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filterPrivacy="1" showInkAnnotation="0" codeName="ThisWorkbook" defaultThemeVersion="124226"/>
  <xr:revisionPtr revIDLastSave="0" documentId="8_{FA2C7D7C-F9AC-4AC9-A33D-AB3C4C31C3F7}" xr6:coauthVersionLast="46" xr6:coauthVersionMax="46" xr10:uidLastSave="{00000000-0000-0000-0000-000000000000}"/>
  <bookViews>
    <workbookView xWindow="-120" yWindow="-120" windowWidth="29040" windowHeight="15840" activeTab="1" xr2:uid="{00000000-000D-0000-FFFF-FFFF00000000}"/>
  </bookViews>
  <sheets>
    <sheet name="Calculations" sheetId="1" r:id="rId1"/>
    <sheet name="Inputs" sheetId="2" r:id="rId2"/>
    <sheet name="Output" sheetId="3" r:id="rId3"/>
    <sheet name="PFIS" sheetId="5" r:id="rId4"/>
    <sheet name="Capital Structure" sheetId="12" r:id="rId5"/>
    <sheet name="Int Sync, NTG, Rev Req" sheetId="13" r:id="rId6"/>
    <sheet name="5A and 5B" sheetId="24" r:id="rId7"/>
    <sheet name="Resources" sheetId="21" r:id="rId8"/>
    <sheet name="Rate Design" sheetId="25" r:id="rId9"/>
    <sheet name="Bill Revised" sheetId="23" state="hidden" r:id="rId10"/>
  </sheets>
  <externalReferences>
    <externalReference r:id="rId11"/>
    <externalReference r:id="rId12"/>
    <externalReference r:id="rId13"/>
    <externalReference r:id="rId14"/>
  </externalReferences>
  <definedNames>
    <definedName name="ASD">'[1]Trial Bal'!#REF!</definedName>
    <definedName name="Bad_Debt_Percent">'Int Sync, NTG, Rev Req'!$D$43</definedName>
    <definedName name="BO_Tax_Rate">'Int Sync, NTG, Rev Req'!$D$44</definedName>
    <definedName name="Cost_of_Debt">'Capital Structure'!$I$54</definedName>
    <definedName name="Endof_TestYear">'5A and 5B'!$L$2</definedName>
    <definedName name="FIT_Rate">'Int Sync, NTG, Rev Req'!$D$50</definedName>
    <definedName name="NvsASD">"V2020-12-31"</definedName>
    <definedName name="NvsAutoDrillOk">"VN"</definedName>
    <definedName name="NvsElapsedTime" localSheetId="6">0.000104166669188999</definedName>
    <definedName name="NvsElapsedTime">0.0000925925924093463</definedName>
    <definedName name="NvsEndTime" localSheetId="6">44253.6753587963</definedName>
    <definedName name="NvsEndTime">44224.3780324074</definedName>
    <definedName name="NvsInstLang">"VENG"</definedName>
    <definedName name="NvsInstSpec">"%,FBUSINESS_UNIT,VWWSCO"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Effdt">"V1993-01-01"</definedName>
    <definedName name="NvsPanelSetid">"VCWSCO"</definedName>
    <definedName name="NvsReqBU">"VWWSCO"</definedName>
    <definedName name="NvsReqBUOnly">"VY"</definedName>
    <definedName name="NvsTransLed">"VN"</definedName>
    <definedName name="NvsTreeASD">"V2020-12-31"</definedName>
    <definedName name="NvsValTbl.BUSINESS_UNIT">"BUS_UNIT_TBL_GL"</definedName>
    <definedName name="_xlnm.Print_Area" localSheetId="4">'Capital Structure'!$A$2:$K$50</definedName>
    <definedName name="_xlnm.Print_Area" localSheetId="5">'Int Sync, NTG, Rev Req'!$B$2:$I$33</definedName>
    <definedName name="_xlnm.Print_Area" localSheetId="2">Output!$A$1:$N$36</definedName>
    <definedName name="_xlnm.Print_Area" localSheetId="3">PFIS!$A$1:$L$63</definedName>
    <definedName name="Prof_Int_Exp_Adj">'Int Sync, NTG, Rev Req'!$D$13</definedName>
    <definedName name="Proforma_Interest_Expense">'Int Sync, NTG, Rev Req'!$D$11</definedName>
    <definedName name="TestEOY">'5A and 5B'!$L$2</definedName>
    <definedName name="UTC_Reg_Fee_Tier1">'Int Sync, NTG, Rev Req'!#REF!</definedName>
    <definedName name="UTC_Reg_Fee_Tier2">'Int Sync, NTG, Rev Req'!#REF!</definedName>
    <definedName name="XDO_?P_END_DT?">'[2]1'!$A$6</definedName>
    <definedName name="XDO_?P_START_DT?">'[2]1'!$A$5</definedName>
    <definedName name="Year">#REF!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" i="25" l="1"/>
  <c r="F6" i="25" s="1"/>
  <c r="J6" i="25"/>
  <c r="E7" i="25"/>
  <c r="F7" i="25" s="1"/>
  <c r="I7" i="25"/>
  <c r="J7" i="25"/>
  <c r="K7" i="25" s="1"/>
  <c r="L7" i="25" s="1"/>
  <c r="E8" i="25"/>
  <c r="F8" i="25"/>
  <c r="I8" i="25"/>
  <c r="J8" i="25"/>
  <c r="K8" i="25" s="1"/>
  <c r="L8" i="25" s="1"/>
  <c r="E9" i="25"/>
  <c r="F9" i="25"/>
  <c r="I9" i="25"/>
  <c r="J9" i="25"/>
  <c r="K9" i="25" s="1"/>
  <c r="L9" i="25" s="1"/>
  <c r="E14" i="25"/>
  <c r="F14" i="25"/>
  <c r="C15" i="25"/>
  <c r="E15" i="25" s="1"/>
  <c r="F15" i="25" s="1"/>
  <c r="D15" i="25"/>
  <c r="D16" i="25"/>
  <c r="E16" i="25"/>
  <c r="F16" i="25" s="1"/>
  <c r="J17" i="25"/>
  <c r="K17" i="25"/>
  <c r="L17" i="25"/>
  <c r="J18" i="25"/>
  <c r="K18" i="25" s="1"/>
  <c r="L18" i="25" s="1"/>
  <c r="J19" i="25"/>
  <c r="K19" i="25"/>
  <c r="L19" i="25" s="1"/>
  <c r="D25" i="25"/>
  <c r="D26" i="25"/>
  <c r="D27" i="25"/>
  <c r="D28" i="25"/>
  <c r="D29" i="25"/>
  <c r="D30" i="25"/>
  <c r="D31" i="25"/>
  <c r="L2" i="24"/>
  <c r="X2" i="24"/>
  <c r="T8" i="24"/>
  <c r="V8" i="24"/>
  <c r="X8" i="24"/>
  <c r="J9" i="24"/>
  <c r="T9" i="24"/>
  <c r="V9" i="24"/>
  <c r="X9" i="24"/>
  <c r="J10" i="24"/>
  <c r="T10" i="24"/>
  <c r="V10" i="24"/>
  <c r="X10" i="24"/>
  <c r="J11" i="24"/>
  <c r="T11" i="24"/>
  <c r="V11" i="24"/>
  <c r="X11" i="24"/>
  <c r="J12" i="24"/>
  <c r="T12" i="24"/>
  <c r="V12" i="24"/>
  <c r="X12" i="24"/>
  <c r="J13" i="24"/>
  <c r="T13" i="24"/>
  <c r="V13" i="24"/>
  <c r="X13" i="24"/>
  <c r="J14" i="24"/>
  <c r="T14" i="24"/>
  <c r="V14" i="24"/>
  <c r="X14" i="24"/>
  <c r="J15" i="24"/>
  <c r="T15" i="24"/>
  <c r="V15" i="24"/>
  <c r="X15" i="24"/>
  <c r="J16" i="24"/>
  <c r="T16" i="24"/>
  <c r="V16" i="24"/>
  <c r="X16" i="24"/>
  <c r="J17" i="24"/>
  <c r="T17" i="24"/>
  <c r="V17" i="24"/>
  <c r="X17" i="24"/>
  <c r="J18" i="24"/>
  <c r="T18" i="24"/>
  <c r="V18" i="24"/>
  <c r="X18" i="24"/>
  <c r="J19" i="24"/>
  <c r="T19" i="24"/>
  <c r="V19" i="24"/>
  <c r="X19" i="24"/>
  <c r="J20" i="24"/>
  <c r="T20" i="24"/>
  <c r="V20" i="24"/>
  <c r="X20" i="24"/>
  <c r="J21" i="24"/>
  <c r="T21" i="24"/>
  <c r="V21" i="24"/>
  <c r="X21" i="24"/>
  <c r="J22" i="24"/>
  <c r="T22" i="24"/>
  <c r="V22" i="24"/>
  <c r="X22" i="24"/>
  <c r="J23" i="24"/>
  <c r="T23" i="24"/>
  <c r="V23" i="24"/>
  <c r="X23" i="24"/>
  <c r="J24" i="24"/>
  <c r="T24" i="24"/>
  <c r="V24" i="24"/>
  <c r="X24" i="24"/>
  <c r="J25" i="24"/>
  <c r="T25" i="24"/>
  <c r="V25" i="24"/>
  <c r="X25" i="24"/>
  <c r="J26" i="24"/>
  <c r="T26" i="24"/>
  <c r="V26" i="24"/>
  <c r="X26" i="24"/>
  <c r="J27" i="24"/>
  <c r="T27" i="24"/>
  <c r="V27" i="24"/>
  <c r="X27" i="24"/>
  <c r="J28" i="24"/>
  <c r="T28" i="24"/>
  <c r="V28" i="24"/>
  <c r="X28" i="24"/>
  <c r="J29" i="24"/>
  <c r="T29" i="24"/>
  <c r="V29" i="24"/>
  <c r="X29" i="24"/>
  <c r="J30" i="24"/>
  <c r="T30" i="24"/>
  <c r="V30" i="24"/>
  <c r="X30" i="24"/>
  <c r="J31" i="24"/>
  <c r="T31" i="24"/>
  <c r="V31" i="24"/>
  <c r="X31" i="24"/>
  <c r="J32" i="24"/>
  <c r="T32" i="24"/>
  <c r="V32" i="24"/>
  <c r="X32" i="24"/>
  <c r="J33" i="24"/>
  <c r="T33" i="24"/>
  <c r="V33" i="24"/>
  <c r="X33" i="24"/>
  <c r="J34" i="24"/>
  <c r="T34" i="24"/>
  <c r="V34" i="24"/>
  <c r="X34" i="24"/>
  <c r="J35" i="24"/>
  <c r="T35" i="24"/>
  <c r="V35" i="24"/>
  <c r="X35" i="24"/>
  <c r="J36" i="24"/>
  <c r="T36" i="24"/>
  <c r="V36" i="24"/>
  <c r="X36" i="24"/>
  <c r="J37" i="24"/>
  <c r="T37" i="24"/>
  <c r="V37" i="24"/>
  <c r="X37" i="24"/>
  <c r="J38" i="24"/>
  <c r="T38" i="24"/>
  <c r="V38" i="24"/>
  <c r="X38" i="24"/>
  <c r="J39" i="24"/>
  <c r="T39" i="24"/>
  <c r="V39" i="24"/>
  <c r="X39" i="24"/>
  <c r="J40" i="24"/>
  <c r="T40" i="24"/>
  <c r="V40" i="24"/>
  <c r="X40" i="24"/>
  <c r="J41" i="24"/>
  <c r="T41" i="24"/>
  <c r="V41" i="24"/>
  <c r="X41" i="24"/>
  <c r="J42" i="24"/>
  <c r="T42" i="24"/>
  <c r="V42" i="24"/>
  <c r="X42" i="24"/>
  <c r="J43" i="24"/>
  <c r="T43" i="24"/>
  <c r="V43" i="24"/>
  <c r="X43" i="24"/>
  <c r="J44" i="24"/>
  <c r="T44" i="24"/>
  <c r="V44" i="24"/>
  <c r="X44" i="24"/>
  <c r="J45" i="24"/>
  <c r="T45" i="24"/>
  <c r="V45" i="24"/>
  <c r="X45" i="24"/>
  <c r="J46" i="24"/>
  <c r="T46" i="24"/>
  <c r="V46" i="24"/>
  <c r="X46" i="24"/>
  <c r="J47" i="24"/>
  <c r="T47" i="24"/>
  <c r="V47" i="24"/>
  <c r="X47" i="24"/>
  <c r="J48" i="24"/>
  <c r="T48" i="24"/>
  <c r="V48" i="24"/>
  <c r="X48" i="24"/>
  <c r="J49" i="24"/>
  <c r="T49" i="24"/>
  <c r="V49" i="24"/>
  <c r="X49" i="24"/>
  <c r="J50" i="24"/>
  <c r="T50" i="24"/>
  <c r="V50" i="24"/>
  <c r="X50" i="24"/>
  <c r="J51" i="24"/>
  <c r="T51" i="24"/>
  <c r="V51" i="24"/>
  <c r="X51" i="24"/>
  <c r="J52" i="24"/>
  <c r="T52" i="24"/>
  <c r="V52" i="24"/>
  <c r="X52" i="24"/>
  <c r="J53" i="24"/>
  <c r="T53" i="24"/>
  <c r="V53" i="24"/>
  <c r="X53" i="24"/>
  <c r="J54" i="24"/>
  <c r="T54" i="24"/>
  <c r="V54" i="24"/>
  <c r="X54" i="24"/>
  <c r="J55" i="24"/>
  <c r="T55" i="24"/>
  <c r="V55" i="24"/>
  <c r="X55" i="24"/>
  <c r="J56" i="24"/>
  <c r="T56" i="24"/>
  <c r="V56" i="24"/>
  <c r="X56" i="24"/>
  <c r="J57" i="24"/>
  <c r="T57" i="24"/>
  <c r="V57" i="24"/>
  <c r="X57" i="24"/>
  <c r="J58" i="24"/>
  <c r="T58" i="24"/>
  <c r="V58" i="24"/>
  <c r="X58" i="24"/>
  <c r="J59" i="24"/>
  <c r="T59" i="24"/>
  <c r="V59" i="24"/>
  <c r="X59" i="24"/>
  <c r="J60" i="24"/>
  <c r="T60" i="24"/>
  <c r="V60" i="24"/>
  <c r="X60" i="24"/>
  <c r="J61" i="24"/>
  <c r="T61" i="24"/>
  <c r="V61" i="24"/>
  <c r="X61" i="24"/>
  <c r="J62" i="24"/>
  <c r="T62" i="24"/>
  <c r="V62" i="24"/>
  <c r="X62" i="24"/>
  <c r="J63" i="24"/>
  <c r="T63" i="24"/>
  <c r="V63" i="24"/>
  <c r="X63" i="24"/>
  <c r="J64" i="24"/>
  <c r="T64" i="24"/>
  <c r="V64" i="24"/>
  <c r="X64" i="24"/>
  <c r="J65" i="24"/>
  <c r="T65" i="24"/>
  <c r="V65" i="24"/>
  <c r="X65" i="24"/>
  <c r="J66" i="24"/>
  <c r="T66" i="24"/>
  <c r="V66" i="24"/>
  <c r="X66" i="24"/>
  <c r="J67" i="24"/>
  <c r="T67" i="24"/>
  <c r="V67" i="24"/>
  <c r="X67" i="24"/>
  <c r="J68" i="24"/>
  <c r="T68" i="24"/>
  <c r="V68" i="24"/>
  <c r="X68" i="24"/>
  <c r="J69" i="24"/>
  <c r="T69" i="24"/>
  <c r="V69" i="24"/>
  <c r="X69" i="24"/>
  <c r="J70" i="24"/>
  <c r="T70" i="24"/>
  <c r="V70" i="24"/>
  <c r="X70" i="24"/>
  <c r="J71" i="24"/>
  <c r="T71" i="24"/>
  <c r="V71" i="24"/>
  <c r="X71" i="24"/>
  <c r="J72" i="24"/>
  <c r="T72" i="24"/>
  <c r="V72" i="24"/>
  <c r="X72" i="24"/>
  <c r="J73" i="24"/>
  <c r="T73" i="24"/>
  <c r="V73" i="24"/>
  <c r="X73" i="24"/>
  <c r="J74" i="24"/>
  <c r="T74" i="24"/>
  <c r="V74" i="24"/>
  <c r="X74" i="24"/>
  <c r="J75" i="24"/>
  <c r="T75" i="24"/>
  <c r="V75" i="24"/>
  <c r="X75" i="24"/>
  <c r="J76" i="24"/>
  <c r="T76" i="24"/>
  <c r="V76" i="24"/>
  <c r="X76" i="24"/>
  <c r="J77" i="24"/>
  <c r="T77" i="24"/>
  <c r="V77" i="24"/>
  <c r="X77" i="24"/>
  <c r="J78" i="24"/>
  <c r="T78" i="24"/>
  <c r="V78" i="24"/>
  <c r="X78" i="24"/>
  <c r="J79" i="24"/>
  <c r="T79" i="24"/>
  <c r="V79" i="24"/>
  <c r="X79" i="24"/>
  <c r="J80" i="24"/>
  <c r="T80" i="24"/>
  <c r="V80" i="24"/>
  <c r="X80" i="24"/>
  <c r="J81" i="24"/>
  <c r="T81" i="24"/>
  <c r="V81" i="24"/>
  <c r="X81" i="24"/>
  <c r="J82" i="24"/>
  <c r="T82" i="24"/>
  <c r="V82" i="24"/>
  <c r="X82" i="24"/>
  <c r="J83" i="24"/>
  <c r="T83" i="24"/>
  <c r="V83" i="24"/>
  <c r="X83" i="24"/>
  <c r="J84" i="24"/>
  <c r="T84" i="24"/>
  <c r="V84" i="24"/>
  <c r="X84" i="24"/>
  <c r="J85" i="24"/>
  <c r="T85" i="24"/>
  <c r="V85" i="24"/>
  <c r="X85" i="24"/>
  <c r="J86" i="24"/>
  <c r="T86" i="24"/>
  <c r="V86" i="24"/>
  <c r="X86" i="24"/>
  <c r="J87" i="24"/>
  <c r="T87" i="24"/>
  <c r="V87" i="24"/>
  <c r="X87" i="24"/>
  <c r="J88" i="24"/>
  <c r="T88" i="24"/>
  <c r="V88" i="24"/>
  <c r="X88" i="24"/>
  <c r="J89" i="24"/>
  <c r="T89" i="24"/>
  <c r="V89" i="24"/>
  <c r="X89" i="24"/>
  <c r="J90" i="24"/>
  <c r="T90" i="24"/>
  <c r="V90" i="24"/>
  <c r="X90" i="24"/>
  <c r="J91" i="24"/>
  <c r="T91" i="24"/>
  <c r="V91" i="24"/>
  <c r="X91" i="24"/>
  <c r="J92" i="24"/>
  <c r="T92" i="24"/>
  <c r="V92" i="24"/>
  <c r="X92" i="24"/>
  <c r="J93" i="24"/>
  <c r="T93" i="24"/>
  <c r="V93" i="24"/>
  <c r="X93" i="24"/>
  <c r="J94" i="24"/>
  <c r="T94" i="24"/>
  <c r="V94" i="24"/>
  <c r="X94" i="24"/>
  <c r="J95" i="24"/>
  <c r="T95" i="24"/>
  <c r="J96" i="24"/>
  <c r="T96" i="24"/>
  <c r="J97" i="24"/>
  <c r="T97" i="24"/>
  <c r="J98" i="24"/>
  <c r="T98" i="24"/>
  <c r="T99" i="24"/>
  <c r="J100" i="24"/>
  <c r="T100" i="24"/>
  <c r="V100" i="24"/>
  <c r="T101" i="24"/>
  <c r="J102" i="24"/>
  <c r="T102" i="24"/>
  <c r="V102" i="24"/>
  <c r="T103" i="24"/>
  <c r="J104" i="24"/>
  <c r="T104" i="24"/>
  <c r="T105" i="24"/>
  <c r="J106" i="24"/>
  <c r="T106" i="24"/>
  <c r="X106" i="24"/>
  <c r="J107" i="24"/>
  <c r="T107" i="24"/>
  <c r="X107" i="24"/>
  <c r="J108" i="24"/>
  <c r="T108" i="24"/>
  <c r="X108" i="24"/>
  <c r="J109" i="24"/>
  <c r="T109" i="24"/>
  <c r="T110" i="24"/>
  <c r="X110" i="24"/>
  <c r="J111" i="24"/>
  <c r="T111" i="24"/>
  <c r="J112" i="24"/>
  <c r="T112" i="24"/>
  <c r="J113" i="24"/>
  <c r="T113" i="24"/>
  <c r="J114" i="24"/>
  <c r="T114" i="24"/>
  <c r="T115" i="24"/>
  <c r="X115" i="24"/>
  <c r="J116" i="24"/>
  <c r="T116" i="24"/>
  <c r="X116" i="24"/>
  <c r="J117" i="24"/>
  <c r="T117" i="24"/>
  <c r="H118" i="24"/>
  <c r="J118" i="24"/>
  <c r="L118" i="24"/>
  <c r="H119" i="24"/>
  <c r="J119" i="24"/>
  <c r="L119" i="24"/>
  <c r="X119" i="24"/>
  <c r="H120" i="24"/>
  <c r="J120" i="24"/>
  <c r="L120" i="24"/>
  <c r="T120" i="24"/>
  <c r="H121" i="24"/>
  <c r="L121" i="24"/>
  <c r="T121" i="24"/>
  <c r="V121" i="24"/>
  <c r="X121" i="24"/>
  <c r="H122" i="24"/>
  <c r="L122" i="24"/>
  <c r="V122" i="24"/>
  <c r="X122" i="24"/>
  <c r="H123" i="24"/>
  <c r="L123" i="24"/>
  <c r="X123" i="24"/>
  <c r="H124" i="24"/>
  <c r="L124" i="24"/>
  <c r="T124" i="24"/>
  <c r="H125" i="24"/>
  <c r="J125" i="24"/>
  <c r="L125" i="24"/>
  <c r="T125" i="24"/>
  <c r="H126" i="24"/>
  <c r="J126" i="24"/>
  <c r="L126" i="24"/>
  <c r="H127" i="24"/>
  <c r="J127" i="24"/>
  <c r="L127" i="24"/>
  <c r="X127" i="24"/>
  <c r="H128" i="24"/>
  <c r="J128" i="24"/>
  <c r="L128" i="24"/>
  <c r="T128" i="24"/>
  <c r="H129" i="24"/>
  <c r="L129" i="24"/>
  <c r="T129" i="24"/>
  <c r="H130" i="24"/>
  <c r="J130" i="24"/>
  <c r="L130" i="24"/>
  <c r="H131" i="24"/>
  <c r="J131" i="24"/>
  <c r="L131" i="24"/>
  <c r="X131" i="24"/>
  <c r="H132" i="24"/>
  <c r="J132" i="24"/>
  <c r="L132" i="24"/>
  <c r="T132" i="24"/>
  <c r="H133" i="24"/>
  <c r="L133" i="24"/>
  <c r="T133" i="24"/>
  <c r="X133" i="24"/>
  <c r="H134" i="24"/>
  <c r="J134" i="24"/>
  <c r="L134" i="24"/>
  <c r="H135" i="24"/>
  <c r="J135" i="24"/>
  <c r="L135" i="24"/>
  <c r="X135" i="24"/>
  <c r="H136" i="24"/>
  <c r="J136" i="24"/>
  <c r="L136" i="24"/>
  <c r="T136" i="24"/>
  <c r="H137" i="24"/>
  <c r="L137" i="24"/>
  <c r="T137" i="24"/>
  <c r="V137" i="24"/>
  <c r="X137" i="24"/>
  <c r="H138" i="24"/>
  <c r="L138" i="24"/>
  <c r="V138" i="24"/>
  <c r="X138" i="24"/>
  <c r="H139" i="24"/>
  <c r="L139" i="24"/>
  <c r="J140" i="24"/>
  <c r="T140" i="24"/>
  <c r="X140" i="24"/>
  <c r="J141" i="24"/>
  <c r="T141" i="24"/>
  <c r="J142" i="24"/>
  <c r="T142" i="24"/>
  <c r="X142" i="24"/>
  <c r="J143" i="24"/>
  <c r="T143" i="24"/>
  <c r="J144" i="24"/>
  <c r="T144" i="24"/>
  <c r="X144" i="24"/>
  <c r="J145" i="24"/>
  <c r="T145" i="24"/>
  <c r="J146" i="24"/>
  <c r="T146" i="24"/>
  <c r="X146" i="24"/>
  <c r="J147" i="24"/>
  <c r="T147" i="24"/>
  <c r="J148" i="24"/>
  <c r="T148" i="24"/>
  <c r="X148" i="24"/>
  <c r="J149" i="24"/>
  <c r="T149" i="24"/>
  <c r="J150" i="24"/>
  <c r="T150" i="24"/>
  <c r="X150" i="24"/>
  <c r="J151" i="24"/>
  <c r="T151" i="24"/>
  <c r="J152" i="24"/>
  <c r="T152" i="24"/>
  <c r="X152" i="24"/>
  <c r="J153" i="24"/>
  <c r="T153" i="24"/>
  <c r="J154" i="24"/>
  <c r="T154" i="24"/>
  <c r="X154" i="24"/>
  <c r="H155" i="24"/>
  <c r="T155" i="24"/>
  <c r="X155" i="24"/>
  <c r="H156" i="24"/>
  <c r="T156" i="24"/>
  <c r="X156" i="24"/>
  <c r="T157" i="24"/>
  <c r="X157" i="24"/>
  <c r="T158" i="24"/>
  <c r="H159" i="24"/>
  <c r="L159" i="24"/>
  <c r="T159" i="24"/>
  <c r="X159" i="24"/>
  <c r="H160" i="24"/>
  <c r="T160" i="24"/>
  <c r="X160" i="24"/>
  <c r="J161" i="24"/>
  <c r="L161" i="24"/>
  <c r="T161" i="24"/>
  <c r="X161" i="24"/>
  <c r="H162" i="24"/>
  <c r="T162" i="24"/>
  <c r="X162" i="24"/>
  <c r="H163" i="24"/>
  <c r="T163" i="24"/>
  <c r="V163" i="24"/>
  <c r="X163" i="24"/>
  <c r="H164" i="24"/>
  <c r="T164" i="24"/>
  <c r="X164" i="24"/>
  <c r="L165" i="24"/>
  <c r="T165" i="24"/>
  <c r="X165" i="24"/>
  <c r="T166" i="24"/>
  <c r="L167" i="24"/>
  <c r="T167" i="24"/>
  <c r="J168" i="24"/>
  <c r="L168" i="24"/>
  <c r="T168" i="24"/>
  <c r="X168" i="24"/>
  <c r="L169" i="24"/>
  <c r="T169" i="24"/>
  <c r="X169" i="24"/>
  <c r="H170" i="24"/>
  <c r="T170" i="24"/>
  <c r="X170" i="24"/>
  <c r="H171" i="24"/>
  <c r="L171" i="24"/>
  <c r="T171" i="24"/>
  <c r="L172" i="24"/>
  <c r="T172" i="24"/>
  <c r="X172" i="24"/>
  <c r="L173" i="24"/>
  <c r="T173" i="24"/>
  <c r="X173" i="24"/>
  <c r="T174" i="24"/>
  <c r="J175" i="24"/>
  <c r="L175" i="24"/>
  <c r="T175" i="24"/>
  <c r="T176" i="24"/>
  <c r="X176" i="24"/>
  <c r="L177" i="24"/>
  <c r="T177" i="24"/>
  <c r="X177" i="24"/>
  <c r="H178" i="24"/>
  <c r="T178" i="24"/>
  <c r="H179" i="24"/>
  <c r="L179" i="24"/>
  <c r="T179" i="24"/>
  <c r="L180" i="24"/>
  <c r="T180" i="24"/>
  <c r="X180" i="24"/>
  <c r="J181" i="24"/>
  <c r="L181" i="24"/>
  <c r="T181" i="24"/>
  <c r="X181" i="24"/>
  <c r="T182" i="24"/>
  <c r="T183" i="24"/>
  <c r="L184" i="24"/>
  <c r="T184" i="24"/>
  <c r="X184" i="24"/>
  <c r="J185" i="24"/>
  <c r="L185" i="24"/>
  <c r="T185" i="24"/>
  <c r="X185" i="24"/>
  <c r="H186" i="24"/>
  <c r="T186" i="24"/>
  <c r="V186" i="24"/>
  <c r="X186" i="24"/>
  <c r="H187" i="24"/>
  <c r="L187" i="24"/>
  <c r="T187" i="24"/>
  <c r="H188" i="24"/>
  <c r="L188" i="24"/>
  <c r="X188" i="24"/>
  <c r="H189" i="24"/>
  <c r="L189" i="24"/>
  <c r="T189" i="24"/>
  <c r="H190" i="24"/>
  <c r="J190" i="24"/>
  <c r="L190" i="24"/>
  <c r="T190" i="24"/>
  <c r="X190" i="24"/>
  <c r="H191" i="24"/>
  <c r="J191" i="24"/>
  <c r="L191" i="24"/>
  <c r="X191" i="24"/>
  <c r="H192" i="24"/>
  <c r="L192" i="24"/>
  <c r="X192" i="24"/>
  <c r="H193" i="24"/>
  <c r="L193" i="24"/>
  <c r="T193" i="24"/>
  <c r="H194" i="24"/>
  <c r="J194" i="24"/>
  <c r="L194" i="24"/>
  <c r="T194" i="24"/>
  <c r="X194" i="24"/>
  <c r="H195" i="24"/>
  <c r="J195" i="24"/>
  <c r="L195" i="24"/>
  <c r="X195" i="24"/>
  <c r="H196" i="24"/>
  <c r="L196" i="24"/>
  <c r="X196" i="24"/>
  <c r="H197" i="24"/>
  <c r="J197" i="24"/>
  <c r="T197" i="24"/>
  <c r="H198" i="24"/>
  <c r="L198" i="24"/>
  <c r="T198" i="24"/>
  <c r="X198" i="24"/>
  <c r="H199" i="24"/>
  <c r="L199" i="24"/>
  <c r="X199" i="24"/>
  <c r="H200" i="24"/>
  <c r="L200" i="24"/>
  <c r="X200" i="24"/>
  <c r="H201" i="24"/>
  <c r="J201" i="24"/>
  <c r="T201" i="24"/>
  <c r="H202" i="24"/>
  <c r="L202" i="24"/>
  <c r="T202" i="24"/>
  <c r="X202" i="24"/>
  <c r="H203" i="24"/>
  <c r="L203" i="24"/>
  <c r="X203" i="24"/>
  <c r="H204" i="24"/>
  <c r="L204" i="24"/>
  <c r="X204" i="24"/>
  <c r="H205" i="24"/>
  <c r="J205" i="24"/>
  <c r="T205" i="24"/>
  <c r="H206" i="24"/>
  <c r="L206" i="24"/>
  <c r="T206" i="24"/>
  <c r="X206" i="24"/>
  <c r="H207" i="24"/>
  <c r="L207" i="24"/>
  <c r="X207" i="24"/>
  <c r="H208" i="24"/>
  <c r="L208" i="24"/>
  <c r="X208" i="24"/>
  <c r="H209" i="24"/>
  <c r="J209" i="24"/>
  <c r="T209" i="24"/>
  <c r="H210" i="24"/>
  <c r="L210" i="24"/>
  <c r="T210" i="24"/>
  <c r="X210" i="24"/>
  <c r="H211" i="24"/>
  <c r="L211" i="24"/>
  <c r="X211" i="24"/>
  <c r="H212" i="24"/>
  <c r="L212" i="24"/>
  <c r="X212" i="24"/>
  <c r="H213" i="24"/>
  <c r="J213" i="24"/>
  <c r="T213" i="24"/>
  <c r="H214" i="24"/>
  <c r="L214" i="24"/>
  <c r="T214" i="24"/>
  <c r="X214" i="24"/>
  <c r="H215" i="24"/>
  <c r="L215" i="24"/>
  <c r="X215" i="24"/>
  <c r="H216" i="24"/>
  <c r="L216" i="24"/>
  <c r="X216" i="24"/>
  <c r="H217" i="24"/>
  <c r="J217" i="24"/>
  <c r="T217" i="24"/>
  <c r="H218" i="24"/>
  <c r="L218" i="24"/>
  <c r="T218" i="24"/>
  <c r="X218" i="24"/>
  <c r="H219" i="24"/>
  <c r="L219" i="24"/>
  <c r="X219" i="24"/>
  <c r="H220" i="24"/>
  <c r="L220" i="24"/>
  <c r="X220" i="24"/>
  <c r="H221" i="24"/>
  <c r="J221" i="24"/>
  <c r="T221" i="24"/>
  <c r="H222" i="24"/>
  <c r="L222" i="24"/>
  <c r="T222" i="24"/>
  <c r="X222" i="24"/>
  <c r="H223" i="24"/>
  <c r="L223" i="24"/>
  <c r="X223" i="24"/>
  <c r="H224" i="24"/>
  <c r="L224" i="24"/>
  <c r="X224" i="24"/>
  <c r="H225" i="24"/>
  <c r="J225" i="24"/>
  <c r="T225" i="24"/>
  <c r="H226" i="24"/>
  <c r="L226" i="24"/>
  <c r="T226" i="24"/>
  <c r="X226" i="24"/>
  <c r="H227" i="24"/>
  <c r="L227" i="24"/>
  <c r="X227" i="24"/>
  <c r="H228" i="24"/>
  <c r="L228" i="24"/>
  <c r="X228" i="24"/>
  <c r="H229" i="24"/>
  <c r="J229" i="24"/>
  <c r="T229" i="24"/>
  <c r="H230" i="24"/>
  <c r="L230" i="24"/>
  <c r="T230" i="24"/>
  <c r="X230" i="24"/>
  <c r="H231" i="24"/>
  <c r="L231" i="24"/>
  <c r="X231" i="24"/>
  <c r="H232" i="24"/>
  <c r="L232" i="24"/>
  <c r="X232" i="24"/>
  <c r="H233" i="24"/>
  <c r="J233" i="24"/>
  <c r="T233" i="24"/>
  <c r="H234" i="24"/>
  <c r="L234" i="24"/>
  <c r="T234" i="24"/>
  <c r="X234" i="24"/>
  <c r="H235" i="24"/>
  <c r="L235" i="24"/>
  <c r="X235" i="24"/>
  <c r="H236" i="24"/>
  <c r="L236" i="24"/>
  <c r="X236" i="24"/>
  <c r="H237" i="24"/>
  <c r="J237" i="24"/>
  <c r="T237" i="24"/>
  <c r="H238" i="24"/>
  <c r="L238" i="24"/>
  <c r="T238" i="24"/>
  <c r="X238" i="24"/>
  <c r="H239" i="24"/>
  <c r="L239" i="24"/>
  <c r="X239" i="24"/>
  <c r="H240" i="24"/>
  <c r="L240" i="24"/>
  <c r="X240" i="24"/>
  <c r="H241" i="24"/>
  <c r="J241" i="24"/>
  <c r="T241" i="24"/>
  <c r="H242" i="24"/>
  <c r="L242" i="24"/>
  <c r="T242" i="24"/>
  <c r="X242" i="24"/>
  <c r="H243" i="24"/>
  <c r="L243" i="24"/>
  <c r="X243" i="24"/>
  <c r="H244" i="24"/>
  <c r="L244" i="24"/>
  <c r="X244" i="24"/>
  <c r="H245" i="24"/>
  <c r="J245" i="24"/>
  <c r="T245" i="24"/>
  <c r="H246" i="24"/>
  <c r="L246" i="24"/>
  <c r="T246" i="24"/>
  <c r="X246" i="24"/>
  <c r="H247" i="24"/>
  <c r="L247" i="24"/>
  <c r="X247" i="24"/>
  <c r="H248" i="24"/>
  <c r="L248" i="24"/>
  <c r="X248" i="24"/>
  <c r="H249" i="24"/>
  <c r="J249" i="24"/>
  <c r="T249" i="24"/>
  <c r="H250" i="24"/>
  <c r="L250" i="24"/>
  <c r="T250" i="24"/>
  <c r="X250" i="24"/>
  <c r="H251" i="24"/>
  <c r="L251" i="24"/>
  <c r="X251" i="24"/>
  <c r="H252" i="24"/>
  <c r="L252" i="24"/>
  <c r="X252" i="24"/>
  <c r="H253" i="24"/>
  <c r="J253" i="24"/>
  <c r="T253" i="24"/>
  <c r="H254" i="24"/>
  <c r="L254" i="24"/>
  <c r="T254" i="24"/>
  <c r="X254" i="24"/>
  <c r="H255" i="24"/>
  <c r="L255" i="24"/>
  <c r="X255" i="24"/>
  <c r="H256" i="24"/>
  <c r="L256" i="24"/>
  <c r="X256" i="24"/>
  <c r="H257" i="24"/>
  <c r="J257" i="24"/>
  <c r="T257" i="24"/>
  <c r="H258" i="24"/>
  <c r="L258" i="24"/>
  <c r="T258" i="24"/>
  <c r="X258" i="24"/>
  <c r="H259" i="24"/>
  <c r="L259" i="24"/>
  <c r="X259" i="24"/>
  <c r="H260" i="24"/>
  <c r="L260" i="24"/>
  <c r="X260" i="24"/>
  <c r="H261" i="24"/>
  <c r="J261" i="24"/>
  <c r="T261" i="24"/>
  <c r="H262" i="24"/>
  <c r="L262" i="24"/>
  <c r="T262" i="24"/>
  <c r="X262" i="24"/>
  <c r="H263" i="24"/>
  <c r="L263" i="24"/>
  <c r="X263" i="24"/>
  <c r="H264" i="24"/>
  <c r="L264" i="24"/>
  <c r="X264" i="24"/>
  <c r="H265" i="24"/>
  <c r="J265" i="24"/>
  <c r="T265" i="24"/>
  <c r="H266" i="24"/>
  <c r="L266" i="24"/>
  <c r="T266" i="24"/>
  <c r="X266" i="24"/>
  <c r="H267" i="24"/>
  <c r="L267" i="24"/>
  <c r="X267" i="24"/>
  <c r="H268" i="24"/>
  <c r="L268" i="24"/>
  <c r="X268" i="24"/>
  <c r="H269" i="24"/>
  <c r="J269" i="24"/>
  <c r="T269" i="24"/>
  <c r="H270" i="24"/>
  <c r="L270" i="24"/>
  <c r="T270" i="24"/>
  <c r="X270" i="24"/>
  <c r="H271" i="24"/>
  <c r="J271" i="24"/>
  <c r="L271" i="24"/>
  <c r="H272" i="24"/>
  <c r="L272" i="24"/>
  <c r="X272" i="24"/>
  <c r="H273" i="24"/>
  <c r="L273" i="24"/>
  <c r="T273" i="24"/>
  <c r="H274" i="24"/>
  <c r="J274" i="24"/>
  <c r="L274" i="24"/>
  <c r="T274" i="24"/>
  <c r="H275" i="24"/>
  <c r="J275" i="24"/>
  <c r="L275" i="24"/>
  <c r="H276" i="24"/>
  <c r="L276" i="24"/>
  <c r="X276" i="24"/>
  <c r="H277" i="24"/>
  <c r="L277" i="24"/>
  <c r="T277" i="24"/>
  <c r="H278" i="24"/>
  <c r="J278" i="24"/>
  <c r="L278" i="24"/>
  <c r="T278" i="24"/>
  <c r="H279" i="24"/>
  <c r="J279" i="24"/>
  <c r="L279" i="24"/>
  <c r="H280" i="24"/>
  <c r="L280" i="24"/>
  <c r="H281" i="24"/>
  <c r="L281" i="24"/>
  <c r="T281" i="24"/>
  <c r="V281" i="24"/>
  <c r="X281" i="24"/>
  <c r="H282" i="24"/>
  <c r="L282" i="24"/>
  <c r="T282" i="24"/>
  <c r="V282" i="24"/>
  <c r="X282" i="24"/>
  <c r="H283" i="24"/>
  <c r="L283" i="24"/>
  <c r="V283" i="24"/>
  <c r="X283" i="24"/>
  <c r="H284" i="24"/>
  <c r="J284" i="24"/>
  <c r="L284" i="24"/>
  <c r="H285" i="24"/>
  <c r="J285" i="24"/>
  <c r="L285" i="24"/>
  <c r="T285" i="24"/>
  <c r="X285" i="24"/>
  <c r="H286" i="24"/>
  <c r="J286" i="24"/>
  <c r="L286" i="24"/>
  <c r="T286" i="24"/>
  <c r="V286" i="24"/>
  <c r="X286" i="24"/>
  <c r="H287" i="24"/>
  <c r="J287" i="24"/>
  <c r="L287" i="24"/>
  <c r="V287" i="24"/>
  <c r="X287" i="24"/>
  <c r="H288" i="24"/>
  <c r="J288" i="24"/>
  <c r="L288" i="24"/>
  <c r="H289" i="24"/>
  <c r="J289" i="24"/>
  <c r="L289" i="24"/>
  <c r="T289" i="24"/>
  <c r="H290" i="24"/>
  <c r="J290" i="24"/>
  <c r="L290" i="24"/>
  <c r="T290" i="24"/>
  <c r="V290" i="24"/>
  <c r="X290" i="24"/>
  <c r="J291" i="24"/>
  <c r="T291" i="24"/>
  <c r="V291" i="24"/>
  <c r="X291" i="24"/>
  <c r="J292" i="24"/>
  <c r="T292" i="24"/>
  <c r="V292" i="24"/>
  <c r="X292" i="24"/>
  <c r="J293" i="24"/>
  <c r="T293" i="24"/>
  <c r="V293" i="24"/>
  <c r="X293" i="24"/>
  <c r="J294" i="24"/>
  <c r="T294" i="24"/>
  <c r="J295" i="24"/>
  <c r="T295" i="24"/>
  <c r="V295" i="24"/>
  <c r="X295" i="24"/>
  <c r="H296" i="24"/>
  <c r="T296" i="24"/>
  <c r="V296" i="24"/>
  <c r="H297" i="24"/>
  <c r="J297" i="24"/>
  <c r="L297" i="24"/>
  <c r="T297" i="24"/>
  <c r="H298" i="24"/>
  <c r="J298" i="24"/>
  <c r="L298" i="24"/>
  <c r="T298" i="24"/>
  <c r="V298" i="24"/>
  <c r="H299" i="24"/>
  <c r="J299" i="24"/>
  <c r="L299" i="24"/>
  <c r="T299" i="24"/>
  <c r="H300" i="24"/>
  <c r="J300" i="24"/>
  <c r="L300" i="24"/>
  <c r="T300" i="24"/>
  <c r="V300" i="24"/>
  <c r="H301" i="24"/>
  <c r="J301" i="24"/>
  <c r="L301" i="24"/>
  <c r="T301" i="24"/>
  <c r="V301" i="24"/>
  <c r="H302" i="24"/>
  <c r="J302" i="24"/>
  <c r="L302" i="24"/>
  <c r="T302" i="24"/>
  <c r="V302" i="24"/>
  <c r="H303" i="24"/>
  <c r="J303" i="24"/>
  <c r="L303" i="24"/>
  <c r="T303" i="24"/>
  <c r="V303" i="24"/>
  <c r="H304" i="24"/>
  <c r="T304" i="24"/>
  <c r="V304" i="24"/>
  <c r="H305" i="24"/>
  <c r="J305" i="24"/>
  <c r="L305" i="24"/>
  <c r="T305" i="24"/>
  <c r="H306" i="24"/>
  <c r="J306" i="24"/>
  <c r="L306" i="24"/>
  <c r="T306" i="24"/>
  <c r="V306" i="24"/>
  <c r="H307" i="24"/>
  <c r="J307" i="24"/>
  <c r="L307" i="24"/>
  <c r="T307" i="24"/>
  <c r="H308" i="24"/>
  <c r="J308" i="24"/>
  <c r="L308" i="24"/>
  <c r="T308" i="24"/>
  <c r="V308" i="24"/>
  <c r="H309" i="24"/>
  <c r="J309" i="24"/>
  <c r="L309" i="24"/>
  <c r="T309" i="24"/>
  <c r="V309" i="24"/>
  <c r="H310" i="24"/>
  <c r="J310" i="24"/>
  <c r="L310" i="24"/>
  <c r="T310" i="24"/>
  <c r="V310" i="24"/>
  <c r="H311" i="24"/>
  <c r="J311" i="24"/>
  <c r="L311" i="24"/>
  <c r="T311" i="24"/>
  <c r="V311" i="24"/>
  <c r="H312" i="24"/>
  <c r="T312" i="24"/>
  <c r="V312" i="24"/>
  <c r="H313" i="24"/>
  <c r="J313" i="24"/>
  <c r="L313" i="24"/>
  <c r="T313" i="24"/>
  <c r="H314" i="24"/>
  <c r="J314" i="24"/>
  <c r="L314" i="24"/>
  <c r="T314" i="24"/>
  <c r="V314" i="24"/>
  <c r="H315" i="24"/>
  <c r="J315" i="24"/>
  <c r="L315" i="24"/>
  <c r="T315" i="24"/>
  <c r="H316" i="24"/>
  <c r="J316" i="24"/>
  <c r="L316" i="24"/>
  <c r="T316" i="24"/>
  <c r="V316" i="24"/>
  <c r="H317" i="24"/>
  <c r="J317" i="24"/>
  <c r="L317" i="24"/>
  <c r="T317" i="24"/>
  <c r="V317" i="24"/>
  <c r="H318" i="24"/>
  <c r="J318" i="24"/>
  <c r="L318" i="24"/>
  <c r="T318" i="24"/>
  <c r="V318" i="24"/>
  <c r="H319" i="24"/>
  <c r="J319" i="24"/>
  <c r="L319" i="24"/>
  <c r="T319" i="24"/>
  <c r="V319" i="24"/>
  <c r="H320" i="24"/>
  <c r="T320" i="24"/>
  <c r="V320" i="24"/>
  <c r="H321" i="24"/>
  <c r="J321" i="24"/>
  <c r="L321" i="24"/>
  <c r="T321" i="24"/>
  <c r="H322" i="24"/>
  <c r="J322" i="24"/>
  <c r="L322" i="24"/>
  <c r="T322" i="24"/>
  <c r="V322" i="24"/>
  <c r="H323" i="24"/>
  <c r="J323" i="24"/>
  <c r="L323" i="24"/>
  <c r="T323" i="24"/>
  <c r="H324" i="24"/>
  <c r="J324" i="24"/>
  <c r="L324" i="24"/>
  <c r="T324" i="24"/>
  <c r="V324" i="24"/>
  <c r="H325" i="24"/>
  <c r="J325" i="24"/>
  <c r="L325" i="24"/>
  <c r="T325" i="24"/>
  <c r="V325" i="24"/>
  <c r="H326" i="24"/>
  <c r="J326" i="24"/>
  <c r="L326" i="24"/>
  <c r="T326" i="24"/>
  <c r="V326" i="24"/>
  <c r="H327" i="24"/>
  <c r="J327" i="24"/>
  <c r="L327" i="24"/>
  <c r="T327" i="24"/>
  <c r="V327" i="24"/>
  <c r="H328" i="24"/>
  <c r="T328" i="24"/>
  <c r="V328" i="24"/>
  <c r="H329" i="24"/>
  <c r="J329" i="24"/>
  <c r="L329" i="24"/>
  <c r="T329" i="24"/>
  <c r="H330" i="24"/>
  <c r="J330" i="24"/>
  <c r="L330" i="24"/>
  <c r="T330" i="24"/>
  <c r="V330" i="24"/>
  <c r="H331" i="24"/>
  <c r="J331" i="24"/>
  <c r="L331" i="24"/>
  <c r="T331" i="24"/>
  <c r="H332" i="24"/>
  <c r="J332" i="24"/>
  <c r="L332" i="24"/>
  <c r="T332" i="24"/>
  <c r="V332" i="24"/>
  <c r="H333" i="24"/>
  <c r="J333" i="24"/>
  <c r="L333" i="24"/>
  <c r="T333" i="24"/>
  <c r="V333" i="24"/>
  <c r="H334" i="24"/>
  <c r="J334" i="24"/>
  <c r="L334" i="24"/>
  <c r="T334" i="24"/>
  <c r="V334" i="24"/>
  <c r="H335" i="24"/>
  <c r="J335" i="24"/>
  <c r="L335" i="24"/>
  <c r="T335" i="24"/>
  <c r="V335" i="24"/>
  <c r="H336" i="24"/>
  <c r="T336" i="24"/>
  <c r="V336" i="24"/>
  <c r="H337" i="24"/>
  <c r="J337" i="24"/>
  <c r="L337" i="24"/>
  <c r="T337" i="24"/>
  <c r="H338" i="24"/>
  <c r="J338" i="24"/>
  <c r="L338" i="24"/>
  <c r="T338" i="24"/>
  <c r="V338" i="24"/>
  <c r="H339" i="24"/>
  <c r="J339" i="24"/>
  <c r="L339" i="24"/>
  <c r="T339" i="24"/>
  <c r="H340" i="24"/>
  <c r="J340" i="24"/>
  <c r="L340" i="24"/>
  <c r="T340" i="24"/>
  <c r="V340" i="24"/>
  <c r="H341" i="24"/>
  <c r="J341" i="24"/>
  <c r="L341" i="24"/>
  <c r="T341" i="24"/>
  <c r="V341" i="24"/>
  <c r="H342" i="24"/>
  <c r="J342" i="24"/>
  <c r="L342" i="24"/>
  <c r="T342" i="24"/>
  <c r="V342" i="24"/>
  <c r="H343" i="24"/>
  <c r="J343" i="24"/>
  <c r="L343" i="24"/>
  <c r="T343" i="24"/>
  <c r="V343" i="24"/>
  <c r="H344" i="24"/>
  <c r="T344" i="24"/>
  <c r="V344" i="24"/>
  <c r="H345" i="24"/>
  <c r="J345" i="24"/>
  <c r="L345" i="24"/>
  <c r="T345" i="24"/>
  <c r="H346" i="24"/>
  <c r="J346" i="24"/>
  <c r="L346" i="24"/>
  <c r="T346" i="24"/>
  <c r="V346" i="24"/>
  <c r="H347" i="24"/>
  <c r="J347" i="24"/>
  <c r="L347" i="24"/>
  <c r="T347" i="24"/>
  <c r="H348" i="24"/>
  <c r="J348" i="24"/>
  <c r="L348" i="24"/>
  <c r="T348" i="24"/>
  <c r="V348" i="24"/>
  <c r="H349" i="24"/>
  <c r="J349" i="24"/>
  <c r="L349" i="24"/>
  <c r="T349" i="24"/>
  <c r="V349" i="24"/>
  <c r="H350" i="24"/>
  <c r="J350" i="24"/>
  <c r="L350" i="24"/>
  <c r="T350" i="24"/>
  <c r="V350" i="24"/>
  <c r="H351" i="24"/>
  <c r="J351" i="24"/>
  <c r="L351" i="24"/>
  <c r="T351" i="24"/>
  <c r="V351" i="24"/>
  <c r="H352" i="24"/>
  <c r="T352" i="24"/>
  <c r="V352" i="24"/>
  <c r="H353" i="24"/>
  <c r="J353" i="24"/>
  <c r="L353" i="24"/>
  <c r="T353" i="24"/>
  <c r="H354" i="24"/>
  <c r="J354" i="24"/>
  <c r="L354" i="24"/>
  <c r="T354" i="24"/>
  <c r="V354" i="24"/>
  <c r="H355" i="24"/>
  <c r="J355" i="24"/>
  <c r="L355" i="24"/>
  <c r="T355" i="24"/>
  <c r="V355" i="24"/>
  <c r="H356" i="24"/>
  <c r="J356" i="24"/>
  <c r="L356" i="24"/>
  <c r="T356" i="24"/>
  <c r="H357" i="24"/>
  <c r="J357" i="24"/>
  <c r="L357" i="24"/>
  <c r="H358" i="24"/>
  <c r="J358" i="24"/>
  <c r="L358" i="24"/>
  <c r="T358" i="24"/>
  <c r="H359" i="24"/>
  <c r="L359" i="24"/>
  <c r="H360" i="24"/>
  <c r="L360" i="24"/>
  <c r="T360" i="24"/>
  <c r="H361" i="24"/>
  <c r="J361" i="24"/>
  <c r="L361" i="24"/>
  <c r="H362" i="24"/>
  <c r="J362" i="24"/>
  <c r="L362" i="24"/>
  <c r="T362" i="24"/>
  <c r="H363" i="24"/>
  <c r="L363" i="24"/>
  <c r="H364" i="24"/>
  <c r="L364" i="24"/>
  <c r="T364" i="24"/>
  <c r="H365" i="24"/>
  <c r="J365" i="24"/>
  <c r="L365" i="24"/>
  <c r="H366" i="24"/>
  <c r="J366" i="24"/>
  <c r="L366" i="24"/>
  <c r="T366" i="24"/>
  <c r="H367" i="24"/>
  <c r="L367" i="24"/>
  <c r="T367" i="24"/>
  <c r="H368" i="24"/>
  <c r="L368" i="24"/>
  <c r="T368" i="24"/>
  <c r="H369" i="24"/>
  <c r="J369" i="24"/>
  <c r="L369" i="24"/>
  <c r="H370" i="24"/>
  <c r="J370" i="24"/>
  <c r="L370" i="24"/>
  <c r="T370" i="24"/>
  <c r="H371" i="24"/>
  <c r="L371" i="24"/>
  <c r="T371" i="24"/>
  <c r="H372" i="24"/>
  <c r="L372" i="24"/>
  <c r="T372" i="24"/>
  <c r="H373" i="24"/>
  <c r="J373" i="24"/>
  <c r="L373" i="24"/>
  <c r="H374" i="24"/>
  <c r="J374" i="24"/>
  <c r="L374" i="24"/>
  <c r="T374" i="24"/>
  <c r="H375" i="24"/>
  <c r="L375" i="24"/>
  <c r="T375" i="24"/>
  <c r="H376" i="24"/>
  <c r="L376" i="24"/>
  <c r="T376" i="24"/>
  <c r="H377" i="24"/>
  <c r="J377" i="24"/>
  <c r="L377" i="24"/>
  <c r="H378" i="24"/>
  <c r="J378" i="24"/>
  <c r="L378" i="24"/>
  <c r="T378" i="24"/>
  <c r="H379" i="24"/>
  <c r="L379" i="24"/>
  <c r="T379" i="24"/>
  <c r="H380" i="24"/>
  <c r="L380" i="24"/>
  <c r="T380" i="24"/>
  <c r="H381" i="24"/>
  <c r="J381" i="24"/>
  <c r="L381" i="24"/>
  <c r="H382" i="24"/>
  <c r="J382" i="24"/>
  <c r="L382" i="24"/>
  <c r="T382" i="24"/>
  <c r="H383" i="24"/>
  <c r="L383" i="24"/>
  <c r="T383" i="24"/>
  <c r="H384" i="24"/>
  <c r="J384" i="24"/>
  <c r="L384" i="24"/>
  <c r="T384" i="24"/>
  <c r="H385" i="24"/>
  <c r="L385" i="24"/>
  <c r="H386" i="24"/>
  <c r="J386" i="24"/>
  <c r="L386" i="24"/>
  <c r="T386" i="24"/>
  <c r="H387" i="24"/>
  <c r="L387" i="24"/>
  <c r="T387" i="24"/>
  <c r="H388" i="24"/>
  <c r="J388" i="24"/>
  <c r="L388" i="24"/>
  <c r="T388" i="24"/>
  <c r="H389" i="24"/>
  <c r="J389" i="24"/>
  <c r="L389" i="24"/>
  <c r="H390" i="24"/>
  <c r="J390" i="24"/>
  <c r="L390" i="24"/>
  <c r="T390" i="24"/>
  <c r="H391" i="24"/>
  <c r="L391" i="24"/>
  <c r="T391" i="24"/>
  <c r="H392" i="24"/>
  <c r="J392" i="24"/>
  <c r="L392" i="24"/>
  <c r="T392" i="24"/>
  <c r="H393" i="24"/>
  <c r="J393" i="24"/>
  <c r="L393" i="24"/>
  <c r="H394" i="24"/>
  <c r="J394" i="24"/>
  <c r="L394" i="24"/>
  <c r="T394" i="24"/>
  <c r="H395" i="24"/>
  <c r="L395" i="24"/>
  <c r="T395" i="24"/>
  <c r="H396" i="24"/>
  <c r="J396" i="24"/>
  <c r="L396" i="24"/>
  <c r="T396" i="24"/>
  <c r="H397" i="24"/>
  <c r="J397" i="24"/>
  <c r="L397" i="24"/>
  <c r="H398" i="24"/>
  <c r="J398" i="24"/>
  <c r="L398" i="24"/>
  <c r="T398" i="24"/>
  <c r="H399" i="24"/>
  <c r="L399" i="24"/>
  <c r="T399" i="24"/>
  <c r="H400" i="24"/>
  <c r="J400" i="24"/>
  <c r="L400" i="24"/>
  <c r="T400" i="24"/>
  <c r="H401" i="24"/>
  <c r="J401" i="24"/>
  <c r="L401" i="24"/>
  <c r="H402" i="24"/>
  <c r="J402" i="24"/>
  <c r="L402" i="24"/>
  <c r="H403" i="24"/>
  <c r="L403" i="24"/>
  <c r="T403" i="24"/>
  <c r="H404" i="24"/>
  <c r="J404" i="24"/>
  <c r="L404" i="24"/>
  <c r="T404" i="24"/>
  <c r="H405" i="24"/>
  <c r="J405" i="24"/>
  <c r="L405" i="24"/>
  <c r="H406" i="24"/>
  <c r="J406" i="24"/>
  <c r="L406" i="24"/>
  <c r="H407" i="24"/>
  <c r="L407" i="24"/>
  <c r="T407" i="24"/>
  <c r="V407" i="24"/>
  <c r="X407" i="24"/>
  <c r="H408" i="24"/>
  <c r="L408" i="24"/>
  <c r="V408" i="24"/>
  <c r="X408" i="24"/>
  <c r="H409" i="24"/>
  <c r="J409" i="24"/>
  <c r="L409" i="24"/>
  <c r="X409" i="24"/>
  <c r="H410" i="24"/>
  <c r="J410" i="24"/>
  <c r="L410" i="24"/>
  <c r="T410" i="24"/>
  <c r="X410" i="24"/>
  <c r="H411" i="24"/>
  <c r="L411" i="24"/>
  <c r="T411" i="24"/>
  <c r="V411" i="24"/>
  <c r="X411" i="24"/>
  <c r="H412" i="24"/>
  <c r="L412" i="24"/>
  <c r="V412" i="24"/>
  <c r="X412" i="24"/>
  <c r="H413" i="24"/>
  <c r="J413" i="24"/>
  <c r="L413" i="24"/>
  <c r="X413" i="24"/>
  <c r="H414" i="24"/>
  <c r="J414" i="24"/>
  <c r="L414" i="24"/>
  <c r="T414" i="24"/>
  <c r="X414" i="24"/>
  <c r="H415" i="24"/>
  <c r="L415" i="24"/>
  <c r="T415" i="24"/>
  <c r="V415" i="24"/>
  <c r="X415" i="24"/>
  <c r="H416" i="24"/>
  <c r="L416" i="24"/>
  <c r="V416" i="24"/>
  <c r="X416" i="24"/>
  <c r="H417" i="24"/>
  <c r="J417" i="24"/>
  <c r="L417" i="24"/>
  <c r="X417" i="24"/>
  <c r="H418" i="24"/>
  <c r="J418" i="24"/>
  <c r="L418" i="24"/>
  <c r="T418" i="24"/>
  <c r="X418" i="24"/>
  <c r="H419" i="24"/>
  <c r="L419" i="24"/>
  <c r="T419" i="24"/>
  <c r="V419" i="24"/>
  <c r="X419" i="24"/>
  <c r="H420" i="24"/>
  <c r="L420" i="24"/>
  <c r="V420" i="24"/>
  <c r="X420" i="24"/>
  <c r="H421" i="24"/>
  <c r="J421" i="24"/>
  <c r="L421" i="24"/>
  <c r="X421" i="24"/>
  <c r="H422" i="24"/>
  <c r="L422" i="24"/>
  <c r="T422" i="24"/>
  <c r="X422" i="24"/>
  <c r="H423" i="24"/>
  <c r="L423" i="24"/>
  <c r="T423" i="24"/>
  <c r="X423" i="24"/>
  <c r="H424" i="24"/>
  <c r="L424" i="24"/>
  <c r="X424" i="24"/>
  <c r="H425" i="24"/>
  <c r="L425" i="24"/>
  <c r="X425" i="24"/>
  <c r="H426" i="24"/>
  <c r="L426" i="24"/>
  <c r="T426" i="24"/>
  <c r="X426" i="24"/>
  <c r="H427" i="24"/>
  <c r="L427" i="24"/>
  <c r="T427" i="24"/>
  <c r="V427" i="24"/>
  <c r="X427" i="24"/>
  <c r="H428" i="24"/>
  <c r="L428" i="24"/>
  <c r="V428" i="24"/>
  <c r="X428" i="24"/>
  <c r="H429" i="24"/>
  <c r="J429" i="24"/>
  <c r="L429" i="24"/>
  <c r="X429" i="24"/>
  <c r="H430" i="24"/>
  <c r="L430" i="24"/>
  <c r="T430" i="24"/>
  <c r="X430" i="24"/>
  <c r="H431" i="24"/>
  <c r="L431" i="24"/>
  <c r="T431" i="24"/>
  <c r="X431" i="24"/>
  <c r="H432" i="24"/>
  <c r="L432" i="24"/>
  <c r="X432" i="24"/>
  <c r="H433" i="24"/>
  <c r="L433" i="24"/>
  <c r="X433" i="24"/>
  <c r="H434" i="24"/>
  <c r="L434" i="24"/>
  <c r="T434" i="24"/>
  <c r="X434" i="24"/>
  <c r="H435" i="24"/>
  <c r="L435" i="24"/>
  <c r="T435" i="24"/>
  <c r="V435" i="24"/>
  <c r="X435" i="24"/>
  <c r="H436" i="24"/>
  <c r="L436" i="24"/>
  <c r="V436" i="24"/>
  <c r="X436" i="24"/>
  <c r="H437" i="24"/>
  <c r="J437" i="24"/>
  <c r="L437" i="24"/>
  <c r="X437" i="24"/>
  <c r="H438" i="24"/>
  <c r="L438" i="24"/>
  <c r="T438" i="24"/>
  <c r="X438" i="24"/>
  <c r="H439" i="24"/>
  <c r="J439" i="24"/>
  <c r="L439" i="24"/>
  <c r="T439" i="24"/>
  <c r="X439" i="24"/>
  <c r="H440" i="24"/>
  <c r="J440" i="24"/>
  <c r="L440" i="24"/>
  <c r="X440" i="24"/>
  <c r="H441" i="24"/>
  <c r="L441" i="24"/>
  <c r="X441" i="24"/>
  <c r="H442" i="24"/>
  <c r="J442" i="24"/>
  <c r="L442" i="24"/>
  <c r="T442" i="24"/>
  <c r="X442" i="24"/>
  <c r="H443" i="24"/>
  <c r="L443" i="24"/>
  <c r="T443" i="24"/>
  <c r="V443" i="24"/>
  <c r="X443" i="24"/>
  <c r="H444" i="24"/>
  <c r="L444" i="24"/>
  <c r="V444" i="24"/>
  <c r="X444" i="24"/>
  <c r="H445" i="24"/>
  <c r="J445" i="24"/>
  <c r="L445" i="24"/>
  <c r="X445" i="24"/>
  <c r="H446" i="24"/>
  <c r="L446" i="24"/>
  <c r="T446" i="24"/>
  <c r="X446" i="24"/>
  <c r="H447" i="24"/>
  <c r="J447" i="24"/>
  <c r="L447" i="24"/>
  <c r="T447" i="24"/>
  <c r="X447" i="24"/>
  <c r="H448" i="24"/>
  <c r="J448" i="24"/>
  <c r="L448" i="24"/>
  <c r="X448" i="24"/>
  <c r="H449" i="24"/>
  <c r="L449" i="24"/>
  <c r="X449" i="24"/>
  <c r="H450" i="24"/>
  <c r="L450" i="24"/>
  <c r="T450" i="24"/>
  <c r="H451" i="24"/>
  <c r="J451" i="24"/>
  <c r="L451" i="24"/>
  <c r="T451" i="24"/>
  <c r="X451" i="24"/>
  <c r="H452" i="24"/>
  <c r="J452" i="24"/>
  <c r="L452" i="24"/>
  <c r="X452" i="24"/>
  <c r="H453" i="24"/>
  <c r="L453" i="24"/>
  <c r="X453" i="24"/>
  <c r="H454" i="24"/>
  <c r="L454" i="24"/>
  <c r="T454" i="24"/>
  <c r="H455" i="24"/>
  <c r="L455" i="24"/>
  <c r="T455" i="24"/>
  <c r="X455" i="24"/>
  <c r="H456" i="24"/>
  <c r="L456" i="24"/>
  <c r="X456" i="24"/>
  <c r="H457" i="24"/>
  <c r="L457" i="24"/>
  <c r="X457" i="24"/>
  <c r="H458" i="24"/>
  <c r="L458" i="24"/>
  <c r="T458" i="24"/>
  <c r="H459" i="24"/>
  <c r="L459" i="24"/>
  <c r="T459" i="24"/>
  <c r="X459" i="24"/>
  <c r="H460" i="24"/>
  <c r="L460" i="24"/>
  <c r="X460" i="24"/>
  <c r="H461" i="24"/>
  <c r="L461" i="24"/>
  <c r="X461" i="24"/>
  <c r="H462" i="24"/>
  <c r="L462" i="24"/>
  <c r="T462" i="24"/>
  <c r="H463" i="24"/>
  <c r="L463" i="24"/>
  <c r="T463" i="24"/>
  <c r="X463" i="24"/>
  <c r="H464" i="24"/>
  <c r="L464" i="24"/>
  <c r="X464" i="24"/>
  <c r="H465" i="24"/>
  <c r="L465" i="24"/>
  <c r="X465" i="24"/>
  <c r="H466" i="24"/>
  <c r="L466" i="24"/>
  <c r="T466" i="24"/>
  <c r="H467" i="24"/>
  <c r="L467" i="24"/>
  <c r="T467" i="24"/>
  <c r="X467" i="24"/>
  <c r="H468" i="24"/>
  <c r="L468" i="24"/>
  <c r="X468" i="24"/>
  <c r="H469" i="24"/>
  <c r="L469" i="24"/>
  <c r="X469" i="24"/>
  <c r="H470" i="24"/>
  <c r="L470" i="24"/>
  <c r="T470" i="24"/>
  <c r="H471" i="24"/>
  <c r="L471" i="24"/>
  <c r="T471" i="24"/>
  <c r="X471" i="24"/>
  <c r="H472" i="24"/>
  <c r="L472" i="24"/>
  <c r="X472" i="24"/>
  <c r="H473" i="24"/>
  <c r="L473" i="24"/>
  <c r="X473" i="24"/>
  <c r="H474" i="24"/>
  <c r="L474" i="24"/>
  <c r="T474" i="24"/>
  <c r="H475" i="24"/>
  <c r="L475" i="24"/>
  <c r="T475" i="24"/>
  <c r="X475" i="24"/>
  <c r="H476" i="24"/>
  <c r="L476" i="24"/>
  <c r="X476" i="24"/>
  <c r="H477" i="24"/>
  <c r="L477" i="24"/>
  <c r="X477" i="24"/>
  <c r="H478" i="24"/>
  <c r="L478" i="24"/>
  <c r="T478" i="24"/>
  <c r="H479" i="24"/>
  <c r="L479" i="24"/>
  <c r="T479" i="24"/>
  <c r="X479" i="24"/>
  <c r="H480" i="24"/>
  <c r="L480" i="24"/>
  <c r="X480" i="24"/>
  <c r="H481" i="24"/>
  <c r="L481" i="24"/>
  <c r="X481" i="24"/>
  <c r="H482" i="24"/>
  <c r="L482" i="24"/>
  <c r="T482" i="24"/>
  <c r="H483" i="24"/>
  <c r="L483" i="24"/>
  <c r="T483" i="24"/>
  <c r="X483" i="24"/>
  <c r="H484" i="24"/>
  <c r="L484" i="24"/>
  <c r="X484" i="24"/>
  <c r="H485" i="24"/>
  <c r="L485" i="24"/>
  <c r="X485" i="24"/>
  <c r="H486" i="24"/>
  <c r="L486" i="24"/>
  <c r="T486" i="24"/>
  <c r="H487" i="24"/>
  <c r="L487" i="24"/>
  <c r="T487" i="24"/>
  <c r="X487" i="24"/>
  <c r="H488" i="24"/>
  <c r="L488" i="24"/>
  <c r="X488" i="24"/>
  <c r="H489" i="24"/>
  <c r="L489" i="24"/>
  <c r="X489" i="24"/>
  <c r="H490" i="24"/>
  <c r="L490" i="24"/>
  <c r="T490" i="24"/>
  <c r="H491" i="24"/>
  <c r="L491" i="24"/>
  <c r="T491" i="24"/>
  <c r="X491" i="24"/>
  <c r="H492" i="24"/>
  <c r="L492" i="24"/>
  <c r="X492" i="24"/>
  <c r="H493" i="24"/>
  <c r="L493" i="24"/>
  <c r="X493" i="24"/>
  <c r="H494" i="24"/>
  <c r="L494" i="24"/>
  <c r="T494" i="24"/>
  <c r="H495" i="24"/>
  <c r="L495" i="24"/>
  <c r="T495" i="24"/>
  <c r="X495" i="24"/>
  <c r="H496" i="24"/>
  <c r="L496" i="24"/>
  <c r="X496" i="24"/>
  <c r="H497" i="24"/>
  <c r="L497" i="24"/>
  <c r="X497" i="24"/>
  <c r="H498" i="24"/>
  <c r="L498" i="24"/>
  <c r="T498" i="24"/>
  <c r="H499" i="24"/>
  <c r="L499" i="24"/>
  <c r="T499" i="24"/>
  <c r="X499" i="24"/>
  <c r="H500" i="24"/>
  <c r="L500" i="24"/>
  <c r="X500" i="24"/>
  <c r="H501" i="24"/>
  <c r="L501" i="24"/>
  <c r="X501" i="24"/>
  <c r="H502" i="24"/>
  <c r="L502" i="24"/>
  <c r="T502" i="24"/>
  <c r="H503" i="24"/>
  <c r="L503" i="24"/>
  <c r="T503" i="24"/>
  <c r="X503" i="24"/>
  <c r="H504" i="24"/>
  <c r="L504" i="24"/>
  <c r="X504" i="24"/>
  <c r="H505" i="24"/>
  <c r="L505" i="24"/>
  <c r="X505" i="24"/>
  <c r="H506" i="24"/>
  <c r="L506" i="24"/>
  <c r="T506" i="24"/>
  <c r="H507" i="24"/>
  <c r="L507" i="24"/>
  <c r="T507" i="24"/>
  <c r="X507" i="24"/>
  <c r="H508" i="24"/>
  <c r="L508" i="24"/>
  <c r="X508" i="24"/>
  <c r="H509" i="24"/>
  <c r="L509" i="24"/>
  <c r="X509" i="24"/>
  <c r="H510" i="24"/>
  <c r="L510" i="24"/>
  <c r="T510" i="24"/>
  <c r="H511" i="24"/>
  <c r="L511" i="24"/>
  <c r="T511" i="24"/>
  <c r="X511" i="24"/>
  <c r="H512" i="24"/>
  <c r="L512" i="24"/>
  <c r="X512" i="24"/>
  <c r="H513" i="24"/>
  <c r="L513" i="24"/>
  <c r="X513" i="24"/>
  <c r="H514" i="24"/>
  <c r="L514" i="24"/>
  <c r="H515" i="24"/>
  <c r="J515" i="24"/>
  <c r="L515" i="24"/>
  <c r="T515" i="24"/>
  <c r="X515" i="24"/>
  <c r="H516" i="24"/>
  <c r="J516" i="24"/>
  <c r="L516" i="24"/>
  <c r="X516" i="24"/>
  <c r="H517" i="24"/>
  <c r="J517" i="24"/>
  <c r="L517" i="24"/>
  <c r="X517" i="24"/>
  <c r="H518" i="24"/>
  <c r="J518" i="24"/>
  <c r="L518" i="24"/>
  <c r="H519" i="24"/>
  <c r="L519" i="24"/>
  <c r="T519" i="24"/>
  <c r="V519" i="24"/>
  <c r="X519" i="24"/>
  <c r="H520" i="24"/>
  <c r="L520" i="24"/>
  <c r="V520" i="24"/>
  <c r="X520" i="24"/>
  <c r="H521" i="24"/>
  <c r="L521" i="24"/>
  <c r="X521" i="24"/>
  <c r="H522" i="24"/>
  <c r="L522" i="24"/>
  <c r="H523" i="24"/>
  <c r="L523" i="24"/>
  <c r="T523" i="24"/>
  <c r="H524" i="24"/>
  <c r="L524" i="24"/>
  <c r="H525" i="24"/>
  <c r="L525" i="24"/>
  <c r="X525" i="24"/>
  <c r="H526" i="24"/>
  <c r="L526" i="24"/>
  <c r="H527" i="24"/>
  <c r="L527" i="24"/>
  <c r="T527" i="24"/>
  <c r="X527" i="24"/>
  <c r="H528" i="24"/>
  <c r="L528" i="24"/>
  <c r="X528" i="24"/>
  <c r="H529" i="24"/>
  <c r="L529" i="24"/>
  <c r="X529" i="24"/>
  <c r="H530" i="24"/>
  <c r="L530" i="24"/>
  <c r="H531" i="24"/>
  <c r="J531" i="24"/>
  <c r="L531" i="24"/>
  <c r="T531" i="24"/>
  <c r="X531" i="24"/>
  <c r="H532" i="24"/>
  <c r="J532" i="24"/>
  <c r="L532" i="24"/>
  <c r="X532" i="24"/>
  <c r="H533" i="24"/>
  <c r="J533" i="24"/>
  <c r="L533" i="24"/>
  <c r="X533" i="24"/>
  <c r="H534" i="24"/>
  <c r="J534" i="24"/>
  <c r="L534" i="24"/>
  <c r="H535" i="24"/>
  <c r="L535" i="24"/>
  <c r="T535" i="24"/>
  <c r="V535" i="24"/>
  <c r="X535" i="24"/>
  <c r="H536" i="24"/>
  <c r="L536" i="24"/>
  <c r="V536" i="24"/>
  <c r="X536" i="24"/>
  <c r="H537" i="24"/>
  <c r="L537" i="24"/>
  <c r="X537" i="24"/>
  <c r="H538" i="24"/>
  <c r="L538" i="24"/>
  <c r="H539" i="24"/>
  <c r="L539" i="24"/>
  <c r="T539" i="24"/>
  <c r="H540" i="24"/>
  <c r="L540" i="24"/>
  <c r="H541" i="24"/>
  <c r="L541" i="24"/>
  <c r="X541" i="24"/>
  <c r="H542" i="24"/>
  <c r="L542" i="24"/>
  <c r="V542" i="24"/>
  <c r="T543" i="24"/>
  <c r="V543" i="24"/>
  <c r="X543" i="24"/>
  <c r="T544" i="24"/>
  <c r="X544" i="24"/>
  <c r="T545" i="24"/>
  <c r="J546" i="24"/>
  <c r="T546" i="24"/>
  <c r="T547" i="24"/>
  <c r="T548" i="24"/>
  <c r="V548" i="24"/>
  <c r="X548" i="24"/>
  <c r="J549" i="24"/>
  <c r="T549" i="24"/>
  <c r="V549" i="24"/>
  <c r="J550" i="24"/>
  <c r="T550" i="24"/>
  <c r="V550" i="24"/>
  <c r="T551" i="24"/>
  <c r="V551" i="24"/>
  <c r="X551" i="24"/>
  <c r="T552" i="24"/>
  <c r="X552" i="24"/>
  <c r="T553" i="24"/>
  <c r="J554" i="24"/>
  <c r="T554" i="24"/>
  <c r="T555" i="24"/>
  <c r="T556" i="24"/>
  <c r="V556" i="24"/>
  <c r="X556" i="24"/>
  <c r="J557" i="24"/>
  <c r="T557" i="24"/>
  <c r="V557" i="24"/>
  <c r="J558" i="24"/>
  <c r="T558" i="24"/>
  <c r="V558" i="24"/>
  <c r="T559" i="24"/>
  <c r="V559" i="24"/>
  <c r="X559" i="24"/>
  <c r="H560" i="24"/>
  <c r="J560" i="24"/>
  <c r="T560" i="24"/>
  <c r="H561" i="24"/>
  <c r="J561" i="24"/>
  <c r="T561" i="24"/>
  <c r="V561" i="24"/>
  <c r="X561" i="24"/>
  <c r="H562" i="24"/>
  <c r="J562" i="24"/>
  <c r="T562" i="24"/>
  <c r="H563" i="24"/>
  <c r="J563" i="24"/>
  <c r="T563" i="24"/>
  <c r="V563" i="24"/>
  <c r="X563" i="24"/>
  <c r="H564" i="24"/>
  <c r="J564" i="24"/>
  <c r="T564" i="24"/>
  <c r="H565" i="24"/>
  <c r="J565" i="24"/>
  <c r="T565" i="24"/>
  <c r="V565" i="24"/>
  <c r="X565" i="24"/>
  <c r="H566" i="24"/>
  <c r="J566" i="24"/>
  <c r="T566" i="24"/>
  <c r="H567" i="24"/>
  <c r="J567" i="24"/>
  <c r="T567" i="24"/>
  <c r="V567" i="24"/>
  <c r="X567" i="24"/>
  <c r="H568" i="24"/>
  <c r="J568" i="24"/>
  <c r="T568" i="24"/>
  <c r="H569" i="24"/>
  <c r="J569" i="24"/>
  <c r="T569" i="24"/>
  <c r="V569" i="24"/>
  <c r="X569" i="24"/>
  <c r="H570" i="24"/>
  <c r="J570" i="24"/>
  <c r="T570" i="24"/>
  <c r="H571" i="24"/>
  <c r="J571" i="24"/>
  <c r="T571" i="24"/>
  <c r="V571" i="24"/>
  <c r="X571" i="24"/>
  <c r="H572" i="24"/>
  <c r="J572" i="24"/>
  <c r="T572" i="24"/>
  <c r="H573" i="24"/>
  <c r="J573" i="24"/>
  <c r="T573" i="24"/>
  <c r="V573" i="24"/>
  <c r="X573" i="24"/>
  <c r="H574" i="24"/>
  <c r="J574" i="24"/>
  <c r="T574" i="24"/>
  <c r="H575" i="24"/>
  <c r="J575" i="24"/>
  <c r="T575" i="24"/>
  <c r="V575" i="24"/>
  <c r="X575" i="24"/>
  <c r="H576" i="24"/>
  <c r="J576" i="24"/>
  <c r="T576" i="24"/>
  <c r="H577" i="24"/>
  <c r="J577" i="24"/>
  <c r="T577" i="24"/>
  <c r="V577" i="24"/>
  <c r="X577" i="24"/>
  <c r="H578" i="24"/>
  <c r="J578" i="24"/>
  <c r="T578" i="24"/>
  <c r="H579" i="24"/>
  <c r="J579" i="24"/>
  <c r="T579" i="24"/>
  <c r="V579" i="24"/>
  <c r="X579" i="24"/>
  <c r="H580" i="24"/>
  <c r="J580" i="24"/>
  <c r="T580" i="24"/>
  <c r="H581" i="24"/>
  <c r="J581" i="24"/>
  <c r="T581" i="24"/>
  <c r="V581" i="24"/>
  <c r="X581" i="24"/>
  <c r="H582" i="24"/>
  <c r="J582" i="24"/>
  <c r="L582" i="24"/>
  <c r="T582" i="24"/>
  <c r="V582" i="24"/>
  <c r="X582" i="24"/>
  <c r="H583" i="24"/>
  <c r="L583" i="24"/>
  <c r="T583" i="24"/>
  <c r="X583" i="24"/>
  <c r="H584" i="24"/>
  <c r="T584" i="24"/>
  <c r="X584" i="24"/>
  <c r="H585" i="24"/>
  <c r="J585" i="24"/>
  <c r="L585" i="24"/>
  <c r="T585" i="24"/>
  <c r="V585" i="24"/>
  <c r="X585" i="24"/>
  <c r="H586" i="24"/>
  <c r="J586" i="24"/>
  <c r="L586" i="24"/>
  <c r="T586" i="24"/>
  <c r="V586" i="24"/>
  <c r="X586" i="24"/>
  <c r="H587" i="24"/>
  <c r="L587" i="24"/>
  <c r="T587" i="24"/>
  <c r="X587" i="24"/>
  <c r="H588" i="24"/>
  <c r="T588" i="24"/>
  <c r="X588" i="24"/>
  <c r="H589" i="24"/>
  <c r="J589" i="24"/>
  <c r="L589" i="24"/>
  <c r="T589" i="24"/>
  <c r="V589" i="24"/>
  <c r="X589" i="24"/>
  <c r="H590" i="24"/>
  <c r="J590" i="24"/>
  <c r="L590" i="24"/>
  <c r="T590" i="24"/>
  <c r="V590" i="24"/>
  <c r="X590" i="24"/>
  <c r="H591" i="24"/>
  <c r="L591" i="24"/>
  <c r="T591" i="24"/>
  <c r="X591" i="24"/>
  <c r="H592" i="24"/>
  <c r="T592" i="24"/>
  <c r="X592" i="24"/>
  <c r="H593" i="24"/>
  <c r="J593" i="24"/>
  <c r="L593" i="24"/>
  <c r="T593" i="24"/>
  <c r="V593" i="24"/>
  <c r="X593" i="24"/>
  <c r="H594" i="24"/>
  <c r="J594" i="24"/>
  <c r="L594" i="24"/>
  <c r="T594" i="24"/>
  <c r="X594" i="24"/>
  <c r="H595" i="24"/>
  <c r="L595" i="24"/>
  <c r="T595" i="24"/>
  <c r="V595" i="24"/>
  <c r="X595" i="24"/>
  <c r="H596" i="24"/>
  <c r="T596" i="24"/>
  <c r="H597" i="24"/>
  <c r="J597" i="24"/>
  <c r="L597" i="24"/>
  <c r="T597" i="24"/>
  <c r="X597" i="24"/>
  <c r="H598" i="24"/>
  <c r="J598" i="24"/>
  <c r="L598" i="24"/>
  <c r="T598" i="24"/>
  <c r="X598" i="24"/>
  <c r="H599" i="24"/>
  <c r="L599" i="24"/>
  <c r="T599" i="24"/>
  <c r="V599" i="24"/>
  <c r="X599" i="24"/>
  <c r="H600" i="24"/>
  <c r="T600" i="24"/>
  <c r="H601" i="24"/>
  <c r="J601" i="24"/>
  <c r="L601" i="24"/>
  <c r="T601" i="24"/>
  <c r="X601" i="24"/>
  <c r="H602" i="24"/>
  <c r="J602" i="24"/>
  <c r="L602" i="24"/>
  <c r="T602" i="24"/>
  <c r="X602" i="24"/>
  <c r="H603" i="24"/>
  <c r="L603" i="24"/>
  <c r="T603" i="24"/>
  <c r="V603" i="24"/>
  <c r="X603" i="24"/>
  <c r="H604" i="24"/>
  <c r="T604" i="24"/>
  <c r="H605" i="24"/>
  <c r="J605" i="24"/>
  <c r="L605" i="24"/>
  <c r="T605" i="24"/>
  <c r="X605" i="24"/>
  <c r="H606" i="24"/>
  <c r="J606" i="24"/>
  <c r="L606" i="24"/>
  <c r="T606" i="24"/>
  <c r="X606" i="24"/>
  <c r="H607" i="24"/>
  <c r="L607" i="24"/>
  <c r="T607" i="24"/>
  <c r="V607" i="24"/>
  <c r="X607" i="24"/>
  <c r="H608" i="24"/>
  <c r="T608" i="24"/>
  <c r="H609" i="24"/>
  <c r="J609" i="24"/>
  <c r="L609" i="24"/>
  <c r="T609" i="24"/>
  <c r="X609" i="24"/>
  <c r="H610" i="24"/>
  <c r="J610" i="24"/>
  <c r="L610" i="24"/>
  <c r="T610" i="24"/>
  <c r="X610" i="24"/>
  <c r="H611" i="24"/>
  <c r="L611" i="24"/>
  <c r="T611" i="24"/>
  <c r="V611" i="24"/>
  <c r="X611" i="24"/>
  <c r="H612" i="24"/>
  <c r="T612" i="24"/>
  <c r="H613" i="24"/>
  <c r="J613" i="24"/>
  <c r="L613" i="24"/>
  <c r="T613" i="24"/>
  <c r="X613" i="24"/>
  <c r="H614" i="24"/>
  <c r="J614" i="24"/>
  <c r="L614" i="24"/>
  <c r="T614" i="24"/>
  <c r="X614" i="24"/>
  <c r="H615" i="24"/>
  <c r="L615" i="24"/>
  <c r="T615" i="24"/>
  <c r="V615" i="24"/>
  <c r="X615" i="24"/>
  <c r="H616" i="24"/>
  <c r="T616" i="24"/>
  <c r="H617" i="24"/>
  <c r="J617" i="24"/>
  <c r="L617" i="24"/>
  <c r="T617" i="24"/>
  <c r="X617" i="24"/>
  <c r="H618" i="24"/>
  <c r="J618" i="24"/>
  <c r="L618" i="24"/>
  <c r="T618" i="24"/>
  <c r="X618" i="24"/>
  <c r="H619" i="24"/>
  <c r="L619" i="24"/>
  <c r="T619" i="24"/>
  <c r="V619" i="24"/>
  <c r="X619" i="24"/>
  <c r="H620" i="24"/>
  <c r="T620" i="24"/>
  <c r="H621" i="24"/>
  <c r="J621" i="24"/>
  <c r="L621" i="24"/>
  <c r="T621" i="24"/>
  <c r="X621" i="24"/>
  <c r="H622" i="24"/>
  <c r="J622" i="24"/>
  <c r="L622" i="24"/>
  <c r="T622" i="24"/>
  <c r="X622" i="24"/>
  <c r="H623" i="24"/>
  <c r="L623" i="24"/>
  <c r="T623" i="24"/>
  <c r="V623" i="24"/>
  <c r="X623" i="24"/>
  <c r="H624" i="24"/>
  <c r="T624" i="24"/>
  <c r="H625" i="24"/>
  <c r="J625" i="24"/>
  <c r="L625" i="24"/>
  <c r="T625" i="24"/>
  <c r="X625" i="24"/>
  <c r="H626" i="24"/>
  <c r="J626" i="24"/>
  <c r="L626" i="24"/>
  <c r="T626" i="24"/>
  <c r="X626" i="24"/>
  <c r="H627" i="24"/>
  <c r="L627" i="24"/>
  <c r="T627" i="24"/>
  <c r="V627" i="24"/>
  <c r="X627" i="24"/>
  <c r="H628" i="24"/>
  <c r="T628" i="24"/>
  <c r="H629" i="24"/>
  <c r="J629" i="24"/>
  <c r="L629" i="24"/>
  <c r="T629" i="24"/>
  <c r="X629" i="24"/>
  <c r="H630" i="24"/>
  <c r="J630" i="24"/>
  <c r="L630" i="24"/>
  <c r="T630" i="24"/>
  <c r="X630" i="24"/>
  <c r="H631" i="24"/>
  <c r="T631" i="24"/>
  <c r="V631" i="24"/>
  <c r="X631" i="24"/>
  <c r="H632" i="24"/>
  <c r="T632" i="24"/>
  <c r="H633" i="24"/>
  <c r="J633" i="24"/>
  <c r="L633" i="24"/>
  <c r="T633" i="24"/>
  <c r="X633" i="24"/>
  <c r="H634" i="24"/>
  <c r="J634" i="24"/>
  <c r="L634" i="24"/>
  <c r="T634" i="24"/>
  <c r="X634" i="24"/>
  <c r="H635" i="24"/>
  <c r="T635" i="24"/>
  <c r="V635" i="24"/>
  <c r="X635" i="24"/>
  <c r="H636" i="24"/>
  <c r="T636" i="24"/>
  <c r="H637" i="24"/>
  <c r="J637" i="24"/>
  <c r="L637" i="24"/>
  <c r="T637" i="24"/>
  <c r="X637" i="24"/>
  <c r="H638" i="24"/>
  <c r="J638" i="24"/>
  <c r="L638" i="24"/>
  <c r="T638" i="24"/>
  <c r="X638" i="24"/>
  <c r="H639" i="24"/>
  <c r="T639" i="24"/>
  <c r="V639" i="24"/>
  <c r="X639" i="24"/>
  <c r="H640" i="24"/>
  <c r="T640" i="24"/>
  <c r="H641" i="24"/>
  <c r="J641" i="24"/>
  <c r="L641" i="24"/>
  <c r="T641" i="24"/>
  <c r="X641" i="24"/>
  <c r="H642" i="24"/>
  <c r="J642" i="24"/>
  <c r="L642" i="24"/>
  <c r="T642" i="24"/>
  <c r="X642" i="24"/>
  <c r="H643" i="24"/>
  <c r="T643" i="24"/>
  <c r="V643" i="24"/>
  <c r="X643" i="24"/>
  <c r="H644" i="24"/>
  <c r="T644" i="24"/>
  <c r="H645" i="24"/>
  <c r="J645" i="24"/>
  <c r="L645" i="24"/>
  <c r="T645" i="24"/>
  <c r="X645" i="24"/>
  <c r="H646" i="24"/>
  <c r="J646" i="24"/>
  <c r="L646" i="24"/>
  <c r="T646" i="24"/>
  <c r="X646" i="24"/>
  <c r="H647" i="24"/>
  <c r="T647" i="24"/>
  <c r="V647" i="24"/>
  <c r="X647" i="24"/>
  <c r="H648" i="24"/>
  <c r="T648" i="24"/>
  <c r="H649" i="24"/>
  <c r="J649" i="24"/>
  <c r="L649" i="24"/>
  <c r="T649" i="24"/>
  <c r="X649" i="24"/>
  <c r="H650" i="24"/>
  <c r="J650" i="24"/>
  <c r="L650" i="24"/>
  <c r="T650" i="24"/>
  <c r="X650" i="24"/>
  <c r="H651" i="24"/>
  <c r="T651" i="24"/>
  <c r="V651" i="24"/>
  <c r="X651" i="24"/>
  <c r="H652" i="24"/>
  <c r="T652" i="24"/>
  <c r="H653" i="24"/>
  <c r="J653" i="24"/>
  <c r="L653" i="24"/>
  <c r="T653" i="24"/>
  <c r="X653" i="24"/>
  <c r="H654" i="24"/>
  <c r="J654" i="24"/>
  <c r="L654" i="24"/>
  <c r="T654" i="24"/>
  <c r="X654" i="24"/>
  <c r="H655" i="24"/>
  <c r="T655" i="24"/>
  <c r="V655" i="24"/>
  <c r="X655" i="24"/>
  <c r="H656" i="24"/>
  <c r="T656" i="24"/>
  <c r="H657" i="24"/>
  <c r="J657" i="24"/>
  <c r="L657" i="24"/>
  <c r="T657" i="24"/>
  <c r="X657" i="24"/>
  <c r="H658" i="24"/>
  <c r="J658" i="24"/>
  <c r="L658" i="24"/>
  <c r="T658" i="24"/>
  <c r="X658" i="24"/>
  <c r="H659" i="24"/>
  <c r="T659" i="24"/>
  <c r="V659" i="24"/>
  <c r="X659" i="24"/>
  <c r="H660" i="24"/>
  <c r="T660" i="24"/>
  <c r="H661" i="24"/>
  <c r="J661" i="24"/>
  <c r="L661" i="24"/>
  <c r="T661" i="24"/>
  <c r="X661" i="24"/>
  <c r="H662" i="24"/>
  <c r="J662" i="24"/>
  <c r="L662" i="24"/>
  <c r="T662" i="24"/>
  <c r="X662" i="24"/>
  <c r="H663" i="24"/>
  <c r="T663" i="24"/>
  <c r="V663" i="24"/>
  <c r="X663" i="24"/>
  <c r="H664" i="24"/>
  <c r="T664" i="24"/>
  <c r="H665" i="24"/>
  <c r="J665" i="24"/>
  <c r="L665" i="24"/>
  <c r="T665" i="24"/>
  <c r="X665" i="24"/>
  <c r="H666" i="24"/>
  <c r="J666" i="24"/>
  <c r="L666" i="24"/>
  <c r="T666" i="24"/>
  <c r="X666" i="24"/>
  <c r="H667" i="24"/>
  <c r="T667" i="24"/>
  <c r="V667" i="24"/>
  <c r="X667" i="24"/>
  <c r="H668" i="24"/>
  <c r="T668" i="24"/>
  <c r="H669" i="24"/>
  <c r="J669" i="24"/>
  <c r="L669" i="24"/>
  <c r="T669" i="24"/>
  <c r="X669" i="24"/>
  <c r="H670" i="24"/>
  <c r="J670" i="24"/>
  <c r="L670" i="24"/>
  <c r="T670" i="24"/>
  <c r="X670" i="24"/>
  <c r="H671" i="24"/>
  <c r="T671" i="24"/>
  <c r="H672" i="24"/>
  <c r="J672" i="24"/>
  <c r="L672" i="24"/>
  <c r="T672" i="24"/>
  <c r="X672" i="24"/>
  <c r="H673" i="24"/>
  <c r="L673" i="24"/>
  <c r="T673" i="24"/>
  <c r="H674" i="24"/>
  <c r="J674" i="24"/>
  <c r="L674" i="24"/>
  <c r="T674" i="24"/>
  <c r="X674" i="24"/>
  <c r="H675" i="24"/>
  <c r="T675" i="24"/>
  <c r="V675" i="24"/>
  <c r="H676" i="24"/>
  <c r="J676" i="24"/>
  <c r="L676" i="24"/>
  <c r="T676" i="24"/>
  <c r="X676" i="24"/>
  <c r="H677" i="24"/>
  <c r="T677" i="24"/>
  <c r="H678" i="24"/>
  <c r="J678" i="24"/>
  <c r="L678" i="24"/>
  <c r="T678" i="24"/>
  <c r="X678" i="24"/>
  <c r="H679" i="24"/>
  <c r="L679" i="24"/>
  <c r="T679" i="24"/>
  <c r="V679" i="24"/>
  <c r="H680" i="24"/>
  <c r="J680" i="24"/>
  <c r="L680" i="24"/>
  <c r="T680" i="24"/>
  <c r="X680" i="24"/>
  <c r="H681" i="24"/>
  <c r="T681" i="24"/>
  <c r="H682" i="24"/>
  <c r="J682" i="24"/>
  <c r="L682" i="24"/>
  <c r="T682" i="24"/>
  <c r="X682" i="24"/>
  <c r="H683" i="24"/>
  <c r="L683" i="24"/>
  <c r="T683" i="24"/>
  <c r="V683" i="24"/>
  <c r="H684" i="24"/>
  <c r="J684" i="24"/>
  <c r="L684" i="24"/>
  <c r="T684" i="24"/>
  <c r="X684" i="24"/>
  <c r="H685" i="24"/>
  <c r="T685" i="24"/>
  <c r="H686" i="24"/>
  <c r="J686" i="24"/>
  <c r="L686" i="24"/>
  <c r="T686" i="24"/>
  <c r="X686" i="24"/>
  <c r="H687" i="24"/>
  <c r="L687" i="24"/>
  <c r="T687" i="24"/>
  <c r="V687" i="24"/>
  <c r="H688" i="24"/>
  <c r="J688" i="24"/>
  <c r="L688" i="24"/>
  <c r="T688" i="24"/>
  <c r="X688" i="24"/>
  <c r="H689" i="24"/>
  <c r="T689" i="24"/>
  <c r="H690" i="24"/>
  <c r="J690" i="24"/>
  <c r="L690" i="24"/>
  <c r="T690" i="24"/>
  <c r="X690" i="24"/>
  <c r="H691" i="24"/>
  <c r="L691" i="24"/>
  <c r="T691" i="24"/>
  <c r="V691" i="24"/>
  <c r="H692" i="24"/>
  <c r="J692" i="24"/>
  <c r="L692" i="24"/>
  <c r="T692" i="24"/>
  <c r="X692" i="24"/>
  <c r="H693" i="24"/>
  <c r="T693" i="24"/>
  <c r="H694" i="24"/>
  <c r="J694" i="24"/>
  <c r="L694" i="24"/>
  <c r="T694" i="24"/>
  <c r="X694" i="24"/>
  <c r="H695" i="24"/>
  <c r="L695" i="24"/>
  <c r="T695" i="24"/>
  <c r="V695" i="24"/>
  <c r="H696" i="24"/>
  <c r="J696" i="24"/>
  <c r="L696" i="24"/>
  <c r="T696" i="24"/>
  <c r="X696" i="24"/>
  <c r="H697" i="24"/>
  <c r="T697" i="24"/>
  <c r="H698" i="24"/>
  <c r="J698" i="24"/>
  <c r="L698" i="24"/>
  <c r="T698" i="24"/>
  <c r="X698" i="24"/>
  <c r="H699" i="24"/>
  <c r="L699" i="24"/>
  <c r="T699" i="24"/>
  <c r="V699" i="24"/>
  <c r="H700" i="24"/>
  <c r="J700" i="24"/>
  <c r="L700" i="24"/>
  <c r="T700" i="24"/>
  <c r="X700" i="24"/>
  <c r="H701" i="24"/>
  <c r="T701" i="24"/>
  <c r="H702" i="24"/>
  <c r="J702" i="24"/>
  <c r="L702" i="24"/>
  <c r="T702" i="24"/>
  <c r="X702" i="24"/>
  <c r="H703" i="24"/>
  <c r="L703" i="24"/>
  <c r="T703" i="24"/>
  <c r="V703" i="24"/>
  <c r="H704" i="24"/>
  <c r="J704" i="24"/>
  <c r="L704" i="24"/>
  <c r="T704" i="24"/>
  <c r="X704" i="24"/>
  <c r="H705" i="24"/>
  <c r="T705" i="24"/>
  <c r="H706" i="24"/>
  <c r="J706" i="24"/>
  <c r="L706" i="24"/>
  <c r="T706" i="24"/>
  <c r="X706" i="24"/>
  <c r="H707" i="24"/>
  <c r="L707" i="24"/>
  <c r="T707" i="24"/>
  <c r="V707" i="24"/>
  <c r="H708" i="24"/>
  <c r="J708" i="24"/>
  <c r="L708" i="24"/>
  <c r="T708" i="24"/>
  <c r="X708" i="24"/>
  <c r="H709" i="24"/>
  <c r="T709" i="24"/>
  <c r="H710" i="24"/>
  <c r="J710" i="24"/>
  <c r="L710" i="24"/>
  <c r="T710" i="24"/>
  <c r="X710" i="24"/>
  <c r="H711" i="24"/>
  <c r="L711" i="24"/>
  <c r="T711" i="24"/>
  <c r="V711" i="24"/>
  <c r="H712" i="24"/>
  <c r="J712" i="24"/>
  <c r="L712" i="24"/>
  <c r="T712" i="24"/>
  <c r="X712" i="24"/>
  <c r="H713" i="24"/>
  <c r="T713" i="24"/>
  <c r="H714" i="24"/>
  <c r="J714" i="24"/>
  <c r="L714" i="24"/>
  <c r="T714" i="24"/>
  <c r="X714" i="24"/>
  <c r="H715" i="24"/>
  <c r="L715" i="24"/>
  <c r="T715" i="24"/>
  <c r="V715" i="24"/>
  <c r="H716" i="24"/>
  <c r="J716" i="24"/>
  <c r="L716" i="24"/>
  <c r="T716" i="24"/>
  <c r="X716" i="24"/>
  <c r="H717" i="24"/>
  <c r="T717" i="24"/>
  <c r="X717" i="24"/>
  <c r="H718" i="24"/>
  <c r="J718" i="24"/>
  <c r="L718" i="24"/>
  <c r="T718" i="24"/>
  <c r="V718" i="24"/>
  <c r="X718" i="24"/>
  <c r="H719" i="24"/>
  <c r="L719" i="24"/>
  <c r="T719" i="24"/>
  <c r="X719" i="24"/>
  <c r="H720" i="24"/>
  <c r="J720" i="24"/>
  <c r="L720" i="24"/>
  <c r="T720" i="24"/>
  <c r="V720" i="24"/>
  <c r="X720" i="24"/>
  <c r="H721" i="24"/>
  <c r="T721" i="24"/>
  <c r="X721" i="24"/>
  <c r="H722" i="24"/>
  <c r="J722" i="24"/>
  <c r="L722" i="24"/>
  <c r="T722" i="24"/>
  <c r="V722" i="24"/>
  <c r="X722" i="24"/>
  <c r="H723" i="24"/>
  <c r="L723" i="24"/>
  <c r="T723" i="24"/>
  <c r="X723" i="24"/>
  <c r="H724" i="24"/>
  <c r="J724" i="24"/>
  <c r="L724" i="24"/>
  <c r="T724" i="24"/>
  <c r="V724" i="24"/>
  <c r="X724" i="24"/>
  <c r="H725" i="24"/>
  <c r="T725" i="24"/>
  <c r="X725" i="24"/>
  <c r="H726" i="24"/>
  <c r="J726" i="24"/>
  <c r="L726" i="24"/>
  <c r="T726" i="24"/>
  <c r="V726" i="24"/>
  <c r="X726" i="24"/>
  <c r="H727" i="24"/>
  <c r="L727" i="24"/>
  <c r="T727" i="24"/>
  <c r="X727" i="24"/>
  <c r="H728" i="24"/>
  <c r="J728" i="24"/>
  <c r="L728" i="24"/>
  <c r="T728" i="24"/>
  <c r="V728" i="24"/>
  <c r="X728" i="24"/>
  <c r="H729" i="24"/>
  <c r="T729" i="24"/>
  <c r="X729" i="24"/>
  <c r="H730" i="24"/>
  <c r="J730" i="24"/>
  <c r="L730" i="24"/>
  <c r="T730" i="24"/>
  <c r="V730" i="24"/>
  <c r="X730" i="24"/>
  <c r="H731" i="24"/>
  <c r="L731" i="24"/>
  <c r="T731" i="24"/>
  <c r="X731" i="24"/>
  <c r="H732" i="24"/>
  <c r="J732" i="24"/>
  <c r="L732" i="24"/>
  <c r="T732" i="24"/>
  <c r="V732" i="24"/>
  <c r="X732" i="24"/>
  <c r="H733" i="24"/>
  <c r="T733" i="24"/>
  <c r="X733" i="24"/>
  <c r="H734" i="24"/>
  <c r="J734" i="24"/>
  <c r="L734" i="24"/>
  <c r="T734" i="24"/>
  <c r="V734" i="24"/>
  <c r="X734" i="24"/>
  <c r="H735" i="24"/>
  <c r="L735" i="24"/>
  <c r="T735" i="24"/>
  <c r="X735" i="24"/>
  <c r="H736" i="24"/>
  <c r="J736" i="24"/>
  <c r="L736" i="24"/>
  <c r="T736" i="24"/>
  <c r="V736" i="24"/>
  <c r="X736" i="24"/>
  <c r="H737" i="24"/>
  <c r="T737" i="24"/>
  <c r="X737" i="24"/>
  <c r="H738" i="24"/>
  <c r="J738" i="24"/>
  <c r="L738" i="24"/>
  <c r="T738" i="24"/>
  <c r="V738" i="24"/>
  <c r="X738" i="24"/>
  <c r="H739" i="24"/>
  <c r="L739" i="24"/>
  <c r="T739" i="24"/>
  <c r="X739" i="24"/>
  <c r="H740" i="24"/>
  <c r="J740" i="24"/>
  <c r="L740" i="24"/>
  <c r="T740" i="24"/>
  <c r="V740" i="24"/>
  <c r="X740" i="24"/>
  <c r="H741" i="24"/>
  <c r="T741" i="24"/>
  <c r="X741" i="24"/>
  <c r="H742" i="24"/>
  <c r="J742" i="24"/>
  <c r="L742" i="24"/>
  <c r="T742" i="24"/>
  <c r="V742" i="24"/>
  <c r="X742" i="24"/>
  <c r="H743" i="24"/>
  <c r="L743" i="24"/>
  <c r="T743" i="24"/>
  <c r="X743" i="24"/>
  <c r="H744" i="24"/>
  <c r="J744" i="24"/>
  <c r="L744" i="24"/>
  <c r="T744" i="24"/>
  <c r="V744" i="24"/>
  <c r="X744" i="24"/>
  <c r="H745" i="24"/>
  <c r="T745" i="24"/>
  <c r="X745" i="24"/>
  <c r="H746" i="24"/>
  <c r="J746" i="24"/>
  <c r="L746" i="24"/>
  <c r="T746" i="24"/>
  <c r="V746" i="24"/>
  <c r="X746" i="24"/>
  <c r="H747" i="24"/>
  <c r="L747" i="24"/>
  <c r="T747" i="24"/>
  <c r="X747" i="24"/>
  <c r="H748" i="24"/>
  <c r="J748" i="24"/>
  <c r="L748" i="24"/>
  <c r="T748" i="24"/>
  <c r="V748" i="24"/>
  <c r="X748" i="24"/>
  <c r="H749" i="24"/>
  <c r="T749" i="24"/>
  <c r="X749" i="24"/>
  <c r="H750" i="24"/>
  <c r="J750" i="24"/>
  <c r="L750" i="24"/>
  <c r="T750" i="24"/>
  <c r="V750" i="24"/>
  <c r="X750" i="24"/>
  <c r="H751" i="24"/>
  <c r="L751" i="24"/>
  <c r="T751" i="24"/>
  <c r="X751" i="24"/>
  <c r="H752" i="24"/>
  <c r="J752" i="24"/>
  <c r="L752" i="24"/>
  <c r="T752" i="24"/>
  <c r="V752" i="24"/>
  <c r="X752" i="24"/>
  <c r="H753" i="24"/>
  <c r="T753" i="24"/>
  <c r="X753" i="24"/>
  <c r="H754" i="24"/>
  <c r="J754" i="24"/>
  <c r="L754" i="24"/>
  <c r="T754" i="24"/>
  <c r="V754" i="24"/>
  <c r="X754" i="24"/>
  <c r="H755" i="24"/>
  <c r="L755" i="24"/>
  <c r="T755" i="24"/>
  <c r="X755" i="24"/>
  <c r="H756" i="24"/>
  <c r="J756" i="24"/>
  <c r="L756" i="24"/>
  <c r="T756" i="24"/>
  <c r="V756" i="24"/>
  <c r="X756" i="24"/>
  <c r="H757" i="24"/>
  <c r="T757" i="24"/>
  <c r="X757" i="24"/>
  <c r="H758" i="24"/>
  <c r="J758" i="24"/>
  <c r="L758" i="24"/>
  <c r="T758" i="24"/>
  <c r="V758" i="24"/>
  <c r="X758" i="24"/>
  <c r="H759" i="24"/>
  <c r="L759" i="24"/>
  <c r="T759" i="24"/>
  <c r="X759" i="24"/>
  <c r="H760" i="24"/>
  <c r="J760" i="24"/>
  <c r="L760" i="24"/>
  <c r="T760" i="24"/>
  <c r="V760" i="24"/>
  <c r="X760" i="24"/>
  <c r="H761" i="24"/>
  <c r="T761" i="24"/>
  <c r="X761" i="24"/>
  <c r="H762" i="24"/>
  <c r="J762" i="24"/>
  <c r="L762" i="24"/>
  <c r="T762" i="24"/>
  <c r="V762" i="24"/>
  <c r="X762" i="24"/>
  <c r="H763" i="24"/>
  <c r="L763" i="24"/>
  <c r="T763" i="24"/>
  <c r="X763" i="24"/>
  <c r="H764" i="24"/>
  <c r="J764" i="24"/>
  <c r="L764" i="24"/>
  <c r="T764" i="24"/>
  <c r="V764" i="24"/>
  <c r="X764" i="24"/>
  <c r="H765" i="24"/>
  <c r="T765" i="24"/>
  <c r="X765" i="24"/>
  <c r="H766" i="24"/>
  <c r="J766" i="24"/>
  <c r="L766" i="24"/>
  <c r="T766" i="24"/>
  <c r="V766" i="24"/>
  <c r="X766" i="24"/>
  <c r="H767" i="24"/>
  <c r="L767" i="24"/>
  <c r="T767" i="24"/>
  <c r="X767" i="24"/>
  <c r="H768" i="24"/>
  <c r="J768" i="24"/>
  <c r="L768" i="24"/>
  <c r="T768" i="24"/>
  <c r="V768" i="24"/>
  <c r="X768" i="24"/>
  <c r="H769" i="24"/>
  <c r="T769" i="24"/>
  <c r="X769" i="24"/>
  <c r="H770" i="24"/>
  <c r="J770" i="24"/>
  <c r="L770" i="24"/>
  <c r="T770" i="24"/>
  <c r="V770" i="24"/>
  <c r="X770" i="24"/>
  <c r="H771" i="24"/>
  <c r="L771" i="24"/>
  <c r="T771" i="24"/>
  <c r="X771" i="24"/>
  <c r="H772" i="24"/>
  <c r="J772" i="24"/>
  <c r="L772" i="24"/>
  <c r="T772" i="24"/>
  <c r="V772" i="24"/>
  <c r="X772" i="24"/>
  <c r="H773" i="24"/>
  <c r="T773" i="24"/>
  <c r="X773" i="24"/>
  <c r="H774" i="24"/>
  <c r="J774" i="24"/>
  <c r="L774" i="24"/>
  <c r="T774" i="24"/>
  <c r="V774" i="24"/>
  <c r="X774" i="24"/>
  <c r="H775" i="24"/>
  <c r="L775" i="24"/>
  <c r="T775" i="24"/>
  <c r="X775" i="24"/>
  <c r="H776" i="24"/>
  <c r="J776" i="24"/>
  <c r="L776" i="24"/>
  <c r="T776" i="24"/>
  <c r="V776" i="24"/>
  <c r="X776" i="24"/>
  <c r="H777" i="24"/>
  <c r="T777" i="24"/>
  <c r="X777" i="24"/>
  <c r="H778" i="24"/>
  <c r="J778" i="24"/>
  <c r="L778" i="24"/>
  <c r="T778" i="24"/>
  <c r="V778" i="24"/>
  <c r="X778" i="24"/>
  <c r="H779" i="24"/>
  <c r="L779" i="24"/>
  <c r="T779" i="24"/>
  <c r="X779" i="24"/>
  <c r="H780" i="24"/>
  <c r="J780" i="24"/>
  <c r="L780" i="24"/>
  <c r="T780" i="24"/>
  <c r="V780" i="24"/>
  <c r="X780" i="24"/>
  <c r="H781" i="24"/>
  <c r="T781" i="24"/>
  <c r="X781" i="24"/>
  <c r="H782" i="24"/>
  <c r="J782" i="24"/>
  <c r="L782" i="24"/>
  <c r="T782" i="24"/>
  <c r="V782" i="24"/>
  <c r="X782" i="24"/>
  <c r="H783" i="24"/>
  <c r="T783" i="24"/>
  <c r="X783" i="24"/>
  <c r="H784" i="24"/>
  <c r="J784" i="24"/>
  <c r="L784" i="24"/>
  <c r="T784" i="24"/>
  <c r="V784" i="24"/>
  <c r="X784" i="24"/>
  <c r="H785" i="24"/>
  <c r="T785" i="24"/>
  <c r="X785" i="24"/>
  <c r="H786" i="24"/>
  <c r="J786" i="24"/>
  <c r="L786" i="24"/>
  <c r="T786" i="24"/>
  <c r="V786" i="24"/>
  <c r="X786" i="24"/>
  <c r="H787" i="24"/>
  <c r="T787" i="24"/>
  <c r="X787" i="24"/>
  <c r="H788" i="24"/>
  <c r="J788" i="24"/>
  <c r="L788" i="24"/>
  <c r="T788" i="24"/>
  <c r="V788" i="24"/>
  <c r="X788" i="24"/>
  <c r="H789" i="24"/>
  <c r="T789" i="24"/>
  <c r="X789" i="24"/>
  <c r="H790" i="24"/>
  <c r="J790" i="24"/>
  <c r="L790" i="24"/>
  <c r="T790" i="24"/>
  <c r="V790" i="24"/>
  <c r="X790" i="24"/>
  <c r="H791" i="24"/>
  <c r="T791" i="24"/>
  <c r="X791" i="24"/>
  <c r="H792" i="24"/>
  <c r="J792" i="24"/>
  <c r="L792" i="24"/>
  <c r="T792" i="24"/>
  <c r="V792" i="24"/>
  <c r="X792" i="24"/>
  <c r="H793" i="24"/>
  <c r="T793" i="24"/>
  <c r="X793" i="24"/>
  <c r="H794" i="24"/>
  <c r="J794" i="24"/>
  <c r="L794" i="24"/>
  <c r="T794" i="24"/>
  <c r="V794" i="24"/>
  <c r="X794" i="24"/>
  <c r="H795" i="24"/>
  <c r="T795" i="24"/>
  <c r="X795" i="24"/>
  <c r="H796" i="24"/>
  <c r="J796" i="24"/>
  <c r="L796" i="24"/>
  <c r="T796" i="24"/>
  <c r="V796" i="24"/>
  <c r="X796" i="24"/>
  <c r="H797" i="24"/>
  <c r="T797" i="24"/>
  <c r="X797" i="24"/>
  <c r="H798" i="24"/>
  <c r="J798" i="24"/>
  <c r="L798" i="24"/>
  <c r="T798" i="24"/>
  <c r="V798" i="24"/>
  <c r="X798" i="24"/>
  <c r="H799" i="24"/>
  <c r="T799" i="24"/>
  <c r="X799" i="24"/>
  <c r="H800" i="24"/>
  <c r="J800" i="24"/>
  <c r="L800" i="24"/>
  <c r="T800" i="24"/>
  <c r="V800" i="24"/>
  <c r="X800" i="24"/>
  <c r="H801" i="24"/>
  <c r="T801" i="24"/>
  <c r="X801" i="24"/>
  <c r="H802" i="24"/>
  <c r="J802" i="24"/>
  <c r="L802" i="24"/>
  <c r="T802" i="24"/>
  <c r="V802" i="24"/>
  <c r="X802" i="24"/>
  <c r="H803" i="24"/>
  <c r="T803" i="24"/>
  <c r="X803" i="24"/>
  <c r="H804" i="24"/>
  <c r="J804" i="24"/>
  <c r="L804" i="24"/>
  <c r="T804" i="24"/>
  <c r="V804" i="24"/>
  <c r="X804" i="24"/>
  <c r="H805" i="24"/>
  <c r="T805" i="24"/>
  <c r="X805" i="24"/>
  <c r="H806" i="24"/>
  <c r="J806" i="24"/>
  <c r="L806" i="24"/>
  <c r="T806" i="24"/>
  <c r="V806" i="24"/>
  <c r="X806" i="24"/>
  <c r="H807" i="24"/>
  <c r="T807" i="24"/>
  <c r="X807" i="24"/>
  <c r="H808" i="24"/>
  <c r="J808" i="24"/>
  <c r="L808" i="24"/>
  <c r="T808" i="24"/>
  <c r="V808" i="24"/>
  <c r="X808" i="24"/>
  <c r="H809" i="24"/>
  <c r="T809" i="24"/>
  <c r="X809" i="24"/>
  <c r="H810" i="24"/>
  <c r="J810" i="24"/>
  <c r="L810" i="24"/>
  <c r="T810" i="24"/>
  <c r="V810" i="24"/>
  <c r="X810" i="24"/>
  <c r="H811" i="24"/>
  <c r="T811" i="24"/>
  <c r="X811" i="24"/>
  <c r="H812" i="24"/>
  <c r="J812" i="24"/>
  <c r="L812" i="24"/>
  <c r="T812" i="24"/>
  <c r="V812" i="24"/>
  <c r="X812" i="24"/>
  <c r="H813" i="24"/>
  <c r="T813" i="24"/>
  <c r="X813" i="24"/>
  <c r="H814" i="24"/>
  <c r="J814" i="24"/>
  <c r="L814" i="24"/>
  <c r="T814" i="24"/>
  <c r="V814" i="24"/>
  <c r="X814" i="24"/>
  <c r="H815" i="24"/>
  <c r="T815" i="24"/>
  <c r="X815" i="24"/>
  <c r="H816" i="24"/>
  <c r="J816" i="24"/>
  <c r="L816" i="24"/>
  <c r="T816" i="24"/>
  <c r="V816" i="24"/>
  <c r="X816" i="24"/>
  <c r="H817" i="24"/>
  <c r="T817" i="24"/>
  <c r="X817" i="24"/>
  <c r="H818" i="24"/>
  <c r="J818" i="24"/>
  <c r="L818" i="24"/>
  <c r="T818" i="24"/>
  <c r="V818" i="24"/>
  <c r="X818" i="24"/>
  <c r="H819" i="24"/>
  <c r="T819" i="24"/>
  <c r="X819" i="24"/>
  <c r="H820" i="24"/>
  <c r="J820" i="24"/>
  <c r="L820" i="24"/>
  <c r="T820" i="24"/>
  <c r="V820" i="24"/>
  <c r="X820" i="24"/>
  <c r="H821" i="24"/>
  <c r="T821" i="24"/>
  <c r="X821" i="24"/>
  <c r="H822" i="24"/>
  <c r="J822" i="24"/>
  <c r="L822" i="24"/>
  <c r="T822" i="24"/>
  <c r="V822" i="24"/>
  <c r="X822" i="24"/>
  <c r="H823" i="24"/>
  <c r="T823" i="24"/>
  <c r="X823" i="24"/>
  <c r="H824" i="24"/>
  <c r="J824" i="24"/>
  <c r="L824" i="24"/>
  <c r="T824" i="24"/>
  <c r="V824" i="24"/>
  <c r="X824" i="24"/>
  <c r="H825" i="24"/>
  <c r="T825" i="24"/>
  <c r="X825" i="24"/>
  <c r="H826" i="24"/>
  <c r="J826" i="24"/>
  <c r="L826" i="24"/>
  <c r="T826" i="24"/>
  <c r="V826" i="24"/>
  <c r="X826" i="24"/>
  <c r="H827" i="24"/>
  <c r="T827" i="24"/>
  <c r="X827" i="24"/>
  <c r="H828" i="24"/>
  <c r="J828" i="24"/>
  <c r="L828" i="24"/>
  <c r="T828" i="24"/>
  <c r="V828" i="24"/>
  <c r="X828" i="24"/>
  <c r="H829" i="24"/>
  <c r="T829" i="24"/>
  <c r="X829" i="24"/>
  <c r="H830" i="24"/>
  <c r="J830" i="24"/>
  <c r="L830" i="24"/>
  <c r="T830" i="24"/>
  <c r="V830" i="24"/>
  <c r="X830" i="24"/>
  <c r="H831" i="24"/>
  <c r="T831" i="24"/>
  <c r="X831" i="24"/>
  <c r="H832" i="24"/>
  <c r="J832" i="24"/>
  <c r="L832" i="24"/>
  <c r="T832" i="24"/>
  <c r="V832" i="24"/>
  <c r="X832" i="24"/>
  <c r="H833" i="24"/>
  <c r="T833" i="24"/>
  <c r="X833" i="24"/>
  <c r="H834" i="24"/>
  <c r="J834" i="24"/>
  <c r="L834" i="24"/>
  <c r="T834" i="24"/>
  <c r="V834" i="24"/>
  <c r="X834" i="24"/>
  <c r="H835" i="24"/>
  <c r="T835" i="24"/>
  <c r="X835" i="24"/>
  <c r="H836" i="24"/>
  <c r="J836" i="24"/>
  <c r="L836" i="24"/>
  <c r="T836" i="24"/>
  <c r="V836" i="24"/>
  <c r="X836" i="24"/>
  <c r="H837" i="24"/>
  <c r="T837" i="24"/>
  <c r="X837" i="24"/>
  <c r="H838" i="24"/>
  <c r="J838" i="24"/>
  <c r="L838" i="24"/>
  <c r="T838" i="24"/>
  <c r="V838" i="24"/>
  <c r="X838" i="24"/>
  <c r="H839" i="24"/>
  <c r="T839" i="24"/>
  <c r="X839" i="24"/>
  <c r="H840" i="24"/>
  <c r="J840" i="24"/>
  <c r="L840" i="24"/>
  <c r="T840" i="24"/>
  <c r="V840" i="24"/>
  <c r="X840" i="24"/>
  <c r="H841" i="24"/>
  <c r="T841" i="24"/>
  <c r="X841" i="24"/>
  <c r="H842" i="24"/>
  <c r="J842" i="24"/>
  <c r="L842" i="24"/>
  <c r="T842" i="24"/>
  <c r="V842" i="24"/>
  <c r="X842" i="24"/>
  <c r="H843" i="24"/>
  <c r="T843" i="24"/>
  <c r="X843" i="24"/>
  <c r="H844" i="24"/>
  <c r="J844" i="24"/>
  <c r="L844" i="24"/>
  <c r="T844" i="24"/>
  <c r="V844" i="24"/>
  <c r="X844" i="24"/>
  <c r="H845" i="24"/>
  <c r="T845" i="24"/>
  <c r="X845" i="24"/>
  <c r="H846" i="24"/>
  <c r="J846" i="24"/>
  <c r="L846" i="24"/>
  <c r="T846" i="24"/>
  <c r="V846" i="24"/>
  <c r="X846" i="24"/>
  <c r="H847" i="24"/>
  <c r="T847" i="24"/>
  <c r="X847" i="24"/>
  <c r="H848" i="24"/>
  <c r="J848" i="24"/>
  <c r="L848" i="24"/>
  <c r="T848" i="24"/>
  <c r="V848" i="24"/>
  <c r="X848" i="24"/>
  <c r="H849" i="24"/>
  <c r="T849" i="24"/>
  <c r="X849" i="24"/>
  <c r="H850" i="24"/>
  <c r="J850" i="24"/>
  <c r="L850" i="24"/>
  <c r="T850" i="24"/>
  <c r="V850" i="24"/>
  <c r="X850" i="24"/>
  <c r="H851" i="24"/>
  <c r="T851" i="24"/>
  <c r="X851" i="24"/>
  <c r="H852" i="24"/>
  <c r="J852" i="24"/>
  <c r="L852" i="24"/>
  <c r="T852" i="24"/>
  <c r="V852" i="24"/>
  <c r="X852" i="24"/>
  <c r="H853" i="24"/>
  <c r="T853" i="24"/>
  <c r="X853" i="24"/>
  <c r="H854" i="24"/>
  <c r="J854" i="24"/>
  <c r="L854" i="24"/>
  <c r="T854" i="24"/>
  <c r="V854" i="24"/>
  <c r="X854" i="24"/>
  <c r="H855" i="24"/>
  <c r="T855" i="24"/>
  <c r="X855" i="24"/>
  <c r="H856" i="24"/>
  <c r="J856" i="24"/>
  <c r="L856" i="24"/>
  <c r="T856" i="24"/>
  <c r="V856" i="24"/>
  <c r="X856" i="24"/>
  <c r="H857" i="24"/>
  <c r="T857" i="24"/>
  <c r="X857" i="24"/>
  <c r="H858" i="24"/>
  <c r="J858" i="24"/>
  <c r="L858" i="24"/>
  <c r="T858" i="24"/>
  <c r="V858" i="24"/>
  <c r="X858" i="24"/>
  <c r="H859" i="24"/>
  <c r="L859" i="24"/>
  <c r="T859" i="24"/>
  <c r="X859" i="24"/>
  <c r="H860" i="24"/>
  <c r="J860" i="24"/>
  <c r="L860" i="24"/>
  <c r="T860" i="24"/>
  <c r="V860" i="24"/>
  <c r="X860" i="24"/>
  <c r="H861" i="24"/>
  <c r="T861" i="24"/>
  <c r="X861" i="24"/>
  <c r="H862" i="24"/>
  <c r="L862" i="24"/>
  <c r="T862" i="24"/>
  <c r="X862" i="24"/>
  <c r="H863" i="24"/>
  <c r="J863" i="24"/>
  <c r="L863" i="24"/>
  <c r="T863" i="24"/>
  <c r="V863" i="24"/>
  <c r="X863" i="24"/>
  <c r="H864" i="24"/>
  <c r="J864" i="24"/>
  <c r="L864" i="24"/>
  <c r="T864" i="24"/>
  <c r="X864" i="24"/>
  <c r="H865" i="24"/>
  <c r="L865" i="24"/>
  <c r="T865" i="24"/>
  <c r="X865" i="24"/>
  <c r="H866" i="24"/>
  <c r="L866" i="24"/>
  <c r="T866" i="24"/>
  <c r="X866" i="24"/>
  <c r="H867" i="24"/>
  <c r="J867" i="24"/>
  <c r="L867" i="24"/>
  <c r="T867" i="24"/>
  <c r="V867" i="24"/>
  <c r="X867" i="24"/>
  <c r="H868" i="24"/>
  <c r="J868" i="24"/>
  <c r="L868" i="24"/>
  <c r="T868" i="24"/>
  <c r="X868" i="24"/>
  <c r="H869" i="24"/>
  <c r="L869" i="24"/>
  <c r="T869" i="24"/>
  <c r="X869" i="24"/>
  <c r="H870" i="24"/>
  <c r="L870" i="24"/>
  <c r="T870" i="24"/>
  <c r="X870" i="24"/>
  <c r="H871" i="24"/>
  <c r="J871" i="24"/>
  <c r="L871" i="24"/>
  <c r="T871" i="24"/>
  <c r="X871" i="24"/>
  <c r="H872" i="24"/>
  <c r="J872" i="24"/>
  <c r="L872" i="24"/>
  <c r="T872" i="24"/>
  <c r="X872" i="24"/>
  <c r="H873" i="24"/>
  <c r="L873" i="24"/>
  <c r="T873" i="24"/>
  <c r="V873" i="24"/>
  <c r="X873" i="24"/>
  <c r="H874" i="24"/>
  <c r="L874" i="24"/>
  <c r="T874" i="24"/>
  <c r="V874" i="24"/>
  <c r="H875" i="24"/>
  <c r="J875" i="24"/>
  <c r="L875" i="24"/>
  <c r="T875" i="24"/>
  <c r="X875" i="24"/>
  <c r="H876" i="24"/>
  <c r="J876" i="24"/>
  <c r="L876" i="24"/>
  <c r="T876" i="24"/>
  <c r="X876" i="24"/>
  <c r="H877" i="24"/>
  <c r="L877" i="24"/>
  <c r="T877" i="24"/>
  <c r="V877" i="24"/>
  <c r="X877" i="24"/>
  <c r="H878" i="24"/>
  <c r="L878" i="24"/>
  <c r="T878" i="24"/>
  <c r="V878" i="24"/>
  <c r="H879" i="24"/>
  <c r="J879" i="24"/>
  <c r="L879" i="24"/>
  <c r="T879" i="24"/>
  <c r="X879" i="24"/>
  <c r="H880" i="24"/>
  <c r="J880" i="24"/>
  <c r="L880" i="24"/>
  <c r="T880" i="24"/>
  <c r="X880" i="24"/>
  <c r="H881" i="24"/>
  <c r="L881" i="24"/>
  <c r="T881" i="24"/>
  <c r="V881" i="24"/>
  <c r="X881" i="24"/>
  <c r="H882" i="24"/>
  <c r="L882" i="24"/>
  <c r="T882" i="24"/>
  <c r="V882" i="24"/>
  <c r="H883" i="24"/>
  <c r="J883" i="24"/>
  <c r="L883" i="24"/>
  <c r="T883" i="24"/>
  <c r="X883" i="24"/>
  <c r="H884" i="24"/>
  <c r="J884" i="24"/>
  <c r="L884" i="24"/>
  <c r="T884" i="24"/>
  <c r="X884" i="24"/>
  <c r="H885" i="24"/>
  <c r="L885" i="24"/>
  <c r="T885" i="24"/>
  <c r="V885" i="24"/>
  <c r="X885" i="24"/>
  <c r="H886" i="24"/>
  <c r="L886" i="24"/>
  <c r="T886" i="24"/>
  <c r="V886" i="24"/>
  <c r="H887" i="24"/>
  <c r="J887" i="24"/>
  <c r="L887" i="24"/>
  <c r="T887" i="24"/>
  <c r="X887" i="24"/>
  <c r="H888" i="24"/>
  <c r="J888" i="24"/>
  <c r="L888" i="24"/>
  <c r="T888" i="24"/>
  <c r="X888" i="24"/>
  <c r="H889" i="24"/>
  <c r="L889" i="24"/>
  <c r="T889" i="24"/>
  <c r="V889" i="24"/>
  <c r="X889" i="24"/>
  <c r="H890" i="24"/>
  <c r="L890" i="24"/>
  <c r="T890" i="24"/>
  <c r="V890" i="24"/>
  <c r="H891" i="24"/>
  <c r="J891" i="24"/>
  <c r="L891" i="24"/>
  <c r="T891" i="24"/>
  <c r="X891" i="24"/>
  <c r="H892" i="24"/>
  <c r="J892" i="24"/>
  <c r="L892" i="24"/>
  <c r="T892" i="24"/>
  <c r="X892" i="24"/>
  <c r="H893" i="24"/>
  <c r="L893" i="24"/>
  <c r="T893" i="24"/>
  <c r="V893" i="24"/>
  <c r="X893" i="24"/>
  <c r="H894" i="24"/>
  <c r="L894" i="24"/>
  <c r="T894" i="24"/>
  <c r="V894" i="24"/>
  <c r="H895" i="24"/>
  <c r="J895" i="24"/>
  <c r="L895" i="24"/>
  <c r="T895" i="24"/>
  <c r="X895" i="24"/>
  <c r="H896" i="24"/>
  <c r="J896" i="24"/>
  <c r="L896" i="24"/>
  <c r="T896" i="24"/>
  <c r="X896" i="24"/>
  <c r="H897" i="24"/>
  <c r="L897" i="24"/>
  <c r="T897" i="24"/>
  <c r="V897" i="24"/>
  <c r="X897" i="24"/>
  <c r="H898" i="24"/>
  <c r="L898" i="24"/>
  <c r="T898" i="24"/>
  <c r="V898" i="24"/>
  <c r="H899" i="24"/>
  <c r="J899" i="24"/>
  <c r="L899" i="24"/>
  <c r="T899" i="24"/>
  <c r="X899" i="24"/>
  <c r="H900" i="24"/>
  <c r="J900" i="24"/>
  <c r="L900" i="24"/>
  <c r="T900" i="24"/>
  <c r="X900" i="24"/>
  <c r="H901" i="24"/>
  <c r="L901" i="24"/>
  <c r="T901" i="24"/>
  <c r="V901" i="24"/>
  <c r="X901" i="24"/>
  <c r="H902" i="24"/>
  <c r="L902" i="24"/>
  <c r="T902" i="24"/>
  <c r="V902" i="24"/>
  <c r="H903" i="24"/>
  <c r="J903" i="24"/>
  <c r="L903" i="24"/>
  <c r="T903" i="24"/>
  <c r="X903" i="24"/>
  <c r="H904" i="24"/>
  <c r="J904" i="24"/>
  <c r="L904" i="24"/>
  <c r="T904" i="24"/>
  <c r="X904" i="24"/>
  <c r="H905" i="24"/>
  <c r="L905" i="24"/>
  <c r="T905" i="24"/>
  <c r="V905" i="24"/>
  <c r="X905" i="24"/>
  <c r="H906" i="24"/>
  <c r="L906" i="24"/>
  <c r="T906" i="24"/>
  <c r="V906" i="24"/>
  <c r="H907" i="24"/>
  <c r="J907" i="24"/>
  <c r="L907" i="24"/>
  <c r="T907" i="24"/>
  <c r="X907" i="24"/>
  <c r="H908" i="24"/>
  <c r="J908" i="24"/>
  <c r="L908" i="24"/>
  <c r="T908" i="24"/>
  <c r="X908" i="24"/>
  <c r="H909" i="24"/>
  <c r="L909" i="24"/>
  <c r="T909" i="24"/>
  <c r="V909" i="24"/>
  <c r="X909" i="24"/>
  <c r="H910" i="24"/>
  <c r="L910" i="24"/>
  <c r="T910" i="24"/>
  <c r="V910" i="24"/>
  <c r="H911" i="24"/>
  <c r="J911" i="24"/>
  <c r="L911" i="24"/>
  <c r="T911" i="24"/>
  <c r="X911" i="24"/>
  <c r="H912" i="24"/>
  <c r="J912" i="24"/>
  <c r="L912" i="24"/>
  <c r="T912" i="24"/>
  <c r="X912" i="24"/>
  <c r="H913" i="24"/>
  <c r="L913" i="24"/>
  <c r="T913" i="24"/>
  <c r="V913" i="24"/>
  <c r="X913" i="24"/>
  <c r="H914" i="24"/>
  <c r="L914" i="24"/>
  <c r="T914" i="24"/>
  <c r="V914" i="24"/>
  <c r="H915" i="24"/>
  <c r="J915" i="24"/>
  <c r="L915" i="24"/>
  <c r="T915" i="24"/>
  <c r="X915" i="24"/>
  <c r="H916" i="24"/>
  <c r="J916" i="24"/>
  <c r="L916" i="24"/>
  <c r="T916" i="24"/>
  <c r="X916" i="24"/>
  <c r="H917" i="24"/>
  <c r="L917" i="24"/>
  <c r="T917" i="24"/>
  <c r="V917" i="24"/>
  <c r="X917" i="24"/>
  <c r="H918" i="24"/>
  <c r="L918" i="24"/>
  <c r="T918" i="24"/>
  <c r="V918" i="24"/>
  <c r="H919" i="24"/>
  <c r="J919" i="24"/>
  <c r="L919" i="24"/>
  <c r="T919" i="24"/>
  <c r="X919" i="24"/>
  <c r="H920" i="24"/>
  <c r="J920" i="24"/>
  <c r="L920" i="24"/>
  <c r="T920" i="24"/>
  <c r="X920" i="24"/>
  <c r="H921" i="24"/>
  <c r="L921" i="24"/>
  <c r="T921" i="24"/>
  <c r="V921" i="24"/>
  <c r="X921" i="24"/>
  <c r="H922" i="24"/>
  <c r="L922" i="24"/>
  <c r="T922" i="24"/>
  <c r="V922" i="24"/>
  <c r="H923" i="24"/>
  <c r="J923" i="24"/>
  <c r="L923" i="24"/>
  <c r="T923" i="24"/>
  <c r="X923" i="24"/>
  <c r="H924" i="24"/>
  <c r="J924" i="24"/>
  <c r="L924" i="24"/>
  <c r="T924" i="24"/>
  <c r="X924" i="24"/>
  <c r="H925" i="24"/>
  <c r="L925" i="24"/>
  <c r="T925" i="24"/>
  <c r="V925" i="24"/>
  <c r="X925" i="24"/>
  <c r="H926" i="24"/>
  <c r="L926" i="24"/>
  <c r="T926" i="24"/>
  <c r="V926" i="24"/>
  <c r="H927" i="24"/>
  <c r="J927" i="24"/>
  <c r="L927" i="24"/>
  <c r="T927" i="24"/>
  <c r="X927" i="24"/>
  <c r="H928" i="24"/>
  <c r="J928" i="24"/>
  <c r="L928" i="24"/>
  <c r="T928" i="24"/>
  <c r="X928" i="24"/>
  <c r="H929" i="24"/>
  <c r="L929" i="24"/>
  <c r="T929" i="24"/>
  <c r="V929" i="24"/>
  <c r="X929" i="24"/>
  <c r="H930" i="24"/>
  <c r="L930" i="24"/>
  <c r="T930" i="24"/>
  <c r="V930" i="24"/>
  <c r="H931" i="24"/>
  <c r="J931" i="24"/>
  <c r="L931" i="24"/>
  <c r="T931" i="24"/>
  <c r="X931" i="24"/>
  <c r="H932" i="24"/>
  <c r="J932" i="24"/>
  <c r="L932" i="24"/>
  <c r="T932" i="24"/>
  <c r="X932" i="24"/>
  <c r="H933" i="24"/>
  <c r="L933" i="24"/>
  <c r="T933" i="24"/>
  <c r="V933" i="24"/>
  <c r="X933" i="24"/>
  <c r="H934" i="24"/>
  <c r="L934" i="24"/>
  <c r="T934" i="24"/>
  <c r="V934" i="24"/>
  <c r="H935" i="24"/>
  <c r="J935" i="24"/>
  <c r="L935" i="24"/>
  <c r="T935" i="24"/>
  <c r="X935" i="24"/>
  <c r="H936" i="24"/>
  <c r="J936" i="24"/>
  <c r="L936" i="24"/>
  <c r="T936" i="24"/>
  <c r="X936" i="24"/>
  <c r="H937" i="24"/>
  <c r="L937" i="24"/>
  <c r="T937" i="24"/>
  <c r="V937" i="24"/>
  <c r="X937" i="24"/>
  <c r="H938" i="24"/>
  <c r="L938" i="24"/>
  <c r="T938" i="24"/>
  <c r="V938" i="24"/>
  <c r="H939" i="24"/>
  <c r="J939" i="24"/>
  <c r="L939" i="24"/>
  <c r="T939" i="24"/>
  <c r="X939" i="24"/>
  <c r="H940" i="24"/>
  <c r="J940" i="24"/>
  <c r="L940" i="24"/>
  <c r="T940" i="24"/>
  <c r="X940" i="24"/>
  <c r="H941" i="24"/>
  <c r="L941" i="24"/>
  <c r="T941" i="24"/>
  <c r="V941" i="24"/>
  <c r="X941" i="24"/>
  <c r="H942" i="24"/>
  <c r="L942" i="24"/>
  <c r="T942" i="24"/>
  <c r="V942" i="24"/>
  <c r="H943" i="24"/>
  <c r="J943" i="24"/>
  <c r="L943" i="24"/>
  <c r="T943" i="24"/>
  <c r="X943" i="24"/>
  <c r="H944" i="24"/>
  <c r="J944" i="24"/>
  <c r="L944" i="24"/>
  <c r="T944" i="24"/>
  <c r="X944" i="24"/>
  <c r="H945" i="24"/>
  <c r="L945" i="24"/>
  <c r="T945" i="24"/>
  <c r="V945" i="24"/>
  <c r="X945" i="24"/>
  <c r="H946" i="24"/>
  <c r="L946" i="24"/>
  <c r="T946" i="24"/>
  <c r="V946" i="24"/>
  <c r="H947" i="24"/>
  <c r="J947" i="24"/>
  <c r="L947" i="24"/>
  <c r="T947" i="24"/>
  <c r="X947" i="24"/>
  <c r="H948" i="24"/>
  <c r="J948" i="24"/>
  <c r="L948" i="24"/>
  <c r="T948" i="24"/>
  <c r="X948" i="24"/>
  <c r="H949" i="24"/>
  <c r="L949" i="24"/>
  <c r="T949" i="24"/>
  <c r="V949" i="24"/>
  <c r="X949" i="24"/>
  <c r="H950" i="24"/>
  <c r="L950" i="24"/>
  <c r="T950" i="24"/>
  <c r="V950" i="24"/>
  <c r="H951" i="24"/>
  <c r="J951" i="24"/>
  <c r="L951" i="24"/>
  <c r="T951" i="24"/>
  <c r="X951" i="24"/>
  <c r="H952" i="24"/>
  <c r="J952" i="24"/>
  <c r="L952" i="24"/>
  <c r="T952" i="24"/>
  <c r="X952" i="24"/>
  <c r="H953" i="24"/>
  <c r="L953" i="24"/>
  <c r="T953" i="24"/>
  <c r="V953" i="24"/>
  <c r="X953" i="24"/>
  <c r="H954" i="24"/>
  <c r="L954" i="24"/>
  <c r="T954" i="24"/>
  <c r="V954" i="24"/>
  <c r="H955" i="24"/>
  <c r="J955" i="24"/>
  <c r="L955" i="24"/>
  <c r="T955" i="24"/>
  <c r="X955" i="24"/>
  <c r="H956" i="24"/>
  <c r="J956" i="24"/>
  <c r="L956" i="24"/>
  <c r="T956" i="24"/>
  <c r="X956" i="24"/>
  <c r="L957" i="24"/>
  <c r="T957" i="24"/>
  <c r="X957" i="24"/>
  <c r="H958" i="24"/>
  <c r="L958" i="24"/>
  <c r="T958" i="24"/>
  <c r="X958" i="24"/>
  <c r="H959" i="24"/>
  <c r="J959" i="24"/>
  <c r="L959" i="24"/>
  <c r="T959" i="24"/>
  <c r="X959" i="24"/>
  <c r="J960" i="24"/>
  <c r="L960" i="24"/>
  <c r="T960" i="24"/>
  <c r="X960" i="24"/>
  <c r="L961" i="24"/>
  <c r="T961" i="24"/>
  <c r="X961" i="24"/>
  <c r="H962" i="24"/>
  <c r="L962" i="24"/>
  <c r="T962" i="24"/>
  <c r="X962" i="24"/>
  <c r="H963" i="24"/>
  <c r="J963" i="24"/>
  <c r="L963" i="24"/>
  <c r="T963" i="24"/>
  <c r="X963" i="24"/>
  <c r="J964" i="24"/>
  <c r="L964" i="24"/>
  <c r="T964" i="24"/>
  <c r="X964" i="24"/>
  <c r="L965" i="24"/>
  <c r="T965" i="24"/>
  <c r="X965" i="24"/>
  <c r="H966" i="24"/>
  <c r="L966" i="24"/>
  <c r="T966" i="24"/>
  <c r="X966" i="24"/>
  <c r="H967" i="24"/>
  <c r="J967" i="24"/>
  <c r="L967" i="24"/>
  <c r="T967" i="24"/>
  <c r="X967" i="24"/>
  <c r="J968" i="24"/>
  <c r="L968" i="24"/>
  <c r="T968" i="24"/>
  <c r="X968" i="24"/>
  <c r="L969" i="24"/>
  <c r="T969" i="24"/>
  <c r="X969" i="24"/>
  <c r="H970" i="24"/>
  <c r="L970" i="24"/>
  <c r="T970" i="24"/>
  <c r="X970" i="24"/>
  <c r="H971" i="24"/>
  <c r="J971" i="24"/>
  <c r="L971" i="24"/>
  <c r="T971" i="24"/>
  <c r="X971" i="24"/>
  <c r="J972" i="24"/>
  <c r="L972" i="24"/>
  <c r="T972" i="24"/>
  <c r="X972" i="24"/>
  <c r="L973" i="24"/>
  <c r="T973" i="24"/>
  <c r="X973" i="24"/>
  <c r="H974" i="24"/>
  <c r="L974" i="24"/>
  <c r="T974" i="24"/>
  <c r="X974" i="24"/>
  <c r="H975" i="24"/>
  <c r="J975" i="24"/>
  <c r="L975" i="24"/>
  <c r="T975" i="24"/>
  <c r="X975" i="24"/>
  <c r="J976" i="24"/>
  <c r="L976" i="24"/>
  <c r="T976" i="24"/>
  <c r="X976" i="24"/>
  <c r="L977" i="24"/>
  <c r="T977" i="24"/>
  <c r="X977" i="24"/>
  <c r="H978" i="24"/>
  <c r="L978" i="24"/>
  <c r="T978" i="24"/>
  <c r="X978" i="24"/>
  <c r="H979" i="24"/>
  <c r="J979" i="24"/>
  <c r="L979" i="24"/>
  <c r="T979" i="24"/>
  <c r="X979" i="24"/>
  <c r="J980" i="24"/>
  <c r="L980" i="24"/>
  <c r="T980" i="24"/>
  <c r="X980" i="24"/>
  <c r="L981" i="24"/>
  <c r="T981" i="24"/>
  <c r="X981" i="24"/>
  <c r="H982" i="24"/>
  <c r="L982" i="24"/>
  <c r="T982" i="24"/>
  <c r="X982" i="24"/>
  <c r="H983" i="24"/>
  <c r="J983" i="24"/>
  <c r="L983" i="24"/>
  <c r="T983" i="24"/>
  <c r="X983" i="24"/>
  <c r="J984" i="24"/>
  <c r="L984" i="24"/>
  <c r="T984" i="24"/>
  <c r="X984" i="24"/>
  <c r="L985" i="24"/>
  <c r="T985" i="24"/>
  <c r="X985" i="24"/>
  <c r="H986" i="24"/>
  <c r="L986" i="24"/>
  <c r="T986" i="24"/>
  <c r="X986" i="24"/>
  <c r="H987" i="24"/>
  <c r="L987" i="24"/>
  <c r="T987" i="24"/>
  <c r="X987" i="24"/>
  <c r="J988" i="24"/>
  <c r="L988" i="24"/>
  <c r="T988" i="24"/>
  <c r="X988" i="24"/>
  <c r="L989" i="24"/>
  <c r="T989" i="24"/>
  <c r="X989" i="24"/>
  <c r="H990" i="24"/>
  <c r="L990" i="24"/>
  <c r="T990" i="24"/>
  <c r="X990" i="24"/>
  <c r="H991" i="24"/>
  <c r="L991" i="24"/>
  <c r="T991" i="24"/>
  <c r="X991" i="24"/>
  <c r="J992" i="24"/>
  <c r="L992" i="24"/>
  <c r="T992" i="24"/>
  <c r="X992" i="24"/>
  <c r="L993" i="24"/>
  <c r="T993" i="24"/>
  <c r="V993" i="24"/>
  <c r="X993" i="24"/>
  <c r="H994" i="24"/>
  <c r="L994" i="24"/>
  <c r="T994" i="24"/>
  <c r="X994" i="24"/>
  <c r="H995" i="24"/>
  <c r="L995" i="24"/>
  <c r="T995" i="24"/>
  <c r="X995" i="24"/>
  <c r="L996" i="24"/>
  <c r="T996" i="24"/>
  <c r="X996" i="24"/>
  <c r="L997" i="24"/>
  <c r="T997" i="24"/>
  <c r="V997" i="24"/>
  <c r="X997" i="24"/>
  <c r="H998" i="24"/>
  <c r="L998" i="24"/>
  <c r="T998" i="24"/>
  <c r="X998" i="24"/>
  <c r="H999" i="24"/>
  <c r="L999" i="24"/>
  <c r="T999" i="24"/>
  <c r="X999" i="24"/>
  <c r="L1000" i="24"/>
  <c r="T1000" i="24"/>
  <c r="X1000" i="24"/>
  <c r="L1001" i="24"/>
  <c r="T1001" i="24"/>
  <c r="V1001" i="24"/>
  <c r="X1001" i="24"/>
  <c r="H1002" i="24"/>
  <c r="L1002" i="24"/>
  <c r="T1002" i="24"/>
  <c r="X1002" i="24"/>
  <c r="H1003" i="24"/>
  <c r="L1003" i="24"/>
  <c r="T1003" i="24"/>
  <c r="X1003" i="24"/>
  <c r="L1004" i="24"/>
  <c r="T1004" i="24"/>
  <c r="X1004" i="24"/>
  <c r="L1005" i="24"/>
  <c r="T1005" i="24"/>
  <c r="V1005" i="24"/>
  <c r="X1005" i="24"/>
  <c r="H1006" i="24"/>
  <c r="L1006" i="24"/>
  <c r="T1006" i="24"/>
  <c r="X1006" i="24"/>
  <c r="H1007" i="24"/>
  <c r="L1007" i="24"/>
  <c r="T1007" i="24"/>
  <c r="X1007" i="24"/>
  <c r="L1008" i="24"/>
  <c r="T1008" i="24"/>
  <c r="X1008" i="24"/>
  <c r="L1009" i="24"/>
  <c r="T1009" i="24"/>
  <c r="X1009" i="24"/>
  <c r="H1010" i="24"/>
  <c r="L1010" i="24"/>
  <c r="T1010" i="24"/>
  <c r="V1010" i="24"/>
  <c r="L1011" i="24"/>
  <c r="T1011" i="24"/>
  <c r="X1011" i="24"/>
  <c r="L1012" i="24"/>
  <c r="T1012" i="24"/>
  <c r="X1012" i="24"/>
  <c r="L1013" i="24"/>
  <c r="T1013" i="24"/>
  <c r="X1013" i="24"/>
  <c r="H1014" i="24"/>
  <c r="L1014" i="24"/>
  <c r="T1014" i="24"/>
  <c r="V1014" i="24"/>
  <c r="X1014" i="24"/>
  <c r="H1015" i="24"/>
  <c r="L1015" i="24"/>
  <c r="T1015" i="24"/>
  <c r="V1015" i="24"/>
  <c r="X1015" i="24"/>
  <c r="H1016" i="24"/>
  <c r="L1016" i="24"/>
  <c r="T1016" i="24"/>
  <c r="V1016" i="24"/>
  <c r="X1016" i="24"/>
  <c r="H1017" i="24"/>
  <c r="J1017" i="24"/>
  <c r="L1017" i="24"/>
  <c r="T1017" i="24"/>
  <c r="X1017" i="24"/>
  <c r="H1018" i="24"/>
  <c r="J1018" i="24"/>
  <c r="T1018" i="24"/>
  <c r="V1018" i="24"/>
  <c r="X1018" i="24"/>
  <c r="H1019" i="24"/>
  <c r="L1019" i="24"/>
  <c r="T1019" i="24"/>
  <c r="V1019" i="24"/>
  <c r="X1019" i="24"/>
  <c r="H1020" i="24"/>
  <c r="L1020" i="24"/>
  <c r="T1020" i="24"/>
  <c r="V1020" i="24"/>
  <c r="X1020" i="24"/>
  <c r="H1021" i="24"/>
  <c r="J1021" i="24"/>
  <c r="L1021" i="24"/>
  <c r="T1021" i="24"/>
  <c r="X1021" i="24"/>
  <c r="H1022" i="24"/>
  <c r="J1022" i="24"/>
  <c r="T1022" i="24"/>
  <c r="V1022" i="24"/>
  <c r="X1022" i="24"/>
  <c r="H1023" i="24"/>
  <c r="L1023" i="24"/>
  <c r="T1023" i="24"/>
  <c r="V1023" i="24"/>
  <c r="X1023" i="24"/>
  <c r="H1024" i="24"/>
  <c r="L1024" i="24"/>
  <c r="T1024" i="24"/>
  <c r="X1024" i="24"/>
  <c r="H1025" i="24"/>
  <c r="J1025" i="24"/>
  <c r="L1025" i="24"/>
  <c r="T1025" i="24"/>
  <c r="X1025" i="24"/>
  <c r="H1026" i="24"/>
  <c r="J1026" i="24"/>
  <c r="T1026" i="24"/>
  <c r="V1026" i="24"/>
  <c r="X1026" i="24"/>
  <c r="H1027" i="24"/>
  <c r="L1027" i="24"/>
  <c r="T1027" i="24"/>
  <c r="V1027" i="24"/>
  <c r="X1027" i="24"/>
  <c r="H1028" i="24"/>
  <c r="L1028" i="24"/>
  <c r="T1028" i="24"/>
  <c r="X1028" i="24"/>
  <c r="H1029" i="24"/>
  <c r="J1029" i="24"/>
  <c r="L1029" i="24"/>
  <c r="T1029" i="24"/>
  <c r="X1029" i="24"/>
  <c r="H1030" i="24"/>
  <c r="J1030" i="24"/>
  <c r="T1030" i="24"/>
  <c r="V1030" i="24"/>
  <c r="X1030" i="24"/>
  <c r="H1031" i="24"/>
  <c r="L1031" i="24"/>
  <c r="T1031" i="24"/>
  <c r="V1031" i="24"/>
  <c r="X1031" i="24"/>
  <c r="H1032" i="24"/>
  <c r="L1032" i="24"/>
  <c r="H1033" i="24"/>
  <c r="L1033" i="24"/>
  <c r="H1034" i="24"/>
  <c r="J1034" i="24"/>
  <c r="L1034" i="24"/>
  <c r="H1035" i="24"/>
  <c r="L1035" i="24"/>
  <c r="H1036" i="24"/>
  <c r="J1036" i="24"/>
  <c r="H1037" i="24"/>
  <c r="J1037" i="24"/>
  <c r="L1037" i="24"/>
  <c r="H1038" i="24"/>
  <c r="L1038" i="24"/>
  <c r="H1039" i="24"/>
  <c r="J1039" i="24"/>
  <c r="L1039" i="24"/>
  <c r="H1040" i="24"/>
  <c r="L1040" i="24"/>
  <c r="H1041" i="24"/>
  <c r="L1041" i="24"/>
  <c r="H1042" i="24"/>
  <c r="J1042" i="24"/>
  <c r="L1042" i="24"/>
  <c r="H1043" i="24"/>
  <c r="L1043" i="24"/>
  <c r="H1044" i="24"/>
  <c r="J1044" i="24"/>
  <c r="H1045" i="24"/>
  <c r="J1045" i="24"/>
  <c r="L1045" i="24"/>
  <c r="H1046" i="24"/>
  <c r="L1046" i="24"/>
  <c r="H1047" i="24"/>
  <c r="J1047" i="24"/>
  <c r="L1047" i="24"/>
  <c r="H1048" i="24"/>
  <c r="L1048" i="24"/>
  <c r="H1049" i="24"/>
  <c r="L1049" i="24"/>
  <c r="H1050" i="24"/>
  <c r="J1050" i="24"/>
  <c r="L1050" i="24"/>
  <c r="H1051" i="24"/>
  <c r="L1051" i="24"/>
  <c r="H1052" i="24"/>
  <c r="J1052" i="24"/>
  <c r="H1053" i="24"/>
  <c r="J1053" i="24"/>
  <c r="L1053" i="24"/>
  <c r="H1054" i="24"/>
  <c r="L1054" i="24"/>
  <c r="H1055" i="24"/>
  <c r="J1055" i="24"/>
  <c r="L1055" i="24"/>
  <c r="H1056" i="24"/>
  <c r="L1056" i="24"/>
  <c r="H1057" i="24"/>
  <c r="L1057" i="24"/>
  <c r="H1058" i="24"/>
  <c r="J1058" i="24"/>
  <c r="L1058" i="24"/>
  <c r="H1059" i="24"/>
  <c r="L1059" i="24"/>
  <c r="H1060" i="24"/>
  <c r="J1060" i="24"/>
  <c r="L1060" i="24"/>
  <c r="H1061" i="24"/>
  <c r="L1061" i="24"/>
  <c r="H1062" i="24"/>
  <c r="L1062" i="24"/>
  <c r="H1063" i="24"/>
  <c r="L1063" i="24"/>
  <c r="H1064" i="24"/>
  <c r="L1064" i="24"/>
  <c r="J1065" i="24"/>
  <c r="L1065" i="24"/>
  <c r="H1066" i="24"/>
  <c r="L1066" i="24"/>
  <c r="H1067" i="24"/>
  <c r="L1067" i="24"/>
  <c r="H1068" i="24"/>
  <c r="L1068" i="24"/>
  <c r="H1069" i="24"/>
  <c r="J1069" i="24"/>
  <c r="L1069" i="24"/>
  <c r="H1070" i="24"/>
  <c r="L1070" i="24"/>
  <c r="H1071" i="24"/>
  <c r="J1071" i="24"/>
  <c r="L1071" i="24"/>
  <c r="H1072" i="24"/>
  <c r="L1072" i="24"/>
  <c r="L1073" i="24"/>
  <c r="H1074" i="24"/>
  <c r="L1074" i="24"/>
  <c r="H1075" i="24"/>
  <c r="L1075" i="24"/>
  <c r="H1076" i="24"/>
  <c r="J1076" i="24"/>
  <c r="L1076" i="24"/>
  <c r="H1077" i="24"/>
  <c r="L1077" i="24"/>
  <c r="H1078" i="24"/>
  <c r="L1078" i="24"/>
  <c r="J1079" i="24"/>
  <c r="L1079" i="24"/>
  <c r="H1080" i="24"/>
  <c r="L1080" i="24"/>
  <c r="J1081" i="24"/>
  <c r="L1081" i="24"/>
  <c r="H1082" i="24"/>
  <c r="L1082" i="24"/>
  <c r="H1083" i="24"/>
  <c r="L1083" i="24"/>
  <c r="H1084" i="24"/>
  <c r="J1084" i="24"/>
  <c r="L1085" i="24"/>
  <c r="H1086" i="24"/>
  <c r="L1086" i="24"/>
  <c r="J1087" i="24"/>
  <c r="L1087" i="24"/>
  <c r="H1088" i="24"/>
  <c r="L1088" i="24"/>
  <c r="L1089" i="24"/>
  <c r="H1090" i="24"/>
  <c r="L1090" i="24"/>
  <c r="H1091" i="24"/>
  <c r="L1091" i="24"/>
  <c r="H1092" i="24"/>
  <c r="J1093" i="24"/>
  <c r="L1093" i="24"/>
  <c r="H1094" i="24"/>
  <c r="L1094" i="24"/>
  <c r="L1095" i="24"/>
  <c r="H1096" i="24"/>
  <c r="L1096" i="24"/>
  <c r="L1097" i="24"/>
  <c r="H1098" i="24"/>
  <c r="L1098" i="24"/>
  <c r="H1099" i="24"/>
  <c r="L1099" i="24"/>
  <c r="H1100" i="24"/>
  <c r="J1101" i="24"/>
  <c r="L1101" i="24"/>
  <c r="H1102" i="24"/>
  <c r="L1102" i="24"/>
  <c r="L1103" i="24"/>
  <c r="H1104" i="24"/>
  <c r="L1104" i="24"/>
  <c r="J1105" i="24"/>
  <c r="L1105" i="24"/>
  <c r="H1106" i="24"/>
  <c r="L1106" i="24"/>
  <c r="H1107" i="24"/>
  <c r="L1107" i="24"/>
  <c r="H1108" i="24"/>
  <c r="J1108" i="24"/>
  <c r="L1109" i="24"/>
  <c r="H1110" i="24"/>
  <c r="L1110" i="24"/>
  <c r="J1111" i="24"/>
  <c r="L1111" i="24"/>
  <c r="H1112" i="24"/>
  <c r="L1112" i="24"/>
  <c r="J1113" i="24"/>
  <c r="L1113" i="24"/>
  <c r="H1114" i="24"/>
  <c r="L1114" i="24"/>
  <c r="H1115" i="24"/>
  <c r="L1115" i="24"/>
  <c r="H1116" i="24"/>
  <c r="J1116" i="24"/>
  <c r="L1117" i="24"/>
  <c r="H1118" i="24"/>
  <c r="L1118" i="24"/>
  <c r="J1119" i="24"/>
  <c r="L1119" i="24"/>
  <c r="H1120" i="24"/>
  <c r="L1120" i="24"/>
  <c r="L1121" i="24"/>
  <c r="H1122" i="24"/>
  <c r="L1122" i="24"/>
  <c r="H1123" i="24"/>
  <c r="L1123" i="24"/>
  <c r="H1124" i="24"/>
  <c r="J1125" i="24"/>
  <c r="L1125" i="24"/>
  <c r="H1126" i="24"/>
  <c r="L1126" i="24"/>
  <c r="L1127" i="24"/>
  <c r="H1128" i="24"/>
  <c r="L1128" i="24"/>
  <c r="L1129" i="24"/>
  <c r="H1130" i="24"/>
  <c r="L1130" i="24"/>
  <c r="H1131" i="24"/>
  <c r="L1131" i="24"/>
  <c r="H1132" i="24"/>
  <c r="J1133" i="24"/>
  <c r="L1133" i="24"/>
  <c r="H1134" i="24"/>
  <c r="L1134" i="24"/>
  <c r="L1135" i="24"/>
  <c r="H1136" i="24"/>
  <c r="L1136" i="24"/>
  <c r="J1137" i="24"/>
  <c r="L1137" i="24"/>
  <c r="H1138" i="24"/>
  <c r="L1138" i="24"/>
  <c r="H1139" i="24"/>
  <c r="L1139" i="24"/>
  <c r="H1140" i="24"/>
  <c r="J1140" i="24"/>
  <c r="H1142" i="24"/>
  <c r="L1142" i="24"/>
  <c r="J1143" i="24"/>
  <c r="L1143" i="24"/>
  <c r="H1144" i="24"/>
  <c r="L1144" i="24"/>
  <c r="J1145" i="24"/>
  <c r="L1145" i="24"/>
  <c r="H1146" i="24"/>
  <c r="L1146" i="24"/>
  <c r="H1147" i="24"/>
  <c r="L1147" i="24"/>
  <c r="H1148" i="24"/>
  <c r="J1148" i="24"/>
  <c r="L1149" i="24"/>
  <c r="H1150" i="24"/>
  <c r="L1150" i="24"/>
  <c r="J1151" i="24"/>
  <c r="L1151" i="24"/>
  <c r="H1152" i="24"/>
  <c r="L1152" i="24"/>
  <c r="L1153" i="24"/>
  <c r="H1154" i="24"/>
  <c r="L1154" i="24"/>
  <c r="H1155" i="24"/>
  <c r="L1155" i="24"/>
  <c r="H1156" i="24"/>
  <c r="J1157" i="24"/>
  <c r="L1157" i="24"/>
  <c r="H1158" i="24"/>
  <c r="L1158" i="24"/>
  <c r="L1159" i="24"/>
  <c r="H1160" i="24"/>
  <c r="L1160" i="24"/>
  <c r="L1161" i="24"/>
  <c r="H1162" i="24"/>
  <c r="L1162" i="24"/>
  <c r="H1163" i="24"/>
  <c r="L1163" i="24"/>
  <c r="H1164" i="24"/>
  <c r="J1165" i="24"/>
  <c r="L1165" i="24"/>
  <c r="H1166" i="24"/>
  <c r="L1166" i="24"/>
  <c r="L1167" i="24"/>
  <c r="H1168" i="24"/>
  <c r="L1168" i="24"/>
  <c r="J1169" i="24"/>
  <c r="L1169" i="24"/>
  <c r="H1170" i="24"/>
  <c r="L1170" i="24"/>
  <c r="H1171" i="24"/>
  <c r="L1171" i="24"/>
  <c r="H1172" i="24"/>
  <c r="J1172" i="24"/>
  <c r="H1174" i="24"/>
  <c r="L1174" i="24"/>
  <c r="J1175" i="24"/>
  <c r="L1175" i="24"/>
  <c r="H1176" i="24"/>
  <c r="L1176" i="24"/>
  <c r="J1177" i="24"/>
  <c r="L1177" i="24"/>
  <c r="H1178" i="24"/>
  <c r="L1178" i="24"/>
  <c r="H1179" i="24"/>
  <c r="L1179" i="24"/>
  <c r="H1180" i="24"/>
  <c r="J1180" i="24"/>
  <c r="L1181" i="24"/>
  <c r="H1182" i="24"/>
  <c r="L1182" i="24"/>
  <c r="J1183" i="24"/>
  <c r="L1183" i="24"/>
  <c r="H1184" i="24"/>
  <c r="L1184" i="24"/>
  <c r="H1185" i="24"/>
  <c r="L1185" i="24"/>
  <c r="H1186" i="24"/>
  <c r="L1186" i="24"/>
  <c r="H1187" i="24"/>
  <c r="L1187" i="24"/>
  <c r="H1188" i="24"/>
  <c r="J1188" i="24"/>
  <c r="L1188" i="24"/>
  <c r="H1189" i="24"/>
  <c r="L1189" i="24"/>
  <c r="H1190" i="24"/>
  <c r="L1190" i="24"/>
  <c r="H1191" i="24"/>
  <c r="L1191" i="24"/>
  <c r="H1192" i="24"/>
  <c r="J1192" i="24"/>
  <c r="L1192" i="24"/>
  <c r="H1193" i="24"/>
  <c r="L1193" i="24"/>
  <c r="H1194" i="24"/>
  <c r="L1194" i="24"/>
  <c r="H1195" i="24"/>
  <c r="L1195" i="24"/>
  <c r="H1196" i="24"/>
  <c r="J1196" i="24"/>
  <c r="L1196" i="24"/>
  <c r="H1197" i="24"/>
  <c r="L1197" i="24"/>
  <c r="H1198" i="24"/>
  <c r="L1198" i="24"/>
  <c r="H1199" i="24"/>
  <c r="L1199" i="24"/>
  <c r="H1200" i="24"/>
  <c r="J1200" i="24"/>
  <c r="L1200" i="24"/>
  <c r="H1201" i="24"/>
  <c r="L1201" i="24"/>
  <c r="H1202" i="24"/>
  <c r="L1202" i="24"/>
  <c r="H1203" i="24"/>
  <c r="L1203" i="24"/>
  <c r="H1204" i="24"/>
  <c r="J1204" i="24"/>
  <c r="L1204" i="24"/>
  <c r="H1205" i="24"/>
  <c r="L1205" i="24"/>
  <c r="H1206" i="24"/>
  <c r="J1206" i="24"/>
  <c r="L1206" i="24"/>
  <c r="H1207" i="24"/>
  <c r="L1207" i="24"/>
  <c r="H1208" i="24"/>
  <c r="J1208" i="24"/>
  <c r="L1208" i="24"/>
  <c r="H1209" i="24"/>
  <c r="L1209" i="24"/>
  <c r="H1210" i="24"/>
  <c r="J1210" i="24"/>
  <c r="L1210" i="24"/>
  <c r="H1211" i="24"/>
  <c r="L1211" i="24"/>
  <c r="H1212" i="24"/>
  <c r="J1212" i="24"/>
  <c r="L1212" i="24"/>
  <c r="H1213" i="24"/>
  <c r="L1213" i="24"/>
  <c r="H1214" i="24"/>
  <c r="J1214" i="24"/>
  <c r="L1214" i="24"/>
  <c r="H1215" i="24"/>
  <c r="L1215" i="24"/>
  <c r="H1216" i="24"/>
  <c r="J1216" i="24"/>
  <c r="L1216" i="24"/>
  <c r="H1217" i="24"/>
  <c r="L1217" i="24"/>
  <c r="H1218" i="24"/>
  <c r="J1218" i="24"/>
  <c r="L1218" i="24"/>
  <c r="H1219" i="24"/>
  <c r="L1219" i="24"/>
  <c r="H1220" i="24"/>
  <c r="J1220" i="24"/>
  <c r="L1220" i="24"/>
  <c r="H1221" i="24"/>
  <c r="L1221" i="24"/>
  <c r="H1222" i="24"/>
  <c r="J1222" i="24"/>
  <c r="L1222" i="24"/>
  <c r="H1223" i="24"/>
  <c r="L1223" i="24"/>
  <c r="H1224" i="24"/>
  <c r="J1224" i="24"/>
  <c r="L1224" i="24"/>
  <c r="H1225" i="24"/>
  <c r="L1225" i="24"/>
  <c r="H1226" i="24"/>
  <c r="J1226" i="24"/>
  <c r="L1226" i="24"/>
  <c r="H1227" i="24"/>
  <c r="L1227" i="24"/>
  <c r="H1228" i="24"/>
  <c r="J1228" i="24"/>
  <c r="L1228" i="24"/>
  <c r="H1229" i="24"/>
  <c r="L1229" i="24"/>
  <c r="H1230" i="24"/>
  <c r="J1230" i="24"/>
  <c r="L1230" i="24"/>
  <c r="H1231" i="24"/>
  <c r="L1231" i="24"/>
  <c r="H1232" i="24"/>
  <c r="J1232" i="24"/>
  <c r="L1232" i="24"/>
  <c r="H1233" i="24"/>
  <c r="L1233" i="24"/>
  <c r="H1234" i="24"/>
  <c r="J1234" i="24"/>
  <c r="L1234" i="24"/>
  <c r="H1235" i="24"/>
  <c r="L1235" i="24"/>
  <c r="H1236" i="24"/>
  <c r="J1236" i="24"/>
  <c r="L1236" i="24"/>
  <c r="H1237" i="24"/>
  <c r="L1237" i="24"/>
  <c r="H1238" i="24"/>
  <c r="J1238" i="24"/>
  <c r="L1238" i="24"/>
  <c r="H1239" i="24"/>
  <c r="L1239" i="24"/>
  <c r="H1240" i="24"/>
  <c r="J1240" i="24"/>
  <c r="L1240" i="24"/>
  <c r="H1241" i="24"/>
  <c r="L1241" i="24"/>
  <c r="H1242" i="24"/>
  <c r="J1242" i="24"/>
  <c r="L1242" i="24"/>
  <c r="H1243" i="24"/>
  <c r="L1243" i="24"/>
  <c r="H1244" i="24"/>
  <c r="J1244" i="24"/>
  <c r="L1244" i="24"/>
  <c r="H1245" i="24"/>
  <c r="L1245" i="24"/>
  <c r="H1246" i="24"/>
  <c r="J1246" i="24"/>
  <c r="L1246" i="24"/>
  <c r="H1247" i="24"/>
  <c r="L1247" i="24"/>
  <c r="H1248" i="24"/>
  <c r="J1248" i="24"/>
  <c r="L1248" i="24"/>
  <c r="H1249" i="24"/>
  <c r="L1249" i="24"/>
  <c r="H1250" i="24"/>
  <c r="J1250" i="24"/>
  <c r="L1250" i="24"/>
  <c r="H1251" i="24"/>
  <c r="L1251" i="24"/>
  <c r="H1252" i="24"/>
  <c r="J1252" i="24"/>
  <c r="L1252" i="24"/>
  <c r="H1253" i="24"/>
  <c r="L1253" i="24"/>
  <c r="H1254" i="24"/>
  <c r="J1254" i="24"/>
  <c r="L1254" i="24"/>
  <c r="H1255" i="24"/>
  <c r="L1255" i="24"/>
  <c r="H1256" i="24"/>
  <c r="J1256" i="24"/>
  <c r="L1256" i="24"/>
  <c r="H1257" i="24"/>
  <c r="L1257" i="24"/>
  <c r="H1258" i="24"/>
  <c r="J1258" i="24"/>
  <c r="L1258" i="24"/>
  <c r="H1259" i="24"/>
  <c r="L1259" i="24"/>
  <c r="H1260" i="24"/>
  <c r="J1260" i="24"/>
  <c r="L1260" i="24"/>
  <c r="H1261" i="24"/>
  <c r="L1261" i="24"/>
  <c r="H1262" i="24"/>
  <c r="J1262" i="24"/>
  <c r="L1262" i="24"/>
  <c r="H1263" i="24"/>
  <c r="L1263" i="24"/>
  <c r="H1264" i="24"/>
  <c r="J1264" i="24"/>
  <c r="L1264" i="24"/>
  <c r="H1265" i="24"/>
  <c r="H1266" i="24"/>
  <c r="J1266" i="24"/>
  <c r="L1266" i="24"/>
  <c r="H1267" i="24"/>
  <c r="H1268" i="24"/>
  <c r="J1268" i="24"/>
  <c r="L1268" i="24"/>
  <c r="H1269" i="24"/>
  <c r="H1270" i="24"/>
  <c r="J1270" i="24"/>
  <c r="L1270" i="24"/>
  <c r="H1271" i="24"/>
  <c r="H1272" i="24"/>
  <c r="J1272" i="24"/>
  <c r="L1272" i="24"/>
  <c r="H1273" i="24"/>
  <c r="H1274" i="24"/>
  <c r="J1274" i="24"/>
  <c r="L1274" i="24"/>
  <c r="H1275" i="24"/>
  <c r="H1276" i="24"/>
  <c r="J1276" i="24"/>
  <c r="L1276" i="24"/>
  <c r="H1277" i="24"/>
  <c r="H1278" i="24"/>
  <c r="J1278" i="24"/>
  <c r="L1278" i="24"/>
  <c r="H1279" i="24"/>
  <c r="H1280" i="24"/>
  <c r="J1280" i="24"/>
  <c r="L1280" i="24"/>
  <c r="H1281" i="24"/>
  <c r="H1282" i="24"/>
  <c r="J1282" i="24"/>
  <c r="L1282" i="24"/>
  <c r="H1283" i="24"/>
  <c r="H1284" i="24"/>
  <c r="J1284" i="24"/>
  <c r="L1284" i="24"/>
  <c r="H1285" i="24"/>
  <c r="H1286" i="24"/>
  <c r="J1286" i="24"/>
  <c r="L1286" i="24"/>
  <c r="H1287" i="24"/>
  <c r="H1288" i="24"/>
  <c r="J1288" i="24"/>
  <c r="L1288" i="24"/>
  <c r="H1289" i="24"/>
  <c r="H1290" i="24"/>
  <c r="J1290" i="24"/>
  <c r="L1290" i="24"/>
  <c r="H1291" i="24"/>
  <c r="H1292" i="24"/>
  <c r="J1292" i="24"/>
  <c r="L1292" i="24"/>
  <c r="H1293" i="24"/>
  <c r="H1294" i="24"/>
  <c r="J1294" i="24"/>
  <c r="L1294" i="24"/>
  <c r="H1295" i="24"/>
  <c r="H1296" i="24"/>
  <c r="J1296" i="24"/>
  <c r="L1296" i="24"/>
  <c r="H1297" i="24"/>
  <c r="H1298" i="24"/>
  <c r="J1298" i="24"/>
  <c r="L1298" i="24"/>
  <c r="H1299" i="24"/>
  <c r="H1300" i="24"/>
  <c r="J1300" i="24"/>
  <c r="L1300" i="24"/>
  <c r="H1301" i="24"/>
  <c r="H1302" i="24"/>
  <c r="J1302" i="24"/>
  <c r="L1302" i="24"/>
  <c r="H1303" i="24"/>
  <c r="H1304" i="24"/>
  <c r="J1304" i="24"/>
  <c r="L1304" i="24"/>
  <c r="H1305" i="24"/>
  <c r="H1306" i="24"/>
  <c r="J1306" i="24"/>
  <c r="L1306" i="24"/>
  <c r="H1307" i="24"/>
  <c r="H1308" i="24"/>
  <c r="J1308" i="24"/>
  <c r="L1308" i="24"/>
  <c r="H1309" i="24"/>
  <c r="H1310" i="24"/>
  <c r="J1310" i="24"/>
  <c r="L1310" i="24"/>
  <c r="H1311" i="24"/>
  <c r="H1312" i="24"/>
  <c r="J1312" i="24"/>
  <c r="L1312" i="24"/>
  <c r="H1313" i="24"/>
  <c r="H1314" i="24"/>
  <c r="J1314" i="24"/>
  <c r="L1314" i="24"/>
  <c r="H1315" i="24"/>
  <c r="H1316" i="24"/>
  <c r="J1316" i="24"/>
  <c r="L1316" i="24"/>
  <c r="H1317" i="24"/>
  <c r="H1318" i="24"/>
  <c r="J1318" i="24"/>
  <c r="L1318" i="24"/>
  <c r="H1319" i="24"/>
  <c r="H1320" i="24"/>
  <c r="J1320" i="24"/>
  <c r="L1320" i="24"/>
  <c r="H1321" i="24"/>
  <c r="H1322" i="24"/>
  <c r="J1322" i="24"/>
  <c r="L1322" i="24"/>
  <c r="H1323" i="24"/>
  <c r="H1324" i="24"/>
  <c r="J1324" i="24"/>
  <c r="L1324" i="24"/>
  <c r="H1325" i="24"/>
  <c r="H1326" i="24"/>
  <c r="J1326" i="24"/>
  <c r="L1326" i="24"/>
  <c r="H1327" i="24"/>
  <c r="H1328" i="24"/>
  <c r="J1328" i="24"/>
  <c r="L1328" i="24"/>
  <c r="H1329" i="24"/>
  <c r="H1330" i="24"/>
  <c r="J1330" i="24"/>
  <c r="L1330" i="24"/>
  <c r="H1331" i="24"/>
  <c r="H1332" i="24"/>
  <c r="J1332" i="24"/>
  <c r="L1332" i="24"/>
  <c r="H1333" i="24"/>
  <c r="H1334" i="24"/>
  <c r="J1334" i="24"/>
  <c r="L1334" i="24"/>
  <c r="H1335" i="24"/>
  <c r="H1336" i="24"/>
  <c r="J1336" i="24"/>
  <c r="L1336" i="24"/>
  <c r="H1337" i="24"/>
  <c r="H1338" i="24"/>
  <c r="J1338" i="24"/>
  <c r="L1338" i="24"/>
  <c r="H1339" i="24"/>
  <c r="H1340" i="24"/>
  <c r="J1340" i="24"/>
  <c r="L1340" i="24"/>
  <c r="H1341" i="24"/>
  <c r="H1342" i="24"/>
  <c r="J1342" i="24"/>
  <c r="L1342" i="24"/>
  <c r="H1343" i="24"/>
  <c r="J1344" i="24"/>
  <c r="L1344" i="24"/>
  <c r="H1345" i="24"/>
  <c r="H1346" i="24"/>
  <c r="L1346" i="24"/>
  <c r="H1347" i="24"/>
  <c r="J1347" i="24"/>
  <c r="H1349" i="24"/>
  <c r="L1349" i="24"/>
  <c r="H1350" i="24"/>
  <c r="J1350" i="24"/>
  <c r="L1350" i="24"/>
  <c r="H1351" i="24"/>
  <c r="J1352" i="24"/>
  <c r="L1352" i="24"/>
  <c r="H1353" i="24"/>
  <c r="L1353" i="24"/>
  <c r="H1354" i="24"/>
  <c r="L1354" i="24"/>
  <c r="H1355" i="24"/>
  <c r="J1355" i="24"/>
  <c r="H1357" i="24"/>
  <c r="L1357" i="24"/>
  <c r="H1358" i="24"/>
  <c r="L1358" i="24"/>
  <c r="H1359" i="24"/>
  <c r="J1360" i="24"/>
  <c r="L1360" i="24"/>
  <c r="H1361" i="24"/>
  <c r="L1361" i="24"/>
  <c r="H1362" i="24"/>
  <c r="H1363" i="24"/>
  <c r="J1363" i="24"/>
  <c r="H1364" i="24"/>
  <c r="H1365" i="24"/>
  <c r="J1365" i="24"/>
  <c r="H1366" i="24"/>
  <c r="H1367" i="24"/>
  <c r="J1367" i="24"/>
  <c r="H1368" i="24"/>
  <c r="H1369" i="24"/>
  <c r="J1369" i="24"/>
  <c r="H1370" i="24"/>
  <c r="H1371" i="24"/>
  <c r="J1371" i="24"/>
  <c r="H1372" i="24"/>
  <c r="H1373" i="24"/>
  <c r="J1373" i="24"/>
  <c r="H1374" i="24"/>
  <c r="H1375" i="24"/>
  <c r="J1375" i="24"/>
  <c r="H1376" i="24"/>
  <c r="H1377" i="24"/>
  <c r="J1378" i="24"/>
  <c r="H1379" i="24"/>
  <c r="J1380" i="24"/>
  <c r="H1381" i="24"/>
  <c r="J1382" i="24"/>
  <c r="H1383" i="24"/>
  <c r="J1383" i="24"/>
  <c r="L1383" i="24"/>
  <c r="J1384" i="24"/>
  <c r="H1385" i="24"/>
  <c r="L1385" i="24"/>
  <c r="J1386" i="24"/>
  <c r="H1387" i="24"/>
  <c r="J1387" i="24"/>
  <c r="J1388" i="24"/>
  <c r="H1389" i="24"/>
  <c r="L1389" i="24"/>
  <c r="J1390" i="24"/>
  <c r="H1391" i="24"/>
  <c r="J1391" i="24"/>
  <c r="J1392" i="24"/>
  <c r="H1393" i="24"/>
  <c r="L1393" i="24"/>
  <c r="J1394" i="24"/>
  <c r="H1395" i="24"/>
  <c r="J1395" i="24"/>
  <c r="J1396" i="24"/>
  <c r="H1397" i="24"/>
  <c r="L1397" i="24"/>
  <c r="J1398" i="24"/>
  <c r="H1399" i="24"/>
  <c r="J1399" i="24"/>
  <c r="L1399" i="24"/>
  <c r="J1400" i="24"/>
  <c r="H1401" i="24"/>
  <c r="L1401" i="24"/>
  <c r="J1402" i="24"/>
  <c r="H1403" i="24"/>
  <c r="J1403" i="24"/>
  <c r="L1403" i="24"/>
  <c r="J1404" i="24"/>
  <c r="H1405" i="24"/>
  <c r="L1405" i="24"/>
  <c r="J1406" i="24"/>
  <c r="H1407" i="24"/>
  <c r="J1407" i="24"/>
  <c r="L1407" i="24"/>
  <c r="J1408" i="24"/>
  <c r="H1409" i="24"/>
  <c r="L1409" i="24"/>
  <c r="J1410" i="24"/>
  <c r="H1411" i="24"/>
  <c r="J1411" i="24"/>
  <c r="L1411" i="24"/>
  <c r="J1412" i="24"/>
  <c r="H1413" i="24"/>
  <c r="L1413" i="24"/>
  <c r="J1414" i="24"/>
  <c r="H1415" i="24"/>
  <c r="J1415" i="24"/>
  <c r="L1415" i="24"/>
  <c r="J1416" i="24"/>
  <c r="H1417" i="24"/>
  <c r="L1417" i="24"/>
  <c r="J1418" i="24"/>
  <c r="H1419" i="24"/>
  <c r="J1419" i="24"/>
  <c r="L1419" i="24"/>
  <c r="J1420" i="24"/>
  <c r="H1421" i="24"/>
  <c r="L1421" i="24"/>
  <c r="J1422" i="24"/>
  <c r="H1423" i="24"/>
  <c r="J1423" i="24"/>
  <c r="L1423" i="24"/>
  <c r="J1424" i="24"/>
  <c r="H1425" i="24"/>
  <c r="L1425" i="24"/>
  <c r="J1426" i="24"/>
  <c r="H1427" i="24"/>
  <c r="J1427" i="24"/>
  <c r="L1427" i="24"/>
  <c r="J1428" i="24"/>
  <c r="H1429" i="24"/>
  <c r="L1429" i="24"/>
  <c r="J1430" i="24"/>
  <c r="H1431" i="24"/>
  <c r="J1431" i="24"/>
  <c r="L1431" i="24"/>
  <c r="J1432" i="24"/>
  <c r="H1433" i="24"/>
  <c r="L1433" i="24"/>
  <c r="J1434" i="24"/>
  <c r="H1435" i="24"/>
  <c r="J1435" i="24"/>
  <c r="L1435" i="24"/>
  <c r="J1436" i="24"/>
  <c r="H1437" i="24"/>
  <c r="L1437" i="24"/>
  <c r="J1438" i="24"/>
  <c r="H1439" i="24"/>
  <c r="J1439" i="24"/>
  <c r="L1439" i="24"/>
  <c r="J1440" i="24"/>
  <c r="H1441" i="24"/>
  <c r="L1441" i="24"/>
  <c r="J1442" i="24"/>
  <c r="H1443" i="24"/>
  <c r="J1443" i="24"/>
  <c r="L1443" i="24"/>
  <c r="J1444" i="24"/>
  <c r="H1445" i="24"/>
  <c r="L1445" i="24"/>
  <c r="J1446" i="24"/>
  <c r="H1447" i="24"/>
  <c r="J1447" i="24"/>
  <c r="L1447" i="24"/>
  <c r="J1448" i="24"/>
  <c r="H1449" i="24"/>
  <c r="L1449" i="24"/>
  <c r="J1450" i="24"/>
  <c r="H1451" i="24"/>
  <c r="J1451" i="24"/>
  <c r="L1451" i="24"/>
  <c r="J1452" i="24"/>
  <c r="H1453" i="24"/>
  <c r="L1453" i="24"/>
  <c r="J1454" i="24"/>
  <c r="H1455" i="24"/>
  <c r="J1455" i="24"/>
  <c r="H1456" i="24"/>
  <c r="J1456" i="24"/>
  <c r="L1456" i="24"/>
  <c r="H1457" i="24"/>
  <c r="J1457" i="24"/>
  <c r="H1458" i="24"/>
  <c r="L1458" i="24"/>
  <c r="H1459" i="24"/>
  <c r="J1459" i="24"/>
  <c r="H1460" i="24"/>
  <c r="J1460" i="24"/>
  <c r="L1460" i="24"/>
  <c r="H1461" i="24"/>
  <c r="J1461" i="24"/>
  <c r="H1462" i="24"/>
  <c r="L1462" i="24"/>
  <c r="H1463" i="24"/>
  <c r="J1463" i="24"/>
  <c r="H1464" i="24"/>
  <c r="J1464" i="24"/>
  <c r="L1464" i="24"/>
  <c r="H1465" i="24"/>
  <c r="J1465" i="24"/>
  <c r="H1466" i="24"/>
  <c r="L1466" i="24"/>
  <c r="H1467" i="24"/>
  <c r="J1467" i="24"/>
  <c r="H1468" i="24"/>
  <c r="J1468" i="24"/>
  <c r="L1468" i="24"/>
  <c r="H1469" i="24"/>
  <c r="J1469" i="24"/>
  <c r="H1470" i="24"/>
  <c r="L1470" i="24"/>
  <c r="H1471" i="24"/>
  <c r="J1471" i="24"/>
  <c r="H1472" i="24"/>
  <c r="J1472" i="24"/>
  <c r="L1472" i="24"/>
  <c r="H1473" i="24"/>
  <c r="J1473" i="24"/>
  <c r="H1474" i="24"/>
  <c r="L1474" i="24"/>
  <c r="H1475" i="24"/>
  <c r="J1475" i="24"/>
  <c r="H1476" i="24"/>
  <c r="J1476" i="24"/>
  <c r="L1476" i="24"/>
  <c r="H1477" i="24"/>
  <c r="J1477" i="24"/>
  <c r="H1478" i="24"/>
  <c r="L1478" i="24"/>
  <c r="H1479" i="24"/>
  <c r="J1479" i="24"/>
  <c r="H1480" i="24"/>
  <c r="J1480" i="24"/>
  <c r="L1480" i="24"/>
  <c r="H1481" i="24"/>
  <c r="J1481" i="24"/>
  <c r="H1482" i="24"/>
  <c r="L1482" i="24"/>
  <c r="H1483" i="24"/>
  <c r="J1483" i="24"/>
  <c r="H1484" i="24"/>
  <c r="J1484" i="24"/>
  <c r="L1484" i="24"/>
  <c r="H1485" i="24"/>
  <c r="J1485" i="24"/>
  <c r="H1486" i="24"/>
  <c r="L1486" i="24"/>
  <c r="H1487" i="24"/>
  <c r="J1487" i="24"/>
  <c r="H1488" i="24"/>
  <c r="J1488" i="24"/>
  <c r="L1488" i="24"/>
  <c r="H1489" i="24"/>
  <c r="J1489" i="24"/>
  <c r="H1490" i="24"/>
  <c r="L1490" i="24"/>
  <c r="H1491" i="24"/>
  <c r="J1491" i="24"/>
  <c r="H1492" i="24"/>
  <c r="J1492" i="24"/>
  <c r="L1492" i="24"/>
  <c r="H1493" i="24"/>
  <c r="J1493" i="24"/>
  <c r="H1494" i="24"/>
  <c r="L1494" i="24"/>
  <c r="H1495" i="24"/>
  <c r="J1495" i="24"/>
  <c r="H1496" i="24"/>
  <c r="J1496" i="24"/>
  <c r="L1496" i="24"/>
  <c r="H1497" i="24"/>
  <c r="J1497" i="24"/>
  <c r="H1498" i="24"/>
  <c r="L1498" i="24"/>
  <c r="H1499" i="24"/>
  <c r="J1499" i="24"/>
  <c r="H1500" i="24"/>
  <c r="J1500" i="24"/>
  <c r="L1500" i="24"/>
  <c r="H1501" i="24"/>
  <c r="J1501" i="24"/>
  <c r="H1502" i="24"/>
  <c r="L1502" i="24"/>
  <c r="H1503" i="24"/>
  <c r="J1503" i="24"/>
  <c r="H1504" i="24"/>
  <c r="J1504" i="24"/>
  <c r="L1504" i="24"/>
  <c r="H1505" i="24"/>
  <c r="J1505" i="24"/>
  <c r="H1506" i="24"/>
  <c r="L1506" i="24"/>
  <c r="H1507" i="24"/>
  <c r="J1507" i="24"/>
  <c r="H1508" i="24"/>
  <c r="J1508" i="24"/>
  <c r="L1508" i="24"/>
  <c r="H1509" i="24"/>
  <c r="J1509" i="24"/>
  <c r="H1510" i="24"/>
  <c r="L1510" i="24"/>
  <c r="H1511" i="24"/>
  <c r="J1511" i="24"/>
  <c r="H1512" i="24"/>
  <c r="J1512" i="24"/>
  <c r="L1512" i="24"/>
  <c r="H1513" i="24"/>
  <c r="J1513" i="24"/>
  <c r="H1514" i="24"/>
  <c r="L1514" i="24"/>
  <c r="H1515" i="24"/>
  <c r="J1515" i="24"/>
  <c r="H1516" i="24"/>
  <c r="J1516" i="24"/>
  <c r="L1516" i="24"/>
  <c r="H1517" i="24"/>
  <c r="J1517" i="24"/>
  <c r="H1518" i="24"/>
  <c r="L1518" i="24"/>
  <c r="H1519" i="24"/>
  <c r="J1519" i="24"/>
  <c r="H1520" i="24"/>
  <c r="J1520" i="24"/>
  <c r="L1520" i="24"/>
  <c r="H1521" i="24"/>
  <c r="J1521" i="24"/>
  <c r="H1522" i="24"/>
  <c r="L1522" i="24"/>
  <c r="H1523" i="24"/>
  <c r="J1523" i="24"/>
  <c r="H1524" i="24"/>
  <c r="J1524" i="24"/>
  <c r="L1524" i="24"/>
  <c r="H1525" i="24"/>
  <c r="J1525" i="24"/>
  <c r="H1526" i="24"/>
  <c r="L1526" i="24"/>
  <c r="H1527" i="24"/>
  <c r="J1527" i="24"/>
  <c r="H1528" i="24"/>
  <c r="J1528" i="24"/>
  <c r="L1528" i="24"/>
  <c r="H1529" i="24"/>
  <c r="J1529" i="24"/>
  <c r="H1530" i="24"/>
  <c r="L1530" i="24"/>
  <c r="H1531" i="24"/>
  <c r="J1531" i="24"/>
  <c r="H1532" i="24"/>
  <c r="J1532" i="24"/>
  <c r="L1532" i="24"/>
  <c r="H1533" i="24"/>
  <c r="J1533" i="24"/>
  <c r="H1534" i="24"/>
  <c r="L1534" i="24"/>
  <c r="H1535" i="24"/>
  <c r="J1535" i="24"/>
  <c r="H1536" i="24"/>
  <c r="J1536" i="24"/>
  <c r="L1536" i="24"/>
  <c r="H1537" i="24"/>
  <c r="J1537" i="24"/>
  <c r="H1538" i="24"/>
  <c r="L1538" i="24"/>
  <c r="H1539" i="24"/>
  <c r="J1539" i="24"/>
  <c r="H1540" i="24"/>
  <c r="J1540" i="24"/>
  <c r="L1540" i="24"/>
  <c r="H1541" i="24"/>
  <c r="J1541" i="24"/>
  <c r="H1542" i="24"/>
  <c r="L1542" i="24"/>
  <c r="H1543" i="24"/>
  <c r="J1543" i="24"/>
  <c r="H1544" i="24"/>
  <c r="J1544" i="24"/>
  <c r="L1544" i="24"/>
  <c r="H1545" i="24"/>
  <c r="J1545" i="24"/>
  <c r="H1546" i="24"/>
  <c r="L1546" i="24"/>
  <c r="H1547" i="24"/>
  <c r="J1547" i="24"/>
  <c r="H1548" i="24"/>
  <c r="J1548" i="24"/>
  <c r="L1548" i="24"/>
  <c r="H1549" i="24"/>
  <c r="J1549" i="24"/>
  <c r="H1550" i="24"/>
  <c r="L1550" i="24"/>
  <c r="H1551" i="24"/>
  <c r="J1551" i="24"/>
  <c r="H1552" i="24"/>
  <c r="J1552" i="24"/>
  <c r="L1552" i="24"/>
  <c r="H1553" i="24"/>
  <c r="J1553" i="24"/>
  <c r="H1554" i="24"/>
  <c r="L1554" i="24"/>
  <c r="H1555" i="24"/>
  <c r="J1555" i="24"/>
  <c r="H1556" i="24"/>
  <c r="J1556" i="24"/>
  <c r="L1556" i="24"/>
  <c r="H1557" i="24"/>
  <c r="J1557" i="24"/>
  <c r="H1558" i="24"/>
  <c r="L1558" i="24"/>
  <c r="H1559" i="24"/>
  <c r="J1559" i="24"/>
  <c r="H1560" i="24"/>
  <c r="J1560" i="24"/>
  <c r="L1560" i="24"/>
  <c r="H1561" i="24"/>
  <c r="J1561" i="24"/>
  <c r="H1562" i="24"/>
  <c r="L1562" i="24"/>
  <c r="H1563" i="24"/>
  <c r="J1563" i="24"/>
  <c r="H1564" i="24"/>
  <c r="J1564" i="24"/>
  <c r="L1564" i="24"/>
  <c r="H1565" i="24"/>
  <c r="J1565" i="24"/>
  <c r="H1566" i="24"/>
  <c r="L1566" i="24"/>
  <c r="H1567" i="24"/>
  <c r="J1567" i="24"/>
  <c r="H1568" i="24"/>
  <c r="J1568" i="24"/>
  <c r="L1568" i="24"/>
  <c r="H1569" i="24"/>
  <c r="J1569" i="24"/>
  <c r="H1570" i="24"/>
  <c r="L1570" i="24"/>
  <c r="H1571" i="24"/>
  <c r="J1571" i="24"/>
  <c r="H1572" i="24"/>
  <c r="J1572" i="24"/>
  <c r="L1572" i="24"/>
  <c r="H1573" i="24"/>
  <c r="J1573" i="24"/>
  <c r="H1574" i="24"/>
  <c r="L1574" i="24"/>
  <c r="H1575" i="24"/>
  <c r="J1575" i="24"/>
  <c r="H1576" i="24"/>
  <c r="J1576" i="24"/>
  <c r="L1576" i="24"/>
  <c r="H1577" i="24"/>
  <c r="J1577" i="24"/>
  <c r="H1578" i="24"/>
  <c r="L1578" i="24"/>
  <c r="H1579" i="24"/>
  <c r="J1579" i="24"/>
  <c r="H1580" i="24"/>
  <c r="J1580" i="24"/>
  <c r="L1580" i="24"/>
  <c r="H1581" i="24"/>
  <c r="J1581" i="24"/>
  <c r="H1582" i="24"/>
  <c r="L1582" i="24"/>
  <c r="H1583" i="24"/>
  <c r="J1583" i="24"/>
  <c r="H1584" i="24"/>
  <c r="J1584" i="24"/>
  <c r="L1584" i="24"/>
  <c r="H1585" i="24"/>
  <c r="J1585" i="24"/>
  <c r="H1586" i="24"/>
  <c r="L1586" i="24"/>
  <c r="H1587" i="24"/>
  <c r="J1587" i="24"/>
  <c r="H1588" i="24"/>
  <c r="J1588" i="24"/>
  <c r="L1588" i="24"/>
  <c r="H1589" i="24"/>
  <c r="J1589" i="24"/>
  <c r="H1590" i="24"/>
  <c r="L1590" i="24"/>
  <c r="H1591" i="24"/>
  <c r="J1591" i="24"/>
  <c r="H1592" i="24"/>
  <c r="J1592" i="24"/>
  <c r="L1592" i="24"/>
  <c r="H1593" i="24"/>
  <c r="J1593" i="24"/>
  <c r="H1594" i="24"/>
  <c r="L1594" i="24"/>
  <c r="H1595" i="24"/>
  <c r="J1595" i="24"/>
  <c r="H1596" i="24"/>
  <c r="J1596" i="24"/>
  <c r="L1596" i="24"/>
  <c r="H1597" i="24"/>
  <c r="J1597" i="24"/>
  <c r="H1598" i="24"/>
  <c r="L1598" i="24"/>
  <c r="H1599" i="24"/>
  <c r="J1599" i="24"/>
  <c r="H1600" i="24"/>
  <c r="J1600" i="24"/>
  <c r="L1600" i="24"/>
  <c r="H1601" i="24"/>
  <c r="J1601" i="24"/>
  <c r="H1602" i="24"/>
  <c r="L1602" i="24"/>
  <c r="H1603" i="24"/>
  <c r="J1603" i="24"/>
  <c r="H1604" i="24"/>
  <c r="J1604" i="24"/>
  <c r="L1604" i="24"/>
  <c r="H1605" i="24"/>
  <c r="J1605" i="24"/>
  <c r="H1606" i="24"/>
  <c r="L1606" i="24"/>
  <c r="H1607" i="24"/>
  <c r="J1607" i="24"/>
  <c r="H1608" i="24"/>
  <c r="J1608" i="24"/>
  <c r="L1608" i="24"/>
  <c r="H1609" i="24"/>
  <c r="J1609" i="24"/>
  <c r="H1610" i="24"/>
  <c r="L1610" i="24"/>
  <c r="H1611" i="24"/>
  <c r="J1611" i="24"/>
  <c r="H1612" i="24"/>
  <c r="J1612" i="24"/>
  <c r="L1612" i="24"/>
  <c r="H1613" i="24"/>
  <c r="J1613" i="24"/>
  <c r="H1614" i="24"/>
  <c r="L1614" i="24"/>
  <c r="H1615" i="24"/>
  <c r="J1615" i="24"/>
  <c r="H1616" i="24"/>
  <c r="J1616" i="24"/>
  <c r="L1616" i="24"/>
  <c r="H1617" i="24"/>
  <c r="J1617" i="24"/>
  <c r="H1618" i="24"/>
  <c r="L1618" i="24"/>
  <c r="H1619" i="24"/>
  <c r="J1619" i="24"/>
  <c r="H1620" i="24"/>
  <c r="J1620" i="24"/>
  <c r="L1620" i="24"/>
  <c r="H1621" i="24"/>
  <c r="J1621" i="24"/>
  <c r="H1622" i="24"/>
  <c r="L1622" i="24"/>
  <c r="H1623" i="24"/>
  <c r="J1623" i="24"/>
  <c r="H1624" i="24"/>
  <c r="J1624" i="24"/>
  <c r="L1624" i="24"/>
  <c r="H1625" i="24"/>
  <c r="J1625" i="24"/>
  <c r="H1626" i="24"/>
  <c r="L1626" i="24"/>
  <c r="H1627" i="24"/>
  <c r="J1627" i="24"/>
  <c r="H1628" i="24"/>
  <c r="J1628" i="24"/>
  <c r="L1628" i="24"/>
  <c r="H1629" i="24"/>
  <c r="J1629" i="24"/>
  <c r="H1630" i="24"/>
  <c r="L1630" i="24"/>
  <c r="H1631" i="24"/>
  <c r="J1631" i="24"/>
  <c r="H1632" i="24"/>
  <c r="J1632" i="24"/>
  <c r="L1632" i="24"/>
  <c r="H1633" i="24"/>
  <c r="J1633" i="24"/>
  <c r="H1634" i="24"/>
  <c r="L1634" i="24"/>
  <c r="H1635" i="24"/>
  <c r="J1635" i="24"/>
  <c r="H1636" i="24"/>
  <c r="J1636" i="24"/>
  <c r="L1636" i="24"/>
  <c r="H1637" i="24"/>
  <c r="J1637" i="24"/>
  <c r="H1638" i="24"/>
  <c r="L1638" i="24"/>
  <c r="H1639" i="24"/>
  <c r="J1639" i="24"/>
  <c r="H1640" i="24"/>
  <c r="J1640" i="24"/>
  <c r="L1640" i="24"/>
  <c r="H1641" i="24"/>
  <c r="J1641" i="24"/>
  <c r="H1642" i="24"/>
  <c r="L1642" i="24"/>
  <c r="H1643" i="24"/>
  <c r="J1643" i="24"/>
  <c r="H1644" i="24"/>
  <c r="J1644" i="24"/>
  <c r="L1644" i="24"/>
  <c r="H1645" i="24"/>
  <c r="J1645" i="24"/>
  <c r="H1646" i="24"/>
  <c r="L1646" i="24"/>
  <c r="H1647" i="24"/>
  <c r="J1647" i="24"/>
  <c r="H1648" i="24"/>
  <c r="J1648" i="24"/>
  <c r="L1648" i="24"/>
  <c r="H1649" i="24"/>
  <c r="J1649" i="24"/>
  <c r="H1650" i="24"/>
  <c r="L1650" i="24"/>
  <c r="H1651" i="24"/>
  <c r="J1651" i="24"/>
  <c r="H1652" i="24"/>
  <c r="J1652" i="24"/>
  <c r="L1652" i="24"/>
  <c r="H1653" i="24"/>
  <c r="J1653" i="24"/>
  <c r="H1654" i="24"/>
  <c r="L1654" i="24"/>
  <c r="H1655" i="24"/>
  <c r="J1655" i="24"/>
  <c r="H1656" i="24"/>
  <c r="J1656" i="24"/>
  <c r="L1656" i="24"/>
  <c r="H1657" i="24"/>
  <c r="J1657" i="24"/>
  <c r="H1658" i="24"/>
  <c r="L1658" i="24"/>
  <c r="H1659" i="24"/>
  <c r="J1659" i="24"/>
  <c r="H1660" i="24"/>
  <c r="J1660" i="24"/>
  <c r="L1660" i="24"/>
  <c r="H1661" i="24"/>
  <c r="J1661" i="24"/>
  <c r="H1662" i="24"/>
  <c r="L1662" i="24"/>
  <c r="H1663" i="24"/>
  <c r="J1663" i="24"/>
  <c r="H1664" i="24"/>
  <c r="J1664" i="24"/>
  <c r="L1664" i="24"/>
  <c r="H1665" i="24"/>
  <c r="J1665" i="24"/>
  <c r="H1666" i="24"/>
  <c r="J1666" i="24"/>
  <c r="L1666" i="24"/>
  <c r="H1667" i="24"/>
  <c r="J1667" i="24"/>
  <c r="H1668" i="24"/>
  <c r="J1668" i="24"/>
  <c r="L1668" i="24"/>
  <c r="H1669" i="24"/>
  <c r="J1669" i="24"/>
  <c r="H1670" i="24"/>
  <c r="J1670" i="24"/>
  <c r="L1670" i="24"/>
  <c r="H1671" i="24"/>
  <c r="J1671" i="24"/>
  <c r="H1672" i="24"/>
  <c r="J1672" i="24"/>
  <c r="L1672" i="24"/>
  <c r="H1673" i="24"/>
  <c r="J1673" i="24"/>
  <c r="H1674" i="24"/>
  <c r="J1674" i="24"/>
  <c r="L1674" i="24"/>
  <c r="H1675" i="24"/>
  <c r="J1675" i="24"/>
  <c r="H1676" i="24"/>
  <c r="J1676" i="24"/>
  <c r="L1676" i="24"/>
  <c r="H1677" i="24"/>
  <c r="J1677" i="24"/>
  <c r="H1678" i="24"/>
  <c r="J1678" i="24"/>
  <c r="L1678" i="24"/>
  <c r="H1679" i="24"/>
  <c r="J1679" i="24"/>
  <c r="H1680" i="24"/>
  <c r="J1680" i="24"/>
  <c r="L1680" i="24"/>
  <c r="H1681" i="24"/>
  <c r="J1681" i="24"/>
  <c r="H1682" i="24"/>
  <c r="J1682" i="24"/>
  <c r="L1682" i="24"/>
  <c r="H1683" i="24"/>
  <c r="J1683" i="24"/>
  <c r="H1684" i="24"/>
  <c r="J1684" i="24"/>
  <c r="L1684" i="24"/>
  <c r="H1685" i="24"/>
  <c r="J1685" i="24"/>
  <c r="H1686" i="24"/>
  <c r="J1686" i="24"/>
  <c r="L1686" i="24"/>
  <c r="H1687" i="24"/>
  <c r="J1687" i="24"/>
  <c r="H1688" i="24"/>
  <c r="J1688" i="24"/>
  <c r="L1688" i="24"/>
  <c r="H1689" i="24"/>
  <c r="J1689" i="24"/>
  <c r="H1690" i="24"/>
  <c r="J1690" i="24"/>
  <c r="L1690" i="24"/>
  <c r="H1691" i="24"/>
  <c r="J1691" i="24"/>
  <c r="H1692" i="24"/>
  <c r="J1692" i="24"/>
  <c r="L1692" i="24"/>
  <c r="H1693" i="24"/>
  <c r="J1693" i="24"/>
  <c r="H1694" i="24"/>
  <c r="J1694" i="24"/>
  <c r="L1694" i="24"/>
  <c r="H1695" i="24"/>
  <c r="J1695" i="24"/>
  <c r="H1696" i="24"/>
  <c r="J1696" i="24"/>
  <c r="L1696" i="24"/>
  <c r="H1697" i="24"/>
  <c r="J1697" i="24"/>
  <c r="H1698" i="24"/>
  <c r="J1698" i="24"/>
  <c r="L1698" i="24"/>
  <c r="H1699" i="24"/>
  <c r="J1699" i="24"/>
  <c r="H1700" i="24"/>
  <c r="J1700" i="24"/>
  <c r="L1700" i="24"/>
  <c r="H1701" i="24"/>
  <c r="J1701" i="24"/>
  <c r="H1702" i="24"/>
  <c r="J1702" i="24"/>
  <c r="L1702" i="24"/>
  <c r="H1703" i="24"/>
  <c r="J1703" i="24"/>
  <c r="H1704" i="24"/>
  <c r="J1704" i="24"/>
  <c r="L1704" i="24"/>
  <c r="H1705" i="24"/>
  <c r="J1705" i="24"/>
  <c r="H1706" i="24"/>
  <c r="J1706" i="24"/>
  <c r="L1706" i="24"/>
  <c r="J1707" i="24"/>
  <c r="H1708" i="24"/>
  <c r="J1708" i="24"/>
  <c r="L1708" i="24"/>
  <c r="J1709" i="24"/>
  <c r="H1710" i="24"/>
  <c r="J1710" i="24"/>
  <c r="L1710" i="24"/>
  <c r="J1711" i="24"/>
  <c r="H1712" i="24"/>
  <c r="J1712" i="24"/>
  <c r="L1712" i="24"/>
  <c r="J1713" i="24"/>
  <c r="H1714" i="24"/>
  <c r="J1714" i="24"/>
  <c r="L1714" i="24"/>
  <c r="J1715" i="24"/>
  <c r="H1716" i="24"/>
  <c r="J1716" i="24"/>
  <c r="L1716" i="24"/>
  <c r="J1717" i="24"/>
  <c r="H1718" i="24"/>
  <c r="J1718" i="24"/>
  <c r="L1718" i="24"/>
  <c r="J1719" i="24"/>
  <c r="H1720" i="24"/>
  <c r="J1720" i="24"/>
  <c r="L1720" i="24"/>
  <c r="J1721" i="24"/>
  <c r="H1722" i="24"/>
  <c r="J1722" i="24"/>
  <c r="L1722" i="24"/>
  <c r="J1723" i="24"/>
  <c r="H1724" i="24"/>
  <c r="J1724" i="24"/>
  <c r="L1724" i="24"/>
  <c r="J1725" i="24"/>
  <c r="H1726" i="24"/>
  <c r="J1726" i="24"/>
  <c r="L1726" i="24"/>
  <c r="J1727" i="24"/>
  <c r="H1728" i="24"/>
  <c r="J1728" i="24"/>
  <c r="L1728" i="24"/>
  <c r="J1729" i="24"/>
  <c r="H1730" i="24"/>
  <c r="J1730" i="24"/>
  <c r="L1730" i="24"/>
  <c r="J1731" i="24"/>
  <c r="H1732" i="24"/>
  <c r="J1732" i="24"/>
  <c r="L1732" i="24"/>
  <c r="J1733" i="24"/>
  <c r="H1734" i="24"/>
  <c r="J1734" i="24"/>
  <c r="L1734" i="24"/>
  <c r="J1735" i="24"/>
  <c r="H1736" i="24"/>
  <c r="J1736" i="24"/>
  <c r="L1736" i="24"/>
  <c r="J1737" i="24"/>
  <c r="H1738" i="24"/>
  <c r="J1738" i="24"/>
  <c r="L1738" i="24"/>
  <c r="J1739" i="24"/>
  <c r="H1740" i="24"/>
  <c r="J1740" i="24"/>
  <c r="L1740" i="24"/>
  <c r="J1741" i="24"/>
  <c r="H1742" i="24"/>
  <c r="J1742" i="24"/>
  <c r="L1742" i="24"/>
  <c r="J1743" i="24"/>
  <c r="H1744" i="24"/>
  <c r="J1744" i="24"/>
  <c r="L1744" i="24"/>
  <c r="J1745" i="24"/>
  <c r="H1746" i="24"/>
  <c r="J1746" i="24"/>
  <c r="L1746" i="24"/>
  <c r="J1747" i="24"/>
  <c r="H1748" i="24"/>
  <c r="J1748" i="24"/>
  <c r="L1748" i="24"/>
  <c r="J1749" i="24"/>
  <c r="H1750" i="24"/>
  <c r="J1750" i="24"/>
  <c r="L1750" i="24"/>
  <c r="J1751" i="24"/>
  <c r="H1752" i="24"/>
  <c r="J1752" i="24"/>
  <c r="L1752" i="24"/>
  <c r="J1753" i="24"/>
  <c r="H1754" i="24"/>
  <c r="J1754" i="24"/>
  <c r="L1754" i="24"/>
  <c r="J1755" i="24"/>
  <c r="H1756" i="24"/>
  <c r="J1756" i="24"/>
  <c r="L1756" i="24"/>
  <c r="J1757" i="24"/>
  <c r="H1758" i="24"/>
  <c r="J1758" i="24"/>
  <c r="L1758" i="24"/>
  <c r="J1759" i="24"/>
  <c r="H1760" i="24"/>
  <c r="J1760" i="24"/>
  <c r="L1760" i="24"/>
  <c r="J1761" i="24"/>
  <c r="H1762" i="24"/>
  <c r="J1762" i="24"/>
  <c r="L1762" i="24"/>
  <c r="J1763" i="24"/>
  <c r="H1764" i="24"/>
  <c r="J1764" i="24"/>
  <c r="L1764" i="24"/>
  <c r="J1765" i="24"/>
  <c r="H1766" i="24"/>
  <c r="J1766" i="24"/>
  <c r="L1766" i="24"/>
  <c r="J1767" i="24"/>
  <c r="H1768" i="24"/>
  <c r="J1768" i="24"/>
  <c r="L1768" i="24"/>
  <c r="J1769" i="24"/>
  <c r="H1770" i="24"/>
  <c r="J1770" i="24"/>
  <c r="L1770" i="24"/>
  <c r="J1771" i="24"/>
  <c r="H1772" i="24"/>
  <c r="J1772" i="24"/>
  <c r="L1772" i="24"/>
  <c r="J1773" i="24"/>
  <c r="H1774" i="24"/>
  <c r="J1774" i="24"/>
  <c r="L1774" i="24"/>
  <c r="J1775" i="24"/>
  <c r="H1776" i="24"/>
  <c r="J1776" i="24"/>
  <c r="L1776" i="24"/>
  <c r="J1777" i="24"/>
  <c r="H1778" i="24"/>
  <c r="J1778" i="24"/>
  <c r="L1778" i="24"/>
  <c r="J1779" i="24"/>
  <c r="H1780" i="24"/>
  <c r="J1780" i="24"/>
  <c r="L1780" i="24"/>
  <c r="J1781" i="24"/>
  <c r="H1782" i="24"/>
  <c r="J1782" i="24"/>
  <c r="L1782" i="24"/>
  <c r="J1783" i="24"/>
  <c r="H1784" i="24"/>
  <c r="J1784" i="24"/>
  <c r="L1784" i="24"/>
  <c r="J1785" i="24"/>
  <c r="H1786" i="24"/>
  <c r="J1786" i="24"/>
  <c r="L1786" i="24"/>
  <c r="J1787" i="24"/>
  <c r="H1788" i="24"/>
  <c r="J1788" i="24"/>
  <c r="L1788" i="24"/>
  <c r="J1789" i="24"/>
  <c r="H1790" i="24"/>
  <c r="J1790" i="24"/>
  <c r="L1790" i="24"/>
  <c r="J1791" i="24"/>
  <c r="H1792" i="24"/>
  <c r="J1792" i="24"/>
  <c r="L1792" i="24"/>
  <c r="J1793" i="24"/>
  <c r="H1794" i="24"/>
  <c r="J1794" i="24"/>
  <c r="L1794" i="24"/>
  <c r="J1795" i="24"/>
  <c r="H1796" i="24"/>
  <c r="J1796" i="24"/>
  <c r="L1796" i="24"/>
  <c r="J1797" i="24"/>
  <c r="H1798" i="24"/>
  <c r="J1798" i="24"/>
  <c r="L1798" i="24"/>
  <c r="J1799" i="24"/>
  <c r="H1800" i="24"/>
  <c r="J1800" i="24"/>
  <c r="L1800" i="24"/>
  <c r="J1801" i="24"/>
  <c r="H1802" i="24"/>
  <c r="J1802" i="24"/>
  <c r="L1802" i="24"/>
  <c r="J1803" i="24"/>
  <c r="H1804" i="24"/>
  <c r="J1804" i="24"/>
  <c r="L1804" i="24"/>
  <c r="J1805" i="24"/>
  <c r="H1806" i="24"/>
  <c r="J1806" i="24"/>
  <c r="L1806" i="24"/>
  <c r="J1807" i="24"/>
  <c r="H1808" i="24"/>
  <c r="J1808" i="24"/>
  <c r="L1808" i="24"/>
  <c r="J1809" i="24"/>
  <c r="H1810" i="24"/>
  <c r="J1810" i="24"/>
  <c r="L1810" i="24"/>
  <c r="J1811" i="24"/>
  <c r="H1812" i="24"/>
  <c r="J1812" i="24"/>
  <c r="L1812" i="24"/>
  <c r="J1813" i="24"/>
  <c r="H1814" i="24"/>
  <c r="J1814" i="24"/>
  <c r="L1814" i="24"/>
  <c r="J1815" i="24"/>
  <c r="H1816" i="24"/>
  <c r="J1816" i="24"/>
  <c r="L1816" i="24"/>
  <c r="J1817" i="24"/>
  <c r="H1818" i="24"/>
  <c r="J1818" i="24"/>
  <c r="L1818" i="24"/>
  <c r="J1819" i="24"/>
  <c r="H1820" i="24"/>
  <c r="J1820" i="24"/>
  <c r="L1820" i="24"/>
  <c r="J1821" i="24"/>
  <c r="H1822" i="24"/>
  <c r="J1822" i="24"/>
  <c r="L1822" i="24"/>
  <c r="J1823" i="24"/>
  <c r="H1824" i="24"/>
  <c r="J1824" i="24"/>
  <c r="L1824" i="24"/>
  <c r="J1825" i="24"/>
  <c r="H1826" i="24"/>
  <c r="J1826" i="24"/>
  <c r="L1826" i="24"/>
  <c r="H1828" i="24"/>
  <c r="J1828" i="24"/>
  <c r="L1828" i="24"/>
  <c r="J1829" i="24"/>
  <c r="H1830" i="24"/>
  <c r="J1830" i="24"/>
  <c r="L1830" i="24"/>
  <c r="J1831" i="24"/>
  <c r="H1832" i="24"/>
  <c r="J1832" i="24"/>
  <c r="L1832" i="24"/>
  <c r="J1833" i="24"/>
  <c r="H1834" i="24"/>
  <c r="J1834" i="24"/>
  <c r="L1834" i="24"/>
  <c r="H1836" i="24"/>
  <c r="J1836" i="24"/>
  <c r="L1836" i="24"/>
  <c r="J1837" i="24"/>
  <c r="H1838" i="24"/>
  <c r="J1838" i="24"/>
  <c r="L1838" i="24"/>
  <c r="J1839" i="24"/>
  <c r="H1840" i="24"/>
  <c r="J1840" i="24"/>
  <c r="L1840" i="24"/>
  <c r="J1841" i="24"/>
  <c r="H1842" i="24"/>
  <c r="J1842" i="24"/>
  <c r="L1842" i="24"/>
  <c r="H1844" i="24"/>
  <c r="J1844" i="24"/>
  <c r="L1844" i="24"/>
  <c r="J1845" i="24"/>
  <c r="H1846" i="24"/>
  <c r="J1846" i="24"/>
  <c r="L1846" i="24"/>
  <c r="J1847" i="24"/>
  <c r="H1848" i="24"/>
  <c r="J1848" i="24"/>
  <c r="L1848" i="24"/>
  <c r="J1849" i="24"/>
  <c r="H1850" i="24"/>
  <c r="J1850" i="24"/>
  <c r="L1850" i="24"/>
  <c r="H1852" i="24"/>
  <c r="J1852" i="24"/>
  <c r="L1852" i="24"/>
  <c r="J1853" i="24"/>
  <c r="H1854" i="24"/>
  <c r="J1854" i="24"/>
  <c r="L1854" i="24"/>
  <c r="J1855" i="24"/>
  <c r="H1856" i="24"/>
  <c r="J1856" i="24"/>
  <c r="L1856" i="24"/>
  <c r="J1857" i="24"/>
  <c r="H1858" i="24"/>
  <c r="J1858" i="24"/>
  <c r="L1858" i="24"/>
  <c r="H1860" i="24"/>
  <c r="J1860" i="24"/>
  <c r="L1860" i="24"/>
  <c r="J1861" i="24"/>
  <c r="H1862" i="24"/>
  <c r="J1862" i="24"/>
  <c r="L1862" i="24"/>
  <c r="J1863" i="24"/>
  <c r="H1864" i="24"/>
  <c r="J1864" i="24"/>
  <c r="L1864" i="24"/>
  <c r="J1865" i="24"/>
  <c r="H1866" i="24"/>
  <c r="J1866" i="24"/>
  <c r="L1866" i="24"/>
  <c r="H1868" i="24"/>
  <c r="J1868" i="24"/>
  <c r="L1868" i="24"/>
  <c r="J1869" i="24"/>
  <c r="H1870" i="24"/>
  <c r="J1870" i="24"/>
  <c r="L1870" i="24"/>
  <c r="J1871" i="24"/>
  <c r="H1872" i="24"/>
  <c r="J1872" i="24"/>
  <c r="L1872" i="24"/>
  <c r="J1873" i="24"/>
  <c r="H1874" i="24"/>
  <c r="J1874" i="24"/>
  <c r="L1874" i="24"/>
  <c r="H1876" i="24"/>
  <c r="J1876" i="24"/>
  <c r="L1876" i="24"/>
  <c r="J1877" i="24"/>
  <c r="H1878" i="24"/>
  <c r="J1878" i="24"/>
  <c r="L1878" i="24"/>
  <c r="J1879" i="24"/>
  <c r="H1880" i="24"/>
  <c r="J1880" i="24"/>
  <c r="L1880" i="24"/>
  <c r="J1881" i="24"/>
  <c r="H1882" i="24"/>
  <c r="J1882" i="24"/>
  <c r="L1882" i="24"/>
  <c r="H1884" i="24"/>
  <c r="J1884" i="24"/>
  <c r="L1884" i="24"/>
  <c r="J1885" i="24"/>
  <c r="H1886" i="24"/>
  <c r="J1886" i="24"/>
  <c r="L1886" i="24"/>
  <c r="J1887" i="24"/>
  <c r="H1888" i="24"/>
  <c r="J1888" i="24"/>
  <c r="L1888" i="24"/>
  <c r="J1889" i="24"/>
  <c r="H1890" i="24"/>
  <c r="J1890" i="24"/>
  <c r="L1890" i="24"/>
  <c r="H1892" i="24"/>
  <c r="J1892" i="24"/>
  <c r="L1892" i="24"/>
  <c r="J1893" i="24"/>
  <c r="H1894" i="24"/>
  <c r="J1894" i="24"/>
  <c r="L1894" i="24"/>
  <c r="J1895" i="24"/>
  <c r="H1896" i="24"/>
  <c r="J1896" i="24"/>
  <c r="L1896" i="24"/>
  <c r="J1897" i="24"/>
  <c r="H1898" i="24"/>
  <c r="J1898" i="24"/>
  <c r="L1898" i="24"/>
  <c r="H1900" i="24"/>
  <c r="J1900" i="24"/>
  <c r="L1900" i="24"/>
  <c r="J1901" i="24"/>
  <c r="H1902" i="24"/>
  <c r="J1902" i="24"/>
  <c r="L1902" i="24"/>
  <c r="J1903" i="24"/>
  <c r="H1904" i="24"/>
  <c r="J1904" i="24"/>
  <c r="L1904" i="24"/>
  <c r="J1905" i="24"/>
  <c r="H1906" i="24"/>
  <c r="J1906" i="24"/>
  <c r="L1906" i="24"/>
  <c r="H1908" i="24"/>
  <c r="J1908" i="24"/>
  <c r="L1908" i="24"/>
  <c r="J1909" i="24"/>
  <c r="H1910" i="24"/>
  <c r="J1910" i="24"/>
  <c r="L1910" i="24"/>
  <c r="J1911" i="24"/>
  <c r="H1912" i="24"/>
  <c r="J1912" i="24"/>
  <c r="L1912" i="24"/>
  <c r="J1913" i="24"/>
  <c r="H1914" i="24"/>
  <c r="J1914" i="24"/>
  <c r="L1914" i="24"/>
  <c r="H1916" i="24"/>
  <c r="J1916" i="24"/>
  <c r="L1916" i="24"/>
  <c r="J1917" i="24"/>
  <c r="H1918" i="24"/>
  <c r="J1918" i="24"/>
  <c r="L1918" i="24"/>
  <c r="J1919" i="24"/>
  <c r="H1920" i="24"/>
  <c r="J1920" i="24"/>
  <c r="L1920" i="24"/>
  <c r="J1921" i="24"/>
  <c r="H1922" i="24"/>
  <c r="J1922" i="24"/>
  <c r="L1922" i="24"/>
  <c r="H1924" i="24"/>
  <c r="J1924" i="24"/>
  <c r="L1924" i="24"/>
  <c r="J1925" i="24"/>
  <c r="H1926" i="24"/>
  <c r="J1926" i="24"/>
  <c r="L1926" i="24"/>
  <c r="J1927" i="24"/>
  <c r="H1928" i="24"/>
  <c r="J1928" i="24"/>
  <c r="L1928" i="24"/>
  <c r="J1929" i="24"/>
  <c r="H1930" i="24"/>
  <c r="J1930" i="24"/>
  <c r="L1930" i="24"/>
  <c r="H1932" i="24"/>
  <c r="J1932" i="24"/>
  <c r="L1932" i="24"/>
  <c r="J1933" i="24"/>
  <c r="H1934" i="24"/>
  <c r="J1934" i="24"/>
  <c r="L1934" i="24"/>
  <c r="J1935" i="24"/>
  <c r="H1936" i="24"/>
  <c r="J1936" i="24"/>
  <c r="L1936" i="24"/>
  <c r="J1937" i="24"/>
  <c r="H1938" i="24"/>
  <c r="J1938" i="24"/>
  <c r="L1938" i="24"/>
  <c r="H1940" i="24"/>
  <c r="J1940" i="24"/>
  <c r="L1940" i="24"/>
  <c r="J1941" i="24"/>
  <c r="H1942" i="24"/>
  <c r="J1942" i="24"/>
  <c r="L1942" i="24"/>
  <c r="H1944" i="24"/>
  <c r="J1944" i="24"/>
  <c r="L1944" i="24"/>
  <c r="J1945" i="24"/>
  <c r="H1946" i="24"/>
  <c r="J1946" i="24"/>
  <c r="L1946" i="24"/>
  <c r="H1948" i="24"/>
  <c r="J1948" i="24"/>
  <c r="L1948" i="24"/>
  <c r="J1949" i="24"/>
  <c r="H1950" i="24"/>
  <c r="J1950" i="24"/>
  <c r="L1950" i="24"/>
  <c r="H1952" i="24"/>
  <c r="J1952" i="24"/>
  <c r="L1952" i="24"/>
  <c r="J1953" i="24"/>
  <c r="H1954" i="24"/>
  <c r="J1954" i="24"/>
  <c r="L1954" i="24"/>
  <c r="H1955" i="24"/>
  <c r="H1956" i="24"/>
  <c r="L1956" i="24"/>
  <c r="H1957" i="24"/>
  <c r="J1957" i="24"/>
  <c r="L1957" i="24"/>
  <c r="H1958" i="24"/>
  <c r="J1958" i="24"/>
  <c r="L1958" i="24"/>
  <c r="H1959" i="24"/>
  <c r="H1960" i="24"/>
  <c r="L1960" i="24"/>
  <c r="H1961" i="24"/>
  <c r="J1961" i="24"/>
  <c r="L1961" i="24"/>
  <c r="H1962" i="24"/>
  <c r="J1962" i="24"/>
  <c r="L1962" i="24"/>
  <c r="H1963" i="24"/>
  <c r="H1964" i="24"/>
  <c r="L1964" i="24"/>
  <c r="H1965" i="24"/>
  <c r="J1965" i="24"/>
  <c r="L1965" i="24"/>
  <c r="H1966" i="24"/>
  <c r="J1966" i="24"/>
  <c r="L1966" i="24"/>
  <c r="H1967" i="24"/>
  <c r="H1968" i="24"/>
  <c r="L1968" i="24"/>
  <c r="H1969" i="24"/>
  <c r="J1969" i="24"/>
  <c r="L1969" i="24"/>
  <c r="H1970" i="24"/>
  <c r="J1970" i="24"/>
  <c r="L1970" i="24"/>
  <c r="H1971" i="24"/>
  <c r="H1972" i="24"/>
  <c r="L1972" i="24"/>
  <c r="H1973" i="24"/>
  <c r="J1973" i="24"/>
  <c r="L1973" i="24"/>
  <c r="H1974" i="24"/>
  <c r="J1974" i="24"/>
  <c r="L1974" i="24"/>
  <c r="H1975" i="24"/>
  <c r="H1976" i="24"/>
  <c r="L1976" i="24"/>
  <c r="H1977" i="24"/>
  <c r="J1977" i="24"/>
  <c r="L1977" i="24"/>
  <c r="H1978" i="24"/>
  <c r="J1978" i="24"/>
  <c r="L1978" i="24"/>
  <c r="H1979" i="24"/>
  <c r="H1980" i="24"/>
  <c r="L1980" i="24"/>
  <c r="H1981" i="24"/>
  <c r="J1981" i="24"/>
  <c r="L1981" i="24"/>
  <c r="H1982" i="24"/>
  <c r="J1982" i="24"/>
  <c r="L1982" i="24"/>
  <c r="H1983" i="24"/>
  <c r="H1984" i="24"/>
  <c r="L1984" i="24"/>
  <c r="H1985" i="24"/>
  <c r="L1985" i="24"/>
  <c r="H1986" i="24"/>
  <c r="L1986" i="24"/>
  <c r="H1987" i="24"/>
  <c r="J1987" i="24"/>
  <c r="L1987" i="24"/>
  <c r="H1988" i="24"/>
  <c r="J1988" i="24"/>
  <c r="L1988" i="24"/>
  <c r="H1989" i="24"/>
  <c r="J1989" i="24"/>
  <c r="L1989" i="24"/>
  <c r="H1990" i="24"/>
  <c r="J1990" i="24"/>
  <c r="L1990" i="24"/>
  <c r="H1991" i="24"/>
  <c r="H1992" i="24"/>
  <c r="L1992" i="24"/>
  <c r="H1993" i="24"/>
  <c r="L1993" i="24"/>
  <c r="H1994" i="24"/>
  <c r="L1994" i="24"/>
  <c r="H1995" i="24"/>
  <c r="J1995" i="24"/>
  <c r="L1995" i="24"/>
  <c r="H1996" i="24"/>
  <c r="J1996" i="24"/>
  <c r="L1996" i="24"/>
  <c r="H1997" i="24"/>
  <c r="J1997" i="24"/>
  <c r="L1997" i="24"/>
  <c r="H1998" i="24"/>
  <c r="J1998" i="24"/>
  <c r="L1998" i="24"/>
  <c r="H1999" i="24"/>
  <c r="H2000" i="24"/>
  <c r="L2000" i="24"/>
  <c r="H2001" i="24"/>
  <c r="L2001" i="24"/>
  <c r="H2002" i="24"/>
  <c r="L2002" i="24"/>
  <c r="H2003" i="24"/>
  <c r="J2003" i="24"/>
  <c r="L2003" i="24"/>
  <c r="H2004" i="24"/>
  <c r="J2004" i="24"/>
  <c r="L2004" i="24"/>
  <c r="H2005" i="24"/>
  <c r="J2005" i="24"/>
  <c r="L2005" i="24"/>
  <c r="H2006" i="24"/>
  <c r="J2006" i="24"/>
  <c r="L2006" i="24"/>
  <c r="H2007" i="24"/>
  <c r="H2008" i="24"/>
  <c r="L2008" i="24"/>
  <c r="H2009" i="24"/>
  <c r="L2009" i="24"/>
  <c r="H2010" i="24"/>
  <c r="L2010" i="24"/>
  <c r="H2011" i="24"/>
  <c r="J2011" i="24"/>
  <c r="L2011" i="24"/>
  <c r="H2012" i="24"/>
  <c r="J2012" i="24"/>
  <c r="L2012" i="24"/>
  <c r="H2013" i="24"/>
  <c r="J2013" i="24"/>
  <c r="L2013" i="24"/>
  <c r="H2014" i="24"/>
  <c r="J2014" i="24"/>
  <c r="L2014" i="24"/>
  <c r="H2015" i="24"/>
  <c r="H2016" i="24"/>
  <c r="L2016" i="24"/>
  <c r="H2017" i="24"/>
  <c r="L2017" i="24"/>
  <c r="H2018" i="24"/>
  <c r="L2018" i="24"/>
  <c r="H2019" i="24"/>
  <c r="J2019" i="24"/>
  <c r="L2019" i="24"/>
  <c r="H2020" i="24"/>
  <c r="J2020" i="24"/>
  <c r="L2020" i="24"/>
  <c r="H2021" i="24"/>
  <c r="J2021" i="24"/>
  <c r="L2021" i="24"/>
  <c r="H2022" i="24"/>
  <c r="J2022" i="24"/>
  <c r="L2022" i="24"/>
  <c r="H2023" i="24"/>
  <c r="H2024" i="24"/>
  <c r="L2024" i="24"/>
  <c r="H2025" i="24"/>
  <c r="L2025" i="24"/>
  <c r="H2026" i="24"/>
  <c r="L2026" i="24"/>
  <c r="H2027" i="24"/>
  <c r="L2027" i="24"/>
  <c r="H2028" i="24"/>
  <c r="L2028" i="24"/>
  <c r="L2029" i="24"/>
  <c r="H2030" i="24"/>
  <c r="L2030" i="24"/>
  <c r="H2031" i="24"/>
  <c r="L2031" i="24"/>
  <c r="H2032" i="24"/>
  <c r="L2032" i="24"/>
  <c r="L2033" i="24"/>
  <c r="H2034" i="24"/>
  <c r="L2034" i="24"/>
  <c r="H2035" i="24"/>
  <c r="L2035" i="24"/>
  <c r="H2036" i="24"/>
  <c r="L2036" i="24"/>
  <c r="L2037" i="24"/>
  <c r="H2038" i="24"/>
  <c r="L2038" i="24"/>
  <c r="H2039" i="24"/>
  <c r="L2039" i="24"/>
  <c r="H2040" i="24"/>
  <c r="L2040" i="24"/>
  <c r="L2041" i="24"/>
  <c r="H2042" i="24"/>
  <c r="L2042" i="24"/>
  <c r="H2043" i="24"/>
  <c r="L2043" i="24"/>
  <c r="H2044" i="24"/>
  <c r="L2044" i="24"/>
  <c r="L2045" i="24"/>
  <c r="H2046" i="24"/>
  <c r="L2046" i="24"/>
  <c r="H2047" i="24"/>
  <c r="L2047" i="24"/>
  <c r="H2048" i="24"/>
  <c r="L2048" i="24"/>
  <c r="L2049" i="24"/>
  <c r="H2050" i="24"/>
  <c r="L2050" i="24"/>
  <c r="H2051" i="24"/>
  <c r="L2051" i="24"/>
  <c r="H2052" i="24"/>
  <c r="L2052" i="24"/>
  <c r="L2053" i="24"/>
  <c r="H2054" i="24"/>
  <c r="L2054" i="24"/>
  <c r="H2055" i="24"/>
  <c r="L2055" i="24"/>
  <c r="H2056" i="24"/>
  <c r="L2056" i="24"/>
  <c r="L2057" i="24"/>
  <c r="H2058" i="24"/>
  <c r="L2058" i="24"/>
  <c r="H2059" i="24"/>
  <c r="L2059" i="24"/>
  <c r="H2060" i="24"/>
  <c r="L2060" i="24"/>
  <c r="L2061" i="24"/>
  <c r="H2062" i="24"/>
  <c r="L2062" i="24"/>
  <c r="H2063" i="24"/>
  <c r="L2063" i="24"/>
  <c r="H2064" i="24"/>
  <c r="L2064" i="24"/>
  <c r="L2065" i="24"/>
  <c r="H2066" i="24"/>
  <c r="L2066" i="24"/>
  <c r="H2067" i="24"/>
  <c r="L2067" i="24"/>
  <c r="H2068" i="24"/>
  <c r="L2068" i="24"/>
  <c r="L2069" i="24"/>
  <c r="H2070" i="24"/>
  <c r="L2070" i="24"/>
  <c r="H2071" i="24"/>
  <c r="L2071" i="24"/>
  <c r="H2072" i="24"/>
  <c r="L2072" i="24"/>
  <c r="H2073" i="24"/>
  <c r="J2073" i="24"/>
  <c r="H2074" i="24"/>
  <c r="J2074" i="24"/>
  <c r="L2074" i="24"/>
  <c r="H2075" i="24"/>
  <c r="H2076" i="24"/>
  <c r="J2076" i="24"/>
  <c r="L2076" i="24"/>
  <c r="H2077" i="24"/>
  <c r="J2077" i="24"/>
  <c r="H2078" i="24"/>
  <c r="J2078" i="24"/>
  <c r="L2078" i="24"/>
  <c r="H2079" i="24"/>
  <c r="H2080" i="24"/>
  <c r="J2080" i="24"/>
  <c r="L2080" i="24"/>
  <c r="H2081" i="24"/>
  <c r="J2081" i="24"/>
  <c r="H2082" i="24"/>
  <c r="J2082" i="24"/>
  <c r="L2082" i="24"/>
  <c r="H2083" i="24"/>
  <c r="J2083" i="24"/>
  <c r="H2084" i="24"/>
  <c r="J2084" i="24"/>
  <c r="L2084" i="24"/>
  <c r="H2085" i="24"/>
  <c r="J2085" i="24"/>
  <c r="H2086" i="24"/>
  <c r="J2086" i="24"/>
  <c r="L2086" i="24"/>
  <c r="H2087" i="24"/>
  <c r="J2087" i="24"/>
  <c r="H2088" i="24"/>
  <c r="L2088" i="24"/>
  <c r="H2089" i="24"/>
  <c r="J2089" i="24"/>
  <c r="H2090" i="24"/>
  <c r="J2090" i="24"/>
  <c r="L2090" i="24"/>
  <c r="H2091" i="24"/>
  <c r="H2092" i="24"/>
  <c r="J2092" i="24"/>
  <c r="L2092" i="24"/>
  <c r="H2093" i="24"/>
  <c r="J2093" i="24"/>
  <c r="H2094" i="24"/>
  <c r="J2094" i="24"/>
  <c r="L2094" i="24"/>
  <c r="H2095" i="24"/>
  <c r="H2096" i="24"/>
  <c r="J2096" i="24"/>
  <c r="L2096" i="24"/>
  <c r="H2097" i="24"/>
  <c r="J2097" i="24"/>
  <c r="H2098" i="24"/>
  <c r="J2098" i="24"/>
  <c r="L2098" i="24"/>
  <c r="H2099" i="24"/>
  <c r="J2099" i="24"/>
  <c r="H2100" i="24"/>
  <c r="J2100" i="24"/>
  <c r="L2100" i="24"/>
  <c r="H2101" i="24"/>
  <c r="J2101" i="24"/>
  <c r="H2102" i="24"/>
  <c r="J2102" i="24"/>
  <c r="L2102" i="24"/>
  <c r="H2103" i="24"/>
  <c r="J2103" i="24"/>
  <c r="H2104" i="24"/>
  <c r="L2104" i="24"/>
  <c r="H2105" i="24"/>
  <c r="J2105" i="24"/>
  <c r="H2106" i="24"/>
  <c r="J2106" i="24"/>
  <c r="L2106" i="24"/>
  <c r="H2107" i="24"/>
  <c r="H2108" i="24"/>
  <c r="J2108" i="24"/>
  <c r="L2108" i="24"/>
  <c r="H2109" i="24"/>
  <c r="J2109" i="24"/>
  <c r="H2110" i="24"/>
  <c r="J2110" i="24"/>
  <c r="L2110" i="24"/>
  <c r="H2111" i="24"/>
  <c r="H2112" i="24"/>
  <c r="J2112" i="24"/>
  <c r="L2112" i="24"/>
  <c r="H2113" i="24"/>
  <c r="J2113" i="24"/>
  <c r="H2114" i="24"/>
  <c r="J2114" i="24"/>
  <c r="L2114" i="24"/>
  <c r="H2115" i="24"/>
  <c r="J2115" i="24"/>
  <c r="H2116" i="24"/>
  <c r="J2116" i="24"/>
  <c r="L2116" i="24"/>
  <c r="H2117" i="24"/>
  <c r="J2117" i="24"/>
  <c r="H2118" i="24"/>
  <c r="J2118" i="24"/>
  <c r="L2118" i="24"/>
  <c r="H2119" i="24"/>
  <c r="J2119" i="24"/>
  <c r="H2120" i="24"/>
  <c r="L2120" i="24"/>
  <c r="H2121" i="24"/>
  <c r="J2121" i="24"/>
  <c r="H2122" i="24"/>
  <c r="J2122" i="24"/>
  <c r="L2122" i="24"/>
  <c r="H2123" i="24"/>
  <c r="H2124" i="24"/>
  <c r="J2124" i="24"/>
  <c r="L2124" i="24"/>
  <c r="H2125" i="24"/>
  <c r="J2125" i="24"/>
  <c r="H2126" i="24"/>
  <c r="J2126" i="24"/>
  <c r="L2126" i="24"/>
  <c r="H2127" i="24"/>
  <c r="H2128" i="24"/>
  <c r="J2128" i="24"/>
  <c r="L2128" i="24"/>
  <c r="H2129" i="24"/>
  <c r="J2129" i="24"/>
  <c r="H2130" i="24"/>
  <c r="J2130" i="24"/>
  <c r="L2130" i="24"/>
  <c r="H2131" i="24"/>
  <c r="J2131" i="24"/>
  <c r="H2132" i="24"/>
  <c r="J2132" i="24"/>
  <c r="L2132" i="24"/>
  <c r="H2133" i="24"/>
  <c r="J2133" i="24"/>
  <c r="H2134" i="24"/>
  <c r="J2134" i="24"/>
  <c r="L2134" i="24"/>
  <c r="H2135" i="24"/>
  <c r="J2135" i="24"/>
  <c r="H2136" i="24"/>
  <c r="L2136" i="24"/>
  <c r="H2137" i="24"/>
  <c r="J2137" i="24"/>
  <c r="H2138" i="24"/>
  <c r="J2138" i="24"/>
  <c r="L2138" i="24"/>
  <c r="H2139" i="24"/>
  <c r="J2139" i="24"/>
  <c r="H2140" i="24"/>
  <c r="L2140" i="24"/>
  <c r="H2141" i="24"/>
  <c r="J2141" i="24"/>
  <c r="H2142" i="24"/>
  <c r="J2142" i="24"/>
  <c r="L2142" i="24"/>
  <c r="H2143" i="24"/>
  <c r="J2143" i="24"/>
  <c r="H2144" i="24"/>
  <c r="L2144" i="24"/>
  <c r="H2145" i="24"/>
  <c r="J2145" i="24"/>
  <c r="H2146" i="24"/>
  <c r="J2146" i="24"/>
  <c r="L2146" i="24"/>
  <c r="H2147" i="24"/>
  <c r="J2147" i="24"/>
  <c r="H2148" i="24"/>
  <c r="L2148" i="24"/>
  <c r="H2149" i="24"/>
  <c r="J2149" i="24"/>
  <c r="H2150" i="24"/>
  <c r="J2150" i="24"/>
  <c r="L2150" i="24"/>
  <c r="H2151" i="24"/>
  <c r="J2151" i="24"/>
  <c r="H2152" i="24"/>
  <c r="L2152" i="24"/>
  <c r="H2153" i="24"/>
  <c r="J2153" i="24"/>
  <c r="H2154" i="24"/>
  <c r="J2154" i="24"/>
  <c r="L2154" i="24"/>
  <c r="H2155" i="24"/>
  <c r="J2155" i="24"/>
  <c r="H2156" i="24"/>
  <c r="L2156" i="24"/>
  <c r="H2157" i="24"/>
  <c r="J2157" i="24"/>
  <c r="H2158" i="24"/>
  <c r="J2158" i="24"/>
  <c r="L2158" i="24"/>
  <c r="H2159" i="24"/>
  <c r="J2159" i="24"/>
  <c r="H2160" i="24"/>
  <c r="L2160" i="24"/>
  <c r="H2161" i="24"/>
  <c r="J2161" i="24"/>
  <c r="H2162" i="24"/>
  <c r="J2162" i="24"/>
  <c r="L2162" i="24"/>
  <c r="H2163" i="24"/>
  <c r="J2163" i="24"/>
  <c r="H2164" i="24"/>
  <c r="L2164" i="24"/>
  <c r="H2165" i="24"/>
  <c r="J2165" i="24"/>
  <c r="H2166" i="24"/>
  <c r="J2166" i="24"/>
  <c r="L2166" i="24"/>
  <c r="H2167" i="24"/>
  <c r="J2167" i="24"/>
  <c r="H2168" i="24"/>
  <c r="L2168" i="24"/>
  <c r="H2169" i="24"/>
  <c r="J2169" i="24"/>
  <c r="H2170" i="24"/>
  <c r="J2170" i="24"/>
  <c r="L2170" i="24"/>
  <c r="H2171" i="24"/>
  <c r="J2171" i="24"/>
  <c r="H2172" i="24"/>
  <c r="L2172" i="24"/>
  <c r="H2173" i="24"/>
  <c r="J2173" i="24"/>
  <c r="H2174" i="24"/>
  <c r="J2174" i="24"/>
  <c r="L2174" i="24"/>
  <c r="H2175" i="24"/>
  <c r="J2175" i="24"/>
  <c r="H2176" i="24"/>
  <c r="J2176" i="24"/>
  <c r="L2176" i="24"/>
  <c r="H2177" i="24"/>
  <c r="J2177" i="24"/>
  <c r="H2178" i="24"/>
  <c r="J2178" i="24"/>
  <c r="L2178" i="24"/>
  <c r="H2179" i="24"/>
  <c r="J2179" i="24"/>
  <c r="H2180" i="24"/>
  <c r="J2180" i="24"/>
  <c r="L2180" i="24"/>
  <c r="H2181" i="24"/>
  <c r="J2181" i="24"/>
  <c r="H2182" i="24"/>
  <c r="J2182" i="24"/>
  <c r="L2182" i="24"/>
  <c r="H2183" i="24"/>
  <c r="J2183" i="24"/>
  <c r="H2184" i="24"/>
  <c r="J2184" i="24"/>
  <c r="L2184" i="24"/>
  <c r="H2185" i="24"/>
  <c r="J2185" i="24"/>
  <c r="H2186" i="24"/>
  <c r="J2186" i="24"/>
  <c r="L2186" i="24"/>
  <c r="H2187" i="24"/>
  <c r="J2187" i="24"/>
  <c r="H2188" i="24"/>
  <c r="J2188" i="24"/>
  <c r="L2188" i="24"/>
  <c r="H2189" i="24"/>
  <c r="J2189" i="24"/>
  <c r="H2190" i="24"/>
  <c r="J2190" i="24"/>
  <c r="L2190" i="24"/>
  <c r="H2191" i="24"/>
  <c r="J2191" i="24"/>
  <c r="H2192" i="24"/>
  <c r="J2192" i="24"/>
  <c r="L2192" i="24"/>
  <c r="H2193" i="24"/>
  <c r="J2193" i="24"/>
  <c r="H2194" i="24"/>
  <c r="J2194" i="24"/>
  <c r="L2194" i="24"/>
  <c r="H2195" i="24"/>
  <c r="J2195" i="24"/>
  <c r="H2196" i="24"/>
  <c r="J2196" i="24"/>
  <c r="L2196" i="24"/>
  <c r="H2197" i="24"/>
  <c r="J2197" i="24"/>
  <c r="H2198" i="24"/>
  <c r="J2198" i="24"/>
  <c r="L2198" i="24"/>
  <c r="H2199" i="24"/>
  <c r="J2199" i="24"/>
  <c r="H2200" i="24"/>
  <c r="J2200" i="24"/>
  <c r="L2200" i="24"/>
  <c r="H2201" i="24"/>
  <c r="J2201" i="24"/>
  <c r="H2202" i="24"/>
  <c r="J2202" i="24"/>
  <c r="L2202" i="24"/>
  <c r="H2203" i="24"/>
  <c r="J2203" i="24"/>
  <c r="H2204" i="24"/>
  <c r="J2204" i="24"/>
  <c r="L2204" i="24"/>
  <c r="H2205" i="24"/>
  <c r="J2205" i="24"/>
  <c r="H2206" i="24"/>
  <c r="J2206" i="24"/>
  <c r="L2206" i="24"/>
  <c r="H2207" i="24"/>
  <c r="J2207" i="24"/>
  <c r="H2208" i="24"/>
  <c r="J2208" i="24"/>
  <c r="L2208" i="24"/>
  <c r="H2209" i="24"/>
  <c r="J2209" i="24"/>
  <c r="H2210" i="24"/>
  <c r="J2210" i="24"/>
  <c r="L2210" i="24"/>
  <c r="H2211" i="24"/>
  <c r="J2211" i="24"/>
  <c r="H2212" i="24"/>
  <c r="J2212" i="24"/>
  <c r="L2212" i="24"/>
  <c r="H2213" i="24"/>
  <c r="J2213" i="24"/>
  <c r="H2214" i="24"/>
  <c r="J2214" i="24"/>
  <c r="L2214" i="24"/>
  <c r="H2215" i="24"/>
  <c r="J2215" i="24"/>
  <c r="H2216" i="24"/>
  <c r="J2216" i="24"/>
  <c r="L2216" i="24"/>
  <c r="H2217" i="24"/>
  <c r="J2217" i="24"/>
  <c r="H2218" i="24"/>
  <c r="J2218" i="24"/>
  <c r="L2218" i="24"/>
  <c r="H2219" i="24"/>
  <c r="J2219" i="24"/>
  <c r="H2220" i="24"/>
  <c r="J2220" i="24"/>
  <c r="L2220" i="24"/>
  <c r="H2221" i="24"/>
  <c r="J2221" i="24"/>
  <c r="H2222" i="24"/>
  <c r="J2222" i="24"/>
  <c r="L2222" i="24"/>
  <c r="H2223" i="24"/>
  <c r="J2223" i="24"/>
  <c r="H2224" i="24"/>
  <c r="J2224" i="24"/>
  <c r="L2224" i="24"/>
  <c r="H2225" i="24"/>
  <c r="J2225" i="24"/>
  <c r="H2226" i="24"/>
  <c r="J2226" i="24"/>
  <c r="L2226" i="24"/>
  <c r="H2227" i="24"/>
  <c r="J2227" i="24"/>
  <c r="H2228" i="24"/>
  <c r="J2228" i="24"/>
  <c r="L2228" i="24"/>
  <c r="H2229" i="24"/>
  <c r="J2229" i="24"/>
  <c r="H2230" i="24"/>
  <c r="J2230" i="24"/>
  <c r="L2230" i="24"/>
  <c r="H2231" i="24"/>
  <c r="J2231" i="24"/>
  <c r="H2232" i="24"/>
  <c r="J2232" i="24"/>
  <c r="L2232" i="24"/>
  <c r="H2233" i="24"/>
  <c r="J2233" i="24"/>
  <c r="H2234" i="24"/>
  <c r="J2234" i="24"/>
  <c r="L2234" i="24"/>
  <c r="H2235" i="24"/>
  <c r="J2235" i="24"/>
  <c r="H2236" i="24"/>
  <c r="J2236" i="24"/>
  <c r="L2236" i="24"/>
  <c r="H2237" i="24"/>
  <c r="J2237" i="24"/>
  <c r="H2238" i="24"/>
  <c r="J2238" i="24"/>
  <c r="L2238" i="24"/>
  <c r="H2239" i="24"/>
  <c r="J2239" i="24"/>
  <c r="H2240" i="24"/>
  <c r="J2240" i="24"/>
  <c r="L2240" i="24"/>
  <c r="H2241" i="24"/>
  <c r="J2241" i="24"/>
  <c r="H2242" i="24"/>
  <c r="J2242" i="24"/>
  <c r="L2242" i="24"/>
  <c r="H2243" i="24"/>
  <c r="J2243" i="24"/>
  <c r="H2244" i="24"/>
  <c r="J2244" i="24"/>
  <c r="L2244" i="24"/>
  <c r="H2245" i="24"/>
  <c r="J2245" i="24"/>
  <c r="H2246" i="24"/>
  <c r="J2246" i="24"/>
  <c r="L2246" i="24"/>
  <c r="H2247" i="24"/>
  <c r="J2247" i="24"/>
  <c r="H2248" i="24"/>
  <c r="J2248" i="24"/>
  <c r="L2248" i="24"/>
  <c r="H2249" i="24"/>
  <c r="J2249" i="24"/>
  <c r="H2250" i="24"/>
  <c r="J2250" i="24"/>
  <c r="L2250" i="24"/>
  <c r="H2251" i="24"/>
  <c r="J2251" i="24"/>
  <c r="H2252" i="24"/>
  <c r="J2252" i="24"/>
  <c r="L2252" i="24"/>
  <c r="H2253" i="24"/>
  <c r="J2253" i="24"/>
  <c r="H2254" i="24"/>
  <c r="J2254" i="24"/>
  <c r="L2254" i="24"/>
  <c r="H2255" i="24"/>
  <c r="J2255" i="24"/>
  <c r="H2256" i="24"/>
  <c r="J2256" i="24"/>
  <c r="L2256" i="24"/>
  <c r="H2257" i="24"/>
  <c r="J2257" i="24"/>
  <c r="H2258" i="24"/>
  <c r="J2258" i="24"/>
  <c r="L2258" i="24"/>
  <c r="H2259" i="24"/>
  <c r="J2259" i="24"/>
  <c r="H2260" i="24"/>
  <c r="J2260" i="24"/>
  <c r="L2260" i="24"/>
  <c r="H2261" i="24"/>
  <c r="J2261" i="24"/>
  <c r="H2262" i="24"/>
  <c r="J2262" i="24"/>
  <c r="L2262" i="24"/>
  <c r="H2263" i="24"/>
  <c r="J2263" i="24"/>
  <c r="H2264" i="24"/>
  <c r="J2264" i="24"/>
  <c r="L2264" i="24"/>
  <c r="H2265" i="24"/>
  <c r="J2265" i="24"/>
  <c r="H2266" i="24"/>
  <c r="J2266" i="24"/>
  <c r="L2266" i="24"/>
  <c r="H2267" i="24"/>
  <c r="J2267" i="24"/>
  <c r="H2268" i="24"/>
  <c r="J2268" i="24"/>
  <c r="L2268" i="24"/>
  <c r="H2269" i="24"/>
  <c r="J2269" i="24"/>
  <c r="H2270" i="24"/>
  <c r="J2270" i="24"/>
  <c r="L2270" i="24"/>
  <c r="H2271" i="24"/>
  <c r="J2271" i="24"/>
  <c r="H2272" i="24"/>
  <c r="J2272" i="24"/>
  <c r="L2272" i="24"/>
  <c r="H2273" i="24"/>
  <c r="J2273" i="24"/>
  <c r="H2274" i="24"/>
  <c r="J2274" i="24"/>
  <c r="L2274" i="24"/>
  <c r="H2275" i="24"/>
  <c r="J2275" i="24"/>
  <c r="H2276" i="24"/>
  <c r="J2276" i="24"/>
  <c r="L2276" i="24"/>
  <c r="H2277" i="24"/>
  <c r="J2277" i="24"/>
  <c r="H2278" i="24"/>
  <c r="J2278" i="24"/>
  <c r="L2278" i="24"/>
  <c r="H2279" i="24"/>
  <c r="J2279" i="24"/>
  <c r="H2280" i="24"/>
  <c r="J2280" i="24"/>
  <c r="L2280" i="24"/>
  <c r="H2281" i="24"/>
  <c r="J2281" i="24"/>
  <c r="H2282" i="24"/>
  <c r="J2282" i="24"/>
  <c r="L2282" i="24"/>
  <c r="H2283" i="24"/>
  <c r="J2283" i="24"/>
  <c r="H2284" i="24"/>
  <c r="J2284" i="24"/>
  <c r="L2284" i="24"/>
  <c r="H2285" i="24"/>
  <c r="J2285" i="24"/>
  <c r="H2286" i="24"/>
  <c r="J2286" i="24"/>
  <c r="L2286" i="24"/>
  <c r="H2287" i="24"/>
  <c r="J2287" i="24"/>
  <c r="H2288" i="24"/>
  <c r="J2288" i="24"/>
  <c r="L2288" i="24"/>
  <c r="H2289" i="24"/>
  <c r="J2289" i="24"/>
  <c r="H2290" i="24"/>
  <c r="J2290" i="24"/>
  <c r="L2290" i="24"/>
  <c r="H2291" i="24"/>
  <c r="J2291" i="24"/>
  <c r="H2292" i="24"/>
  <c r="J2292" i="24"/>
  <c r="L2292" i="24"/>
  <c r="H2293" i="24"/>
  <c r="J2293" i="24"/>
  <c r="H2294" i="24"/>
  <c r="J2294" i="24"/>
  <c r="L2294" i="24"/>
  <c r="H2295" i="24"/>
  <c r="J2295" i="24"/>
  <c r="H2296" i="24"/>
  <c r="J2296" i="24"/>
  <c r="L2296" i="24"/>
  <c r="H2297" i="24"/>
  <c r="J2297" i="24"/>
  <c r="H2298" i="24"/>
  <c r="J2298" i="24"/>
  <c r="L2298" i="24"/>
  <c r="H2299" i="24"/>
  <c r="J2299" i="24"/>
  <c r="H2300" i="24"/>
  <c r="J2300" i="24"/>
  <c r="L2300" i="24"/>
  <c r="H2301" i="24"/>
  <c r="J2301" i="24"/>
  <c r="H2302" i="24"/>
  <c r="J2302" i="24"/>
  <c r="L2302" i="24"/>
  <c r="H2303" i="24"/>
  <c r="J2303" i="24"/>
  <c r="H2304" i="24"/>
  <c r="J2304" i="24"/>
  <c r="L2304" i="24"/>
  <c r="H2305" i="24"/>
  <c r="J2305" i="24"/>
  <c r="H2306" i="24"/>
  <c r="J2306" i="24"/>
  <c r="L2306" i="24"/>
  <c r="H2307" i="24"/>
  <c r="J2307" i="24"/>
  <c r="H2308" i="24"/>
  <c r="J2308" i="24"/>
  <c r="L2308" i="24"/>
  <c r="H2309" i="24"/>
  <c r="J2309" i="24"/>
  <c r="H2310" i="24"/>
  <c r="J2310" i="24"/>
  <c r="L2310" i="24"/>
  <c r="H2311" i="24"/>
  <c r="J2311" i="24"/>
  <c r="H2312" i="24"/>
  <c r="J2312" i="24"/>
  <c r="L2312" i="24"/>
  <c r="H2313" i="24"/>
  <c r="J2313" i="24"/>
  <c r="H2314" i="24"/>
  <c r="J2314" i="24"/>
  <c r="L2314" i="24"/>
  <c r="H2315" i="24"/>
  <c r="J2315" i="24"/>
  <c r="H2316" i="24"/>
  <c r="J2316" i="24"/>
  <c r="L2316" i="24"/>
  <c r="H2317" i="24"/>
  <c r="J2317" i="24"/>
  <c r="H2318" i="24"/>
  <c r="J2318" i="24"/>
  <c r="L2318" i="24"/>
  <c r="H2319" i="24"/>
  <c r="J2319" i="24"/>
  <c r="H2320" i="24"/>
  <c r="J2320" i="24"/>
  <c r="L2320" i="24"/>
  <c r="H2321" i="24"/>
  <c r="J2321" i="24"/>
  <c r="H2322" i="24"/>
  <c r="J2322" i="24"/>
  <c r="L2322" i="24"/>
  <c r="H2323" i="24"/>
  <c r="J2323" i="24"/>
  <c r="H2324" i="24"/>
  <c r="J2324" i="24"/>
  <c r="L2324" i="24"/>
  <c r="H2325" i="24"/>
  <c r="J2325" i="24"/>
  <c r="H2326" i="24"/>
  <c r="J2326" i="24"/>
  <c r="L2326" i="24"/>
  <c r="H2327" i="24"/>
  <c r="J2327" i="24"/>
  <c r="H2328" i="24"/>
  <c r="J2328" i="24"/>
  <c r="L2328" i="24"/>
  <c r="H2329" i="24"/>
  <c r="J2329" i="24"/>
  <c r="H2330" i="24"/>
  <c r="J2330" i="24"/>
  <c r="L2330" i="24"/>
  <c r="H2331" i="24"/>
  <c r="J2331" i="24"/>
  <c r="H2332" i="24"/>
  <c r="J2332" i="24"/>
  <c r="L2332" i="24"/>
  <c r="H2333" i="24"/>
  <c r="J2333" i="24"/>
  <c r="H2334" i="24"/>
  <c r="J2334" i="24"/>
  <c r="L2334" i="24"/>
  <c r="H2335" i="24"/>
  <c r="J2335" i="24"/>
  <c r="H2336" i="24"/>
  <c r="J2336" i="24"/>
  <c r="L2336" i="24"/>
  <c r="H2337" i="24"/>
  <c r="J2337" i="24"/>
  <c r="H2338" i="24"/>
  <c r="J2338" i="24"/>
  <c r="L2338" i="24"/>
  <c r="H2339" i="24"/>
  <c r="J2339" i="24"/>
  <c r="H2340" i="24"/>
  <c r="J2340" i="24"/>
  <c r="L2340" i="24"/>
  <c r="H2341" i="24"/>
  <c r="J2341" i="24"/>
  <c r="H2342" i="24"/>
  <c r="J2342" i="24"/>
  <c r="L2342" i="24"/>
  <c r="H2343" i="24"/>
  <c r="J2343" i="24"/>
  <c r="H2344" i="24"/>
  <c r="J2344" i="24"/>
  <c r="L2344" i="24"/>
  <c r="H2345" i="24"/>
  <c r="J2345" i="24"/>
  <c r="H2346" i="24"/>
  <c r="J2346" i="24"/>
  <c r="L2346" i="24"/>
  <c r="H2347" i="24"/>
  <c r="J2347" i="24"/>
  <c r="H2348" i="24"/>
  <c r="J2348" i="24"/>
  <c r="L2348" i="24"/>
  <c r="H2349" i="24"/>
  <c r="J2349" i="24"/>
  <c r="H2350" i="24"/>
  <c r="J2350" i="24"/>
  <c r="L2350" i="24"/>
  <c r="H2351" i="24"/>
  <c r="J2351" i="24"/>
  <c r="H2352" i="24"/>
  <c r="J2352" i="24"/>
  <c r="L2352" i="24"/>
  <c r="H2353" i="24"/>
  <c r="J2353" i="24"/>
  <c r="H2354" i="24"/>
  <c r="J2354" i="24"/>
  <c r="L2354" i="24"/>
  <c r="H2355" i="24"/>
  <c r="J2355" i="24"/>
  <c r="H2356" i="24"/>
  <c r="J2356" i="24"/>
  <c r="L2356" i="24"/>
  <c r="H2357" i="24"/>
  <c r="J2357" i="24"/>
  <c r="H2358" i="24"/>
  <c r="J2358" i="24"/>
  <c r="L2358" i="24"/>
  <c r="H2359" i="24"/>
  <c r="J2359" i="24"/>
  <c r="H2360" i="24"/>
  <c r="J2360" i="24"/>
  <c r="L2360" i="24"/>
  <c r="H2361" i="24"/>
  <c r="J2361" i="24"/>
  <c r="H2362" i="24"/>
  <c r="J2362" i="24"/>
  <c r="L2362" i="24"/>
  <c r="H2363" i="24"/>
  <c r="J2363" i="24"/>
  <c r="H2364" i="24"/>
  <c r="J2364" i="24"/>
  <c r="L2364" i="24"/>
  <c r="H2365" i="24"/>
  <c r="J2365" i="24"/>
  <c r="H2366" i="24"/>
  <c r="J2366" i="24"/>
  <c r="L2366" i="24"/>
  <c r="H2367" i="24"/>
  <c r="J2367" i="24"/>
  <c r="H2368" i="24"/>
  <c r="J2368" i="24"/>
  <c r="L2368" i="24"/>
  <c r="H2369" i="24"/>
  <c r="J2369" i="24"/>
  <c r="H2370" i="24"/>
  <c r="J2370" i="24"/>
  <c r="L2370" i="24"/>
  <c r="H2371" i="24"/>
  <c r="J2371" i="24"/>
  <c r="H2372" i="24"/>
  <c r="J2372" i="24"/>
  <c r="L2372" i="24"/>
  <c r="H2373" i="24"/>
  <c r="J2373" i="24"/>
  <c r="H2374" i="24"/>
  <c r="J2374" i="24"/>
  <c r="L2374" i="24"/>
  <c r="H2375" i="24"/>
  <c r="J2375" i="24"/>
  <c r="H2376" i="24"/>
  <c r="J2376" i="24"/>
  <c r="L2376" i="24"/>
  <c r="H2377" i="24"/>
  <c r="J2377" i="24"/>
  <c r="H2378" i="24"/>
  <c r="J2378" i="24"/>
  <c r="L2378" i="24"/>
  <c r="H2379" i="24"/>
  <c r="J2379" i="24"/>
  <c r="H2380" i="24"/>
  <c r="J2380" i="24"/>
  <c r="L2380" i="24"/>
  <c r="H2381" i="24"/>
  <c r="J2381" i="24"/>
  <c r="H2382" i="24"/>
  <c r="J2382" i="24"/>
  <c r="L2382" i="24"/>
  <c r="H2383" i="24"/>
  <c r="J2383" i="24"/>
  <c r="H2384" i="24"/>
  <c r="J2384" i="24"/>
  <c r="L2384" i="24"/>
  <c r="H2385" i="24"/>
  <c r="J2385" i="24"/>
  <c r="H2386" i="24"/>
  <c r="J2386" i="24"/>
  <c r="L2386" i="24"/>
  <c r="H2387" i="24"/>
  <c r="J2387" i="24"/>
  <c r="H2388" i="24"/>
  <c r="J2388" i="24"/>
  <c r="L2388" i="24"/>
  <c r="H2389" i="24"/>
  <c r="J2389" i="24"/>
  <c r="H2390" i="24"/>
  <c r="J2390" i="24"/>
  <c r="L2390" i="24"/>
  <c r="H2391" i="24"/>
  <c r="J2391" i="24"/>
  <c r="H2392" i="24"/>
  <c r="J2392" i="24"/>
  <c r="L2392" i="24"/>
  <c r="H2393" i="24"/>
  <c r="J2393" i="24"/>
  <c r="H2394" i="24"/>
  <c r="J2394" i="24"/>
  <c r="L2394" i="24"/>
  <c r="H2395" i="24"/>
  <c r="J2395" i="24"/>
  <c r="H2396" i="24"/>
  <c r="J2396" i="24"/>
  <c r="L2396" i="24"/>
  <c r="H2397" i="24"/>
  <c r="J2397" i="24"/>
  <c r="H2398" i="24"/>
  <c r="J2398" i="24"/>
  <c r="L2398" i="24"/>
  <c r="H2399" i="24"/>
  <c r="J2399" i="24"/>
  <c r="H2400" i="24"/>
  <c r="J2400" i="24"/>
  <c r="L2400" i="24"/>
  <c r="H2401" i="24"/>
  <c r="J2401" i="24"/>
  <c r="H2402" i="24"/>
  <c r="J2402" i="24"/>
  <c r="L2402" i="24"/>
  <c r="H2403" i="24"/>
  <c r="J2403" i="24"/>
  <c r="H2404" i="24"/>
  <c r="J2404" i="24"/>
  <c r="L2404" i="24"/>
  <c r="H2405" i="24"/>
  <c r="J2405" i="24"/>
  <c r="H2406" i="24"/>
  <c r="J2406" i="24"/>
  <c r="L2406" i="24"/>
  <c r="H2407" i="24"/>
  <c r="J2407" i="24"/>
  <c r="H2408" i="24"/>
  <c r="J2408" i="24"/>
  <c r="L2408" i="24"/>
  <c r="H2409" i="24"/>
  <c r="J2409" i="24"/>
  <c r="H2410" i="24"/>
  <c r="J2410" i="24"/>
  <c r="L2410" i="24"/>
  <c r="H2411" i="24"/>
  <c r="J2411" i="24"/>
  <c r="H2412" i="24"/>
  <c r="J2412" i="24"/>
  <c r="L2412" i="24"/>
  <c r="H2413" i="24"/>
  <c r="J2413" i="24"/>
  <c r="H2414" i="24"/>
  <c r="J2414" i="24"/>
  <c r="L2414" i="24"/>
  <c r="H2415" i="24"/>
  <c r="J2415" i="24"/>
  <c r="H2416" i="24"/>
  <c r="J2416" i="24"/>
  <c r="L2416" i="24"/>
  <c r="H2417" i="24"/>
  <c r="J2417" i="24"/>
  <c r="H2418" i="24"/>
  <c r="J2418" i="24"/>
  <c r="L2418" i="24"/>
  <c r="H2419" i="24"/>
  <c r="J2419" i="24"/>
  <c r="H2420" i="24"/>
  <c r="J2420" i="24"/>
  <c r="L2420" i="24"/>
  <c r="H2421" i="24"/>
  <c r="J2421" i="24"/>
  <c r="H2422" i="24"/>
  <c r="J2422" i="24"/>
  <c r="L2422" i="24"/>
  <c r="H2423" i="24"/>
  <c r="J2423" i="24"/>
  <c r="H2424" i="24"/>
  <c r="J2424" i="24"/>
  <c r="L2424" i="24"/>
  <c r="H2425" i="24"/>
  <c r="J2425" i="24"/>
  <c r="H2426" i="24"/>
  <c r="J2426" i="24"/>
  <c r="L2426" i="24"/>
  <c r="H2427" i="24"/>
  <c r="J2427" i="24"/>
  <c r="H2428" i="24"/>
  <c r="J2428" i="24"/>
  <c r="L2428" i="24"/>
  <c r="H2429" i="24"/>
  <c r="J2429" i="24"/>
  <c r="H2430" i="24"/>
  <c r="J2430" i="24"/>
  <c r="L2430" i="24"/>
  <c r="H2431" i="24"/>
  <c r="J2431" i="24"/>
  <c r="H2432" i="24"/>
  <c r="J2432" i="24"/>
  <c r="L2432" i="24"/>
  <c r="H2433" i="24"/>
  <c r="J2433" i="24"/>
  <c r="H2434" i="24"/>
  <c r="J2434" i="24"/>
  <c r="L2434" i="24"/>
  <c r="H2435" i="24"/>
  <c r="H2436" i="24"/>
  <c r="J2436" i="24"/>
  <c r="L2436" i="24"/>
  <c r="H2437" i="24"/>
  <c r="J2437" i="24"/>
  <c r="H2438" i="24"/>
  <c r="J2438" i="24"/>
  <c r="L2438" i="24"/>
  <c r="H2439" i="24"/>
  <c r="J2439" i="24"/>
  <c r="H2440" i="24"/>
  <c r="J2440" i="24"/>
  <c r="L2440" i="24"/>
  <c r="H2441" i="24"/>
  <c r="J2441" i="24"/>
  <c r="H2442" i="24"/>
  <c r="J2442" i="24"/>
  <c r="L2442" i="24"/>
  <c r="H2443" i="24"/>
  <c r="H2444" i="24"/>
  <c r="J2444" i="24"/>
  <c r="L2444" i="24"/>
  <c r="H2445" i="24"/>
  <c r="H2446" i="24"/>
  <c r="J2446" i="24"/>
  <c r="L2446" i="24"/>
  <c r="H2447" i="24"/>
  <c r="J2447" i="24"/>
  <c r="H2448" i="24"/>
  <c r="J2448" i="24"/>
  <c r="L2448" i="24"/>
  <c r="H2449" i="24"/>
  <c r="J2449" i="24"/>
  <c r="H2450" i="24"/>
  <c r="J2450" i="24"/>
  <c r="L2450" i="24"/>
  <c r="H2451" i="24"/>
  <c r="H2452" i="24"/>
  <c r="J2452" i="24"/>
  <c r="L2452" i="24"/>
  <c r="H2453" i="24"/>
  <c r="H2454" i="24"/>
  <c r="J2454" i="24"/>
  <c r="L2454" i="24"/>
  <c r="H2455" i="24"/>
  <c r="J2455" i="24"/>
  <c r="H2456" i="24"/>
  <c r="J2456" i="24"/>
  <c r="L2456" i="24"/>
  <c r="H2457" i="24"/>
  <c r="J2457" i="24"/>
  <c r="H2458" i="24"/>
  <c r="J2458" i="24"/>
  <c r="L2458" i="24"/>
  <c r="H2459" i="24"/>
  <c r="H2460" i="24"/>
  <c r="J2460" i="24"/>
  <c r="L2460" i="24"/>
  <c r="H2461" i="24"/>
  <c r="H2462" i="24"/>
  <c r="J2462" i="24"/>
  <c r="L2462" i="24"/>
  <c r="H2463" i="24"/>
  <c r="J2463" i="24"/>
  <c r="H2464" i="24"/>
  <c r="J2464" i="24"/>
  <c r="L2464" i="24"/>
  <c r="H2465" i="24"/>
  <c r="J2465" i="24"/>
  <c r="H2466" i="24"/>
  <c r="J2466" i="24"/>
  <c r="L2466" i="24"/>
  <c r="H2467" i="24"/>
  <c r="H2468" i="24"/>
  <c r="J2468" i="24"/>
  <c r="L2468" i="24"/>
  <c r="H2469" i="24"/>
  <c r="H2470" i="24"/>
  <c r="J2470" i="24"/>
  <c r="L2470" i="24"/>
  <c r="H2471" i="24"/>
  <c r="J2471" i="24"/>
  <c r="H2472" i="24"/>
  <c r="J2472" i="24"/>
  <c r="L2472" i="24"/>
  <c r="H2473" i="24"/>
  <c r="J2473" i="24"/>
  <c r="H2474" i="24"/>
  <c r="J2474" i="24"/>
  <c r="L2474" i="24"/>
  <c r="H2475" i="24"/>
  <c r="H2476" i="24"/>
  <c r="J2476" i="24"/>
  <c r="L2476" i="24"/>
  <c r="H2477" i="24"/>
  <c r="H2478" i="24"/>
  <c r="J2478" i="24"/>
  <c r="L2478" i="24"/>
  <c r="H2479" i="24"/>
  <c r="J2479" i="24"/>
  <c r="H2480" i="24"/>
  <c r="J2480" i="24"/>
  <c r="L2480" i="24"/>
  <c r="H2481" i="24"/>
  <c r="J2481" i="24"/>
  <c r="H2482" i="24"/>
  <c r="J2482" i="24"/>
  <c r="L2482" i="24"/>
  <c r="H2483" i="24"/>
  <c r="H2484" i="24"/>
  <c r="J2484" i="24"/>
  <c r="L2484" i="24"/>
  <c r="H2485" i="24"/>
  <c r="H2486" i="24"/>
  <c r="J2486" i="24"/>
  <c r="L2486" i="24"/>
  <c r="H2487" i="24"/>
  <c r="J2487" i="24"/>
  <c r="H2488" i="24"/>
  <c r="J2488" i="24"/>
  <c r="L2488" i="24"/>
  <c r="H2489" i="24"/>
  <c r="J2489" i="24"/>
  <c r="H2490" i="24"/>
  <c r="J2490" i="24"/>
  <c r="L2490" i="24"/>
  <c r="H2491" i="24"/>
  <c r="H2492" i="24"/>
  <c r="J2492" i="24"/>
  <c r="L2492" i="24"/>
  <c r="H2493" i="24"/>
  <c r="H2494" i="24"/>
  <c r="J2494" i="24"/>
  <c r="L2494" i="24"/>
  <c r="H2495" i="24"/>
  <c r="J2495" i="24"/>
  <c r="H2496" i="24"/>
  <c r="J2496" i="24"/>
  <c r="L2496" i="24"/>
  <c r="H2497" i="24"/>
  <c r="J2497" i="24"/>
  <c r="H2498" i="24"/>
  <c r="J2498" i="24"/>
  <c r="L2498" i="24"/>
  <c r="H2499" i="24"/>
  <c r="H2500" i="24"/>
  <c r="J2500" i="24"/>
  <c r="L2500" i="24"/>
  <c r="H2501" i="24"/>
  <c r="H2502" i="24"/>
  <c r="J2502" i="24"/>
  <c r="L2502" i="24"/>
  <c r="H2503" i="24"/>
  <c r="J2503" i="24"/>
  <c r="H2504" i="24"/>
  <c r="J2504" i="24"/>
  <c r="L2504" i="24"/>
  <c r="H2505" i="24"/>
  <c r="J2505" i="24"/>
  <c r="H2506" i="24"/>
  <c r="J2506" i="24"/>
  <c r="L2506" i="24"/>
  <c r="H2507" i="24"/>
  <c r="H2508" i="24"/>
  <c r="J2508" i="24"/>
  <c r="L2508" i="24"/>
  <c r="H2509" i="24"/>
  <c r="H2510" i="24"/>
  <c r="J2510" i="24"/>
  <c r="L2510" i="24"/>
  <c r="H2511" i="24"/>
  <c r="J2511" i="24"/>
  <c r="H2512" i="24"/>
  <c r="J2512" i="24"/>
  <c r="L2512" i="24"/>
  <c r="H2513" i="24"/>
  <c r="J2513" i="24"/>
  <c r="H2514" i="24"/>
  <c r="J2514" i="24"/>
  <c r="L2514" i="24"/>
  <c r="H2515" i="24"/>
  <c r="H2516" i="24"/>
  <c r="J2516" i="24"/>
  <c r="L2516" i="24"/>
  <c r="H2517" i="24"/>
  <c r="H2518" i="24"/>
  <c r="J2518" i="24"/>
  <c r="L2518" i="24"/>
  <c r="H2519" i="24"/>
  <c r="J2519" i="24"/>
  <c r="H2520" i="24"/>
  <c r="J2520" i="24"/>
  <c r="L2520" i="24"/>
  <c r="H2521" i="24"/>
  <c r="J2521" i="24"/>
  <c r="H2522" i="24"/>
  <c r="J2522" i="24"/>
  <c r="L2522" i="24"/>
  <c r="H2523" i="24"/>
  <c r="H2524" i="24"/>
  <c r="J2524" i="24"/>
  <c r="L2524" i="24"/>
  <c r="H2525" i="24"/>
  <c r="H2526" i="24"/>
  <c r="J2526" i="24"/>
  <c r="L2526" i="24"/>
  <c r="H2527" i="24"/>
  <c r="J2527" i="24"/>
  <c r="H2528" i="24"/>
  <c r="J2528" i="24"/>
  <c r="L2528" i="24"/>
  <c r="H2529" i="24"/>
  <c r="J2529" i="24"/>
  <c r="H2530" i="24"/>
  <c r="J2530" i="24"/>
  <c r="L2530" i="24"/>
  <c r="H2531" i="24"/>
  <c r="H2532" i="24"/>
  <c r="J2532" i="24"/>
  <c r="L2532" i="24"/>
  <c r="H2533" i="24"/>
  <c r="H2534" i="24"/>
  <c r="J2534" i="24"/>
  <c r="L2534" i="24"/>
  <c r="H2535" i="24"/>
  <c r="J2535" i="24"/>
  <c r="H2536" i="24"/>
  <c r="J2536" i="24"/>
  <c r="L2536" i="24"/>
  <c r="H2537" i="24"/>
  <c r="J2537" i="24"/>
  <c r="H2538" i="24"/>
  <c r="J2538" i="24"/>
  <c r="L2538" i="24"/>
  <c r="H2539" i="24"/>
  <c r="H2540" i="24"/>
  <c r="J2540" i="24"/>
  <c r="L2540" i="24"/>
  <c r="H2541" i="24"/>
  <c r="H2542" i="24"/>
  <c r="J2542" i="24"/>
  <c r="L2542" i="24"/>
  <c r="H2543" i="24"/>
  <c r="J2543" i="24"/>
  <c r="H2544" i="24"/>
  <c r="J2544" i="24"/>
  <c r="L2544" i="24"/>
  <c r="H2545" i="24"/>
  <c r="J2545" i="24"/>
  <c r="H2546" i="24"/>
  <c r="J2546" i="24"/>
  <c r="L2546" i="24"/>
  <c r="H2547" i="24"/>
  <c r="H2548" i="24"/>
  <c r="J2548" i="24"/>
  <c r="L2548" i="24"/>
  <c r="H2549" i="24"/>
  <c r="H2550" i="24"/>
  <c r="J2550" i="24"/>
  <c r="L2550" i="24"/>
  <c r="H2551" i="24"/>
  <c r="J2551" i="24"/>
  <c r="H2552" i="24"/>
  <c r="J2552" i="24"/>
  <c r="L2552" i="24"/>
  <c r="H2553" i="24"/>
  <c r="J2553" i="24"/>
  <c r="H2554" i="24"/>
  <c r="J2554" i="24"/>
  <c r="L2554" i="24"/>
  <c r="H2555" i="24"/>
  <c r="H2556" i="24"/>
  <c r="J2556" i="24"/>
  <c r="L2556" i="24"/>
  <c r="H2557" i="24"/>
  <c r="H2558" i="24"/>
  <c r="J2558" i="24"/>
  <c r="L2558" i="24"/>
  <c r="H2559" i="24"/>
  <c r="J2559" i="24"/>
  <c r="H2560" i="24"/>
  <c r="J2560" i="24"/>
  <c r="L2560" i="24"/>
  <c r="H2561" i="24"/>
  <c r="J2561" i="24"/>
  <c r="H2562" i="24"/>
  <c r="J2562" i="24"/>
  <c r="L2562" i="24"/>
  <c r="H2563" i="24"/>
  <c r="H2564" i="24"/>
  <c r="J2564" i="24"/>
  <c r="L2564" i="24"/>
  <c r="H2565" i="24"/>
  <c r="H2566" i="24"/>
  <c r="J2566" i="24"/>
  <c r="L2566" i="24"/>
  <c r="H2567" i="24"/>
  <c r="J2567" i="24"/>
  <c r="H2568" i="24"/>
  <c r="J2568" i="24"/>
  <c r="L2568" i="24"/>
  <c r="H2569" i="24"/>
  <c r="J2569" i="24"/>
  <c r="H2570" i="24"/>
  <c r="J2570" i="24"/>
  <c r="L2570" i="24"/>
  <c r="H2571" i="24"/>
  <c r="H2572" i="24"/>
  <c r="J2572" i="24"/>
  <c r="L2572" i="24"/>
  <c r="H2573" i="24"/>
  <c r="H2574" i="24"/>
  <c r="J2574" i="24"/>
  <c r="L2574" i="24"/>
  <c r="H2575" i="24"/>
  <c r="J2575" i="24"/>
  <c r="H2576" i="24"/>
  <c r="J2576" i="24"/>
  <c r="L2576" i="24"/>
  <c r="H2577" i="24"/>
  <c r="J2577" i="24"/>
  <c r="H2578" i="24"/>
  <c r="J2578" i="24"/>
  <c r="L2578" i="24"/>
  <c r="H2579" i="24"/>
  <c r="H2580" i="24"/>
  <c r="J2580" i="24"/>
  <c r="L2580" i="24"/>
  <c r="H2581" i="24"/>
  <c r="H2582" i="24"/>
  <c r="J2582" i="24"/>
  <c r="L2582" i="24"/>
  <c r="H2583" i="24"/>
  <c r="J2583" i="24"/>
  <c r="H2584" i="24"/>
  <c r="J2584" i="24"/>
  <c r="L2584" i="24"/>
  <c r="H2585" i="24"/>
  <c r="J2585" i="24"/>
  <c r="H2586" i="24"/>
  <c r="J2586" i="24"/>
  <c r="L2586" i="24"/>
  <c r="H2587" i="24"/>
  <c r="H2588" i="24"/>
  <c r="J2588" i="24"/>
  <c r="L2588" i="24"/>
  <c r="H2589" i="24"/>
  <c r="H2590" i="24"/>
  <c r="J2590" i="24"/>
  <c r="L2590" i="24"/>
  <c r="H2591" i="24"/>
  <c r="J2591" i="24"/>
  <c r="H2592" i="24"/>
  <c r="J2592" i="24"/>
  <c r="L2592" i="24"/>
  <c r="H2593" i="24"/>
  <c r="J2593" i="24"/>
  <c r="H2594" i="24"/>
  <c r="J2594" i="24"/>
  <c r="L2594" i="24"/>
  <c r="H2595" i="24"/>
  <c r="H2596" i="24"/>
  <c r="J2596" i="24"/>
  <c r="L2596" i="24"/>
  <c r="H2597" i="24"/>
  <c r="H2598" i="24"/>
  <c r="J2598" i="24"/>
  <c r="L2598" i="24"/>
  <c r="H2599" i="24"/>
  <c r="J2599" i="24"/>
  <c r="H2600" i="24"/>
  <c r="J2600" i="24"/>
  <c r="L2600" i="24"/>
  <c r="H2601" i="24"/>
  <c r="J2601" i="24"/>
  <c r="H2602" i="24"/>
  <c r="J2602" i="24"/>
  <c r="L2602" i="24"/>
  <c r="H2603" i="24"/>
  <c r="H2604" i="24"/>
  <c r="J2604" i="24"/>
  <c r="L2604" i="24"/>
  <c r="H2605" i="24"/>
  <c r="H2606" i="24"/>
  <c r="J2606" i="24"/>
  <c r="L2606" i="24"/>
  <c r="H2607" i="24"/>
  <c r="J2607" i="24"/>
  <c r="H2608" i="24"/>
  <c r="J2608" i="24"/>
  <c r="L2608" i="24"/>
  <c r="H2609" i="24"/>
  <c r="J2609" i="24"/>
  <c r="H2610" i="24"/>
  <c r="J2610" i="24"/>
  <c r="L2610" i="24"/>
  <c r="H2611" i="24"/>
  <c r="H2612" i="24"/>
  <c r="J2612" i="24"/>
  <c r="L2612" i="24"/>
  <c r="H2613" i="24"/>
  <c r="H2614" i="24"/>
  <c r="J2614" i="24"/>
  <c r="L2614" i="24"/>
  <c r="H2615" i="24"/>
  <c r="J2615" i="24"/>
  <c r="H2616" i="24"/>
  <c r="J2616" i="24"/>
  <c r="L2616" i="24"/>
  <c r="H2617" i="24"/>
  <c r="J2617" i="24"/>
  <c r="H2618" i="24"/>
  <c r="J2618" i="24"/>
  <c r="L2618" i="24"/>
  <c r="H2619" i="24"/>
  <c r="H2620" i="24"/>
  <c r="J2620" i="24"/>
  <c r="L2620" i="24"/>
  <c r="H2621" i="24"/>
  <c r="H2622" i="24"/>
  <c r="J2622" i="24"/>
  <c r="L2622" i="24"/>
  <c r="H2623" i="24"/>
  <c r="J2623" i="24"/>
  <c r="H2624" i="24"/>
  <c r="J2624" i="24"/>
  <c r="L2624" i="24"/>
  <c r="H2625" i="24"/>
  <c r="J2625" i="24"/>
  <c r="H2626" i="24"/>
  <c r="J2626" i="24"/>
  <c r="L2626" i="24"/>
  <c r="H2627" i="24"/>
  <c r="H2628" i="24"/>
  <c r="J2628" i="24"/>
  <c r="L2628" i="24"/>
  <c r="H2629" i="24"/>
  <c r="H2630" i="24"/>
  <c r="J2630" i="24"/>
  <c r="L2630" i="24"/>
  <c r="H2631" i="24"/>
  <c r="J2631" i="24"/>
  <c r="H2632" i="24"/>
  <c r="J2632" i="24"/>
  <c r="L2632" i="24"/>
  <c r="H2633" i="24"/>
  <c r="J2633" i="24"/>
  <c r="H2634" i="24"/>
  <c r="J2634" i="24"/>
  <c r="L2634" i="24"/>
  <c r="H2635" i="24"/>
  <c r="H2636" i="24"/>
  <c r="J2636" i="24"/>
  <c r="L2636" i="24"/>
  <c r="H2637" i="24"/>
  <c r="H2638" i="24"/>
  <c r="J2638" i="24"/>
  <c r="L2638" i="24"/>
  <c r="H2639" i="24"/>
  <c r="J2639" i="24"/>
  <c r="H2640" i="24"/>
  <c r="J2640" i="24"/>
  <c r="L2640" i="24"/>
  <c r="H2641" i="24"/>
  <c r="J2641" i="24"/>
  <c r="H2642" i="24"/>
  <c r="J2642" i="24"/>
  <c r="L2642" i="24"/>
  <c r="H2643" i="24"/>
  <c r="H2644" i="24"/>
  <c r="J2644" i="24"/>
  <c r="L2644" i="24"/>
  <c r="H2645" i="24"/>
  <c r="H2646" i="24"/>
  <c r="J2646" i="24"/>
  <c r="L2646" i="24"/>
  <c r="H2647" i="24"/>
  <c r="J2647" i="24"/>
  <c r="H2648" i="24"/>
  <c r="J2648" i="24"/>
  <c r="L2648" i="24"/>
  <c r="H2649" i="24"/>
  <c r="J2649" i="24"/>
  <c r="H2650" i="24"/>
  <c r="J2650" i="24"/>
  <c r="L2650" i="24"/>
  <c r="H2651" i="24"/>
  <c r="H2652" i="24"/>
  <c r="J2652" i="24"/>
  <c r="L2652" i="24"/>
  <c r="H2653" i="24"/>
  <c r="H2654" i="24"/>
  <c r="J2654" i="24"/>
  <c r="L2654" i="24"/>
  <c r="H2655" i="24"/>
  <c r="J2655" i="24"/>
  <c r="H2656" i="24"/>
  <c r="J2656" i="24"/>
  <c r="L2656" i="24"/>
  <c r="H2657" i="24"/>
  <c r="J2657" i="24"/>
  <c r="H2658" i="24"/>
  <c r="J2658" i="24"/>
  <c r="L2658" i="24"/>
  <c r="H2659" i="24"/>
  <c r="H2660" i="24"/>
  <c r="J2660" i="24"/>
  <c r="L2660" i="24"/>
  <c r="H2661" i="24"/>
  <c r="H2662" i="24"/>
  <c r="J2662" i="24"/>
  <c r="L2662" i="24"/>
  <c r="H2663" i="24"/>
  <c r="J2663" i="24"/>
  <c r="H2664" i="24"/>
  <c r="J2664" i="24"/>
  <c r="L2664" i="24"/>
  <c r="H2665" i="24"/>
  <c r="J2665" i="24"/>
  <c r="H2666" i="24"/>
  <c r="J2666" i="24"/>
  <c r="L2666" i="24"/>
  <c r="H2667" i="24"/>
  <c r="H2668" i="24"/>
  <c r="J2668" i="24"/>
  <c r="L2668" i="24"/>
  <c r="H2669" i="24"/>
  <c r="H2670" i="24"/>
  <c r="J2670" i="24"/>
  <c r="L2670" i="24"/>
  <c r="H2671" i="24"/>
  <c r="J2671" i="24"/>
  <c r="H2672" i="24"/>
  <c r="J2672" i="24"/>
  <c r="L2672" i="24"/>
  <c r="H2673" i="24"/>
  <c r="J2673" i="24"/>
  <c r="H2674" i="24"/>
  <c r="J2674" i="24"/>
  <c r="L2674" i="24"/>
  <c r="H2675" i="24"/>
  <c r="H2676" i="24"/>
  <c r="J2676" i="24"/>
  <c r="L2676" i="24"/>
  <c r="H2677" i="24"/>
  <c r="H2678" i="24"/>
  <c r="J2678" i="24"/>
  <c r="L2678" i="24"/>
  <c r="H2679" i="24"/>
  <c r="J2679" i="24"/>
  <c r="H2680" i="24"/>
  <c r="J2680" i="24"/>
  <c r="L2680" i="24"/>
  <c r="H2681" i="24"/>
  <c r="J2681" i="24"/>
  <c r="H2682" i="24"/>
  <c r="J2682" i="24"/>
  <c r="L2682" i="24"/>
  <c r="H2683" i="24"/>
  <c r="H2684" i="24"/>
  <c r="J2684" i="24"/>
  <c r="L2684" i="24"/>
  <c r="H2685" i="24"/>
  <c r="H2686" i="24"/>
  <c r="J2686" i="24"/>
  <c r="L2686" i="24"/>
  <c r="H2687" i="24"/>
  <c r="J2687" i="24"/>
  <c r="H2688" i="24"/>
  <c r="J2688" i="24"/>
  <c r="L2688" i="24"/>
  <c r="H2689" i="24"/>
  <c r="J2689" i="24"/>
  <c r="H2690" i="24"/>
  <c r="J2690" i="24"/>
  <c r="L2690" i="24"/>
  <c r="H2691" i="24"/>
  <c r="H2692" i="24"/>
  <c r="J2692" i="24"/>
  <c r="L2692" i="24"/>
  <c r="H2693" i="24"/>
  <c r="H2694" i="24"/>
  <c r="J2694" i="24"/>
  <c r="L2694" i="24"/>
  <c r="H2695" i="24"/>
  <c r="J2695" i="24"/>
  <c r="H2696" i="24"/>
  <c r="J2696" i="24"/>
  <c r="L2696" i="24"/>
  <c r="H2697" i="24"/>
  <c r="J2697" i="24"/>
  <c r="H2698" i="24"/>
  <c r="J2698" i="24"/>
  <c r="L2698" i="24"/>
  <c r="H2699" i="24"/>
  <c r="H2700" i="24"/>
  <c r="J2700" i="24"/>
  <c r="L2700" i="24"/>
  <c r="H2701" i="24"/>
  <c r="H2702" i="24"/>
  <c r="J2702" i="24"/>
  <c r="L2702" i="24"/>
  <c r="H2703" i="24"/>
  <c r="J2703" i="24"/>
  <c r="H2704" i="24"/>
  <c r="J2704" i="24"/>
  <c r="L2704" i="24"/>
  <c r="H2705" i="24"/>
  <c r="J2705" i="24"/>
  <c r="H2706" i="24"/>
  <c r="J2706" i="24"/>
  <c r="L2706" i="24"/>
  <c r="H2707" i="24"/>
  <c r="H2708" i="24"/>
  <c r="J2708" i="24"/>
  <c r="L2708" i="24"/>
  <c r="H2709" i="24"/>
  <c r="H2710" i="24"/>
  <c r="J2710" i="24"/>
  <c r="L2710" i="24"/>
  <c r="H2711" i="24"/>
  <c r="J2711" i="24"/>
  <c r="H2712" i="24"/>
  <c r="J2712" i="24"/>
  <c r="L2712" i="24"/>
  <c r="H2713" i="24"/>
  <c r="J2713" i="24"/>
  <c r="H2714" i="24"/>
  <c r="J2714" i="24"/>
  <c r="L2714" i="24"/>
  <c r="H2715" i="24"/>
  <c r="H2716" i="24"/>
  <c r="J2716" i="24"/>
  <c r="L2716" i="24"/>
  <c r="H2717" i="24"/>
  <c r="H2718" i="24"/>
  <c r="J2718" i="24"/>
  <c r="L2718" i="24"/>
  <c r="H2719" i="24"/>
  <c r="J2719" i="24"/>
  <c r="H2720" i="24"/>
  <c r="J2720" i="24"/>
  <c r="L2720" i="24"/>
  <c r="H2721" i="24"/>
  <c r="J2721" i="24"/>
  <c r="H2722" i="24"/>
  <c r="J2722" i="24"/>
  <c r="L2722" i="24"/>
  <c r="H2723" i="24"/>
  <c r="H2724" i="24"/>
  <c r="J2724" i="24"/>
  <c r="L2724" i="24"/>
  <c r="H2725" i="24"/>
  <c r="H2726" i="24"/>
  <c r="J2726" i="24"/>
  <c r="L2726" i="24"/>
  <c r="H2727" i="24"/>
  <c r="J2727" i="24"/>
  <c r="H2728" i="24"/>
  <c r="J2728" i="24"/>
  <c r="L2728" i="24"/>
  <c r="H2729" i="24"/>
  <c r="J2729" i="24"/>
  <c r="H2730" i="24"/>
  <c r="J2730" i="24"/>
  <c r="L2730" i="24"/>
  <c r="H2731" i="24"/>
  <c r="H2732" i="24"/>
  <c r="J2732" i="24"/>
  <c r="L2732" i="24"/>
  <c r="H2733" i="24"/>
  <c r="H2734" i="24"/>
  <c r="J2734" i="24"/>
  <c r="L2734" i="24"/>
  <c r="H2735" i="24"/>
  <c r="J2735" i="24"/>
  <c r="H2736" i="24"/>
  <c r="J2736" i="24"/>
  <c r="L2736" i="24"/>
  <c r="H2737" i="24"/>
  <c r="J2737" i="24"/>
  <c r="H2738" i="24"/>
  <c r="J2738" i="24"/>
  <c r="L2738" i="24"/>
  <c r="H2739" i="24"/>
  <c r="H2740" i="24"/>
  <c r="J2740" i="24"/>
  <c r="L2740" i="24"/>
  <c r="H2741" i="24"/>
  <c r="H2742" i="24"/>
  <c r="J2742" i="24"/>
  <c r="L2742" i="24"/>
  <c r="H2743" i="24"/>
  <c r="J2743" i="24"/>
  <c r="H2744" i="24"/>
  <c r="J2744" i="24"/>
  <c r="L2744" i="24"/>
  <c r="H2745" i="24"/>
  <c r="J2745" i="24"/>
  <c r="H2746" i="24"/>
  <c r="J2746" i="24"/>
  <c r="L2746" i="24"/>
  <c r="H2747" i="24"/>
  <c r="H2748" i="24"/>
  <c r="J2748" i="24"/>
  <c r="L2748" i="24"/>
  <c r="H2749" i="24"/>
  <c r="H2750" i="24"/>
  <c r="J2750" i="24"/>
  <c r="L2750" i="24"/>
  <c r="H2751" i="24"/>
  <c r="J2751" i="24"/>
  <c r="H2752" i="24"/>
  <c r="J2752" i="24"/>
  <c r="L2752" i="24"/>
  <c r="H2753" i="24"/>
  <c r="J2753" i="24"/>
  <c r="H2754" i="24"/>
  <c r="J2754" i="24"/>
  <c r="L2754" i="24"/>
  <c r="H2755" i="24"/>
  <c r="H2756" i="24"/>
  <c r="J2756" i="24"/>
  <c r="L2756" i="24"/>
  <c r="H2757" i="24"/>
  <c r="H2758" i="24"/>
  <c r="J2758" i="24"/>
  <c r="L2758" i="24"/>
  <c r="H2759" i="24"/>
  <c r="J2759" i="24"/>
  <c r="H2760" i="24"/>
  <c r="J2760" i="24"/>
  <c r="L2760" i="24"/>
  <c r="H2761" i="24"/>
  <c r="J2761" i="24"/>
  <c r="H2762" i="24"/>
  <c r="J2762" i="24"/>
  <c r="L2762" i="24"/>
  <c r="H2763" i="24"/>
  <c r="H2764" i="24"/>
  <c r="J2764" i="24"/>
  <c r="L2764" i="24"/>
  <c r="H2765" i="24"/>
  <c r="H2766" i="24"/>
  <c r="J2766" i="24"/>
  <c r="L2766" i="24"/>
  <c r="H2767" i="24"/>
  <c r="J2767" i="24"/>
  <c r="H2768" i="24"/>
  <c r="J2768" i="24"/>
  <c r="L2768" i="24"/>
  <c r="H2769" i="24"/>
  <c r="J2769" i="24"/>
  <c r="H2770" i="24"/>
  <c r="J2770" i="24"/>
  <c r="L2770" i="24"/>
  <c r="H2771" i="24"/>
  <c r="H2772" i="24"/>
  <c r="J2772" i="24"/>
  <c r="L2772" i="24"/>
  <c r="H2774" i="24"/>
  <c r="J2774" i="24"/>
  <c r="L2774" i="24"/>
  <c r="J2775" i="24"/>
  <c r="H2776" i="24"/>
  <c r="J2776" i="24"/>
  <c r="L2776" i="24"/>
  <c r="J2777" i="24"/>
  <c r="H2778" i="24"/>
  <c r="J2778" i="24"/>
  <c r="L2778" i="24"/>
  <c r="H2780" i="24"/>
  <c r="J2780" i="24"/>
  <c r="L2780" i="24"/>
  <c r="H2782" i="24"/>
  <c r="J2782" i="24"/>
  <c r="L2782" i="24"/>
  <c r="J2783" i="24"/>
  <c r="H2784" i="24"/>
  <c r="J2784" i="24"/>
  <c r="L2784" i="24"/>
  <c r="J2785" i="24"/>
  <c r="H2786" i="24"/>
  <c r="J2786" i="24"/>
  <c r="L2786" i="24"/>
  <c r="H2788" i="24"/>
  <c r="J2788" i="24"/>
  <c r="L2788" i="24"/>
  <c r="H2790" i="24"/>
  <c r="J2790" i="24"/>
  <c r="L2790" i="24"/>
  <c r="J2791" i="24"/>
  <c r="H2792" i="24"/>
  <c r="J2792" i="24"/>
  <c r="L2792" i="24"/>
  <c r="J2793" i="24"/>
  <c r="H2794" i="24"/>
  <c r="J2794" i="24"/>
  <c r="L2794" i="24"/>
  <c r="H2796" i="24"/>
  <c r="J2796" i="24"/>
  <c r="L2796" i="24"/>
  <c r="H2798" i="24"/>
  <c r="J2798" i="24"/>
  <c r="L2798" i="24"/>
  <c r="J2799" i="24"/>
  <c r="H2800" i="24"/>
  <c r="J2800" i="24"/>
  <c r="L2800" i="24"/>
  <c r="J2801" i="24"/>
  <c r="H2802" i="24"/>
  <c r="J2802" i="24"/>
  <c r="L2802" i="24"/>
  <c r="H2804" i="24"/>
  <c r="J2804" i="24"/>
  <c r="L2804" i="24"/>
  <c r="H2806" i="24"/>
  <c r="J2806" i="24"/>
  <c r="L2806" i="24"/>
  <c r="J2807" i="24"/>
  <c r="H2808" i="24"/>
  <c r="J2808" i="24"/>
  <c r="L2808" i="24"/>
  <c r="J2809" i="24"/>
  <c r="H2810" i="24"/>
  <c r="J2810" i="24"/>
  <c r="L2810" i="24"/>
  <c r="H2812" i="24"/>
  <c r="J2812" i="24"/>
  <c r="L2812" i="24"/>
  <c r="H2814" i="24"/>
  <c r="J2814" i="24"/>
  <c r="L2814" i="24"/>
  <c r="J2815" i="24"/>
  <c r="H2816" i="24"/>
  <c r="J2816" i="24"/>
  <c r="L2816" i="24"/>
  <c r="J2817" i="24"/>
  <c r="H2818" i="24"/>
  <c r="J2818" i="24"/>
  <c r="L2818" i="24"/>
  <c r="H2820" i="24"/>
  <c r="J2820" i="24"/>
  <c r="L2820" i="24"/>
  <c r="H2822" i="24"/>
  <c r="J2822" i="24"/>
  <c r="L2822" i="24"/>
  <c r="J2823" i="24"/>
  <c r="H2824" i="24"/>
  <c r="J2824" i="24"/>
  <c r="L2824" i="24"/>
  <c r="J2825" i="24"/>
  <c r="H2826" i="24"/>
  <c r="J2826" i="24"/>
  <c r="L2826" i="24"/>
  <c r="H2828" i="24"/>
  <c r="J2828" i="24"/>
  <c r="L2828" i="24"/>
  <c r="H2830" i="24"/>
  <c r="J2830" i="24"/>
  <c r="L2830" i="24"/>
  <c r="J2831" i="24"/>
  <c r="H2832" i="24"/>
  <c r="J2832" i="24"/>
  <c r="L2832" i="24"/>
  <c r="J2833" i="24"/>
  <c r="H2834" i="24"/>
  <c r="J2834" i="24"/>
  <c r="L2834" i="24"/>
  <c r="H2836" i="24"/>
  <c r="J2836" i="24"/>
  <c r="L2836" i="24"/>
  <c r="H2838" i="24"/>
  <c r="J2838" i="24"/>
  <c r="L2838" i="24"/>
  <c r="J2839" i="24"/>
  <c r="H2840" i="24"/>
  <c r="J2840" i="24"/>
  <c r="L2840" i="24"/>
  <c r="J2841" i="24"/>
  <c r="H2842" i="24"/>
  <c r="J2842" i="24"/>
  <c r="L2842" i="24"/>
  <c r="H2844" i="24"/>
  <c r="J2844" i="24"/>
  <c r="L2844" i="24"/>
  <c r="H2846" i="24"/>
  <c r="J2846" i="24"/>
  <c r="L2846" i="24"/>
  <c r="J2847" i="24"/>
  <c r="H2848" i="24"/>
  <c r="J2848" i="24"/>
  <c r="L2848" i="24"/>
  <c r="J2849" i="24"/>
  <c r="H2850" i="24"/>
  <c r="J2850" i="24"/>
  <c r="L2850" i="24"/>
  <c r="H2852" i="24"/>
  <c r="J2852" i="24"/>
  <c r="L2852" i="24"/>
  <c r="H2854" i="24"/>
  <c r="J2854" i="24"/>
  <c r="L2854" i="24"/>
  <c r="J2855" i="24"/>
  <c r="H2856" i="24"/>
  <c r="J2856" i="24"/>
  <c r="L2856" i="24"/>
  <c r="J2857" i="24"/>
  <c r="H2858" i="24"/>
  <c r="J2858" i="24"/>
  <c r="L2858" i="24"/>
  <c r="J2859" i="24"/>
  <c r="H2860" i="24"/>
  <c r="J2860" i="24"/>
  <c r="L2860" i="24"/>
  <c r="J2861" i="24"/>
  <c r="H2862" i="24"/>
  <c r="J2862" i="24"/>
  <c r="L2862" i="24"/>
  <c r="J2863" i="24"/>
  <c r="H2864" i="24"/>
  <c r="J2864" i="24"/>
  <c r="L2864" i="24"/>
  <c r="J2865" i="24"/>
  <c r="H2866" i="24"/>
  <c r="J2866" i="24"/>
  <c r="L2866" i="24"/>
  <c r="J2867" i="24"/>
  <c r="H2868" i="24"/>
  <c r="J2868" i="24"/>
  <c r="L2868" i="24"/>
  <c r="J2869" i="24"/>
  <c r="H2870" i="24"/>
  <c r="J2870" i="24"/>
  <c r="L2870" i="24"/>
  <c r="J2871" i="24"/>
  <c r="H2872" i="24"/>
  <c r="J2872" i="24"/>
  <c r="L2872" i="24"/>
  <c r="J2873" i="24"/>
  <c r="H2874" i="24"/>
  <c r="J2874" i="24"/>
  <c r="L2874" i="24"/>
  <c r="J2875" i="24"/>
  <c r="H2876" i="24"/>
  <c r="J2876" i="24"/>
  <c r="L2876" i="24"/>
  <c r="J2877" i="24"/>
  <c r="H2878" i="24"/>
  <c r="J2878" i="24"/>
  <c r="L2878" i="24"/>
  <c r="J2879" i="24"/>
  <c r="H2880" i="24"/>
  <c r="J2880" i="24"/>
  <c r="L2880" i="24"/>
  <c r="J2881" i="24"/>
  <c r="H2882" i="24"/>
  <c r="J2882" i="24"/>
  <c r="L2882" i="24"/>
  <c r="J2883" i="24"/>
  <c r="H2884" i="24"/>
  <c r="J2884" i="24"/>
  <c r="L2884" i="24"/>
  <c r="J2885" i="24"/>
  <c r="H2886" i="24"/>
  <c r="J2886" i="24"/>
  <c r="L2886" i="24"/>
  <c r="J2887" i="24"/>
  <c r="H2888" i="24"/>
  <c r="J2888" i="24"/>
  <c r="L2888" i="24"/>
  <c r="J2889" i="24"/>
  <c r="H2890" i="24"/>
  <c r="J2890" i="24"/>
  <c r="L2890" i="24"/>
  <c r="J2891" i="24"/>
  <c r="H2892" i="24"/>
  <c r="J2892" i="24"/>
  <c r="L2892" i="24"/>
  <c r="J2893" i="24"/>
  <c r="H2894" i="24"/>
  <c r="J2894" i="24"/>
  <c r="L2894" i="24"/>
  <c r="J2895" i="24"/>
  <c r="H2896" i="24"/>
  <c r="J2896" i="24"/>
  <c r="L2896" i="24"/>
  <c r="J2897" i="24"/>
  <c r="H2898" i="24"/>
  <c r="J2898" i="24"/>
  <c r="L2898" i="24"/>
  <c r="J2899" i="24"/>
  <c r="H2900" i="24"/>
  <c r="J2900" i="24"/>
  <c r="L2900" i="24"/>
  <c r="J2901" i="24"/>
  <c r="H2902" i="24"/>
  <c r="J2902" i="24"/>
  <c r="L2902" i="24"/>
  <c r="J2903" i="24"/>
  <c r="H2904" i="24"/>
  <c r="J2904" i="24"/>
  <c r="L2904" i="24"/>
  <c r="J2905" i="24"/>
  <c r="H2906" i="24"/>
  <c r="J2906" i="24"/>
  <c r="L2906" i="24"/>
  <c r="J2907" i="24"/>
  <c r="H2908" i="24"/>
  <c r="J2908" i="24"/>
  <c r="L2908" i="24"/>
  <c r="J2909" i="24"/>
  <c r="H2910" i="24"/>
  <c r="J2910" i="24"/>
  <c r="L2910" i="24"/>
  <c r="J2911" i="24"/>
  <c r="H2912" i="24"/>
  <c r="J2912" i="24"/>
  <c r="L2912" i="24"/>
  <c r="J2913" i="24"/>
  <c r="H2914" i="24"/>
  <c r="J2914" i="24"/>
  <c r="L2914" i="24"/>
  <c r="J2915" i="24"/>
  <c r="H2916" i="24"/>
  <c r="J2916" i="24"/>
  <c r="L2916" i="24"/>
  <c r="J2917" i="24"/>
  <c r="H2918" i="24"/>
  <c r="J2918" i="24"/>
  <c r="L2918" i="24"/>
  <c r="J2919" i="24"/>
  <c r="H2920" i="24"/>
  <c r="J2920" i="24"/>
  <c r="L2920" i="24"/>
  <c r="J2921" i="24"/>
  <c r="H2922" i="24"/>
  <c r="J2922" i="24"/>
  <c r="L2922" i="24"/>
  <c r="J2923" i="24"/>
  <c r="H2924" i="24"/>
  <c r="J2924" i="24"/>
  <c r="L2924" i="24"/>
  <c r="J2925" i="24"/>
  <c r="H2926" i="24"/>
  <c r="J2926" i="24"/>
  <c r="L2926" i="24"/>
  <c r="J2927" i="24"/>
  <c r="H2928" i="24"/>
  <c r="J2928" i="24"/>
  <c r="L2928" i="24"/>
  <c r="J2929" i="24"/>
  <c r="H2930" i="24"/>
  <c r="J2930" i="24"/>
  <c r="L2930" i="24"/>
  <c r="J2931" i="24"/>
  <c r="H2932" i="24"/>
  <c r="J2932" i="24"/>
  <c r="L2932" i="24"/>
  <c r="J2933" i="24"/>
  <c r="H2934" i="24"/>
  <c r="J2934" i="24"/>
  <c r="L2934" i="24"/>
  <c r="J2935" i="24"/>
  <c r="H2936" i="24"/>
  <c r="J2936" i="24"/>
  <c r="L2936" i="24"/>
  <c r="J2937" i="24"/>
  <c r="H2938" i="24"/>
  <c r="J2938" i="24"/>
  <c r="L2938" i="24"/>
  <c r="J2939" i="24"/>
  <c r="H2940" i="24"/>
  <c r="J2940" i="24"/>
  <c r="L2940" i="24"/>
  <c r="J2941" i="24"/>
  <c r="H2942" i="24"/>
  <c r="J2942" i="24"/>
  <c r="L2942" i="24"/>
  <c r="J2943" i="24"/>
  <c r="H2944" i="24"/>
  <c r="J2944" i="24"/>
  <c r="L2944" i="24"/>
  <c r="J2945" i="24"/>
  <c r="H2946" i="24"/>
  <c r="J2946" i="24"/>
  <c r="L2946" i="24"/>
  <c r="J2947" i="24"/>
  <c r="H2948" i="24"/>
  <c r="J2948" i="24"/>
  <c r="L2948" i="24"/>
  <c r="J2949" i="24"/>
  <c r="H2950" i="24"/>
  <c r="J2950" i="24"/>
  <c r="L2950" i="24"/>
  <c r="J2951" i="24"/>
  <c r="H2952" i="24"/>
  <c r="J2952" i="24"/>
  <c r="L2952" i="24"/>
  <c r="J2953" i="24"/>
  <c r="H2954" i="24"/>
  <c r="J2954" i="24"/>
  <c r="L2954" i="24"/>
  <c r="J2955" i="24"/>
  <c r="H2956" i="24"/>
  <c r="J2956" i="24"/>
  <c r="L2956" i="24"/>
  <c r="J2957" i="24"/>
  <c r="H2958" i="24"/>
  <c r="J2958" i="24"/>
  <c r="L2958" i="24"/>
  <c r="J2959" i="24"/>
  <c r="H2960" i="24"/>
  <c r="J2960" i="24"/>
  <c r="L2960" i="24"/>
  <c r="J2961" i="24"/>
  <c r="H2962" i="24"/>
  <c r="J2962" i="24"/>
  <c r="L2962" i="24"/>
  <c r="J2963" i="24"/>
  <c r="H2964" i="24"/>
  <c r="J2964" i="24"/>
  <c r="L2964" i="24"/>
  <c r="J2965" i="24"/>
  <c r="H2966" i="24"/>
  <c r="J2966" i="24"/>
  <c r="L2966" i="24"/>
  <c r="J2967" i="24"/>
  <c r="H2968" i="24"/>
  <c r="J2968" i="24"/>
  <c r="L2968" i="24"/>
  <c r="J2969" i="24"/>
  <c r="H2970" i="24"/>
  <c r="J2970" i="24"/>
  <c r="L2970" i="24"/>
  <c r="J2971" i="24"/>
  <c r="H2972" i="24"/>
  <c r="J2972" i="24"/>
  <c r="L2972" i="24"/>
  <c r="J2973" i="24"/>
  <c r="H2974" i="24"/>
  <c r="J2974" i="24"/>
  <c r="L2974" i="24"/>
  <c r="J2975" i="24"/>
  <c r="H2976" i="24"/>
  <c r="J2976" i="24"/>
  <c r="L2976" i="24"/>
  <c r="J2977" i="24"/>
  <c r="H2978" i="24"/>
  <c r="J2978" i="24"/>
  <c r="L2978" i="24"/>
  <c r="J2979" i="24"/>
  <c r="H2980" i="24"/>
  <c r="J2980" i="24"/>
  <c r="L2980" i="24"/>
  <c r="J2981" i="24"/>
  <c r="H2982" i="24"/>
  <c r="J2982" i="24"/>
  <c r="L2982" i="24"/>
  <c r="J2983" i="24"/>
  <c r="H2984" i="24"/>
  <c r="J2984" i="24"/>
  <c r="L2984" i="24"/>
  <c r="J2985" i="24"/>
  <c r="H2986" i="24"/>
  <c r="J2986" i="24"/>
  <c r="L2986" i="24"/>
  <c r="J2987" i="24"/>
  <c r="H2988" i="24"/>
  <c r="J2988" i="24"/>
  <c r="L2988" i="24"/>
  <c r="J2989" i="24"/>
  <c r="H2990" i="24"/>
  <c r="J2990" i="24"/>
  <c r="L2990" i="24"/>
  <c r="J2991" i="24"/>
  <c r="H2992" i="24"/>
  <c r="J2992" i="24"/>
  <c r="L2992" i="24"/>
  <c r="J2993" i="24"/>
  <c r="H2994" i="24"/>
  <c r="J2994" i="24"/>
  <c r="L2994" i="24"/>
  <c r="J2995" i="24"/>
  <c r="H2996" i="24"/>
  <c r="J2996" i="24"/>
  <c r="L2996" i="24"/>
  <c r="J2997" i="24"/>
  <c r="H2998" i="24"/>
  <c r="J2998" i="24"/>
  <c r="L2998" i="24"/>
  <c r="J2999" i="24"/>
  <c r="H3000" i="24"/>
  <c r="J3000" i="24"/>
  <c r="L3000" i="24"/>
  <c r="J3001" i="24"/>
  <c r="H3002" i="24"/>
  <c r="J3002" i="24"/>
  <c r="L3002" i="24"/>
  <c r="J3003" i="24"/>
  <c r="H3004" i="24"/>
  <c r="J3004" i="24"/>
  <c r="L3004" i="24"/>
  <c r="J3005" i="24"/>
  <c r="H3006" i="24"/>
  <c r="J3006" i="24"/>
  <c r="L3006" i="24"/>
  <c r="J3007" i="24"/>
  <c r="H3008" i="24"/>
  <c r="J3008" i="24"/>
  <c r="L3008" i="24"/>
  <c r="J3009" i="24"/>
  <c r="H3010" i="24"/>
  <c r="J3010" i="24"/>
  <c r="L3010" i="24"/>
  <c r="J3011" i="24"/>
  <c r="H3012" i="24"/>
  <c r="J3012" i="24"/>
  <c r="L3012" i="24"/>
  <c r="J3013" i="24"/>
  <c r="H3014" i="24"/>
  <c r="J3014" i="24"/>
  <c r="L3014" i="24"/>
  <c r="J3015" i="24"/>
  <c r="H3016" i="24"/>
  <c r="J3016" i="24"/>
  <c r="L3016" i="24"/>
  <c r="J3017" i="24"/>
  <c r="H3018" i="24"/>
  <c r="J3018" i="24"/>
  <c r="L3018" i="24"/>
  <c r="J3019" i="24"/>
  <c r="H3020" i="24"/>
  <c r="J3020" i="24"/>
  <c r="L3020" i="24"/>
  <c r="J3021" i="24"/>
  <c r="H3022" i="24"/>
  <c r="J3022" i="24"/>
  <c r="L3022" i="24"/>
  <c r="J3023" i="24"/>
  <c r="H3024" i="24"/>
  <c r="J3024" i="24"/>
  <c r="L3024" i="24"/>
  <c r="J3025" i="24"/>
  <c r="H3026" i="24"/>
  <c r="J3026" i="24"/>
  <c r="L3026" i="24"/>
  <c r="J3027" i="24"/>
  <c r="H3028" i="24"/>
  <c r="J3028" i="24"/>
  <c r="L3028" i="24"/>
  <c r="J3029" i="24"/>
  <c r="H3030" i="24"/>
  <c r="J3030" i="24"/>
  <c r="L3030" i="24"/>
  <c r="J3031" i="24"/>
  <c r="H3032" i="24"/>
  <c r="J3032" i="24"/>
  <c r="L3032" i="24"/>
  <c r="J3033" i="24"/>
  <c r="H3034" i="24"/>
  <c r="J3034" i="24"/>
  <c r="L3034" i="24"/>
  <c r="J3035" i="24"/>
  <c r="H3036" i="24"/>
  <c r="J3036" i="24"/>
  <c r="L3036" i="24"/>
  <c r="J3037" i="24"/>
  <c r="H3038" i="24"/>
  <c r="J3038" i="24"/>
  <c r="L3038" i="24"/>
  <c r="J3039" i="24"/>
  <c r="H3040" i="24"/>
  <c r="J3040" i="24"/>
  <c r="L3040" i="24"/>
  <c r="J3041" i="24"/>
  <c r="H3042" i="24"/>
  <c r="J3042" i="24"/>
  <c r="L3042" i="24"/>
  <c r="J3043" i="24"/>
  <c r="H3044" i="24"/>
  <c r="J3044" i="24"/>
  <c r="L3044" i="24"/>
  <c r="J3045" i="24"/>
  <c r="H3046" i="24"/>
  <c r="J3046" i="24"/>
  <c r="L3046" i="24"/>
  <c r="J3047" i="24"/>
  <c r="H3048" i="24"/>
  <c r="J3048" i="24"/>
  <c r="L3048" i="24"/>
  <c r="J3049" i="24"/>
  <c r="H3050" i="24"/>
  <c r="J3050" i="24"/>
  <c r="L3050" i="24"/>
  <c r="J3051" i="24"/>
  <c r="H3052" i="24"/>
  <c r="J3052" i="24"/>
  <c r="L3052" i="24"/>
  <c r="J3053" i="24"/>
  <c r="H3054" i="24"/>
  <c r="J3054" i="24"/>
  <c r="L3054" i="24"/>
  <c r="J3055" i="24"/>
  <c r="H3056" i="24"/>
  <c r="J3056" i="24"/>
  <c r="L3056" i="24"/>
  <c r="J3057" i="24"/>
  <c r="H3058" i="24"/>
  <c r="J3058" i="24"/>
  <c r="L3058" i="24"/>
  <c r="J3059" i="24"/>
  <c r="H3060" i="24"/>
  <c r="J3060" i="24"/>
  <c r="L3060" i="24"/>
  <c r="J3061" i="24"/>
  <c r="H3062" i="24"/>
  <c r="J3062" i="24"/>
  <c r="L3062" i="24"/>
  <c r="J3063" i="24"/>
  <c r="H3064" i="24"/>
  <c r="J3064" i="24"/>
  <c r="L3064" i="24"/>
  <c r="J3065" i="24"/>
  <c r="H3066" i="24"/>
  <c r="J3066" i="24"/>
  <c r="L3066" i="24"/>
  <c r="J3067" i="24"/>
  <c r="H3068" i="24"/>
  <c r="J3068" i="24"/>
  <c r="L3068" i="24"/>
  <c r="J3069" i="24"/>
  <c r="H3070" i="24"/>
  <c r="J3070" i="24"/>
  <c r="L3070" i="24"/>
  <c r="J3071" i="24"/>
  <c r="H3072" i="24"/>
  <c r="J3072" i="24"/>
  <c r="L3072" i="24"/>
  <c r="J3073" i="24"/>
  <c r="H3074" i="24"/>
  <c r="J3074" i="24"/>
  <c r="L3074" i="24"/>
  <c r="J3075" i="24"/>
  <c r="H3076" i="24"/>
  <c r="J3076" i="24"/>
  <c r="L3076" i="24"/>
  <c r="J3077" i="24"/>
  <c r="H3078" i="24"/>
  <c r="J3078" i="24"/>
  <c r="L3078" i="24"/>
  <c r="J3079" i="24"/>
  <c r="H3080" i="24"/>
  <c r="J3080" i="24"/>
  <c r="L3080" i="24"/>
  <c r="J3081" i="24"/>
  <c r="H3082" i="24"/>
  <c r="J3082" i="24"/>
  <c r="L3082" i="24"/>
  <c r="J3083" i="24"/>
  <c r="H3084" i="24"/>
  <c r="J3084" i="24"/>
  <c r="L3084" i="24"/>
  <c r="J3085" i="24"/>
  <c r="H3086" i="24"/>
  <c r="J3086" i="24"/>
  <c r="L3086" i="24"/>
  <c r="J3087" i="24"/>
  <c r="H3088" i="24"/>
  <c r="J3088" i="24"/>
  <c r="L3088" i="24"/>
  <c r="J3089" i="24"/>
  <c r="H3090" i="24"/>
  <c r="J3090" i="24"/>
  <c r="L3090" i="24"/>
  <c r="J3091" i="24"/>
  <c r="H3092" i="24"/>
  <c r="J3092" i="24"/>
  <c r="L3092" i="24"/>
  <c r="J3093" i="24"/>
  <c r="H3094" i="24"/>
  <c r="J3094" i="24"/>
  <c r="L3094" i="24"/>
  <c r="J3095" i="24"/>
  <c r="H3096" i="24"/>
  <c r="J3096" i="24"/>
  <c r="L3096" i="24"/>
  <c r="J3097" i="24"/>
  <c r="H3098" i="24"/>
  <c r="J3098" i="24"/>
  <c r="L3098" i="24"/>
  <c r="J3099" i="24"/>
  <c r="H3100" i="24"/>
  <c r="J3100" i="24"/>
  <c r="L3100" i="24"/>
  <c r="J3101" i="24"/>
  <c r="H3102" i="24"/>
  <c r="J3102" i="24"/>
  <c r="L3102" i="24"/>
  <c r="J3103" i="24"/>
  <c r="H3104" i="24"/>
  <c r="J3104" i="24"/>
  <c r="L3104" i="24"/>
  <c r="J3105" i="24"/>
  <c r="H3106" i="24"/>
  <c r="J3106" i="24"/>
  <c r="L3106" i="24"/>
  <c r="J3107" i="24"/>
  <c r="H3108" i="24"/>
  <c r="J3108" i="24"/>
  <c r="L3108" i="24"/>
  <c r="J3109" i="24"/>
  <c r="H3110" i="24"/>
  <c r="J3110" i="24"/>
  <c r="L3110" i="24"/>
  <c r="J3111" i="24"/>
  <c r="H3112" i="24"/>
  <c r="J3112" i="24"/>
  <c r="L3112" i="24"/>
  <c r="J3113" i="24"/>
  <c r="H3114" i="24"/>
  <c r="J3114" i="24"/>
  <c r="L3114" i="24"/>
  <c r="J3115" i="24"/>
  <c r="H3116" i="24"/>
  <c r="J3116" i="24"/>
  <c r="L3116" i="24"/>
  <c r="J3117" i="24"/>
  <c r="H3118" i="24"/>
  <c r="J3118" i="24"/>
  <c r="L3118" i="24"/>
  <c r="J3119" i="24"/>
  <c r="H3120" i="24"/>
  <c r="J3120" i="24"/>
  <c r="L3120" i="24"/>
  <c r="J3121" i="24"/>
  <c r="H3122" i="24"/>
  <c r="J3122" i="24"/>
  <c r="L3122" i="24"/>
  <c r="J3123" i="24"/>
  <c r="H3124" i="24"/>
  <c r="J3124" i="24"/>
  <c r="L3124" i="24"/>
  <c r="J3125" i="24"/>
  <c r="H3126" i="24"/>
  <c r="J3126" i="24"/>
  <c r="L3126" i="24"/>
  <c r="J3127" i="24"/>
  <c r="H3128" i="24"/>
  <c r="J3128" i="24"/>
  <c r="L3128" i="24"/>
  <c r="J3129" i="24"/>
  <c r="H3130" i="24"/>
  <c r="J3130" i="24"/>
  <c r="L3130" i="24"/>
  <c r="J3131" i="24"/>
  <c r="H3132" i="24"/>
  <c r="J3132" i="24"/>
  <c r="L3132" i="24"/>
  <c r="J3133" i="24"/>
  <c r="H3134" i="24"/>
  <c r="J3134" i="24"/>
  <c r="L3134" i="24"/>
  <c r="J3135" i="24"/>
  <c r="H3136" i="24"/>
  <c r="J3136" i="24"/>
  <c r="L3136" i="24"/>
  <c r="J3137" i="24"/>
  <c r="H3138" i="24"/>
  <c r="J3138" i="24"/>
  <c r="L3138" i="24"/>
  <c r="J3139" i="24"/>
  <c r="H3140" i="24"/>
  <c r="J3140" i="24"/>
  <c r="L3140" i="24"/>
  <c r="J3141" i="24"/>
  <c r="H3142" i="24"/>
  <c r="J3142" i="24"/>
  <c r="L3142" i="24"/>
  <c r="J3143" i="24"/>
  <c r="H3144" i="24"/>
  <c r="J3144" i="24"/>
  <c r="L3144" i="24"/>
  <c r="J3145" i="24"/>
  <c r="H3146" i="24"/>
  <c r="J3146" i="24"/>
  <c r="L3146" i="24"/>
  <c r="J3147" i="24"/>
  <c r="H3148" i="24"/>
  <c r="J3148" i="24"/>
  <c r="L3148" i="24"/>
  <c r="J3149" i="24"/>
  <c r="H3150" i="24"/>
  <c r="J3150" i="24"/>
  <c r="L3150" i="24"/>
  <c r="J3151" i="24"/>
  <c r="H3152" i="24"/>
  <c r="J3152" i="24"/>
  <c r="L3152" i="24"/>
  <c r="J3153" i="24"/>
  <c r="H3154" i="24"/>
  <c r="J3154" i="24"/>
  <c r="L3154" i="24"/>
  <c r="J3155" i="24"/>
  <c r="H3156" i="24"/>
  <c r="J3156" i="24"/>
  <c r="L3156" i="24"/>
  <c r="J3157" i="24"/>
  <c r="H3158" i="24"/>
  <c r="J3158" i="24"/>
  <c r="L3158" i="24"/>
  <c r="J3159" i="24"/>
  <c r="H3160" i="24"/>
  <c r="J3160" i="24"/>
  <c r="L3160" i="24"/>
  <c r="J3161" i="24"/>
  <c r="H3162" i="24"/>
  <c r="J3162" i="24"/>
  <c r="L3162" i="24"/>
  <c r="J3163" i="24"/>
  <c r="H3164" i="24"/>
  <c r="J3164" i="24"/>
  <c r="L3164" i="24"/>
  <c r="J3165" i="24"/>
  <c r="H3166" i="24"/>
  <c r="J3166" i="24"/>
  <c r="L3166" i="24"/>
  <c r="J3167" i="24"/>
  <c r="H3168" i="24"/>
  <c r="J3168" i="24"/>
  <c r="L3168" i="24"/>
  <c r="J3169" i="24"/>
  <c r="H3170" i="24"/>
  <c r="J3170" i="24"/>
  <c r="L3170" i="24"/>
  <c r="J3171" i="24"/>
  <c r="H3172" i="24"/>
  <c r="J3172" i="24"/>
  <c r="L3172" i="24"/>
  <c r="J3173" i="24"/>
  <c r="H3174" i="24"/>
  <c r="J3174" i="24"/>
  <c r="L3174" i="24"/>
  <c r="J3175" i="24"/>
  <c r="H3176" i="24"/>
  <c r="J3176" i="24"/>
  <c r="L3176" i="24"/>
  <c r="J3177" i="24"/>
  <c r="H3178" i="24"/>
  <c r="J3178" i="24"/>
  <c r="L3178" i="24"/>
  <c r="J3179" i="24"/>
  <c r="H3180" i="24"/>
  <c r="J3180" i="24"/>
  <c r="L3180" i="24"/>
  <c r="J3181" i="24"/>
  <c r="H3182" i="24"/>
  <c r="J3182" i="24"/>
  <c r="L3182" i="24"/>
  <c r="J3183" i="24"/>
  <c r="H3184" i="24"/>
  <c r="J3184" i="24"/>
  <c r="L3184" i="24"/>
  <c r="J3185" i="24"/>
  <c r="H3186" i="24"/>
  <c r="J3186" i="24"/>
  <c r="L3186" i="24"/>
  <c r="J3187" i="24"/>
  <c r="H3188" i="24"/>
  <c r="J3188" i="24"/>
  <c r="L3188" i="24"/>
  <c r="J3189" i="24"/>
  <c r="H3190" i="24"/>
  <c r="J3190" i="24"/>
  <c r="L3190" i="24"/>
  <c r="J3191" i="24"/>
  <c r="H3192" i="24"/>
  <c r="J3192" i="24"/>
  <c r="L3192" i="24"/>
  <c r="J3193" i="24"/>
  <c r="H3194" i="24"/>
  <c r="J3194" i="24"/>
  <c r="L3194" i="24"/>
  <c r="J3195" i="24"/>
  <c r="H3196" i="24"/>
  <c r="J3196" i="24"/>
  <c r="L3196" i="24"/>
  <c r="J3197" i="24"/>
  <c r="H3198" i="24"/>
  <c r="J3198" i="24"/>
  <c r="L3198" i="24"/>
  <c r="J3199" i="24"/>
  <c r="H3200" i="24"/>
  <c r="J3200" i="24"/>
  <c r="L3200" i="24"/>
  <c r="J3201" i="24"/>
  <c r="H3202" i="24"/>
  <c r="J3202" i="24"/>
  <c r="L3202" i="24"/>
  <c r="J3203" i="24"/>
  <c r="H3204" i="24"/>
  <c r="J3204" i="24"/>
  <c r="L3204" i="24"/>
  <c r="J3205" i="24"/>
  <c r="H3206" i="24"/>
  <c r="J3206" i="24"/>
  <c r="L3206" i="24"/>
  <c r="J3207" i="24"/>
  <c r="H3208" i="24"/>
  <c r="J3208" i="24"/>
  <c r="L3208" i="24"/>
  <c r="J3209" i="24"/>
  <c r="H3210" i="24"/>
  <c r="J3210" i="24"/>
  <c r="L3210" i="24"/>
  <c r="J3211" i="24"/>
  <c r="H3212" i="24"/>
  <c r="J3212" i="24"/>
  <c r="L3212" i="24"/>
  <c r="J3213" i="24"/>
  <c r="H3214" i="24"/>
  <c r="J3214" i="24"/>
  <c r="L3214" i="24"/>
  <c r="J3215" i="24"/>
  <c r="H3216" i="24"/>
  <c r="J3216" i="24"/>
  <c r="L3216" i="24"/>
  <c r="J3217" i="24"/>
  <c r="H3218" i="24"/>
  <c r="J3218" i="24"/>
  <c r="L3218" i="24"/>
  <c r="J3219" i="24"/>
  <c r="H3220" i="24"/>
  <c r="J3220" i="24"/>
  <c r="L3220" i="24"/>
  <c r="J3221" i="24"/>
  <c r="H3222" i="24"/>
  <c r="J3222" i="24"/>
  <c r="L3222" i="24"/>
  <c r="J3223" i="24"/>
  <c r="H3224" i="24"/>
  <c r="J3224" i="24"/>
  <c r="L3224" i="24"/>
  <c r="J3225" i="24"/>
  <c r="H3226" i="24"/>
  <c r="J3226" i="24"/>
  <c r="L3226" i="24"/>
  <c r="J3227" i="24"/>
  <c r="H3228" i="24"/>
  <c r="J3228" i="24"/>
  <c r="L3228" i="24"/>
  <c r="J3229" i="24"/>
  <c r="H3230" i="24"/>
  <c r="J3230" i="24"/>
  <c r="L3230" i="24"/>
  <c r="J3231" i="24"/>
  <c r="H3232" i="24"/>
  <c r="J3232" i="24"/>
  <c r="L3232" i="24"/>
  <c r="J3233" i="24"/>
  <c r="H3234" i="24"/>
  <c r="J3234" i="24"/>
  <c r="L3234" i="24"/>
  <c r="J3235" i="24"/>
  <c r="H3236" i="24"/>
  <c r="J3236" i="24"/>
  <c r="L3236" i="24"/>
  <c r="J3237" i="24"/>
  <c r="H3238" i="24"/>
  <c r="J3238" i="24"/>
  <c r="L3238" i="24"/>
  <c r="J3239" i="24"/>
  <c r="H3240" i="24"/>
  <c r="J3240" i="24"/>
  <c r="L3240" i="24"/>
  <c r="J3241" i="24"/>
  <c r="H3242" i="24"/>
  <c r="J3242" i="24"/>
  <c r="L3242" i="24"/>
  <c r="J3243" i="24"/>
  <c r="H3244" i="24"/>
  <c r="J3244" i="24"/>
  <c r="L3244" i="24"/>
  <c r="J3245" i="24"/>
  <c r="H3246" i="24"/>
  <c r="J3246" i="24"/>
  <c r="L3246" i="24"/>
  <c r="J3247" i="24"/>
  <c r="H3248" i="24"/>
  <c r="J3248" i="24"/>
  <c r="L3248" i="24"/>
  <c r="J3249" i="24"/>
  <c r="H3250" i="24"/>
  <c r="J3250" i="24"/>
  <c r="L3250" i="24"/>
  <c r="J3251" i="24"/>
  <c r="H3252" i="24"/>
  <c r="J3252" i="24"/>
  <c r="L3252" i="24"/>
  <c r="J3253" i="24"/>
  <c r="H3254" i="24"/>
  <c r="J3254" i="24"/>
  <c r="L3254" i="24"/>
  <c r="J3255" i="24"/>
  <c r="H3256" i="24"/>
  <c r="J3256" i="24"/>
  <c r="L3256" i="24"/>
  <c r="J3257" i="24"/>
  <c r="H3258" i="24"/>
  <c r="J3258" i="24"/>
  <c r="L3258" i="24"/>
  <c r="J3259" i="24"/>
  <c r="H3260" i="24"/>
  <c r="J3260" i="24"/>
  <c r="L3260" i="24"/>
  <c r="J3261" i="24"/>
  <c r="H3262" i="24"/>
  <c r="J3262" i="24"/>
  <c r="L3262" i="24"/>
  <c r="J3263" i="24"/>
  <c r="H3264" i="24"/>
  <c r="J3264" i="24"/>
  <c r="L3264" i="24"/>
  <c r="J3265" i="24"/>
  <c r="H3266" i="24"/>
  <c r="J3266" i="24"/>
  <c r="L3266" i="24"/>
  <c r="J3267" i="24"/>
  <c r="H3268" i="24"/>
  <c r="J3268" i="24"/>
  <c r="L3268" i="24"/>
  <c r="J3269" i="24"/>
  <c r="H3270" i="24"/>
  <c r="J3270" i="24"/>
  <c r="L3270" i="24"/>
  <c r="J3271" i="24"/>
  <c r="H3272" i="24"/>
  <c r="J3272" i="24"/>
  <c r="L3272" i="24"/>
  <c r="J3273" i="24"/>
  <c r="H3274" i="24"/>
  <c r="J3274" i="24"/>
  <c r="L3274" i="24"/>
  <c r="J3275" i="24"/>
  <c r="H3276" i="24"/>
  <c r="J3276" i="24"/>
  <c r="L3276" i="24"/>
  <c r="J3277" i="24"/>
  <c r="H3278" i="24"/>
  <c r="J3278" i="24"/>
  <c r="L3278" i="24"/>
  <c r="J3279" i="24"/>
  <c r="H3280" i="24"/>
  <c r="J3280" i="24"/>
  <c r="L3280" i="24"/>
  <c r="J3281" i="24"/>
  <c r="H3282" i="24"/>
  <c r="J3282" i="24"/>
  <c r="L3282" i="24"/>
  <c r="J3283" i="24"/>
  <c r="H3284" i="24"/>
  <c r="J3284" i="24"/>
  <c r="L3284" i="24"/>
  <c r="J3285" i="24"/>
  <c r="H3286" i="24"/>
  <c r="J3286" i="24"/>
  <c r="L3286" i="24"/>
  <c r="J3287" i="24"/>
  <c r="H3288" i="24"/>
  <c r="J3288" i="24"/>
  <c r="L3288" i="24"/>
  <c r="J3289" i="24"/>
  <c r="H3290" i="24"/>
  <c r="J3290" i="24"/>
  <c r="L3290" i="24"/>
  <c r="J3291" i="24"/>
  <c r="H3292" i="24"/>
  <c r="J3292" i="24"/>
  <c r="L3292" i="24"/>
  <c r="J3293" i="24"/>
  <c r="H3294" i="24"/>
  <c r="J3294" i="24"/>
  <c r="L3294" i="24"/>
  <c r="J3295" i="24"/>
  <c r="H3296" i="24"/>
  <c r="J3296" i="24"/>
  <c r="L3296" i="24"/>
  <c r="J3297" i="24"/>
  <c r="H3298" i="24"/>
  <c r="J3298" i="24"/>
  <c r="L3298" i="24"/>
  <c r="J3299" i="24"/>
  <c r="H3300" i="24"/>
  <c r="J3300" i="24"/>
  <c r="L3300" i="24"/>
  <c r="J3301" i="24"/>
  <c r="H3302" i="24"/>
  <c r="J3302" i="24"/>
  <c r="L3302" i="24"/>
  <c r="J3303" i="24"/>
  <c r="H3304" i="24"/>
  <c r="J3304" i="24"/>
  <c r="L3304" i="24"/>
  <c r="J3305" i="24"/>
  <c r="H3306" i="24"/>
  <c r="J3306" i="24"/>
  <c r="L3306" i="24"/>
  <c r="J3307" i="24"/>
  <c r="H3308" i="24"/>
  <c r="J3308" i="24"/>
  <c r="L3308" i="24"/>
  <c r="J3309" i="24"/>
  <c r="H3310" i="24"/>
  <c r="J3310" i="24"/>
  <c r="L3310" i="24"/>
  <c r="J3311" i="24"/>
  <c r="H3312" i="24"/>
  <c r="J3312" i="24"/>
  <c r="L3312" i="24"/>
  <c r="J3313" i="24"/>
  <c r="H3314" i="24"/>
  <c r="J3314" i="24"/>
  <c r="L3314" i="24"/>
  <c r="J3315" i="24"/>
  <c r="H3316" i="24"/>
  <c r="J3316" i="24"/>
  <c r="L3316" i="24"/>
  <c r="J3317" i="24"/>
  <c r="H3318" i="24"/>
  <c r="J3318" i="24"/>
  <c r="L3318" i="24"/>
  <c r="J3319" i="24"/>
  <c r="H3320" i="24"/>
  <c r="J3320" i="24"/>
  <c r="L3320" i="24"/>
  <c r="J3321" i="24"/>
  <c r="H3322" i="24"/>
  <c r="J3322" i="24"/>
  <c r="L3322" i="24"/>
  <c r="J3323" i="24"/>
  <c r="H3324" i="24"/>
  <c r="J3324" i="24"/>
  <c r="L3324" i="24"/>
  <c r="J3325" i="24"/>
  <c r="H3326" i="24"/>
  <c r="J3326" i="24"/>
  <c r="L3326" i="24"/>
  <c r="J3327" i="24"/>
  <c r="H3328" i="24"/>
  <c r="J3328" i="24"/>
  <c r="L3328" i="24"/>
  <c r="J3329" i="24"/>
  <c r="H3330" i="24"/>
  <c r="J3330" i="24"/>
  <c r="L3330" i="24"/>
  <c r="J3331" i="24"/>
  <c r="H3332" i="24"/>
  <c r="J3332" i="24"/>
  <c r="L3332" i="24"/>
  <c r="J3333" i="24"/>
  <c r="H3334" i="24"/>
  <c r="J3334" i="24"/>
  <c r="L3334" i="24"/>
  <c r="J3335" i="24"/>
  <c r="H3336" i="24"/>
  <c r="J3336" i="24"/>
  <c r="L3336" i="24"/>
  <c r="J3337" i="24"/>
  <c r="H3338" i="24"/>
  <c r="J3338" i="24"/>
  <c r="L3338" i="24"/>
  <c r="J3339" i="24"/>
  <c r="H3340" i="24"/>
  <c r="J3340" i="24"/>
  <c r="L3340" i="24"/>
  <c r="J3341" i="24"/>
  <c r="H3342" i="24"/>
  <c r="J3342" i="24"/>
  <c r="L3342" i="24"/>
  <c r="J3343" i="24"/>
  <c r="H3344" i="24"/>
  <c r="J3344" i="24"/>
  <c r="L3344" i="24"/>
  <c r="J3345" i="24"/>
  <c r="H3346" i="24"/>
  <c r="J3346" i="24"/>
  <c r="L3346" i="24"/>
  <c r="J3347" i="24"/>
  <c r="H3348" i="24"/>
  <c r="J3348" i="24"/>
  <c r="L3348" i="24"/>
  <c r="J3349" i="24"/>
  <c r="H3350" i="24"/>
  <c r="J3350" i="24"/>
  <c r="L3350" i="24"/>
  <c r="J3351" i="24"/>
  <c r="H3352" i="24"/>
  <c r="J3352" i="24"/>
  <c r="L3352" i="24"/>
  <c r="J3353" i="24"/>
  <c r="H3354" i="24"/>
  <c r="J3354" i="24"/>
  <c r="L3354" i="24"/>
  <c r="J3355" i="24"/>
  <c r="H3356" i="24"/>
  <c r="J3356" i="24"/>
  <c r="L3356" i="24"/>
  <c r="J3357" i="24"/>
  <c r="H3358" i="24"/>
  <c r="J3358" i="24"/>
  <c r="L3358" i="24"/>
  <c r="J3359" i="24"/>
  <c r="H3360" i="24"/>
  <c r="J3360" i="24"/>
  <c r="L3360" i="24"/>
  <c r="J3361" i="24"/>
  <c r="H3362" i="24"/>
  <c r="J3362" i="24"/>
  <c r="L3362" i="24"/>
  <c r="J3363" i="24"/>
  <c r="H3364" i="24"/>
  <c r="J3364" i="24"/>
  <c r="L3364" i="24"/>
  <c r="J3365" i="24"/>
  <c r="H3366" i="24"/>
  <c r="J3366" i="24"/>
  <c r="L3366" i="24"/>
  <c r="J3367" i="24"/>
  <c r="H3368" i="24"/>
  <c r="J3368" i="24"/>
  <c r="L3368" i="24"/>
  <c r="J3369" i="24"/>
  <c r="H3370" i="24"/>
  <c r="J3370" i="24"/>
  <c r="L3370" i="24"/>
  <c r="J3371" i="24"/>
  <c r="H3372" i="24"/>
  <c r="J3372" i="24"/>
  <c r="L3372" i="24"/>
  <c r="J3373" i="24"/>
  <c r="H3374" i="24"/>
  <c r="J3374" i="24"/>
  <c r="L3374" i="24"/>
  <c r="J3375" i="24"/>
  <c r="H3376" i="24"/>
  <c r="J3376" i="24"/>
  <c r="L3376" i="24"/>
  <c r="J3377" i="24"/>
  <c r="H3378" i="24"/>
  <c r="J3378" i="24"/>
  <c r="L3378" i="24"/>
  <c r="J3379" i="24"/>
  <c r="H3380" i="24"/>
  <c r="J3380" i="24"/>
  <c r="L3380" i="24"/>
  <c r="J3381" i="24"/>
  <c r="H3382" i="24"/>
  <c r="J3382" i="24"/>
  <c r="L3382" i="24"/>
  <c r="J3383" i="24"/>
  <c r="H3384" i="24"/>
  <c r="J3384" i="24"/>
  <c r="L3384" i="24"/>
  <c r="J3385" i="24"/>
  <c r="H3386" i="24"/>
  <c r="J3386" i="24"/>
  <c r="L3386" i="24"/>
  <c r="J3387" i="24"/>
  <c r="H3388" i="24"/>
  <c r="J3388" i="24"/>
  <c r="L3388" i="24"/>
  <c r="J3389" i="24"/>
  <c r="H3390" i="24"/>
  <c r="J3390" i="24"/>
  <c r="L3390" i="24"/>
  <c r="J3391" i="24"/>
  <c r="H3392" i="24"/>
  <c r="J3392" i="24"/>
  <c r="L3392" i="24"/>
  <c r="J3393" i="24"/>
  <c r="H3394" i="24"/>
  <c r="J3394" i="24"/>
  <c r="L3394" i="24"/>
  <c r="J3395" i="24"/>
  <c r="H3396" i="24"/>
  <c r="J3396" i="24"/>
  <c r="L3396" i="24"/>
  <c r="J3397" i="24"/>
  <c r="H3398" i="24"/>
  <c r="J3398" i="24"/>
  <c r="L3398" i="24"/>
  <c r="J3399" i="24"/>
  <c r="H3400" i="24"/>
  <c r="J3400" i="24"/>
  <c r="L3400" i="24"/>
  <c r="J3401" i="24"/>
  <c r="H3402" i="24"/>
  <c r="J3402" i="24"/>
  <c r="L3402" i="24"/>
  <c r="J3403" i="24"/>
  <c r="H3404" i="24"/>
  <c r="J3404" i="24"/>
  <c r="L3404" i="24"/>
  <c r="J3405" i="24"/>
  <c r="H3406" i="24"/>
  <c r="J3406" i="24"/>
  <c r="L3406" i="24"/>
  <c r="J3407" i="24"/>
  <c r="H3408" i="24"/>
  <c r="J3408" i="24"/>
  <c r="L3408" i="24"/>
  <c r="J3409" i="24"/>
  <c r="H3410" i="24"/>
  <c r="J3410" i="24"/>
  <c r="L3410" i="24"/>
  <c r="J3411" i="24"/>
  <c r="H3412" i="24"/>
  <c r="J3412" i="24"/>
  <c r="L3412" i="24"/>
  <c r="J3413" i="24"/>
  <c r="H3414" i="24"/>
  <c r="J3414" i="24"/>
  <c r="L3414" i="24"/>
  <c r="J3415" i="24"/>
  <c r="H3416" i="24"/>
  <c r="J3416" i="24"/>
  <c r="L3416" i="24"/>
  <c r="H3417" i="24"/>
  <c r="J3417" i="24"/>
  <c r="H3418" i="24"/>
  <c r="J3418" i="24"/>
  <c r="L3418" i="24"/>
  <c r="H3419" i="24"/>
  <c r="J3419" i="24"/>
  <c r="H3420" i="24"/>
  <c r="J3420" i="24"/>
  <c r="L3420" i="24"/>
  <c r="H3421" i="24"/>
  <c r="J3421" i="24"/>
  <c r="H3422" i="24"/>
  <c r="J3422" i="24"/>
  <c r="L3422" i="24"/>
  <c r="H3423" i="24"/>
  <c r="J3423" i="24"/>
  <c r="H3424" i="24"/>
  <c r="J3424" i="24"/>
  <c r="L3424" i="24"/>
  <c r="H3425" i="24"/>
  <c r="J3425" i="24"/>
  <c r="H3426" i="24"/>
  <c r="J3426" i="24"/>
  <c r="L3426" i="24"/>
  <c r="H3427" i="24"/>
  <c r="J3427" i="24"/>
  <c r="H3428" i="24"/>
  <c r="J3428" i="24"/>
  <c r="L3428" i="24"/>
  <c r="H3429" i="24"/>
  <c r="J3429" i="24"/>
  <c r="H3430" i="24"/>
  <c r="J3430" i="24"/>
  <c r="L3430" i="24"/>
  <c r="H3431" i="24"/>
  <c r="J3431" i="24"/>
  <c r="H3432" i="24"/>
  <c r="J3432" i="24"/>
  <c r="L3432" i="24"/>
  <c r="H3433" i="24"/>
  <c r="J3433" i="24"/>
  <c r="H3434" i="24"/>
  <c r="J3434" i="24"/>
  <c r="L3434" i="24"/>
  <c r="H3435" i="24"/>
  <c r="J3435" i="24"/>
  <c r="H3436" i="24"/>
  <c r="J3436" i="24"/>
  <c r="L3436" i="24"/>
  <c r="H3437" i="24"/>
  <c r="J3437" i="24"/>
  <c r="H3438" i="24"/>
  <c r="J3438" i="24"/>
  <c r="L3438" i="24"/>
  <c r="H3439" i="24"/>
  <c r="J3439" i="24"/>
  <c r="H3440" i="24"/>
  <c r="J3440" i="24"/>
  <c r="L3440" i="24"/>
  <c r="H3441" i="24"/>
  <c r="J3441" i="24"/>
  <c r="H3442" i="24"/>
  <c r="J3442" i="24"/>
  <c r="L3442" i="24"/>
  <c r="H3443" i="24"/>
  <c r="J3443" i="24"/>
  <c r="H3444" i="24"/>
  <c r="J3444" i="24"/>
  <c r="L3444" i="24"/>
  <c r="H3445" i="24"/>
  <c r="J3445" i="24"/>
  <c r="H3446" i="24"/>
  <c r="J3446" i="24"/>
  <c r="L3446" i="24"/>
  <c r="H3447" i="24"/>
  <c r="J3447" i="24"/>
  <c r="H3448" i="24"/>
  <c r="J3448" i="24"/>
  <c r="L3448" i="24"/>
  <c r="H3449" i="24"/>
  <c r="J3449" i="24"/>
  <c r="H3450" i="24"/>
  <c r="J3450" i="24"/>
  <c r="L3450" i="24"/>
  <c r="H3451" i="24"/>
  <c r="J3451" i="24"/>
  <c r="H3452" i="24"/>
  <c r="J3452" i="24"/>
  <c r="L3452" i="24"/>
  <c r="H3453" i="24"/>
  <c r="J3453" i="24"/>
  <c r="H3454" i="24"/>
  <c r="J3454" i="24"/>
  <c r="L3454" i="24"/>
  <c r="H3455" i="24"/>
  <c r="J3455" i="24"/>
  <c r="H3456" i="24"/>
  <c r="J3456" i="24"/>
  <c r="L3456" i="24"/>
  <c r="H3457" i="24"/>
  <c r="J3457" i="24"/>
  <c r="H3458" i="24"/>
  <c r="J3458" i="24"/>
  <c r="L3458" i="24"/>
  <c r="H3459" i="24"/>
  <c r="J3459" i="24"/>
  <c r="H3460" i="24"/>
  <c r="J3460" i="24"/>
  <c r="L3460" i="24"/>
  <c r="H3461" i="24"/>
  <c r="J3461" i="24"/>
  <c r="H3462" i="24"/>
  <c r="J3462" i="24"/>
  <c r="L3462" i="24"/>
  <c r="H3463" i="24"/>
  <c r="J3463" i="24"/>
  <c r="H3464" i="24"/>
  <c r="J3464" i="24"/>
  <c r="L3464" i="24"/>
  <c r="H3465" i="24"/>
  <c r="J3465" i="24"/>
  <c r="H3466" i="24"/>
  <c r="J3466" i="24"/>
  <c r="L3466" i="24"/>
  <c r="H3467" i="24"/>
  <c r="J3467" i="24"/>
  <c r="H3468" i="24"/>
  <c r="J3468" i="24"/>
  <c r="L3468" i="24"/>
  <c r="H3469" i="24"/>
  <c r="J3469" i="24"/>
  <c r="H3470" i="24"/>
  <c r="J3470" i="24"/>
  <c r="L3470" i="24"/>
  <c r="H3471" i="24"/>
  <c r="J3471" i="24"/>
  <c r="H3472" i="24"/>
  <c r="J3472" i="24"/>
  <c r="L3472" i="24"/>
  <c r="H3473" i="24"/>
  <c r="J3473" i="24"/>
  <c r="H3474" i="24"/>
  <c r="J3474" i="24"/>
  <c r="L3474" i="24"/>
  <c r="H3475" i="24"/>
  <c r="J3475" i="24"/>
  <c r="H3476" i="24"/>
  <c r="J3476" i="24"/>
  <c r="L3476" i="24"/>
  <c r="H3477" i="24"/>
  <c r="J3477" i="24"/>
  <c r="H3478" i="24"/>
  <c r="J3478" i="24"/>
  <c r="L3478" i="24"/>
  <c r="H3479" i="24"/>
  <c r="J3479" i="24"/>
  <c r="H3480" i="24"/>
  <c r="J3480" i="24"/>
  <c r="L3480" i="24"/>
  <c r="H3481" i="24"/>
  <c r="J3481" i="24"/>
  <c r="H3482" i="24"/>
  <c r="J3482" i="24"/>
  <c r="L3482" i="24"/>
  <c r="H3483" i="24"/>
  <c r="J3483" i="24"/>
  <c r="H3484" i="24"/>
  <c r="J3484" i="24"/>
  <c r="L3484" i="24"/>
  <c r="H3485" i="24"/>
  <c r="J3485" i="24"/>
  <c r="H3486" i="24"/>
  <c r="J3486" i="24"/>
  <c r="L3486" i="24"/>
  <c r="H3487" i="24"/>
  <c r="J3487" i="24"/>
  <c r="H3488" i="24"/>
  <c r="J3488" i="24"/>
  <c r="L3488" i="24"/>
  <c r="H3489" i="24"/>
  <c r="J3489" i="24"/>
  <c r="H3490" i="24"/>
  <c r="J3490" i="24"/>
  <c r="L3490" i="24"/>
  <c r="H3491" i="24"/>
  <c r="J3491" i="24"/>
  <c r="H3492" i="24"/>
  <c r="J3492" i="24"/>
  <c r="L3492" i="24"/>
  <c r="H3493" i="24"/>
  <c r="J3493" i="24"/>
  <c r="H3494" i="24"/>
  <c r="J3494" i="24"/>
  <c r="L3494" i="24"/>
  <c r="H3495" i="24"/>
  <c r="J3495" i="24"/>
  <c r="H3496" i="24"/>
  <c r="J3496" i="24"/>
  <c r="L3496" i="24"/>
  <c r="H3497" i="24"/>
  <c r="J3497" i="24"/>
  <c r="H3498" i="24"/>
  <c r="J3498" i="24"/>
  <c r="L3498" i="24"/>
  <c r="H3499" i="24"/>
  <c r="J3499" i="24"/>
  <c r="H3500" i="24"/>
  <c r="J3500" i="24"/>
  <c r="L3500" i="24"/>
  <c r="H3501" i="24"/>
  <c r="J3501" i="24"/>
  <c r="H3502" i="24"/>
  <c r="J3502" i="24"/>
  <c r="L3502" i="24"/>
  <c r="H3503" i="24"/>
  <c r="J3503" i="24"/>
  <c r="H3504" i="24"/>
  <c r="J3504" i="24"/>
  <c r="L3504" i="24"/>
  <c r="H3505" i="24"/>
  <c r="J3505" i="24"/>
  <c r="H3506" i="24"/>
  <c r="J3506" i="24"/>
  <c r="L3506" i="24"/>
  <c r="H3507" i="24"/>
  <c r="J3507" i="24"/>
  <c r="H3508" i="24"/>
  <c r="J3508" i="24"/>
  <c r="L3508" i="24"/>
  <c r="H3509" i="24"/>
  <c r="J3509" i="24"/>
  <c r="H3510" i="24"/>
  <c r="J3510" i="24"/>
  <c r="L3510" i="24"/>
  <c r="H3511" i="24"/>
  <c r="J3511" i="24"/>
  <c r="H3512" i="24"/>
  <c r="J3512" i="24"/>
  <c r="L3512" i="24"/>
  <c r="H3513" i="24"/>
  <c r="J3513" i="24"/>
  <c r="H3514" i="24"/>
  <c r="J3514" i="24"/>
  <c r="L3514" i="24"/>
  <c r="H3515" i="24"/>
  <c r="J3515" i="24"/>
  <c r="H3516" i="24"/>
  <c r="J3516" i="24"/>
  <c r="L3516" i="24"/>
  <c r="H3517" i="24"/>
  <c r="J3517" i="24"/>
  <c r="H3518" i="24"/>
  <c r="J3518" i="24"/>
  <c r="L3518" i="24"/>
  <c r="H3519" i="24"/>
  <c r="H3520" i="24"/>
  <c r="J3520" i="24"/>
  <c r="L3520" i="24"/>
  <c r="H3521" i="24"/>
  <c r="J3521" i="24"/>
  <c r="H3522" i="24"/>
  <c r="J3522" i="24"/>
  <c r="L3522" i="24"/>
  <c r="H3523" i="24"/>
  <c r="H3524" i="24"/>
  <c r="J3524" i="24"/>
  <c r="L3524" i="24"/>
  <c r="H3525" i="24"/>
  <c r="J3525" i="24"/>
  <c r="H3526" i="24"/>
  <c r="J3526" i="24"/>
  <c r="L3526" i="24"/>
  <c r="H3527" i="24"/>
  <c r="H3528" i="24"/>
  <c r="J3528" i="24"/>
  <c r="L3528" i="24"/>
  <c r="H3529" i="24"/>
  <c r="J3529" i="24"/>
  <c r="H3530" i="24"/>
  <c r="J3530" i="24"/>
  <c r="L3530" i="24"/>
  <c r="H3531" i="24"/>
  <c r="H3532" i="24"/>
  <c r="J3532" i="24"/>
  <c r="L3532" i="24"/>
  <c r="H3533" i="24"/>
  <c r="J3533" i="24"/>
  <c r="H3534" i="24"/>
  <c r="J3534" i="24"/>
  <c r="L3534" i="24"/>
  <c r="H3535" i="24"/>
  <c r="H3536" i="24"/>
  <c r="J3536" i="24"/>
  <c r="L3536" i="24"/>
  <c r="H3537" i="24"/>
  <c r="J3537" i="24"/>
  <c r="H3538" i="24"/>
  <c r="J3538" i="24"/>
  <c r="L3538" i="24"/>
  <c r="H3539" i="24"/>
  <c r="H3540" i="24"/>
  <c r="J3540" i="24"/>
  <c r="L3540" i="24"/>
  <c r="H3541" i="24"/>
  <c r="J3541" i="24"/>
  <c r="H3542" i="24"/>
  <c r="J3542" i="24"/>
  <c r="L3542" i="24"/>
  <c r="H3543" i="24"/>
  <c r="H3544" i="24"/>
  <c r="J3544" i="24"/>
  <c r="L3544" i="24"/>
  <c r="H3545" i="24"/>
  <c r="J3545" i="24"/>
  <c r="H3546" i="24"/>
  <c r="J3546" i="24"/>
  <c r="L3546" i="24"/>
  <c r="H3547" i="24"/>
  <c r="H3548" i="24"/>
  <c r="J3548" i="24"/>
  <c r="L3548" i="24"/>
  <c r="H3549" i="24"/>
  <c r="J3549" i="24"/>
  <c r="H3550" i="24"/>
  <c r="J3550" i="24"/>
  <c r="L3550" i="24"/>
  <c r="H3551" i="24"/>
  <c r="H3552" i="24"/>
  <c r="J3552" i="24"/>
  <c r="L3552" i="24"/>
  <c r="H3553" i="24"/>
  <c r="J3553" i="24"/>
  <c r="H3554" i="24"/>
  <c r="J3554" i="24"/>
  <c r="L3554" i="24"/>
  <c r="H3555" i="24"/>
  <c r="H3556" i="24"/>
  <c r="J3556" i="24"/>
  <c r="L3556" i="24"/>
  <c r="H3557" i="24"/>
  <c r="J3557" i="24"/>
  <c r="H3558" i="24"/>
  <c r="J3558" i="24"/>
  <c r="L3558" i="24"/>
  <c r="H3559" i="24"/>
  <c r="H3560" i="24"/>
  <c r="J3560" i="24"/>
  <c r="L3560" i="24"/>
  <c r="H3561" i="24"/>
  <c r="J3561" i="24"/>
  <c r="H3562" i="24"/>
  <c r="J3562" i="24"/>
  <c r="L3562" i="24"/>
  <c r="H3563" i="24"/>
  <c r="H3564" i="24"/>
  <c r="J3564" i="24"/>
  <c r="L3564" i="24"/>
  <c r="H3565" i="24"/>
  <c r="J3565" i="24"/>
  <c r="H3566" i="24"/>
  <c r="J3566" i="24"/>
  <c r="L3566" i="24"/>
  <c r="H3567" i="24"/>
  <c r="H3568" i="24"/>
  <c r="J3568" i="24"/>
  <c r="L3568" i="24"/>
  <c r="H3569" i="24"/>
  <c r="J3569" i="24"/>
  <c r="H3570" i="24"/>
  <c r="J3570" i="24"/>
  <c r="L3570" i="24"/>
  <c r="H3571" i="24"/>
  <c r="H3572" i="24"/>
  <c r="J3572" i="24"/>
  <c r="L3572" i="24"/>
  <c r="H3573" i="24"/>
  <c r="J3573" i="24"/>
  <c r="H3574" i="24"/>
  <c r="J3574" i="24"/>
  <c r="L3574" i="24"/>
  <c r="H3575" i="24"/>
  <c r="H3576" i="24"/>
  <c r="J3576" i="24"/>
  <c r="L3576" i="24"/>
  <c r="H3577" i="24"/>
  <c r="J3577" i="24"/>
  <c r="H3578" i="24"/>
  <c r="J3578" i="24"/>
  <c r="L3578" i="24"/>
  <c r="H3579" i="24"/>
  <c r="H3580" i="24"/>
  <c r="J3580" i="24"/>
  <c r="L3580" i="24"/>
  <c r="H3581" i="24"/>
  <c r="J3581" i="24"/>
  <c r="H3582" i="24"/>
  <c r="J3582" i="24"/>
  <c r="L3582" i="24"/>
  <c r="H3583" i="24"/>
  <c r="H3584" i="24"/>
  <c r="J3584" i="24"/>
  <c r="L3584" i="24"/>
  <c r="H3585" i="24"/>
  <c r="J3585" i="24"/>
  <c r="H3586" i="24"/>
  <c r="J3586" i="24"/>
  <c r="L3586" i="24"/>
  <c r="H3587" i="24"/>
  <c r="H3588" i="24"/>
  <c r="J3588" i="24"/>
  <c r="L3588" i="24"/>
  <c r="H3589" i="24"/>
  <c r="J3589" i="24"/>
  <c r="H3590" i="24"/>
  <c r="J3590" i="24"/>
  <c r="L3590" i="24"/>
  <c r="H3591" i="24"/>
  <c r="H3592" i="24"/>
  <c r="J3592" i="24"/>
  <c r="L3592" i="24"/>
  <c r="H3593" i="24"/>
  <c r="J3593" i="24"/>
  <c r="H3594" i="24"/>
  <c r="J3594" i="24"/>
  <c r="L3594" i="24"/>
  <c r="H3595" i="24"/>
  <c r="H3596" i="24"/>
  <c r="J3596" i="24"/>
  <c r="L3596" i="24"/>
  <c r="H3597" i="24"/>
  <c r="J3597" i="24"/>
  <c r="H3598" i="24"/>
  <c r="J3598" i="24"/>
  <c r="L3598" i="24"/>
  <c r="H3599" i="24"/>
  <c r="H3600" i="24"/>
  <c r="J3600" i="24"/>
  <c r="L3600" i="24"/>
  <c r="H3601" i="24"/>
  <c r="J3601" i="24"/>
  <c r="H3602" i="24"/>
  <c r="J3602" i="24"/>
  <c r="L3602" i="24"/>
  <c r="H3603" i="24"/>
  <c r="H3604" i="24"/>
  <c r="J3604" i="24"/>
  <c r="L3604" i="24"/>
  <c r="H3605" i="24"/>
  <c r="J3605" i="24"/>
  <c r="H3606" i="24"/>
  <c r="J3606" i="24"/>
  <c r="L3606" i="24"/>
  <c r="H3607" i="24"/>
  <c r="H3608" i="24"/>
  <c r="J3608" i="24"/>
  <c r="L3608" i="24"/>
  <c r="H3609" i="24"/>
  <c r="J3609" i="24"/>
  <c r="H3610" i="24"/>
  <c r="J3610" i="24"/>
  <c r="L3610" i="24"/>
  <c r="H3611" i="24"/>
  <c r="H3612" i="24"/>
  <c r="J3612" i="24"/>
  <c r="L3612" i="24"/>
  <c r="H3613" i="24"/>
  <c r="J3613" i="24"/>
  <c r="H3614" i="24"/>
  <c r="J3614" i="24"/>
  <c r="L3614" i="24"/>
  <c r="H3615" i="24"/>
  <c r="H3616" i="24"/>
  <c r="J3616" i="24"/>
  <c r="L3616" i="24"/>
  <c r="H3617" i="24"/>
  <c r="J3617" i="24"/>
  <c r="H3618" i="24"/>
  <c r="J3618" i="24"/>
  <c r="L3618" i="24"/>
  <c r="H3619" i="24"/>
  <c r="H3620" i="24"/>
  <c r="J3620" i="24"/>
  <c r="L3620" i="24"/>
  <c r="H3621" i="24"/>
  <c r="J3621" i="24"/>
  <c r="H3622" i="24"/>
  <c r="J3622" i="24"/>
  <c r="L3622" i="24"/>
  <c r="H3623" i="24"/>
  <c r="H3624" i="24"/>
  <c r="J3624" i="24"/>
  <c r="L3624" i="24"/>
  <c r="H3625" i="24"/>
  <c r="J3625" i="24"/>
  <c r="H3626" i="24"/>
  <c r="J3626" i="24"/>
  <c r="L3626" i="24"/>
  <c r="H3627" i="24"/>
  <c r="H3628" i="24"/>
  <c r="J3628" i="24"/>
  <c r="L3628" i="24"/>
  <c r="H3629" i="24"/>
  <c r="J3629" i="24"/>
  <c r="H3630" i="24"/>
  <c r="J3630" i="24"/>
  <c r="L3630" i="24"/>
  <c r="H3631" i="24"/>
  <c r="H3632" i="24"/>
  <c r="J3632" i="24"/>
  <c r="L3632" i="24"/>
  <c r="H3633" i="24"/>
  <c r="J3633" i="24"/>
  <c r="H3634" i="24"/>
  <c r="J3634" i="24"/>
  <c r="L3634" i="24"/>
  <c r="H3635" i="24"/>
  <c r="H3636" i="24"/>
  <c r="J3636" i="24"/>
  <c r="L3636" i="24"/>
  <c r="H3637" i="24"/>
  <c r="J3637" i="24"/>
  <c r="H3638" i="24"/>
  <c r="J3638" i="24"/>
  <c r="L3638" i="24"/>
  <c r="H3639" i="24"/>
  <c r="H3640" i="24"/>
  <c r="J3640" i="24"/>
  <c r="L3640" i="24"/>
  <c r="H3641" i="24"/>
  <c r="J3641" i="24"/>
  <c r="H3642" i="24"/>
  <c r="J3642" i="24"/>
  <c r="L3642" i="24"/>
  <c r="H3643" i="24"/>
  <c r="H3644" i="24"/>
  <c r="J3644" i="24"/>
  <c r="L3644" i="24"/>
  <c r="H3645" i="24"/>
  <c r="J3645" i="24"/>
  <c r="H3646" i="24"/>
  <c r="J3646" i="24"/>
  <c r="L3646" i="24"/>
  <c r="H3647" i="24"/>
  <c r="H3648" i="24"/>
  <c r="J3648" i="24"/>
  <c r="L3648" i="24"/>
  <c r="H3649" i="24"/>
  <c r="J3649" i="24"/>
  <c r="H3650" i="24"/>
  <c r="J3650" i="24"/>
  <c r="L3650" i="24"/>
  <c r="H3651" i="24"/>
  <c r="H3652" i="24"/>
  <c r="J3652" i="24"/>
  <c r="L3652" i="24"/>
  <c r="H3653" i="24"/>
  <c r="J3653" i="24"/>
  <c r="H3654" i="24"/>
  <c r="J3654" i="24"/>
  <c r="L3654" i="24"/>
  <c r="H3655" i="24"/>
  <c r="H3656" i="24"/>
  <c r="J3656" i="24"/>
  <c r="L3656" i="24"/>
  <c r="H3657" i="24"/>
  <c r="J3657" i="24"/>
  <c r="H3658" i="24"/>
  <c r="J3658" i="24"/>
  <c r="L3658" i="24"/>
  <c r="H3659" i="24"/>
  <c r="H3660" i="24"/>
  <c r="J3660" i="24"/>
  <c r="L3660" i="24"/>
  <c r="H3661" i="24"/>
  <c r="J3661" i="24"/>
  <c r="H3662" i="24"/>
  <c r="J3662" i="24"/>
  <c r="L3662" i="24"/>
  <c r="H3663" i="24"/>
  <c r="H3664" i="24"/>
  <c r="J3664" i="24"/>
  <c r="L3664" i="24"/>
  <c r="H3665" i="24"/>
  <c r="J3665" i="24"/>
  <c r="H3666" i="24"/>
  <c r="J3666" i="24"/>
  <c r="L3666" i="24"/>
  <c r="H3667" i="24"/>
  <c r="H3668" i="24"/>
  <c r="J3668" i="24"/>
  <c r="L3668" i="24"/>
  <c r="H3669" i="24"/>
  <c r="J3669" i="24"/>
  <c r="H3670" i="24"/>
  <c r="J3670" i="24"/>
  <c r="L3670" i="24"/>
  <c r="H3671" i="24"/>
  <c r="H3672" i="24"/>
  <c r="J3672" i="24"/>
  <c r="L3672" i="24"/>
  <c r="H3673" i="24"/>
  <c r="J3673" i="24"/>
  <c r="H3674" i="24"/>
  <c r="J3674" i="24"/>
  <c r="L3674" i="24"/>
  <c r="H3675" i="24"/>
  <c r="H3676" i="24"/>
  <c r="J3676" i="24"/>
  <c r="L3676" i="24"/>
  <c r="H3677" i="24"/>
  <c r="J3677" i="24"/>
  <c r="H3678" i="24"/>
  <c r="J3678" i="24"/>
  <c r="L3678" i="24"/>
  <c r="H3679" i="24"/>
  <c r="H3680" i="24"/>
  <c r="J3680" i="24"/>
  <c r="L3680" i="24"/>
  <c r="H3681" i="24"/>
  <c r="J3681" i="24"/>
  <c r="H3682" i="24"/>
  <c r="J3682" i="24"/>
  <c r="L3682" i="24"/>
  <c r="H3683" i="24"/>
  <c r="H3684" i="24"/>
  <c r="J3684" i="24"/>
  <c r="L3684" i="24"/>
  <c r="H3685" i="24"/>
  <c r="J3685" i="24"/>
  <c r="H3686" i="24"/>
  <c r="J3686" i="24"/>
  <c r="L3686" i="24"/>
  <c r="H3687" i="24"/>
  <c r="H3688" i="24"/>
  <c r="J3688" i="24"/>
  <c r="L3688" i="24"/>
  <c r="H3689" i="24"/>
  <c r="J3689" i="24"/>
  <c r="H3690" i="24"/>
  <c r="J3690" i="24"/>
  <c r="L3690" i="24"/>
  <c r="H3691" i="24"/>
  <c r="H3692" i="24"/>
  <c r="J3692" i="24"/>
  <c r="L3692" i="24"/>
  <c r="H3693" i="24"/>
  <c r="J3693" i="24"/>
  <c r="H3694" i="24"/>
  <c r="J3694" i="24"/>
  <c r="L3694" i="24"/>
  <c r="H3695" i="24"/>
  <c r="H3696" i="24"/>
  <c r="J3696" i="24"/>
  <c r="L3696" i="24"/>
  <c r="H3697" i="24"/>
  <c r="J3697" i="24"/>
  <c r="H3698" i="24"/>
  <c r="J3698" i="24"/>
  <c r="L3698" i="24"/>
  <c r="H3699" i="24"/>
  <c r="H3700" i="24"/>
  <c r="J3700" i="24"/>
  <c r="L3700" i="24"/>
  <c r="H3701" i="24"/>
  <c r="J3701" i="24"/>
  <c r="H3702" i="24"/>
  <c r="J3702" i="24"/>
  <c r="L3702" i="24"/>
  <c r="H3703" i="24"/>
  <c r="H3704" i="24"/>
  <c r="J3704" i="24"/>
  <c r="L3704" i="24"/>
  <c r="H3705" i="24"/>
  <c r="J3705" i="24"/>
  <c r="H3706" i="24"/>
  <c r="J3706" i="24"/>
  <c r="L3706" i="24"/>
  <c r="H3707" i="24"/>
  <c r="H3708" i="24"/>
  <c r="J3708" i="24"/>
  <c r="L3708" i="24"/>
  <c r="H3709" i="24"/>
  <c r="J3709" i="24"/>
  <c r="H3710" i="24"/>
  <c r="J3710" i="24"/>
  <c r="L3710" i="24"/>
  <c r="H3711" i="24"/>
  <c r="H3712" i="24"/>
  <c r="J3712" i="24"/>
  <c r="L3712" i="24"/>
  <c r="H3713" i="24"/>
  <c r="J3713" i="24"/>
  <c r="H3714" i="24"/>
  <c r="J3714" i="24"/>
  <c r="L3714" i="24"/>
  <c r="H3715" i="24"/>
  <c r="H3716" i="24"/>
  <c r="J3716" i="24"/>
  <c r="L3716" i="24"/>
  <c r="H3717" i="24"/>
  <c r="J3717" i="24"/>
  <c r="H3718" i="24"/>
  <c r="J3718" i="24"/>
  <c r="L3718" i="24"/>
  <c r="H3719" i="24"/>
  <c r="H3720" i="24"/>
  <c r="J3720" i="24"/>
  <c r="L3720" i="24"/>
  <c r="H3721" i="24"/>
  <c r="J3721" i="24"/>
  <c r="H3722" i="24"/>
  <c r="J3722" i="24"/>
  <c r="L3722" i="24"/>
  <c r="H3723" i="24"/>
  <c r="H3724" i="24"/>
  <c r="J3724" i="24"/>
  <c r="L3724" i="24"/>
  <c r="H3725" i="24"/>
  <c r="J3725" i="24"/>
  <c r="H3726" i="24"/>
  <c r="J3726" i="24"/>
  <c r="L3726" i="24"/>
  <c r="H3727" i="24"/>
  <c r="H3728" i="24"/>
  <c r="J3728" i="24"/>
  <c r="L3728" i="24"/>
  <c r="H3729" i="24"/>
  <c r="J3729" i="24"/>
  <c r="H3730" i="24"/>
  <c r="J3730" i="24"/>
  <c r="L3730" i="24"/>
  <c r="H3731" i="24"/>
  <c r="H3732" i="24"/>
  <c r="J3732" i="24"/>
  <c r="L3732" i="24"/>
  <c r="H3733" i="24"/>
  <c r="J3733" i="24"/>
  <c r="H3734" i="24"/>
  <c r="J3734" i="24"/>
  <c r="L3734" i="24"/>
  <c r="H3735" i="24"/>
  <c r="H3736" i="24"/>
  <c r="J3736" i="24"/>
  <c r="L3736" i="24"/>
  <c r="H3737" i="24"/>
  <c r="J3737" i="24"/>
  <c r="H3738" i="24"/>
  <c r="J3738" i="24"/>
  <c r="L3738" i="24"/>
  <c r="H3739" i="24"/>
  <c r="H3740" i="24"/>
  <c r="J3740" i="24"/>
  <c r="L3740" i="24"/>
  <c r="H3741" i="24"/>
  <c r="J3741" i="24"/>
  <c r="H3742" i="24"/>
  <c r="J3742" i="24"/>
  <c r="L3742" i="24"/>
  <c r="H3743" i="24"/>
  <c r="H3744" i="24"/>
  <c r="J3744" i="24"/>
  <c r="L3744" i="24"/>
  <c r="H3745" i="24"/>
  <c r="J3745" i="24"/>
  <c r="H3746" i="24"/>
  <c r="J3746" i="24"/>
  <c r="L3746" i="24"/>
  <c r="H3747" i="24"/>
  <c r="H3748" i="24"/>
  <c r="J3748" i="24"/>
  <c r="L3748" i="24"/>
  <c r="H3749" i="24"/>
  <c r="J3749" i="24"/>
  <c r="H3750" i="24"/>
  <c r="J3750" i="24"/>
  <c r="L3750" i="24"/>
  <c r="H3751" i="24"/>
  <c r="H3752" i="24"/>
  <c r="J3752" i="24"/>
  <c r="L3752" i="24"/>
  <c r="H3753" i="24"/>
  <c r="J3753" i="24"/>
  <c r="H3754" i="24"/>
  <c r="J3754" i="24"/>
  <c r="L3754" i="24"/>
  <c r="H3755" i="24"/>
  <c r="H3756" i="24"/>
  <c r="J3756" i="24"/>
  <c r="L3756" i="24"/>
  <c r="H3757" i="24"/>
  <c r="J3757" i="24"/>
  <c r="H3758" i="24"/>
  <c r="J3758" i="24"/>
  <c r="L3758" i="24"/>
  <c r="H3759" i="24"/>
  <c r="H3760" i="24"/>
  <c r="J3760" i="24"/>
  <c r="L3760" i="24"/>
  <c r="H3761" i="24"/>
  <c r="J3761" i="24"/>
  <c r="H3762" i="24"/>
  <c r="J3762" i="24"/>
  <c r="L3762" i="24"/>
  <c r="H3763" i="24"/>
  <c r="H3764" i="24"/>
  <c r="J3764" i="24"/>
  <c r="L3764" i="24"/>
  <c r="H3765" i="24"/>
  <c r="J3765" i="24"/>
  <c r="H3766" i="24"/>
  <c r="J3766" i="24"/>
  <c r="L3766" i="24"/>
  <c r="H3767" i="24"/>
  <c r="H3768" i="24"/>
  <c r="J3768" i="24"/>
  <c r="L3768" i="24"/>
  <c r="H3769" i="24"/>
  <c r="J3769" i="24"/>
  <c r="H3770" i="24"/>
  <c r="J3770" i="24"/>
  <c r="L3770" i="24"/>
  <c r="H3771" i="24"/>
  <c r="H3772" i="24"/>
  <c r="J3772" i="24"/>
  <c r="L3772" i="24"/>
  <c r="H3773" i="24"/>
  <c r="J3773" i="24"/>
  <c r="H3774" i="24"/>
  <c r="J3774" i="24"/>
  <c r="L3774" i="24"/>
  <c r="H3775" i="24"/>
  <c r="H3776" i="24"/>
  <c r="J3776" i="24"/>
  <c r="L3776" i="24"/>
  <c r="H3777" i="24"/>
  <c r="J3777" i="24"/>
  <c r="H3778" i="24"/>
  <c r="J3778" i="24"/>
  <c r="L3778" i="24"/>
  <c r="H3779" i="24"/>
  <c r="H3780" i="24"/>
  <c r="J3780" i="24"/>
  <c r="L3780" i="24"/>
  <c r="H3781" i="24"/>
  <c r="J3781" i="24"/>
  <c r="H3782" i="24"/>
  <c r="J3782" i="24"/>
  <c r="L3782" i="24"/>
  <c r="H3783" i="24"/>
  <c r="H3784" i="24"/>
  <c r="J3784" i="24"/>
  <c r="L3784" i="24"/>
  <c r="H3785" i="24"/>
  <c r="J3785" i="24"/>
  <c r="H3786" i="24"/>
  <c r="J3786" i="24"/>
  <c r="L3786" i="24"/>
  <c r="H3787" i="24"/>
  <c r="H3788" i="24"/>
  <c r="J3788" i="24"/>
  <c r="L3788" i="24"/>
  <c r="H3789" i="24"/>
  <c r="J3789" i="24"/>
  <c r="H3790" i="24"/>
  <c r="J3790" i="24"/>
  <c r="L3790" i="24"/>
  <c r="H3791" i="24"/>
  <c r="H3792" i="24"/>
  <c r="J3792" i="24"/>
  <c r="L3792" i="24"/>
  <c r="H3793" i="24"/>
  <c r="J3793" i="24"/>
  <c r="H3794" i="24"/>
  <c r="J3794" i="24"/>
  <c r="L3794" i="24"/>
  <c r="H3795" i="24"/>
  <c r="H3796" i="24"/>
  <c r="J3796" i="24"/>
  <c r="L3796" i="24"/>
  <c r="H3797" i="24"/>
  <c r="J3797" i="24"/>
  <c r="H3798" i="24"/>
  <c r="J3798" i="24"/>
  <c r="L3798" i="24"/>
  <c r="H3799" i="24"/>
  <c r="H3800" i="24"/>
  <c r="J3800" i="24"/>
  <c r="L3800" i="24"/>
  <c r="H3801" i="24"/>
  <c r="J3801" i="24"/>
  <c r="H3802" i="24"/>
  <c r="J3802" i="24"/>
  <c r="L3802" i="24"/>
  <c r="H3803" i="24"/>
  <c r="H3804" i="24"/>
  <c r="J3804" i="24"/>
  <c r="L3804" i="24"/>
  <c r="H3805" i="24"/>
  <c r="J3805" i="24"/>
  <c r="H3806" i="24"/>
  <c r="J3806" i="24"/>
  <c r="L3806" i="24"/>
  <c r="H3807" i="24"/>
  <c r="H3808" i="24"/>
  <c r="J3808" i="24"/>
  <c r="L3808" i="24"/>
  <c r="H3809" i="24"/>
  <c r="J3809" i="24"/>
  <c r="H3810" i="24"/>
  <c r="J3810" i="24"/>
  <c r="L3810" i="24"/>
  <c r="H3811" i="24"/>
  <c r="H3812" i="24"/>
  <c r="J3812" i="24"/>
  <c r="L3812" i="24"/>
  <c r="H3813" i="24"/>
  <c r="J3813" i="24"/>
  <c r="H3814" i="24"/>
  <c r="J3814" i="24"/>
  <c r="L3814" i="24"/>
  <c r="H3815" i="24"/>
  <c r="H3816" i="24"/>
  <c r="J3816" i="24"/>
  <c r="L3816" i="24"/>
  <c r="H3817" i="24"/>
  <c r="J3817" i="24"/>
  <c r="H3818" i="24"/>
  <c r="J3818" i="24"/>
  <c r="L3818" i="24"/>
  <c r="H3819" i="24"/>
  <c r="H3820" i="24"/>
  <c r="J3820" i="24"/>
  <c r="L3820" i="24"/>
  <c r="H3821" i="24"/>
  <c r="J3821" i="24"/>
  <c r="H3822" i="24"/>
  <c r="J3822" i="24"/>
  <c r="L3822" i="24"/>
  <c r="H3823" i="24"/>
  <c r="H3824" i="24"/>
  <c r="J3824" i="24"/>
  <c r="L3824" i="24"/>
  <c r="H3825" i="24"/>
  <c r="J3825" i="24"/>
  <c r="H3826" i="24"/>
  <c r="J3826" i="24"/>
  <c r="L3826" i="24"/>
  <c r="H3827" i="24"/>
  <c r="H3828" i="24"/>
  <c r="J3828" i="24"/>
  <c r="L3828" i="24"/>
  <c r="H3829" i="24"/>
  <c r="J3829" i="24"/>
  <c r="H3830" i="24"/>
  <c r="J3830" i="24"/>
  <c r="L3830" i="24"/>
  <c r="H3831" i="24"/>
  <c r="H3832" i="24"/>
  <c r="J3832" i="24"/>
  <c r="L3832" i="24"/>
  <c r="H3833" i="24"/>
  <c r="J3833" i="24"/>
  <c r="H3834" i="24"/>
  <c r="J3834" i="24"/>
  <c r="L3834" i="24"/>
  <c r="H3835" i="24"/>
  <c r="H3836" i="24"/>
  <c r="J3836" i="24"/>
  <c r="L3836" i="24"/>
  <c r="H3837" i="24"/>
  <c r="J3837" i="24"/>
  <c r="H3838" i="24"/>
  <c r="J3838" i="24"/>
  <c r="L3838" i="24"/>
  <c r="H3839" i="24"/>
  <c r="H3840" i="24"/>
  <c r="J3840" i="24"/>
  <c r="L3840" i="24"/>
  <c r="H3841" i="24"/>
  <c r="J3841" i="24"/>
  <c r="H3842" i="24"/>
  <c r="J3842" i="24"/>
  <c r="L3842" i="24"/>
  <c r="H3843" i="24"/>
  <c r="H3844" i="24"/>
  <c r="J3844" i="24"/>
  <c r="L3844" i="24"/>
  <c r="H3845" i="24"/>
  <c r="J3845" i="24"/>
  <c r="H3846" i="24"/>
  <c r="J3846" i="24"/>
  <c r="L3846" i="24"/>
  <c r="H3847" i="24"/>
  <c r="H3848" i="24"/>
  <c r="J3848" i="24"/>
  <c r="L3848" i="24"/>
  <c r="H3849" i="24"/>
  <c r="J3849" i="24"/>
  <c r="H3850" i="24"/>
  <c r="J3850" i="24"/>
  <c r="L3850" i="24"/>
  <c r="H3851" i="24"/>
  <c r="H3852" i="24"/>
  <c r="J3852" i="24"/>
  <c r="L3852" i="24"/>
  <c r="H3853" i="24"/>
  <c r="J3853" i="24"/>
  <c r="H3854" i="24"/>
  <c r="J3854" i="24"/>
  <c r="L3854" i="24"/>
  <c r="H3855" i="24"/>
  <c r="H3856" i="24"/>
  <c r="J3856" i="24"/>
  <c r="L3856" i="24"/>
  <c r="H3857" i="24"/>
  <c r="J3857" i="24"/>
  <c r="H3858" i="24"/>
  <c r="J3858" i="24"/>
  <c r="L3858" i="24"/>
  <c r="H3859" i="24"/>
  <c r="H3860" i="24"/>
  <c r="J3860" i="24"/>
  <c r="L3860" i="24"/>
  <c r="H3861" i="24"/>
  <c r="J3861" i="24"/>
  <c r="H3862" i="24"/>
  <c r="J3862" i="24"/>
  <c r="L3862" i="24"/>
  <c r="H3863" i="24"/>
  <c r="H3864" i="24"/>
  <c r="J3864" i="24"/>
  <c r="L3864" i="24"/>
  <c r="H3865" i="24"/>
  <c r="H3866" i="24"/>
  <c r="J3866" i="24"/>
  <c r="L3866" i="24"/>
  <c r="H3867" i="24"/>
  <c r="H3868" i="24"/>
  <c r="J3868" i="24"/>
  <c r="L3868" i="24"/>
  <c r="H3869" i="24"/>
  <c r="J3869" i="24"/>
  <c r="H3870" i="24"/>
  <c r="J3870" i="24"/>
  <c r="L3870" i="24"/>
  <c r="H3871" i="24"/>
  <c r="H3872" i="24"/>
  <c r="J3872" i="24"/>
  <c r="L3872" i="24"/>
  <c r="H3873" i="24"/>
  <c r="J3873" i="24"/>
  <c r="H3874" i="24"/>
  <c r="J3874" i="24"/>
  <c r="L3874" i="24"/>
  <c r="H3875" i="24"/>
  <c r="H3876" i="24"/>
  <c r="J3876" i="24"/>
  <c r="L3876" i="24"/>
  <c r="H3877" i="24"/>
  <c r="J3877" i="24"/>
  <c r="H3878" i="24"/>
  <c r="J3878" i="24"/>
  <c r="L3878" i="24"/>
  <c r="H3879" i="24"/>
  <c r="H3880" i="24"/>
  <c r="J3880" i="24"/>
  <c r="L3880" i="24"/>
  <c r="H3881" i="24"/>
  <c r="H3882" i="24"/>
  <c r="J3882" i="24"/>
  <c r="L3882" i="24"/>
  <c r="H3883" i="24"/>
  <c r="H3884" i="24"/>
  <c r="J3884" i="24"/>
  <c r="L3884" i="24"/>
  <c r="H3885" i="24"/>
  <c r="J3885" i="24"/>
  <c r="H3886" i="24"/>
  <c r="J3886" i="24"/>
  <c r="L3886" i="24"/>
  <c r="H3887" i="24"/>
  <c r="H3888" i="24"/>
  <c r="J3888" i="24"/>
  <c r="L3888" i="24"/>
  <c r="H3889" i="24"/>
  <c r="H3890" i="24"/>
  <c r="J3890" i="24"/>
  <c r="L3890" i="24"/>
  <c r="H3891" i="24"/>
  <c r="H3892" i="24"/>
  <c r="J3892" i="24"/>
  <c r="L3892" i="24"/>
  <c r="H3893" i="24"/>
  <c r="J3893" i="24"/>
  <c r="H3894" i="24"/>
  <c r="J3894" i="24"/>
  <c r="L3894" i="24"/>
  <c r="H3895" i="24"/>
  <c r="H3896" i="24"/>
  <c r="J3896" i="24"/>
  <c r="L3896" i="24"/>
  <c r="H3897" i="24"/>
  <c r="H3898" i="24"/>
  <c r="J3898" i="24"/>
  <c r="L3898" i="24"/>
  <c r="H3899" i="24"/>
  <c r="H3900" i="24"/>
  <c r="J3900" i="24"/>
  <c r="L3900" i="24"/>
  <c r="H3901" i="24"/>
  <c r="J3901" i="24"/>
  <c r="H3902" i="24"/>
  <c r="J3902" i="24"/>
  <c r="L3902" i="24"/>
  <c r="H3903" i="24"/>
  <c r="H3904" i="24"/>
  <c r="J3904" i="24"/>
  <c r="L3904" i="24"/>
  <c r="H3905" i="24"/>
  <c r="H3906" i="24"/>
  <c r="J3906" i="24"/>
  <c r="L3906" i="24"/>
  <c r="H3907" i="24"/>
  <c r="H3908" i="24"/>
  <c r="J3908" i="24"/>
  <c r="L3908" i="24"/>
  <c r="H3909" i="24"/>
  <c r="J3909" i="24"/>
  <c r="H3910" i="24"/>
  <c r="J3910" i="24"/>
  <c r="L3910" i="24"/>
  <c r="H3911" i="24"/>
  <c r="H3912" i="24"/>
  <c r="J3912" i="24"/>
  <c r="L3912" i="24"/>
  <c r="H3913" i="24"/>
  <c r="H3914" i="24"/>
  <c r="J3914" i="24"/>
  <c r="L3914" i="24"/>
  <c r="H3915" i="24"/>
  <c r="H3916" i="24"/>
  <c r="J3916" i="24"/>
  <c r="L3916" i="24"/>
  <c r="H3917" i="24"/>
  <c r="J3917" i="24"/>
  <c r="H3918" i="24"/>
  <c r="J3918" i="24"/>
  <c r="L3918" i="24"/>
  <c r="H3919" i="24"/>
  <c r="H3920" i="24"/>
  <c r="J3920" i="24"/>
  <c r="L3920" i="24"/>
  <c r="H3921" i="24"/>
  <c r="H3922" i="24"/>
  <c r="J3922" i="24"/>
  <c r="L3922" i="24"/>
  <c r="H3923" i="24"/>
  <c r="H3924" i="24"/>
  <c r="J3924" i="24"/>
  <c r="L3924" i="24"/>
  <c r="H3925" i="24"/>
  <c r="J3925" i="24"/>
  <c r="H3926" i="24"/>
  <c r="J3926" i="24"/>
  <c r="L3926" i="24"/>
  <c r="H3927" i="24"/>
  <c r="H3928" i="24"/>
  <c r="J3928" i="24"/>
  <c r="L3928" i="24"/>
  <c r="H3929" i="24"/>
  <c r="H3930" i="24"/>
  <c r="J3930" i="24"/>
  <c r="L3930" i="24"/>
  <c r="H3931" i="24"/>
  <c r="H3932" i="24"/>
  <c r="J3932" i="24"/>
  <c r="L3932" i="24"/>
  <c r="H3933" i="24"/>
  <c r="J3933" i="24"/>
  <c r="H3934" i="24"/>
  <c r="J3934" i="24"/>
  <c r="L3934" i="24"/>
  <c r="H3935" i="24"/>
  <c r="H3936" i="24"/>
  <c r="J3936" i="24"/>
  <c r="L3936" i="24"/>
  <c r="H3937" i="24"/>
  <c r="H3938" i="24"/>
  <c r="J3938" i="24"/>
  <c r="L3938" i="24"/>
  <c r="H3939" i="24"/>
  <c r="H3940" i="24"/>
  <c r="J3940" i="24"/>
  <c r="L3940" i="24"/>
  <c r="H3941" i="24"/>
  <c r="J3941" i="24"/>
  <c r="H3942" i="24"/>
  <c r="J3942" i="24"/>
  <c r="L3942" i="24"/>
  <c r="H3943" i="24"/>
  <c r="H3944" i="24"/>
  <c r="J3944" i="24"/>
  <c r="L3944" i="24"/>
  <c r="H3945" i="24"/>
  <c r="H3946" i="24"/>
  <c r="J3946" i="24"/>
  <c r="L3946" i="24"/>
  <c r="H3947" i="24"/>
  <c r="H3948" i="24"/>
  <c r="J3948" i="24"/>
  <c r="L3948" i="24"/>
  <c r="H3949" i="24"/>
  <c r="J3949" i="24"/>
  <c r="H3950" i="24"/>
  <c r="J3950" i="24"/>
  <c r="L3950" i="24"/>
  <c r="H3951" i="24"/>
  <c r="H3952" i="24"/>
  <c r="J3952" i="24"/>
  <c r="L3952" i="24"/>
  <c r="H3953" i="24"/>
  <c r="H3954" i="24"/>
  <c r="J3954" i="24"/>
  <c r="L3954" i="24"/>
  <c r="H3955" i="24"/>
  <c r="H3956" i="24"/>
  <c r="J3956" i="24"/>
  <c r="L3956" i="24"/>
  <c r="H3957" i="24"/>
  <c r="J3957" i="24"/>
  <c r="H3958" i="24"/>
  <c r="J3958" i="24"/>
  <c r="L3958" i="24"/>
  <c r="H3959" i="24"/>
  <c r="H3960" i="24"/>
  <c r="J3960" i="24"/>
  <c r="L3960" i="24"/>
  <c r="H3961" i="24"/>
  <c r="H3962" i="24"/>
  <c r="J3962" i="24"/>
  <c r="L3962" i="24"/>
  <c r="H3963" i="24"/>
  <c r="H3964" i="24"/>
  <c r="J3964" i="24"/>
  <c r="L3964" i="24"/>
  <c r="H3965" i="24"/>
  <c r="J3965" i="24"/>
  <c r="H3966" i="24"/>
  <c r="J3966" i="24"/>
  <c r="L3966" i="24"/>
  <c r="H3967" i="24"/>
  <c r="H3968" i="24"/>
  <c r="J3968" i="24"/>
  <c r="L3968" i="24"/>
  <c r="H3969" i="24"/>
  <c r="H3970" i="24"/>
  <c r="J3970" i="24"/>
  <c r="L3970" i="24"/>
  <c r="H3971" i="24"/>
  <c r="H3972" i="24"/>
  <c r="J3972" i="24"/>
  <c r="L3972" i="24"/>
  <c r="H3973" i="24"/>
  <c r="J3973" i="24"/>
  <c r="H3974" i="24"/>
  <c r="J3974" i="24"/>
  <c r="L3974" i="24"/>
  <c r="H3975" i="24"/>
  <c r="H3976" i="24"/>
  <c r="J3976" i="24"/>
  <c r="L3976" i="24"/>
  <c r="H3977" i="24"/>
  <c r="H3978" i="24"/>
  <c r="J3978" i="24"/>
  <c r="L3978" i="24"/>
  <c r="H3979" i="24"/>
  <c r="H3980" i="24"/>
  <c r="J3980" i="24"/>
  <c r="L3980" i="24"/>
  <c r="H3981" i="24"/>
  <c r="J3981" i="24"/>
  <c r="H3982" i="24"/>
  <c r="J3982" i="24"/>
  <c r="L3982" i="24"/>
  <c r="H3983" i="24"/>
  <c r="H3984" i="24"/>
  <c r="J3984" i="24"/>
  <c r="L3984" i="24"/>
  <c r="H3985" i="24"/>
  <c r="H3986" i="24"/>
  <c r="J3986" i="24"/>
  <c r="L3986" i="24"/>
  <c r="H3987" i="24"/>
  <c r="H3988" i="24"/>
  <c r="J3988" i="24"/>
  <c r="L3988" i="24"/>
  <c r="H3989" i="24"/>
  <c r="J3989" i="24"/>
  <c r="H3990" i="24"/>
  <c r="J3990" i="24"/>
  <c r="L3990" i="24"/>
  <c r="H3991" i="24"/>
  <c r="H3992" i="24"/>
  <c r="J3992" i="24"/>
  <c r="L3992" i="24"/>
  <c r="H3993" i="24"/>
  <c r="H3994" i="24"/>
  <c r="J3994" i="24"/>
  <c r="L3994" i="24"/>
  <c r="H3995" i="24"/>
  <c r="H3996" i="24"/>
  <c r="J3996" i="24"/>
  <c r="L3996" i="24"/>
  <c r="H3997" i="24"/>
  <c r="J3997" i="24"/>
  <c r="H3998" i="24"/>
  <c r="J3998" i="24"/>
  <c r="L3998" i="24"/>
  <c r="H3999" i="24"/>
  <c r="H4000" i="24"/>
  <c r="J4000" i="24"/>
  <c r="L4000" i="24"/>
  <c r="H4001" i="24"/>
  <c r="H4002" i="24"/>
  <c r="J4002" i="24"/>
  <c r="L4002" i="24"/>
  <c r="H4003" i="24"/>
  <c r="H4004" i="24"/>
  <c r="J4004" i="24"/>
  <c r="L4004" i="24"/>
  <c r="H4005" i="24"/>
  <c r="J4005" i="24"/>
  <c r="H4006" i="24"/>
  <c r="J4006" i="24"/>
  <c r="L4006" i="24"/>
  <c r="H4007" i="24"/>
  <c r="J4007" i="24"/>
  <c r="H4008" i="24"/>
  <c r="J4008" i="24"/>
  <c r="L4008" i="24"/>
  <c r="H4009" i="24"/>
  <c r="J4009" i="24"/>
  <c r="H4010" i="24"/>
  <c r="J4010" i="24"/>
  <c r="L4010" i="24"/>
  <c r="H4011" i="24"/>
  <c r="J4011" i="24"/>
  <c r="H4012" i="24"/>
  <c r="J4012" i="24"/>
  <c r="L4012" i="24"/>
  <c r="H4013" i="24"/>
  <c r="J4013" i="24"/>
  <c r="H4014" i="24"/>
  <c r="J4014" i="24"/>
  <c r="L4014" i="24"/>
  <c r="H4015" i="24"/>
  <c r="J4015" i="24"/>
  <c r="H4016" i="24"/>
  <c r="J4016" i="24"/>
  <c r="L4016" i="24"/>
  <c r="H4017" i="24"/>
  <c r="J4017" i="24"/>
  <c r="H4018" i="24"/>
  <c r="J4018" i="24"/>
  <c r="L4018" i="24"/>
  <c r="H4019" i="24"/>
  <c r="J4019" i="24"/>
  <c r="H4020" i="24"/>
  <c r="J4020" i="24"/>
  <c r="L4020" i="24"/>
  <c r="H4021" i="24"/>
  <c r="J4021" i="24"/>
  <c r="H4022" i="24"/>
  <c r="J4022" i="24"/>
  <c r="L4022" i="24"/>
  <c r="H4023" i="24"/>
  <c r="J4023" i="24"/>
  <c r="H4024" i="24"/>
  <c r="J4024" i="24"/>
  <c r="L4024" i="24"/>
  <c r="H4025" i="24"/>
  <c r="J4025" i="24"/>
  <c r="H4026" i="24"/>
  <c r="J4026" i="24"/>
  <c r="L4026" i="24"/>
  <c r="H4027" i="24"/>
  <c r="J4027" i="24"/>
  <c r="H4028" i="24"/>
  <c r="J4028" i="24"/>
  <c r="L4028" i="24"/>
  <c r="H4029" i="24"/>
  <c r="J4029" i="24"/>
  <c r="H4030" i="24"/>
  <c r="J4030" i="24"/>
  <c r="L4030" i="24"/>
  <c r="H4031" i="24"/>
  <c r="J4031" i="24"/>
  <c r="H4032" i="24"/>
  <c r="J4032" i="24"/>
  <c r="L4032" i="24"/>
  <c r="H4033" i="24"/>
  <c r="J4033" i="24"/>
  <c r="H4034" i="24"/>
  <c r="J4034" i="24"/>
  <c r="L4034" i="24"/>
  <c r="H4035" i="24"/>
  <c r="J4035" i="24"/>
  <c r="H4036" i="24"/>
  <c r="J4036" i="24"/>
  <c r="L4036" i="24"/>
  <c r="H4037" i="24"/>
  <c r="J4037" i="24"/>
  <c r="H4038" i="24"/>
  <c r="J4038" i="24"/>
  <c r="L4038" i="24"/>
  <c r="H4039" i="24"/>
  <c r="J4039" i="24"/>
  <c r="H4040" i="24"/>
  <c r="J4040" i="24"/>
  <c r="L4040" i="24"/>
  <c r="H4041" i="24"/>
  <c r="J4041" i="24"/>
  <c r="H4042" i="24"/>
  <c r="J4042" i="24"/>
  <c r="L4042" i="24"/>
  <c r="H4043" i="24"/>
  <c r="J4043" i="24"/>
  <c r="H4044" i="24"/>
  <c r="J4044" i="24"/>
  <c r="L4044" i="24"/>
  <c r="H4045" i="24"/>
  <c r="J4045" i="24"/>
  <c r="H4046" i="24"/>
  <c r="J4046" i="24"/>
  <c r="L4046" i="24"/>
  <c r="H4047" i="24"/>
  <c r="J4047" i="24"/>
  <c r="H4048" i="24"/>
  <c r="J4048" i="24"/>
  <c r="L4048" i="24"/>
  <c r="H4049" i="24"/>
  <c r="J4049" i="24"/>
  <c r="H4050" i="24"/>
  <c r="J4050" i="24"/>
  <c r="L4050" i="24"/>
  <c r="H4051" i="24"/>
  <c r="J4051" i="24"/>
  <c r="H4052" i="24"/>
  <c r="J4052" i="24"/>
  <c r="L4052" i="24"/>
  <c r="H4053" i="24"/>
  <c r="J4053" i="24"/>
  <c r="H4054" i="24"/>
  <c r="J4054" i="24"/>
  <c r="L4054" i="24"/>
  <c r="H4055" i="24"/>
  <c r="J4055" i="24"/>
  <c r="H4056" i="24"/>
  <c r="J4056" i="24"/>
  <c r="L4056" i="24"/>
  <c r="H4057" i="24"/>
  <c r="J4057" i="24"/>
  <c r="H4058" i="24"/>
  <c r="J4058" i="24"/>
  <c r="L4058" i="24"/>
  <c r="H4059" i="24"/>
  <c r="J4059" i="24"/>
  <c r="H4060" i="24"/>
  <c r="J4060" i="24"/>
  <c r="L4060" i="24"/>
  <c r="H4061" i="24"/>
  <c r="J4061" i="24"/>
  <c r="H4062" i="24"/>
  <c r="J4062" i="24"/>
  <c r="L4062" i="24"/>
  <c r="H4063" i="24"/>
  <c r="J4063" i="24"/>
  <c r="H4064" i="24"/>
  <c r="J4064" i="24"/>
  <c r="L4064" i="24"/>
  <c r="H4065" i="24"/>
  <c r="J4065" i="24"/>
  <c r="H4066" i="24"/>
  <c r="J4066" i="24"/>
  <c r="L4066" i="24"/>
  <c r="H4067" i="24"/>
  <c r="J4067" i="24"/>
  <c r="H4068" i="24"/>
  <c r="J4068" i="24"/>
  <c r="L4068" i="24"/>
  <c r="H4069" i="24"/>
  <c r="J4069" i="24"/>
  <c r="H4070" i="24"/>
  <c r="J4070" i="24"/>
  <c r="L4070" i="24"/>
  <c r="H4071" i="24"/>
  <c r="J4071" i="24"/>
  <c r="H4072" i="24"/>
  <c r="J4072" i="24"/>
  <c r="L4072" i="24"/>
  <c r="H4073" i="24"/>
  <c r="J4073" i="24"/>
  <c r="H4074" i="24"/>
  <c r="J4074" i="24"/>
  <c r="L4074" i="24"/>
  <c r="H4075" i="24"/>
  <c r="J4075" i="24"/>
  <c r="H4076" i="24"/>
  <c r="J4076" i="24"/>
  <c r="L4076" i="24"/>
  <c r="H4077" i="24"/>
  <c r="J4077" i="24"/>
  <c r="H4078" i="24"/>
  <c r="J4078" i="24"/>
  <c r="L4078" i="24"/>
  <c r="H4079" i="24"/>
  <c r="J4079" i="24"/>
  <c r="H4080" i="24"/>
  <c r="J4080" i="24"/>
  <c r="L4080" i="24"/>
  <c r="H4081" i="24"/>
  <c r="J4081" i="24"/>
  <c r="H4082" i="24"/>
  <c r="J4082" i="24"/>
  <c r="L4082" i="24"/>
  <c r="H4083" i="24"/>
  <c r="J4083" i="24"/>
  <c r="H4084" i="24"/>
  <c r="J4084" i="24"/>
  <c r="L4084" i="24"/>
  <c r="H4085" i="24"/>
  <c r="J4085" i="24"/>
  <c r="H4086" i="24"/>
  <c r="J4086" i="24"/>
  <c r="L4086" i="24"/>
  <c r="H4087" i="24"/>
  <c r="J4087" i="24"/>
  <c r="H4088" i="24"/>
  <c r="J4088" i="24"/>
  <c r="L4088" i="24"/>
  <c r="H4089" i="24"/>
  <c r="J4089" i="24"/>
  <c r="H4090" i="24"/>
  <c r="J4090" i="24"/>
  <c r="L4090" i="24"/>
  <c r="H4091" i="24"/>
  <c r="J4091" i="24"/>
  <c r="H4092" i="24"/>
  <c r="J4092" i="24"/>
  <c r="L4092" i="24"/>
  <c r="H4093" i="24"/>
  <c r="J4093" i="24"/>
  <c r="H4094" i="24"/>
  <c r="J4094" i="24"/>
  <c r="L4094" i="24"/>
  <c r="H4095" i="24"/>
  <c r="J4095" i="24"/>
  <c r="H4096" i="24"/>
  <c r="J4096" i="24"/>
  <c r="L4096" i="24"/>
  <c r="H4097" i="24"/>
  <c r="J4097" i="24"/>
  <c r="H4098" i="24"/>
  <c r="J4098" i="24"/>
  <c r="L4098" i="24"/>
  <c r="H4099" i="24"/>
  <c r="J4099" i="24"/>
  <c r="H4100" i="24"/>
  <c r="J4100" i="24"/>
  <c r="L4100" i="24"/>
  <c r="H4101" i="24"/>
  <c r="J4101" i="24"/>
  <c r="H4102" i="24"/>
  <c r="J4102" i="24"/>
  <c r="L4102" i="24"/>
  <c r="H4103" i="24"/>
  <c r="J4103" i="24"/>
  <c r="H4104" i="24"/>
  <c r="J4104" i="24"/>
  <c r="L4104" i="24"/>
  <c r="H4105" i="24"/>
  <c r="J4105" i="24"/>
  <c r="H4106" i="24"/>
  <c r="J4106" i="24"/>
  <c r="L4106" i="24"/>
  <c r="H4107" i="24"/>
  <c r="J4107" i="24"/>
  <c r="H4108" i="24"/>
  <c r="J4108" i="24"/>
  <c r="L4108" i="24"/>
  <c r="H4109" i="24"/>
  <c r="J4109" i="24"/>
  <c r="H4110" i="24"/>
  <c r="J4110" i="24"/>
  <c r="L4110" i="24"/>
  <c r="H4111" i="24"/>
  <c r="J4111" i="24"/>
  <c r="H4112" i="24"/>
  <c r="J4112" i="24"/>
  <c r="L4112" i="24"/>
  <c r="H4113" i="24"/>
  <c r="J4113" i="24"/>
  <c r="H4114" i="24"/>
  <c r="J4114" i="24"/>
  <c r="L4114" i="24"/>
  <c r="H4115" i="24"/>
  <c r="J4115" i="24"/>
  <c r="H4116" i="24"/>
  <c r="J4116" i="24"/>
  <c r="L4116" i="24"/>
  <c r="H4117" i="24"/>
  <c r="J4117" i="24"/>
  <c r="H4118" i="24"/>
  <c r="J4118" i="24"/>
  <c r="L4118" i="24"/>
  <c r="H4119" i="24"/>
  <c r="J4119" i="24"/>
  <c r="H4120" i="24"/>
  <c r="J4120" i="24"/>
  <c r="L4120" i="24"/>
  <c r="H4121" i="24"/>
  <c r="J4121" i="24"/>
  <c r="H4122" i="24"/>
  <c r="J4122" i="24"/>
  <c r="L4122" i="24"/>
  <c r="H4123" i="24"/>
  <c r="J4123" i="24"/>
  <c r="H4124" i="24"/>
  <c r="J4124" i="24"/>
  <c r="L4124" i="24"/>
  <c r="H4125" i="24"/>
  <c r="J4125" i="24"/>
  <c r="H4126" i="24"/>
  <c r="J4126" i="24"/>
  <c r="L4126" i="24"/>
  <c r="H4127" i="24"/>
  <c r="J4127" i="24"/>
  <c r="H4128" i="24"/>
  <c r="J4128" i="24"/>
  <c r="L4128" i="24"/>
  <c r="H4129" i="24"/>
  <c r="J4129" i="24"/>
  <c r="H4130" i="24"/>
  <c r="J4130" i="24"/>
  <c r="L4130" i="24"/>
  <c r="H4131" i="24"/>
  <c r="J4131" i="24"/>
  <c r="H4132" i="24"/>
  <c r="J4132" i="24"/>
  <c r="L4132" i="24"/>
  <c r="H4133" i="24"/>
  <c r="J4133" i="24"/>
  <c r="H4134" i="24"/>
  <c r="J4134" i="24"/>
  <c r="L4134" i="24"/>
  <c r="H4135" i="24"/>
  <c r="J4135" i="24"/>
  <c r="H4136" i="24"/>
  <c r="J4136" i="24"/>
  <c r="L4136" i="24"/>
  <c r="H4137" i="24"/>
  <c r="J4137" i="24"/>
  <c r="H4138" i="24"/>
  <c r="J4138" i="24"/>
  <c r="L4138" i="24"/>
  <c r="H4139" i="24"/>
  <c r="J4139" i="24"/>
  <c r="H4140" i="24"/>
  <c r="J4140" i="24"/>
  <c r="L4140" i="24"/>
  <c r="H4141" i="24"/>
  <c r="J4141" i="24"/>
  <c r="H4142" i="24"/>
  <c r="J4142" i="24"/>
  <c r="L4142" i="24"/>
  <c r="H4143" i="24"/>
  <c r="J4143" i="24"/>
  <c r="H4144" i="24"/>
  <c r="J4144" i="24"/>
  <c r="L4144" i="24"/>
  <c r="H4145" i="24"/>
  <c r="J4145" i="24"/>
  <c r="H4146" i="24"/>
  <c r="J4146" i="24"/>
  <c r="L4146" i="24"/>
  <c r="H4147" i="24"/>
  <c r="J4147" i="24"/>
  <c r="H4148" i="24"/>
  <c r="J4148" i="24"/>
  <c r="L4148" i="24"/>
  <c r="H4149" i="24"/>
  <c r="J4149" i="24"/>
  <c r="H4150" i="24"/>
  <c r="J4150" i="24"/>
  <c r="L4150" i="24"/>
  <c r="H4151" i="24"/>
  <c r="J4151" i="24"/>
  <c r="H4152" i="24"/>
  <c r="J4152" i="24"/>
  <c r="L4152" i="24"/>
  <c r="H4153" i="24"/>
  <c r="J4153" i="24"/>
  <c r="H4154" i="24"/>
  <c r="J4154" i="24"/>
  <c r="L4154" i="24"/>
  <c r="H4155" i="24"/>
  <c r="J4155" i="24"/>
  <c r="H4156" i="24"/>
  <c r="J4156" i="24"/>
  <c r="L4156" i="24"/>
  <c r="H4157" i="24"/>
  <c r="J4157" i="24"/>
  <c r="H4158" i="24"/>
  <c r="J4158" i="24"/>
  <c r="L4158" i="24"/>
  <c r="H4159" i="24"/>
  <c r="J4159" i="24"/>
  <c r="H4160" i="24"/>
  <c r="J4160" i="24"/>
  <c r="L4160" i="24"/>
  <c r="H4161" i="24"/>
  <c r="J4161" i="24"/>
  <c r="H4162" i="24"/>
  <c r="J4162" i="24"/>
  <c r="L4162" i="24"/>
  <c r="H4163" i="24"/>
  <c r="J4163" i="24"/>
  <c r="H4164" i="24"/>
  <c r="J4164" i="24"/>
  <c r="L4164" i="24"/>
  <c r="H4165" i="24"/>
  <c r="J4165" i="24"/>
  <c r="H4166" i="24"/>
  <c r="J4166" i="24"/>
  <c r="L4166" i="24"/>
  <c r="H4167" i="24"/>
  <c r="J4167" i="24"/>
  <c r="H4168" i="24"/>
  <c r="J4168" i="24"/>
  <c r="L4168" i="24"/>
  <c r="H4169" i="24"/>
  <c r="J4169" i="24"/>
  <c r="H4170" i="24"/>
  <c r="J4170" i="24"/>
  <c r="L4170" i="24"/>
  <c r="H4171" i="24"/>
  <c r="J4171" i="24"/>
  <c r="H4172" i="24"/>
  <c r="J4172" i="24"/>
  <c r="L4172" i="24"/>
  <c r="H4173" i="24"/>
  <c r="J4173" i="24"/>
  <c r="H4174" i="24"/>
  <c r="J4174" i="24"/>
  <c r="L4174" i="24"/>
  <c r="H4175" i="24"/>
  <c r="J4175" i="24"/>
  <c r="H4176" i="24"/>
  <c r="J4176" i="24"/>
  <c r="L4176" i="24"/>
  <c r="H4177" i="24"/>
  <c r="J4177" i="24"/>
  <c r="H4178" i="24"/>
  <c r="J4178" i="24"/>
  <c r="L4178" i="24"/>
  <c r="H4179" i="24"/>
  <c r="J4179" i="24"/>
  <c r="H4180" i="24"/>
  <c r="J4180" i="24"/>
  <c r="L4180" i="24"/>
  <c r="H4181" i="24"/>
  <c r="J4181" i="24"/>
  <c r="H4182" i="24"/>
  <c r="J4182" i="24"/>
  <c r="L4182" i="24"/>
  <c r="H4183" i="24"/>
  <c r="J4183" i="24"/>
  <c r="H4184" i="24"/>
  <c r="J4184" i="24"/>
  <c r="L4184" i="24"/>
  <c r="H4185" i="24"/>
  <c r="J4185" i="24"/>
  <c r="H4186" i="24"/>
  <c r="J4186" i="24"/>
  <c r="L4186" i="24"/>
  <c r="H4187" i="24"/>
  <c r="J4187" i="24"/>
  <c r="H4188" i="24"/>
  <c r="J4188" i="24"/>
  <c r="L4188" i="24"/>
  <c r="H4189" i="24"/>
  <c r="J4189" i="24"/>
  <c r="H4190" i="24"/>
  <c r="J4190" i="24"/>
  <c r="L4190" i="24"/>
  <c r="H4191" i="24"/>
  <c r="J4191" i="24"/>
  <c r="H4192" i="24"/>
  <c r="J4192" i="24"/>
  <c r="L4192" i="24"/>
  <c r="H4193" i="24"/>
  <c r="J4193" i="24"/>
  <c r="H4194" i="24"/>
  <c r="J4194" i="24"/>
  <c r="L4194" i="24"/>
  <c r="H4195" i="24"/>
  <c r="J4195" i="24"/>
  <c r="H4196" i="24"/>
  <c r="J4196" i="24"/>
  <c r="L4196" i="24"/>
  <c r="H4197" i="24"/>
  <c r="J4197" i="24"/>
  <c r="H4198" i="24"/>
  <c r="J4198" i="24"/>
  <c r="L4198" i="24"/>
  <c r="H4199" i="24"/>
  <c r="J4199" i="24"/>
  <c r="H4200" i="24"/>
  <c r="J4200" i="24"/>
  <c r="L4200" i="24"/>
  <c r="H4201" i="24"/>
  <c r="J4201" i="24"/>
  <c r="H4202" i="24"/>
  <c r="J4202" i="24"/>
  <c r="L4202" i="24"/>
  <c r="H4203" i="24"/>
  <c r="J4203" i="24"/>
  <c r="H4204" i="24"/>
  <c r="J4204" i="24"/>
  <c r="L4204" i="24"/>
  <c r="H4205" i="24"/>
  <c r="J4205" i="24"/>
  <c r="H4206" i="24"/>
  <c r="J4206" i="24"/>
  <c r="L4206" i="24"/>
  <c r="H4207" i="24"/>
  <c r="J4207" i="24"/>
  <c r="H4208" i="24"/>
  <c r="J4208" i="24"/>
  <c r="L4208" i="24"/>
  <c r="H4209" i="24"/>
  <c r="J4209" i="24"/>
  <c r="H4210" i="24"/>
  <c r="J4210" i="24"/>
  <c r="L4210" i="24"/>
  <c r="H4211" i="24"/>
  <c r="J4211" i="24"/>
  <c r="H4212" i="24"/>
  <c r="J4212" i="24"/>
  <c r="L4212" i="24"/>
  <c r="H4213" i="24"/>
  <c r="J4213" i="24"/>
  <c r="H4214" i="24"/>
  <c r="J4214" i="24"/>
  <c r="L4214" i="24"/>
  <c r="H4215" i="24"/>
  <c r="J4215" i="24"/>
  <c r="H4216" i="24"/>
  <c r="J4216" i="24"/>
  <c r="L4216" i="24"/>
  <c r="H4217" i="24"/>
  <c r="J4217" i="24"/>
  <c r="H4218" i="24"/>
  <c r="J4218" i="24"/>
  <c r="L4218" i="24"/>
  <c r="H4219" i="24"/>
  <c r="J4219" i="24"/>
  <c r="H4220" i="24"/>
  <c r="J4220" i="24"/>
  <c r="L4220" i="24"/>
  <c r="H4221" i="24"/>
  <c r="J4221" i="24"/>
  <c r="H4222" i="24"/>
  <c r="J4222" i="24"/>
  <c r="L4222" i="24"/>
  <c r="H4223" i="24"/>
  <c r="J4223" i="24"/>
  <c r="H4224" i="24"/>
  <c r="J4224" i="24"/>
  <c r="L4224" i="24"/>
  <c r="H4225" i="24"/>
  <c r="J4225" i="24"/>
  <c r="H4226" i="24"/>
  <c r="J4226" i="24"/>
  <c r="L4226" i="24"/>
  <c r="H4227" i="24"/>
  <c r="J4227" i="24"/>
  <c r="H4228" i="24"/>
  <c r="J4228" i="24"/>
  <c r="L4228" i="24"/>
  <c r="H4229" i="24"/>
  <c r="J4229" i="24"/>
  <c r="H4230" i="24"/>
  <c r="J4230" i="24"/>
  <c r="L4230" i="24"/>
  <c r="H4231" i="24"/>
  <c r="J4231" i="24"/>
  <c r="H4232" i="24"/>
  <c r="J4232" i="24"/>
  <c r="L4232" i="24"/>
  <c r="H4233" i="24"/>
  <c r="J4233" i="24"/>
  <c r="H4234" i="24"/>
  <c r="J4234" i="24"/>
  <c r="L4234" i="24"/>
  <c r="H4235" i="24"/>
  <c r="J4235" i="24"/>
  <c r="H4236" i="24"/>
  <c r="J4236" i="24"/>
  <c r="L4236" i="24"/>
  <c r="H4237" i="24"/>
  <c r="J4237" i="24"/>
  <c r="H4238" i="24"/>
  <c r="J4238" i="24"/>
  <c r="L4238" i="24"/>
  <c r="H4239" i="24"/>
  <c r="J4239" i="24"/>
  <c r="H4240" i="24"/>
  <c r="J4240" i="24"/>
  <c r="L4240" i="24"/>
  <c r="H4241" i="24"/>
  <c r="J4241" i="24"/>
  <c r="H4242" i="24"/>
  <c r="J4242" i="24"/>
  <c r="L4242" i="24"/>
  <c r="H4243" i="24"/>
  <c r="J4243" i="24"/>
  <c r="H4244" i="24"/>
  <c r="J4244" i="24"/>
  <c r="L4244" i="24"/>
  <c r="H4245" i="24"/>
  <c r="J4245" i="24"/>
  <c r="H4246" i="24"/>
  <c r="J4246" i="24"/>
  <c r="L4246" i="24"/>
  <c r="H4247" i="24"/>
  <c r="J4247" i="24"/>
  <c r="H4248" i="24"/>
  <c r="J4248" i="24"/>
  <c r="L4248" i="24"/>
  <c r="H4249" i="24"/>
  <c r="J4249" i="24"/>
  <c r="H4250" i="24"/>
  <c r="J4250" i="24"/>
  <c r="L4250" i="24"/>
  <c r="H4251" i="24"/>
  <c r="J4251" i="24"/>
  <c r="H4252" i="24"/>
  <c r="J4252" i="24"/>
  <c r="L4252" i="24"/>
  <c r="H4253" i="24"/>
  <c r="J4253" i="24"/>
  <c r="H4254" i="24"/>
  <c r="J4254" i="24"/>
  <c r="L4254" i="24"/>
  <c r="H4255" i="24"/>
  <c r="J4255" i="24"/>
  <c r="H4256" i="24"/>
  <c r="J4256" i="24"/>
  <c r="L4256" i="24"/>
  <c r="H4257" i="24"/>
  <c r="J4257" i="24"/>
  <c r="H4258" i="24"/>
  <c r="J4258" i="24"/>
  <c r="L4258" i="24"/>
  <c r="H4259" i="24"/>
  <c r="J4259" i="24"/>
  <c r="H4260" i="24"/>
  <c r="J4260" i="24"/>
  <c r="L4260" i="24"/>
  <c r="H4261" i="24"/>
  <c r="J4261" i="24"/>
  <c r="H4262" i="24"/>
  <c r="J4262" i="24"/>
  <c r="L4262" i="24"/>
  <c r="H4263" i="24"/>
  <c r="J4263" i="24"/>
  <c r="H4264" i="24"/>
  <c r="J4264" i="24"/>
  <c r="L4264" i="24"/>
  <c r="H4265" i="24"/>
  <c r="J4265" i="24"/>
  <c r="H4266" i="24"/>
  <c r="J4266" i="24"/>
  <c r="L4266" i="24"/>
  <c r="H4267" i="24"/>
  <c r="J4267" i="24"/>
  <c r="H4268" i="24"/>
  <c r="J4268" i="24"/>
  <c r="L4268" i="24"/>
  <c r="H4269" i="24"/>
  <c r="J4269" i="24"/>
  <c r="H4270" i="24"/>
  <c r="J4270" i="24"/>
  <c r="L4270" i="24"/>
  <c r="H4271" i="24"/>
  <c r="J4271" i="24"/>
  <c r="H4272" i="24"/>
  <c r="J4272" i="24"/>
  <c r="L4272" i="24"/>
  <c r="H4273" i="24"/>
  <c r="J4273" i="24"/>
  <c r="H4274" i="24"/>
  <c r="J4274" i="24"/>
  <c r="L4274" i="24"/>
  <c r="H4275" i="24"/>
  <c r="J4275" i="24"/>
  <c r="H4276" i="24"/>
  <c r="J4276" i="24"/>
  <c r="L4276" i="24"/>
  <c r="H4277" i="24"/>
  <c r="J4277" i="24"/>
  <c r="H4278" i="24"/>
  <c r="J4278" i="24"/>
  <c r="L4278" i="24"/>
  <c r="H4279" i="24"/>
  <c r="J4279" i="24"/>
  <c r="H4280" i="24"/>
  <c r="J4280" i="24"/>
  <c r="L4280" i="24"/>
  <c r="H4281" i="24"/>
  <c r="J4281" i="24"/>
  <c r="H4282" i="24"/>
  <c r="J4282" i="24"/>
  <c r="L4282" i="24"/>
  <c r="H4283" i="24"/>
  <c r="J4283" i="24"/>
  <c r="H4284" i="24"/>
  <c r="J4284" i="24"/>
  <c r="L4284" i="24"/>
  <c r="H4285" i="24"/>
  <c r="J4285" i="24"/>
  <c r="H4286" i="24"/>
  <c r="J4286" i="24"/>
  <c r="L4286" i="24"/>
  <c r="H4287" i="24"/>
  <c r="J4287" i="24"/>
  <c r="H4288" i="24"/>
  <c r="J4288" i="24"/>
  <c r="L4288" i="24"/>
  <c r="H4289" i="24"/>
  <c r="J4289" i="24"/>
  <c r="H4290" i="24"/>
  <c r="J4290" i="24"/>
  <c r="L4290" i="24"/>
  <c r="H4291" i="24"/>
  <c r="J4291" i="24"/>
  <c r="H4292" i="24"/>
  <c r="J4292" i="24"/>
  <c r="L4292" i="24"/>
  <c r="H4293" i="24"/>
  <c r="J4293" i="24"/>
  <c r="H4294" i="24"/>
  <c r="J4294" i="24"/>
  <c r="L4294" i="24"/>
  <c r="H4295" i="24"/>
  <c r="J4295" i="24"/>
  <c r="H4296" i="24"/>
  <c r="J4296" i="24"/>
  <c r="L4296" i="24"/>
  <c r="H4297" i="24"/>
  <c r="J4297" i="24"/>
  <c r="H4298" i="24"/>
  <c r="J4298" i="24"/>
  <c r="L4298" i="24"/>
  <c r="H4299" i="24"/>
  <c r="J4299" i="24"/>
  <c r="H4300" i="24"/>
  <c r="J4300" i="24"/>
  <c r="L4300" i="24"/>
  <c r="H4301" i="24"/>
  <c r="J4301" i="24"/>
  <c r="H4302" i="24"/>
  <c r="J4302" i="24"/>
  <c r="L4302" i="24"/>
  <c r="H4303" i="24"/>
  <c r="J4303" i="24"/>
  <c r="H4304" i="24"/>
  <c r="J4304" i="24"/>
  <c r="L4304" i="24"/>
  <c r="H4305" i="24"/>
  <c r="J4305" i="24"/>
  <c r="H4306" i="24"/>
  <c r="J4306" i="24"/>
  <c r="L4306" i="24"/>
  <c r="H4307" i="24"/>
  <c r="J4307" i="24"/>
  <c r="H4308" i="24"/>
  <c r="J4308" i="24"/>
  <c r="L4308" i="24"/>
  <c r="H4309" i="24"/>
  <c r="J4309" i="24"/>
  <c r="H4310" i="24"/>
  <c r="J4310" i="24"/>
  <c r="L4310" i="24"/>
  <c r="H4311" i="24"/>
  <c r="J4311" i="24"/>
  <c r="H4312" i="24"/>
  <c r="J4312" i="24"/>
  <c r="L4312" i="24"/>
  <c r="H4313" i="24"/>
  <c r="J4313" i="24"/>
  <c r="H4314" i="24"/>
  <c r="J4314" i="24"/>
  <c r="L4314" i="24"/>
  <c r="H4315" i="24"/>
  <c r="J4315" i="24"/>
  <c r="H4316" i="24"/>
  <c r="J4316" i="24"/>
  <c r="L4316" i="24"/>
  <c r="H4317" i="24"/>
  <c r="J4317" i="24"/>
  <c r="H4318" i="24"/>
  <c r="J4318" i="24"/>
  <c r="L4318" i="24"/>
  <c r="H4319" i="24"/>
  <c r="J4319" i="24"/>
  <c r="H4320" i="24"/>
  <c r="J4320" i="24"/>
  <c r="L4320" i="24"/>
  <c r="H4321" i="24"/>
  <c r="J4321" i="24"/>
  <c r="H4322" i="24"/>
  <c r="J4322" i="24"/>
  <c r="L4322" i="24"/>
  <c r="H4323" i="24"/>
  <c r="J4323" i="24"/>
  <c r="H4324" i="24"/>
  <c r="J4324" i="24"/>
  <c r="L4324" i="24"/>
  <c r="H4325" i="24"/>
  <c r="J4325" i="24"/>
  <c r="H4326" i="24"/>
  <c r="J4326" i="24"/>
  <c r="L4326" i="24"/>
  <c r="H4327" i="24"/>
  <c r="J4327" i="24"/>
  <c r="H4328" i="24"/>
  <c r="J4328" i="24"/>
  <c r="L4328" i="24"/>
  <c r="H4329" i="24"/>
  <c r="J4329" i="24"/>
  <c r="H4330" i="24"/>
  <c r="J4330" i="24"/>
  <c r="L4330" i="24"/>
  <c r="H4331" i="24"/>
  <c r="J4331" i="24"/>
  <c r="H4332" i="24"/>
  <c r="J4332" i="24"/>
  <c r="L4332" i="24"/>
  <c r="H4333" i="24"/>
  <c r="J4333" i="24"/>
  <c r="H4334" i="24"/>
  <c r="J4334" i="24"/>
  <c r="L4334" i="24"/>
  <c r="H4335" i="24"/>
  <c r="J4335" i="24"/>
  <c r="H4336" i="24"/>
  <c r="J4336" i="24"/>
  <c r="L4336" i="24"/>
  <c r="H4337" i="24"/>
  <c r="J4337" i="24"/>
  <c r="H4338" i="24"/>
  <c r="J4338" i="24"/>
  <c r="L4338" i="24"/>
  <c r="H4339" i="24"/>
  <c r="J4339" i="24"/>
  <c r="H4340" i="24"/>
  <c r="J4340" i="24"/>
  <c r="L4340" i="24"/>
  <c r="H4341" i="24"/>
  <c r="J4341" i="24"/>
  <c r="H4342" i="24"/>
  <c r="J4342" i="24"/>
  <c r="L4342" i="24"/>
  <c r="H4343" i="24"/>
  <c r="J4343" i="24"/>
  <c r="H4344" i="24"/>
  <c r="J4344" i="24"/>
  <c r="L4344" i="24"/>
  <c r="H4345" i="24"/>
  <c r="J4345" i="24"/>
  <c r="H4346" i="24"/>
  <c r="J4346" i="24"/>
  <c r="L4346" i="24"/>
  <c r="H4347" i="24"/>
  <c r="J4347" i="24"/>
  <c r="H4348" i="24"/>
  <c r="J4348" i="24"/>
  <c r="L4348" i="24"/>
  <c r="H4349" i="24"/>
  <c r="J4349" i="24"/>
  <c r="H4350" i="24"/>
  <c r="J4350" i="24"/>
  <c r="L4350" i="24"/>
  <c r="H4351" i="24"/>
  <c r="J4351" i="24"/>
  <c r="H4352" i="24"/>
  <c r="J4352" i="24"/>
  <c r="L4352" i="24"/>
  <c r="H4353" i="24"/>
  <c r="J4353" i="24"/>
  <c r="H4354" i="24"/>
  <c r="J4354" i="24"/>
  <c r="L4354" i="24"/>
  <c r="H4355" i="24"/>
  <c r="J4355" i="24"/>
  <c r="H4356" i="24"/>
  <c r="J4356" i="24"/>
  <c r="L4356" i="24"/>
  <c r="H4357" i="24"/>
  <c r="J4357" i="24"/>
  <c r="H4358" i="24"/>
  <c r="J4358" i="24"/>
  <c r="L4358" i="24"/>
  <c r="H4359" i="24"/>
  <c r="J4359" i="24"/>
  <c r="H4360" i="24"/>
  <c r="J4360" i="24"/>
  <c r="L4360" i="24"/>
  <c r="H4361" i="24"/>
  <c r="J4361" i="24"/>
  <c r="H4362" i="24"/>
  <c r="J4362" i="24"/>
  <c r="L4362" i="24"/>
  <c r="H4363" i="24"/>
  <c r="J4363" i="24"/>
  <c r="H4364" i="24"/>
  <c r="J4364" i="24"/>
  <c r="L4364" i="24"/>
  <c r="H4365" i="24"/>
  <c r="J4365" i="24"/>
  <c r="H4366" i="24"/>
  <c r="J4366" i="24"/>
  <c r="L4366" i="24"/>
  <c r="H4367" i="24"/>
  <c r="J4367" i="24"/>
  <c r="H4368" i="24"/>
  <c r="J4368" i="24"/>
  <c r="L4368" i="24"/>
  <c r="H4369" i="24"/>
  <c r="J4369" i="24"/>
  <c r="H4370" i="24"/>
  <c r="J4370" i="24"/>
  <c r="L4370" i="24"/>
  <c r="H4371" i="24"/>
  <c r="J4371" i="24"/>
  <c r="H4372" i="24"/>
  <c r="J4372" i="24"/>
  <c r="L4372" i="24"/>
  <c r="H4373" i="24"/>
  <c r="J4373" i="24"/>
  <c r="H4374" i="24"/>
  <c r="J4374" i="24"/>
  <c r="L4374" i="24"/>
  <c r="H4375" i="24"/>
  <c r="J4375" i="24"/>
  <c r="H4376" i="24"/>
  <c r="J4376" i="24"/>
  <c r="L4376" i="24"/>
  <c r="H4377" i="24"/>
  <c r="J4377" i="24"/>
  <c r="H4378" i="24"/>
  <c r="J4378" i="24"/>
  <c r="L4378" i="24"/>
  <c r="H4379" i="24"/>
  <c r="J4379" i="24"/>
  <c r="H4380" i="24"/>
  <c r="J4380" i="24"/>
  <c r="L4380" i="24"/>
  <c r="H4381" i="24"/>
  <c r="J4381" i="24"/>
  <c r="H4382" i="24"/>
  <c r="J4382" i="24"/>
  <c r="L4382" i="24"/>
  <c r="H4383" i="24"/>
  <c r="J4383" i="24"/>
  <c r="H4384" i="24"/>
  <c r="J4384" i="24"/>
  <c r="L4384" i="24"/>
  <c r="H4385" i="24"/>
  <c r="J4385" i="24"/>
  <c r="H4386" i="24"/>
  <c r="J4386" i="24"/>
  <c r="L4386" i="24"/>
  <c r="H4387" i="24"/>
  <c r="J4387" i="24"/>
  <c r="H4388" i="24"/>
  <c r="J4388" i="24"/>
  <c r="L4388" i="24"/>
  <c r="H4389" i="24"/>
  <c r="J4389" i="24"/>
  <c r="H4390" i="24"/>
  <c r="J4390" i="24"/>
  <c r="L4390" i="24"/>
  <c r="H4391" i="24"/>
  <c r="J4391" i="24"/>
  <c r="H4392" i="24"/>
  <c r="J4392" i="24"/>
  <c r="L4392" i="24"/>
  <c r="H4393" i="24"/>
  <c r="J4393" i="24"/>
  <c r="H4394" i="24"/>
  <c r="J4394" i="24"/>
  <c r="L4394" i="24"/>
  <c r="H4395" i="24"/>
  <c r="J4395" i="24"/>
  <c r="H4396" i="24"/>
  <c r="J4396" i="24"/>
  <c r="L4396" i="24"/>
  <c r="H4397" i="24"/>
  <c r="J4397" i="24"/>
  <c r="H4398" i="24"/>
  <c r="J4398" i="24"/>
  <c r="L4398" i="24"/>
  <c r="H4399" i="24"/>
  <c r="J4399" i="24"/>
  <c r="H4400" i="24"/>
  <c r="J4400" i="24"/>
  <c r="L4400" i="24"/>
  <c r="H4401" i="24"/>
  <c r="J4401" i="24"/>
  <c r="H4402" i="24"/>
  <c r="J4402" i="24"/>
  <c r="L4402" i="24"/>
  <c r="H4403" i="24"/>
  <c r="J4403" i="24"/>
  <c r="H4404" i="24"/>
  <c r="J4404" i="24"/>
  <c r="L4404" i="24"/>
  <c r="H4405" i="24"/>
  <c r="J4405" i="24"/>
  <c r="H4406" i="24"/>
  <c r="J4406" i="24"/>
  <c r="L4406" i="24"/>
  <c r="H4407" i="24"/>
  <c r="J4407" i="24"/>
  <c r="H4408" i="24"/>
  <c r="J4408" i="24"/>
  <c r="L4408" i="24"/>
  <c r="H4409" i="24"/>
  <c r="J4409" i="24"/>
  <c r="H4410" i="24"/>
  <c r="J4410" i="24"/>
  <c r="L4410" i="24"/>
  <c r="H4411" i="24"/>
  <c r="J4411" i="24"/>
  <c r="H4412" i="24"/>
  <c r="J4412" i="24"/>
  <c r="L4412" i="24"/>
  <c r="H4413" i="24"/>
  <c r="J4413" i="24"/>
  <c r="H4414" i="24"/>
  <c r="J4414" i="24"/>
  <c r="L4414" i="24"/>
  <c r="H4415" i="24"/>
  <c r="H4416" i="24"/>
  <c r="J4416" i="24"/>
  <c r="L4416" i="24"/>
  <c r="H4417" i="24"/>
  <c r="J4417" i="24"/>
  <c r="H4418" i="24"/>
  <c r="J4418" i="24"/>
  <c r="L4418" i="24"/>
  <c r="H4419" i="24"/>
  <c r="J4419" i="24"/>
  <c r="H4420" i="24"/>
  <c r="J4420" i="24"/>
  <c r="L4420" i="24"/>
  <c r="H4421" i="24"/>
  <c r="J4421" i="24"/>
  <c r="H4422" i="24"/>
  <c r="J4422" i="24"/>
  <c r="L4422" i="24"/>
  <c r="H4423" i="24"/>
  <c r="J4423" i="24"/>
  <c r="H4424" i="24"/>
  <c r="J4424" i="24"/>
  <c r="L4424" i="24"/>
  <c r="H4425" i="24"/>
  <c r="J4425" i="24"/>
  <c r="H4426" i="24"/>
  <c r="J4426" i="24"/>
  <c r="L4426" i="24"/>
  <c r="H4427" i="24"/>
  <c r="J4427" i="24"/>
  <c r="H4428" i="24"/>
  <c r="J4428" i="24"/>
  <c r="L4428" i="24"/>
  <c r="H4429" i="24"/>
  <c r="J4429" i="24"/>
  <c r="H4430" i="24"/>
  <c r="J4430" i="24"/>
  <c r="L4430" i="24"/>
  <c r="H4431" i="24"/>
  <c r="J4431" i="24"/>
  <c r="H4432" i="24"/>
  <c r="J4432" i="24"/>
  <c r="L4432" i="24"/>
  <c r="H4433" i="24"/>
  <c r="J4433" i="24"/>
  <c r="H4434" i="24"/>
  <c r="J4434" i="24"/>
  <c r="L4434" i="24"/>
  <c r="H4435" i="24"/>
  <c r="J4435" i="24"/>
  <c r="H4436" i="24"/>
  <c r="J4436" i="24"/>
  <c r="L4436" i="24"/>
  <c r="H4437" i="24"/>
  <c r="J4437" i="24"/>
  <c r="H4438" i="24"/>
  <c r="J4438" i="24"/>
  <c r="L4438" i="24"/>
  <c r="H4439" i="24"/>
  <c r="J4439" i="24"/>
  <c r="H4440" i="24"/>
  <c r="J4440" i="24"/>
  <c r="L4440" i="24"/>
  <c r="H4441" i="24"/>
  <c r="J4441" i="24"/>
  <c r="H4442" i="24"/>
  <c r="J4442" i="24"/>
  <c r="L4442" i="24"/>
  <c r="H4443" i="24"/>
  <c r="J4443" i="24"/>
  <c r="H4444" i="24"/>
  <c r="J4444" i="24"/>
  <c r="L4444" i="24"/>
  <c r="H4445" i="24"/>
  <c r="J4445" i="24"/>
  <c r="H4446" i="24"/>
  <c r="J4446" i="24"/>
  <c r="L4446" i="24"/>
  <c r="H4447" i="24"/>
  <c r="J4447" i="24"/>
  <c r="H4448" i="24"/>
  <c r="J4448" i="24"/>
  <c r="L4448" i="24"/>
  <c r="H4449" i="24"/>
  <c r="J4449" i="24"/>
  <c r="H4450" i="24"/>
  <c r="J4450" i="24"/>
  <c r="L4450" i="24"/>
  <c r="H4451" i="24"/>
  <c r="J4451" i="24"/>
  <c r="H4452" i="24"/>
  <c r="J4452" i="24"/>
  <c r="L4452" i="24"/>
  <c r="H4453" i="24"/>
  <c r="H4454" i="24"/>
  <c r="J4454" i="24"/>
  <c r="L4454" i="24"/>
  <c r="H4455" i="24"/>
  <c r="J4455" i="24"/>
  <c r="H4456" i="24"/>
  <c r="J4456" i="24"/>
  <c r="L4456" i="24"/>
  <c r="H4457" i="24"/>
  <c r="H4458" i="24"/>
  <c r="J4458" i="24"/>
  <c r="L4458" i="24"/>
  <c r="H4459" i="24"/>
  <c r="J4459" i="24"/>
  <c r="H4460" i="24"/>
  <c r="J4460" i="24"/>
  <c r="L4460" i="24"/>
  <c r="H4461" i="24"/>
  <c r="H4462" i="24"/>
  <c r="J4462" i="24"/>
  <c r="L4462" i="24"/>
  <c r="H4463" i="24"/>
  <c r="J4463" i="24"/>
  <c r="H4464" i="24"/>
  <c r="J4464" i="24"/>
  <c r="L4464" i="24"/>
  <c r="H4465" i="24"/>
  <c r="H4466" i="24"/>
  <c r="J4466" i="24"/>
  <c r="L4466" i="24"/>
  <c r="H4467" i="24"/>
  <c r="J4467" i="24"/>
  <c r="H4468" i="24"/>
  <c r="J4468" i="24"/>
  <c r="L4468" i="24"/>
  <c r="H4469" i="24"/>
  <c r="H4470" i="24"/>
  <c r="J4470" i="24"/>
  <c r="L4470" i="24"/>
  <c r="H4471" i="24"/>
  <c r="J4471" i="24"/>
  <c r="H4472" i="24"/>
  <c r="J4472" i="24"/>
  <c r="L4472" i="24"/>
  <c r="H4473" i="24"/>
  <c r="H4474" i="24"/>
  <c r="J4474" i="24"/>
  <c r="L4474" i="24"/>
  <c r="H4475" i="24"/>
  <c r="J4475" i="24"/>
  <c r="H4476" i="24"/>
  <c r="J4476" i="24"/>
  <c r="L4476" i="24"/>
  <c r="H4477" i="24"/>
  <c r="J4477" i="24"/>
  <c r="H4478" i="24"/>
  <c r="J4478" i="24"/>
  <c r="L4478" i="24"/>
  <c r="H4479" i="24"/>
  <c r="J4479" i="24"/>
  <c r="H4480" i="24"/>
  <c r="J4480" i="24"/>
  <c r="L4480" i="24"/>
  <c r="H4481" i="24"/>
  <c r="H4482" i="24"/>
  <c r="J4482" i="24"/>
  <c r="L4482" i="24"/>
  <c r="H4483" i="24"/>
  <c r="J4483" i="24"/>
  <c r="H4484" i="24"/>
  <c r="J4484" i="24"/>
  <c r="L4484" i="24"/>
  <c r="H4485" i="24"/>
  <c r="J4485" i="24"/>
  <c r="H4486" i="24"/>
  <c r="J4486" i="24"/>
  <c r="L4486" i="24"/>
  <c r="H4487" i="24"/>
  <c r="J4487" i="24"/>
  <c r="H4488" i="24"/>
  <c r="J4488" i="24"/>
  <c r="L4488" i="24"/>
  <c r="H4489" i="24"/>
  <c r="H4490" i="24"/>
  <c r="J4490" i="24"/>
  <c r="L4490" i="24"/>
  <c r="H4491" i="24"/>
  <c r="J4491" i="24"/>
  <c r="H4492" i="24"/>
  <c r="J4492" i="24"/>
  <c r="L4492" i="24"/>
  <c r="H4493" i="24"/>
  <c r="J4493" i="24"/>
  <c r="H4494" i="24"/>
  <c r="J4494" i="24"/>
  <c r="L4494" i="24"/>
  <c r="H4495" i="24"/>
  <c r="J4495" i="24"/>
  <c r="H4496" i="24"/>
  <c r="J4496" i="24"/>
  <c r="L4496" i="24"/>
  <c r="H4497" i="24"/>
  <c r="H4498" i="24"/>
  <c r="J4498" i="24"/>
  <c r="L4498" i="24"/>
  <c r="H4499" i="24"/>
  <c r="J4499" i="24"/>
  <c r="H4500" i="24"/>
  <c r="J4500" i="24"/>
  <c r="L4500" i="24"/>
  <c r="H4501" i="24"/>
  <c r="J4501" i="24"/>
  <c r="H4502" i="24"/>
  <c r="J4502" i="24"/>
  <c r="L4502" i="24"/>
  <c r="H4503" i="24"/>
  <c r="J4503" i="24"/>
  <c r="H4504" i="24"/>
  <c r="J4504" i="24"/>
  <c r="L4504" i="24"/>
  <c r="H4505" i="24"/>
  <c r="H4506" i="24"/>
  <c r="J4506" i="24"/>
  <c r="L4506" i="24"/>
  <c r="H4507" i="24"/>
  <c r="H4508" i="24"/>
  <c r="J4508" i="24"/>
  <c r="L4508" i="24"/>
  <c r="H4509" i="24"/>
  <c r="J4509" i="24"/>
  <c r="H4510" i="24"/>
  <c r="J4510" i="24"/>
  <c r="L4510" i="24"/>
  <c r="H4511" i="24"/>
  <c r="J4511" i="24"/>
  <c r="H4512" i="24"/>
  <c r="J4512" i="24"/>
  <c r="L4512" i="24"/>
  <c r="H4513" i="24"/>
  <c r="H4514" i="24"/>
  <c r="J4514" i="24"/>
  <c r="L4514" i="24"/>
  <c r="H4515" i="24"/>
  <c r="H4516" i="24"/>
  <c r="J4516" i="24"/>
  <c r="L4516" i="24"/>
  <c r="H4517" i="24"/>
  <c r="J4517" i="24"/>
  <c r="H4518" i="24"/>
  <c r="J4518" i="24"/>
  <c r="L4518" i="24"/>
  <c r="H4519" i="24"/>
  <c r="J4519" i="24"/>
  <c r="H4520" i="24"/>
  <c r="J4520" i="24"/>
  <c r="L4520" i="24"/>
  <c r="H4521" i="24"/>
  <c r="H4522" i="24"/>
  <c r="J4522" i="24"/>
  <c r="L4522" i="24"/>
  <c r="H4523" i="24"/>
  <c r="H4524" i="24"/>
  <c r="J4524" i="24"/>
  <c r="L4524" i="24"/>
  <c r="H4525" i="24"/>
  <c r="J4525" i="24"/>
  <c r="H4526" i="24"/>
  <c r="J4526" i="24"/>
  <c r="L4526" i="24"/>
  <c r="H4527" i="24"/>
  <c r="J4527" i="24"/>
  <c r="H4528" i="24"/>
  <c r="J4528" i="24"/>
  <c r="L4528" i="24"/>
  <c r="H4529" i="24"/>
  <c r="H4530" i="24"/>
  <c r="J4530" i="24"/>
  <c r="L4530" i="24"/>
  <c r="H4531" i="24"/>
  <c r="H4532" i="24"/>
  <c r="J4532" i="24"/>
  <c r="L4532" i="24"/>
  <c r="H4533" i="24"/>
  <c r="J4533" i="24"/>
  <c r="H4534" i="24"/>
  <c r="J4534" i="24"/>
  <c r="L4534" i="24"/>
  <c r="H4535" i="24"/>
  <c r="J4535" i="24"/>
  <c r="H4536" i="24"/>
  <c r="J4536" i="24"/>
  <c r="L4536" i="24"/>
  <c r="H4537" i="24"/>
  <c r="H4538" i="24"/>
  <c r="J4538" i="24"/>
  <c r="L4538" i="24"/>
  <c r="H4539" i="24"/>
  <c r="H4540" i="24"/>
  <c r="J4540" i="24"/>
  <c r="L4540" i="24"/>
  <c r="H4541" i="24"/>
  <c r="J4541" i="24"/>
  <c r="H4542" i="24"/>
  <c r="J4542" i="24"/>
  <c r="L4542" i="24"/>
  <c r="H4543" i="24"/>
  <c r="J4543" i="24"/>
  <c r="H4544" i="24"/>
  <c r="J4544" i="24"/>
  <c r="L4544" i="24"/>
  <c r="H4545" i="24"/>
  <c r="H4546" i="24"/>
  <c r="J4546" i="24"/>
  <c r="L4546" i="24"/>
  <c r="H4547" i="24"/>
  <c r="H4548" i="24"/>
  <c r="J4548" i="24"/>
  <c r="L4548" i="24"/>
  <c r="H4549" i="24"/>
  <c r="J4549" i="24"/>
  <c r="H4550" i="24"/>
  <c r="J4550" i="24"/>
  <c r="L4550" i="24"/>
  <c r="H4551" i="24"/>
  <c r="J4551" i="24"/>
  <c r="H4552" i="24"/>
  <c r="J4552" i="24"/>
  <c r="L4552" i="24"/>
  <c r="H4553" i="24"/>
  <c r="H4554" i="24"/>
  <c r="J4554" i="24"/>
  <c r="L4554" i="24"/>
  <c r="H4555" i="24"/>
  <c r="H4556" i="24"/>
  <c r="J4556" i="24"/>
  <c r="L4556" i="24"/>
  <c r="H4557" i="24"/>
  <c r="J4557" i="24"/>
  <c r="H4558" i="24"/>
  <c r="J4558" i="24"/>
  <c r="L4558" i="24"/>
  <c r="H4559" i="24"/>
  <c r="J4559" i="24"/>
  <c r="H4560" i="24"/>
  <c r="J4560" i="24"/>
  <c r="L4560" i="24"/>
  <c r="H4561" i="24"/>
  <c r="H4562" i="24"/>
  <c r="J4562" i="24"/>
  <c r="L4562" i="24"/>
  <c r="H4563" i="24"/>
  <c r="H4564" i="24"/>
  <c r="J4564" i="24"/>
  <c r="L4564" i="24"/>
  <c r="H4565" i="24"/>
  <c r="J4565" i="24"/>
  <c r="H4566" i="24"/>
  <c r="J4566" i="24"/>
  <c r="L4566" i="24"/>
  <c r="H4567" i="24"/>
  <c r="J4567" i="24"/>
  <c r="H4568" i="24"/>
  <c r="J4568" i="24"/>
  <c r="L4568" i="24"/>
  <c r="H4569" i="24"/>
  <c r="H4570" i="24"/>
  <c r="J4570" i="24"/>
  <c r="L4570" i="24"/>
  <c r="H4571" i="24"/>
  <c r="H4572" i="24"/>
  <c r="J4572" i="24"/>
  <c r="L4572" i="24"/>
  <c r="H4573" i="24"/>
  <c r="J4573" i="24"/>
  <c r="H4574" i="24"/>
  <c r="J4574" i="24"/>
  <c r="L4574" i="24"/>
  <c r="H4575" i="24"/>
  <c r="J4575" i="24"/>
  <c r="H4576" i="24"/>
  <c r="J4576" i="24"/>
  <c r="L4576" i="24"/>
  <c r="H4577" i="24"/>
  <c r="H4578" i="24"/>
  <c r="J4578" i="24"/>
  <c r="L4578" i="24"/>
  <c r="H4579" i="24"/>
  <c r="H4580" i="24"/>
  <c r="J4580" i="24"/>
  <c r="L4580" i="24"/>
  <c r="H4581" i="24"/>
  <c r="J4581" i="24"/>
  <c r="H4582" i="24"/>
  <c r="J4582" i="24"/>
  <c r="L4582" i="24"/>
  <c r="H4583" i="24"/>
  <c r="J4583" i="24"/>
  <c r="H4584" i="24"/>
  <c r="J4584" i="24"/>
  <c r="L4584" i="24"/>
  <c r="H4585" i="24"/>
  <c r="H4586" i="24"/>
  <c r="J4586" i="24"/>
  <c r="L4586" i="24"/>
  <c r="H4587" i="24"/>
  <c r="H4588" i="24"/>
  <c r="J4588" i="24"/>
  <c r="L4588" i="24"/>
  <c r="H4589" i="24"/>
  <c r="J4589" i="24"/>
  <c r="H4590" i="24"/>
  <c r="J4590" i="24"/>
  <c r="L4590" i="24"/>
  <c r="H4591" i="24"/>
  <c r="J4591" i="24"/>
  <c r="H4592" i="24"/>
  <c r="J4592" i="24"/>
  <c r="L4592" i="24"/>
  <c r="H4593" i="24"/>
  <c r="H4594" i="24"/>
  <c r="J4594" i="24"/>
  <c r="L4594" i="24"/>
  <c r="H4595" i="24"/>
  <c r="H4596" i="24"/>
  <c r="J4596" i="24"/>
  <c r="L4596" i="24"/>
  <c r="H4597" i="24"/>
  <c r="J4597" i="24"/>
  <c r="H4598" i="24"/>
  <c r="J4598" i="24"/>
  <c r="L4598" i="24"/>
  <c r="H4599" i="24"/>
  <c r="J4599" i="24"/>
  <c r="H4600" i="24"/>
  <c r="J4600" i="24"/>
  <c r="L4600" i="24"/>
  <c r="H4601" i="24"/>
  <c r="H4602" i="24"/>
  <c r="J4602" i="24"/>
  <c r="L4602" i="24"/>
  <c r="H4603" i="24"/>
  <c r="H4604" i="24"/>
  <c r="J4604" i="24"/>
  <c r="L4604" i="24"/>
  <c r="H4605" i="24"/>
  <c r="J4605" i="24"/>
  <c r="H4606" i="24"/>
  <c r="J4606" i="24"/>
  <c r="L4606" i="24"/>
  <c r="H4607" i="24"/>
  <c r="J4607" i="24"/>
  <c r="H4608" i="24"/>
  <c r="J4608" i="24"/>
  <c r="L4608" i="24"/>
  <c r="H4609" i="24"/>
  <c r="H4610" i="24"/>
  <c r="J4610" i="24"/>
  <c r="L4610" i="24"/>
  <c r="H4611" i="24"/>
  <c r="H4612" i="24"/>
  <c r="J4612" i="24"/>
  <c r="L4612" i="24"/>
  <c r="H4613" i="24"/>
  <c r="J4613" i="24"/>
  <c r="H4614" i="24"/>
  <c r="J4614" i="24"/>
  <c r="L4614" i="24"/>
  <c r="H4615" i="24"/>
  <c r="J4615" i="24"/>
  <c r="H4616" i="24"/>
  <c r="J4616" i="24"/>
  <c r="L4616" i="24"/>
  <c r="H4617" i="24"/>
  <c r="H4618" i="24"/>
  <c r="J4618" i="24"/>
  <c r="L4618" i="24"/>
  <c r="H4619" i="24"/>
  <c r="H4620" i="24"/>
  <c r="J4620" i="24"/>
  <c r="L4620" i="24"/>
  <c r="H4621" i="24"/>
  <c r="J4621" i="24"/>
  <c r="H4622" i="24"/>
  <c r="J4622" i="24"/>
  <c r="L4622" i="24"/>
  <c r="H4623" i="24"/>
  <c r="H4624" i="24"/>
  <c r="J4624" i="24"/>
  <c r="L4624" i="24"/>
  <c r="H4625" i="24"/>
  <c r="H4626" i="24"/>
  <c r="J4626" i="24"/>
  <c r="L4626" i="24"/>
  <c r="H4627" i="24"/>
  <c r="H4628" i="24"/>
  <c r="J4628" i="24"/>
  <c r="L4628" i="24"/>
  <c r="H4629" i="24"/>
  <c r="J4629" i="24"/>
  <c r="H4630" i="24"/>
  <c r="J4630" i="24"/>
  <c r="L4630" i="24"/>
  <c r="H4631" i="24"/>
  <c r="J4631" i="24"/>
  <c r="H4632" i="24"/>
  <c r="J4632" i="24"/>
  <c r="L4632" i="24"/>
  <c r="H4633" i="24"/>
  <c r="H4634" i="24"/>
  <c r="J4634" i="24"/>
  <c r="L4634" i="24"/>
  <c r="H4635" i="24"/>
  <c r="H4636" i="24"/>
  <c r="J4636" i="24"/>
  <c r="L4636" i="24"/>
  <c r="H4637" i="24"/>
  <c r="J4637" i="24"/>
  <c r="H4638" i="24"/>
  <c r="J4638" i="24"/>
  <c r="L4638" i="24"/>
  <c r="H4639" i="24"/>
  <c r="H4640" i="24"/>
  <c r="J4640" i="24"/>
  <c r="L4640" i="24"/>
  <c r="H4641" i="24"/>
  <c r="H4642" i="24"/>
  <c r="J4642" i="24"/>
  <c r="L4642" i="24"/>
  <c r="H4643" i="24"/>
  <c r="H4644" i="24"/>
  <c r="J4644" i="24"/>
  <c r="L4644" i="24"/>
  <c r="H4645" i="24"/>
  <c r="J4645" i="24"/>
  <c r="H4646" i="24"/>
  <c r="J4646" i="24"/>
  <c r="L4646" i="24"/>
  <c r="H4647" i="24"/>
  <c r="H4648" i="24"/>
  <c r="J4648" i="24"/>
  <c r="L4648" i="24"/>
  <c r="H4649" i="24"/>
  <c r="H4650" i="24"/>
  <c r="J4650" i="24"/>
  <c r="L4650" i="24"/>
  <c r="H4651" i="24"/>
  <c r="H4652" i="24"/>
  <c r="J4652" i="24"/>
  <c r="L4652" i="24"/>
  <c r="H4653" i="24"/>
  <c r="J4653" i="24"/>
  <c r="H4654" i="24"/>
  <c r="J4654" i="24"/>
  <c r="L4654" i="24"/>
  <c r="H4655" i="24"/>
  <c r="H4656" i="24"/>
  <c r="J4656" i="24"/>
  <c r="L4656" i="24"/>
  <c r="H4657" i="24"/>
  <c r="H4658" i="24"/>
  <c r="J4658" i="24"/>
  <c r="L4658" i="24"/>
  <c r="H4659" i="24"/>
  <c r="H4660" i="24"/>
  <c r="J4660" i="24"/>
  <c r="L4660" i="24"/>
  <c r="H4661" i="24"/>
  <c r="J4661" i="24"/>
  <c r="H4662" i="24"/>
  <c r="J4662" i="24"/>
  <c r="L4662" i="24"/>
  <c r="H4663" i="24"/>
  <c r="H4664" i="24"/>
  <c r="J4664" i="24"/>
  <c r="L4664" i="24"/>
  <c r="H4665" i="24"/>
  <c r="H4666" i="24"/>
  <c r="J4666" i="24"/>
  <c r="L4666" i="24"/>
  <c r="H4667" i="24"/>
  <c r="H4668" i="24"/>
  <c r="J4668" i="24"/>
  <c r="L4668" i="24"/>
  <c r="H4669" i="24"/>
  <c r="J4669" i="24"/>
  <c r="H4670" i="24"/>
  <c r="J4670" i="24"/>
  <c r="L4670" i="24"/>
  <c r="H4671" i="24"/>
  <c r="H4672" i="24"/>
  <c r="J4672" i="24"/>
  <c r="L4672" i="24"/>
  <c r="H4673" i="24"/>
  <c r="H4674" i="24"/>
  <c r="J4674" i="24"/>
  <c r="L4674" i="24"/>
  <c r="H4675" i="24"/>
  <c r="H4676" i="24"/>
  <c r="J4676" i="24"/>
  <c r="L4676" i="24"/>
  <c r="H4677" i="24"/>
  <c r="J4677" i="24"/>
  <c r="H4678" i="24"/>
  <c r="J4678" i="24"/>
  <c r="L4678" i="24"/>
  <c r="H4679" i="24"/>
  <c r="H4680" i="24"/>
  <c r="J4680" i="24"/>
  <c r="L4680" i="24"/>
  <c r="H4681" i="24"/>
  <c r="H4682" i="24"/>
  <c r="J4682" i="24"/>
  <c r="L4682" i="24"/>
  <c r="H4683" i="24"/>
  <c r="H4684" i="24"/>
  <c r="J4684" i="24"/>
  <c r="L4684" i="24"/>
  <c r="H4685" i="24"/>
  <c r="J4685" i="24"/>
  <c r="H4686" i="24"/>
  <c r="J4686" i="24"/>
  <c r="L4686" i="24"/>
  <c r="H4687" i="24"/>
  <c r="H4688" i="24"/>
  <c r="J4688" i="24"/>
  <c r="L4688" i="24"/>
  <c r="H4689" i="24"/>
  <c r="H4690" i="24"/>
  <c r="J4690" i="24"/>
  <c r="L4690" i="24"/>
  <c r="H4691" i="24"/>
  <c r="H4692" i="24"/>
  <c r="J4692" i="24"/>
  <c r="L4692" i="24"/>
  <c r="H4693" i="24"/>
  <c r="J4693" i="24"/>
  <c r="H4694" i="24"/>
  <c r="J4694" i="24"/>
  <c r="L4694" i="24"/>
  <c r="H4695" i="24"/>
  <c r="H4696" i="24"/>
  <c r="J4696" i="24"/>
  <c r="L4696" i="24"/>
  <c r="H4697" i="24"/>
  <c r="H4698" i="24"/>
  <c r="J4698" i="24"/>
  <c r="L4698" i="24"/>
  <c r="H4699" i="24"/>
  <c r="H4700" i="24"/>
  <c r="J4700" i="24"/>
  <c r="L4700" i="24"/>
  <c r="H4701" i="24"/>
  <c r="J4701" i="24"/>
  <c r="H4702" i="24"/>
  <c r="J4702" i="24"/>
  <c r="L4702" i="24"/>
  <c r="H4703" i="24"/>
  <c r="H4704" i="24"/>
  <c r="J4704" i="24"/>
  <c r="L4704" i="24"/>
  <c r="H4705" i="24"/>
  <c r="H4706" i="24"/>
  <c r="J4706" i="24"/>
  <c r="L4706" i="24"/>
  <c r="H4707" i="24"/>
  <c r="H4708" i="24"/>
  <c r="J4708" i="24"/>
  <c r="L4708" i="24"/>
  <c r="H4709" i="24"/>
  <c r="J4709" i="24"/>
  <c r="H4710" i="24"/>
  <c r="J4710" i="24"/>
  <c r="L4710" i="24"/>
  <c r="H4711" i="24"/>
  <c r="H4712" i="24"/>
  <c r="J4712" i="24"/>
  <c r="L4712" i="24"/>
  <c r="H4713" i="24"/>
  <c r="H4714" i="24"/>
  <c r="J4714" i="24"/>
  <c r="L4714" i="24"/>
  <c r="H4715" i="24"/>
  <c r="H4716" i="24"/>
  <c r="J4716" i="24"/>
  <c r="L4716" i="24"/>
  <c r="H4717" i="24"/>
  <c r="J4717" i="24"/>
  <c r="H4718" i="24"/>
  <c r="J4718" i="24"/>
  <c r="L4718" i="24"/>
  <c r="H4719" i="24"/>
  <c r="H4720" i="24"/>
  <c r="J4720" i="24"/>
  <c r="L4720" i="24"/>
  <c r="H4721" i="24"/>
  <c r="H4722" i="24"/>
  <c r="J4722" i="24"/>
  <c r="L4722" i="24"/>
  <c r="H4723" i="24"/>
  <c r="H4724" i="24"/>
  <c r="J4724" i="24"/>
  <c r="L4724" i="24"/>
  <c r="H4725" i="24"/>
  <c r="J4725" i="24"/>
  <c r="H4726" i="24"/>
  <c r="J4726" i="24"/>
  <c r="L4726" i="24"/>
  <c r="H4727" i="24"/>
  <c r="H4728" i="24"/>
  <c r="J4728" i="24"/>
  <c r="L4728" i="24"/>
  <c r="H4729" i="24"/>
  <c r="H4730" i="24"/>
  <c r="J4730" i="24"/>
  <c r="L4730" i="24"/>
  <c r="H4731" i="24"/>
  <c r="H4732" i="24"/>
  <c r="J4732" i="24"/>
  <c r="L4732" i="24"/>
  <c r="H4733" i="24"/>
  <c r="J4733" i="24"/>
  <c r="H4734" i="24"/>
  <c r="J4734" i="24"/>
  <c r="L4734" i="24"/>
  <c r="H4735" i="24"/>
  <c r="H4736" i="24"/>
  <c r="J4736" i="24"/>
  <c r="L4736" i="24"/>
  <c r="H4737" i="24"/>
  <c r="H4738" i="24"/>
  <c r="J4738" i="24"/>
  <c r="L4738" i="24"/>
  <c r="H4739" i="24"/>
  <c r="H4740" i="24"/>
  <c r="J4740" i="24"/>
  <c r="L4740" i="24"/>
  <c r="H4741" i="24"/>
  <c r="J4741" i="24"/>
  <c r="H4742" i="24"/>
  <c r="J4742" i="24"/>
  <c r="L4742" i="24"/>
  <c r="H4743" i="24"/>
  <c r="H4744" i="24"/>
  <c r="J4744" i="24"/>
  <c r="L4744" i="24"/>
  <c r="H4745" i="24"/>
  <c r="H4746" i="24"/>
  <c r="J4746" i="24"/>
  <c r="L4746" i="24"/>
  <c r="H4747" i="24"/>
  <c r="H4748" i="24"/>
  <c r="J4748" i="24"/>
  <c r="L4748" i="24"/>
  <c r="H4749" i="24"/>
  <c r="J4749" i="24"/>
  <c r="H4750" i="24"/>
  <c r="J4750" i="24"/>
  <c r="L4750" i="24"/>
  <c r="H4751" i="24"/>
  <c r="H4752" i="24"/>
  <c r="J4752" i="24"/>
  <c r="L4752" i="24"/>
  <c r="H4753" i="24"/>
  <c r="H4754" i="24"/>
  <c r="J4754" i="24"/>
  <c r="L4754" i="24"/>
  <c r="H4755" i="24"/>
  <c r="H4756" i="24"/>
  <c r="J4756" i="24"/>
  <c r="L4756" i="24"/>
  <c r="H4757" i="24"/>
  <c r="J4757" i="24"/>
  <c r="H4758" i="24"/>
  <c r="J4758" i="24"/>
  <c r="L4758" i="24"/>
  <c r="H4759" i="24"/>
  <c r="H4760" i="24"/>
  <c r="J4760" i="24"/>
  <c r="L4760" i="24"/>
  <c r="H4761" i="24"/>
  <c r="H4762" i="24"/>
  <c r="J4762" i="24"/>
  <c r="L4762" i="24"/>
  <c r="H4763" i="24"/>
  <c r="H4764" i="24"/>
  <c r="J4764" i="24"/>
  <c r="L4764" i="24"/>
  <c r="H4765" i="24"/>
  <c r="J4765" i="24"/>
  <c r="H4766" i="24"/>
  <c r="J4766" i="24"/>
  <c r="L4766" i="24"/>
  <c r="H4767" i="24"/>
  <c r="H4768" i="24"/>
  <c r="J4768" i="24"/>
  <c r="L4768" i="24"/>
  <c r="H4769" i="24"/>
  <c r="H4770" i="24"/>
  <c r="J4770" i="24"/>
  <c r="L4770" i="24"/>
  <c r="H4771" i="24"/>
  <c r="H4772" i="24"/>
  <c r="J4772" i="24"/>
  <c r="L4772" i="24"/>
  <c r="H4773" i="24"/>
  <c r="J4773" i="24"/>
  <c r="H4774" i="24"/>
  <c r="J4774" i="24"/>
  <c r="L4774" i="24"/>
  <c r="H4775" i="24"/>
  <c r="H4776" i="24"/>
  <c r="J4776" i="24"/>
  <c r="L4776" i="24"/>
  <c r="H4777" i="24"/>
  <c r="H4778" i="24"/>
  <c r="J4778" i="24"/>
  <c r="L4778" i="24"/>
  <c r="H4779" i="24"/>
  <c r="H4780" i="24"/>
  <c r="J4780" i="24"/>
  <c r="L4780" i="24"/>
  <c r="H4781" i="24"/>
  <c r="J4781" i="24"/>
  <c r="H4782" i="24"/>
  <c r="J4782" i="24"/>
  <c r="L4782" i="24"/>
  <c r="H4783" i="24"/>
  <c r="H4784" i="24"/>
  <c r="J4784" i="24"/>
  <c r="L4784" i="24"/>
  <c r="H4785" i="24"/>
  <c r="H4786" i="24"/>
  <c r="J4786" i="24"/>
  <c r="L4786" i="24"/>
  <c r="H4787" i="24"/>
  <c r="H4788" i="24"/>
  <c r="J4788" i="24"/>
  <c r="L4788" i="24"/>
  <c r="H4789" i="24"/>
  <c r="J4789" i="24"/>
  <c r="H4790" i="24"/>
  <c r="J4790" i="24"/>
  <c r="L4790" i="24"/>
  <c r="H4791" i="24"/>
  <c r="H4792" i="24"/>
  <c r="J4792" i="24"/>
  <c r="L4792" i="24"/>
  <c r="H4793" i="24"/>
  <c r="H4794" i="24"/>
  <c r="J4794" i="24"/>
  <c r="L4794" i="24"/>
  <c r="H4795" i="24"/>
  <c r="H4796" i="24"/>
  <c r="J4796" i="24"/>
  <c r="L4796" i="24"/>
  <c r="H4797" i="24"/>
  <c r="J4797" i="24"/>
  <c r="H4798" i="24"/>
  <c r="J4798" i="24"/>
  <c r="L4798" i="24"/>
  <c r="H4799" i="24"/>
  <c r="H4800" i="24"/>
  <c r="J4800" i="24"/>
  <c r="L4800" i="24"/>
  <c r="H4801" i="24"/>
  <c r="H4802" i="24"/>
  <c r="J4802" i="24"/>
  <c r="L4802" i="24"/>
  <c r="H4803" i="24"/>
  <c r="H4804" i="24"/>
  <c r="J4804" i="24"/>
  <c r="L4804" i="24"/>
  <c r="H4805" i="24"/>
  <c r="J4805" i="24"/>
  <c r="H4806" i="24"/>
  <c r="J4806" i="24"/>
  <c r="L4806" i="24"/>
  <c r="H4807" i="24"/>
  <c r="H4808" i="24"/>
  <c r="J4808" i="24"/>
  <c r="L4808" i="24"/>
  <c r="H4809" i="24"/>
  <c r="H4810" i="24"/>
  <c r="J4810" i="24"/>
  <c r="L4810" i="24"/>
  <c r="H4811" i="24"/>
  <c r="H4812" i="24"/>
  <c r="J4812" i="24"/>
  <c r="L4812" i="24"/>
  <c r="H4813" i="24"/>
  <c r="J4813" i="24"/>
  <c r="H4814" i="24"/>
  <c r="J4814" i="24"/>
  <c r="L4814" i="24"/>
  <c r="H4815" i="24"/>
  <c r="H4816" i="24"/>
  <c r="J4816" i="24"/>
  <c r="L4816" i="24"/>
  <c r="H4817" i="24"/>
  <c r="H4818" i="24"/>
  <c r="J4818" i="24"/>
  <c r="L4818" i="24"/>
  <c r="H4819" i="24"/>
  <c r="H4820" i="24"/>
  <c r="J4820" i="24"/>
  <c r="L4820" i="24"/>
  <c r="H4821" i="24"/>
  <c r="J4821" i="24"/>
  <c r="H4822" i="24"/>
  <c r="J4822" i="24"/>
  <c r="L4822" i="24"/>
  <c r="H4823" i="24"/>
  <c r="H4824" i="24"/>
  <c r="J4824" i="24"/>
  <c r="L4824" i="24"/>
  <c r="H4825" i="24"/>
  <c r="H4826" i="24"/>
  <c r="J4826" i="24"/>
  <c r="L4826" i="24"/>
  <c r="H4827" i="24"/>
  <c r="H4828" i="24"/>
  <c r="J4828" i="24"/>
  <c r="L4828" i="24"/>
  <c r="H4829" i="24"/>
  <c r="J4829" i="24"/>
  <c r="H4830" i="24"/>
  <c r="J4830" i="24"/>
  <c r="L4830" i="24"/>
  <c r="H4831" i="24"/>
  <c r="J4831" i="24"/>
  <c r="H4832" i="24"/>
  <c r="J4832" i="24"/>
  <c r="L4832" i="24"/>
  <c r="H4833" i="24"/>
  <c r="H4834" i="24"/>
  <c r="J4834" i="24"/>
  <c r="L4834" i="24"/>
  <c r="H4835" i="24"/>
  <c r="H4836" i="24"/>
  <c r="J4836" i="24"/>
  <c r="L4836" i="24"/>
  <c r="H4837" i="24"/>
  <c r="J4837" i="24"/>
  <c r="H4838" i="24"/>
  <c r="J4838" i="24"/>
  <c r="L4838" i="24"/>
  <c r="H4839" i="24"/>
  <c r="J4839" i="24"/>
  <c r="H4840" i="24"/>
  <c r="J4840" i="24"/>
  <c r="L4840" i="24"/>
  <c r="H4841" i="24"/>
  <c r="H4842" i="24"/>
  <c r="J4842" i="24"/>
  <c r="L4842" i="24"/>
  <c r="H4843" i="24"/>
  <c r="H4844" i="24"/>
  <c r="J4844" i="24"/>
  <c r="L4844" i="24"/>
  <c r="H4845" i="24"/>
  <c r="J4845" i="24"/>
  <c r="H4846" i="24"/>
  <c r="J4846" i="24"/>
  <c r="L4846" i="24"/>
  <c r="H4847" i="24"/>
  <c r="J4847" i="24"/>
  <c r="H4848" i="24"/>
  <c r="J4848" i="24"/>
  <c r="L4848" i="24"/>
  <c r="H4849" i="24"/>
  <c r="H4850" i="24"/>
  <c r="J4850" i="24"/>
  <c r="L4850" i="24"/>
  <c r="H4851" i="24"/>
  <c r="H4852" i="24"/>
  <c r="J4852" i="24"/>
  <c r="L4852" i="24"/>
  <c r="H4853" i="24"/>
  <c r="J4853" i="24"/>
  <c r="H4854" i="24"/>
  <c r="J4854" i="24"/>
  <c r="L4854" i="24"/>
  <c r="H4855" i="24"/>
  <c r="J4855" i="24"/>
  <c r="H4856" i="24"/>
  <c r="J4856" i="24"/>
  <c r="L4856" i="24"/>
  <c r="H4857" i="24"/>
  <c r="H4858" i="24"/>
  <c r="J4858" i="24"/>
  <c r="L4858" i="24"/>
  <c r="H4859" i="24"/>
  <c r="H4860" i="24"/>
  <c r="J4860" i="24"/>
  <c r="L4860" i="24"/>
  <c r="H4861" i="24"/>
  <c r="J4861" i="24"/>
  <c r="H4862" i="24"/>
  <c r="J4862" i="24"/>
  <c r="L4862" i="24"/>
  <c r="J4863" i="24"/>
  <c r="H4864" i="24"/>
  <c r="J4864" i="24"/>
  <c r="L4864" i="24"/>
  <c r="H4866" i="24"/>
  <c r="J4866" i="24"/>
  <c r="L4866" i="24"/>
  <c r="H4868" i="24"/>
  <c r="J4868" i="24"/>
  <c r="L4868" i="24"/>
  <c r="J4869" i="24"/>
  <c r="H4870" i="24"/>
  <c r="J4870" i="24"/>
  <c r="L4870" i="24"/>
  <c r="J4871" i="24"/>
  <c r="H4872" i="24"/>
  <c r="J4872" i="24"/>
  <c r="L4872" i="24"/>
  <c r="H4874" i="24"/>
  <c r="J4874" i="24"/>
  <c r="L4874" i="24"/>
  <c r="H4876" i="24"/>
  <c r="J4876" i="24"/>
  <c r="L4876" i="24"/>
  <c r="J4877" i="24"/>
  <c r="H4878" i="24"/>
  <c r="J4878" i="24"/>
  <c r="L4878" i="24"/>
  <c r="J4879" i="24"/>
  <c r="H4880" i="24"/>
  <c r="J4880" i="24"/>
  <c r="L4880" i="24"/>
  <c r="H4882" i="24"/>
  <c r="J4882" i="24"/>
  <c r="L4882" i="24"/>
  <c r="H4884" i="24"/>
  <c r="J4884" i="24"/>
  <c r="L4884" i="24"/>
  <c r="J4885" i="24"/>
  <c r="H4886" i="24"/>
  <c r="J4886" i="24"/>
  <c r="L4886" i="24"/>
  <c r="J4887" i="24"/>
  <c r="H4888" i="24"/>
  <c r="J4888" i="24"/>
  <c r="L4888" i="24"/>
  <c r="H4890" i="24"/>
  <c r="J4890" i="24"/>
  <c r="L4890" i="24"/>
  <c r="H4892" i="24"/>
  <c r="J4892" i="24"/>
  <c r="L4892" i="24"/>
  <c r="J4893" i="24"/>
  <c r="H4894" i="24"/>
  <c r="J4894" i="24"/>
  <c r="L4894" i="24"/>
  <c r="J4895" i="24"/>
  <c r="H4896" i="24"/>
  <c r="J4896" i="24"/>
  <c r="L4896" i="24"/>
  <c r="H4898" i="24"/>
  <c r="J4898" i="24"/>
  <c r="L4898" i="24"/>
  <c r="H4900" i="24"/>
  <c r="J4900" i="24"/>
  <c r="L4900" i="24"/>
  <c r="J4901" i="24"/>
  <c r="H4902" i="24"/>
  <c r="J4902" i="24"/>
  <c r="L4902" i="24"/>
  <c r="J4903" i="24"/>
  <c r="H4904" i="24"/>
  <c r="J4904" i="24"/>
  <c r="L4904" i="24"/>
  <c r="H4906" i="24"/>
  <c r="J4906" i="24"/>
  <c r="L4906" i="24"/>
  <c r="H4908" i="24"/>
  <c r="J4908" i="24"/>
  <c r="L4908" i="24"/>
  <c r="J4909" i="24"/>
  <c r="H4910" i="24"/>
  <c r="J4910" i="24"/>
  <c r="L4910" i="24"/>
  <c r="J4911" i="24"/>
  <c r="H4912" i="24"/>
  <c r="J4912" i="24"/>
  <c r="L4912" i="24"/>
  <c r="H4914" i="24"/>
  <c r="J4914" i="24"/>
  <c r="L4914" i="24"/>
  <c r="H4916" i="24"/>
  <c r="J4916" i="24"/>
  <c r="L4916" i="24"/>
  <c r="J4917" i="24"/>
  <c r="H4918" i="24"/>
  <c r="J4918" i="24"/>
  <c r="L4918" i="24"/>
  <c r="J4919" i="24"/>
  <c r="H4920" i="24"/>
  <c r="J4920" i="24"/>
  <c r="L4920" i="24"/>
  <c r="H4922" i="24"/>
  <c r="J4922" i="24"/>
  <c r="L4922" i="24"/>
  <c r="H4924" i="24"/>
  <c r="J4924" i="24"/>
  <c r="L4924" i="24"/>
  <c r="J4925" i="24"/>
  <c r="H4926" i="24"/>
  <c r="J4926" i="24"/>
  <c r="L4926" i="24"/>
  <c r="J4927" i="24"/>
  <c r="H4928" i="24"/>
  <c r="J4928" i="24"/>
  <c r="L4928" i="24"/>
  <c r="H4930" i="24"/>
  <c r="J4930" i="24"/>
  <c r="L4930" i="24"/>
  <c r="H4932" i="24"/>
  <c r="J4932" i="24"/>
  <c r="L4932" i="24"/>
  <c r="J4933" i="24"/>
  <c r="H4934" i="24"/>
  <c r="J4934" i="24"/>
  <c r="L4934" i="24"/>
  <c r="J4935" i="24"/>
  <c r="H4936" i="24"/>
  <c r="J4936" i="24"/>
  <c r="L4936" i="24"/>
  <c r="H4938" i="24"/>
  <c r="J4938" i="24"/>
  <c r="L4938" i="24"/>
  <c r="H4940" i="24"/>
  <c r="J4940" i="24"/>
  <c r="L4940" i="24"/>
  <c r="J4941" i="24"/>
  <c r="H4942" i="24"/>
  <c r="J4942" i="24"/>
  <c r="L4942" i="24"/>
  <c r="J4943" i="24"/>
  <c r="H4944" i="24"/>
  <c r="J4944" i="24"/>
  <c r="L4944" i="24"/>
  <c r="H4946" i="24"/>
  <c r="J4946" i="24"/>
  <c r="L4946" i="24"/>
  <c r="H4948" i="24"/>
  <c r="J4948" i="24"/>
  <c r="L4948" i="24"/>
  <c r="J4949" i="24"/>
  <c r="H4950" i="24"/>
  <c r="J4950" i="24"/>
  <c r="L4950" i="24"/>
  <c r="J4951" i="24"/>
  <c r="H4952" i="24"/>
  <c r="J4952" i="24"/>
  <c r="L4952" i="24"/>
  <c r="H4954" i="24"/>
  <c r="J4954" i="24"/>
  <c r="L4954" i="24"/>
  <c r="H4956" i="24"/>
  <c r="J4956" i="24"/>
  <c r="L4956" i="24"/>
  <c r="J4957" i="24"/>
  <c r="H4958" i="24"/>
  <c r="J4958" i="24"/>
  <c r="L4958" i="24"/>
  <c r="J4959" i="24"/>
  <c r="H4960" i="24"/>
  <c r="J4960" i="24"/>
  <c r="L4960" i="24"/>
  <c r="H4962" i="24"/>
  <c r="J4962" i="24"/>
  <c r="L4962" i="24"/>
  <c r="H4964" i="24"/>
  <c r="J4964" i="24"/>
  <c r="L4964" i="24"/>
  <c r="J4965" i="24"/>
  <c r="H4966" i="24"/>
  <c r="J4966" i="24"/>
  <c r="L4966" i="24"/>
  <c r="J4967" i="24"/>
  <c r="H4968" i="24"/>
  <c r="J4968" i="24"/>
  <c r="L4968" i="24"/>
  <c r="H4970" i="24"/>
  <c r="J4970" i="24"/>
  <c r="L4970" i="24"/>
  <c r="H4972" i="24"/>
  <c r="J4972" i="24"/>
  <c r="L4972" i="24"/>
  <c r="J4973" i="24"/>
  <c r="H4974" i="24"/>
  <c r="J4974" i="24"/>
  <c r="L4974" i="24"/>
  <c r="J4975" i="24"/>
  <c r="H4976" i="24"/>
  <c r="J4976" i="24"/>
  <c r="L4976" i="24"/>
  <c r="H4978" i="24"/>
  <c r="J4978" i="24"/>
  <c r="L4978" i="24"/>
  <c r="H4980" i="24"/>
  <c r="J4980" i="24"/>
  <c r="L4980" i="24"/>
  <c r="J4981" i="24"/>
  <c r="H4982" i="24"/>
  <c r="J4982" i="24"/>
  <c r="L4982" i="24"/>
  <c r="J4983" i="24"/>
  <c r="H4984" i="24"/>
  <c r="J4984" i="24"/>
  <c r="L4984" i="24"/>
  <c r="H4986" i="24"/>
  <c r="J4986" i="24"/>
  <c r="L4986" i="24"/>
  <c r="H4988" i="24"/>
  <c r="J4988" i="24"/>
  <c r="L4988" i="24"/>
  <c r="J4989" i="24"/>
  <c r="H4990" i="24"/>
  <c r="J4990" i="24"/>
  <c r="L4990" i="24"/>
  <c r="J4991" i="24"/>
  <c r="H4992" i="24"/>
  <c r="J4992" i="24"/>
  <c r="L4992" i="24"/>
  <c r="H4994" i="24"/>
  <c r="J4994" i="24"/>
  <c r="L4994" i="24"/>
  <c r="H4996" i="24"/>
  <c r="J4996" i="24"/>
  <c r="L4996" i="24"/>
  <c r="J4997" i="24"/>
  <c r="H4998" i="24"/>
  <c r="J4998" i="24"/>
  <c r="L4998" i="24"/>
  <c r="J4999" i="24"/>
  <c r="H5000" i="24"/>
  <c r="J5000" i="24"/>
  <c r="L5000" i="24"/>
  <c r="H5002" i="24"/>
  <c r="J5002" i="24"/>
  <c r="L5002" i="24"/>
  <c r="H5004" i="24"/>
  <c r="J5004" i="24"/>
  <c r="L5004" i="24"/>
  <c r="J5005" i="24"/>
  <c r="H5006" i="24"/>
  <c r="J5006" i="24"/>
  <c r="L5006" i="24"/>
  <c r="J5007" i="24"/>
  <c r="H5008" i="24"/>
  <c r="J5008" i="24"/>
  <c r="L5008" i="24"/>
  <c r="H5010" i="24"/>
  <c r="J5010" i="24"/>
  <c r="L5010" i="24"/>
  <c r="H5012" i="24"/>
  <c r="J5012" i="24"/>
  <c r="L5012" i="24"/>
  <c r="J5013" i="24"/>
  <c r="H5014" i="24"/>
  <c r="J5014" i="24"/>
  <c r="L5014" i="24"/>
  <c r="J5015" i="24"/>
  <c r="H5016" i="24"/>
  <c r="J5016" i="24"/>
  <c r="L5016" i="24"/>
  <c r="H5018" i="24"/>
  <c r="J5018" i="24"/>
  <c r="L5018" i="24"/>
  <c r="H5020" i="24"/>
  <c r="J5020" i="24"/>
  <c r="L5020" i="24"/>
  <c r="J5021" i="24"/>
  <c r="H5022" i="24"/>
  <c r="J5022" i="24"/>
  <c r="L5022" i="24"/>
  <c r="J5023" i="24"/>
  <c r="H5024" i="24"/>
  <c r="J5024" i="24"/>
  <c r="L5024" i="24"/>
  <c r="H5026" i="24"/>
  <c r="J5026" i="24"/>
  <c r="L5026" i="24"/>
  <c r="H5028" i="24"/>
  <c r="J5028" i="24"/>
  <c r="L5028" i="24"/>
  <c r="J5029" i="24"/>
  <c r="H5030" i="24"/>
  <c r="J5030" i="24"/>
  <c r="L5030" i="24"/>
  <c r="J5031" i="24"/>
  <c r="H5032" i="24"/>
  <c r="J5032" i="24"/>
  <c r="L5032" i="24"/>
  <c r="H5034" i="24"/>
  <c r="J5034" i="24"/>
  <c r="L5034" i="24"/>
  <c r="H5036" i="24"/>
  <c r="J5036" i="24"/>
  <c r="L5036" i="24"/>
  <c r="J5037" i="24"/>
  <c r="H5038" i="24"/>
  <c r="J5038" i="24"/>
  <c r="L5038" i="24"/>
  <c r="J5039" i="24"/>
  <c r="H5040" i="24"/>
  <c r="J5040" i="24"/>
  <c r="L5040" i="24"/>
  <c r="H5042" i="24"/>
  <c r="J5042" i="24"/>
  <c r="L5042" i="24"/>
  <c r="H5044" i="24"/>
  <c r="J5044" i="24"/>
  <c r="L5044" i="24"/>
  <c r="J5045" i="24"/>
  <c r="H5046" i="24"/>
  <c r="J5046" i="24"/>
  <c r="L5046" i="24"/>
  <c r="J5047" i="24"/>
  <c r="H5048" i="24"/>
  <c r="J5048" i="24"/>
  <c r="L5048" i="24"/>
  <c r="H5050" i="24"/>
  <c r="J5050" i="24"/>
  <c r="L5050" i="24"/>
  <c r="H5052" i="24"/>
  <c r="J5052" i="24"/>
  <c r="L5052" i="24"/>
  <c r="J5053" i="24"/>
  <c r="H5054" i="24"/>
  <c r="J5054" i="24"/>
  <c r="L5054" i="24"/>
  <c r="J5055" i="24"/>
  <c r="H5056" i="24"/>
  <c r="J5056" i="24"/>
  <c r="L5056" i="24"/>
  <c r="H5058" i="24"/>
  <c r="J5058" i="24"/>
  <c r="L5058" i="24"/>
  <c r="H5060" i="24"/>
  <c r="J5060" i="24"/>
  <c r="L5060" i="24"/>
  <c r="J5061" i="24"/>
  <c r="H5062" i="24"/>
  <c r="J5062" i="24"/>
  <c r="L5062" i="24"/>
  <c r="J5063" i="24"/>
  <c r="H5064" i="24"/>
  <c r="J5064" i="24"/>
  <c r="L5064" i="24"/>
  <c r="H5066" i="24"/>
  <c r="J5066" i="24"/>
  <c r="L5066" i="24"/>
  <c r="H5068" i="24"/>
  <c r="J5068" i="24"/>
  <c r="L5068" i="24"/>
  <c r="J5069" i="24"/>
  <c r="H5070" i="24"/>
  <c r="J5070" i="24"/>
  <c r="L5070" i="24"/>
  <c r="J5071" i="24"/>
  <c r="H5072" i="24"/>
  <c r="J5072" i="24"/>
  <c r="L5072" i="24"/>
  <c r="H5074" i="24"/>
  <c r="J5074" i="24"/>
  <c r="L5074" i="24"/>
  <c r="H5076" i="24"/>
  <c r="J5076" i="24"/>
  <c r="L5076" i="24"/>
  <c r="J5077" i="24"/>
  <c r="H5078" i="24"/>
  <c r="J5078" i="24"/>
  <c r="L5078" i="24"/>
  <c r="J5079" i="24"/>
  <c r="H5080" i="24"/>
  <c r="J5080" i="24"/>
  <c r="L5080" i="24"/>
  <c r="H5082" i="24"/>
  <c r="J5082" i="24"/>
  <c r="L5082" i="24"/>
  <c r="H5084" i="24"/>
  <c r="J5084" i="24"/>
  <c r="L5084" i="24"/>
  <c r="J5085" i="24"/>
  <c r="H5086" i="24"/>
  <c r="J5086" i="24"/>
  <c r="L5086" i="24"/>
  <c r="J5087" i="24"/>
  <c r="H5088" i="24"/>
  <c r="J5088" i="24"/>
  <c r="L5088" i="24"/>
  <c r="H5090" i="24"/>
  <c r="J5090" i="24"/>
  <c r="L5090" i="24"/>
  <c r="H5092" i="24"/>
  <c r="J5092" i="24"/>
  <c r="L5092" i="24"/>
  <c r="J5093" i="24"/>
  <c r="H5094" i="24"/>
  <c r="J5094" i="24"/>
  <c r="L5094" i="24"/>
  <c r="J5095" i="24"/>
  <c r="H5096" i="24"/>
  <c r="J5096" i="24"/>
  <c r="L5096" i="24"/>
  <c r="H5098" i="24"/>
  <c r="J5098" i="24"/>
  <c r="L5098" i="24"/>
  <c r="H5100" i="24"/>
  <c r="J5100" i="24"/>
  <c r="L5100" i="24"/>
  <c r="J5101" i="24"/>
  <c r="H5102" i="24"/>
  <c r="J5102" i="24"/>
  <c r="L5102" i="24"/>
  <c r="J5103" i="24"/>
  <c r="H5104" i="24"/>
  <c r="J5104" i="24"/>
  <c r="L5104" i="24"/>
  <c r="H5106" i="24"/>
  <c r="J5106" i="24"/>
  <c r="L5106" i="24"/>
  <c r="H5108" i="24"/>
  <c r="J5108" i="24"/>
  <c r="L5108" i="24"/>
  <c r="J5109" i="24"/>
  <c r="H5110" i="24"/>
  <c r="J5110" i="24"/>
  <c r="L5110" i="24"/>
  <c r="J5111" i="24"/>
  <c r="H5112" i="24"/>
  <c r="J5112" i="24"/>
  <c r="L5112" i="24"/>
  <c r="H5114" i="24"/>
  <c r="J5114" i="24"/>
  <c r="L5114" i="24"/>
  <c r="H5116" i="24"/>
  <c r="J5116" i="24"/>
  <c r="L5116" i="24"/>
  <c r="J5117" i="24"/>
  <c r="H5118" i="24"/>
  <c r="J5118" i="24"/>
  <c r="L5118" i="24"/>
  <c r="J5119" i="24"/>
  <c r="H5120" i="24"/>
  <c r="J5120" i="24"/>
  <c r="L5120" i="24"/>
  <c r="H5122" i="24"/>
  <c r="J5122" i="24"/>
  <c r="L5122" i="24"/>
  <c r="H5124" i="24"/>
  <c r="J5124" i="24"/>
  <c r="L5124" i="24"/>
  <c r="J5125" i="24"/>
  <c r="H5126" i="24"/>
  <c r="J5126" i="24"/>
  <c r="L5126" i="24"/>
  <c r="J5127" i="24"/>
  <c r="H5128" i="24"/>
  <c r="J5128" i="24"/>
  <c r="L5128" i="24"/>
  <c r="J5129" i="24"/>
  <c r="H5130" i="24"/>
  <c r="J5130" i="24"/>
  <c r="L5130" i="24"/>
  <c r="J5131" i="24"/>
  <c r="H5132" i="24"/>
  <c r="J5132" i="24"/>
  <c r="L5132" i="24"/>
  <c r="J5133" i="24"/>
  <c r="H5134" i="24"/>
  <c r="J5134" i="24"/>
  <c r="L5134" i="24"/>
  <c r="J5135" i="24"/>
  <c r="H5136" i="24"/>
  <c r="J5136" i="24"/>
  <c r="L5136" i="24"/>
  <c r="J5137" i="24"/>
  <c r="H5138" i="24"/>
  <c r="J5138" i="24"/>
  <c r="L5138" i="24"/>
  <c r="J5139" i="24"/>
  <c r="H5140" i="24"/>
  <c r="J5140" i="24"/>
  <c r="L5140" i="24"/>
  <c r="J5141" i="24"/>
  <c r="H5142" i="24"/>
  <c r="J5142" i="24"/>
  <c r="L5142" i="24"/>
  <c r="J5143" i="24"/>
  <c r="H5144" i="24"/>
  <c r="J5144" i="24"/>
  <c r="L5144" i="24"/>
  <c r="J5145" i="24"/>
  <c r="H5146" i="24"/>
  <c r="J5146" i="24"/>
  <c r="L5146" i="24"/>
  <c r="J5147" i="24"/>
  <c r="H5148" i="24"/>
  <c r="J5148" i="24"/>
  <c r="L5148" i="24"/>
  <c r="J5149" i="24"/>
  <c r="H5150" i="24"/>
  <c r="J5150" i="24"/>
  <c r="L5150" i="24"/>
  <c r="J5151" i="24"/>
  <c r="H5152" i="24"/>
  <c r="J5152" i="24"/>
  <c r="L5152" i="24"/>
  <c r="J5153" i="24"/>
  <c r="H5154" i="24"/>
  <c r="J5154" i="24"/>
  <c r="L5154" i="24"/>
  <c r="J5155" i="24"/>
  <c r="H5156" i="24"/>
  <c r="J5156" i="24"/>
  <c r="L5156" i="24"/>
  <c r="J5157" i="24"/>
  <c r="H5158" i="24"/>
  <c r="J5158" i="24"/>
  <c r="L5158" i="24"/>
  <c r="J5159" i="24"/>
  <c r="H5160" i="24"/>
  <c r="J5160" i="24"/>
  <c r="L5160" i="24"/>
  <c r="J5161" i="24"/>
  <c r="H5162" i="24"/>
  <c r="J5162" i="24"/>
  <c r="L5162" i="24"/>
  <c r="J5163" i="24"/>
  <c r="H5164" i="24"/>
  <c r="J5164" i="24"/>
  <c r="L5164" i="24"/>
  <c r="J5165" i="24"/>
  <c r="H5166" i="24"/>
  <c r="J5166" i="24"/>
  <c r="L5166" i="24"/>
  <c r="J5167" i="24"/>
  <c r="H5168" i="24"/>
  <c r="J5168" i="24"/>
  <c r="L5168" i="24"/>
  <c r="J5169" i="24"/>
  <c r="H5170" i="24"/>
  <c r="J5170" i="24"/>
  <c r="L5170" i="24"/>
  <c r="J5171" i="24"/>
  <c r="H5172" i="24"/>
  <c r="J5172" i="24"/>
  <c r="L5172" i="24"/>
  <c r="J5173" i="24"/>
  <c r="H5174" i="24"/>
  <c r="J5174" i="24"/>
  <c r="L5174" i="24"/>
  <c r="J5175" i="24"/>
  <c r="H5176" i="24"/>
  <c r="J5176" i="24"/>
  <c r="L5176" i="24"/>
  <c r="J5177" i="24"/>
  <c r="H5178" i="24"/>
  <c r="J5178" i="24"/>
  <c r="L5178" i="24"/>
  <c r="J5179" i="24"/>
  <c r="H5180" i="24"/>
  <c r="J5180" i="24"/>
  <c r="L5180" i="24"/>
  <c r="J5181" i="24"/>
  <c r="H5182" i="24"/>
  <c r="J5182" i="24"/>
  <c r="L5182" i="24"/>
  <c r="J5183" i="24"/>
  <c r="H5184" i="24"/>
  <c r="J5184" i="24"/>
  <c r="L5184" i="24"/>
  <c r="J5185" i="24"/>
  <c r="H5186" i="24"/>
  <c r="J5186" i="24"/>
  <c r="L5186" i="24"/>
  <c r="J5187" i="24"/>
  <c r="H5188" i="24"/>
  <c r="J5188" i="24"/>
  <c r="L5188" i="24"/>
  <c r="J5189" i="24"/>
  <c r="H5190" i="24"/>
  <c r="J5190" i="24"/>
  <c r="L5190" i="24"/>
  <c r="J5191" i="24"/>
  <c r="H5192" i="24"/>
  <c r="J5192" i="24"/>
  <c r="L5192" i="24"/>
  <c r="J5193" i="24"/>
  <c r="H5194" i="24"/>
  <c r="J5194" i="24"/>
  <c r="L5194" i="24"/>
  <c r="J5195" i="24"/>
  <c r="H5196" i="24"/>
  <c r="J5196" i="24"/>
  <c r="L5196" i="24"/>
  <c r="J5197" i="24"/>
  <c r="H5198" i="24"/>
  <c r="J5198" i="24"/>
  <c r="L5198" i="24"/>
  <c r="J5199" i="24"/>
  <c r="H5200" i="24"/>
  <c r="J5200" i="24"/>
  <c r="L5200" i="24"/>
  <c r="J5201" i="24"/>
  <c r="H5202" i="24"/>
  <c r="J5202" i="24"/>
  <c r="L5202" i="24"/>
  <c r="J5203" i="24"/>
  <c r="H5204" i="24"/>
  <c r="J5204" i="24"/>
  <c r="L5204" i="24"/>
  <c r="J5205" i="24"/>
  <c r="H5206" i="24"/>
  <c r="J5206" i="24"/>
  <c r="L5206" i="24"/>
  <c r="J5207" i="24"/>
  <c r="H5208" i="24"/>
  <c r="J5208" i="24"/>
  <c r="L5208" i="24"/>
  <c r="J5209" i="24"/>
  <c r="H5210" i="24"/>
  <c r="J5210" i="24"/>
  <c r="L5210" i="24"/>
  <c r="J5211" i="24"/>
  <c r="H5212" i="24"/>
  <c r="J5212" i="24"/>
  <c r="L5212" i="24"/>
  <c r="J5213" i="24"/>
  <c r="H5214" i="24"/>
  <c r="J5214" i="24"/>
  <c r="L5214" i="24"/>
  <c r="J5215" i="24"/>
  <c r="H5216" i="24"/>
  <c r="J5216" i="24"/>
  <c r="L5216" i="24"/>
  <c r="J5217" i="24"/>
  <c r="H5218" i="24"/>
  <c r="J5218" i="24"/>
  <c r="L5218" i="24"/>
  <c r="J5219" i="24"/>
  <c r="H5220" i="24"/>
  <c r="J5220" i="24"/>
  <c r="L5220" i="24"/>
  <c r="J5221" i="24"/>
  <c r="H5222" i="24"/>
  <c r="J5222" i="24"/>
  <c r="L5222" i="24"/>
  <c r="J5223" i="24"/>
  <c r="H5224" i="24"/>
  <c r="J5224" i="24"/>
  <c r="L5224" i="24"/>
  <c r="J5225" i="24"/>
  <c r="H5226" i="24"/>
  <c r="J5226" i="24"/>
  <c r="L5226" i="24"/>
  <c r="J5227" i="24"/>
  <c r="H5228" i="24"/>
  <c r="J5228" i="24"/>
  <c r="L5228" i="24"/>
  <c r="J5229" i="24"/>
  <c r="H5230" i="24"/>
  <c r="J5230" i="24"/>
  <c r="L5230" i="24"/>
  <c r="J5231" i="24"/>
  <c r="H5232" i="24"/>
  <c r="J5232" i="24"/>
  <c r="L5232" i="24"/>
  <c r="J5233" i="24"/>
  <c r="H5234" i="24"/>
  <c r="J5234" i="24"/>
  <c r="L5234" i="24"/>
  <c r="J5235" i="24"/>
  <c r="H5236" i="24"/>
  <c r="J5236" i="24"/>
  <c r="L5236" i="24"/>
  <c r="J5237" i="24"/>
  <c r="H5238" i="24"/>
  <c r="J5238" i="24"/>
  <c r="L5238" i="24"/>
  <c r="J5239" i="24"/>
  <c r="H5240" i="24"/>
  <c r="J5240" i="24"/>
  <c r="L5240" i="24"/>
  <c r="J5241" i="24"/>
  <c r="H5242" i="24"/>
  <c r="J5242" i="24"/>
  <c r="L5242" i="24"/>
  <c r="J5243" i="24"/>
  <c r="H5244" i="24"/>
  <c r="J5244" i="24"/>
  <c r="L5244" i="24"/>
  <c r="J5245" i="24"/>
  <c r="H5246" i="24"/>
  <c r="J5246" i="24"/>
  <c r="L5246" i="24"/>
  <c r="J5247" i="24"/>
  <c r="H5248" i="24"/>
  <c r="J5248" i="24"/>
  <c r="L5248" i="24"/>
  <c r="J5249" i="24"/>
  <c r="H5250" i="24"/>
  <c r="J5250" i="24"/>
  <c r="L5250" i="24"/>
  <c r="J5251" i="24"/>
  <c r="H5252" i="24"/>
  <c r="J5252" i="24"/>
  <c r="L5252" i="24"/>
  <c r="J5253" i="24"/>
  <c r="H5254" i="24"/>
  <c r="J5254" i="24"/>
  <c r="L5254" i="24"/>
  <c r="J5255" i="24"/>
  <c r="H5256" i="24"/>
  <c r="J5256" i="24"/>
  <c r="L5256" i="24"/>
  <c r="J5257" i="24"/>
  <c r="H5258" i="24"/>
  <c r="J5258" i="24"/>
  <c r="L5258" i="24"/>
  <c r="J5259" i="24"/>
  <c r="H5260" i="24"/>
  <c r="J5260" i="24"/>
  <c r="L5260" i="24"/>
  <c r="J5261" i="24"/>
  <c r="H5262" i="24"/>
  <c r="J5262" i="24"/>
  <c r="L5262" i="24"/>
  <c r="J5263" i="24"/>
  <c r="H5264" i="24"/>
  <c r="J5264" i="24"/>
  <c r="L5264" i="24"/>
  <c r="J5265" i="24"/>
  <c r="H5266" i="24"/>
  <c r="J5266" i="24"/>
  <c r="L5266" i="24"/>
  <c r="J5267" i="24"/>
  <c r="H5268" i="24"/>
  <c r="J5268" i="24"/>
  <c r="L5268" i="24"/>
  <c r="J5269" i="24"/>
  <c r="H5270" i="24"/>
  <c r="J5270" i="24"/>
  <c r="L5270" i="24"/>
  <c r="J5271" i="24"/>
  <c r="H5272" i="24"/>
  <c r="J5272" i="24"/>
  <c r="L5272" i="24"/>
  <c r="J5273" i="24"/>
  <c r="H5274" i="24"/>
  <c r="J5274" i="24"/>
  <c r="L5274" i="24"/>
  <c r="J5275" i="24"/>
  <c r="H5276" i="24"/>
  <c r="J5276" i="24"/>
  <c r="L5276" i="24"/>
  <c r="J5277" i="24"/>
  <c r="H5278" i="24"/>
  <c r="J5278" i="24"/>
  <c r="L5278" i="24"/>
  <c r="J5279" i="24"/>
  <c r="H5280" i="24"/>
  <c r="J5280" i="24"/>
  <c r="L5280" i="24"/>
  <c r="J5281" i="24"/>
  <c r="H5282" i="24"/>
  <c r="J5282" i="24"/>
  <c r="L5282" i="24"/>
  <c r="J5283" i="24"/>
  <c r="H5284" i="24"/>
  <c r="J5284" i="24"/>
  <c r="L5284" i="24"/>
  <c r="J5285" i="24"/>
  <c r="H5286" i="24"/>
  <c r="J5286" i="24"/>
  <c r="L5286" i="24"/>
  <c r="J5287" i="24"/>
  <c r="H5288" i="24"/>
  <c r="J5288" i="24"/>
  <c r="L5288" i="24"/>
  <c r="J5289" i="24"/>
  <c r="H5290" i="24"/>
  <c r="J5290" i="24"/>
  <c r="L5290" i="24"/>
  <c r="J5291" i="24"/>
  <c r="H5292" i="24"/>
  <c r="J5292" i="24"/>
  <c r="L5292" i="24"/>
  <c r="J5293" i="24"/>
  <c r="H5294" i="24"/>
  <c r="J5294" i="24"/>
  <c r="L5294" i="24"/>
  <c r="J5295" i="24"/>
  <c r="H5296" i="24"/>
  <c r="J5296" i="24"/>
  <c r="L5296" i="24"/>
  <c r="J5297" i="24"/>
  <c r="H5298" i="24"/>
  <c r="J5298" i="24"/>
  <c r="L5298" i="24"/>
  <c r="J5299" i="24"/>
  <c r="H5300" i="24"/>
  <c r="J5300" i="24"/>
  <c r="L5300" i="24"/>
  <c r="J5301" i="24"/>
  <c r="H5302" i="24"/>
  <c r="J5302" i="24"/>
  <c r="L5302" i="24"/>
  <c r="J5303" i="24"/>
  <c r="H5304" i="24"/>
  <c r="J5304" i="24"/>
  <c r="L5304" i="24"/>
  <c r="J5305" i="24"/>
  <c r="H5306" i="24"/>
  <c r="J5306" i="24"/>
  <c r="L5306" i="24"/>
  <c r="J5307" i="24"/>
  <c r="H5308" i="24"/>
  <c r="J5308" i="24"/>
  <c r="L5308" i="24"/>
  <c r="J5309" i="24"/>
  <c r="H5310" i="24"/>
  <c r="J5310" i="24"/>
  <c r="L5310" i="24"/>
  <c r="J5311" i="24"/>
  <c r="H5312" i="24"/>
  <c r="J5312" i="24"/>
  <c r="L5312" i="24"/>
  <c r="J5313" i="24"/>
  <c r="H5314" i="24"/>
  <c r="J5314" i="24"/>
  <c r="L5314" i="24"/>
  <c r="J5315" i="24"/>
  <c r="H5316" i="24"/>
  <c r="J5316" i="24"/>
  <c r="L5316" i="24"/>
  <c r="J5317" i="24"/>
  <c r="H5318" i="24"/>
  <c r="J5318" i="24"/>
  <c r="L5318" i="24"/>
  <c r="J5319" i="24"/>
  <c r="H5320" i="24"/>
  <c r="J5320" i="24"/>
  <c r="L5320" i="24"/>
  <c r="J5321" i="24"/>
  <c r="H5322" i="24"/>
  <c r="J5322" i="24"/>
  <c r="L5322" i="24"/>
  <c r="J5323" i="24"/>
  <c r="H5324" i="24"/>
  <c r="J5324" i="24"/>
  <c r="L5324" i="24"/>
  <c r="J5325" i="24"/>
  <c r="H5326" i="24"/>
  <c r="J5326" i="24"/>
  <c r="L5326" i="24"/>
  <c r="J5327" i="24"/>
  <c r="H5328" i="24"/>
  <c r="J5328" i="24"/>
  <c r="L5328" i="24"/>
  <c r="J5329" i="24"/>
  <c r="H5330" i="24"/>
  <c r="J5330" i="24"/>
  <c r="L5330" i="24"/>
  <c r="J5331" i="24"/>
  <c r="H5332" i="24"/>
  <c r="J5332" i="24"/>
  <c r="L5332" i="24"/>
  <c r="J5333" i="24"/>
  <c r="H5334" i="24"/>
  <c r="J5334" i="24"/>
  <c r="L5334" i="24"/>
  <c r="J5335" i="24"/>
  <c r="H5336" i="24"/>
  <c r="J5336" i="24"/>
  <c r="L5336" i="24"/>
  <c r="J5337" i="24"/>
  <c r="H5338" i="24"/>
  <c r="J5338" i="24"/>
  <c r="L5338" i="24"/>
  <c r="J5339" i="24"/>
  <c r="H5340" i="24"/>
  <c r="J5340" i="24"/>
  <c r="L5340" i="24"/>
  <c r="J5341" i="24"/>
  <c r="H5342" i="24"/>
  <c r="J5342" i="24"/>
  <c r="L5342" i="24"/>
  <c r="J5343" i="24"/>
  <c r="H5344" i="24"/>
  <c r="J5344" i="24"/>
  <c r="L5344" i="24"/>
  <c r="J5345" i="24"/>
  <c r="H5346" i="24"/>
  <c r="J5346" i="24"/>
  <c r="L5346" i="24"/>
  <c r="J5347" i="24"/>
  <c r="H5348" i="24"/>
  <c r="J5348" i="24"/>
  <c r="L5348" i="24"/>
  <c r="J5349" i="24"/>
  <c r="H5350" i="24"/>
  <c r="J5350" i="24"/>
  <c r="L5350" i="24"/>
  <c r="J5351" i="24"/>
  <c r="H5352" i="24"/>
  <c r="J5352" i="24"/>
  <c r="L5352" i="24"/>
  <c r="J5353" i="24"/>
  <c r="H5354" i="24"/>
  <c r="J5354" i="24"/>
  <c r="L5354" i="24"/>
  <c r="J5355" i="24"/>
  <c r="H5356" i="24"/>
  <c r="J5356" i="24"/>
  <c r="L5356" i="24"/>
  <c r="J5357" i="24"/>
  <c r="H5358" i="24"/>
  <c r="J5358" i="24"/>
  <c r="L5358" i="24"/>
  <c r="J5359" i="24"/>
  <c r="H5360" i="24"/>
  <c r="J5360" i="24"/>
  <c r="L5360" i="24"/>
  <c r="J5361" i="24"/>
  <c r="H5362" i="24"/>
  <c r="J5362" i="24"/>
  <c r="L5362" i="24"/>
  <c r="J5363" i="24"/>
  <c r="H5364" i="24"/>
  <c r="J5364" i="24"/>
  <c r="L5364" i="24"/>
  <c r="J5365" i="24"/>
  <c r="H5366" i="24"/>
  <c r="J5366" i="24"/>
  <c r="L5366" i="24"/>
  <c r="J5367" i="24"/>
  <c r="H5368" i="24"/>
  <c r="J5368" i="24"/>
  <c r="L5368" i="24"/>
  <c r="J5369" i="24"/>
  <c r="H5370" i="24"/>
  <c r="J5370" i="24"/>
  <c r="L5370" i="24"/>
  <c r="J5371" i="24"/>
  <c r="H5372" i="24"/>
  <c r="J5372" i="24"/>
  <c r="L5372" i="24"/>
  <c r="J5373" i="24"/>
  <c r="H5374" i="24"/>
  <c r="J5374" i="24"/>
  <c r="L5374" i="24"/>
  <c r="J5375" i="24"/>
  <c r="H5376" i="24"/>
  <c r="J5376" i="24"/>
  <c r="L5376" i="24"/>
  <c r="J5377" i="24"/>
  <c r="H5378" i="24"/>
  <c r="J5378" i="24"/>
  <c r="L5378" i="24"/>
  <c r="J5379" i="24"/>
  <c r="H5380" i="24"/>
  <c r="J5380" i="24"/>
  <c r="L5380" i="24"/>
  <c r="J5381" i="24"/>
  <c r="H5382" i="24"/>
  <c r="J5382" i="24"/>
  <c r="L5382" i="24"/>
  <c r="J5383" i="24"/>
  <c r="H5384" i="24"/>
  <c r="J5384" i="24"/>
  <c r="L5384" i="24"/>
  <c r="J5385" i="24"/>
  <c r="H5386" i="24"/>
  <c r="J5386" i="24"/>
  <c r="L5386" i="24"/>
  <c r="J5387" i="24"/>
  <c r="H5388" i="24"/>
  <c r="J5388" i="24"/>
  <c r="L5388" i="24"/>
  <c r="J5389" i="24"/>
  <c r="H5390" i="24"/>
  <c r="J5390" i="24"/>
  <c r="L5390" i="24"/>
  <c r="J5391" i="24"/>
  <c r="H5392" i="24"/>
  <c r="J5392" i="24"/>
  <c r="L5392" i="24"/>
  <c r="J5393" i="24"/>
  <c r="H5394" i="24"/>
  <c r="J5394" i="24"/>
  <c r="L5394" i="24"/>
  <c r="J5395" i="24"/>
  <c r="H5396" i="24"/>
  <c r="J5396" i="24"/>
  <c r="L5396" i="24"/>
  <c r="J5397" i="24"/>
  <c r="H5398" i="24"/>
  <c r="J5398" i="24"/>
  <c r="L5398" i="24"/>
  <c r="J5399" i="24"/>
  <c r="H5400" i="24"/>
  <c r="J5400" i="24"/>
  <c r="L5400" i="24"/>
  <c r="J5401" i="24"/>
  <c r="H5402" i="24"/>
  <c r="J5402" i="24"/>
  <c r="L5402" i="24"/>
  <c r="J5403" i="24"/>
  <c r="H5404" i="24"/>
  <c r="J5404" i="24"/>
  <c r="L5404" i="24"/>
  <c r="J5405" i="24"/>
  <c r="H5406" i="24"/>
  <c r="J5406" i="24"/>
  <c r="L5406" i="24"/>
  <c r="J5407" i="24"/>
  <c r="H5408" i="24"/>
  <c r="J5408" i="24"/>
  <c r="L5408" i="24"/>
  <c r="J5409" i="24"/>
  <c r="H5410" i="24"/>
  <c r="J5410" i="24"/>
  <c r="L5410" i="24"/>
  <c r="J5411" i="24"/>
  <c r="H5412" i="24"/>
  <c r="J5412" i="24"/>
  <c r="L5412" i="24"/>
  <c r="J5413" i="24"/>
  <c r="H5414" i="24"/>
  <c r="J5414" i="24"/>
  <c r="L5414" i="24"/>
  <c r="J5415" i="24"/>
  <c r="H5416" i="24"/>
  <c r="J5416" i="24"/>
  <c r="L5416" i="24"/>
  <c r="J5417" i="24"/>
  <c r="H5418" i="24"/>
  <c r="J5418" i="24"/>
  <c r="L5418" i="24"/>
  <c r="J5419" i="24"/>
  <c r="H5420" i="24"/>
  <c r="J5420" i="24"/>
  <c r="L5420" i="24"/>
  <c r="J5421" i="24"/>
  <c r="H5422" i="24"/>
  <c r="J5422" i="24"/>
  <c r="L5422" i="24"/>
  <c r="J5423" i="24"/>
  <c r="H5424" i="24"/>
  <c r="J5424" i="24"/>
  <c r="L5424" i="24"/>
  <c r="J5425" i="24"/>
  <c r="H5426" i="24"/>
  <c r="J5426" i="24"/>
  <c r="L5426" i="24"/>
  <c r="J5427" i="24"/>
  <c r="H5428" i="24"/>
  <c r="J5428" i="24"/>
  <c r="L5428" i="24"/>
  <c r="J5429" i="24"/>
  <c r="H5430" i="24"/>
  <c r="J5430" i="24"/>
  <c r="L5430" i="24"/>
  <c r="J5431" i="24"/>
  <c r="H5432" i="24"/>
  <c r="J5432" i="24"/>
  <c r="L5432" i="24"/>
  <c r="J5433" i="24"/>
  <c r="H5434" i="24"/>
  <c r="J5434" i="24"/>
  <c r="L5434" i="24"/>
  <c r="J5435" i="24"/>
  <c r="H5436" i="24"/>
  <c r="J5436" i="24"/>
  <c r="L5436" i="24"/>
  <c r="J5437" i="24"/>
  <c r="H5438" i="24"/>
  <c r="J5438" i="24"/>
  <c r="L5438" i="24"/>
  <c r="J5439" i="24"/>
  <c r="H5440" i="24"/>
  <c r="J5440" i="24"/>
  <c r="L5440" i="24"/>
  <c r="J5441" i="24"/>
  <c r="H5442" i="24"/>
  <c r="J5442" i="24"/>
  <c r="L5442" i="24"/>
  <c r="J5443" i="24"/>
  <c r="H5444" i="24"/>
  <c r="J5444" i="24"/>
  <c r="L5444" i="24"/>
  <c r="J5445" i="24"/>
  <c r="H5446" i="24"/>
  <c r="J5446" i="24"/>
  <c r="L5446" i="24"/>
  <c r="J5447" i="24"/>
  <c r="H5448" i="24"/>
  <c r="J5448" i="24"/>
  <c r="L5448" i="24"/>
  <c r="J5449" i="24"/>
  <c r="H5450" i="24"/>
  <c r="J5450" i="24"/>
  <c r="L5450" i="24"/>
  <c r="J5451" i="24"/>
  <c r="H5452" i="24"/>
  <c r="J5452" i="24"/>
  <c r="L5452" i="24"/>
  <c r="J5453" i="24"/>
  <c r="H5454" i="24"/>
  <c r="J5454" i="24"/>
  <c r="L5454" i="24"/>
  <c r="J5455" i="24"/>
  <c r="H5456" i="24"/>
  <c r="J5456" i="24"/>
  <c r="L5456" i="24"/>
  <c r="J5457" i="24"/>
  <c r="H5458" i="24"/>
  <c r="J5458" i="24"/>
  <c r="L5458" i="24"/>
  <c r="J5459" i="24"/>
  <c r="H5460" i="24"/>
  <c r="J5460" i="24"/>
  <c r="L5460" i="24"/>
  <c r="J5461" i="24"/>
  <c r="H5462" i="24"/>
  <c r="J5462" i="24"/>
  <c r="L5462" i="24"/>
  <c r="J5463" i="24"/>
  <c r="H5464" i="24"/>
  <c r="J5464" i="24"/>
  <c r="L5464" i="24"/>
  <c r="J5465" i="24"/>
  <c r="H5466" i="24"/>
  <c r="J5466" i="24"/>
  <c r="L5466" i="24"/>
  <c r="J5467" i="24"/>
  <c r="H5468" i="24"/>
  <c r="J5468" i="24"/>
  <c r="L5468" i="24"/>
  <c r="J5469" i="24"/>
  <c r="H5470" i="24"/>
  <c r="J5470" i="24"/>
  <c r="L5470" i="24"/>
  <c r="J5471" i="24"/>
  <c r="H5472" i="24"/>
  <c r="J5472" i="24"/>
  <c r="L5472" i="24"/>
  <c r="J5473" i="24"/>
  <c r="H5474" i="24"/>
  <c r="J5474" i="24"/>
  <c r="L5474" i="24"/>
  <c r="J5475" i="24"/>
  <c r="H5476" i="24"/>
  <c r="J5476" i="24"/>
  <c r="L5476" i="24"/>
  <c r="J5477" i="24"/>
  <c r="H5478" i="24"/>
  <c r="J5478" i="24"/>
  <c r="L5478" i="24"/>
  <c r="J5479" i="24"/>
  <c r="H5480" i="24"/>
  <c r="J5480" i="24"/>
  <c r="L5480" i="24"/>
  <c r="J5481" i="24"/>
  <c r="H5482" i="24"/>
  <c r="J5482" i="24"/>
  <c r="L5482" i="24"/>
  <c r="J5483" i="24"/>
  <c r="H5484" i="24"/>
  <c r="J5484" i="24"/>
  <c r="L5484" i="24"/>
  <c r="J5485" i="24"/>
  <c r="H5486" i="24"/>
  <c r="J5486" i="24"/>
  <c r="L5486" i="24"/>
  <c r="J5487" i="24"/>
  <c r="H5488" i="24"/>
  <c r="J5488" i="24"/>
  <c r="L5488" i="24"/>
  <c r="J5489" i="24"/>
  <c r="H5490" i="24"/>
  <c r="J5490" i="24"/>
  <c r="L5490" i="24"/>
  <c r="J5491" i="24"/>
  <c r="H5492" i="24"/>
  <c r="J5492" i="24"/>
  <c r="L5492" i="24"/>
  <c r="J5493" i="24"/>
  <c r="H5494" i="24"/>
  <c r="J5494" i="24"/>
  <c r="L5494" i="24"/>
  <c r="J5495" i="24"/>
  <c r="H5496" i="24"/>
  <c r="J5496" i="24"/>
  <c r="L5496" i="24"/>
  <c r="J5497" i="24"/>
  <c r="H5498" i="24"/>
  <c r="J5498" i="24"/>
  <c r="L5498" i="24"/>
  <c r="J5499" i="24"/>
  <c r="H5500" i="24"/>
  <c r="J5500" i="24"/>
  <c r="L5500" i="24"/>
  <c r="J5501" i="24"/>
  <c r="H5502" i="24"/>
  <c r="J5502" i="24"/>
  <c r="L5502" i="24"/>
  <c r="J5503" i="24"/>
  <c r="H5504" i="24"/>
  <c r="J5504" i="24"/>
  <c r="L5504" i="24"/>
  <c r="J5505" i="24"/>
  <c r="H5506" i="24"/>
  <c r="J5506" i="24"/>
  <c r="L5506" i="24"/>
  <c r="J5507" i="24"/>
  <c r="H5508" i="24"/>
  <c r="J5508" i="24"/>
  <c r="L5508" i="24"/>
  <c r="J5509" i="24"/>
  <c r="H5510" i="24"/>
  <c r="J5510" i="24"/>
  <c r="L5510" i="24"/>
  <c r="J5511" i="24"/>
  <c r="H5512" i="24"/>
  <c r="J5512" i="24"/>
  <c r="L5512" i="24"/>
  <c r="J5513" i="24"/>
  <c r="H5514" i="24"/>
  <c r="J5514" i="24"/>
  <c r="L5514" i="24"/>
  <c r="J5515" i="24"/>
  <c r="H5516" i="24"/>
  <c r="J5516" i="24"/>
  <c r="L5516" i="24"/>
  <c r="J5517" i="24"/>
  <c r="H5518" i="24"/>
  <c r="J5518" i="24"/>
  <c r="L5518" i="24"/>
  <c r="J5519" i="24"/>
  <c r="H5520" i="24"/>
  <c r="J5520" i="24"/>
  <c r="L5520" i="24"/>
  <c r="J5521" i="24"/>
  <c r="H5522" i="24"/>
  <c r="J5522" i="24"/>
  <c r="L5522" i="24"/>
  <c r="J5523" i="24"/>
  <c r="H5524" i="24"/>
  <c r="J5524" i="24"/>
  <c r="L5524" i="24"/>
  <c r="J5525" i="24"/>
  <c r="H5526" i="24"/>
  <c r="J5526" i="24"/>
  <c r="L5526" i="24"/>
  <c r="J5527" i="24"/>
  <c r="H5528" i="24"/>
  <c r="J5528" i="24"/>
  <c r="L5528" i="24"/>
  <c r="J5529" i="24"/>
  <c r="H5530" i="24"/>
  <c r="J5530" i="24"/>
  <c r="L5530" i="24"/>
  <c r="J5531" i="24"/>
  <c r="H5532" i="24"/>
  <c r="J5532" i="24"/>
  <c r="L5532" i="24"/>
  <c r="J5533" i="24"/>
  <c r="H5534" i="24"/>
  <c r="J5534" i="24"/>
  <c r="L5534" i="24"/>
  <c r="J5535" i="24"/>
  <c r="H5536" i="24"/>
  <c r="J5536" i="24"/>
  <c r="L5536" i="24"/>
  <c r="J5537" i="24"/>
  <c r="H5538" i="24"/>
  <c r="J5538" i="24"/>
  <c r="L5538" i="24"/>
  <c r="J5539" i="24"/>
  <c r="H5540" i="24"/>
  <c r="J5540" i="24"/>
  <c r="L5540" i="24"/>
  <c r="J5541" i="24"/>
  <c r="H5542" i="24"/>
  <c r="J5542" i="24"/>
  <c r="L5542" i="24"/>
  <c r="J5543" i="24"/>
  <c r="H5544" i="24"/>
  <c r="J5544" i="24"/>
  <c r="L5544" i="24"/>
  <c r="J5545" i="24"/>
  <c r="H5546" i="24"/>
  <c r="J5546" i="24"/>
  <c r="L5546" i="24"/>
  <c r="J5547" i="24"/>
  <c r="H5548" i="24"/>
  <c r="J5548" i="24"/>
  <c r="L5548" i="24"/>
  <c r="J5549" i="24"/>
  <c r="H5550" i="24"/>
  <c r="J5550" i="24"/>
  <c r="L5550" i="24"/>
  <c r="J5551" i="24"/>
  <c r="H5552" i="24"/>
  <c r="J5552" i="24"/>
  <c r="L5552" i="24"/>
  <c r="J5553" i="24"/>
  <c r="H5554" i="24"/>
  <c r="J5554" i="24"/>
  <c r="L5554" i="24"/>
  <c r="J5555" i="24"/>
  <c r="H5556" i="24"/>
  <c r="J5556" i="24"/>
  <c r="L5556" i="24"/>
  <c r="J5557" i="24"/>
  <c r="H5558" i="24"/>
  <c r="J5558" i="24"/>
  <c r="L5558" i="24"/>
  <c r="J5559" i="24"/>
  <c r="H5560" i="24"/>
  <c r="J5560" i="24"/>
  <c r="L5560" i="24"/>
  <c r="J5561" i="24"/>
  <c r="H5562" i="24"/>
  <c r="J5562" i="24"/>
  <c r="L5562" i="24"/>
  <c r="J5563" i="24"/>
  <c r="H5564" i="24"/>
  <c r="J5564" i="24"/>
  <c r="L5564" i="24"/>
  <c r="J5565" i="24"/>
  <c r="H5566" i="24"/>
  <c r="J5566" i="24"/>
  <c r="L5566" i="24"/>
  <c r="J5567" i="24"/>
  <c r="H5568" i="24"/>
  <c r="J5568" i="24"/>
  <c r="L5568" i="24"/>
  <c r="J5569" i="24"/>
  <c r="H5570" i="24"/>
  <c r="J5570" i="24"/>
  <c r="L5570" i="24"/>
  <c r="J5571" i="24"/>
  <c r="H5572" i="24"/>
  <c r="J5572" i="24"/>
  <c r="L5572" i="24"/>
  <c r="J5573" i="24"/>
  <c r="H5574" i="24"/>
  <c r="J5574" i="24"/>
  <c r="L5574" i="24"/>
  <c r="J5575" i="24"/>
  <c r="H5576" i="24"/>
  <c r="J5576" i="24"/>
  <c r="L5576" i="24"/>
  <c r="J5577" i="24"/>
  <c r="H5578" i="24"/>
  <c r="J5578" i="24"/>
  <c r="L5578" i="24"/>
  <c r="J5579" i="24"/>
  <c r="H5580" i="24"/>
  <c r="J5580" i="24"/>
  <c r="L5580" i="24"/>
  <c r="J5581" i="24"/>
  <c r="H5582" i="24"/>
  <c r="J5582" i="24"/>
  <c r="L5582" i="24"/>
  <c r="J5583" i="24"/>
  <c r="H5584" i="24"/>
  <c r="J5584" i="24"/>
  <c r="L5584" i="24"/>
  <c r="J5585" i="24"/>
  <c r="H5586" i="24"/>
  <c r="J5586" i="24"/>
  <c r="L5586" i="24"/>
  <c r="J5587" i="24"/>
  <c r="H5588" i="24"/>
  <c r="J5588" i="24"/>
  <c r="L5588" i="24"/>
  <c r="J5589" i="24"/>
  <c r="H5590" i="24"/>
  <c r="J5590" i="24"/>
  <c r="L5590" i="24"/>
  <c r="J5591" i="24"/>
  <c r="H5592" i="24"/>
  <c r="J5592" i="24"/>
  <c r="L5592" i="24"/>
  <c r="J5593" i="24"/>
  <c r="H5594" i="24"/>
  <c r="J5594" i="24"/>
  <c r="L5594" i="24"/>
  <c r="J5595" i="24"/>
  <c r="H5596" i="24"/>
  <c r="J5596" i="24"/>
  <c r="L5596" i="24"/>
  <c r="J5597" i="24"/>
  <c r="H5598" i="24"/>
  <c r="J5598" i="24"/>
  <c r="L5598" i="24"/>
  <c r="J5599" i="24"/>
  <c r="H5600" i="24"/>
  <c r="J5600" i="24"/>
  <c r="L5600" i="24"/>
  <c r="J5601" i="24"/>
  <c r="H5602" i="24"/>
  <c r="J5602" i="24"/>
  <c r="L5602" i="24"/>
  <c r="J5603" i="24"/>
  <c r="H5604" i="24"/>
  <c r="J5604" i="24"/>
  <c r="L5604" i="24"/>
  <c r="J5605" i="24"/>
  <c r="H5606" i="24"/>
  <c r="J5606" i="24"/>
  <c r="L5606" i="24"/>
  <c r="J5607" i="24"/>
  <c r="H5608" i="24"/>
  <c r="J5608" i="24"/>
  <c r="L5608" i="24"/>
  <c r="J5609" i="24"/>
  <c r="H5610" i="24"/>
  <c r="J5610" i="24"/>
  <c r="L5610" i="24"/>
  <c r="J5611" i="24"/>
  <c r="H5612" i="24"/>
  <c r="J5612" i="24"/>
  <c r="L5612" i="24"/>
  <c r="J5613" i="24"/>
  <c r="H5614" i="24"/>
  <c r="J5614" i="24"/>
  <c r="L5614" i="24"/>
  <c r="J5615" i="24"/>
  <c r="H5616" i="24"/>
  <c r="J5616" i="24"/>
  <c r="L5616" i="24"/>
  <c r="J5617" i="24"/>
  <c r="H5618" i="24"/>
  <c r="J5618" i="24"/>
  <c r="L5618" i="24"/>
  <c r="J5619" i="24"/>
  <c r="H5620" i="24"/>
  <c r="J5620" i="24"/>
  <c r="L5620" i="24"/>
  <c r="J5621" i="24"/>
  <c r="H5622" i="24"/>
  <c r="J5622" i="24"/>
  <c r="L5622" i="24"/>
  <c r="J5623" i="24"/>
  <c r="H5624" i="24"/>
  <c r="J5624" i="24"/>
  <c r="L5624" i="24"/>
  <c r="J5625" i="24"/>
  <c r="H5626" i="24"/>
  <c r="J5626" i="24"/>
  <c r="L5626" i="24"/>
  <c r="J5627" i="24"/>
  <c r="H5628" i="24"/>
  <c r="J5628" i="24"/>
  <c r="L5628" i="24"/>
  <c r="J5629" i="24"/>
  <c r="H5630" i="24"/>
  <c r="J5630" i="24"/>
  <c r="L5630" i="24"/>
  <c r="J5631" i="24"/>
  <c r="H5632" i="24"/>
  <c r="J5632" i="24"/>
  <c r="L5632" i="24"/>
  <c r="J5633" i="24"/>
  <c r="H5634" i="24"/>
  <c r="J5634" i="24"/>
  <c r="L5634" i="24"/>
  <c r="J5635" i="24"/>
  <c r="H5636" i="24"/>
  <c r="J5636" i="24"/>
  <c r="L5636" i="24"/>
  <c r="J5637" i="24"/>
  <c r="H5638" i="24"/>
  <c r="J5638" i="24"/>
  <c r="L5638" i="24"/>
  <c r="J5639" i="24"/>
  <c r="H5640" i="24"/>
  <c r="J5640" i="24"/>
  <c r="L5640" i="24"/>
  <c r="J5641" i="24"/>
  <c r="H5642" i="24"/>
  <c r="J5642" i="24"/>
  <c r="L5642" i="24"/>
  <c r="J5643" i="24"/>
  <c r="H5644" i="24"/>
  <c r="J5644" i="24"/>
  <c r="L5644" i="24"/>
  <c r="J5645" i="24"/>
  <c r="H5646" i="24"/>
  <c r="J5646" i="24"/>
  <c r="L5646" i="24"/>
  <c r="J5647" i="24"/>
  <c r="H5648" i="24"/>
  <c r="J5648" i="24"/>
  <c r="L5648" i="24"/>
  <c r="J5649" i="24"/>
  <c r="H5650" i="24"/>
  <c r="J5650" i="24"/>
  <c r="L5650" i="24"/>
  <c r="J5651" i="24"/>
  <c r="H5652" i="24"/>
  <c r="J5652" i="24"/>
  <c r="L5652" i="24"/>
  <c r="J5653" i="24"/>
  <c r="H5654" i="24"/>
  <c r="J5654" i="24"/>
  <c r="L5654" i="24"/>
  <c r="J5655" i="24"/>
  <c r="H5656" i="24"/>
  <c r="J5656" i="24"/>
  <c r="L5656" i="24"/>
  <c r="J5657" i="24"/>
  <c r="H5658" i="24"/>
  <c r="J5658" i="24"/>
  <c r="L5658" i="24"/>
  <c r="J5659" i="24"/>
  <c r="H5660" i="24"/>
  <c r="J5660" i="24"/>
  <c r="L5660" i="24"/>
  <c r="J5661" i="24"/>
  <c r="H5662" i="24"/>
  <c r="J5662" i="24"/>
  <c r="L5662" i="24"/>
  <c r="J5663" i="24"/>
  <c r="H5664" i="24"/>
  <c r="J5664" i="24"/>
  <c r="L5664" i="24"/>
  <c r="J5665" i="24"/>
  <c r="H5666" i="24"/>
  <c r="J5666" i="24"/>
  <c r="L5666" i="24"/>
  <c r="J5667" i="24"/>
  <c r="H5668" i="24"/>
  <c r="J5668" i="24"/>
  <c r="L5668" i="24"/>
  <c r="J5669" i="24"/>
  <c r="H5670" i="24"/>
  <c r="J5670" i="24"/>
  <c r="L5670" i="24"/>
  <c r="J5671" i="24"/>
  <c r="H5672" i="24"/>
  <c r="J5672" i="24"/>
  <c r="L5672" i="24"/>
  <c r="J5673" i="24"/>
  <c r="H5674" i="24"/>
  <c r="J5674" i="24"/>
  <c r="L5674" i="24"/>
  <c r="J5675" i="24"/>
  <c r="H5676" i="24"/>
  <c r="J5676" i="24"/>
  <c r="L5676" i="24"/>
  <c r="J5677" i="24"/>
  <c r="H5678" i="24"/>
  <c r="J5678" i="24"/>
  <c r="L5678" i="24"/>
  <c r="J5679" i="24"/>
  <c r="H5680" i="24"/>
  <c r="J5680" i="24"/>
  <c r="L5680" i="24"/>
  <c r="J5681" i="24"/>
  <c r="H5682" i="24"/>
  <c r="J5682" i="24"/>
  <c r="L5682" i="24"/>
  <c r="J5683" i="24"/>
  <c r="H5684" i="24"/>
  <c r="J5684" i="24"/>
  <c r="L5684" i="24"/>
  <c r="J5685" i="24"/>
  <c r="H5686" i="24"/>
  <c r="J5686" i="24"/>
  <c r="L5686" i="24"/>
  <c r="J5687" i="24"/>
  <c r="H5688" i="24"/>
  <c r="J5688" i="24"/>
  <c r="L5688" i="24"/>
  <c r="J5689" i="24"/>
  <c r="H5690" i="24"/>
  <c r="J5690" i="24"/>
  <c r="L5690" i="24"/>
  <c r="J5691" i="24"/>
  <c r="H5692" i="24"/>
  <c r="J5692" i="24"/>
  <c r="L5692" i="24"/>
  <c r="J5693" i="24"/>
  <c r="H5694" i="24"/>
  <c r="J5694" i="24"/>
  <c r="L5694" i="24"/>
  <c r="J5695" i="24"/>
  <c r="H5696" i="24"/>
  <c r="J5696" i="24"/>
  <c r="L5696" i="24"/>
  <c r="J5697" i="24"/>
  <c r="H5698" i="24"/>
  <c r="J5698" i="24"/>
  <c r="L5698" i="24"/>
  <c r="J5699" i="24"/>
  <c r="H5700" i="24"/>
  <c r="J5700" i="24"/>
  <c r="L5700" i="24"/>
  <c r="J5701" i="24"/>
  <c r="H5702" i="24"/>
  <c r="J5702" i="24"/>
  <c r="L5702" i="24"/>
  <c r="J5703" i="24"/>
  <c r="H5704" i="24"/>
  <c r="J5704" i="24"/>
  <c r="L5704" i="24"/>
  <c r="J5705" i="24"/>
  <c r="H5706" i="24"/>
  <c r="J5706" i="24"/>
  <c r="L5706" i="24"/>
  <c r="J5707" i="24"/>
  <c r="H5708" i="24"/>
  <c r="J5708" i="24"/>
  <c r="L5708" i="24"/>
  <c r="J5709" i="24"/>
  <c r="H5710" i="24"/>
  <c r="J5710" i="24"/>
  <c r="L5710" i="24"/>
  <c r="J5711" i="24"/>
  <c r="H5712" i="24"/>
  <c r="J5712" i="24"/>
  <c r="L5712" i="24"/>
  <c r="J5713" i="24"/>
  <c r="H5714" i="24"/>
  <c r="J5714" i="24"/>
  <c r="L5714" i="24"/>
  <c r="J5715" i="24"/>
  <c r="H5716" i="24"/>
  <c r="J5716" i="24"/>
  <c r="L5716" i="24"/>
  <c r="J5717" i="24"/>
  <c r="H5718" i="24"/>
  <c r="J5718" i="24"/>
  <c r="L5718" i="24"/>
  <c r="J5719" i="24"/>
  <c r="H5720" i="24"/>
  <c r="J5720" i="24"/>
  <c r="L5720" i="24"/>
  <c r="J5721" i="24"/>
  <c r="H5722" i="24"/>
  <c r="J5722" i="24"/>
  <c r="L5722" i="24"/>
  <c r="J5723" i="24"/>
  <c r="H5724" i="24"/>
  <c r="J5724" i="24"/>
  <c r="L5724" i="24"/>
  <c r="J5725" i="24"/>
  <c r="H5726" i="24"/>
  <c r="J5726" i="24"/>
  <c r="L5726" i="24"/>
  <c r="J5727" i="24"/>
  <c r="H5728" i="24"/>
  <c r="J5728" i="24"/>
  <c r="L5728" i="24"/>
  <c r="J5729" i="24"/>
  <c r="H5730" i="24"/>
  <c r="J5730" i="24"/>
  <c r="L5730" i="24"/>
  <c r="J5731" i="24"/>
  <c r="H5732" i="24"/>
  <c r="J5732" i="24"/>
  <c r="L5732" i="24"/>
  <c r="J5733" i="24"/>
  <c r="H5734" i="24"/>
  <c r="J5734" i="24"/>
  <c r="L5734" i="24"/>
  <c r="J5735" i="24"/>
  <c r="H5736" i="24"/>
  <c r="J5736" i="24"/>
  <c r="L5736" i="24"/>
  <c r="J5737" i="24"/>
  <c r="H5738" i="24"/>
  <c r="J5738" i="24"/>
  <c r="L5738" i="24"/>
  <c r="J5739" i="24"/>
  <c r="H5740" i="24"/>
  <c r="J5740" i="24"/>
  <c r="L5740" i="24"/>
  <c r="J5741" i="24"/>
  <c r="H5742" i="24"/>
  <c r="J5742" i="24"/>
  <c r="L5742" i="24"/>
  <c r="J5743" i="24"/>
  <c r="H5744" i="24"/>
  <c r="J5744" i="24"/>
  <c r="L5744" i="24"/>
  <c r="J5745" i="24"/>
  <c r="H5746" i="24"/>
  <c r="J5746" i="24"/>
  <c r="L5746" i="24"/>
  <c r="J5747" i="24"/>
  <c r="H5748" i="24"/>
  <c r="J5748" i="24"/>
  <c r="L5748" i="24"/>
  <c r="J5749" i="24"/>
  <c r="H5750" i="24"/>
  <c r="J5750" i="24"/>
  <c r="L5750" i="24"/>
  <c r="J5751" i="24"/>
  <c r="H5752" i="24"/>
  <c r="J5752" i="24"/>
  <c r="L5752" i="24"/>
  <c r="J5753" i="24"/>
  <c r="H5754" i="24"/>
  <c r="J5754" i="24"/>
  <c r="L5754" i="24"/>
  <c r="J5755" i="24"/>
  <c r="H5756" i="24"/>
  <c r="J5756" i="24"/>
  <c r="L5756" i="24"/>
  <c r="J5757" i="24"/>
  <c r="H5758" i="24"/>
  <c r="J5758" i="24"/>
  <c r="L5758" i="24"/>
  <c r="J5759" i="24"/>
  <c r="H5760" i="24"/>
  <c r="J5760" i="24"/>
  <c r="L5760" i="24"/>
  <c r="J5761" i="24"/>
  <c r="H5762" i="24"/>
  <c r="J5762" i="24"/>
  <c r="L5762" i="24"/>
  <c r="J5763" i="24"/>
  <c r="H5764" i="24"/>
  <c r="J5764" i="24"/>
  <c r="L5764" i="24"/>
  <c r="J5765" i="24"/>
  <c r="H5766" i="24"/>
  <c r="J5766" i="24"/>
  <c r="L5766" i="24"/>
  <c r="J5767" i="24"/>
  <c r="H5768" i="24"/>
  <c r="J5768" i="24"/>
  <c r="L5768" i="24"/>
  <c r="J5769" i="24"/>
  <c r="H5770" i="24"/>
  <c r="J5770" i="24"/>
  <c r="L5770" i="24"/>
  <c r="J5771" i="24"/>
  <c r="H5772" i="24"/>
  <c r="J5772" i="24"/>
  <c r="L5772" i="24"/>
  <c r="J5773" i="24"/>
  <c r="H5774" i="24"/>
  <c r="J5774" i="24"/>
  <c r="L5774" i="24"/>
  <c r="J5775" i="24"/>
  <c r="H5776" i="24"/>
  <c r="J5776" i="24"/>
  <c r="L5776" i="24"/>
  <c r="J5777" i="24"/>
  <c r="H5778" i="24"/>
  <c r="J5778" i="24"/>
  <c r="L5778" i="24"/>
  <c r="J5779" i="24"/>
  <c r="H5780" i="24"/>
  <c r="J5780" i="24"/>
  <c r="L5780" i="24"/>
  <c r="J5781" i="24"/>
  <c r="H5782" i="24"/>
  <c r="J5782" i="24"/>
  <c r="L5782" i="24"/>
  <c r="J5783" i="24"/>
  <c r="H5784" i="24"/>
  <c r="J5784" i="24"/>
  <c r="L5784" i="24"/>
  <c r="J5785" i="24"/>
  <c r="H5786" i="24"/>
  <c r="J5786" i="24"/>
  <c r="L5786" i="24"/>
  <c r="J5787" i="24"/>
  <c r="H5788" i="24"/>
  <c r="J5788" i="24"/>
  <c r="L5788" i="24"/>
  <c r="J5789" i="24"/>
  <c r="H5790" i="24"/>
  <c r="J5790" i="24"/>
  <c r="L5790" i="24"/>
  <c r="J5791" i="24"/>
  <c r="H5792" i="24"/>
  <c r="J5792" i="24"/>
  <c r="L5792" i="24"/>
  <c r="J5793" i="24"/>
  <c r="H5794" i="24"/>
  <c r="J5794" i="24"/>
  <c r="L5794" i="24"/>
  <c r="J5795" i="24"/>
  <c r="H5796" i="24"/>
  <c r="J5796" i="24"/>
  <c r="L5796" i="24"/>
  <c r="J5797" i="24"/>
  <c r="H5798" i="24"/>
  <c r="J5798" i="24"/>
  <c r="L5798" i="24"/>
  <c r="J5799" i="24"/>
  <c r="H5800" i="24"/>
  <c r="J5800" i="24"/>
  <c r="L5800" i="24"/>
  <c r="J5801" i="24"/>
  <c r="H5802" i="24"/>
  <c r="J5802" i="24"/>
  <c r="L5802" i="24"/>
  <c r="J5803" i="24"/>
  <c r="H5804" i="24"/>
  <c r="J5804" i="24"/>
  <c r="L5804" i="24"/>
  <c r="J5805" i="24"/>
  <c r="H5806" i="24"/>
  <c r="J5806" i="24"/>
  <c r="L5806" i="24"/>
  <c r="J5807" i="24"/>
  <c r="H5808" i="24"/>
  <c r="J5808" i="24"/>
  <c r="L5808" i="24"/>
  <c r="J5809" i="24"/>
  <c r="H5810" i="24"/>
  <c r="J5810" i="24"/>
  <c r="L5810" i="24"/>
  <c r="H5812" i="24"/>
  <c r="J5812" i="24"/>
  <c r="L5812" i="24"/>
  <c r="J5813" i="24"/>
  <c r="H5814" i="24"/>
  <c r="J5814" i="24"/>
  <c r="L5814" i="24"/>
  <c r="H5816" i="24"/>
  <c r="J5816" i="24"/>
  <c r="L5816" i="24"/>
  <c r="J5817" i="24"/>
  <c r="H5818" i="24"/>
  <c r="J5818" i="24"/>
  <c r="L5818" i="24"/>
  <c r="J5819" i="24"/>
  <c r="H5820" i="24"/>
  <c r="J5820" i="24"/>
  <c r="L5820" i="24"/>
  <c r="J5821" i="24"/>
  <c r="H5822" i="24"/>
  <c r="J5822" i="24"/>
  <c r="L5822" i="24"/>
  <c r="H5824" i="24"/>
  <c r="J5824" i="24"/>
  <c r="L5824" i="24"/>
  <c r="J5825" i="24"/>
  <c r="H5826" i="24"/>
  <c r="J5826" i="24"/>
  <c r="L5826" i="24"/>
  <c r="J5827" i="24"/>
  <c r="H5828" i="24"/>
  <c r="J5828" i="24"/>
  <c r="L5828" i="24"/>
  <c r="J5829" i="24"/>
  <c r="H5830" i="24"/>
  <c r="J5830" i="24"/>
  <c r="L5830" i="24"/>
  <c r="H5832" i="24"/>
  <c r="J5832" i="24"/>
  <c r="L5832" i="24"/>
  <c r="J5833" i="24"/>
  <c r="H5834" i="24"/>
  <c r="J5834" i="24"/>
  <c r="L5834" i="24"/>
  <c r="J5835" i="24"/>
  <c r="H5836" i="24"/>
  <c r="J5836" i="24"/>
  <c r="L5836" i="24"/>
  <c r="J5837" i="24"/>
  <c r="H5838" i="24"/>
  <c r="J5838" i="24"/>
  <c r="L5838" i="24"/>
  <c r="H5840" i="24"/>
  <c r="J5840" i="24"/>
  <c r="L5840" i="24"/>
  <c r="J5841" i="24"/>
  <c r="H5842" i="24"/>
  <c r="J5842" i="24"/>
  <c r="L5842" i="24"/>
  <c r="J5843" i="24"/>
  <c r="H5844" i="24"/>
  <c r="J5844" i="24"/>
  <c r="L5844" i="24"/>
  <c r="J5845" i="24"/>
  <c r="H5846" i="24"/>
  <c r="J5846" i="24"/>
  <c r="L5846" i="24"/>
  <c r="H5848" i="24"/>
  <c r="J5848" i="24"/>
  <c r="L5848" i="24"/>
  <c r="J5849" i="24"/>
  <c r="H5850" i="24"/>
  <c r="J5850" i="24"/>
  <c r="L5850" i="24"/>
  <c r="J5851" i="24"/>
  <c r="H5852" i="24"/>
  <c r="J5852" i="24"/>
  <c r="L5852" i="24"/>
  <c r="J5853" i="24"/>
  <c r="H5854" i="24"/>
  <c r="J5854" i="24"/>
  <c r="L5854" i="24"/>
  <c r="H5856" i="24"/>
  <c r="J5856" i="24"/>
  <c r="L5856" i="24"/>
  <c r="J5857" i="24"/>
  <c r="H5858" i="24"/>
  <c r="J5858" i="24"/>
  <c r="L5858" i="24"/>
  <c r="J5859" i="24"/>
  <c r="H5860" i="24"/>
  <c r="J5860" i="24"/>
  <c r="L5860" i="24"/>
  <c r="J5861" i="24"/>
  <c r="H5862" i="24"/>
  <c r="J5862" i="24"/>
  <c r="L5862" i="24"/>
  <c r="H5864" i="24"/>
  <c r="J5864" i="24"/>
  <c r="L5864" i="24"/>
  <c r="J5865" i="24"/>
  <c r="H5866" i="24"/>
  <c r="J5866" i="24"/>
  <c r="L5866" i="24"/>
  <c r="J5867" i="24"/>
  <c r="H5868" i="24"/>
  <c r="J5868" i="24"/>
  <c r="L5868" i="24"/>
  <c r="J5869" i="24"/>
  <c r="H5870" i="24"/>
  <c r="J5870" i="24"/>
  <c r="L5870" i="24"/>
  <c r="H5872" i="24"/>
  <c r="J5872" i="24"/>
  <c r="L5872" i="24"/>
  <c r="J5873" i="24"/>
  <c r="H5874" i="24"/>
  <c r="J5874" i="24"/>
  <c r="L5874" i="24"/>
  <c r="J5875" i="24"/>
  <c r="H5876" i="24"/>
  <c r="J5876" i="24"/>
  <c r="L5876" i="24"/>
  <c r="J5877" i="24"/>
  <c r="H5878" i="24"/>
  <c r="J5878" i="24"/>
  <c r="L5878" i="24"/>
  <c r="H5880" i="24"/>
  <c r="J5880" i="24"/>
  <c r="L5880" i="24"/>
  <c r="H5882" i="24"/>
  <c r="J5882" i="24"/>
  <c r="L5882" i="24"/>
  <c r="J5883" i="24"/>
  <c r="H5884" i="24"/>
  <c r="J5884" i="24"/>
  <c r="L5884" i="24"/>
  <c r="J5885" i="24"/>
  <c r="H5886" i="24"/>
  <c r="J5886" i="24"/>
  <c r="L5886" i="24"/>
  <c r="H5888" i="24"/>
  <c r="J5888" i="24"/>
  <c r="L5888" i="24"/>
  <c r="H5890" i="24"/>
  <c r="J5890" i="24"/>
  <c r="L5890" i="24"/>
  <c r="J5891" i="24"/>
  <c r="H5892" i="24"/>
  <c r="J5892" i="24"/>
  <c r="L5892" i="24"/>
  <c r="J5893" i="24"/>
  <c r="H5894" i="24"/>
  <c r="J5894" i="24"/>
  <c r="L5894" i="24"/>
  <c r="H5896" i="24"/>
  <c r="J5896" i="24"/>
  <c r="L5896" i="24"/>
  <c r="H5898" i="24"/>
  <c r="J5898" i="24"/>
  <c r="L5898" i="24"/>
  <c r="J5899" i="24"/>
  <c r="H5900" i="24"/>
  <c r="J5900" i="24"/>
  <c r="L5900" i="24"/>
  <c r="J5901" i="24"/>
  <c r="H5902" i="24"/>
  <c r="J5902" i="24"/>
  <c r="L5902" i="24"/>
  <c r="H5904" i="24"/>
  <c r="J5904" i="24"/>
  <c r="L5904" i="24"/>
  <c r="H5906" i="24"/>
  <c r="J5906" i="24"/>
  <c r="L5906" i="24"/>
  <c r="J5907" i="24"/>
  <c r="H5908" i="24"/>
  <c r="J5908" i="24"/>
  <c r="L5908" i="24"/>
  <c r="J5909" i="24"/>
  <c r="H5910" i="24"/>
  <c r="J5910" i="24"/>
  <c r="L5910" i="24"/>
  <c r="H5912" i="24"/>
  <c r="J5912" i="24"/>
  <c r="L5912" i="24"/>
  <c r="H5914" i="24"/>
  <c r="J5914" i="24"/>
  <c r="L5914" i="24"/>
  <c r="J5915" i="24"/>
  <c r="H5916" i="24"/>
  <c r="J5916" i="24"/>
  <c r="L5916" i="24"/>
  <c r="J5917" i="24"/>
  <c r="H5918" i="24"/>
  <c r="J5918" i="24"/>
  <c r="L5918" i="24"/>
  <c r="H5920" i="24"/>
  <c r="J5920" i="24"/>
  <c r="L5920" i="24"/>
  <c r="H5922" i="24"/>
  <c r="J5922" i="24"/>
  <c r="L5922" i="24"/>
  <c r="J5923" i="24"/>
  <c r="H5924" i="24"/>
  <c r="J5924" i="24"/>
  <c r="L5924" i="24"/>
  <c r="J5925" i="24"/>
  <c r="H5926" i="24"/>
  <c r="J5926" i="24"/>
  <c r="L5926" i="24"/>
  <c r="H5928" i="24"/>
  <c r="J5928" i="24"/>
  <c r="L5928" i="24"/>
  <c r="H5930" i="24"/>
  <c r="J5930" i="24"/>
  <c r="L5930" i="24"/>
  <c r="J5931" i="24"/>
  <c r="H5932" i="24"/>
  <c r="J5932" i="24"/>
  <c r="L5932" i="24"/>
  <c r="J5933" i="24"/>
  <c r="H5934" i="24"/>
  <c r="J5934" i="24"/>
  <c r="L5934" i="24"/>
  <c r="H5936" i="24"/>
  <c r="J5936" i="24"/>
  <c r="L5936" i="24"/>
  <c r="H5938" i="24"/>
  <c r="J5938" i="24"/>
  <c r="L5938" i="24"/>
  <c r="J5939" i="24"/>
  <c r="H5940" i="24"/>
  <c r="J5940" i="24"/>
  <c r="L5940" i="24"/>
  <c r="J5941" i="24"/>
  <c r="H5942" i="24"/>
  <c r="J5942" i="24"/>
  <c r="L5942" i="24"/>
  <c r="H5944" i="24"/>
  <c r="J5944" i="24"/>
  <c r="L5944" i="24"/>
  <c r="H5946" i="24"/>
  <c r="J5946" i="24"/>
  <c r="L5946" i="24"/>
  <c r="J5947" i="24"/>
  <c r="H5948" i="24"/>
  <c r="J5948" i="24"/>
  <c r="L5948" i="24"/>
  <c r="J5949" i="24"/>
  <c r="H5950" i="24"/>
  <c r="J5950" i="24"/>
  <c r="L5950" i="24"/>
  <c r="H5952" i="24"/>
  <c r="J5952" i="24"/>
  <c r="L5952" i="24"/>
  <c r="H5954" i="24"/>
  <c r="J5954" i="24"/>
  <c r="L5954" i="24"/>
  <c r="J5955" i="24"/>
  <c r="H5956" i="24"/>
  <c r="J5956" i="24"/>
  <c r="L5956" i="24"/>
  <c r="J5957" i="24"/>
  <c r="H5958" i="24"/>
  <c r="J5958" i="24"/>
  <c r="L5958" i="24"/>
  <c r="H5960" i="24"/>
  <c r="J5960" i="24"/>
  <c r="L5960" i="24"/>
  <c r="H5962" i="24"/>
  <c r="J5962" i="24"/>
  <c r="L5962" i="24"/>
  <c r="J5963" i="24"/>
  <c r="H5964" i="24"/>
  <c r="J5964" i="24"/>
  <c r="L5964" i="24"/>
  <c r="J5965" i="24"/>
  <c r="H5966" i="24"/>
  <c r="J5966" i="24"/>
  <c r="L5966" i="24"/>
  <c r="H5968" i="24"/>
  <c r="J5968" i="24"/>
  <c r="L5968" i="24"/>
  <c r="H5970" i="24"/>
  <c r="J5970" i="24"/>
  <c r="L5970" i="24"/>
  <c r="J5971" i="24"/>
  <c r="H5972" i="24"/>
  <c r="J5972" i="24"/>
  <c r="L5972" i="24"/>
  <c r="J5973" i="24"/>
  <c r="H5974" i="24"/>
  <c r="J5974" i="24"/>
  <c r="L5974" i="24"/>
  <c r="H5976" i="24"/>
  <c r="J5976" i="24"/>
  <c r="L5976" i="24"/>
  <c r="H5978" i="24"/>
  <c r="J5978" i="24"/>
  <c r="L5978" i="24"/>
  <c r="J5979" i="24"/>
  <c r="H5980" i="24"/>
  <c r="J5980" i="24"/>
  <c r="L5980" i="24"/>
  <c r="J5981" i="24"/>
  <c r="H5982" i="24"/>
  <c r="J5982" i="24"/>
  <c r="L5982" i="24"/>
  <c r="H5984" i="24"/>
  <c r="J5984" i="24"/>
  <c r="L5984" i="24"/>
  <c r="H5986" i="24"/>
  <c r="J5986" i="24"/>
  <c r="L5986" i="24"/>
  <c r="J5987" i="24"/>
  <c r="H5988" i="24"/>
  <c r="J5988" i="24"/>
  <c r="L5988" i="24"/>
  <c r="J5989" i="24"/>
  <c r="H5990" i="24"/>
  <c r="J5990" i="24"/>
  <c r="L5990" i="24"/>
  <c r="H5992" i="24"/>
  <c r="J5992" i="24"/>
  <c r="L5992" i="24"/>
  <c r="H5994" i="24"/>
  <c r="J5994" i="24"/>
  <c r="L5994" i="24"/>
  <c r="J5995" i="24"/>
  <c r="H5996" i="24"/>
  <c r="J5996" i="24"/>
  <c r="L5996" i="24"/>
  <c r="J5997" i="24"/>
  <c r="H5998" i="24"/>
  <c r="J5998" i="24"/>
  <c r="L5998" i="24"/>
  <c r="H6000" i="24"/>
  <c r="J6000" i="24"/>
  <c r="L6000" i="24"/>
  <c r="H6002" i="24"/>
  <c r="J6002" i="24"/>
  <c r="L6002" i="24"/>
  <c r="J6003" i="24"/>
  <c r="H6004" i="24"/>
  <c r="J6004" i="24"/>
  <c r="L6004" i="24"/>
  <c r="J6005" i="24"/>
  <c r="H6006" i="24"/>
  <c r="J6006" i="24"/>
  <c r="L6006" i="24"/>
  <c r="H6008" i="24"/>
  <c r="J6008" i="24"/>
  <c r="L6008" i="24"/>
  <c r="H6010" i="24"/>
  <c r="J6010" i="24"/>
  <c r="L6010" i="24"/>
  <c r="J6011" i="24"/>
  <c r="H6012" i="24"/>
  <c r="J6012" i="24"/>
  <c r="L6012" i="24"/>
  <c r="J6013" i="24"/>
  <c r="H6014" i="24"/>
  <c r="J6014" i="24"/>
  <c r="L6014" i="24"/>
  <c r="H6016" i="24"/>
  <c r="J6016" i="24"/>
  <c r="L6016" i="24"/>
  <c r="H6018" i="24"/>
  <c r="J6018" i="24"/>
  <c r="L6018" i="24"/>
  <c r="J6019" i="24"/>
  <c r="H6020" i="24"/>
  <c r="J6020" i="24"/>
  <c r="L6020" i="24"/>
  <c r="J6021" i="24"/>
  <c r="H6022" i="24"/>
  <c r="J6022" i="24"/>
  <c r="L6022" i="24"/>
  <c r="H6024" i="24"/>
  <c r="J6024" i="24"/>
  <c r="L6024" i="24"/>
  <c r="H6026" i="24"/>
  <c r="J6026" i="24"/>
  <c r="L6026" i="24"/>
  <c r="J6027" i="24"/>
  <c r="H6028" i="24"/>
  <c r="J6028" i="24"/>
  <c r="L6028" i="24"/>
  <c r="J6029" i="24"/>
  <c r="H6030" i="24"/>
  <c r="J6030" i="24"/>
  <c r="L6030" i="24"/>
  <c r="H6032" i="24"/>
  <c r="J6032" i="24"/>
  <c r="L6032" i="24"/>
  <c r="H6034" i="24"/>
  <c r="J6034" i="24"/>
  <c r="L6034" i="24"/>
  <c r="J6035" i="24"/>
  <c r="H6036" i="24"/>
  <c r="J6036" i="24"/>
  <c r="L6036" i="24"/>
  <c r="J6037" i="24"/>
  <c r="H6038" i="24"/>
  <c r="J6038" i="24"/>
  <c r="L6038" i="24"/>
  <c r="H6040" i="24"/>
  <c r="J6040" i="24"/>
  <c r="L6040" i="24"/>
  <c r="H6042" i="24"/>
  <c r="J6042" i="24"/>
  <c r="L6042" i="24"/>
  <c r="J6043" i="24"/>
  <c r="H6044" i="24"/>
  <c r="J6044" i="24"/>
  <c r="L6044" i="24"/>
  <c r="J6045" i="24"/>
  <c r="H6046" i="24"/>
  <c r="J6046" i="24"/>
  <c r="L6046" i="24"/>
  <c r="H6048" i="24"/>
  <c r="J6048" i="24"/>
  <c r="L6048" i="24"/>
  <c r="H6050" i="24"/>
  <c r="J6050" i="24"/>
  <c r="L6050" i="24"/>
  <c r="J6051" i="24"/>
  <c r="H6052" i="24"/>
  <c r="J6052" i="24"/>
  <c r="L6052" i="24"/>
  <c r="J6053" i="24"/>
  <c r="H6054" i="24"/>
  <c r="J6054" i="24"/>
  <c r="L6054" i="24"/>
  <c r="H6056" i="24"/>
  <c r="J6056" i="24"/>
  <c r="L6056" i="24"/>
  <c r="H6058" i="24"/>
  <c r="J6058" i="24"/>
  <c r="L6058" i="24"/>
  <c r="J6059" i="24"/>
  <c r="H6060" i="24"/>
  <c r="J6060" i="24"/>
  <c r="L6060" i="24"/>
  <c r="J6061" i="24"/>
  <c r="H6062" i="24"/>
  <c r="J6062" i="24"/>
  <c r="L6062" i="24"/>
  <c r="H6064" i="24"/>
  <c r="J6064" i="24"/>
  <c r="L6064" i="24"/>
  <c r="H6066" i="24"/>
  <c r="J6066" i="24"/>
  <c r="L6066" i="24"/>
  <c r="J6067" i="24"/>
  <c r="H6068" i="24"/>
  <c r="J6068" i="24"/>
  <c r="L6068" i="24"/>
  <c r="J6069" i="24"/>
  <c r="H6070" i="24"/>
  <c r="J6070" i="24"/>
  <c r="L6070" i="24"/>
  <c r="H6072" i="24"/>
  <c r="J6072" i="24"/>
  <c r="L6072" i="24"/>
  <c r="H6074" i="24"/>
  <c r="J6074" i="24"/>
  <c r="L6074" i="24"/>
  <c r="J6075" i="24"/>
  <c r="H6076" i="24"/>
  <c r="J6076" i="24"/>
  <c r="L6076" i="24"/>
  <c r="J6077" i="24"/>
  <c r="H6078" i="24"/>
  <c r="J6078" i="24"/>
  <c r="L6078" i="24"/>
  <c r="H6080" i="24"/>
  <c r="J6080" i="24"/>
  <c r="L6080" i="24"/>
  <c r="H6082" i="24"/>
  <c r="J6082" i="24"/>
  <c r="L6082" i="24"/>
  <c r="J6083" i="24"/>
  <c r="H6084" i="24"/>
  <c r="J6084" i="24"/>
  <c r="L6084" i="24"/>
  <c r="J6085" i="24"/>
  <c r="H6086" i="24"/>
  <c r="J6086" i="24"/>
  <c r="L6086" i="24"/>
  <c r="H6088" i="24"/>
  <c r="J6088" i="24"/>
  <c r="L6088" i="24"/>
  <c r="H6090" i="24"/>
  <c r="J6090" i="24"/>
  <c r="L6090" i="24"/>
  <c r="H6092" i="24"/>
  <c r="J6092" i="24"/>
  <c r="L6092" i="24"/>
  <c r="J6093" i="24"/>
  <c r="H6094" i="24"/>
  <c r="J6094" i="24"/>
  <c r="L6094" i="24"/>
  <c r="H6095" i="24"/>
  <c r="H6096" i="24"/>
  <c r="J6096" i="24"/>
  <c r="L6096" i="24"/>
  <c r="H6097" i="24"/>
  <c r="H6098" i="24"/>
  <c r="J6098" i="24"/>
  <c r="L6098" i="24"/>
  <c r="H6099" i="24"/>
  <c r="H6100" i="24"/>
  <c r="J6100" i="24"/>
  <c r="L6100" i="24"/>
  <c r="H6101" i="24"/>
  <c r="J6101" i="24"/>
  <c r="H6102" i="24"/>
  <c r="J6102" i="24"/>
  <c r="L6102" i="24"/>
  <c r="H6103" i="24"/>
  <c r="H6104" i="24"/>
  <c r="J6104" i="24"/>
  <c r="L6104" i="24"/>
  <c r="H6105" i="24"/>
  <c r="H6106" i="24"/>
  <c r="J6106" i="24"/>
  <c r="L6106" i="24"/>
  <c r="H6107" i="24"/>
  <c r="H6108" i="24"/>
  <c r="J6108" i="24"/>
  <c r="L6108" i="24"/>
  <c r="H6109" i="24"/>
  <c r="J6109" i="24"/>
  <c r="H6110" i="24"/>
  <c r="J6110" i="24"/>
  <c r="L6110" i="24"/>
  <c r="H6111" i="24"/>
  <c r="H6112" i="24"/>
  <c r="J6112" i="24"/>
  <c r="L6112" i="24"/>
  <c r="H6113" i="24"/>
  <c r="H6114" i="24"/>
  <c r="J6114" i="24"/>
  <c r="L6114" i="24"/>
  <c r="H6115" i="24"/>
  <c r="H6116" i="24"/>
  <c r="J6116" i="24"/>
  <c r="L6116" i="24"/>
  <c r="H6117" i="24"/>
  <c r="J6117" i="24"/>
  <c r="H6118" i="24"/>
  <c r="J6118" i="24"/>
  <c r="L6118" i="24"/>
  <c r="H6119" i="24"/>
  <c r="H6120" i="24"/>
  <c r="J6120" i="24"/>
  <c r="L6120" i="24"/>
  <c r="H6121" i="24"/>
  <c r="H6122" i="24"/>
  <c r="J6122" i="24"/>
  <c r="L6122" i="24"/>
  <c r="H6123" i="24"/>
  <c r="H6124" i="24"/>
  <c r="J6124" i="24"/>
  <c r="L6124" i="24"/>
  <c r="H6125" i="24"/>
  <c r="J6125" i="24"/>
  <c r="H6126" i="24"/>
  <c r="J6126" i="24"/>
  <c r="L6126" i="24"/>
  <c r="H6127" i="24"/>
  <c r="H6128" i="24"/>
  <c r="J6128" i="24"/>
  <c r="L6128" i="24"/>
  <c r="H6129" i="24"/>
  <c r="H6130" i="24"/>
  <c r="J6130" i="24"/>
  <c r="L6130" i="24"/>
  <c r="H6131" i="24"/>
  <c r="H6132" i="24"/>
  <c r="J6132" i="24"/>
  <c r="L6132" i="24"/>
  <c r="H6133" i="24"/>
  <c r="J6133" i="24"/>
  <c r="H6134" i="24"/>
  <c r="J6134" i="24"/>
  <c r="L6134" i="24"/>
  <c r="H6135" i="24"/>
  <c r="H6136" i="24"/>
  <c r="J6136" i="24"/>
  <c r="L6136" i="24"/>
  <c r="H6137" i="24"/>
  <c r="J6137" i="24"/>
  <c r="H6138" i="24"/>
  <c r="J6138" i="24"/>
  <c r="L6138" i="24"/>
  <c r="H6139" i="24"/>
  <c r="H6140" i="24"/>
  <c r="J6140" i="24"/>
  <c r="L6140" i="24"/>
  <c r="H6141" i="24"/>
  <c r="J6141" i="24"/>
  <c r="H6142" i="24"/>
  <c r="J6142" i="24"/>
  <c r="L6142" i="24"/>
  <c r="H6143" i="24"/>
  <c r="H6144" i="24"/>
  <c r="J6144" i="24"/>
  <c r="L6144" i="24"/>
  <c r="H6145" i="24"/>
  <c r="J6145" i="24"/>
  <c r="H6146" i="24"/>
  <c r="J6146" i="24"/>
  <c r="L6146" i="24"/>
  <c r="H6147" i="24"/>
  <c r="H6148" i="24"/>
  <c r="J6148" i="24"/>
  <c r="L6148" i="24"/>
  <c r="H6149" i="24"/>
  <c r="J6149" i="24"/>
  <c r="H6150" i="24"/>
  <c r="J6150" i="24"/>
  <c r="L6150" i="24"/>
  <c r="H6151" i="24"/>
  <c r="H6152" i="24"/>
  <c r="J6152" i="24"/>
  <c r="L6152" i="24"/>
  <c r="H6153" i="24"/>
  <c r="H6154" i="24"/>
  <c r="J6154" i="24"/>
  <c r="L6154" i="24"/>
  <c r="H6155" i="24"/>
  <c r="H6156" i="24"/>
  <c r="J6156" i="24"/>
  <c r="L6156" i="24"/>
  <c r="H6157" i="24"/>
  <c r="J6157" i="24"/>
  <c r="H6158" i="24"/>
  <c r="J6158" i="24"/>
  <c r="L6158" i="24"/>
  <c r="H6159" i="24"/>
  <c r="H6160" i="24"/>
  <c r="J6160" i="24"/>
  <c r="L6160" i="24"/>
  <c r="H6161" i="24"/>
  <c r="H6162" i="24"/>
  <c r="J6162" i="24"/>
  <c r="L6162" i="24"/>
  <c r="H6163" i="24"/>
  <c r="H6164" i="24"/>
  <c r="J6164" i="24"/>
  <c r="L6164" i="24"/>
  <c r="H6165" i="24"/>
  <c r="J6165" i="24"/>
  <c r="H6166" i="24"/>
  <c r="J6166" i="24"/>
  <c r="L6166" i="24"/>
  <c r="H6167" i="24"/>
  <c r="H6168" i="24"/>
  <c r="J6168" i="24"/>
  <c r="L6168" i="24"/>
  <c r="H6169" i="24"/>
  <c r="H6170" i="24"/>
  <c r="J6170" i="24"/>
  <c r="L6170" i="24"/>
  <c r="H6171" i="24"/>
  <c r="H6172" i="24"/>
  <c r="J6172" i="24"/>
  <c r="L6172" i="24"/>
  <c r="H6173" i="24"/>
  <c r="J6173" i="24"/>
  <c r="H6174" i="24"/>
  <c r="J6174" i="24"/>
  <c r="L6174" i="24"/>
  <c r="H6175" i="24"/>
  <c r="H6176" i="24"/>
  <c r="J6176" i="24"/>
  <c r="L6176" i="24"/>
  <c r="H6177" i="24"/>
  <c r="J6177" i="24"/>
  <c r="H6178" i="24"/>
  <c r="J6178" i="24"/>
  <c r="L6178" i="24"/>
  <c r="H6179" i="24"/>
  <c r="H6180" i="24"/>
  <c r="J6180" i="24"/>
  <c r="L6180" i="24"/>
  <c r="H6181" i="24"/>
  <c r="J6181" i="24"/>
  <c r="H6182" i="24"/>
  <c r="J6182" i="24"/>
  <c r="L6182" i="24"/>
  <c r="H6183" i="24"/>
  <c r="H6184" i="24"/>
  <c r="J6184" i="24"/>
  <c r="L6184" i="24"/>
  <c r="H6185" i="24"/>
  <c r="J6185" i="24"/>
  <c r="H6186" i="24"/>
  <c r="J6186" i="24"/>
  <c r="L6186" i="24"/>
  <c r="H6187" i="24"/>
  <c r="H6188" i="24"/>
  <c r="J6188" i="24"/>
  <c r="L6188" i="24"/>
  <c r="H6189" i="24"/>
  <c r="J6189" i="24"/>
  <c r="H6190" i="24"/>
  <c r="J6190" i="24"/>
  <c r="L6190" i="24"/>
  <c r="H6191" i="24"/>
  <c r="H6192" i="24"/>
  <c r="J6192" i="24"/>
  <c r="L6192" i="24"/>
  <c r="H6193" i="24"/>
  <c r="J6193" i="24"/>
  <c r="H6194" i="24"/>
  <c r="J6194" i="24"/>
  <c r="L6194" i="24"/>
  <c r="H6195" i="24"/>
  <c r="H6196" i="24"/>
  <c r="J6196" i="24"/>
  <c r="L6196" i="24"/>
  <c r="H6197" i="24"/>
  <c r="J6197" i="24"/>
  <c r="H6198" i="24"/>
  <c r="J6198" i="24"/>
  <c r="L6198" i="24"/>
  <c r="H6199" i="24"/>
  <c r="H6200" i="24"/>
  <c r="J6200" i="24"/>
  <c r="L6200" i="24"/>
  <c r="H6201" i="24"/>
  <c r="J6201" i="24"/>
  <c r="H6202" i="24"/>
  <c r="J6202" i="24"/>
  <c r="L6202" i="24"/>
  <c r="H6203" i="24"/>
  <c r="H6204" i="24"/>
  <c r="J6204" i="24"/>
  <c r="L6204" i="24"/>
  <c r="H6205" i="24"/>
  <c r="J6205" i="24"/>
  <c r="H6206" i="24"/>
  <c r="J6206" i="24"/>
  <c r="L6206" i="24"/>
  <c r="H6207" i="24"/>
  <c r="H6208" i="24"/>
  <c r="J6208" i="24"/>
  <c r="L6208" i="24"/>
  <c r="H6209" i="24"/>
  <c r="J6209" i="24"/>
  <c r="H6210" i="24"/>
  <c r="J6210" i="24"/>
  <c r="L6210" i="24"/>
  <c r="H6211" i="24"/>
  <c r="H6212" i="24"/>
  <c r="J6212" i="24"/>
  <c r="L6212" i="24"/>
  <c r="H6213" i="24"/>
  <c r="J6213" i="24"/>
  <c r="H6214" i="24"/>
  <c r="J6214" i="24"/>
  <c r="L6214" i="24"/>
  <c r="H6215" i="24"/>
  <c r="H6216" i="24"/>
  <c r="J6216" i="24"/>
  <c r="L6216" i="24"/>
  <c r="H6217" i="24"/>
  <c r="J6217" i="24"/>
  <c r="H6218" i="24"/>
  <c r="J6218" i="24"/>
  <c r="L6218" i="24"/>
  <c r="H6219" i="24"/>
  <c r="H6220" i="24"/>
  <c r="J6220" i="24"/>
  <c r="L6220" i="24"/>
  <c r="H6221" i="24"/>
  <c r="J6221" i="24"/>
  <c r="H6222" i="24"/>
  <c r="J6222" i="24"/>
  <c r="L6222" i="24"/>
  <c r="H6223" i="24"/>
  <c r="H6224" i="24"/>
  <c r="J6224" i="24"/>
  <c r="L6224" i="24"/>
  <c r="H6225" i="24"/>
  <c r="J6225" i="24"/>
  <c r="H6226" i="24"/>
  <c r="J6226" i="24"/>
  <c r="L6226" i="24"/>
  <c r="H6227" i="24"/>
  <c r="H6228" i="24"/>
  <c r="J6228" i="24"/>
  <c r="L6228" i="24"/>
  <c r="H6229" i="24"/>
  <c r="J6229" i="24"/>
  <c r="H6230" i="24"/>
  <c r="J6230" i="24"/>
  <c r="L6230" i="24"/>
  <c r="H6231" i="24"/>
  <c r="H6232" i="24"/>
  <c r="J6232" i="24"/>
  <c r="L6232" i="24"/>
  <c r="H6233" i="24"/>
  <c r="J6233" i="24"/>
  <c r="H6234" i="24"/>
  <c r="J6234" i="24"/>
  <c r="L6234" i="24"/>
  <c r="H6235" i="24"/>
  <c r="H6236" i="24"/>
  <c r="J6236" i="24"/>
  <c r="L6236" i="24"/>
  <c r="H6237" i="24"/>
  <c r="J6237" i="24"/>
  <c r="H6238" i="24"/>
  <c r="J6238" i="24"/>
  <c r="L6238" i="24"/>
  <c r="H6239" i="24"/>
  <c r="H6240" i="24"/>
  <c r="J6240" i="24"/>
  <c r="L6240" i="24"/>
  <c r="H6241" i="24"/>
  <c r="J6241" i="24"/>
  <c r="H6242" i="24"/>
  <c r="J6242" i="24"/>
  <c r="L6242" i="24"/>
  <c r="H6243" i="24"/>
  <c r="J6243" i="24"/>
  <c r="H6244" i="24"/>
  <c r="J6244" i="24"/>
  <c r="L6244" i="24"/>
  <c r="H6245" i="24"/>
  <c r="J6245" i="24"/>
  <c r="H6246" i="24"/>
  <c r="J6246" i="24"/>
  <c r="L6246" i="24"/>
  <c r="H6247" i="24"/>
  <c r="H6248" i="24"/>
  <c r="J6248" i="24"/>
  <c r="L6248" i="24"/>
  <c r="H6249" i="24"/>
  <c r="J6249" i="24"/>
  <c r="H6250" i="24"/>
  <c r="J6250" i="24"/>
  <c r="L6250" i="24"/>
  <c r="H6251" i="24"/>
  <c r="H6252" i="24"/>
  <c r="J6252" i="24"/>
  <c r="L6252" i="24"/>
  <c r="H6253" i="24"/>
  <c r="J6253" i="24"/>
  <c r="H6254" i="24"/>
  <c r="J6254" i="24"/>
  <c r="L6254" i="24"/>
  <c r="H6255" i="24"/>
  <c r="H6256" i="24"/>
  <c r="J6256" i="24"/>
  <c r="L6256" i="24"/>
  <c r="H6257" i="24"/>
  <c r="J6257" i="24"/>
  <c r="H6258" i="24"/>
  <c r="J6258" i="24"/>
  <c r="L6258" i="24"/>
  <c r="H6259" i="24"/>
  <c r="H6260" i="24"/>
  <c r="J6260" i="24"/>
  <c r="L6260" i="24"/>
  <c r="H6261" i="24"/>
  <c r="J6261" i="24"/>
  <c r="H6262" i="24"/>
  <c r="J6262" i="24"/>
  <c r="L6262" i="24"/>
  <c r="H6263" i="24"/>
  <c r="H6264" i="24"/>
  <c r="J6264" i="24"/>
  <c r="L6264" i="24"/>
  <c r="H6265" i="24"/>
  <c r="J6265" i="24"/>
  <c r="H6266" i="24"/>
  <c r="J6266" i="24"/>
  <c r="L6266" i="24"/>
  <c r="H6267" i="24"/>
  <c r="J6267" i="24"/>
  <c r="H6268" i="24"/>
  <c r="J6268" i="24"/>
  <c r="L6268" i="24"/>
  <c r="H6269" i="24"/>
  <c r="J6269" i="24"/>
  <c r="H6270" i="24"/>
  <c r="J6270" i="24"/>
  <c r="L6270" i="24"/>
  <c r="H6271" i="24"/>
  <c r="H6272" i="24"/>
  <c r="J6272" i="24"/>
  <c r="L6272" i="24"/>
  <c r="H6273" i="24"/>
  <c r="J6273" i="24"/>
  <c r="H6274" i="24"/>
  <c r="J6274" i="24"/>
  <c r="L6274" i="24"/>
  <c r="H6275" i="24"/>
  <c r="H6276" i="24"/>
  <c r="J6276" i="24"/>
  <c r="L6276" i="24"/>
  <c r="H6277" i="24"/>
  <c r="J6277" i="24"/>
  <c r="H6278" i="24"/>
  <c r="J6278" i="24"/>
  <c r="L6278" i="24"/>
  <c r="H6279" i="24"/>
  <c r="H6280" i="24"/>
  <c r="J6280" i="24"/>
  <c r="L6280" i="24"/>
  <c r="H6281" i="24"/>
  <c r="J6281" i="24"/>
  <c r="H6282" i="24"/>
  <c r="J6282" i="24"/>
  <c r="L6282" i="24"/>
  <c r="H6283" i="24"/>
  <c r="J6283" i="24"/>
  <c r="H6284" i="24"/>
  <c r="J6284" i="24"/>
  <c r="L6284" i="24"/>
  <c r="H6285" i="24"/>
  <c r="J6285" i="24"/>
  <c r="H6286" i="24"/>
  <c r="J6286" i="24"/>
  <c r="L6286" i="24"/>
  <c r="H6287" i="24"/>
  <c r="H6288" i="24"/>
  <c r="J6288" i="24"/>
  <c r="L6288" i="24"/>
  <c r="H6289" i="24"/>
  <c r="J6289" i="24"/>
  <c r="H6290" i="24"/>
  <c r="J6290" i="24"/>
  <c r="L6290" i="24"/>
  <c r="H6291" i="24"/>
  <c r="J6291" i="24"/>
  <c r="H6292" i="24"/>
  <c r="J6292" i="24"/>
  <c r="L6292" i="24"/>
  <c r="H6293" i="24"/>
  <c r="J6293" i="24"/>
  <c r="H6294" i="24"/>
  <c r="J6294" i="24"/>
  <c r="L6294" i="24"/>
  <c r="H6295" i="24"/>
  <c r="H6296" i="24"/>
  <c r="J6296" i="24"/>
  <c r="L6296" i="24"/>
  <c r="H6297" i="24"/>
  <c r="J6297" i="24"/>
  <c r="H6298" i="24"/>
  <c r="J6298" i="24"/>
  <c r="L6298" i="24"/>
  <c r="H6299" i="24"/>
  <c r="J6299" i="24"/>
  <c r="H6300" i="24"/>
  <c r="J6300" i="24"/>
  <c r="L6300" i="24"/>
  <c r="H6301" i="24"/>
  <c r="J6301" i="24"/>
  <c r="H6302" i="24"/>
  <c r="J6302" i="24"/>
  <c r="L6302" i="24"/>
  <c r="H6303" i="24"/>
  <c r="H6304" i="24"/>
  <c r="J6304" i="24"/>
  <c r="L6304" i="24"/>
  <c r="H6305" i="24"/>
  <c r="J6305" i="24"/>
  <c r="H6306" i="24"/>
  <c r="J6306" i="24"/>
  <c r="L6306" i="24"/>
  <c r="H6307" i="24"/>
  <c r="J6307" i="24"/>
  <c r="H6308" i="24"/>
  <c r="J6308" i="24"/>
  <c r="L6308" i="24"/>
  <c r="H6309" i="24"/>
  <c r="J6309" i="24"/>
  <c r="H6310" i="24"/>
  <c r="J6310" i="24"/>
  <c r="L6310" i="24"/>
  <c r="H6311" i="24"/>
  <c r="H6312" i="24"/>
  <c r="J6312" i="24"/>
  <c r="L6312" i="24"/>
  <c r="H6313" i="24"/>
  <c r="J6313" i="24"/>
  <c r="H6314" i="24"/>
  <c r="J6314" i="24"/>
  <c r="L6314" i="24"/>
  <c r="H6315" i="24"/>
  <c r="J6315" i="24"/>
  <c r="H6316" i="24"/>
  <c r="J6316" i="24"/>
  <c r="L6316" i="24"/>
  <c r="H6317" i="24"/>
  <c r="J6317" i="24"/>
  <c r="H6318" i="24"/>
  <c r="J6318" i="24"/>
  <c r="L6318" i="24"/>
  <c r="H6319" i="24"/>
  <c r="H6320" i="24"/>
  <c r="J6320" i="24"/>
  <c r="L6320" i="24"/>
  <c r="H6321" i="24"/>
  <c r="J6321" i="24"/>
  <c r="H6322" i="24"/>
  <c r="J6322" i="24"/>
  <c r="L6322" i="24"/>
  <c r="H6323" i="24"/>
  <c r="J6323" i="24"/>
  <c r="H6324" i="24"/>
  <c r="J6324" i="24"/>
  <c r="L6324" i="24"/>
  <c r="H6325" i="24"/>
  <c r="J6325" i="24"/>
  <c r="H6326" i="24"/>
  <c r="J6326" i="24"/>
  <c r="L6326" i="24"/>
  <c r="H6327" i="24"/>
  <c r="H6328" i="24"/>
  <c r="J6328" i="24"/>
  <c r="L6328" i="24"/>
  <c r="H6329" i="24"/>
  <c r="J6329" i="24"/>
  <c r="H6330" i="24"/>
  <c r="J6330" i="24"/>
  <c r="L6330" i="24"/>
  <c r="H6331" i="24"/>
  <c r="J6331" i="24"/>
  <c r="H6332" i="24"/>
  <c r="J6332" i="24"/>
  <c r="L6332" i="24"/>
  <c r="H6333" i="24"/>
  <c r="J6333" i="24"/>
  <c r="H6334" i="24"/>
  <c r="J6334" i="24"/>
  <c r="L6334" i="24"/>
  <c r="H6335" i="24"/>
  <c r="H6336" i="24"/>
  <c r="J6336" i="24"/>
  <c r="L6336" i="24"/>
  <c r="H6337" i="24"/>
  <c r="J6337" i="24"/>
  <c r="H6338" i="24"/>
  <c r="J6338" i="24"/>
  <c r="L6338" i="24"/>
  <c r="H6339" i="24"/>
  <c r="J6339" i="24"/>
  <c r="H6340" i="24"/>
  <c r="J6340" i="24"/>
  <c r="L6340" i="24"/>
  <c r="H6341" i="24"/>
  <c r="J6341" i="24"/>
  <c r="H6342" i="24"/>
  <c r="J6342" i="24"/>
  <c r="L6342" i="24"/>
  <c r="H6343" i="24"/>
  <c r="H6344" i="24"/>
  <c r="J6344" i="24"/>
  <c r="L6344" i="24"/>
  <c r="H6345" i="24"/>
  <c r="J6345" i="24"/>
  <c r="H6346" i="24"/>
  <c r="J6346" i="24"/>
  <c r="L6346" i="24"/>
  <c r="H6347" i="24"/>
  <c r="J6347" i="24"/>
  <c r="H6348" i="24"/>
  <c r="J6348" i="24"/>
  <c r="L6348" i="24"/>
  <c r="H6349" i="24"/>
  <c r="J6349" i="24"/>
  <c r="H6350" i="24"/>
  <c r="J6350" i="24"/>
  <c r="L6350" i="24"/>
  <c r="H6351" i="24"/>
  <c r="H6352" i="24"/>
  <c r="J6352" i="24"/>
  <c r="L6352" i="24"/>
  <c r="H6353" i="24"/>
  <c r="J6353" i="24"/>
  <c r="H6354" i="24"/>
  <c r="J6354" i="24"/>
  <c r="L6354" i="24"/>
  <c r="H6355" i="24"/>
  <c r="J6355" i="24"/>
  <c r="H6356" i="24"/>
  <c r="J6356" i="24"/>
  <c r="L6356" i="24"/>
  <c r="H6357" i="24"/>
  <c r="J6357" i="24"/>
  <c r="H6358" i="24"/>
  <c r="J6358" i="24"/>
  <c r="L6358" i="24"/>
  <c r="H6359" i="24"/>
  <c r="H6360" i="24"/>
  <c r="J6360" i="24"/>
  <c r="L6360" i="24"/>
  <c r="H6361" i="24"/>
  <c r="J6361" i="24"/>
  <c r="H6362" i="24"/>
  <c r="J6362" i="24"/>
  <c r="L6362" i="24"/>
  <c r="H6363" i="24"/>
  <c r="J6363" i="24"/>
  <c r="H6364" i="24"/>
  <c r="J6364" i="24"/>
  <c r="L6364" i="24"/>
  <c r="H6365" i="24"/>
  <c r="J6365" i="24"/>
  <c r="H6366" i="24"/>
  <c r="J6366" i="24"/>
  <c r="L6366" i="24"/>
  <c r="H6367" i="24"/>
  <c r="H6368" i="24"/>
  <c r="J6368" i="24"/>
  <c r="L6368" i="24"/>
  <c r="H6369" i="24"/>
  <c r="J6369" i="24"/>
  <c r="H6370" i="24"/>
  <c r="J6370" i="24"/>
  <c r="L6370" i="24"/>
  <c r="H6371" i="24"/>
  <c r="J6371" i="24"/>
  <c r="H6372" i="24"/>
  <c r="J6372" i="24"/>
  <c r="L6372" i="24"/>
  <c r="H6373" i="24"/>
  <c r="J6373" i="24"/>
  <c r="H6374" i="24"/>
  <c r="J6374" i="24"/>
  <c r="L6374" i="24"/>
  <c r="H6375" i="24"/>
  <c r="H6376" i="24"/>
  <c r="J6376" i="24"/>
  <c r="L6376" i="24"/>
  <c r="H6377" i="24"/>
  <c r="J6377" i="24"/>
  <c r="H6378" i="24"/>
  <c r="J6378" i="24"/>
  <c r="L6378" i="24"/>
  <c r="H6379" i="24"/>
  <c r="J6379" i="24"/>
  <c r="H6380" i="24"/>
  <c r="J6380" i="24"/>
  <c r="L6380" i="24"/>
  <c r="H6381" i="24"/>
  <c r="J6381" i="24"/>
  <c r="H6382" i="24"/>
  <c r="J6382" i="24"/>
  <c r="L6382" i="24"/>
  <c r="H6383" i="24"/>
  <c r="H6384" i="24"/>
  <c r="J6384" i="24"/>
  <c r="L6384" i="24"/>
  <c r="H6385" i="24"/>
  <c r="J6385" i="24"/>
  <c r="H6386" i="24"/>
  <c r="J6386" i="24"/>
  <c r="L6386" i="24"/>
  <c r="H6387" i="24"/>
  <c r="J6387" i="24"/>
  <c r="H6388" i="24"/>
  <c r="J6388" i="24"/>
  <c r="L6388" i="24"/>
  <c r="H6389" i="24"/>
  <c r="J6389" i="24"/>
  <c r="H6390" i="24"/>
  <c r="J6390" i="24"/>
  <c r="L6390" i="24"/>
  <c r="H6391" i="24"/>
  <c r="H6392" i="24"/>
  <c r="J6392" i="24"/>
  <c r="L6392" i="24"/>
  <c r="H6393" i="24"/>
  <c r="J6393" i="24"/>
  <c r="H6394" i="24"/>
  <c r="J6394" i="24"/>
  <c r="L6394" i="24"/>
  <c r="H6395" i="24"/>
  <c r="J6395" i="24"/>
  <c r="H6396" i="24"/>
  <c r="J6396" i="24"/>
  <c r="L6396" i="24"/>
  <c r="H6397" i="24"/>
  <c r="J6397" i="24"/>
  <c r="H6398" i="24"/>
  <c r="J6398" i="24"/>
  <c r="L6398" i="24"/>
  <c r="H6399" i="24"/>
  <c r="H6400" i="24"/>
  <c r="J6400" i="24"/>
  <c r="L6400" i="24"/>
  <c r="H6401" i="24"/>
  <c r="J6401" i="24"/>
  <c r="H6402" i="24"/>
  <c r="J6402" i="24"/>
  <c r="L6402" i="24"/>
  <c r="H6403" i="24"/>
  <c r="J6403" i="24"/>
  <c r="H6404" i="24"/>
  <c r="J6404" i="24"/>
  <c r="L6404" i="24"/>
  <c r="H6405" i="24"/>
  <c r="J6405" i="24"/>
  <c r="H6406" i="24"/>
  <c r="J6406" i="24"/>
  <c r="L6406" i="24"/>
  <c r="H6407" i="24"/>
  <c r="H6408" i="24"/>
  <c r="J6408" i="24"/>
  <c r="L6408" i="24"/>
  <c r="H6409" i="24"/>
  <c r="J6409" i="24"/>
  <c r="H6410" i="24"/>
  <c r="J6410" i="24"/>
  <c r="L6410" i="24"/>
  <c r="H6411" i="24"/>
  <c r="J6411" i="24"/>
  <c r="H6412" i="24"/>
  <c r="J6412" i="24"/>
  <c r="L6412" i="24"/>
  <c r="H6413" i="24"/>
  <c r="J6413" i="24"/>
  <c r="H6414" i="24"/>
  <c r="J6414" i="24"/>
  <c r="L6414" i="24"/>
  <c r="H6415" i="24"/>
  <c r="H6416" i="24"/>
  <c r="J6416" i="24"/>
  <c r="L6416" i="24"/>
  <c r="H6417" i="24"/>
  <c r="J6417" i="24"/>
  <c r="H6418" i="24"/>
  <c r="J6418" i="24"/>
  <c r="L6418" i="24"/>
  <c r="H6419" i="24"/>
  <c r="J6419" i="24"/>
  <c r="H6420" i="24"/>
  <c r="J6420" i="24"/>
  <c r="L6420" i="24"/>
  <c r="H6421" i="24"/>
  <c r="J6421" i="24"/>
  <c r="H6422" i="24"/>
  <c r="J6422" i="24"/>
  <c r="L6422" i="24"/>
  <c r="H6423" i="24"/>
  <c r="H6424" i="24"/>
  <c r="J6424" i="24"/>
  <c r="L6424" i="24"/>
  <c r="H6425" i="24"/>
  <c r="J6425" i="24"/>
  <c r="H6426" i="24"/>
  <c r="J6426" i="24"/>
  <c r="L6426" i="24"/>
  <c r="H6427" i="24"/>
  <c r="J6427" i="24"/>
  <c r="H6428" i="24"/>
  <c r="J6428" i="24"/>
  <c r="L6428" i="24"/>
  <c r="H6429" i="24"/>
  <c r="J6429" i="24"/>
  <c r="H6430" i="24"/>
  <c r="J6430" i="24"/>
  <c r="L6430" i="24"/>
  <c r="H6431" i="24"/>
  <c r="H6432" i="24"/>
  <c r="J6432" i="24"/>
  <c r="L6432" i="24"/>
  <c r="H6433" i="24"/>
  <c r="J6433" i="24"/>
  <c r="H6434" i="24"/>
  <c r="J6434" i="24"/>
  <c r="L6434" i="24"/>
  <c r="H6435" i="24"/>
  <c r="J6435" i="24"/>
  <c r="H6436" i="24"/>
  <c r="J6436" i="24"/>
  <c r="L6436" i="24"/>
  <c r="H6437" i="24"/>
  <c r="J6437" i="24"/>
  <c r="H6438" i="24"/>
  <c r="J6438" i="24"/>
  <c r="L6438" i="24"/>
  <c r="H6439" i="24"/>
  <c r="H6440" i="24"/>
  <c r="J6440" i="24"/>
  <c r="L6440" i="24"/>
  <c r="H6441" i="24"/>
  <c r="J6441" i="24"/>
  <c r="H6442" i="24"/>
  <c r="J6442" i="24"/>
  <c r="L6442" i="24"/>
  <c r="H6443" i="24"/>
  <c r="J6443" i="24"/>
  <c r="H6444" i="24"/>
  <c r="J6444" i="24"/>
  <c r="L6444" i="24"/>
  <c r="H6445" i="24"/>
  <c r="J6445" i="24"/>
  <c r="H6446" i="24"/>
  <c r="J6446" i="24"/>
  <c r="L6446" i="24"/>
  <c r="H6447" i="24"/>
  <c r="H6448" i="24"/>
  <c r="J6448" i="24"/>
  <c r="L6448" i="24"/>
  <c r="H6449" i="24"/>
  <c r="J6449" i="24"/>
  <c r="H6450" i="24"/>
  <c r="J6450" i="24"/>
  <c r="L6450" i="24"/>
  <c r="H6451" i="24"/>
  <c r="J6451" i="24"/>
  <c r="H6452" i="24"/>
  <c r="J6452" i="24"/>
  <c r="L6452" i="24"/>
  <c r="H6453" i="24"/>
  <c r="J6453" i="24"/>
  <c r="H6454" i="24"/>
  <c r="J6454" i="24"/>
  <c r="L6454" i="24"/>
  <c r="H6455" i="24"/>
  <c r="H6456" i="24"/>
  <c r="J6456" i="24"/>
  <c r="L6456" i="24"/>
  <c r="H6457" i="24"/>
  <c r="J6457" i="24"/>
  <c r="H6458" i="24"/>
  <c r="J6458" i="24"/>
  <c r="L6458" i="24"/>
  <c r="H6460" i="24"/>
  <c r="J6460" i="24"/>
  <c r="L6460" i="24"/>
  <c r="J6461" i="24"/>
  <c r="H6462" i="24"/>
  <c r="J6462" i="24"/>
  <c r="L6462" i="24"/>
  <c r="H6464" i="24"/>
  <c r="J6464" i="24"/>
  <c r="L6464" i="24"/>
  <c r="J6465" i="24"/>
  <c r="H6466" i="24"/>
  <c r="J6466" i="24"/>
  <c r="L6466" i="24"/>
  <c r="H6468" i="24"/>
  <c r="J6468" i="24"/>
  <c r="L6468" i="24"/>
  <c r="J6469" i="24"/>
  <c r="H6470" i="24"/>
  <c r="J6470" i="24"/>
  <c r="L6470" i="24"/>
  <c r="H6472" i="24"/>
  <c r="J6472" i="24"/>
  <c r="L6472" i="24"/>
  <c r="J6473" i="24"/>
  <c r="H6474" i="24"/>
  <c r="J6474" i="24"/>
  <c r="L6474" i="24"/>
  <c r="J6475" i="24"/>
  <c r="H6476" i="24"/>
  <c r="J6476" i="24"/>
  <c r="L6476" i="24"/>
  <c r="J6477" i="24"/>
  <c r="H6478" i="24"/>
  <c r="J6478" i="24"/>
  <c r="L6478" i="24"/>
  <c r="J6479" i="24"/>
  <c r="H6480" i="24"/>
  <c r="J6480" i="24"/>
  <c r="L6480" i="24"/>
  <c r="J6481" i="24"/>
  <c r="H6482" i="24"/>
  <c r="J6482" i="24"/>
  <c r="L6482" i="24"/>
  <c r="J6483" i="24"/>
  <c r="H6484" i="24"/>
  <c r="J6484" i="24"/>
  <c r="L6484" i="24"/>
  <c r="J6485" i="24"/>
  <c r="H6486" i="24"/>
  <c r="J6486" i="24"/>
  <c r="L6486" i="24"/>
  <c r="J6487" i="24"/>
  <c r="H6488" i="24"/>
  <c r="J6488" i="24"/>
  <c r="L6488" i="24"/>
  <c r="J6489" i="24"/>
  <c r="H6490" i="24"/>
  <c r="J6490" i="24"/>
  <c r="L6490" i="24"/>
  <c r="J6491" i="24"/>
  <c r="H6492" i="24"/>
  <c r="J6492" i="24"/>
  <c r="L6492" i="24"/>
  <c r="J6493" i="24"/>
  <c r="H6494" i="24"/>
  <c r="J6494" i="24"/>
  <c r="L6494" i="24"/>
  <c r="J6495" i="24"/>
  <c r="H6496" i="24"/>
  <c r="J6496" i="24"/>
  <c r="L6496" i="24"/>
  <c r="J6497" i="24"/>
  <c r="H6498" i="24"/>
  <c r="J6498" i="24"/>
  <c r="L6498" i="24"/>
  <c r="J6499" i="24"/>
  <c r="H6500" i="24"/>
  <c r="J6500" i="24"/>
  <c r="L6500" i="24"/>
  <c r="H6502" i="24"/>
  <c r="J6502" i="24"/>
  <c r="L6502" i="24"/>
  <c r="J6503" i="24"/>
  <c r="H6504" i="24"/>
  <c r="J6504" i="24"/>
  <c r="L6504" i="24"/>
  <c r="J6505" i="24"/>
  <c r="H6506" i="24"/>
  <c r="J6506" i="24"/>
  <c r="L6506" i="24"/>
  <c r="J6507" i="24"/>
  <c r="H6508" i="24"/>
  <c r="J6508" i="24"/>
  <c r="L6508" i="24"/>
  <c r="H6510" i="24"/>
  <c r="J6510" i="24"/>
  <c r="L6510" i="24"/>
  <c r="J6511" i="24"/>
  <c r="H6512" i="24"/>
  <c r="J6512" i="24"/>
  <c r="L6512" i="24"/>
  <c r="J6513" i="24"/>
  <c r="H6514" i="24"/>
  <c r="J6514" i="24"/>
  <c r="L6514" i="24"/>
  <c r="J6515" i="24"/>
  <c r="H6516" i="24"/>
  <c r="J6516" i="24"/>
  <c r="L6516" i="24"/>
  <c r="H6518" i="24"/>
  <c r="J6518" i="24"/>
  <c r="L6518" i="24"/>
  <c r="J6519" i="24"/>
  <c r="H6520" i="24"/>
  <c r="J6520" i="24"/>
  <c r="L6520" i="24"/>
  <c r="J6521" i="24"/>
  <c r="H6522" i="24"/>
  <c r="J6522" i="24"/>
  <c r="L6522" i="24"/>
  <c r="J6523" i="24"/>
  <c r="H6524" i="24"/>
  <c r="J6524" i="24"/>
  <c r="L6524" i="24"/>
  <c r="H6526" i="24"/>
  <c r="J6526" i="24"/>
  <c r="L6526" i="24"/>
  <c r="J6527" i="24"/>
  <c r="H6528" i="24"/>
  <c r="J6528" i="24"/>
  <c r="L6528" i="24"/>
  <c r="J6529" i="24"/>
  <c r="H6530" i="24"/>
  <c r="J6530" i="24"/>
  <c r="L6530" i="24"/>
  <c r="J6531" i="24"/>
  <c r="H6532" i="24"/>
  <c r="J6532" i="24"/>
  <c r="L6532" i="24"/>
  <c r="J6533" i="24"/>
  <c r="H6534" i="24"/>
  <c r="J6534" i="24"/>
  <c r="L6534" i="24"/>
  <c r="J6535" i="24"/>
  <c r="H6536" i="24"/>
  <c r="J6536" i="24"/>
  <c r="L6536" i="24"/>
  <c r="J6537" i="24"/>
  <c r="H6538" i="24"/>
  <c r="J6538" i="24"/>
  <c r="L6538" i="24"/>
  <c r="J6539" i="24"/>
  <c r="H6540" i="24"/>
  <c r="J6540" i="24"/>
  <c r="L6540" i="24"/>
  <c r="J6541" i="24"/>
  <c r="H6542" i="24"/>
  <c r="J6542" i="24"/>
  <c r="L6542" i="24"/>
  <c r="J6543" i="24"/>
  <c r="H6544" i="24"/>
  <c r="J6544" i="24"/>
  <c r="L6544" i="24"/>
  <c r="J6545" i="24"/>
  <c r="H6546" i="24"/>
  <c r="J6546" i="24"/>
  <c r="L6546" i="24"/>
  <c r="J6547" i="24"/>
  <c r="H6548" i="24"/>
  <c r="J6548" i="24"/>
  <c r="L6548" i="24"/>
  <c r="J6549" i="24"/>
  <c r="H6550" i="24"/>
  <c r="J6550" i="24"/>
  <c r="L6550" i="24"/>
  <c r="J6551" i="24"/>
  <c r="H6552" i="24"/>
  <c r="J6552" i="24"/>
  <c r="L6552" i="24"/>
  <c r="J6553" i="24"/>
  <c r="H6554" i="24"/>
  <c r="J6554" i="24"/>
  <c r="L6554" i="24"/>
  <c r="J6555" i="24"/>
  <c r="H6556" i="24"/>
  <c r="J6556" i="24"/>
  <c r="L6556" i="24"/>
  <c r="J6557" i="24"/>
  <c r="H6558" i="24"/>
  <c r="J6558" i="24"/>
  <c r="L6558" i="24"/>
  <c r="J6559" i="24"/>
  <c r="H6560" i="24"/>
  <c r="J6560" i="24"/>
  <c r="L6560" i="24"/>
  <c r="J6561" i="24"/>
  <c r="H6562" i="24"/>
  <c r="J6562" i="24"/>
  <c r="L6562" i="24"/>
  <c r="J6563" i="24"/>
  <c r="H6564" i="24"/>
  <c r="J6564" i="24"/>
  <c r="L6564" i="24"/>
  <c r="J6565" i="24"/>
  <c r="H6566" i="24"/>
  <c r="J6566" i="24"/>
  <c r="L6566" i="24"/>
  <c r="J6567" i="24"/>
  <c r="H6568" i="24"/>
  <c r="J6568" i="24"/>
  <c r="L6568" i="24"/>
  <c r="J6569" i="24"/>
  <c r="H6570" i="24"/>
  <c r="J6570" i="24"/>
  <c r="L6570" i="24"/>
  <c r="J6571" i="24"/>
  <c r="H6572" i="24"/>
  <c r="J6572" i="24"/>
  <c r="L6572" i="24"/>
  <c r="J6573" i="24"/>
  <c r="H6574" i="24"/>
  <c r="H6576" i="24"/>
  <c r="L6576" i="24"/>
  <c r="J6577" i="24"/>
  <c r="H6578" i="24"/>
  <c r="J6579" i="24"/>
  <c r="H6580" i="24"/>
  <c r="H6582" i="24"/>
  <c r="J6583" i="24"/>
  <c r="H6584" i="24"/>
  <c r="L6584" i="24"/>
  <c r="J6585" i="24"/>
  <c r="H6586" i="24"/>
  <c r="J6587" i="24"/>
  <c r="H6588" i="24"/>
  <c r="J6588" i="24"/>
  <c r="H6590" i="24"/>
  <c r="H6592" i="24"/>
  <c r="L6592" i="24"/>
  <c r="J6593" i="24"/>
  <c r="H6594" i="24"/>
  <c r="J6595" i="24"/>
  <c r="H6596" i="24"/>
  <c r="H6598" i="24"/>
  <c r="J6599" i="24"/>
  <c r="H6600" i="24"/>
  <c r="L6600" i="24"/>
  <c r="J6601" i="24"/>
  <c r="H6602" i="24"/>
  <c r="J6603" i="24"/>
  <c r="H6604" i="24"/>
  <c r="J6604" i="24"/>
  <c r="H6606" i="24"/>
  <c r="H6608" i="24"/>
  <c r="L6608" i="24"/>
  <c r="J6609" i="24"/>
  <c r="H6610" i="24"/>
  <c r="J6611" i="24"/>
  <c r="H6612" i="24"/>
  <c r="H6614" i="24"/>
  <c r="J6615" i="24"/>
  <c r="H6616" i="24"/>
  <c r="L6616" i="24"/>
  <c r="J6617" i="24"/>
  <c r="H6618" i="24"/>
  <c r="J6619" i="24"/>
  <c r="H6620" i="24"/>
  <c r="J6620" i="24"/>
  <c r="H6622" i="24"/>
  <c r="L6623" i="24"/>
  <c r="L6624" i="24"/>
  <c r="H6625" i="24"/>
  <c r="H6626" i="24"/>
  <c r="J6627" i="24"/>
  <c r="L6627" i="24"/>
  <c r="L6628" i="24"/>
  <c r="H6629" i="24"/>
  <c r="H6630" i="24"/>
  <c r="H6632" i="24"/>
  <c r="L6632" i="24"/>
  <c r="H6633" i="24"/>
  <c r="H6634" i="24"/>
  <c r="J6635" i="24"/>
  <c r="L6635" i="24"/>
  <c r="L6636" i="24"/>
  <c r="H6637" i="24"/>
  <c r="H6638" i="24"/>
  <c r="L6639" i="24"/>
  <c r="L6640" i="24"/>
  <c r="H6641" i="24"/>
  <c r="H6642" i="24"/>
  <c r="J6643" i="24"/>
  <c r="L6643" i="24"/>
  <c r="L6644" i="24"/>
  <c r="H6645" i="24"/>
  <c r="H6646" i="24"/>
  <c r="H6648" i="24"/>
  <c r="L6648" i="24"/>
  <c r="H6649" i="24"/>
  <c r="H6650" i="24"/>
  <c r="J6651" i="24"/>
  <c r="L6651" i="24"/>
  <c r="H6652" i="24"/>
  <c r="L6652" i="24"/>
  <c r="H6653" i="24"/>
  <c r="H6654" i="24"/>
  <c r="L6655" i="24"/>
  <c r="L6656" i="24"/>
  <c r="H6657" i="24"/>
  <c r="H6658" i="24"/>
  <c r="J6659" i="24"/>
  <c r="L6659" i="24"/>
  <c r="L6660" i="24"/>
  <c r="H6661" i="24"/>
  <c r="H6662" i="24"/>
  <c r="H6664" i="24"/>
  <c r="L6664" i="24"/>
  <c r="H6665" i="24"/>
  <c r="H6666" i="24"/>
  <c r="J6667" i="24"/>
  <c r="L6667" i="24"/>
  <c r="L6668" i="24"/>
  <c r="H6669" i="24"/>
  <c r="H6670" i="24"/>
  <c r="L6671" i="24"/>
  <c r="L6672" i="24"/>
  <c r="H6673" i="24"/>
  <c r="H6674" i="24"/>
  <c r="J6675" i="24"/>
  <c r="L6675" i="24"/>
  <c r="L6676" i="24"/>
  <c r="H6677" i="24"/>
  <c r="H6678" i="24"/>
  <c r="H6680" i="24"/>
  <c r="L6680" i="24"/>
  <c r="H6681" i="24"/>
  <c r="H6682" i="24"/>
  <c r="J6683" i="24"/>
  <c r="L6683" i="24"/>
  <c r="L6684" i="24"/>
  <c r="H6685" i="24"/>
  <c r="H6686" i="24"/>
  <c r="L6687" i="24"/>
  <c r="L6688" i="24"/>
  <c r="H6689" i="24"/>
  <c r="H6690" i="24"/>
  <c r="J6691" i="24"/>
  <c r="L6691" i="24"/>
  <c r="H6692" i="24"/>
  <c r="L6692" i="24"/>
  <c r="H6693" i="24"/>
  <c r="H6694" i="24"/>
  <c r="H6696" i="24"/>
  <c r="L6696" i="24"/>
  <c r="H6697" i="24"/>
  <c r="H6698" i="24"/>
  <c r="J6699" i="24"/>
  <c r="L6699" i="24"/>
  <c r="L6700" i="24"/>
  <c r="H6701" i="24"/>
  <c r="H6702" i="24"/>
  <c r="L6703" i="24"/>
  <c r="L6704" i="24"/>
  <c r="H6705" i="24"/>
  <c r="H6706" i="24"/>
  <c r="J6707" i="24"/>
  <c r="L6707" i="24"/>
  <c r="H6709" i="24"/>
  <c r="H6713" i="24"/>
  <c r="H6717" i="24"/>
  <c r="H6721" i="24"/>
  <c r="H6725" i="24"/>
  <c r="H6729" i="24"/>
  <c r="H6733" i="24"/>
  <c r="H6737" i="24"/>
  <c r="H6741" i="24"/>
  <c r="H6745" i="24"/>
  <c r="H6749" i="24"/>
  <c r="H6753" i="24"/>
  <c r="H6757" i="24"/>
  <c r="H6761" i="24"/>
  <c r="H6765" i="24"/>
  <c r="H6769" i="24"/>
  <c r="H6773" i="24"/>
  <c r="J6773" i="24"/>
  <c r="H6775" i="24"/>
  <c r="L6775" i="24"/>
  <c r="H6776" i="24"/>
  <c r="L6776" i="24"/>
  <c r="H6777" i="24"/>
  <c r="J6777" i="24"/>
  <c r="H6778" i="24"/>
  <c r="H6779" i="24"/>
  <c r="J6779" i="24"/>
  <c r="H6780" i="24"/>
  <c r="L6780" i="24"/>
  <c r="H6781" i="24"/>
  <c r="J6781" i="24"/>
  <c r="H6782" i="24"/>
  <c r="H6783" i="24"/>
  <c r="J6783" i="24"/>
  <c r="H6784" i="24"/>
  <c r="L6784" i="24"/>
  <c r="H6785" i="24"/>
  <c r="J6785" i="24"/>
  <c r="H6786" i="24"/>
  <c r="H6787" i="24"/>
  <c r="J6787" i="24"/>
  <c r="H6788" i="24"/>
  <c r="L6788" i="24"/>
  <c r="H6789" i="24"/>
  <c r="J6789" i="24"/>
  <c r="H6790" i="24"/>
  <c r="H6791" i="24"/>
  <c r="J6791" i="24"/>
  <c r="H6792" i="24"/>
  <c r="L6792" i="24"/>
  <c r="H6793" i="24"/>
  <c r="J6793" i="24"/>
  <c r="H6794" i="24"/>
  <c r="H6795" i="24"/>
  <c r="J6795" i="24"/>
  <c r="H6796" i="24"/>
  <c r="L6796" i="24"/>
  <c r="H6797" i="24"/>
  <c r="J6797" i="24"/>
  <c r="H6798" i="24"/>
  <c r="H6799" i="24"/>
  <c r="J6799" i="24"/>
  <c r="H6800" i="24"/>
  <c r="L6800" i="24"/>
  <c r="H6801" i="24"/>
  <c r="J6801" i="24"/>
  <c r="H6802" i="24"/>
  <c r="H6803" i="24"/>
  <c r="J6803" i="24"/>
  <c r="H6804" i="24"/>
  <c r="J6804" i="24"/>
  <c r="L6804" i="24"/>
  <c r="H6805" i="24"/>
  <c r="J6805" i="24"/>
  <c r="H6806" i="24"/>
  <c r="H6807" i="24"/>
  <c r="J6807" i="24"/>
  <c r="H6808" i="24"/>
  <c r="J6808" i="24"/>
  <c r="L6808" i="24"/>
  <c r="H6809" i="24"/>
  <c r="J6809" i="24"/>
  <c r="H6810" i="24"/>
  <c r="H6811" i="24"/>
  <c r="J6811" i="24"/>
  <c r="H6812" i="24"/>
  <c r="J6812" i="24"/>
  <c r="L6812" i="24"/>
  <c r="H6813" i="24"/>
  <c r="J6813" i="24"/>
  <c r="H6814" i="24"/>
  <c r="H6815" i="24"/>
  <c r="J6815" i="24"/>
  <c r="H6816" i="24"/>
  <c r="J6816" i="24"/>
  <c r="L6816" i="24"/>
  <c r="H6817" i="24"/>
  <c r="J6817" i="24"/>
  <c r="H6818" i="24"/>
  <c r="H6819" i="24"/>
  <c r="J6819" i="24"/>
  <c r="H6820" i="24"/>
  <c r="J6820" i="24"/>
  <c r="L6820" i="24"/>
  <c r="H6821" i="24"/>
  <c r="J6821" i="24"/>
  <c r="H6822" i="24"/>
  <c r="H6823" i="24"/>
  <c r="J6823" i="24"/>
  <c r="H6824" i="24"/>
  <c r="J6824" i="24"/>
  <c r="L6824" i="24"/>
  <c r="H6825" i="24"/>
  <c r="J6825" i="24"/>
  <c r="H6826" i="24"/>
  <c r="H6827" i="24"/>
  <c r="J6827" i="24"/>
  <c r="H6828" i="24"/>
  <c r="J6828" i="24"/>
  <c r="L6828" i="24"/>
  <c r="H6829" i="24"/>
  <c r="J6829" i="24"/>
  <c r="H6830" i="24"/>
  <c r="H6831" i="24"/>
  <c r="J6831" i="24"/>
  <c r="H6832" i="24"/>
  <c r="J6832" i="24"/>
  <c r="L6832" i="24"/>
  <c r="H6833" i="24"/>
  <c r="J6833" i="24"/>
  <c r="H6834" i="24"/>
  <c r="H6835" i="24"/>
  <c r="J6835" i="24"/>
  <c r="H6836" i="24"/>
  <c r="J6836" i="24"/>
  <c r="L6836" i="24"/>
  <c r="H6837" i="24"/>
  <c r="J6837" i="24"/>
  <c r="H6838" i="24"/>
  <c r="H6839" i="24"/>
  <c r="J6839" i="24"/>
  <c r="H6840" i="24"/>
  <c r="J6840" i="24"/>
  <c r="L6840" i="24"/>
  <c r="H6841" i="24"/>
  <c r="J6841" i="24"/>
  <c r="H6842" i="24"/>
  <c r="H6843" i="24"/>
  <c r="J6843" i="24"/>
  <c r="H6844" i="24"/>
  <c r="J6844" i="24"/>
  <c r="L6844" i="24"/>
  <c r="H6845" i="24"/>
  <c r="J6845" i="24"/>
  <c r="H6846" i="24"/>
  <c r="H6847" i="24"/>
  <c r="J6847" i="24"/>
  <c r="H6848" i="24"/>
  <c r="J6848" i="24"/>
  <c r="L6848" i="24"/>
  <c r="H6849" i="24"/>
  <c r="J6849" i="24"/>
  <c r="H6850" i="24"/>
  <c r="H6851" i="24"/>
  <c r="J6851" i="24"/>
  <c r="H6852" i="24"/>
  <c r="J6852" i="24"/>
  <c r="L6852" i="24"/>
  <c r="H6853" i="24"/>
  <c r="J6853" i="24"/>
  <c r="H6854" i="24"/>
  <c r="H6855" i="24"/>
  <c r="J6855" i="24"/>
  <c r="H6856" i="24"/>
  <c r="J6856" i="24"/>
  <c r="L6856" i="24"/>
  <c r="H6857" i="24"/>
  <c r="J6857" i="24"/>
  <c r="H6858" i="24"/>
  <c r="H6859" i="24"/>
  <c r="J6859" i="24"/>
  <c r="H6860" i="24"/>
  <c r="J6860" i="24"/>
  <c r="L6860" i="24"/>
  <c r="H6861" i="24"/>
  <c r="J6861" i="24"/>
  <c r="H6862" i="24"/>
  <c r="H6863" i="24"/>
  <c r="J6863" i="24"/>
  <c r="H6864" i="24"/>
  <c r="J6864" i="24"/>
  <c r="L6864" i="24"/>
  <c r="H6865" i="24"/>
  <c r="J6865" i="24"/>
  <c r="H6866" i="24"/>
  <c r="H6867" i="24"/>
  <c r="J6867" i="24"/>
  <c r="H6868" i="24"/>
  <c r="J6868" i="24"/>
  <c r="L6868" i="24"/>
  <c r="H6869" i="24"/>
  <c r="J6869" i="24"/>
  <c r="H6870" i="24"/>
  <c r="H6871" i="24"/>
  <c r="J6871" i="24"/>
  <c r="H6872" i="24"/>
  <c r="J6872" i="24"/>
  <c r="L6872" i="24"/>
  <c r="H6873" i="24"/>
  <c r="J6873" i="24"/>
  <c r="H6874" i="24"/>
  <c r="H6875" i="24"/>
  <c r="J6875" i="24"/>
  <c r="H6876" i="24"/>
  <c r="J6876" i="24"/>
  <c r="L6876" i="24"/>
  <c r="H6877" i="24"/>
  <c r="J6877" i="24"/>
  <c r="H6878" i="24"/>
  <c r="H6879" i="24"/>
  <c r="J6879" i="24"/>
  <c r="H6880" i="24"/>
  <c r="J6880" i="24"/>
  <c r="L6880" i="24"/>
  <c r="H6881" i="24"/>
  <c r="J6881" i="24"/>
  <c r="H6882" i="24"/>
  <c r="H6883" i="24"/>
  <c r="J6883" i="24"/>
  <c r="H6884" i="24"/>
  <c r="J6884" i="24"/>
  <c r="L6884" i="24"/>
  <c r="H6885" i="24"/>
  <c r="J6885" i="24"/>
  <c r="H6886" i="24"/>
  <c r="H6887" i="24"/>
  <c r="J6887" i="24"/>
  <c r="H6888" i="24"/>
  <c r="J6888" i="24"/>
  <c r="L6888" i="24"/>
  <c r="H6889" i="24"/>
  <c r="J6889" i="24"/>
  <c r="H6890" i="24"/>
  <c r="H6891" i="24"/>
  <c r="J6891" i="24"/>
  <c r="H6892" i="24"/>
  <c r="J6892" i="24"/>
  <c r="L6892" i="24"/>
  <c r="H6893" i="24"/>
  <c r="J6893" i="24"/>
  <c r="H6894" i="24"/>
  <c r="H6895" i="24"/>
  <c r="J6895" i="24"/>
  <c r="H6896" i="24"/>
  <c r="J6896" i="24"/>
  <c r="L6896" i="24"/>
  <c r="H6897" i="24"/>
  <c r="J6897" i="24"/>
  <c r="H6898" i="24"/>
  <c r="H6899" i="24"/>
  <c r="J6899" i="24"/>
  <c r="H6900" i="24"/>
  <c r="J6900" i="24"/>
  <c r="L6900" i="24"/>
  <c r="H6901" i="24"/>
  <c r="J6901" i="24"/>
  <c r="H6902" i="24"/>
  <c r="H6903" i="24"/>
  <c r="J6903" i="24"/>
  <c r="H6904" i="24"/>
  <c r="J6904" i="24"/>
  <c r="L6904" i="24"/>
  <c r="H6905" i="24"/>
  <c r="J6905" i="24"/>
  <c r="H6906" i="24"/>
  <c r="H6907" i="24"/>
  <c r="J6907" i="24"/>
  <c r="H6908" i="24"/>
  <c r="J6908" i="24"/>
  <c r="L6908" i="24"/>
  <c r="H6909" i="24"/>
  <c r="J6909" i="24"/>
  <c r="H6910" i="24"/>
  <c r="H6911" i="24"/>
  <c r="J6911" i="24"/>
  <c r="H6912" i="24"/>
  <c r="J6912" i="24"/>
  <c r="L6912" i="24"/>
  <c r="H6913" i="24"/>
  <c r="J6913" i="24"/>
  <c r="H6914" i="24"/>
  <c r="H6915" i="24"/>
  <c r="J6915" i="24"/>
  <c r="H6916" i="24"/>
  <c r="J6916" i="24"/>
  <c r="L6916" i="24"/>
  <c r="H6917" i="24"/>
  <c r="J6917" i="24"/>
  <c r="H6918" i="24"/>
  <c r="H6919" i="24"/>
  <c r="J6919" i="24"/>
  <c r="H6920" i="24"/>
  <c r="J6920" i="24"/>
  <c r="L6920" i="24"/>
  <c r="H6921" i="24"/>
  <c r="J6921" i="24"/>
  <c r="H6922" i="24"/>
  <c r="H6923" i="24"/>
  <c r="J6923" i="24"/>
  <c r="H6924" i="24"/>
  <c r="J6924" i="24"/>
  <c r="L6924" i="24"/>
  <c r="H6925" i="24"/>
  <c r="J6925" i="24"/>
  <c r="H6926" i="24"/>
  <c r="H6927" i="24"/>
  <c r="J6927" i="24"/>
  <c r="H6928" i="24"/>
  <c r="J6928" i="24"/>
  <c r="L6928" i="24"/>
  <c r="H6929" i="24"/>
  <c r="J6929" i="24"/>
  <c r="H6930" i="24"/>
  <c r="H6931" i="24"/>
  <c r="J6931" i="24"/>
  <c r="H6932" i="24"/>
  <c r="J6932" i="24"/>
  <c r="L6932" i="24"/>
  <c r="H6933" i="24"/>
  <c r="J6933" i="24"/>
  <c r="H6934" i="24"/>
  <c r="H6935" i="24"/>
  <c r="J6935" i="24"/>
  <c r="H6936" i="24"/>
  <c r="J6936" i="24"/>
  <c r="L6936" i="24"/>
  <c r="H6937" i="24"/>
  <c r="J6937" i="24"/>
  <c r="H6938" i="24"/>
  <c r="H6939" i="24"/>
  <c r="J6939" i="24"/>
  <c r="H6940" i="24"/>
  <c r="J6940" i="24"/>
  <c r="L6940" i="24"/>
  <c r="H6941" i="24"/>
  <c r="J6941" i="24"/>
  <c r="H6942" i="24"/>
  <c r="H6943" i="24"/>
  <c r="J6943" i="24"/>
  <c r="H6944" i="24"/>
  <c r="J6944" i="24"/>
  <c r="L6944" i="24"/>
  <c r="H6945" i="24"/>
  <c r="J6945" i="24"/>
  <c r="H6946" i="24"/>
  <c r="H6947" i="24"/>
  <c r="J6947" i="24"/>
  <c r="H6948" i="24"/>
  <c r="J6948" i="24"/>
  <c r="L6948" i="24"/>
  <c r="H6949" i="24"/>
  <c r="J6949" i="24"/>
  <c r="H6950" i="24"/>
  <c r="H6951" i="24"/>
  <c r="J6951" i="24"/>
  <c r="H6952" i="24"/>
  <c r="J6952" i="24"/>
  <c r="L6952" i="24"/>
  <c r="H6953" i="24"/>
  <c r="J6953" i="24"/>
  <c r="H6954" i="24"/>
  <c r="H6955" i="24"/>
  <c r="J6955" i="24"/>
  <c r="H6956" i="24"/>
  <c r="J6956" i="24"/>
  <c r="L6956" i="24"/>
  <c r="H6957" i="24"/>
  <c r="J6957" i="24"/>
  <c r="H6958" i="24"/>
  <c r="H6959" i="24"/>
  <c r="J6959" i="24"/>
  <c r="H6960" i="24"/>
  <c r="J6960" i="24"/>
  <c r="L6960" i="24"/>
  <c r="H6961" i="24"/>
  <c r="J6961" i="24"/>
  <c r="H6962" i="24"/>
  <c r="H6963" i="24"/>
  <c r="J6963" i="24"/>
  <c r="H6964" i="24"/>
  <c r="J6964" i="24"/>
  <c r="L6964" i="24"/>
  <c r="H6965" i="24"/>
  <c r="J6965" i="24"/>
  <c r="H6966" i="24"/>
  <c r="H6967" i="24"/>
  <c r="J6967" i="24"/>
  <c r="H6968" i="24"/>
  <c r="J6968" i="24"/>
  <c r="L6968" i="24"/>
  <c r="H6969" i="24"/>
  <c r="J6969" i="24"/>
  <c r="H6970" i="24"/>
  <c r="H6971" i="24"/>
  <c r="J6971" i="24"/>
  <c r="H6972" i="24"/>
  <c r="J6972" i="24"/>
  <c r="L6972" i="24"/>
  <c r="H6973" i="24"/>
  <c r="J6973" i="24"/>
  <c r="H6974" i="24"/>
  <c r="H6975" i="24"/>
  <c r="J6975" i="24"/>
  <c r="H6976" i="24"/>
  <c r="J6976" i="24"/>
  <c r="L6976" i="24"/>
  <c r="H6977" i="24"/>
  <c r="J6977" i="24"/>
  <c r="H6978" i="24"/>
  <c r="H6979" i="24"/>
  <c r="J6979" i="24"/>
  <c r="H6980" i="24"/>
  <c r="J6980" i="24"/>
  <c r="L6980" i="24"/>
  <c r="H6981" i="24"/>
  <c r="J6981" i="24"/>
  <c r="H6982" i="24"/>
  <c r="H6983" i="24"/>
  <c r="J6983" i="24"/>
  <c r="H6984" i="24"/>
  <c r="J6984" i="24"/>
  <c r="L6984" i="24"/>
  <c r="H6985" i="24"/>
  <c r="J6985" i="24"/>
  <c r="H6986" i="24"/>
  <c r="H6987" i="24"/>
  <c r="J6987" i="24"/>
  <c r="H6988" i="24"/>
  <c r="J6988" i="24"/>
  <c r="L6988" i="24"/>
  <c r="H6989" i="24"/>
  <c r="J6989" i="24"/>
  <c r="H6990" i="24"/>
  <c r="H6991" i="24"/>
  <c r="J6991" i="24"/>
  <c r="H6992" i="24"/>
  <c r="J6992" i="24"/>
  <c r="L6992" i="24"/>
  <c r="H6993" i="24"/>
  <c r="J6993" i="24"/>
  <c r="H6994" i="24"/>
  <c r="H6995" i="24"/>
  <c r="J6995" i="24"/>
  <c r="H6996" i="24"/>
  <c r="J6996" i="24"/>
  <c r="L6996" i="24"/>
  <c r="H6997" i="24"/>
  <c r="J6997" i="24"/>
  <c r="H6998" i="24"/>
  <c r="H6999" i="24"/>
  <c r="J6999" i="24"/>
  <c r="H7000" i="24"/>
  <c r="J7000" i="24"/>
  <c r="L7000" i="24"/>
  <c r="H7001" i="24"/>
  <c r="J7001" i="24"/>
  <c r="H7002" i="24"/>
  <c r="H7003" i="24"/>
  <c r="J7003" i="24"/>
  <c r="H7004" i="24"/>
  <c r="J7004" i="24"/>
  <c r="L7004" i="24"/>
  <c r="H7005" i="24"/>
  <c r="J7005" i="24"/>
  <c r="H7006" i="24"/>
  <c r="H7007" i="24"/>
  <c r="J7007" i="24"/>
  <c r="H7008" i="24"/>
  <c r="J7008" i="24"/>
  <c r="L7008" i="24"/>
  <c r="H7009" i="24"/>
  <c r="J7009" i="24"/>
  <c r="H7010" i="24"/>
  <c r="H7011" i="24"/>
  <c r="J7011" i="24"/>
  <c r="H7012" i="24"/>
  <c r="J7012" i="24"/>
  <c r="L7012" i="24"/>
  <c r="H7013" i="24"/>
  <c r="J7013" i="24"/>
  <c r="H7014" i="24"/>
  <c r="H7015" i="24"/>
  <c r="J7015" i="24"/>
  <c r="H7016" i="24"/>
  <c r="J7016" i="24"/>
  <c r="L7016" i="24"/>
  <c r="H7017" i="24"/>
  <c r="J7017" i="24"/>
  <c r="H7018" i="24"/>
  <c r="H7019" i="24"/>
  <c r="J7019" i="24"/>
  <c r="H7020" i="24"/>
  <c r="J7020" i="24"/>
  <c r="L7020" i="24"/>
  <c r="H7021" i="24"/>
  <c r="J7021" i="24"/>
  <c r="H7022" i="24"/>
  <c r="H7023" i="24"/>
  <c r="J7023" i="24"/>
  <c r="H7024" i="24"/>
  <c r="J7024" i="24"/>
  <c r="L7024" i="24"/>
  <c r="H7025" i="24"/>
  <c r="J7025" i="24"/>
  <c r="H7026" i="24"/>
  <c r="H7027" i="24"/>
  <c r="J7027" i="24"/>
  <c r="H7028" i="24"/>
  <c r="J7028" i="24"/>
  <c r="L7028" i="24"/>
  <c r="H7029" i="24"/>
  <c r="J7029" i="24"/>
  <c r="H7030" i="24"/>
  <c r="H7031" i="24"/>
  <c r="J7031" i="24"/>
  <c r="H7032" i="24"/>
  <c r="J7032" i="24"/>
  <c r="L7032" i="24"/>
  <c r="H7033" i="24"/>
  <c r="J7033" i="24"/>
  <c r="H7034" i="24"/>
  <c r="H7035" i="24"/>
  <c r="J7035" i="24"/>
  <c r="H7036" i="24"/>
  <c r="J7036" i="24"/>
  <c r="L7036" i="24"/>
  <c r="H7037" i="24"/>
  <c r="J7037" i="24"/>
  <c r="H7038" i="24"/>
  <c r="H7039" i="24"/>
  <c r="J7039" i="24"/>
  <c r="H7040" i="24"/>
  <c r="J7040" i="24"/>
  <c r="L7040" i="24"/>
  <c r="H7041" i="24"/>
  <c r="J7041" i="24"/>
  <c r="H7042" i="24"/>
  <c r="H7043" i="24"/>
  <c r="J7043" i="24"/>
  <c r="H7044" i="24"/>
  <c r="J7044" i="24"/>
  <c r="L7044" i="24"/>
  <c r="H7045" i="24"/>
  <c r="J7045" i="24"/>
  <c r="H7046" i="24"/>
  <c r="H7047" i="24"/>
  <c r="J7047" i="24"/>
  <c r="H7048" i="24"/>
  <c r="J7048" i="24"/>
  <c r="L7048" i="24"/>
  <c r="H7049" i="24"/>
  <c r="J7049" i="24"/>
  <c r="H7050" i="24"/>
  <c r="H7051" i="24"/>
  <c r="J7051" i="24"/>
  <c r="H7052" i="24"/>
  <c r="J7052" i="24"/>
  <c r="L7052" i="24"/>
  <c r="H7053" i="24"/>
  <c r="J7053" i="24"/>
  <c r="H7054" i="24"/>
  <c r="H7055" i="24"/>
  <c r="J7055" i="24"/>
  <c r="H7056" i="24"/>
  <c r="J7056" i="24"/>
  <c r="L7056" i="24"/>
  <c r="H7057" i="24"/>
  <c r="J7057" i="24"/>
  <c r="H7058" i="24"/>
  <c r="H7059" i="24"/>
  <c r="J7059" i="24"/>
  <c r="H7060" i="24"/>
  <c r="J7060" i="24"/>
  <c r="L7060" i="24"/>
  <c r="H7061" i="24"/>
  <c r="J7061" i="24"/>
  <c r="H7062" i="24"/>
  <c r="H7063" i="24"/>
  <c r="J7063" i="24"/>
  <c r="H7064" i="24"/>
  <c r="J7064" i="24"/>
  <c r="L7064" i="24"/>
  <c r="H7065" i="24"/>
  <c r="J7065" i="24"/>
  <c r="H7066" i="24"/>
  <c r="H7067" i="24"/>
  <c r="J7067" i="24"/>
  <c r="H7068" i="24"/>
  <c r="J7068" i="24"/>
  <c r="L7068" i="24"/>
  <c r="H7069" i="24"/>
  <c r="J7069" i="24"/>
  <c r="H7070" i="24"/>
  <c r="H7071" i="24"/>
  <c r="J7071" i="24"/>
  <c r="H7072" i="24"/>
  <c r="J7072" i="24"/>
  <c r="L7072" i="24"/>
  <c r="H7073" i="24"/>
  <c r="J7073" i="24"/>
  <c r="H7074" i="24"/>
  <c r="H7075" i="24"/>
  <c r="J7075" i="24"/>
  <c r="H7076" i="24"/>
  <c r="J7076" i="24"/>
  <c r="L7076" i="24"/>
  <c r="H7077" i="24"/>
  <c r="J7077" i="24"/>
  <c r="H7078" i="24"/>
  <c r="H7079" i="24"/>
  <c r="J7079" i="24"/>
  <c r="H7080" i="24"/>
  <c r="J7080" i="24"/>
  <c r="L7080" i="24"/>
  <c r="H7081" i="24"/>
  <c r="J7081" i="24"/>
  <c r="H7082" i="24"/>
  <c r="H7083" i="24"/>
  <c r="J7083" i="24"/>
  <c r="H7084" i="24"/>
  <c r="J7084" i="24"/>
  <c r="L7084" i="24"/>
  <c r="H7085" i="24"/>
  <c r="J7085" i="24"/>
  <c r="H7086" i="24"/>
  <c r="H7087" i="24"/>
  <c r="J7087" i="24"/>
  <c r="H7088" i="24"/>
  <c r="J7088" i="24"/>
  <c r="L7088" i="24"/>
  <c r="H7089" i="24"/>
  <c r="J7089" i="24"/>
  <c r="H7090" i="24"/>
  <c r="H7091" i="24"/>
  <c r="J7091" i="24"/>
  <c r="H7092" i="24"/>
  <c r="J7092" i="24"/>
  <c r="L7092" i="24"/>
  <c r="H7093" i="24"/>
  <c r="J7093" i="24"/>
  <c r="H7094" i="24"/>
  <c r="H7095" i="24"/>
  <c r="J7095" i="24"/>
  <c r="H7096" i="24"/>
  <c r="J7096" i="24"/>
  <c r="L7096" i="24"/>
  <c r="H7097" i="24"/>
  <c r="J7097" i="24"/>
  <c r="H7098" i="24"/>
  <c r="H7099" i="24"/>
  <c r="J7099" i="24"/>
  <c r="H7100" i="24"/>
  <c r="J7100" i="24"/>
  <c r="L7100" i="24"/>
  <c r="H7101" i="24"/>
  <c r="J7101" i="24"/>
  <c r="H7102" i="24"/>
  <c r="H7103" i="24"/>
  <c r="J7103" i="24"/>
  <c r="H7104" i="24"/>
  <c r="J7104" i="24"/>
  <c r="L7104" i="24"/>
  <c r="H7105" i="24"/>
  <c r="J7105" i="24"/>
  <c r="H7106" i="24"/>
  <c r="H7107" i="24"/>
  <c r="J7107" i="24"/>
  <c r="H7108" i="24"/>
  <c r="J7108" i="24"/>
  <c r="L7108" i="24"/>
  <c r="H7109" i="24"/>
  <c r="J7109" i="24"/>
  <c r="H7110" i="24"/>
  <c r="H7111" i="24"/>
  <c r="J7111" i="24"/>
  <c r="H7112" i="24"/>
  <c r="J7112" i="24"/>
  <c r="L7112" i="24"/>
  <c r="H7113" i="24"/>
  <c r="J7113" i="24"/>
  <c r="H7114" i="24"/>
  <c r="H7115" i="24"/>
  <c r="J7115" i="24"/>
  <c r="H7116" i="24"/>
  <c r="J7116" i="24"/>
  <c r="L7116" i="24"/>
  <c r="H7117" i="24"/>
  <c r="J7117" i="24"/>
  <c r="H7118" i="24"/>
  <c r="H7119" i="24"/>
  <c r="J7119" i="24"/>
  <c r="H7120" i="24"/>
  <c r="J7120" i="24"/>
  <c r="L7120" i="24"/>
  <c r="H7121" i="24"/>
  <c r="J7121" i="24"/>
  <c r="H7122" i="24"/>
  <c r="H7123" i="24"/>
  <c r="J7123" i="24"/>
  <c r="H7124" i="24"/>
  <c r="J7124" i="24"/>
  <c r="L7124" i="24"/>
  <c r="H7125" i="24"/>
  <c r="J7125" i="24"/>
  <c r="H7126" i="24"/>
  <c r="H7127" i="24"/>
  <c r="J7127" i="24"/>
  <c r="H7128" i="24"/>
  <c r="J7128" i="24"/>
  <c r="L7128" i="24"/>
  <c r="H7129" i="24"/>
  <c r="J7129" i="24"/>
  <c r="H7130" i="24"/>
  <c r="H7131" i="24"/>
  <c r="J7131" i="24"/>
  <c r="H7132" i="24"/>
  <c r="J7132" i="24"/>
  <c r="L7132" i="24"/>
  <c r="H7133" i="24"/>
  <c r="J7133" i="24"/>
  <c r="H7134" i="24"/>
  <c r="H7135" i="24"/>
  <c r="J7135" i="24"/>
  <c r="H7136" i="24"/>
  <c r="J7136" i="24"/>
  <c r="L7136" i="24"/>
  <c r="H7137" i="24"/>
  <c r="J7137" i="24"/>
  <c r="H7138" i="24"/>
  <c r="H7139" i="24"/>
  <c r="J7139" i="24"/>
  <c r="H7140" i="24"/>
  <c r="J7140" i="24"/>
  <c r="L7140" i="24"/>
  <c r="H7141" i="24"/>
  <c r="J7141" i="24"/>
  <c r="H7142" i="24"/>
  <c r="H7143" i="24"/>
  <c r="J7143" i="24"/>
  <c r="H7144" i="24"/>
  <c r="J7144" i="24"/>
  <c r="L7144" i="24"/>
  <c r="H7145" i="24"/>
  <c r="J7145" i="24"/>
  <c r="H7146" i="24"/>
  <c r="H7147" i="24"/>
  <c r="J7147" i="24"/>
  <c r="H7148" i="24"/>
  <c r="J7148" i="24"/>
  <c r="L7148" i="24"/>
  <c r="H7149" i="24"/>
  <c r="J7149" i="24"/>
  <c r="H7150" i="24"/>
  <c r="H7151" i="24"/>
  <c r="J7151" i="24"/>
  <c r="H7152" i="24"/>
  <c r="J7152" i="24"/>
  <c r="L7152" i="24"/>
  <c r="H7153" i="24"/>
  <c r="J7153" i="24"/>
  <c r="H7154" i="24"/>
  <c r="H7155" i="24"/>
  <c r="J7155" i="24"/>
  <c r="H7156" i="24"/>
  <c r="J7156" i="24"/>
  <c r="L7156" i="24"/>
  <c r="H7157" i="24"/>
  <c r="J7157" i="24"/>
  <c r="H7158" i="24"/>
  <c r="H7159" i="24"/>
  <c r="J7159" i="24"/>
  <c r="H7160" i="24"/>
  <c r="J7160" i="24"/>
  <c r="L7160" i="24"/>
  <c r="H7161" i="24"/>
  <c r="J7161" i="24"/>
  <c r="H7162" i="24"/>
  <c r="H7163" i="24"/>
  <c r="J7163" i="24"/>
  <c r="H7164" i="24"/>
  <c r="J7164" i="24"/>
  <c r="L7164" i="24"/>
  <c r="H7165" i="24"/>
  <c r="J7165" i="24"/>
  <c r="H7166" i="24"/>
  <c r="H7167" i="24"/>
  <c r="J7167" i="24"/>
  <c r="H7168" i="24"/>
  <c r="J7168" i="24"/>
  <c r="L7168" i="24"/>
  <c r="H7169" i="24"/>
  <c r="J7169" i="24"/>
  <c r="H7170" i="24"/>
  <c r="H7171" i="24"/>
  <c r="J7171" i="24"/>
  <c r="H7172" i="24"/>
  <c r="J7172" i="24"/>
  <c r="L7172" i="24"/>
  <c r="H7173" i="24"/>
  <c r="J7173" i="24"/>
  <c r="H7174" i="24"/>
  <c r="H7175" i="24"/>
  <c r="J7175" i="24"/>
  <c r="H7176" i="24"/>
  <c r="J7176" i="24"/>
  <c r="L7176" i="24"/>
  <c r="H7177" i="24"/>
  <c r="J7177" i="24"/>
  <c r="H7178" i="24"/>
  <c r="H7179" i="24"/>
  <c r="J7179" i="24"/>
  <c r="H7180" i="24"/>
  <c r="J7180" i="24"/>
  <c r="L7180" i="24"/>
  <c r="H7181" i="24"/>
  <c r="J7181" i="24"/>
  <c r="H7182" i="24"/>
  <c r="H7183" i="24"/>
  <c r="J7183" i="24"/>
  <c r="H7184" i="24"/>
  <c r="J7184" i="24"/>
  <c r="L7184" i="24"/>
  <c r="H7185" i="24"/>
  <c r="J7185" i="24"/>
  <c r="H7186" i="24"/>
  <c r="H7187" i="24"/>
  <c r="J7187" i="24"/>
  <c r="H7188" i="24"/>
  <c r="J7188" i="24"/>
  <c r="L7188" i="24"/>
  <c r="H7189" i="24"/>
  <c r="J7189" i="24"/>
  <c r="H7190" i="24"/>
  <c r="H7191" i="24"/>
  <c r="J7191" i="24"/>
  <c r="H7192" i="24"/>
  <c r="J7192" i="24"/>
  <c r="L7192" i="24"/>
  <c r="H7193" i="24"/>
  <c r="J7193" i="24"/>
  <c r="H7194" i="24"/>
  <c r="H7195" i="24"/>
  <c r="J7195" i="24"/>
  <c r="H7196" i="24"/>
  <c r="J7196" i="24"/>
  <c r="L7196" i="24"/>
  <c r="H7197" i="24"/>
  <c r="J7197" i="24"/>
  <c r="H7198" i="24"/>
  <c r="H7199" i="24"/>
  <c r="J7199" i="24"/>
  <c r="H7200" i="24"/>
  <c r="J7200" i="24"/>
  <c r="L7200" i="24"/>
  <c r="H7201" i="24"/>
  <c r="J7201" i="24"/>
  <c r="H7202" i="24"/>
  <c r="H7203" i="24"/>
  <c r="J7203" i="24"/>
  <c r="H7204" i="24"/>
  <c r="J7204" i="24"/>
  <c r="L7204" i="24"/>
  <c r="H7205" i="24"/>
  <c r="J7205" i="24"/>
  <c r="H7206" i="24"/>
  <c r="H7207" i="24"/>
  <c r="J7207" i="24"/>
  <c r="H7208" i="24"/>
  <c r="J7208" i="24"/>
  <c r="L7208" i="24"/>
  <c r="H7209" i="24"/>
  <c r="J7209" i="24"/>
  <c r="H7210" i="24"/>
  <c r="H7211" i="24"/>
  <c r="J7211" i="24"/>
  <c r="H7212" i="24"/>
  <c r="J7212" i="24"/>
  <c r="L7212" i="24"/>
  <c r="H7213" i="24"/>
  <c r="J7213" i="24"/>
  <c r="H7214" i="24"/>
  <c r="H7215" i="24"/>
  <c r="J7215" i="24"/>
  <c r="H7216" i="24"/>
  <c r="J7216" i="24"/>
  <c r="L7216" i="24"/>
  <c r="H7217" i="24"/>
  <c r="J7217" i="24"/>
  <c r="H7218" i="24"/>
  <c r="H7219" i="24"/>
  <c r="J7219" i="24"/>
  <c r="H7220" i="24"/>
  <c r="J7220" i="24"/>
  <c r="L7220" i="24"/>
  <c r="H7221" i="24"/>
  <c r="J7221" i="24"/>
  <c r="H7222" i="24"/>
  <c r="H7223" i="24"/>
  <c r="J7223" i="24"/>
  <c r="H7224" i="24"/>
  <c r="J7224" i="24"/>
  <c r="L7224" i="24"/>
  <c r="H7225" i="24"/>
  <c r="J7225" i="24"/>
  <c r="H7226" i="24"/>
  <c r="H7227" i="24"/>
  <c r="J7227" i="24"/>
  <c r="H7228" i="24"/>
  <c r="J7228" i="24"/>
  <c r="L7228" i="24"/>
  <c r="H7229" i="24"/>
  <c r="J7229" i="24"/>
  <c r="H7230" i="24"/>
  <c r="H7231" i="24"/>
  <c r="J7231" i="24"/>
  <c r="H7232" i="24"/>
  <c r="J7232" i="24"/>
  <c r="L7232" i="24"/>
  <c r="H7233" i="24"/>
  <c r="J7233" i="24"/>
  <c r="H7234" i="24"/>
  <c r="H7235" i="24"/>
  <c r="J7235" i="24"/>
  <c r="H7236" i="24"/>
  <c r="J7236" i="24"/>
  <c r="L7236" i="24"/>
  <c r="H7237" i="24"/>
  <c r="J7237" i="24"/>
  <c r="H7238" i="24"/>
  <c r="H7239" i="24"/>
  <c r="J7239" i="24"/>
  <c r="H7240" i="24"/>
  <c r="J7240" i="24"/>
  <c r="L7240" i="24"/>
  <c r="H7241" i="24"/>
  <c r="J7241" i="24"/>
  <c r="H7242" i="24"/>
  <c r="H7243" i="24"/>
  <c r="J7243" i="24"/>
  <c r="H7244" i="24"/>
  <c r="J7244" i="24"/>
  <c r="L7244" i="24"/>
  <c r="H7245" i="24"/>
  <c r="J7245" i="24"/>
  <c r="H7246" i="24"/>
  <c r="H7247" i="24"/>
  <c r="J7247" i="24"/>
  <c r="H7248" i="24"/>
  <c r="J7248" i="24"/>
  <c r="L7248" i="24"/>
  <c r="H7249" i="24"/>
  <c r="J7249" i="24"/>
  <c r="H7250" i="24"/>
  <c r="H7251" i="24"/>
  <c r="J7251" i="24"/>
  <c r="H7252" i="24"/>
  <c r="J7252" i="24"/>
  <c r="L7252" i="24"/>
  <c r="H7253" i="24"/>
  <c r="J7253" i="24"/>
  <c r="H7254" i="24"/>
  <c r="H7255" i="24"/>
  <c r="J7255" i="24"/>
  <c r="H7256" i="24"/>
  <c r="J7256" i="24"/>
  <c r="L7256" i="24"/>
  <c r="H7257" i="24"/>
  <c r="J7257" i="24"/>
  <c r="H7258" i="24"/>
  <c r="H7259" i="24"/>
  <c r="J7259" i="24"/>
  <c r="H7260" i="24"/>
  <c r="J7260" i="24"/>
  <c r="L7260" i="24"/>
  <c r="H7261" i="24"/>
  <c r="J7261" i="24"/>
  <c r="H7262" i="24"/>
  <c r="H7263" i="24"/>
  <c r="J7263" i="24"/>
  <c r="H7264" i="24"/>
  <c r="J7264" i="24"/>
  <c r="L7264" i="24"/>
  <c r="H7265" i="24"/>
  <c r="J7265" i="24"/>
  <c r="H7266" i="24"/>
  <c r="H7267" i="24"/>
  <c r="J7267" i="24"/>
  <c r="H7268" i="24"/>
  <c r="J7268" i="24"/>
  <c r="L7268" i="24"/>
  <c r="H7269" i="24"/>
  <c r="J7269" i="24"/>
  <c r="H7270" i="24"/>
  <c r="H7271" i="24"/>
  <c r="J7271" i="24"/>
  <c r="H7272" i="24"/>
  <c r="J7272" i="24"/>
  <c r="L7272" i="24"/>
  <c r="H7273" i="24"/>
  <c r="J7273" i="24"/>
  <c r="H7274" i="24"/>
  <c r="H7275" i="24"/>
  <c r="J7275" i="24"/>
  <c r="H7276" i="24"/>
  <c r="J7276" i="24"/>
  <c r="L7276" i="24"/>
  <c r="H7277" i="24"/>
  <c r="J7277" i="24"/>
  <c r="H7278" i="24"/>
  <c r="H7279" i="24"/>
  <c r="J7279" i="24"/>
  <c r="H7280" i="24"/>
  <c r="J7280" i="24"/>
  <c r="L7280" i="24"/>
  <c r="H7281" i="24"/>
  <c r="J7281" i="24"/>
  <c r="H7282" i="24"/>
  <c r="H7283" i="24"/>
  <c r="J7283" i="24"/>
  <c r="H7284" i="24"/>
  <c r="J7284" i="24"/>
  <c r="L7284" i="24"/>
  <c r="H7285" i="24"/>
  <c r="J7285" i="24"/>
  <c r="H7286" i="24"/>
  <c r="H7287" i="24"/>
  <c r="J7287" i="24"/>
  <c r="H7288" i="24"/>
  <c r="J7288" i="24"/>
  <c r="L7288" i="24"/>
  <c r="H7289" i="24"/>
  <c r="J7289" i="24"/>
  <c r="H7290" i="24"/>
  <c r="J7290" i="24"/>
  <c r="L7290" i="24"/>
  <c r="H7291" i="24"/>
  <c r="J7291" i="24"/>
  <c r="H7292" i="24"/>
  <c r="J7292" i="24"/>
  <c r="L7292" i="24"/>
  <c r="H7293" i="24"/>
  <c r="J7293" i="24"/>
  <c r="H7294" i="24"/>
  <c r="J7294" i="24"/>
  <c r="L7294" i="24"/>
  <c r="H7295" i="24"/>
  <c r="J7295" i="24"/>
  <c r="H7296" i="24"/>
  <c r="J7296" i="24"/>
  <c r="L7296" i="24"/>
  <c r="H7297" i="24"/>
  <c r="J7297" i="24"/>
  <c r="H7298" i="24"/>
  <c r="L7298" i="24"/>
  <c r="H7299" i="24"/>
  <c r="J7299" i="24"/>
  <c r="H7300" i="24"/>
  <c r="J7300" i="24"/>
  <c r="L7300" i="24"/>
  <c r="H7301" i="24"/>
  <c r="J7301" i="24"/>
  <c r="H7302" i="24"/>
  <c r="J7302" i="24"/>
  <c r="L7302" i="24"/>
  <c r="H7303" i="24"/>
  <c r="J7303" i="24"/>
  <c r="H7304" i="24"/>
  <c r="J7304" i="24"/>
  <c r="L7304" i="24"/>
  <c r="H7305" i="24"/>
  <c r="J7305" i="24"/>
  <c r="H7306" i="24"/>
  <c r="J7306" i="24"/>
  <c r="L7306" i="24"/>
  <c r="H7307" i="24"/>
  <c r="J7307" i="24"/>
  <c r="H7308" i="24"/>
  <c r="J7308" i="24"/>
  <c r="L7308" i="24"/>
  <c r="H7309" i="24"/>
  <c r="H7310" i="24"/>
  <c r="L7310" i="24"/>
  <c r="H7311" i="24"/>
  <c r="J7311" i="24"/>
  <c r="H7312" i="24"/>
  <c r="J7312" i="24"/>
  <c r="L7312" i="24"/>
  <c r="H7313" i="24"/>
  <c r="H7314" i="24"/>
  <c r="J7314" i="24"/>
  <c r="L7314" i="24"/>
  <c r="H7315" i="24"/>
  <c r="J7315" i="24"/>
  <c r="H7316" i="24"/>
  <c r="J7316" i="24"/>
  <c r="L7316" i="24"/>
  <c r="H7317" i="24"/>
  <c r="H7318" i="24"/>
  <c r="J7318" i="24"/>
  <c r="L7318" i="24"/>
  <c r="H7319" i="24"/>
  <c r="J7319" i="24"/>
  <c r="H7320" i="24"/>
  <c r="J7320" i="24"/>
  <c r="L7320" i="24"/>
  <c r="H7321" i="24"/>
  <c r="J7321" i="24"/>
  <c r="H7322" i="24"/>
  <c r="J7322" i="24"/>
  <c r="L7322" i="24"/>
  <c r="H7323" i="24"/>
  <c r="J7323" i="24"/>
  <c r="H7324" i="24"/>
  <c r="J7324" i="24"/>
  <c r="L7324" i="24"/>
  <c r="H7325" i="24"/>
  <c r="H7326" i="24"/>
  <c r="L7326" i="24"/>
  <c r="H7327" i="24"/>
  <c r="J7327" i="24"/>
  <c r="H7328" i="24"/>
  <c r="J7328" i="24"/>
  <c r="L7328" i="24"/>
  <c r="H7329" i="24"/>
  <c r="H7330" i="24"/>
  <c r="J7330" i="24"/>
  <c r="L7330" i="24"/>
  <c r="H7331" i="24"/>
  <c r="J7331" i="24"/>
  <c r="H7332" i="24"/>
  <c r="J7332" i="24"/>
  <c r="L7332" i="24"/>
  <c r="H7333" i="24"/>
  <c r="H7334" i="24"/>
  <c r="J7334" i="24"/>
  <c r="L7334" i="24"/>
  <c r="H7335" i="24"/>
  <c r="J7335" i="24"/>
  <c r="H7336" i="24"/>
  <c r="J7336" i="24"/>
  <c r="L7336" i="24"/>
  <c r="H7337" i="24"/>
  <c r="J7337" i="24"/>
  <c r="H7338" i="24"/>
  <c r="J7338" i="24"/>
  <c r="L7338" i="24"/>
  <c r="H7339" i="24"/>
  <c r="J7339" i="24"/>
  <c r="H7340" i="24"/>
  <c r="J7340" i="24"/>
  <c r="L7340" i="24"/>
  <c r="H7341" i="24"/>
  <c r="H7342" i="24"/>
  <c r="L7342" i="24"/>
  <c r="H7343" i="24"/>
  <c r="J7343" i="24"/>
  <c r="H7344" i="24"/>
  <c r="J7344" i="24"/>
  <c r="L7344" i="24"/>
  <c r="H7345" i="24"/>
  <c r="H7346" i="24"/>
  <c r="J7346" i="24"/>
  <c r="L7346" i="24"/>
  <c r="H7347" i="24"/>
  <c r="J7347" i="24"/>
  <c r="H7348" i="24"/>
  <c r="J7348" i="24"/>
  <c r="L7348" i="24"/>
  <c r="H7349" i="24"/>
  <c r="H7350" i="24"/>
  <c r="J7350" i="24"/>
  <c r="L7350" i="24"/>
  <c r="H7351" i="24"/>
  <c r="J7351" i="24"/>
  <c r="H7352" i="24"/>
  <c r="J7352" i="24"/>
  <c r="L7352" i="24"/>
  <c r="H7353" i="24"/>
  <c r="J7353" i="24"/>
  <c r="H7354" i="24"/>
  <c r="J7354" i="24"/>
  <c r="L7354" i="24"/>
  <c r="H7355" i="24"/>
  <c r="J7355" i="24"/>
  <c r="H7356" i="24"/>
  <c r="J7356" i="24"/>
  <c r="L7356" i="24"/>
  <c r="H7357" i="24"/>
  <c r="H7358" i="24"/>
  <c r="L7358" i="24"/>
  <c r="H7359" i="24"/>
  <c r="J7359" i="24"/>
  <c r="H7360" i="24"/>
  <c r="J7360" i="24"/>
  <c r="L7360" i="24"/>
  <c r="H7361" i="24"/>
  <c r="H7362" i="24"/>
  <c r="J7362" i="24"/>
  <c r="L7362" i="24"/>
  <c r="H7363" i="24"/>
  <c r="J7363" i="24"/>
  <c r="H7364" i="24"/>
  <c r="J7364" i="24"/>
  <c r="L7364" i="24"/>
  <c r="H7365" i="24"/>
  <c r="H7366" i="24"/>
  <c r="J7366" i="24"/>
  <c r="L7366" i="24"/>
  <c r="H7367" i="24"/>
  <c r="J7367" i="24"/>
  <c r="H7368" i="24"/>
  <c r="J7368" i="24"/>
  <c r="L7368" i="24"/>
  <c r="H7369" i="24"/>
  <c r="J7369" i="24"/>
  <c r="H7370" i="24"/>
  <c r="J7370" i="24"/>
  <c r="L7370" i="24"/>
  <c r="H7371" i="24"/>
  <c r="J7371" i="24"/>
  <c r="H7372" i="24"/>
  <c r="J7372" i="24"/>
  <c r="L7372" i="24"/>
  <c r="H7373" i="24"/>
  <c r="H7374" i="24"/>
  <c r="L7374" i="24"/>
  <c r="H7375" i="24"/>
  <c r="J7375" i="24"/>
  <c r="H7376" i="24"/>
  <c r="J7376" i="24"/>
  <c r="L7376" i="24"/>
  <c r="H7377" i="24"/>
  <c r="H7378" i="24"/>
  <c r="J7378" i="24"/>
  <c r="L7378" i="24"/>
  <c r="H7379" i="24"/>
  <c r="J7379" i="24"/>
  <c r="H7380" i="24"/>
  <c r="J7380" i="24"/>
  <c r="L7380" i="24"/>
  <c r="H7381" i="24"/>
  <c r="H7382" i="24"/>
  <c r="J7382" i="24"/>
  <c r="L7382" i="24"/>
  <c r="H7383" i="24"/>
  <c r="J7383" i="24"/>
  <c r="H7384" i="24"/>
  <c r="J7384" i="24"/>
  <c r="L7384" i="24"/>
  <c r="H7385" i="24"/>
  <c r="J7385" i="24"/>
  <c r="H7386" i="24"/>
  <c r="J7386" i="24"/>
  <c r="L7386" i="24"/>
  <c r="H7387" i="24"/>
  <c r="J7387" i="24"/>
  <c r="H7388" i="24"/>
  <c r="J7388" i="24"/>
  <c r="L7388" i="24"/>
  <c r="H7389" i="24"/>
  <c r="H7390" i="24"/>
  <c r="L7390" i="24"/>
  <c r="H7391" i="24"/>
  <c r="J7391" i="24"/>
  <c r="H7392" i="24"/>
  <c r="J7392" i="24"/>
  <c r="L7392" i="24"/>
  <c r="H7393" i="24"/>
  <c r="H7394" i="24"/>
  <c r="J7394" i="24"/>
  <c r="L7394" i="24"/>
  <c r="H7395" i="24"/>
  <c r="J7395" i="24"/>
  <c r="H7396" i="24"/>
  <c r="J7396" i="24"/>
  <c r="L7396" i="24"/>
  <c r="H7397" i="24"/>
  <c r="H7398" i="24"/>
  <c r="J7398" i="24"/>
  <c r="L7398" i="24"/>
  <c r="H7399" i="24"/>
  <c r="J7399" i="24"/>
  <c r="H7400" i="24"/>
  <c r="J7400" i="24"/>
  <c r="L7400" i="24"/>
  <c r="H7401" i="24"/>
  <c r="J7401" i="24"/>
  <c r="H7402" i="24"/>
  <c r="J7402" i="24"/>
  <c r="L7402" i="24"/>
  <c r="H7403" i="24"/>
  <c r="J7403" i="24"/>
  <c r="H7404" i="24"/>
  <c r="J7404" i="24"/>
  <c r="L7404" i="24"/>
  <c r="H7405" i="24"/>
  <c r="H7406" i="24"/>
  <c r="L7406" i="24"/>
  <c r="H7407" i="24"/>
  <c r="J7407" i="24"/>
  <c r="H7408" i="24"/>
  <c r="J7408" i="24"/>
  <c r="L7408" i="24"/>
  <c r="H7409" i="24"/>
  <c r="H7410" i="24"/>
  <c r="J7410" i="24"/>
  <c r="L7410" i="24"/>
  <c r="H7411" i="24"/>
  <c r="J7411" i="24"/>
  <c r="H7412" i="24"/>
  <c r="J7412" i="24"/>
  <c r="L7412" i="24"/>
  <c r="H7413" i="24"/>
  <c r="H7414" i="24"/>
  <c r="J7414" i="24"/>
  <c r="L7414" i="24"/>
  <c r="H7415" i="24"/>
  <c r="J7415" i="24"/>
  <c r="H7416" i="24"/>
  <c r="J7416" i="24"/>
  <c r="L7416" i="24"/>
  <c r="H7417" i="24"/>
  <c r="J7417" i="24"/>
  <c r="H7418" i="24"/>
  <c r="J7418" i="24"/>
  <c r="L7418" i="24"/>
  <c r="H7419" i="24"/>
  <c r="J7419" i="24"/>
  <c r="H7420" i="24"/>
  <c r="J7420" i="24"/>
  <c r="L7420" i="24"/>
  <c r="H7421" i="24"/>
  <c r="H7422" i="24"/>
  <c r="L7422" i="24"/>
  <c r="H7423" i="24"/>
  <c r="J7423" i="24"/>
  <c r="H7424" i="24"/>
  <c r="J7424" i="24"/>
  <c r="L7424" i="24"/>
  <c r="H7425" i="24"/>
  <c r="H7426" i="24"/>
  <c r="J7426" i="24"/>
  <c r="L7426" i="24"/>
  <c r="H7427" i="24"/>
  <c r="J7427" i="24"/>
  <c r="H7428" i="24"/>
  <c r="J7428" i="24"/>
  <c r="L7428" i="24"/>
  <c r="H7429" i="24"/>
  <c r="H7430" i="24"/>
  <c r="J7430" i="24"/>
  <c r="L7430" i="24"/>
  <c r="H7431" i="24"/>
  <c r="J7431" i="24"/>
  <c r="H7432" i="24"/>
  <c r="J7432" i="24"/>
  <c r="L7432" i="24"/>
  <c r="H7433" i="24"/>
  <c r="J7433" i="24"/>
  <c r="H7434" i="24"/>
  <c r="J7434" i="24"/>
  <c r="L7434" i="24"/>
  <c r="H7435" i="24"/>
  <c r="J7435" i="24"/>
  <c r="H7436" i="24"/>
  <c r="J7436" i="24"/>
  <c r="L7436" i="24"/>
  <c r="H7437" i="24"/>
  <c r="H7438" i="24"/>
  <c r="L7438" i="24"/>
  <c r="H7439" i="24"/>
  <c r="J7439" i="24"/>
  <c r="H7440" i="24"/>
  <c r="J7440" i="24"/>
  <c r="L7440" i="24"/>
  <c r="H7441" i="24"/>
  <c r="H7442" i="24"/>
  <c r="J7442" i="24"/>
  <c r="L7442" i="24"/>
  <c r="H7443" i="24"/>
  <c r="J7443" i="24"/>
  <c r="H7444" i="24"/>
  <c r="J7444" i="24"/>
  <c r="L7444" i="24"/>
  <c r="H7445" i="24"/>
  <c r="H7446" i="24"/>
  <c r="J7446" i="24"/>
  <c r="L7446" i="24"/>
  <c r="H7447" i="24"/>
  <c r="J7447" i="24"/>
  <c r="H7448" i="24"/>
  <c r="J7448" i="24"/>
  <c r="L7448" i="24"/>
  <c r="H7449" i="24"/>
  <c r="J7449" i="24"/>
  <c r="H7450" i="24"/>
  <c r="J7450" i="24"/>
  <c r="L7450" i="24"/>
  <c r="H7451" i="24"/>
  <c r="J7451" i="24"/>
  <c r="H7452" i="24"/>
  <c r="J7452" i="24"/>
  <c r="L7452" i="24"/>
  <c r="H7453" i="24"/>
  <c r="H7454" i="24"/>
  <c r="L7454" i="24"/>
  <c r="H7455" i="24"/>
  <c r="J7455" i="24"/>
  <c r="H7456" i="24"/>
  <c r="J7456" i="24"/>
  <c r="L7456" i="24"/>
  <c r="H7457" i="24"/>
  <c r="H7458" i="24"/>
  <c r="J7458" i="24"/>
  <c r="L7458" i="24"/>
  <c r="H7459" i="24"/>
  <c r="J7459" i="24"/>
  <c r="H7460" i="24"/>
  <c r="J7460" i="24"/>
  <c r="L7460" i="24"/>
  <c r="H7461" i="24"/>
  <c r="H7462" i="24"/>
  <c r="J7462" i="24"/>
  <c r="L7462" i="24"/>
  <c r="H7463" i="24"/>
  <c r="J7463" i="24"/>
  <c r="H7464" i="24"/>
  <c r="J7464" i="24"/>
  <c r="L7464" i="24"/>
  <c r="H7465" i="24"/>
  <c r="J7465" i="24"/>
  <c r="H7466" i="24"/>
  <c r="J7466" i="24"/>
  <c r="L7466" i="24"/>
  <c r="H7467" i="24"/>
  <c r="J7467" i="24"/>
  <c r="H7468" i="24"/>
  <c r="J7468" i="24"/>
  <c r="L7468" i="24"/>
  <c r="H7469" i="24"/>
  <c r="H7470" i="24"/>
  <c r="L7470" i="24"/>
  <c r="H7471" i="24"/>
  <c r="J7471" i="24"/>
  <c r="H7472" i="24"/>
  <c r="J7472" i="24"/>
  <c r="L7472" i="24"/>
  <c r="H7473" i="24"/>
  <c r="H7474" i="24"/>
  <c r="J7474" i="24"/>
  <c r="L7474" i="24"/>
  <c r="H7475" i="24"/>
  <c r="J7475" i="24"/>
  <c r="H7476" i="24"/>
  <c r="J7476" i="24"/>
  <c r="L7476" i="24"/>
  <c r="H7477" i="24"/>
  <c r="H7478" i="24"/>
  <c r="J7478" i="24"/>
  <c r="L7478" i="24"/>
  <c r="H7479" i="24"/>
  <c r="J7479" i="24"/>
  <c r="H7480" i="24"/>
  <c r="J7480" i="24"/>
  <c r="L7480" i="24"/>
  <c r="H7481" i="24"/>
  <c r="J7481" i="24"/>
  <c r="H7482" i="24"/>
  <c r="J7482" i="24"/>
  <c r="L7482" i="24"/>
  <c r="H7483" i="24"/>
  <c r="J7483" i="24"/>
  <c r="H7484" i="24"/>
  <c r="J7484" i="24"/>
  <c r="L7484" i="24"/>
  <c r="H7485" i="24"/>
  <c r="H7486" i="24"/>
  <c r="L7486" i="24"/>
  <c r="H7487" i="24"/>
  <c r="J7487" i="24"/>
  <c r="H7488" i="24"/>
  <c r="J7488" i="24"/>
  <c r="L7488" i="24"/>
  <c r="H7489" i="24"/>
  <c r="H7490" i="24"/>
  <c r="J7490" i="24"/>
  <c r="L7490" i="24"/>
  <c r="H7491" i="24"/>
  <c r="J7491" i="24"/>
  <c r="H7492" i="24"/>
  <c r="J7492" i="24"/>
  <c r="L7492" i="24"/>
  <c r="H7493" i="24"/>
  <c r="H7494" i="24"/>
  <c r="J7494" i="24"/>
  <c r="L7494" i="24"/>
  <c r="H7495" i="24"/>
  <c r="J7495" i="24"/>
  <c r="H7496" i="24"/>
  <c r="J7496" i="24"/>
  <c r="L7496" i="24"/>
  <c r="H7497" i="24"/>
  <c r="J7497" i="24"/>
  <c r="H7498" i="24"/>
  <c r="J7498" i="24"/>
  <c r="L7498" i="24"/>
  <c r="H7499" i="24"/>
  <c r="J7499" i="24"/>
  <c r="H7500" i="24"/>
  <c r="J7500" i="24"/>
  <c r="L7500" i="24"/>
  <c r="H7501" i="24"/>
  <c r="H7502" i="24"/>
  <c r="L7502" i="24"/>
  <c r="H7503" i="24"/>
  <c r="J7503" i="24"/>
  <c r="H7504" i="24"/>
  <c r="J7504" i="24"/>
  <c r="L7504" i="24"/>
  <c r="H7505" i="24"/>
  <c r="H7506" i="24"/>
  <c r="J7506" i="24"/>
  <c r="L7506" i="24"/>
  <c r="H7507" i="24"/>
  <c r="J7507" i="24"/>
  <c r="H7508" i="24"/>
  <c r="J7508" i="24"/>
  <c r="L7508" i="24"/>
  <c r="H7509" i="24"/>
  <c r="H7510" i="24"/>
  <c r="J7510" i="24"/>
  <c r="L7510" i="24"/>
  <c r="H7511" i="24"/>
  <c r="J7511" i="24"/>
  <c r="H7512" i="24"/>
  <c r="J7512" i="24"/>
  <c r="L7512" i="24"/>
  <c r="H7513" i="24"/>
  <c r="J7513" i="24"/>
  <c r="H7514" i="24"/>
  <c r="J7514" i="24"/>
  <c r="L7514" i="24"/>
  <c r="H7515" i="24"/>
  <c r="J7515" i="24"/>
  <c r="H7516" i="24"/>
  <c r="J7516" i="24"/>
  <c r="L7516" i="24"/>
  <c r="H7517" i="24"/>
  <c r="H7518" i="24"/>
  <c r="L7518" i="24"/>
  <c r="H7519" i="24"/>
  <c r="J7519" i="24"/>
  <c r="H7520" i="24"/>
  <c r="J7520" i="24"/>
  <c r="L7520" i="24"/>
  <c r="H7521" i="24"/>
  <c r="H7522" i="24"/>
  <c r="J7522" i="24"/>
  <c r="L7522" i="24"/>
  <c r="H7523" i="24"/>
  <c r="J7523" i="24"/>
  <c r="H7524" i="24"/>
  <c r="J7524" i="24"/>
  <c r="L7524" i="24"/>
  <c r="H7525" i="24"/>
  <c r="H7526" i="24"/>
  <c r="J7526" i="24"/>
  <c r="L7526" i="24"/>
  <c r="H7527" i="24"/>
  <c r="J7527" i="24"/>
  <c r="H7528" i="24"/>
  <c r="J7528" i="24"/>
  <c r="L7528" i="24"/>
  <c r="H7529" i="24"/>
  <c r="J7529" i="24"/>
  <c r="H7530" i="24"/>
  <c r="J7530" i="24"/>
  <c r="L7530" i="24"/>
  <c r="H7531" i="24"/>
  <c r="J7531" i="24"/>
  <c r="H7532" i="24"/>
  <c r="J7532" i="24"/>
  <c r="L7532" i="24"/>
  <c r="H7533" i="24"/>
  <c r="H7534" i="24"/>
  <c r="L7534" i="24"/>
  <c r="H7535" i="24"/>
  <c r="J7535" i="24"/>
  <c r="H7536" i="24"/>
  <c r="J7536" i="24"/>
  <c r="L7536" i="24"/>
  <c r="H7537" i="24"/>
  <c r="H7538" i="24"/>
  <c r="J7538" i="24"/>
  <c r="L7538" i="24"/>
  <c r="H7539" i="24"/>
  <c r="J7539" i="24"/>
  <c r="H7540" i="24"/>
  <c r="J7540" i="24"/>
  <c r="L7540" i="24"/>
  <c r="H7541" i="24"/>
  <c r="H7542" i="24"/>
  <c r="J7542" i="24"/>
  <c r="L7542" i="24"/>
  <c r="H7543" i="24"/>
  <c r="J7543" i="24"/>
  <c r="H7544" i="24"/>
  <c r="J7544" i="24"/>
  <c r="L7544" i="24"/>
  <c r="H7545" i="24"/>
  <c r="J7545" i="24"/>
  <c r="H7546" i="24"/>
  <c r="J7546" i="24"/>
  <c r="L7546" i="24"/>
  <c r="H7547" i="24"/>
  <c r="J7547" i="24"/>
  <c r="H7548" i="24"/>
  <c r="J7548" i="24"/>
  <c r="L7548" i="24"/>
  <c r="H7549" i="24"/>
  <c r="H7550" i="24"/>
  <c r="L7550" i="24"/>
  <c r="H7551" i="24"/>
  <c r="J7551" i="24"/>
  <c r="H7552" i="24"/>
  <c r="J7552" i="24"/>
  <c r="L7552" i="24"/>
  <c r="H7553" i="24"/>
  <c r="H7554" i="24"/>
  <c r="J7554" i="24"/>
  <c r="L7554" i="24"/>
  <c r="H7555" i="24"/>
  <c r="J7555" i="24"/>
  <c r="H7556" i="24"/>
  <c r="J7556" i="24"/>
  <c r="L7556" i="24"/>
  <c r="H7557" i="24"/>
  <c r="H7558" i="24"/>
  <c r="J7558" i="24"/>
  <c r="L7558" i="24"/>
  <c r="H7559" i="24"/>
  <c r="J7559" i="24"/>
  <c r="H7560" i="24"/>
  <c r="J7560" i="24"/>
  <c r="L7560" i="24"/>
  <c r="H7561" i="24"/>
  <c r="J7561" i="24"/>
  <c r="H7562" i="24"/>
  <c r="J7562" i="24"/>
  <c r="L7562" i="24"/>
  <c r="H7563" i="24"/>
  <c r="J7563" i="24"/>
  <c r="H7564" i="24"/>
  <c r="J7564" i="24"/>
  <c r="L7564" i="24"/>
  <c r="H7565" i="24"/>
  <c r="H7566" i="24"/>
  <c r="L7566" i="24"/>
  <c r="H7567" i="24"/>
  <c r="J7567" i="24"/>
  <c r="H7568" i="24"/>
  <c r="J7568" i="24"/>
  <c r="L7568" i="24"/>
  <c r="H7569" i="24"/>
  <c r="H7570" i="24"/>
  <c r="J7570" i="24"/>
  <c r="L7570" i="24"/>
  <c r="H7571" i="24"/>
  <c r="J7571" i="24"/>
  <c r="H7572" i="24"/>
  <c r="J7572" i="24"/>
  <c r="L7572" i="24"/>
  <c r="H7573" i="24"/>
  <c r="H7574" i="24"/>
  <c r="J7574" i="24"/>
  <c r="L7574" i="24"/>
  <c r="H7575" i="24"/>
  <c r="J7575" i="24"/>
  <c r="H7576" i="24"/>
  <c r="J7576" i="24"/>
  <c r="L7576" i="24"/>
  <c r="H7577" i="24"/>
  <c r="J7577" i="24"/>
  <c r="H7578" i="24"/>
  <c r="J7578" i="24"/>
  <c r="L7578" i="24"/>
  <c r="H7579" i="24"/>
  <c r="J7579" i="24"/>
  <c r="H7580" i="24"/>
  <c r="J7580" i="24"/>
  <c r="L7580" i="24"/>
  <c r="H7581" i="24"/>
  <c r="H7582" i="24"/>
  <c r="L7582" i="24"/>
  <c r="H7583" i="24"/>
  <c r="J7583" i="24"/>
  <c r="H7584" i="24"/>
  <c r="J7584" i="24"/>
  <c r="L7584" i="24"/>
  <c r="H7585" i="24"/>
  <c r="H7586" i="24"/>
  <c r="J7586" i="24"/>
  <c r="L7586" i="24"/>
  <c r="H7587" i="24"/>
  <c r="J7587" i="24"/>
  <c r="H7588" i="24"/>
  <c r="J7588" i="24"/>
  <c r="L7588" i="24"/>
  <c r="H7589" i="24"/>
  <c r="H7590" i="24"/>
  <c r="J7590" i="24"/>
  <c r="L7590" i="24"/>
  <c r="H7591" i="24"/>
  <c r="J7591" i="24"/>
  <c r="H7592" i="24"/>
  <c r="J7592" i="24"/>
  <c r="L7592" i="24"/>
  <c r="H7593" i="24"/>
  <c r="J7593" i="24"/>
  <c r="H7594" i="24"/>
  <c r="J7594" i="24"/>
  <c r="L7594" i="24"/>
  <c r="H7595" i="24"/>
  <c r="J7595" i="24"/>
  <c r="H7596" i="24"/>
  <c r="J7596" i="24"/>
  <c r="L7596" i="24"/>
  <c r="H7597" i="24"/>
  <c r="H7598" i="24"/>
  <c r="L7598" i="24"/>
  <c r="H7599" i="24"/>
  <c r="J7599" i="24"/>
  <c r="H7600" i="24"/>
  <c r="J7600" i="24"/>
  <c r="L7600" i="24"/>
  <c r="H7601" i="24"/>
  <c r="H7602" i="24"/>
  <c r="J7602" i="24"/>
  <c r="L7602" i="24"/>
  <c r="H7603" i="24"/>
  <c r="J7603" i="24"/>
  <c r="H7604" i="24"/>
  <c r="J7604" i="24"/>
  <c r="L7604" i="24"/>
  <c r="H7605" i="24"/>
  <c r="H7606" i="24"/>
  <c r="J7606" i="24"/>
  <c r="L7606" i="24"/>
  <c r="H7607" i="24"/>
  <c r="J7607" i="24"/>
  <c r="H7608" i="24"/>
  <c r="J7608" i="24"/>
  <c r="L7608" i="24"/>
  <c r="H7609" i="24"/>
  <c r="J7609" i="24"/>
  <c r="H7610" i="24"/>
  <c r="J7610" i="24"/>
  <c r="L7610" i="24"/>
  <c r="H7611" i="24"/>
  <c r="J7611" i="24"/>
  <c r="H7612" i="24"/>
  <c r="J7612" i="24"/>
  <c r="L7612" i="24"/>
  <c r="H7613" i="24"/>
  <c r="H7614" i="24"/>
  <c r="L7614" i="24"/>
  <c r="H7615" i="24"/>
  <c r="J7615" i="24"/>
  <c r="H7616" i="24"/>
  <c r="J7616" i="24"/>
  <c r="L7616" i="24"/>
  <c r="H7617" i="24"/>
  <c r="H7618" i="24"/>
  <c r="J7618" i="24"/>
  <c r="L7618" i="24"/>
  <c r="H7619" i="24"/>
  <c r="J7619" i="24"/>
  <c r="H7620" i="24"/>
  <c r="J7620" i="24"/>
  <c r="L7620" i="24"/>
  <c r="H7621" i="24"/>
  <c r="H7622" i="24"/>
  <c r="J7622" i="24"/>
  <c r="L7622" i="24"/>
  <c r="H7623" i="24"/>
  <c r="J7623" i="24"/>
  <c r="H7624" i="24"/>
  <c r="J7624" i="24"/>
  <c r="L7624" i="24"/>
  <c r="H7625" i="24"/>
  <c r="J7625" i="24"/>
  <c r="H7626" i="24"/>
  <c r="J7626" i="24"/>
  <c r="L7626" i="24"/>
  <c r="H7627" i="24"/>
  <c r="J7627" i="24"/>
  <c r="H7628" i="24"/>
  <c r="J7628" i="24"/>
  <c r="L7628" i="24"/>
  <c r="H7629" i="24"/>
  <c r="H7630" i="24"/>
  <c r="L7630" i="24"/>
  <c r="H7631" i="24"/>
  <c r="J7631" i="24"/>
  <c r="H7632" i="24"/>
  <c r="J7632" i="24"/>
  <c r="L7632" i="24"/>
  <c r="H7633" i="24"/>
  <c r="H7634" i="24"/>
  <c r="J7634" i="24"/>
  <c r="L7634" i="24"/>
  <c r="H7635" i="24"/>
  <c r="J7635" i="24"/>
  <c r="H7636" i="24"/>
  <c r="J7636" i="24"/>
  <c r="L7636" i="24"/>
  <c r="H7637" i="24"/>
  <c r="H7638" i="24"/>
  <c r="J7638" i="24"/>
  <c r="L7638" i="24"/>
  <c r="H7639" i="24"/>
  <c r="J7639" i="24"/>
  <c r="H7640" i="24"/>
  <c r="J7640" i="24"/>
  <c r="L7640" i="24"/>
  <c r="H7641" i="24"/>
  <c r="J7641" i="24"/>
  <c r="H7642" i="24"/>
  <c r="J7642" i="24"/>
  <c r="L7642" i="24"/>
  <c r="H7643" i="24"/>
  <c r="J7643" i="24"/>
  <c r="H7644" i="24"/>
  <c r="J7644" i="24"/>
  <c r="L7644" i="24"/>
  <c r="H7645" i="24"/>
  <c r="H7646" i="24"/>
  <c r="L7646" i="24"/>
  <c r="H7647" i="24"/>
  <c r="J7647" i="24"/>
  <c r="H7648" i="24"/>
  <c r="J7648" i="24"/>
  <c r="L7648" i="24"/>
  <c r="H7649" i="24"/>
  <c r="H7650" i="24"/>
  <c r="J7650" i="24"/>
  <c r="L7650" i="24"/>
  <c r="H7651" i="24"/>
  <c r="J7651" i="24"/>
  <c r="H7652" i="24"/>
  <c r="J7652" i="24"/>
  <c r="L7652" i="24"/>
  <c r="H7653" i="24"/>
  <c r="H7654" i="24"/>
  <c r="J7654" i="24"/>
  <c r="L7654" i="24"/>
  <c r="H7655" i="24"/>
  <c r="J7655" i="24"/>
  <c r="H7656" i="24"/>
  <c r="J7656" i="24"/>
  <c r="L7656" i="24"/>
  <c r="H7657" i="24"/>
  <c r="J7657" i="24"/>
  <c r="H7658" i="24"/>
  <c r="J7658" i="24"/>
  <c r="L7658" i="24"/>
  <c r="H7659" i="24"/>
  <c r="J7659" i="24"/>
  <c r="H7660" i="24"/>
  <c r="J7660" i="24"/>
  <c r="L7660" i="24"/>
  <c r="H7661" i="24"/>
  <c r="H7662" i="24"/>
  <c r="L7662" i="24"/>
  <c r="H7663" i="24"/>
  <c r="J7663" i="24"/>
  <c r="H7664" i="24"/>
  <c r="J7664" i="24"/>
  <c r="L7664" i="24"/>
  <c r="H7665" i="24"/>
  <c r="H7666" i="24"/>
  <c r="J7666" i="24"/>
  <c r="L7666" i="24"/>
  <c r="H7667" i="24"/>
  <c r="J7667" i="24"/>
  <c r="H7668" i="24"/>
  <c r="J7668" i="24"/>
  <c r="L7668" i="24"/>
  <c r="H7669" i="24"/>
  <c r="H7670" i="24"/>
  <c r="J7670" i="24"/>
  <c r="L7670" i="24"/>
  <c r="H7671" i="24"/>
  <c r="J7671" i="24"/>
  <c r="H7672" i="24"/>
  <c r="J7672" i="24"/>
  <c r="L7672" i="24"/>
  <c r="H7673" i="24"/>
  <c r="J7673" i="24"/>
  <c r="H7674" i="24"/>
  <c r="J7674" i="24"/>
  <c r="L7674" i="24"/>
  <c r="H7675" i="24"/>
  <c r="J7675" i="24"/>
  <c r="H7676" i="24"/>
  <c r="J7676" i="24"/>
  <c r="L7676" i="24"/>
  <c r="H7677" i="24"/>
  <c r="H7678" i="24"/>
  <c r="L7678" i="24"/>
  <c r="H7679" i="24"/>
  <c r="J7679" i="24"/>
  <c r="H7680" i="24"/>
  <c r="J7680" i="24"/>
  <c r="L7680" i="24"/>
  <c r="H7681" i="24"/>
  <c r="H7682" i="24"/>
  <c r="J7682" i="24"/>
  <c r="L7682" i="24"/>
  <c r="H7683" i="24"/>
  <c r="J7683" i="24"/>
  <c r="H7684" i="24"/>
  <c r="J7684" i="24"/>
  <c r="L7684" i="24"/>
  <c r="H7685" i="24"/>
  <c r="H7686" i="24"/>
  <c r="J7686" i="24"/>
  <c r="L7686" i="24"/>
  <c r="H7687" i="24"/>
  <c r="J7687" i="24"/>
  <c r="H7688" i="24"/>
  <c r="J7688" i="24"/>
  <c r="L7688" i="24"/>
  <c r="H7689" i="24"/>
  <c r="J7689" i="24"/>
  <c r="H7690" i="24"/>
  <c r="J7690" i="24"/>
  <c r="L7690" i="24"/>
  <c r="H7691" i="24"/>
  <c r="J7691" i="24"/>
  <c r="H7692" i="24"/>
  <c r="J7692" i="24"/>
  <c r="L7692" i="24"/>
  <c r="H7693" i="24"/>
  <c r="H7694" i="24"/>
  <c r="L7694" i="24"/>
  <c r="J7695" i="24"/>
  <c r="H7696" i="24"/>
  <c r="J7696" i="24"/>
  <c r="L7696" i="24"/>
  <c r="H7697" i="24"/>
  <c r="H7698" i="24"/>
  <c r="J7698" i="24"/>
  <c r="L7698" i="24"/>
  <c r="H7699" i="24"/>
  <c r="J7699" i="24"/>
  <c r="H7700" i="24"/>
  <c r="J7700" i="24"/>
  <c r="L7700" i="24"/>
  <c r="H7701" i="24"/>
  <c r="H7702" i="24"/>
  <c r="J7702" i="24"/>
  <c r="L7702" i="24"/>
  <c r="H7703" i="24"/>
  <c r="J7703" i="24"/>
  <c r="H7704" i="24"/>
  <c r="J7704" i="24"/>
  <c r="L7704" i="24"/>
  <c r="H7705" i="24"/>
  <c r="J7705" i="24"/>
  <c r="H7706" i="24"/>
  <c r="J7706" i="24"/>
  <c r="L7706" i="24"/>
  <c r="H7707" i="24"/>
  <c r="J7707" i="24"/>
  <c r="H7708" i="24"/>
  <c r="J7708" i="24"/>
  <c r="L7708" i="24"/>
  <c r="H7709" i="24"/>
  <c r="H7710" i="24"/>
  <c r="L7710" i="24"/>
  <c r="H7711" i="24"/>
  <c r="J7711" i="24"/>
  <c r="H7712" i="24"/>
  <c r="J7712" i="24"/>
  <c r="L7712" i="24"/>
  <c r="H7713" i="24"/>
  <c r="H7714" i="24"/>
  <c r="J7714" i="24"/>
  <c r="L7714" i="24"/>
  <c r="H7715" i="24"/>
  <c r="J7715" i="24"/>
  <c r="H7716" i="24"/>
  <c r="J7716" i="24"/>
  <c r="L7716" i="24"/>
  <c r="H7717" i="24"/>
  <c r="H7718" i="24"/>
  <c r="J7718" i="24"/>
  <c r="L7718" i="24"/>
  <c r="H7719" i="24"/>
  <c r="J7719" i="24"/>
  <c r="H7720" i="24"/>
  <c r="J7720" i="24"/>
  <c r="L7720" i="24"/>
  <c r="H7721" i="24"/>
  <c r="J7721" i="24"/>
  <c r="H7722" i="24"/>
  <c r="J7722" i="24"/>
  <c r="L7722" i="24"/>
  <c r="H7723" i="24"/>
  <c r="J7723" i="24"/>
  <c r="H7724" i="24"/>
  <c r="J7724" i="24"/>
  <c r="L7724" i="24"/>
  <c r="L7725" i="24"/>
  <c r="H7726" i="24"/>
  <c r="L7726" i="24"/>
  <c r="H7727" i="24"/>
  <c r="J7727" i="24"/>
  <c r="H7728" i="24"/>
  <c r="J7728" i="24"/>
  <c r="L7728" i="24"/>
  <c r="H7729" i="24"/>
  <c r="H7730" i="24"/>
  <c r="J7730" i="24"/>
  <c r="L7730" i="24"/>
  <c r="H7731" i="24"/>
  <c r="J7731" i="24"/>
  <c r="H7732" i="24"/>
  <c r="J7732" i="24"/>
  <c r="L7732" i="24"/>
  <c r="H7733" i="24"/>
  <c r="H7734" i="24"/>
  <c r="J7734" i="24"/>
  <c r="L7734" i="24"/>
  <c r="H7735" i="24"/>
  <c r="J7735" i="24"/>
  <c r="H7736" i="24"/>
  <c r="J7736" i="24"/>
  <c r="L7736" i="24"/>
  <c r="H7737" i="24"/>
  <c r="J7737" i="24"/>
  <c r="H7738" i="24"/>
  <c r="J7738" i="24"/>
  <c r="L7738" i="24"/>
  <c r="J7739" i="24"/>
  <c r="H7740" i="24"/>
  <c r="J7740" i="24"/>
  <c r="L7740" i="24"/>
  <c r="H7741" i="24"/>
  <c r="H7742" i="24"/>
  <c r="L7742" i="24"/>
  <c r="H7743" i="24"/>
  <c r="J7743" i="24"/>
  <c r="H7744" i="24"/>
  <c r="J7744" i="24"/>
  <c r="L7744" i="24"/>
  <c r="L7745" i="24"/>
  <c r="H7746" i="24"/>
  <c r="J7746" i="24"/>
  <c r="L7746" i="24"/>
  <c r="H7747" i="24"/>
  <c r="J7747" i="24"/>
  <c r="H7748" i="24"/>
  <c r="J7748" i="24"/>
  <c r="L7748" i="24"/>
  <c r="H7749" i="24"/>
  <c r="H7750" i="24"/>
  <c r="J7750" i="24"/>
  <c r="L7750" i="24"/>
  <c r="H7751" i="24"/>
  <c r="J7751" i="24"/>
  <c r="H7752" i="24"/>
  <c r="J7752" i="24"/>
  <c r="L7752" i="24"/>
  <c r="H7753" i="24"/>
  <c r="J7753" i="24"/>
  <c r="H7754" i="24"/>
  <c r="J7754" i="24"/>
  <c r="L7754" i="24"/>
  <c r="H7755" i="24"/>
  <c r="J7755" i="24"/>
  <c r="H7756" i="24"/>
  <c r="J7756" i="24"/>
  <c r="L7756" i="24"/>
  <c r="H7757" i="24"/>
  <c r="H7758" i="24"/>
  <c r="L7758" i="24"/>
  <c r="H7759" i="24"/>
  <c r="J7759" i="24"/>
  <c r="H7760" i="24"/>
  <c r="J7760" i="24"/>
  <c r="L7760" i="24"/>
  <c r="H7761" i="24"/>
  <c r="H7762" i="24"/>
  <c r="J7762" i="24"/>
  <c r="L7762" i="24"/>
  <c r="H7763" i="24"/>
  <c r="J7763" i="24"/>
  <c r="H7764" i="24"/>
  <c r="J7764" i="24"/>
  <c r="L7764" i="24"/>
  <c r="H7766" i="24"/>
  <c r="J7766" i="24"/>
  <c r="L7766" i="24"/>
  <c r="H7767" i="24"/>
  <c r="J7767" i="24"/>
  <c r="H7768" i="24"/>
  <c r="J7768" i="24"/>
  <c r="L7768" i="24"/>
  <c r="H7769" i="24"/>
  <c r="J7769" i="24"/>
  <c r="H7770" i="24"/>
  <c r="J7770" i="24"/>
  <c r="L7770" i="24"/>
  <c r="H7771" i="24"/>
  <c r="J7771" i="24"/>
  <c r="H7772" i="24"/>
  <c r="J7772" i="24"/>
  <c r="L7772" i="24"/>
  <c r="H7773" i="24"/>
  <c r="H7774" i="24"/>
  <c r="L7774" i="24"/>
  <c r="H7775" i="24"/>
  <c r="J7775" i="24"/>
  <c r="H7776" i="24"/>
  <c r="J7776" i="24"/>
  <c r="L7776" i="24"/>
  <c r="H7777" i="24"/>
  <c r="H7778" i="24"/>
  <c r="J7778" i="24"/>
  <c r="L7778" i="24"/>
  <c r="H7779" i="24"/>
  <c r="J7779" i="24"/>
  <c r="H7780" i="24"/>
  <c r="J7780" i="24"/>
  <c r="L7780" i="24"/>
  <c r="H7781" i="24"/>
  <c r="H7782" i="24"/>
  <c r="J7782" i="24"/>
  <c r="L7782" i="24"/>
  <c r="H7783" i="24"/>
  <c r="J7783" i="24"/>
  <c r="H7784" i="24"/>
  <c r="J7784" i="24"/>
  <c r="L7784" i="24"/>
  <c r="H7785" i="24"/>
  <c r="J7785" i="24"/>
  <c r="H7786" i="24"/>
  <c r="J7786" i="24"/>
  <c r="L7786" i="24"/>
  <c r="H7787" i="24"/>
  <c r="J7787" i="24"/>
  <c r="H7788" i="24"/>
  <c r="J7788" i="24"/>
  <c r="L7788" i="24"/>
  <c r="H7789" i="24"/>
  <c r="H7790" i="24"/>
  <c r="L7790" i="24"/>
  <c r="H7791" i="24"/>
  <c r="J7791" i="24"/>
  <c r="H7792" i="24"/>
  <c r="J7792" i="24"/>
  <c r="L7792" i="24"/>
  <c r="H7793" i="24"/>
  <c r="H7794" i="24"/>
  <c r="J7794" i="24"/>
  <c r="L7794" i="24"/>
  <c r="H7795" i="24"/>
  <c r="J7795" i="24"/>
  <c r="H7796" i="24"/>
  <c r="J7796" i="24"/>
  <c r="L7796" i="24"/>
  <c r="H7797" i="24"/>
  <c r="H7798" i="24"/>
  <c r="J7798" i="24"/>
  <c r="L7798" i="24"/>
  <c r="H7799" i="24"/>
  <c r="J7799" i="24"/>
  <c r="H7800" i="24"/>
  <c r="J7800" i="24"/>
  <c r="L7800" i="24"/>
  <c r="H7801" i="24"/>
  <c r="J7801" i="24"/>
  <c r="H7802" i="24"/>
  <c r="J7802" i="24"/>
  <c r="L7802" i="24"/>
  <c r="H7803" i="24"/>
  <c r="J7803" i="24"/>
  <c r="H7804" i="24"/>
  <c r="J7804" i="24"/>
  <c r="L7804" i="24"/>
  <c r="H7805" i="24"/>
  <c r="H7806" i="24"/>
  <c r="L7806" i="24"/>
  <c r="H7807" i="24"/>
  <c r="J7807" i="24"/>
  <c r="H7808" i="24"/>
  <c r="J7808" i="24"/>
  <c r="L7808" i="24"/>
  <c r="H7809" i="24"/>
  <c r="H7810" i="24"/>
  <c r="J7810" i="24"/>
  <c r="L7810" i="24"/>
  <c r="H7811" i="24"/>
  <c r="J7811" i="24"/>
  <c r="H7812" i="24"/>
  <c r="J7812" i="24"/>
  <c r="L7812" i="24"/>
  <c r="H7813" i="24"/>
  <c r="H7814" i="24"/>
  <c r="J7814" i="24"/>
  <c r="L7814" i="24"/>
  <c r="H7815" i="24"/>
  <c r="J7815" i="24"/>
  <c r="H7816" i="24"/>
  <c r="J7816" i="24"/>
  <c r="L7816" i="24"/>
  <c r="H7817" i="24"/>
  <c r="J7817" i="24"/>
  <c r="H7818" i="24"/>
  <c r="J7818" i="24"/>
  <c r="L7818" i="24"/>
  <c r="H7819" i="24"/>
  <c r="J7819" i="24"/>
  <c r="H7820" i="24"/>
  <c r="J7820" i="24"/>
  <c r="L7820" i="24"/>
  <c r="H7821" i="24"/>
  <c r="H7822" i="24"/>
  <c r="L7822" i="24"/>
  <c r="H7823" i="24"/>
  <c r="J7823" i="24"/>
  <c r="H7824" i="24"/>
  <c r="J7824" i="24"/>
  <c r="L7824" i="24"/>
  <c r="H7825" i="24"/>
  <c r="H7826" i="24"/>
  <c r="J7826" i="24"/>
  <c r="L7826" i="24"/>
  <c r="H7827" i="24"/>
  <c r="J7827" i="24"/>
  <c r="H7828" i="24"/>
  <c r="J7828" i="24"/>
  <c r="L7828" i="24"/>
  <c r="H7829" i="24"/>
  <c r="H7830" i="24"/>
  <c r="J7830" i="24"/>
  <c r="L7830" i="24"/>
  <c r="H7831" i="24"/>
  <c r="J7831" i="24"/>
  <c r="H7832" i="24"/>
  <c r="J7832" i="24"/>
  <c r="L7832" i="24"/>
  <c r="H7833" i="24"/>
  <c r="J7833" i="24"/>
  <c r="H7834" i="24"/>
  <c r="J7834" i="24"/>
  <c r="L7834" i="24"/>
  <c r="J7835" i="24"/>
  <c r="H7836" i="24"/>
  <c r="J7836" i="24"/>
  <c r="L7836" i="24"/>
  <c r="H7837" i="24"/>
  <c r="H7838" i="24"/>
  <c r="L7838" i="24"/>
  <c r="H7839" i="24"/>
  <c r="J7839" i="24"/>
  <c r="H7840" i="24"/>
  <c r="J7840" i="24"/>
  <c r="L7840" i="24"/>
  <c r="H7841" i="24"/>
  <c r="H7842" i="24"/>
  <c r="J7842" i="24"/>
  <c r="L7842" i="24"/>
  <c r="H7843" i="24"/>
  <c r="J7843" i="24"/>
  <c r="H7844" i="24"/>
  <c r="J7844" i="24"/>
  <c r="L7844" i="24"/>
  <c r="H7845" i="24"/>
  <c r="H7846" i="24"/>
  <c r="J7846" i="24"/>
  <c r="L7846" i="24"/>
  <c r="J7847" i="24"/>
  <c r="H7848" i="24"/>
  <c r="J7848" i="24"/>
  <c r="L7848" i="24"/>
  <c r="H7849" i="24"/>
  <c r="J7849" i="24"/>
  <c r="H7850" i="24"/>
  <c r="J7850" i="24"/>
  <c r="L7850" i="24"/>
  <c r="J7851" i="24"/>
  <c r="H7852" i="24"/>
  <c r="J7852" i="24"/>
  <c r="L7852" i="24"/>
  <c r="H7853" i="24"/>
  <c r="H7854" i="24"/>
  <c r="L7854" i="24"/>
  <c r="H7855" i="24"/>
  <c r="J7855" i="24"/>
  <c r="H7856" i="24"/>
  <c r="J7856" i="24"/>
  <c r="L7856" i="24"/>
  <c r="H7857" i="24"/>
  <c r="H7858" i="24"/>
  <c r="J7858" i="24"/>
  <c r="L7858" i="24"/>
  <c r="H7859" i="24"/>
  <c r="J7859" i="24"/>
  <c r="H7860" i="24"/>
  <c r="J7860" i="24"/>
  <c r="L7860" i="24"/>
  <c r="H7861" i="24"/>
  <c r="H7862" i="24"/>
  <c r="J7862" i="24"/>
  <c r="L7862" i="24"/>
  <c r="H7863" i="24"/>
  <c r="J7863" i="24"/>
  <c r="H7864" i="24"/>
  <c r="J7864" i="24"/>
  <c r="L7864" i="24"/>
  <c r="H7865" i="24"/>
  <c r="J7865" i="24"/>
  <c r="H7866" i="24"/>
  <c r="J7866" i="24"/>
  <c r="L7866" i="24"/>
  <c r="H7867" i="24"/>
  <c r="J7867" i="24"/>
  <c r="H7868" i="24"/>
  <c r="J7868" i="24"/>
  <c r="L7868" i="24"/>
  <c r="H7869" i="24"/>
  <c r="H7870" i="24"/>
  <c r="L7870" i="24"/>
  <c r="H7871" i="24"/>
  <c r="J7871" i="24"/>
  <c r="H7872" i="24"/>
  <c r="J7872" i="24"/>
  <c r="L7872" i="24"/>
  <c r="H7873" i="24"/>
  <c r="H7874" i="24"/>
  <c r="J7874" i="24"/>
  <c r="L7874" i="24"/>
  <c r="H7875" i="24"/>
  <c r="J7875" i="24"/>
  <c r="H7876" i="24"/>
  <c r="J7876" i="24"/>
  <c r="L7876" i="24"/>
  <c r="H7878" i="24"/>
  <c r="J7878" i="24"/>
  <c r="L7878" i="24"/>
  <c r="H7879" i="24"/>
  <c r="J7879" i="24"/>
  <c r="H7880" i="24"/>
  <c r="J7880" i="24"/>
  <c r="L7880" i="24"/>
  <c r="H7881" i="24"/>
  <c r="J7881" i="24"/>
  <c r="H7882" i="24"/>
  <c r="J7882" i="24"/>
  <c r="L7882" i="24"/>
  <c r="H7883" i="24"/>
  <c r="J7883" i="24"/>
  <c r="H7884" i="24"/>
  <c r="J7884" i="24"/>
  <c r="L7884" i="24"/>
  <c r="H7885" i="24"/>
  <c r="J7885" i="24"/>
  <c r="H7886" i="24"/>
  <c r="L7886" i="24"/>
  <c r="H7887" i="24"/>
  <c r="J7887" i="24"/>
  <c r="H7888" i="24"/>
  <c r="J7888" i="24"/>
  <c r="L7888" i="24"/>
  <c r="L7889" i="24"/>
  <c r="H7890" i="24"/>
  <c r="J7890" i="24"/>
  <c r="L7890" i="24"/>
  <c r="H7891" i="24"/>
  <c r="J7891" i="24"/>
  <c r="H7892" i="24"/>
  <c r="J7892" i="24"/>
  <c r="L7892" i="24"/>
  <c r="H7893" i="24"/>
  <c r="H7894" i="24"/>
  <c r="J7894" i="24"/>
  <c r="L7894" i="24"/>
  <c r="H7895" i="24"/>
  <c r="J7895" i="24"/>
  <c r="H7896" i="24"/>
  <c r="J7896" i="24"/>
  <c r="L7896" i="24"/>
  <c r="H7897" i="24"/>
  <c r="J7897" i="24"/>
  <c r="H7898" i="24"/>
  <c r="J7898" i="24"/>
  <c r="L7898" i="24"/>
  <c r="H7899" i="24"/>
  <c r="J7899" i="24"/>
  <c r="H7900" i="24"/>
  <c r="J7900" i="24"/>
  <c r="L7900" i="24"/>
  <c r="H7901" i="24"/>
  <c r="H7902" i="24"/>
  <c r="L7902" i="24"/>
  <c r="H7903" i="24"/>
  <c r="J7903" i="24"/>
  <c r="H7904" i="24"/>
  <c r="J7904" i="24"/>
  <c r="L7904" i="24"/>
  <c r="H7905" i="24"/>
  <c r="H7906" i="24"/>
  <c r="J7906" i="24"/>
  <c r="L7906" i="24"/>
  <c r="H7907" i="24"/>
  <c r="J7907" i="24"/>
  <c r="H7908" i="24"/>
  <c r="J7908" i="24"/>
  <c r="L7908" i="24"/>
  <c r="H7909" i="24"/>
  <c r="H7910" i="24"/>
  <c r="J7910" i="24"/>
  <c r="L7910" i="24"/>
  <c r="H7911" i="24"/>
  <c r="J7911" i="24"/>
  <c r="H7912" i="24"/>
  <c r="J7912" i="24"/>
  <c r="L7912" i="24"/>
  <c r="H7913" i="24"/>
  <c r="J7913" i="24"/>
  <c r="H7914" i="24"/>
  <c r="J7914" i="24"/>
  <c r="L7914" i="24"/>
  <c r="J7915" i="24"/>
  <c r="H7916" i="24"/>
  <c r="J7916" i="24"/>
  <c r="L7916" i="24"/>
  <c r="H7917" i="24"/>
  <c r="J7917" i="24"/>
  <c r="H7918" i="24"/>
  <c r="L7918" i="24"/>
  <c r="H7919" i="24"/>
  <c r="J7919" i="24"/>
  <c r="H7920" i="24"/>
  <c r="J7920" i="24"/>
  <c r="L7920" i="24"/>
  <c r="H7921" i="24"/>
  <c r="H7922" i="24"/>
  <c r="J7922" i="24"/>
  <c r="L7922" i="24"/>
  <c r="J7923" i="24"/>
  <c r="H7924" i="24"/>
  <c r="J7924" i="24"/>
  <c r="L7924" i="24"/>
  <c r="H7925" i="24"/>
  <c r="H7926" i="24"/>
  <c r="J7926" i="24"/>
  <c r="L7926" i="24"/>
  <c r="H7927" i="24"/>
  <c r="J7927" i="24"/>
  <c r="H7928" i="24"/>
  <c r="J7928" i="24"/>
  <c r="L7928" i="24"/>
  <c r="H7929" i="24"/>
  <c r="J7929" i="24"/>
  <c r="H7930" i="24"/>
  <c r="J7930" i="24"/>
  <c r="L7930" i="24"/>
  <c r="H7931" i="24"/>
  <c r="J7931" i="24"/>
  <c r="H7932" i="24"/>
  <c r="J7932" i="24"/>
  <c r="L7932" i="24"/>
  <c r="H7933" i="24"/>
  <c r="J7933" i="24"/>
  <c r="H7934" i="24"/>
  <c r="L7934" i="24"/>
  <c r="H7935" i="24"/>
  <c r="J7935" i="24"/>
  <c r="H7936" i="24"/>
  <c r="J7936" i="24"/>
  <c r="L7936" i="24"/>
  <c r="H7937" i="24"/>
  <c r="H7938" i="24"/>
  <c r="J7938" i="24"/>
  <c r="L7938" i="24"/>
  <c r="H7939" i="24"/>
  <c r="J7939" i="24"/>
  <c r="H7940" i="24"/>
  <c r="J7940" i="24"/>
  <c r="L7940" i="24"/>
  <c r="H7941" i="24"/>
  <c r="H7942" i="24"/>
  <c r="J7942" i="24"/>
  <c r="L7942" i="24"/>
  <c r="H7943" i="24"/>
  <c r="J7943" i="24"/>
  <c r="H7944" i="24"/>
  <c r="J7944" i="24"/>
  <c r="L7944" i="24"/>
  <c r="H7945" i="24"/>
  <c r="J7945" i="24"/>
  <c r="H7946" i="24"/>
  <c r="J7946" i="24"/>
  <c r="L7946" i="24"/>
  <c r="H7947" i="24"/>
  <c r="J7947" i="24"/>
  <c r="H7948" i="24"/>
  <c r="J7948" i="24"/>
  <c r="L7948" i="24"/>
  <c r="H7949" i="24"/>
  <c r="J7949" i="24"/>
  <c r="H7950" i="24"/>
  <c r="L7950" i="24"/>
  <c r="J7951" i="24"/>
  <c r="H7952" i="24"/>
  <c r="J7952" i="24"/>
  <c r="L7952" i="24"/>
  <c r="H7953" i="24"/>
  <c r="H7954" i="24"/>
  <c r="J7954" i="24"/>
  <c r="L7954" i="24"/>
  <c r="H7955" i="24"/>
  <c r="J7955" i="24"/>
  <c r="H7956" i="24"/>
  <c r="J7956" i="24"/>
  <c r="L7956" i="24"/>
  <c r="H7957" i="24"/>
  <c r="H7958" i="24"/>
  <c r="J7958" i="24"/>
  <c r="L7958" i="24"/>
  <c r="H7959" i="24"/>
  <c r="J7959" i="24"/>
  <c r="H7960" i="24"/>
  <c r="J7960" i="24"/>
  <c r="L7960" i="24"/>
  <c r="H7961" i="24"/>
  <c r="J7961" i="24"/>
  <c r="H7962" i="24"/>
  <c r="J7962" i="24"/>
  <c r="L7962" i="24"/>
  <c r="J7963" i="24"/>
  <c r="H7964" i="24"/>
  <c r="J7964" i="24"/>
  <c r="L7964" i="24"/>
  <c r="H7965" i="24"/>
  <c r="J7965" i="24"/>
  <c r="H7966" i="24"/>
  <c r="L7966" i="24"/>
  <c r="H7967" i="24"/>
  <c r="J7967" i="24"/>
  <c r="H7968" i="24"/>
  <c r="J7968" i="24"/>
  <c r="L7968" i="24"/>
  <c r="H7969" i="24"/>
  <c r="H7970" i="24"/>
  <c r="J7970" i="24"/>
  <c r="L7970" i="24"/>
  <c r="J7971" i="24"/>
  <c r="H7972" i="24"/>
  <c r="J7972" i="24"/>
  <c r="L7972" i="24"/>
  <c r="H7973" i="24"/>
  <c r="H7974" i="24"/>
  <c r="J7974" i="24"/>
  <c r="L7974" i="24"/>
  <c r="H7975" i="24"/>
  <c r="J7975" i="24"/>
  <c r="H7976" i="24"/>
  <c r="J7976" i="24"/>
  <c r="L7976" i="24"/>
  <c r="H7977" i="24"/>
  <c r="J7977" i="24"/>
  <c r="H7978" i="24"/>
  <c r="J7978" i="24"/>
  <c r="L7978" i="24"/>
  <c r="H7979" i="24"/>
  <c r="J7979" i="24"/>
  <c r="H7980" i="24"/>
  <c r="J7980" i="24"/>
  <c r="L7980" i="24"/>
  <c r="H7981" i="24"/>
  <c r="H7982" i="24"/>
  <c r="L7982" i="24"/>
  <c r="J7983" i="24"/>
  <c r="H7984" i="24"/>
  <c r="J7984" i="24"/>
  <c r="L7984" i="24"/>
  <c r="H7985" i="24"/>
  <c r="H7986" i="24"/>
  <c r="J7986" i="24"/>
  <c r="L7986" i="24"/>
  <c r="H7987" i="24"/>
  <c r="J7987" i="24"/>
  <c r="H7988" i="24"/>
  <c r="J7988" i="24"/>
  <c r="L7988" i="24"/>
  <c r="H7989" i="24"/>
  <c r="H7990" i="24"/>
  <c r="J7990" i="24"/>
  <c r="L7990" i="24"/>
  <c r="H7991" i="24"/>
  <c r="J7991" i="24"/>
  <c r="H7992" i="24"/>
  <c r="J7992" i="24"/>
  <c r="L7992" i="24"/>
  <c r="H7993" i="24"/>
  <c r="J7993" i="24"/>
  <c r="H7994" i="24"/>
  <c r="J7994" i="24"/>
  <c r="L7994" i="24"/>
  <c r="H7995" i="24"/>
  <c r="J7995" i="24"/>
  <c r="H7996" i="24"/>
  <c r="J7996" i="24"/>
  <c r="L7996" i="24"/>
  <c r="H7997" i="24"/>
  <c r="J7997" i="24"/>
  <c r="H7998" i="24"/>
  <c r="J7998" i="24"/>
  <c r="L7998" i="24"/>
  <c r="H7999" i="24"/>
  <c r="J7999" i="24"/>
  <c r="H8000" i="24"/>
  <c r="J8000" i="24"/>
  <c r="L8000" i="24"/>
  <c r="H8001" i="24"/>
  <c r="J8001" i="24"/>
  <c r="H8002" i="24"/>
  <c r="J8002" i="24"/>
  <c r="L8002" i="24"/>
  <c r="J8003" i="24"/>
  <c r="H8004" i="24"/>
  <c r="J8004" i="24"/>
  <c r="L8004" i="24"/>
  <c r="J8005" i="24"/>
  <c r="H8006" i="24"/>
  <c r="J8006" i="24"/>
  <c r="L8006" i="24"/>
  <c r="H8007" i="24"/>
  <c r="J8007" i="24"/>
  <c r="H8008" i="24"/>
  <c r="J8008" i="24"/>
  <c r="L8008" i="24"/>
  <c r="H8009" i="24"/>
  <c r="J8009" i="24"/>
  <c r="H8010" i="24"/>
  <c r="J8010" i="24"/>
  <c r="L8010" i="24"/>
  <c r="H8011" i="24"/>
  <c r="J8011" i="24"/>
  <c r="H8012" i="24"/>
  <c r="J8012" i="24"/>
  <c r="L8012" i="24"/>
  <c r="H8013" i="24"/>
  <c r="J8013" i="24"/>
  <c r="H8014" i="24"/>
  <c r="J8014" i="24"/>
  <c r="L8014" i="24"/>
  <c r="H8015" i="24"/>
  <c r="J8015" i="24"/>
  <c r="H8016" i="24"/>
  <c r="J8016" i="24"/>
  <c r="L8016" i="24"/>
  <c r="H8017" i="24"/>
  <c r="J8017" i="24"/>
  <c r="H8018" i="24"/>
  <c r="J8018" i="24"/>
  <c r="L8018" i="24"/>
  <c r="H8019" i="24"/>
  <c r="J8019" i="24"/>
  <c r="H8020" i="24"/>
  <c r="J8020" i="24"/>
  <c r="L8020" i="24"/>
  <c r="H8021" i="24"/>
  <c r="J8021" i="24"/>
  <c r="H8022" i="24"/>
  <c r="J8022" i="24"/>
  <c r="L8022" i="24"/>
  <c r="H8023" i="24"/>
  <c r="J8023" i="24"/>
  <c r="H8024" i="24"/>
  <c r="J8024" i="24"/>
  <c r="L8024" i="24"/>
  <c r="H8025" i="24"/>
  <c r="J8025" i="24"/>
  <c r="H8026" i="24"/>
  <c r="J8026" i="24"/>
  <c r="L8026" i="24"/>
  <c r="H8027" i="24"/>
  <c r="J8027" i="24"/>
  <c r="H8028" i="24"/>
  <c r="J8028" i="24"/>
  <c r="L8028" i="24"/>
  <c r="H8029" i="24"/>
  <c r="J8029" i="24"/>
  <c r="H8030" i="24"/>
  <c r="J8030" i="24"/>
  <c r="L8030" i="24"/>
  <c r="H8031" i="24"/>
  <c r="J8031" i="24"/>
  <c r="H8032" i="24"/>
  <c r="J8032" i="24"/>
  <c r="L8032" i="24"/>
  <c r="H8033" i="24"/>
  <c r="J8033" i="24"/>
  <c r="H8034" i="24"/>
  <c r="J8034" i="24"/>
  <c r="L8034" i="24"/>
  <c r="H8035" i="24"/>
  <c r="J8035" i="24"/>
  <c r="H8036" i="24"/>
  <c r="J8036" i="24"/>
  <c r="L8036" i="24"/>
  <c r="H8037" i="24"/>
  <c r="J8037" i="24"/>
  <c r="H8038" i="24"/>
  <c r="J8038" i="24"/>
  <c r="L8038" i="24"/>
  <c r="H8039" i="24"/>
  <c r="J8039" i="24"/>
  <c r="H8040" i="24"/>
  <c r="J8040" i="24"/>
  <c r="L8040" i="24"/>
  <c r="H8041" i="24"/>
  <c r="J8041" i="24"/>
  <c r="H8042" i="24"/>
  <c r="J8042" i="24"/>
  <c r="L8042" i="24"/>
  <c r="H8043" i="24"/>
  <c r="J8043" i="24"/>
  <c r="H8044" i="24"/>
  <c r="J8044" i="24"/>
  <c r="L8044" i="24"/>
  <c r="H8045" i="24"/>
  <c r="J8045" i="24"/>
  <c r="H8046" i="24"/>
  <c r="J8046" i="24"/>
  <c r="L8046" i="24"/>
  <c r="H8047" i="24"/>
  <c r="J8047" i="24"/>
  <c r="H8048" i="24"/>
  <c r="J8048" i="24"/>
  <c r="L8048" i="24"/>
  <c r="H8049" i="24"/>
  <c r="J8049" i="24"/>
  <c r="H8050" i="24"/>
  <c r="J8050" i="24"/>
  <c r="L8050" i="24"/>
  <c r="H8051" i="24"/>
  <c r="J8051" i="24"/>
  <c r="H8052" i="24"/>
  <c r="J8052" i="24"/>
  <c r="L8052" i="24"/>
  <c r="H8053" i="24"/>
  <c r="J8053" i="24"/>
  <c r="H8054" i="24"/>
  <c r="J8054" i="24"/>
  <c r="L8054" i="24"/>
  <c r="H8055" i="24"/>
  <c r="J8055" i="24"/>
  <c r="H8056" i="24"/>
  <c r="J8056" i="24"/>
  <c r="L8056" i="24"/>
  <c r="H8057" i="24"/>
  <c r="J8057" i="24"/>
  <c r="K6" i="25" l="1"/>
  <c r="L7971" i="24"/>
  <c r="L7923" i="24"/>
  <c r="J6612" i="24"/>
  <c r="L6612" i="24"/>
  <c r="J6596" i="24"/>
  <c r="L6596" i="24"/>
  <c r="J6580" i="24"/>
  <c r="L6580" i="24"/>
  <c r="L8005" i="24"/>
  <c r="J7982" i="24"/>
  <c r="J7981" i="24"/>
  <c r="J7966" i="24"/>
  <c r="J7950" i="24"/>
  <c r="J7934" i="24"/>
  <c r="J7918" i="24"/>
  <c r="J7902" i="24"/>
  <c r="J7901" i="24"/>
  <c r="J7886" i="24"/>
  <c r="J7870" i="24"/>
  <c r="J7869" i="24"/>
  <c r="J7854" i="24"/>
  <c r="J7853" i="24"/>
  <c r="L7847" i="24"/>
  <c r="J7838" i="24"/>
  <c r="J7837" i="24"/>
  <c r="J7822" i="24"/>
  <c r="J7821" i="24"/>
  <c r="J7806" i="24"/>
  <c r="J7805" i="24"/>
  <c r="J7790" i="24"/>
  <c r="J7789" i="24"/>
  <c r="J7774" i="24"/>
  <c r="J7773" i="24"/>
  <c r="J7758" i="24"/>
  <c r="J7757" i="24"/>
  <c r="J7742" i="24"/>
  <c r="J7741" i="24"/>
  <c r="J7726" i="24"/>
  <c r="J7725" i="24"/>
  <c r="J7710" i="24"/>
  <c r="J7709" i="24"/>
  <c r="J7694" i="24"/>
  <c r="J7693" i="24"/>
  <c r="J7678" i="24"/>
  <c r="J7677" i="24"/>
  <c r="J7662" i="24"/>
  <c r="J7661" i="24"/>
  <c r="J7646" i="24"/>
  <c r="J7645" i="24"/>
  <c r="J7630" i="24"/>
  <c r="J7629" i="24"/>
  <c r="J7614" i="24"/>
  <c r="J7613" i="24"/>
  <c r="J7598" i="24"/>
  <c r="J7597" i="24"/>
  <c r="J7582" i="24"/>
  <c r="J7581" i="24"/>
  <c r="J7566" i="24"/>
  <c r="J7565" i="24"/>
  <c r="J7550" i="24"/>
  <c r="J7549" i="24"/>
  <c r="J7534" i="24"/>
  <c r="J7533" i="24"/>
  <c r="J7518" i="24"/>
  <c r="J7517" i="24"/>
  <c r="J7502" i="24"/>
  <c r="J7501" i="24"/>
  <c r="J7486" i="24"/>
  <c r="J7485" i="24"/>
  <c r="J7470" i="24"/>
  <c r="J7469" i="24"/>
  <c r="J7454" i="24"/>
  <c r="J7453" i="24"/>
  <c r="J7438" i="24"/>
  <c r="J7437" i="24"/>
  <c r="J7422" i="24"/>
  <c r="J7421" i="24"/>
  <c r="J7406" i="24"/>
  <c r="J7405" i="24"/>
  <c r="J7390" i="24"/>
  <c r="J7389" i="24"/>
  <c r="J7374" i="24"/>
  <c r="J7373" i="24"/>
  <c r="J7358" i="24"/>
  <c r="J7357" i="24"/>
  <c r="J7342" i="24"/>
  <c r="J7341" i="24"/>
  <c r="J7326" i="24"/>
  <c r="J7325" i="24"/>
  <c r="J7310" i="24"/>
  <c r="J7309" i="24"/>
  <c r="J7298" i="24"/>
  <c r="L6774" i="24"/>
  <c r="J6774" i="24"/>
  <c r="J6525" i="24"/>
  <c r="J6517" i="24"/>
  <c r="J6509" i="24"/>
  <c r="J6501" i="24"/>
  <c r="L8003" i="24"/>
  <c r="J7985" i="24"/>
  <c r="J7969" i="24"/>
  <c r="L7963" i="24"/>
  <c r="J7953" i="24"/>
  <c r="J7937" i="24"/>
  <c r="J7921" i="24"/>
  <c r="L7915" i="24"/>
  <c r="J7905" i="24"/>
  <c r="J7889" i="24"/>
  <c r="L7877" i="24"/>
  <c r="J7873" i="24"/>
  <c r="J7857" i="24"/>
  <c r="L7851" i="24"/>
  <c r="J7841" i="24"/>
  <c r="L7835" i="24"/>
  <c r="J7825" i="24"/>
  <c r="J7809" i="24"/>
  <c r="J7793" i="24"/>
  <c r="J7777" i="24"/>
  <c r="L7765" i="24"/>
  <c r="J7761" i="24"/>
  <c r="J7745" i="24"/>
  <c r="L7739" i="24"/>
  <c r="J7729" i="24"/>
  <c r="J7713" i="24"/>
  <c r="J7697" i="24"/>
  <c r="J7681" i="24"/>
  <c r="J7665" i="24"/>
  <c r="J7649" i="24"/>
  <c r="J7633" i="24"/>
  <c r="J7617" i="24"/>
  <c r="J7601" i="24"/>
  <c r="J7585" i="24"/>
  <c r="J7569" i="24"/>
  <c r="J7553" i="24"/>
  <c r="J7537" i="24"/>
  <c r="J7521" i="24"/>
  <c r="J7505" i="24"/>
  <c r="J7489" i="24"/>
  <c r="J7473" i="24"/>
  <c r="J7457" i="24"/>
  <c r="J7441" i="24"/>
  <c r="J7425" i="24"/>
  <c r="J7409" i="24"/>
  <c r="J7393" i="24"/>
  <c r="J7377" i="24"/>
  <c r="J7361" i="24"/>
  <c r="J7345" i="24"/>
  <c r="J7329" i="24"/>
  <c r="J7313" i="24"/>
  <c r="L6695" i="24"/>
  <c r="J6695" i="24"/>
  <c r="L6679" i="24"/>
  <c r="J6679" i="24"/>
  <c r="L6663" i="24"/>
  <c r="J6663" i="24"/>
  <c r="L6647" i="24"/>
  <c r="J6647" i="24"/>
  <c r="L6631" i="24"/>
  <c r="J6631" i="24"/>
  <c r="J6607" i="24"/>
  <c r="J6591" i="24"/>
  <c r="J6575" i="24"/>
  <c r="J7989" i="24"/>
  <c r="L7983" i="24"/>
  <c r="J7973" i="24"/>
  <c r="J7957" i="24"/>
  <c r="L7951" i="24"/>
  <c r="J7941" i="24"/>
  <c r="J7925" i="24"/>
  <c r="J7909" i="24"/>
  <c r="J7893" i="24"/>
  <c r="J7877" i="24"/>
  <c r="J7861" i="24"/>
  <c r="J7845" i="24"/>
  <c r="J7829" i="24"/>
  <c r="J7813" i="24"/>
  <c r="J7797" i="24"/>
  <c r="J7781" i="24"/>
  <c r="J7765" i="24"/>
  <c r="J7749" i="24"/>
  <c r="J7733" i="24"/>
  <c r="J7717" i="24"/>
  <c r="J7701" i="24"/>
  <c r="L7695" i="24"/>
  <c r="J7685" i="24"/>
  <c r="J7669" i="24"/>
  <c r="J7653" i="24"/>
  <c r="J7637" i="24"/>
  <c r="J7621" i="24"/>
  <c r="J7605" i="24"/>
  <c r="J7589" i="24"/>
  <c r="J7573" i="24"/>
  <c r="J7557" i="24"/>
  <c r="J7541" i="24"/>
  <c r="J7525" i="24"/>
  <c r="J7509" i="24"/>
  <c r="J7493" i="24"/>
  <c r="J7477" i="24"/>
  <c r="J7461" i="24"/>
  <c r="J7445" i="24"/>
  <c r="J7429" i="24"/>
  <c r="J7413" i="24"/>
  <c r="J7397" i="24"/>
  <c r="J7381" i="24"/>
  <c r="J7365" i="24"/>
  <c r="J7349" i="24"/>
  <c r="J7333" i="24"/>
  <c r="J7317" i="24"/>
  <c r="L7286" i="24"/>
  <c r="J7286" i="24"/>
  <c r="L7282" i="24"/>
  <c r="J7282" i="24"/>
  <c r="L7278" i="24"/>
  <c r="J7278" i="24"/>
  <c r="L7274" i="24"/>
  <c r="J7274" i="24"/>
  <c r="L7270" i="24"/>
  <c r="J7270" i="24"/>
  <c r="L7266" i="24"/>
  <c r="J7266" i="24"/>
  <c r="L7262" i="24"/>
  <c r="J7262" i="24"/>
  <c r="L7258" i="24"/>
  <c r="J7258" i="24"/>
  <c r="L7254" i="24"/>
  <c r="J7254" i="24"/>
  <c r="L7250" i="24"/>
  <c r="J7250" i="24"/>
  <c r="L7246" i="24"/>
  <c r="J7246" i="24"/>
  <c r="L7242" i="24"/>
  <c r="J7242" i="24"/>
  <c r="L7238" i="24"/>
  <c r="J7238" i="24"/>
  <c r="L7234" i="24"/>
  <c r="J7234" i="24"/>
  <c r="L7230" i="24"/>
  <c r="J7230" i="24"/>
  <c r="L7226" i="24"/>
  <c r="J7226" i="24"/>
  <c r="L7222" i="24"/>
  <c r="J7222" i="24"/>
  <c r="L7218" i="24"/>
  <c r="J7218" i="24"/>
  <c r="L7214" i="24"/>
  <c r="J7214" i="24"/>
  <c r="L7210" i="24"/>
  <c r="J7210" i="24"/>
  <c r="L7206" i="24"/>
  <c r="J7206" i="24"/>
  <c r="L7202" i="24"/>
  <c r="J7202" i="24"/>
  <c r="L7198" i="24"/>
  <c r="J7198" i="24"/>
  <c r="L7194" i="24"/>
  <c r="J7194" i="24"/>
  <c r="L7190" i="24"/>
  <c r="J7190" i="24"/>
  <c r="L7186" i="24"/>
  <c r="J7186" i="24"/>
  <c r="L7182" i="24"/>
  <c r="J7182" i="24"/>
  <c r="L7178" i="24"/>
  <c r="J7178" i="24"/>
  <c r="L7174" i="24"/>
  <c r="J7174" i="24"/>
  <c r="L7170" i="24"/>
  <c r="J7170" i="24"/>
  <c r="L7166" i="24"/>
  <c r="J7166" i="24"/>
  <c r="L7162" i="24"/>
  <c r="J7162" i="24"/>
  <c r="L7158" i="24"/>
  <c r="J7158" i="24"/>
  <c r="L7154" i="24"/>
  <c r="J7154" i="24"/>
  <c r="L7150" i="24"/>
  <c r="J7150" i="24"/>
  <c r="L7146" i="24"/>
  <c r="J7146" i="24"/>
  <c r="L7142" i="24"/>
  <c r="J7142" i="24"/>
  <c r="L7138" i="24"/>
  <c r="J7138" i="24"/>
  <c r="L7134" i="24"/>
  <c r="J7134" i="24"/>
  <c r="L7130" i="24"/>
  <c r="J7130" i="24"/>
  <c r="L7126" i="24"/>
  <c r="J7126" i="24"/>
  <c r="L7122" i="24"/>
  <c r="J7122" i="24"/>
  <c r="L7118" i="24"/>
  <c r="J7118" i="24"/>
  <c r="L7114" i="24"/>
  <c r="J7114" i="24"/>
  <c r="L7110" i="24"/>
  <c r="J7110" i="24"/>
  <c r="L7106" i="24"/>
  <c r="J7106" i="24"/>
  <c r="L7102" i="24"/>
  <c r="J7102" i="24"/>
  <c r="L7098" i="24"/>
  <c r="J7098" i="24"/>
  <c r="L7094" i="24"/>
  <c r="J7094" i="24"/>
  <c r="L7090" i="24"/>
  <c r="J7090" i="24"/>
  <c r="L7086" i="24"/>
  <c r="J7086" i="24"/>
  <c r="L7082" i="24"/>
  <c r="J7082" i="24"/>
  <c r="L7078" i="24"/>
  <c r="J7078" i="24"/>
  <c r="L7074" i="24"/>
  <c r="J7074" i="24"/>
  <c r="L7070" i="24"/>
  <c r="J7070" i="24"/>
  <c r="L7066" i="24"/>
  <c r="J7066" i="24"/>
  <c r="L7062" i="24"/>
  <c r="J7062" i="24"/>
  <c r="L7058" i="24"/>
  <c r="J7058" i="24"/>
  <c r="L7054" i="24"/>
  <c r="J7054" i="24"/>
  <c r="L7050" i="24"/>
  <c r="J7050" i="24"/>
  <c r="L7046" i="24"/>
  <c r="J7046" i="24"/>
  <c r="L7042" i="24"/>
  <c r="J7042" i="24"/>
  <c r="L7038" i="24"/>
  <c r="J7038" i="24"/>
  <c r="L7034" i="24"/>
  <c r="J7034" i="24"/>
  <c r="L7030" i="24"/>
  <c r="J7030" i="24"/>
  <c r="L7026" i="24"/>
  <c r="J7026" i="24"/>
  <c r="L7022" i="24"/>
  <c r="J7022" i="24"/>
  <c r="L7018" i="24"/>
  <c r="J7018" i="24"/>
  <c r="L7014" i="24"/>
  <c r="J7014" i="24"/>
  <c r="L7010" i="24"/>
  <c r="J7010" i="24"/>
  <c r="L7006" i="24"/>
  <c r="J7006" i="24"/>
  <c r="L7002" i="24"/>
  <c r="J7002" i="24"/>
  <c r="L6998" i="24"/>
  <c r="J6998" i="24"/>
  <c r="L6994" i="24"/>
  <c r="J6994" i="24"/>
  <c r="L6990" i="24"/>
  <c r="J6990" i="24"/>
  <c r="L6986" i="24"/>
  <c r="J6986" i="24"/>
  <c r="L6982" i="24"/>
  <c r="J6982" i="24"/>
  <c r="L6978" i="24"/>
  <c r="J6978" i="24"/>
  <c r="L6974" i="24"/>
  <c r="J6974" i="24"/>
  <c r="L6970" i="24"/>
  <c r="J6970" i="24"/>
  <c r="L6966" i="24"/>
  <c r="J6966" i="24"/>
  <c r="L6962" i="24"/>
  <c r="J6962" i="24"/>
  <c r="L6958" i="24"/>
  <c r="J6958" i="24"/>
  <c r="L6954" i="24"/>
  <c r="J6954" i="24"/>
  <c r="L6950" i="24"/>
  <c r="J6950" i="24"/>
  <c r="L6946" i="24"/>
  <c r="J6946" i="24"/>
  <c r="L6942" i="24"/>
  <c r="J6942" i="24"/>
  <c r="L6938" i="24"/>
  <c r="J6938" i="24"/>
  <c r="L6934" i="24"/>
  <c r="J6934" i="24"/>
  <c r="L6930" i="24"/>
  <c r="J6930" i="24"/>
  <c r="L6926" i="24"/>
  <c r="J6926" i="24"/>
  <c r="L6922" i="24"/>
  <c r="J6922" i="24"/>
  <c r="L6918" i="24"/>
  <c r="J6918" i="24"/>
  <c r="L6914" i="24"/>
  <c r="J6914" i="24"/>
  <c r="L6910" i="24"/>
  <c r="J6910" i="24"/>
  <c r="L6906" i="24"/>
  <c r="J6906" i="24"/>
  <c r="L6902" i="24"/>
  <c r="J6902" i="24"/>
  <c r="L6898" i="24"/>
  <c r="J6898" i="24"/>
  <c r="L6894" i="24"/>
  <c r="J6894" i="24"/>
  <c r="L6890" i="24"/>
  <c r="J6890" i="24"/>
  <c r="L6886" i="24"/>
  <c r="J6886" i="24"/>
  <c r="L6882" i="24"/>
  <c r="J6882" i="24"/>
  <c r="L6878" i="24"/>
  <c r="J6878" i="24"/>
  <c r="L6874" i="24"/>
  <c r="J6874" i="24"/>
  <c r="L6870" i="24"/>
  <c r="J6870" i="24"/>
  <c r="L6866" i="24"/>
  <c r="J6866" i="24"/>
  <c r="L6862" i="24"/>
  <c r="J6862" i="24"/>
  <c r="L6858" i="24"/>
  <c r="J6858" i="24"/>
  <c r="L6854" i="24"/>
  <c r="J6854" i="24"/>
  <c r="L6850" i="24"/>
  <c r="J6850" i="24"/>
  <c r="L6846" i="24"/>
  <c r="J6846" i="24"/>
  <c r="L6842" i="24"/>
  <c r="J6842" i="24"/>
  <c r="L6838" i="24"/>
  <c r="J6838" i="24"/>
  <c r="L6834" i="24"/>
  <c r="J6834" i="24"/>
  <c r="L6830" i="24"/>
  <c r="J6830" i="24"/>
  <c r="L6826" i="24"/>
  <c r="J6826" i="24"/>
  <c r="L6822" i="24"/>
  <c r="J6822" i="24"/>
  <c r="L6818" i="24"/>
  <c r="J6818" i="24"/>
  <c r="L6814" i="24"/>
  <c r="J6814" i="24"/>
  <c r="L6810" i="24"/>
  <c r="J6810" i="24"/>
  <c r="L6806" i="24"/>
  <c r="J6806" i="24"/>
  <c r="L6802" i="24"/>
  <c r="J6802" i="24"/>
  <c r="J6800" i="24"/>
  <c r="L6798" i="24"/>
  <c r="J6798" i="24"/>
  <c r="J6796" i="24"/>
  <c r="L6794" i="24"/>
  <c r="J6794" i="24"/>
  <c r="J6792" i="24"/>
  <c r="L6790" i="24"/>
  <c r="J6790" i="24"/>
  <c r="J6788" i="24"/>
  <c r="L6786" i="24"/>
  <c r="J6786" i="24"/>
  <c r="J6784" i="24"/>
  <c r="L6782" i="24"/>
  <c r="J6782" i="24"/>
  <c r="J6780" i="24"/>
  <c r="L6778" i="24"/>
  <c r="J6778" i="24"/>
  <c r="L6620" i="24"/>
  <c r="J6616" i="24"/>
  <c r="J6613" i="24"/>
  <c r="L6604" i="24"/>
  <c r="J6600" i="24"/>
  <c r="J6597" i="24"/>
  <c r="L6588" i="24"/>
  <c r="J6584" i="24"/>
  <c r="J6581" i="24"/>
  <c r="J6467" i="24"/>
  <c r="J6459" i="24"/>
  <c r="J6275" i="24"/>
  <c r="J6259" i="24"/>
  <c r="J6251" i="24"/>
  <c r="J6235" i="24"/>
  <c r="J6227" i="24"/>
  <c r="J6219" i="24"/>
  <c r="J6211" i="24"/>
  <c r="J6203" i="24"/>
  <c r="J6195" i="24"/>
  <c r="J6187" i="24"/>
  <c r="J6179" i="24"/>
  <c r="J6171" i="24"/>
  <c r="J6163" i="24"/>
  <c r="J6155" i="24"/>
  <c r="J6147" i="24"/>
  <c r="J6139" i="24"/>
  <c r="J6131" i="24"/>
  <c r="J6123" i="24"/>
  <c r="J6115" i="24"/>
  <c r="J6107" i="24"/>
  <c r="J6099" i="24"/>
  <c r="J6091" i="24"/>
  <c r="J5811" i="24"/>
  <c r="J6169" i="24"/>
  <c r="J6161" i="24"/>
  <c r="J6153" i="24"/>
  <c r="J6129" i="24"/>
  <c r="J6121" i="24"/>
  <c r="J6113" i="24"/>
  <c r="J6105" i="24"/>
  <c r="J6097" i="24"/>
  <c r="J6089" i="24"/>
  <c r="J6081" i="24"/>
  <c r="J6073" i="24"/>
  <c r="J6065" i="24"/>
  <c r="J6057" i="24"/>
  <c r="J6049" i="24"/>
  <c r="J6041" i="24"/>
  <c r="J6033" i="24"/>
  <c r="J6025" i="24"/>
  <c r="J6017" i="24"/>
  <c r="J6009" i="24"/>
  <c r="J6001" i="24"/>
  <c r="J5993" i="24"/>
  <c r="J5985" i="24"/>
  <c r="J5977" i="24"/>
  <c r="J5969" i="24"/>
  <c r="J5961" i="24"/>
  <c r="J5953" i="24"/>
  <c r="J5945" i="24"/>
  <c r="J5937" i="24"/>
  <c r="J5929" i="24"/>
  <c r="J5921" i="24"/>
  <c r="J5913" i="24"/>
  <c r="J5905" i="24"/>
  <c r="J5897" i="24"/>
  <c r="J5889" i="24"/>
  <c r="J5881" i="24"/>
  <c r="J6703" i="24"/>
  <c r="J6687" i="24"/>
  <c r="J6671" i="24"/>
  <c r="J6655" i="24"/>
  <c r="J6639" i="24"/>
  <c r="J6623" i="24"/>
  <c r="J6621" i="24"/>
  <c r="J6608" i="24"/>
  <c r="J6605" i="24"/>
  <c r="J6592" i="24"/>
  <c r="J6589" i="24"/>
  <c r="J6576" i="24"/>
  <c r="J6471" i="24"/>
  <c r="J6463" i="24"/>
  <c r="J6455" i="24"/>
  <c r="J6447" i="24"/>
  <c r="J6439" i="24"/>
  <c r="J6431" i="24"/>
  <c r="J6423" i="24"/>
  <c r="J6415" i="24"/>
  <c r="J6407" i="24"/>
  <c r="J6399" i="24"/>
  <c r="J6391" i="24"/>
  <c r="J6383" i="24"/>
  <c r="J6375" i="24"/>
  <c r="J6367" i="24"/>
  <c r="J6359" i="24"/>
  <c r="J6351" i="24"/>
  <c r="J6343" i="24"/>
  <c r="J6335" i="24"/>
  <c r="J6327" i="24"/>
  <c r="J6319" i="24"/>
  <c r="J6311" i="24"/>
  <c r="J6303" i="24"/>
  <c r="J6295" i="24"/>
  <c r="J6287" i="24"/>
  <c r="J6279" i="24"/>
  <c r="J6271" i="24"/>
  <c r="J6263" i="24"/>
  <c r="J6255" i="24"/>
  <c r="J6247" i="24"/>
  <c r="J6239" i="24"/>
  <c r="J6231" i="24"/>
  <c r="J6223" i="24"/>
  <c r="J6215" i="24"/>
  <c r="J6207" i="24"/>
  <c r="J6199" i="24"/>
  <c r="J6191" i="24"/>
  <c r="J6183" i="24"/>
  <c r="J6175" i="24"/>
  <c r="J6167" i="24"/>
  <c r="J6159" i="24"/>
  <c r="J6151" i="24"/>
  <c r="J6143" i="24"/>
  <c r="J6135" i="24"/>
  <c r="J6127" i="24"/>
  <c r="J6119" i="24"/>
  <c r="J6111" i="24"/>
  <c r="J6103" i="24"/>
  <c r="J6095" i="24"/>
  <c r="J6087" i="24"/>
  <c r="J6079" i="24"/>
  <c r="J6071" i="24"/>
  <c r="J6063" i="24"/>
  <c r="J6055" i="24"/>
  <c r="J6047" i="24"/>
  <c r="J6039" i="24"/>
  <c r="J6031" i="24"/>
  <c r="J6023" i="24"/>
  <c r="J6015" i="24"/>
  <c r="J6007" i="24"/>
  <c r="J5999" i="24"/>
  <c r="J5991" i="24"/>
  <c r="J5983" i="24"/>
  <c r="J5975" i="24"/>
  <c r="J5967" i="24"/>
  <c r="J5959" i="24"/>
  <c r="J5951" i="24"/>
  <c r="J5943" i="24"/>
  <c r="J5935" i="24"/>
  <c r="J5927" i="24"/>
  <c r="J5919" i="24"/>
  <c r="J5911" i="24"/>
  <c r="J5903" i="24"/>
  <c r="J5895" i="24"/>
  <c r="J5887" i="24"/>
  <c r="J5879" i="24"/>
  <c r="J5871" i="24"/>
  <c r="J5863" i="24"/>
  <c r="J5855" i="24"/>
  <c r="J5847" i="24"/>
  <c r="J5839" i="24"/>
  <c r="J5831" i="24"/>
  <c r="J5823" i="24"/>
  <c r="J5815" i="24"/>
  <c r="J4823" i="24"/>
  <c r="J4815" i="24"/>
  <c r="J4807" i="24"/>
  <c r="J4799" i="24"/>
  <c r="J4791" i="24"/>
  <c r="J4783" i="24"/>
  <c r="J4775" i="24"/>
  <c r="J4767" i="24"/>
  <c r="J4759" i="24"/>
  <c r="J4751" i="24"/>
  <c r="J4743" i="24"/>
  <c r="J4735" i="24"/>
  <c r="J4727" i="24"/>
  <c r="J4719" i="24"/>
  <c r="J4711" i="24"/>
  <c r="J4703" i="24"/>
  <c r="J4695" i="24"/>
  <c r="J4687" i="24"/>
  <c r="J4679" i="24"/>
  <c r="J4671" i="24"/>
  <c r="J4663" i="24"/>
  <c r="J4655" i="24"/>
  <c r="J4647" i="24"/>
  <c r="J4639" i="24"/>
  <c r="J4623" i="24"/>
  <c r="J4415" i="24"/>
  <c r="J4469" i="24"/>
  <c r="J4461" i="24"/>
  <c r="J4453" i="24"/>
  <c r="J5123" i="24"/>
  <c r="J5115" i="24"/>
  <c r="J5107" i="24"/>
  <c r="J5099" i="24"/>
  <c r="J5091" i="24"/>
  <c r="J5083" i="24"/>
  <c r="J5075" i="24"/>
  <c r="J5067" i="24"/>
  <c r="J5059" i="24"/>
  <c r="J5051" i="24"/>
  <c r="J5043" i="24"/>
  <c r="J5035" i="24"/>
  <c r="J5027" i="24"/>
  <c r="J5019" i="24"/>
  <c r="J5011" i="24"/>
  <c r="J5003" i="24"/>
  <c r="J4995" i="24"/>
  <c r="J4987" i="24"/>
  <c r="J4979" i="24"/>
  <c r="J4971" i="24"/>
  <c r="J4963" i="24"/>
  <c r="J4955" i="24"/>
  <c r="J4947" i="24"/>
  <c r="J4939" i="24"/>
  <c r="J4931" i="24"/>
  <c r="J4923" i="24"/>
  <c r="J4915" i="24"/>
  <c r="J4907" i="24"/>
  <c r="J4899" i="24"/>
  <c r="J4891" i="24"/>
  <c r="J4883" i="24"/>
  <c r="J4875" i="24"/>
  <c r="J4867" i="24"/>
  <c r="J4859" i="24"/>
  <c r="J4851" i="24"/>
  <c r="J4843" i="24"/>
  <c r="J4835" i="24"/>
  <c r="J4827" i="24"/>
  <c r="J4819" i="24"/>
  <c r="J4811" i="24"/>
  <c r="J4803" i="24"/>
  <c r="J4795" i="24"/>
  <c r="J4787" i="24"/>
  <c r="J4779" i="24"/>
  <c r="J4771" i="24"/>
  <c r="J4763" i="24"/>
  <c r="J4755" i="24"/>
  <c r="J4747" i="24"/>
  <c r="J4739" i="24"/>
  <c r="J4731" i="24"/>
  <c r="J4723" i="24"/>
  <c r="J4715" i="24"/>
  <c r="J4707" i="24"/>
  <c r="J4699" i="24"/>
  <c r="J4691" i="24"/>
  <c r="J4683" i="24"/>
  <c r="J4675" i="24"/>
  <c r="J4667" i="24"/>
  <c r="J4659" i="24"/>
  <c r="J4651" i="24"/>
  <c r="J4643" i="24"/>
  <c r="J4635" i="24"/>
  <c r="J4627" i="24"/>
  <c r="J4619" i="24"/>
  <c r="J4611" i="24"/>
  <c r="J4603" i="24"/>
  <c r="J4595" i="24"/>
  <c r="J4587" i="24"/>
  <c r="J4579" i="24"/>
  <c r="J4571" i="24"/>
  <c r="J4563" i="24"/>
  <c r="J4555" i="24"/>
  <c r="J4547" i="24"/>
  <c r="J4539" i="24"/>
  <c r="J4531" i="24"/>
  <c r="J4523" i="24"/>
  <c r="J4515" i="24"/>
  <c r="J4507" i="24"/>
  <c r="J5121" i="24"/>
  <c r="J5113" i="24"/>
  <c r="J5105" i="24"/>
  <c r="J5097" i="24"/>
  <c r="J5089" i="24"/>
  <c r="J5081" i="24"/>
  <c r="J5073" i="24"/>
  <c r="J5065" i="24"/>
  <c r="J5057" i="24"/>
  <c r="J5049" i="24"/>
  <c r="J5041" i="24"/>
  <c r="J5033" i="24"/>
  <c r="J5025" i="24"/>
  <c r="J5017" i="24"/>
  <c r="J5009" i="24"/>
  <c r="J5001" i="24"/>
  <c r="J4993" i="24"/>
  <c r="J4985" i="24"/>
  <c r="J4977" i="24"/>
  <c r="J4969" i="24"/>
  <c r="J4961" i="24"/>
  <c r="J4953" i="24"/>
  <c r="J4945" i="24"/>
  <c r="J4937" i="24"/>
  <c r="J4929" i="24"/>
  <c r="J4921" i="24"/>
  <c r="J4913" i="24"/>
  <c r="J4905" i="24"/>
  <c r="J4897" i="24"/>
  <c r="J4889" i="24"/>
  <c r="J4881" i="24"/>
  <c r="J4873" i="24"/>
  <c r="J4865" i="24"/>
  <c r="J4857" i="24"/>
  <c r="J4849" i="24"/>
  <c r="J4841" i="24"/>
  <c r="J4833" i="24"/>
  <c r="J4825" i="24"/>
  <c r="J4817" i="24"/>
  <c r="J4809" i="24"/>
  <c r="J4801" i="24"/>
  <c r="J4793" i="24"/>
  <c r="J4785" i="24"/>
  <c r="J4777" i="24"/>
  <c r="J4769" i="24"/>
  <c r="J4761" i="24"/>
  <c r="J4753" i="24"/>
  <c r="J4745" i="24"/>
  <c r="J4737" i="24"/>
  <c r="J4729" i="24"/>
  <c r="J4721" i="24"/>
  <c r="J4713" i="24"/>
  <c r="J4705" i="24"/>
  <c r="J4697" i="24"/>
  <c r="J4689" i="24"/>
  <c r="J4681" i="24"/>
  <c r="J4673" i="24"/>
  <c r="J4665" i="24"/>
  <c r="J4657" i="24"/>
  <c r="J4649" i="24"/>
  <c r="J4641" i="24"/>
  <c r="J4633" i="24"/>
  <c r="J4625" i="24"/>
  <c r="J4617" i="24"/>
  <c r="J4609" i="24"/>
  <c r="J4601" i="24"/>
  <c r="J4593" i="24"/>
  <c r="J4585" i="24"/>
  <c r="J4577" i="24"/>
  <c r="J4569" i="24"/>
  <c r="J4561" i="24"/>
  <c r="J4553" i="24"/>
  <c r="J4545" i="24"/>
  <c r="J4537" i="24"/>
  <c r="J4529" i="24"/>
  <c r="J4521" i="24"/>
  <c r="J4513" i="24"/>
  <c r="J4505" i="24"/>
  <c r="J4497" i="24"/>
  <c r="J4489" i="24"/>
  <c r="J4481" i="24"/>
  <c r="J4473" i="24"/>
  <c r="J4465" i="24"/>
  <c r="J4457" i="24"/>
  <c r="J3999" i="24"/>
  <c r="J3991" i="24"/>
  <c r="J3983" i="24"/>
  <c r="J3975" i="24"/>
  <c r="J3967" i="24"/>
  <c r="J3959" i="24"/>
  <c r="J3951" i="24"/>
  <c r="J3943" i="24"/>
  <c r="J3935" i="24"/>
  <c r="J3927" i="24"/>
  <c r="J3919" i="24"/>
  <c r="J3911" i="24"/>
  <c r="J3903" i="24"/>
  <c r="J3895" i="24"/>
  <c r="J3887" i="24"/>
  <c r="J3879" i="24"/>
  <c r="J3871" i="24"/>
  <c r="J3863" i="24"/>
  <c r="J3855" i="24"/>
  <c r="J3847" i="24"/>
  <c r="J3839" i="24"/>
  <c r="J3831" i="24"/>
  <c r="J3823" i="24"/>
  <c r="J3815" i="24"/>
  <c r="J3807" i="24"/>
  <c r="J3799" i="24"/>
  <c r="J3791" i="24"/>
  <c r="J3783" i="24"/>
  <c r="J3775" i="24"/>
  <c r="J3767" i="24"/>
  <c r="J3759" i="24"/>
  <c r="J3751" i="24"/>
  <c r="J3743" i="24"/>
  <c r="J3735" i="24"/>
  <c r="J3727" i="24"/>
  <c r="J3719" i="24"/>
  <c r="J3711" i="24"/>
  <c r="J3703" i="24"/>
  <c r="J3695" i="24"/>
  <c r="J3687" i="24"/>
  <c r="J3679" i="24"/>
  <c r="J3671" i="24"/>
  <c r="J3663" i="24"/>
  <c r="J3655" i="24"/>
  <c r="J3647" i="24"/>
  <c r="J3639" i="24"/>
  <c r="J3631" i="24"/>
  <c r="J3623" i="24"/>
  <c r="J3615" i="24"/>
  <c r="J3607" i="24"/>
  <c r="J3599" i="24"/>
  <c r="J3591" i="24"/>
  <c r="J3583" i="24"/>
  <c r="J3575" i="24"/>
  <c r="J3567" i="24"/>
  <c r="J3559" i="24"/>
  <c r="J3551" i="24"/>
  <c r="J3543" i="24"/>
  <c r="J3535" i="24"/>
  <c r="J3527" i="24"/>
  <c r="J3519" i="24"/>
  <c r="J4003" i="24"/>
  <c r="J3995" i="24"/>
  <c r="J3987" i="24"/>
  <c r="J3979" i="24"/>
  <c r="J3971" i="24"/>
  <c r="J3963" i="24"/>
  <c r="J3955" i="24"/>
  <c r="J3947" i="24"/>
  <c r="J3939" i="24"/>
  <c r="J3931" i="24"/>
  <c r="J3923" i="24"/>
  <c r="J3915" i="24"/>
  <c r="J3907" i="24"/>
  <c r="J3899" i="24"/>
  <c r="J3891" i="24"/>
  <c r="J3883" i="24"/>
  <c r="J3875" i="24"/>
  <c r="J3867" i="24"/>
  <c r="J3859" i="24"/>
  <c r="J3851" i="24"/>
  <c r="J3843" i="24"/>
  <c r="J3835" i="24"/>
  <c r="J3827" i="24"/>
  <c r="J3819" i="24"/>
  <c r="J3811" i="24"/>
  <c r="J3803" i="24"/>
  <c r="J3795" i="24"/>
  <c r="J3787" i="24"/>
  <c r="J3779" i="24"/>
  <c r="J3771" i="24"/>
  <c r="J3763" i="24"/>
  <c r="J3755" i="24"/>
  <c r="J3747" i="24"/>
  <c r="J3739" i="24"/>
  <c r="J3731" i="24"/>
  <c r="J3723" i="24"/>
  <c r="J3715" i="24"/>
  <c r="J3707" i="24"/>
  <c r="J3699" i="24"/>
  <c r="J3691" i="24"/>
  <c r="J3683" i="24"/>
  <c r="J3675" i="24"/>
  <c r="J3667" i="24"/>
  <c r="J3659" i="24"/>
  <c r="J3651" i="24"/>
  <c r="J3643" i="24"/>
  <c r="J3635" i="24"/>
  <c r="J3627" i="24"/>
  <c r="J3619" i="24"/>
  <c r="J3611" i="24"/>
  <c r="J3603" i="24"/>
  <c r="J3595" i="24"/>
  <c r="J3587" i="24"/>
  <c r="J3579" i="24"/>
  <c r="J3571" i="24"/>
  <c r="J3563" i="24"/>
  <c r="J3555" i="24"/>
  <c r="J3547" i="24"/>
  <c r="J3539" i="24"/>
  <c r="J3531" i="24"/>
  <c r="J3523" i="24"/>
  <c r="J4001" i="24"/>
  <c r="J3993" i="24"/>
  <c r="J3985" i="24"/>
  <c r="J3977" i="24"/>
  <c r="J3969" i="24"/>
  <c r="J3961" i="24"/>
  <c r="J3953" i="24"/>
  <c r="J3945" i="24"/>
  <c r="J3937" i="24"/>
  <c r="J3929" i="24"/>
  <c r="J3921" i="24"/>
  <c r="J3913" i="24"/>
  <c r="J3905" i="24"/>
  <c r="J3897" i="24"/>
  <c r="J3889" i="24"/>
  <c r="J3881" i="24"/>
  <c r="J3865" i="24"/>
  <c r="J2853" i="24"/>
  <c r="J2845" i="24"/>
  <c r="J2837" i="24"/>
  <c r="J2829" i="24"/>
  <c r="J2821" i="24"/>
  <c r="J2813" i="24"/>
  <c r="J2805" i="24"/>
  <c r="J2797" i="24"/>
  <c r="J2789" i="24"/>
  <c r="J2781" i="24"/>
  <c r="J2773" i="24"/>
  <c r="J2765" i="24"/>
  <c r="J2757" i="24"/>
  <c r="J2749" i="24"/>
  <c r="J2741" i="24"/>
  <c r="J2733" i="24"/>
  <c r="J2725" i="24"/>
  <c r="J2717" i="24"/>
  <c r="J2709" i="24"/>
  <c r="J2701" i="24"/>
  <c r="J2693" i="24"/>
  <c r="J2685" i="24"/>
  <c r="J2677" i="24"/>
  <c r="J2669" i="24"/>
  <c r="J2661" i="24"/>
  <c r="J2653" i="24"/>
  <c r="J2645" i="24"/>
  <c r="J2637" i="24"/>
  <c r="J2629" i="24"/>
  <c r="J2621" i="24"/>
  <c r="J2613" i="24"/>
  <c r="J2605" i="24"/>
  <c r="J2597" i="24"/>
  <c r="J2589" i="24"/>
  <c r="J2581" i="24"/>
  <c r="J2573" i="24"/>
  <c r="J2565" i="24"/>
  <c r="J2557" i="24"/>
  <c r="J2549" i="24"/>
  <c r="J2541" i="24"/>
  <c r="J2533" i="24"/>
  <c r="J2525" i="24"/>
  <c r="J2517" i="24"/>
  <c r="J2509" i="24"/>
  <c r="J2501" i="24"/>
  <c r="J2493" i="24"/>
  <c r="J2485" i="24"/>
  <c r="J2477" i="24"/>
  <c r="J2469" i="24"/>
  <c r="J2461" i="24"/>
  <c r="J2453" i="24"/>
  <c r="J2445" i="24"/>
  <c r="J2851" i="24"/>
  <c r="J2843" i="24"/>
  <c r="J2835" i="24"/>
  <c r="J2827" i="24"/>
  <c r="J2819" i="24"/>
  <c r="J2811" i="24"/>
  <c r="J2803" i="24"/>
  <c r="J2795" i="24"/>
  <c r="J2787" i="24"/>
  <c r="J2779" i="24"/>
  <c r="J2771" i="24"/>
  <c r="J2763" i="24"/>
  <c r="J2755" i="24"/>
  <c r="J2747" i="24"/>
  <c r="J2739" i="24"/>
  <c r="J2731" i="24"/>
  <c r="J2723" i="24"/>
  <c r="J2715" i="24"/>
  <c r="J2707" i="24"/>
  <c r="J2699" i="24"/>
  <c r="J2691" i="24"/>
  <c r="J2683" i="24"/>
  <c r="J2675" i="24"/>
  <c r="J2667" i="24"/>
  <c r="J2659" i="24"/>
  <c r="J2651" i="24"/>
  <c r="J2643" i="24"/>
  <c r="J2635" i="24"/>
  <c r="J2627" i="24"/>
  <c r="J2619" i="24"/>
  <c r="J2611" i="24"/>
  <c r="J2603" i="24"/>
  <c r="J2595" i="24"/>
  <c r="J2587" i="24"/>
  <c r="J2579" i="24"/>
  <c r="J2571" i="24"/>
  <c r="J2563" i="24"/>
  <c r="J2555" i="24"/>
  <c r="J2547" i="24"/>
  <c r="J2539" i="24"/>
  <c r="J2531" i="24"/>
  <c r="J2523" i="24"/>
  <c r="J2515" i="24"/>
  <c r="J2507" i="24"/>
  <c r="J2499" i="24"/>
  <c r="J2491" i="24"/>
  <c r="J2483" i="24"/>
  <c r="J2475" i="24"/>
  <c r="J2467" i="24"/>
  <c r="J2459" i="24"/>
  <c r="J2451" i="24"/>
  <c r="J2443" i="24"/>
  <c r="J2435" i="24"/>
  <c r="J2172" i="24"/>
  <c r="J2168" i="24"/>
  <c r="J2164" i="24"/>
  <c r="J2160" i="24"/>
  <c r="J2156" i="24"/>
  <c r="J2152" i="24"/>
  <c r="J2148" i="24"/>
  <c r="J2144" i="24"/>
  <c r="J2140" i="24"/>
  <c r="J2136" i="24"/>
  <c r="J2120" i="24"/>
  <c r="J2104" i="24"/>
  <c r="J2088" i="24"/>
  <c r="J2072" i="24"/>
  <c r="J2069" i="24"/>
  <c r="J2065" i="24"/>
  <c r="J2061" i="24"/>
  <c r="J2057" i="24"/>
  <c r="J2053" i="24"/>
  <c r="J2049" i="24"/>
  <c r="J2045" i="24"/>
  <c r="J2041" i="24"/>
  <c r="J2037" i="24"/>
  <c r="J2033" i="24"/>
  <c r="J2029" i="24"/>
  <c r="J2025" i="24"/>
  <c r="L2023" i="24"/>
  <c r="J2023" i="24"/>
  <c r="J2010" i="24"/>
  <c r="J2009" i="24"/>
  <c r="L2007" i="24"/>
  <c r="J2007" i="24"/>
  <c r="J1994" i="24"/>
  <c r="J1993" i="24"/>
  <c r="L1991" i="24"/>
  <c r="J1991" i="24"/>
  <c r="J1951" i="24"/>
  <c r="J1943" i="24"/>
  <c r="J2123" i="24"/>
  <c r="J2107" i="24"/>
  <c r="J2091" i="24"/>
  <c r="J2075" i="24"/>
  <c r="J2127" i="24"/>
  <c r="J2111" i="24"/>
  <c r="J2095" i="24"/>
  <c r="J2079" i="24"/>
  <c r="J2018" i="24"/>
  <c r="J2017" i="24"/>
  <c r="L2015" i="24"/>
  <c r="J2015" i="24"/>
  <c r="J2002" i="24"/>
  <c r="J2001" i="24"/>
  <c r="L1999" i="24"/>
  <c r="J1999" i="24"/>
  <c r="J1986" i="24"/>
  <c r="J1985" i="24"/>
  <c r="L1983" i="24"/>
  <c r="J1983" i="24"/>
  <c r="L1979" i="24"/>
  <c r="J1979" i="24"/>
  <c r="L1975" i="24"/>
  <c r="J1975" i="24"/>
  <c r="L1971" i="24"/>
  <c r="J1971" i="24"/>
  <c r="L1967" i="24"/>
  <c r="J1967" i="24"/>
  <c r="L1963" i="24"/>
  <c r="J1963" i="24"/>
  <c r="L1959" i="24"/>
  <c r="J1959" i="24"/>
  <c r="L1955" i="24"/>
  <c r="J1955" i="24"/>
  <c r="J1947" i="24"/>
  <c r="J1939" i="24"/>
  <c r="J1931" i="24"/>
  <c r="J1923" i="24"/>
  <c r="J1915" i="24"/>
  <c r="J1907" i="24"/>
  <c r="J1899" i="24"/>
  <c r="J1891" i="24"/>
  <c r="J1883" i="24"/>
  <c r="J1875" i="24"/>
  <c r="J1867" i="24"/>
  <c r="J1859" i="24"/>
  <c r="J1851" i="24"/>
  <c r="J1843" i="24"/>
  <c r="J1835" i="24"/>
  <c r="J1827" i="24"/>
  <c r="J1980" i="24"/>
  <c r="J1972" i="24"/>
  <c r="J1964" i="24"/>
  <c r="J1956" i="24"/>
  <c r="L1356" i="24"/>
  <c r="J1356" i="24"/>
  <c r="L1348" i="24"/>
  <c r="J1348" i="24"/>
  <c r="J1662" i="24"/>
  <c r="J1658" i="24"/>
  <c r="J1654" i="24"/>
  <c r="J1650" i="24"/>
  <c r="J1646" i="24"/>
  <c r="J1642" i="24"/>
  <c r="J1638" i="24"/>
  <c r="J1634" i="24"/>
  <c r="J1630" i="24"/>
  <c r="J1626" i="24"/>
  <c r="J1622" i="24"/>
  <c r="J1618" i="24"/>
  <c r="J1614" i="24"/>
  <c r="J1610" i="24"/>
  <c r="J1606" i="24"/>
  <c r="J1602" i="24"/>
  <c r="J1598" i="24"/>
  <c r="J1594" i="24"/>
  <c r="J1590" i="24"/>
  <c r="J1586" i="24"/>
  <c r="J1582" i="24"/>
  <c r="J1578" i="24"/>
  <c r="J1574" i="24"/>
  <c r="J1570" i="24"/>
  <c r="J1566" i="24"/>
  <c r="J1562" i="24"/>
  <c r="J1558" i="24"/>
  <c r="J1554" i="24"/>
  <c r="J1550" i="24"/>
  <c r="J1546" i="24"/>
  <c r="J1542" i="24"/>
  <c r="J1538" i="24"/>
  <c r="J1534" i="24"/>
  <c r="J1530" i="24"/>
  <c r="J1526" i="24"/>
  <c r="J1522" i="24"/>
  <c r="J1518" i="24"/>
  <c r="J1514" i="24"/>
  <c r="J1510" i="24"/>
  <c r="J1506" i="24"/>
  <c r="J1502" i="24"/>
  <c r="J1498" i="24"/>
  <c r="J1494" i="24"/>
  <c r="J1490" i="24"/>
  <c r="J1486" i="24"/>
  <c r="J1482" i="24"/>
  <c r="J1478" i="24"/>
  <c r="J1474" i="24"/>
  <c r="J1470" i="24"/>
  <c r="J1466" i="24"/>
  <c r="J1462" i="24"/>
  <c r="J1458" i="24"/>
  <c r="J1453" i="24"/>
  <c r="J1449" i="24"/>
  <c r="J1445" i="24"/>
  <c r="J1441" i="24"/>
  <c r="J1437" i="24"/>
  <c r="J1433" i="24"/>
  <c r="J1429" i="24"/>
  <c r="J1425" i="24"/>
  <c r="J1421" i="24"/>
  <c r="J1417" i="24"/>
  <c r="J1413" i="24"/>
  <c r="J1409" i="24"/>
  <c r="J1405" i="24"/>
  <c r="J1401" i="24"/>
  <c r="J1397" i="24"/>
  <c r="L1395" i="24"/>
  <c r="J1393" i="24"/>
  <c r="L1391" i="24"/>
  <c r="J1389" i="24"/>
  <c r="L1387" i="24"/>
  <c r="J1385" i="24"/>
  <c r="L1141" i="24"/>
  <c r="J1141" i="24"/>
  <c r="J2070" i="24"/>
  <c r="J2068" i="24"/>
  <c r="J2066" i="24"/>
  <c r="J2064" i="24"/>
  <c r="J2062" i="24"/>
  <c r="J2060" i="24"/>
  <c r="J2058" i="24"/>
  <c r="J2056" i="24"/>
  <c r="J2054" i="24"/>
  <c r="J2052" i="24"/>
  <c r="J2050" i="24"/>
  <c r="J2048" i="24"/>
  <c r="J2046" i="24"/>
  <c r="J2044" i="24"/>
  <c r="J2042" i="24"/>
  <c r="J2040" i="24"/>
  <c r="J2038" i="24"/>
  <c r="J2036" i="24"/>
  <c r="J2034" i="24"/>
  <c r="J2032" i="24"/>
  <c r="J2030" i="24"/>
  <c r="J2028" i="24"/>
  <c r="J2026" i="24"/>
  <c r="J2024" i="24"/>
  <c r="J2016" i="24"/>
  <c r="J2008" i="24"/>
  <c r="J2000" i="24"/>
  <c r="J1992" i="24"/>
  <c r="J1984" i="24"/>
  <c r="J1976" i="24"/>
  <c r="J1968" i="24"/>
  <c r="J1960" i="24"/>
  <c r="L1381" i="24"/>
  <c r="J1381" i="24"/>
  <c r="J1379" i="24"/>
  <c r="L1379" i="24"/>
  <c r="L1377" i="24"/>
  <c r="J1377" i="24"/>
  <c r="J1376" i="24"/>
  <c r="L1376" i="24"/>
  <c r="L1374" i="24"/>
  <c r="J1374" i="24"/>
  <c r="J1372" i="24"/>
  <c r="L1372" i="24"/>
  <c r="L1370" i="24"/>
  <c r="J1370" i="24"/>
  <c r="J1368" i="24"/>
  <c r="L1368" i="24"/>
  <c r="L1366" i="24"/>
  <c r="J1366" i="24"/>
  <c r="J1364" i="24"/>
  <c r="L1364" i="24"/>
  <c r="L1362" i="24"/>
  <c r="J1362" i="24"/>
  <c r="J1345" i="24"/>
  <c r="L1345" i="24"/>
  <c r="L1173" i="24"/>
  <c r="J1173" i="24"/>
  <c r="V628" i="24"/>
  <c r="X628" i="24"/>
  <c r="L628" i="24"/>
  <c r="J628" i="24"/>
  <c r="V612" i="24"/>
  <c r="X612" i="24"/>
  <c r="L612" i="24"/>
  <c r="J612" i="24"/>
  <c r="V596" i="24"/>
  <c r="X596" i="24"/>
  <c r="L596" i="24"/>
  <c r="J596" i="24"/>
  <c r="X580" i="24"/>
  <c r="V580" i="24"/>
  <c r="X578" i="24"/>
  <c r="V578" i="24"/>
  <c r="X576" i="24"/>
  <c r="V576" i="24"/>
  <c r="X574" i="24"/>
  <c r="V574" i="24"/>
  <c r="X572" i="24"/>
  <c r="V572" i="24"/>
  <c r="X570" i="24"/>
  <c r="V570" i="24"/>
  <c r="X568" i="24"/>
  <c r="V568" i="24"/>
  <c r="X566" i="24"/>
  <c r="V566" i="24"/>
  <c r="X564" i="24"/>
  <c r="V564" i="24"/>
  <c r="X562" i="24"/>
  <c r="V562" i="24"/>
  <c r="X560" i="24"/>
  <c r="V560" i="24"/>
  <c r="X524" i="24"/>
  <c r="V524" i="24"/>
  <c r="J1359" i="24"/>
  <c r="J1343" i="24"/>
  <c r="J1159" i="24"/>
  <c r="J1153" i="24"/>
  <c r="J1127" i="24"/>
  <c r="J1121" i="24"/>
  <c r="J1109" i="24"/>
  <c r="J1095" i="24"/>
  <c r="J1089" i="24"/>
  <c r="J1077" i="24"/>
  <c r="J1063" i="24"/>
  <c r="J1061" i="24"/>
  <c r="J1051" i="24"/>
  <c r="J1043" i="24"/>
  <c r="J1035" i="24"/>
  <c r="V1029" i="24"/>
  <c r="V1025" i="24"/>
  <c r="V1021" i="24"/>
  <c r="V1017" i="24"/>
  <c r="J1011" i="24"/>
  <c r="J954" i="24"/>
  <c r="J950" i="24"/>
  <c r="J946" i="24"/>
  <c r="J942" i="24"/>
  <c r="J938" i="24"/>
  <c r="J934" i="24"/>
  <c r="J930" i="24"/>
  <c r="J926" i="24"/>
  <c r="J922" i="24"/>
  <c r="J918" i="24"/>
  <c r="J914" i="24"/>
  <c r="J910" i="24"/>
  <c r="J906" i="24"/>
  <c r="J902" i="24"/>
  <c r="J898" i="24"/>
  <c r="J894" i="24"/>
  <c r="J890" i="24"/>
  <c r="J886" i="24"/>
  <c r="J882" i="24"/>
  <c r="J878" i="24"/>
  <c r="J874" i="24"/>
  <c r="V870" i="24"/>
  <c r="J870" i="24"/>
  <c r="V866" i="24"/>
  <c r="J866" i="24"/>
  <c r="V862" i="24"/>
  <c r="J862" i="24"/>
  <c r="L861" i="24"/>
  <c r="J861" i="24"/>
  <c r="V671" i="24"/>
  <c r="X671" i="24"/>
  <c r="L671" i="24"/>
  <c r="J671" i="24"/>
  <c r="V664" i="24"/>
  <c r="X664" i="24"/>
  <c r="L664" i="24"/>
  <c r="J664" i="24"/>
  <c r="V656" i="24"/>
  <c r="X656" i="24"/>
  <c r="L656" i="24"/>
  <c r="J656" i="24"/>
  <c r="V648" i="24"/>
  <c r="X648" i="24"/>
  <c r="L648" i="24"/>
  <c r="J648" i="24"/>
  <c r="V640" i="24"/>
  <c r="X640" i="24"/>
  <c r="L640" i="24"/>
  <c r="J640" i="24"/>
  <c r="V632" i="24"/>
  <c r="X632" i="24"/>
  <c r="L632" i="24"/>
  <c r="J632" i="24"/>
  <c r="J1202" i="24"/>
  <c r="J1198" i="24"/>
  <c r="J1194" i="24"/>
  <c r="J1190" i="24"/>
  <c r="J1186" i="24"/>
  <c r="J1181" i="24"/>
  <c r="J1167" i="24"/>
  <c r="J1161" i="24"/>
  <c r="J1156" i="24"/>
  <c r="J1149" i="24"/>
  <c r="J1135" i="24"/>
  <c r="J1129" i="24"/>
  <c r="J1124" i="24"/>
  <c r="J1117" i="24"/>
  <c r="J1103" i="24"/>
  <c r="J1097" i="24"/>
  <c r="J1092" i="24"/>
  <c r="J1085" i="24"/>
  <c r="J1073" i="24"/>
  <c r="J1057" i="24"/>
  <c r="J1056" i="24"/>
  <c r="J1049" i="24"/>
  <c r="J1048" i="24"/>
  <c r="J1041" i="24"/>
  <c r="J1040" i="24"/>
  <c r="J1033" i="24"/>
  <c r="J1032" i="24"/>
  <c r="V1028" i="24"/>
  <c r="J1028" i="24"/>
  <c r="V1024" i="24"/>
  <c r="J1024" i="24"/>
  <c r="J1020" i="24"/>
  <c r="J1016" i="24"/>
  <c r="V989" i="24"/>
  <c r="V985" i="24"/>
  <c r="V981" i="24"/>
  <c r="V977" i="24"/>
  <c r="V973" i="24"/>
  <c r="V969" i="24"/>
  <c r="V965" i="24"/>
  <c r="V961" i="24"/>
  <c r="V957" i="24"/>
  <c r="J953" i="24"/>
  <c r="V952" i="24"/>
  <c r="J949" i="24"/>
  <c r="V948" i="24"/>
  <c r="J945" i="24"/>
  <c r="V944" i="24"/>
  <c r="J941" i="24"/>
  <c r="V940" i="24"/>
  <c r="J937" i="24"/>
  <c r="V936" i="24"/>
  <c r="J933" i="24"/>
  <c r="V932" i="24"/>
  <c r="J929" i="24"/>
  <c r="V928" i="24"/>
  <c r="J925" i="24"/>
  <c r="V924" i="24"/>
  <c r="J921" i="24"/>
  <c r="V920" i="24"/>
  <c r="J917" i="24"/>
  <c r="V916" i="24"/>
  <c r="J913" i="24"/>
  <c r="V912" i="24"/>
  <c r="J909" i="24"/>
  <c r="V908" i="24"/>
  <c r="J905" i="24"/>
  <c r="V904" i="24"/>
  <c r="J901" i="24"/>
  <c r="V900" i="24"/>
  <c r="J897" i="24"/>
  <c r="V896" i="24"/>
  <c r="J893" i="24"/>
  <c r="V892" i="24"/>
  <c r="J889" i="24"/>
  <c r="V888" i="24"/>
  <c r="J885" i="24"/>
  <c r="V884" i="24"/>
  <c r="J881" i="24"/>
  <c r="V880" i="24"/>
  <c r="J877" i="24"/>
  <c r="V876" i="24"/>
  <c r="J873" i="24"/>
  <c r="V872" i="24"/>
  <c r="V869" i="24"/>
  <c r="J869" i="24"/>
  <c r="V865" i="24"/>
  <c r="J865" i="24"/>
  <c r="V859" i="24"/>
  <c r="J859" i="24"/>
  <c r="L857" i="24"/>
  <c r="J857" i="24"/>
  <c r="L855" i="24"/>
  <c r="J855" i="24"/>
  <c r="L853" i="24"/>
  <c r="J853" i="24"/>
  <c r="L851" i="24"/>
  <c r="J851" i="24"/>
  <c r="L849" i="24"/>
  <c r="J849" i="24"/>
  <c r="L847" i="24"/>
  <c r="J847" i="24"/>
  <c r="L845" i="24"/>
  <c r="J845" i="24"/>
  <c r="L843" i="24"/>
  <c r="J843" i="24"/>
  <c r="L841" i="24"/>
  <c r="J841" i="24"/>
  <c r="L839" i="24"/>
  <c r="J839" i="24"/>
  <c r="L837" i="24"/>
  <c r="J837" i="24"/>
  <c r="L835" i="24"/>
  <c r="J835" i="24"/>
  <c r="L833" i="24"/>
  <c r="J833" i="24"/>
  <c r="L831" i="24"/>
  <c r="J831" i="24"/>
  <c r="L829" i="24"/>
  <c r="J829" i="24"/>
  <c r="L827" i="24"/>
  <c r="J827" i="24"/>
  <c r="L825" i="24"/>
  <c r="J825" i="24"/>
  <c r="L823" i="24"/>
  <c r="J823" i="24"/>
  <c r="L821" i="24"/>
  <c r="J821" i="24"/>
  <c r="L819" i="24"/>
  <c r="J819" i="24"/>
  <c r="L817" i="24"/>
  <c r="J817" i="24"/>
  <c r="L815" i="24"/>
  <c r="J815" i="24"/>
  <c r="L813" i="24"/>
  <c r="J813" i="24"/>
  <c r="L811" i="24"/>
  <c r="J811" i="24"/>
  <c r="L809" i="24"/>
  <c r="J809" i="24"/>
  <c r="L807" i="24"/>
  <c r="J807" i="24"/>
  <c r="L805" i="24"/>
  <c r="J805" i="24"/>
  <c r="L803" i="24"/>
  <c r="J803" i="24"/>
  <c r="L801" i="24"/>
  <c r="J801" i="24"/>
  <c r="L799" i="24"/>
  <c r="J799" i="24"/>
  <c r="L797" i="24"/>
  <c r="J797" i="24"/>
  <c r="L795" i="24"/>
  <c r="J795" i="24"/>
  <c r="L793" i="24"/>
  <c r="J793" i="24"/>
  <c r="L791" i="24"/>
  <c r="J791" i="24"/>
  <c r="L789" i="24"/>
  <c r="J789" i="24"/>
  <c r="L787" i="24"/>
  <c r="J787" i="24"/>
  <c r="L785" i="24"/>
  <c r="J785" i="24"/>
  <c r="L783" i="24"/>
  <c r="J783" i="24"/>
  <c r="L781" i="24"/>
  <c r="J781" i="24"/>
  <c r="L777" i="24"/>
  <c r="J777" i="24"/>
  <c r="L773" i="24"/>
  <c r="J773" i="24"/>
  <c r="L769" i="24"/>
  <c r="J769" i="24"/>
  <c r="L765" i="24"/>
  <c r="J765" i="24"/>
  <c r="L761" i="24"/>
  <c r="J761" i="24"/>
  <c r="L757" i="24"/>
  <c r="J757" i="24"/>
  <c r="L753" i="24"/>
  <c r="J753" i="24"/>
  <c r="L749" i="24"/>
  <c r="J749" i="24"/>
  <c r="L745" i="24"/>
  <c r="J745" i="24"/>
  <c r="L741" i="24"/>
  <c r="J741" i="24"/>
  <c r="L737" i="24"/>
  <c r="J737" i="24"/>
  <c r="L733" i="24"/>
  <c r="J733" i="24"/>
  <c r="L729" i="24"/>
  <c r="J729" i="24"/>
  <c r="L725" i="24"/>
  <c r="J725" i="24"/>
  <c r="L721" i="24"/>
  <c r="J721" i="24"/>
  <c r="L717" i="24"/>
  <c r="J717" i="24"/>
  <c r="V713" i="24"/>
  <c r="X713" i="24"/>
  <c r="L713" i="24"/>
  <c r="J713" i="24"/>
  <c r="V709" i="24"/>
  <c r="X709" i="24"/>
  <c r="L709" i="24"/>
  <c r="J709" i="24"/>
  <c r="V705" i="24"/>
  <c r="X705" i="24"/>
  <c r="L705" i="24"/>
  <c r="J705" i="24"/>
  <c r="V701" i="24"/>
  <c r="X701" i="24"/>
  <c r="L701" i="24"/>
  <c r="J701" i="24"/>
  <c r="V697" i="24"/>
  <c r="X697" i="24"/>
  <c r="L697" i="24"/>
  <c r="J697" i="24"/>
  <c r="V693" i="24"/>
  <c r="X693" i="24"/>
  <c r="L693" i="24"/>
  <c r="J693" i="24"/>
  <c r="V689" i="24"/>
  <c r="X689" i="24"/>
  <c r="L689" i="24"/>
  <c r="J689" i="24"/>
  <c r="V685" i="24"/>
  <c r="X685" i="24"/>
  <c r="L685" i="24"/>
  <c r="J685" i="24"/>
  <c r="V681" i="24"/>
  <c r="X681" i="24"/>
  <c r="L681" i="24"/>
  <c r="J681" i="24"/>
  <c r="V677" i="24"/>
  <c r="X677" i="24"/>
  <c r="L677" i="24"/>
  <c r="J677" i="24"/>
  <c r="J1351" i="24"/>
  <c r="J1349" i="24"/>
  <c r="J1346" i="24"/>
  <c r="J1164" i="24"/>
  <c r="J1132" i="24"/>
  <c r="J1100" i="24"/>
  <c r="J1068" i="24"/>
  <c r="J1054" i="24"/>
  <c r="L1052" i="24"/>
  <c r="J1046" i="24"/>
  <c r="L1044" i="24"/>
  <c r="J1038" i="24"/>
  <c r="L1036" i="24"/>
  <c r="J1031" i="24"/>
  <c r="L1030" i="24"/>
  <c r="J1027" i="24"/>
  <c r="L1026" i="24"/>
  <c r="J1023" i="24"/>
  <c r="L1022" i="24"/>
  <c r="J1019" i="24"/>
  <c r="L1018" i="24"/>
  <c r="J1015" i="24"/>
  <c r="V1013" i="24"/>
  <c r="J1012" i="24"/>
  <c r="V1009" i="24"/>
  <c r="J1008" i="24"/>
  <c r="J1007" i="24"/>
  <c r="V1006" i="24"/>
  <c r="J1004" i="24"/>
  <c r="J1003" i="24"/>
  <c r="V1002" i="24"/>
  <c r="J1000" i="24"/>
  <c r="J999" i="24"/>
  <c r="V998" i="24"/>
  <c r="J996" i="24"/>
  <c r="J995" i="24"/>
  <c r="V994" i="24"/>
  <c r="J991" i="24"/>
  <c r="V990" i="24"/>
  <c r="J987" i="24"/>
  <c r="V986" i="24"/>
  <c r="V982" i="24"/>
  <c r="V978" i="24"/>
  <c r="V974" i="24"/>
  <c r="V970" i="24"/>
  <c r="V966" i="24"/>
  <c r="V962" i="24"/>
  <c r="V958" i="24"/>
  <c r="V955" i="24"/>
  <c r="X954" i="24"/>
  <c r="V951" i="24"/>
  <c r="X950" i="24"/>
  <c r="V947" i="24"/>
  <c r="X946" i="24"/>
  <c r="V943" i="24"/>
  <c r="X942" i="24"/>
  <c r="V939" i="24"/>
  <c r="X938" i="24"/>
  <c r="V935" i="24"/>
  <c r="X934" i="24"/>
  <c r="V931" i="24"/>
  <c r="X930" i="24"/>
  <c r="V927" i="24"/>
  <c r="X926" i="24"/>
  <c r="V923" i="24"/>
  <c r="X922" i="24"/>
  <c r="V919" i="24"/>
  <c r="X918" i="24"/>
  <c r="V915" i="24"/>
  <c r="X914" i="24"/>
  <c r="V911" i="24"/>
  <c r="X910" i="24"/>
  <c r="V907" i="24"/>
  <c r="X906" i="24"/>
  <c r="V903" i="24"/>
  <c r="X902" i="24"/>
  <c r="V899" i="24"/>
  <c r="X898" i="24"/>
  <c r="V895" i="24"/>
  <c r="X894" i="24"/>
  <c r="V891" i="24"/>
  <c r="X890" i="24"/>
  <c r="V887" i="24"/>
  <c r="X886" i="24"/>
  <c r="V883" i="24"/>
  <c r="X882" i="24"/>
  <c r="V879" i="24"/>
  <c r="X878" i="24"/>
  <c r="V875" i="24"/>
  <c r="X874" i="24"/>
  <c r="V871" i="24"/>
  <c r="V868" i="24"/>
  <c r="V864" i="24"/>
  <c r="V668" i="24"/>
  <c r="X668" i="24"/>
  <c r="L668" i="24"/>
  <c r="J668" i="24"/>
  <c r="V660" i="24"/>
  <c r="X660" i="24"/>
  <c r="L660" i="24"/>
  <c r="J660" i="24"/>
  <c r="V652" i="24"/>
  <c r="X652" i="24"/>
  <c r="L652" i="24"/>
  <c r="J652" i="24"/>
  <c r="V644" i="24"/>
  <c r="X644" i="24"/>
  <c r="L644" i="24"/>
  <c r="J644" i="24"/>
  <c r="V636" i="24"/>
  <c r="X636" i="24"/>
  <c r="L636" i="24"/>
  <c r="J636" i="24"/>
  <c r="L344" i="24"/>
  <c r="J344" i="24"/>
  <c r="L312" i="24"/>
  <c r="J312" i="24"/>
  <c r="V178" i="24"/>
  <c r="X178" i="24"/>
  <c r="L176" i="24"/>
  <c r="J176" i="24"/>
  <c r="L155" i="24"/>
  <c r="J155" i="24"/>
  <c r="V153" i="24"/>
  <c r="X153" i="24"/>
  <c r="V151" i="24"/>
  <c r="X151" i="24"/>
  <c r="V149" i="24"/>
  <c r="X149" i="24"/>
  <c r="V147" i="24"/>
  <c r="X147" i="24"/>
  <c r="V145" i="24"/>
  <c r="X145" i="24"/>
  <c r="V143" i="24"/>
  <c r="X143" i="24"/>
  <c r="V141" i="24"/>
  <c r="X141" i="24"/>
  <c r="V139" i="24"/>
  <c r="X139" i="24"/>
  <c r="V861" i="24"/>
  <c r="V857" i="24"/>
  <c r="V853" i="24"/>
  <c r="V849" i="24"/>
  <c r="V845" i="24"/>
  <c r="V841" i="24"/>
  <c r="V837" i="24"/>
  <c r="V833" i="24"/>
  <c r="V829" i="24"/>
  <c r="V825" i="24"/>
  <c r="V821" i="24"/>
  <c r="V817" i="24"/>
  <c r="V813" i="24"/>
  <c r="V809" i="24"/>
  <c r="V805" i="24"/>
  <c r="V801" i="24"/>
  <c r="V797" i="24"/>
  <c r="V793" i="24"/>
  <c r="V789" i="24"/>
  <c r="V785" i="24"/>
  <c r="V781" i="24"/>
  <c r="V777" i="24"/>
  <c r="V773" i="24"/>
  <c r="V769" i="24"/>
  <c r="V765" i="24"/>
  <c r="V761" i="24"/>
  <c r="V757" i="24"/>
  <c r="V753" i="24"/>
  <c r="V749" i="24"/>
  <c r="V745" i="24"/>
  <c r="V741" i="24"/>
  <c r="V737" i="24"/>
  <c r="V733" i="24"/>
  <c r="V729" i="24"/>
  <c r="V725" i="24"/>
  <c r="V721" i="24"/>
  <c r="V717" i="24"/>
  <c r="V716" i="24"/>
  <c r="X715" i="24"/>
  <c r="V712" i="24"/>
  <c r="X711" i="24"/>
  <c r="V708" i="24"/>
  <c r="X707" i="24"/>
  <c r="V704" i="24"/>
  <c r="X703" i="24"/>
  <c r="V700" i="24"/>
  <c r="X699" i="24"/>
  <c r="V696" i="24"/>
  <c r="X695" i="24"/>
  <c r="V692" i="24"/>
  <c r="X691" i="24"/>
  <c r="V688" i="24"/>
  <c r="X687" i="24"/>
  <c r="V684" i="24"/>
  <c r="X683" i="24"/>
  <c r="V680" i="24"/>
  <c r="X679" i="24"/>
  <c r="V676" i="24"/>
  <c r="X675" i="24"/>
  <c r="L667" i="24"/>
  <c r="J667" i="24"/>
  <c r="L663" i="24"/>
  <c r="J663" i="24"/>
  <c r="L659" i="24"/>
  <c r="J659" i="24"/>
  <c r="L655" i="24"/>
  <c r="J655" i="24"/>
  <c r="L651" i="24"/>
  <c r="J651" i="24"/>
  <c r="L647" i="24"/>
  <c r="J647" i="24"/>
  <c r="L643" i="24"/>
  <c r="J643" i="24"/>
  <c r="L639" i="24"/>
  <c r="J639" i="24"/>
  <c r="L635" i="24"/>
  <c r="J635" i="24"/>
  <c r="L631" i="24"/>
  <c r="J631" i="24"/>
  <c r="V616" i="24"/>
  <c r="X616" i="24"/>
  <c r="L616" i="24"/>
  <c r="J616" i="24"/>
  <c r="V600" i="24"/>
  <c r="X600" i="24"/>
  <c r="L600" i="24"/>
  <c r="J600" i="24"/>
  <c r="L584" i="24"/>
  <c r="J584" i="24"/>
  <c r="J553" i="24"/>
  <c r="J545" i="24"/>
  <c r="X539" i="24"/>
  <c r="V539" i="24"/>
  <c r="L675" i="24"/>
  <c r="J675" i="24"/>
  <c r="V673" i="24"/>
  <c r="X673" i="24"/>
  <c r="V620" i="24"/>
  <c r="X620" i="24"/>
  <c r="L620" i="24"/>
  <c r="J620" i="24"/>
  <c r="V604" i="24"/>
  <c r="X604" i="24"/>
  <c r="L604" i="24"/>
  <c r="J604" i="24"/>
  <c r="L588" i="24"/>
  <c r="J588" i="24"/>
  <c r="X540" i="24"/>
  <c r="V540" i="24"/>
  <c r="V855" i="24"/>
  <c r="V851" i="24"/>
  <c r="V847" i="24"/>
  <c r="V843" i="24"/>
  <c r="V839" i="24"/>
  <c r="V835" i="24"/>
  <c r="V831" i="24"/>
  <c r="V827" i="24"/>
  <c r="V823" i="24"/>
  <c r="V819" i="24"/>
  <c r="V815" i="24"/>
  <c r="V811" i="24"/>
  <c r="V807" i="24"/>
  <c r="V803" i="24"/>
  <c r="V799" i="24"/>
  <c r="V795" i="24"/>
  <c r="V791" i="24"/>
  <c r="V787" i="24"/>
  <c r="V783" i="24"/>
  <c r="V779" i="24"/>
  <c r="J779" i="24"/>
  <c r="V775" i="24"/>
  <c r="J775" i="24"/>
  <c r="V771" i="24"/>
  <c r="J771" i="24"/>
  <c r="V767" i="24"/>
  <c r="J767" i="24"/>
  <c r="V763" i="24"/>
  <c r="J763" i="24"/>
  <c r="V759" i="24"/>
  <c r="J759" i="24"/>
  <c r="V755" i="24"/>
  <c r="J755" i="24"/>
  <c r="V751" i="24"/>
  <c r="J751" i="24"/>
  <c r="V747" i="24"/>
  <c r="J747" i="24"/>
  <c r="V743" i="24"/>
  <c r="J743" i="24"/>
  <c r="V739" i="24"/>
  <c r="J739" i="24"/>
  <c r="V735" i="24"/>
  <c r="J735" i="24"/>
  <c r="V731" i="24"/>
  <c r="J731" i="24"/>
  <c r="V727" i="24"/>
  <c r="J727" i="24"/>
  <c r="V723" i="24"/>
  <c r="J723" i="24"/>
  <c r="V719" i="24"/>
  <c r="J719" i="24"/>
  <c r="J715" i="24"/>
  <c r="V714" i="24"/>
  <c r="J711" i="24"/>
  <c r="V710" i="24"/>
  <c r="J707" i="24"/>
  <c r="V706" i="24"/>
  <c r="J703" i="24"/>
  <c r="V702" i="24"/>
  <c r="J699" i="24"/>
  <c r="V698" i="24"/>
  <c r="J695" i="24"/>
  <c r="V694" i="24"/>
  <c r="J691" i="24"/>
  <c r="V690" i="24"/>
  <c r="J687" i="24"/>
  <c r="V686" i="24"/>
  <c r="J683" i="24"/>
  <c r="V682" i="24"/>
  <c r="J679" i="24"/>
  <c r="V678" i="24"/>
  <c r="J673" i="24"/>
  <c r="V672" i="24"/>
  <c r="V624" i="24"/>
  <c r="X624" i="24"/>
  <c r="L624" i="24"/>
  <c r="J624" i="24"/>
  <c r="V608" i="24"/>
  <c r="X608" i="24"/>
  <c r="L608" i="24"/>
  <c r="J608" i="24"/>
  <c r="L592" i="24"/>
  <c r="J592" i="24"/>
  <c r="V555" i="24"/>
  <c r="X555" i="24"/>
  <c r="V547" i="24"/>
  <c r="X547" i="24"/>
  <c r="X523" i="24"/>
  <c r="V523" i="24"/>
  <c r="V592" i="24"/>
  <c r="V588" i="24"/>
  <c r="V584" i="24"/>
  <c r="J556" i="24"/>
  <c r="J555" i="24"/>
  <c r="J548" i="24"/>
  <c r="J547" i="24"/>
  <c r="J538" i="24"/>
  <c r="J537" i="24"/>
  <c r="J536" i="24"/>
  <c r="J535" i="24"/>
  <c r="J522" i="24"/>
  <c r="J521" i="24"/>
  <c r="J520" i="24"/>
  <c r="J519" i="24"/>
  <c r="J446" i="24"/>
  <c r="J444" i="24"/>
  <c r="J443" i="24"/>
  <c r="J438" i="24"/>
  <c r="J436" i="24"/>
  <c r="J435" i="24"/>
  <c r="J430" i="24"/>
  <c r="J422" i="24"/>
  <c r="L352" i="24"/>
  <c r="J352" i="24"/>
  <c r="L320" i="24"/>
  <c r="J320" i="24"/>
  <c r="V674" i="24"/>
  <c r="V670" i="24"/>
  <c r="V666" i="24"/>
  <c r="V662" i="24"/>
  <c r="V658" i="24"/>
  <c r="V654" i="24"/>
  <c r="V650" i="24"/>
  <c r="V646" i="24"/>
  <c r="V642" i="24"/>
  <c r="V638" i="24"/>
  <c r="V634" i="24"/>
  <c r="V630" i="24"/>
  <c r="J627" i="24"/>
  <c r="V626" i="24"/>
  <c r="J623" i="24"/>
  <c r="V622" i="24"/>
  <c r="J619" i="24"/>
  <c r="V618" i="24"/>
  <c r="J615" i="24"/>
  <c r="V614" i="24"/>
  <c r="J611" i="24"/>
  <c r="V610" i="24"/>
  <c r="J607" i="24"/>
  <c r="V606" i="24"/>
  <c r="J603" i="24"/>
  <c r="V602" i="24"/>
  <c r="J599" i="24"/>
  <c r="V598" i="24"/>
  <c r="J595" i="24"/>
  <c r="V594" i="24"/>
  <c r="V591" i="24"/>
  <c r="J591" i="24"/>
  <c r="V587" i="24"/>
  <c r="J587" i="24"/>
  <c r="V583" i="24"/>
  <c r="J583" i="24"/>
  <c r="J542" i="24"/>
  <c r="J541" i="24"/>
  <c r="J540" i="24"/>
  <c r="J539" i="24"/>
  <c r="V528" i="24"/>
  <c r="V527" i="24"/>
  <c r="J526" i="24"/>
  <c r="J525" i="24"/>
  <c r="J524" i="24"/>
  <c r="J523" i="24"/>
  <c r="V512" i="24"/>
  <c r="V511" i="24"/>
  <c r="J510" i="24"/>
  <c r="J509" i="24"/>
  <c r="V508" i="24"/>
  <c r="V507" i="24"/>
  <c r="J506" i="24"/>
  <c r="J505" i="24"/>
  <c r="V504" i="24"/>
  <c r="V503" i="24"/>
  <c r="J502" i="24"/>
  <c r="J501" i="24"/>
  <c r="V500" i="24"/>
  <c r="V499" i="24"/>
  <c r="J498" i="24"/>
  <c r="J497" i="24"/>
  <c r="V496" i="24"/>
  <c r="V495" i="24"/>
  <c r="J494" i="24"/>
  <c r="J493" i="24"/>
  <c r="V492" i="24"/>
  <c r="V491" i="24"/>
  <c r="J490" i="24"/>
  <c r="J489" i="24"/>
  <c r="V488" i="24"/>
  <c r="V487" i="24"/>
  <c r="J486" i="24"/>
  <c r="J485" i="24"/>
  <c r="V484" i="24"/>
  <c r="V483" i="24"/>
  <c r="J482" i="24"/>
  <c r="J481" i="24"/>
  <c r="V480" i="24"/>
  <c r="V479" i="24"/>
  <c r="J478" i="24"/>
  <c r="J477" i="24"/>
  <c r="V476" i="24"/>
  <c r="V475" i="24"/>
  <c r="J474" i="24"/>
  <c r="J473" i="24"/>
  <c r="V472" i="24"/>
  <c r="V471" i="24"/>
  <c r="J470" i="24"/>
  <c r="J469" i="24"/>
  <c r="V468" i="24"/>
  <c r="V467" i="24"/>
  <c r="J466" i="24"/>
  <c r="J465" i="24"/>
  <c r="V464" i="24"/>
  <c r="V463" i="24"/>
  <c r="J462" i="24"/>
  <c r="J461" i="24"/>
  <c r="V460" i="24"/>
  <c r="V459" i="24"/>
  <c r="J458" i="24"/>
  <c r="J457" i="24"/>
  <c r="V456" i="24"/>
  <c r="V455" i="24"/>
  <c r="J454" i="24"/>
  <c r="J453" i="24"/>
  <c r="V452" i="24"/>
  <c r="V451" i="24"/>
  <c r="J450" i="24"/>
  <c r="J449" i="24"/>
  <c r="V448" i="24"/>
  <c r="V447" i="24"/>
  <c r="J441" i="24"/>
  <c r="V440" i="24"/>
  <c r="V439" i="24"/>
  <c r="J433" i="24"/>
  <c r="V432" i="24"/>
  <c r="V431" i="24"/>
  <c r="J425" i="24"/>
  <c r="V424" i="24"/>
  <c r="V423" i="24"/>
  <c r="L328" i="24"/>
  <c r="J328" i="24"/>
  <c r="L296" i="24"/>
  <c r="J296" i="24"/>
  <c r="V669" i="24"/>
  <c r="V665" i="24"/>
  <c r="V661" i="24"/>
  <c r="V657" i="24"/>
  <c r="V653" i="24"/>
  <c r="V649" i="24"/>
  <c r="V645" i="24"/>
  <c r="V641" i="24"/>
  <c r="V637" i="24"/>
  <c r="V633" i="24"/>
  <c r="V629" i="24"/>
  <c r="V625" i="24"/>
  <c r="V621" i="24"/>
  <c r="V617" i="24"/>
  <c r="V613" i="24"/>
  <c r="V609" i="24"/>
  <c r="V605" i="24"/>
  <c r="V601" i="24"/>
  <c r="V597" i="24"/>
  <c r="J559" i="24"/>
  <c r="V554" i="24"/>
  <c r="V553" i="24"/>
  <c r="V552" i="24"/>
  <c r="J552" i="24"/>
  <c r="J551" i="24"/>
  <c r="V546" i="24"/>
  <c r="V545" i="24"/>
  <c r="V544" i="24"/>
  <c r="J544" i="24"/>
  <c r="J543" i="24"/>
  <c r="V532" i="24"/>
  <c r="V531" i="24"/>
  <c r="J530" i="24"/>
  <c r="J529" i="24"/>
  <c r="J528" i="24"/>
  <c r="J527" i="24"/>
  <c r="V516" i="24"/>
  <c r="V515" i="24"/>
  <c r="J514" i="24"/>
  <c r="J513" i="24"/>
  <c r="J512" i="24"/>
  <c r="J511" i="24"/>
  <c r="J508" i="24"/>
  <c r="J507" i="24"/>
  <c r="J504" i="24"/>
  <c r="J503" i="24"/>
  <c r="J500" i="24"/>
  <c r="J499" i="24"/>
  <c r="J496" i="24"/>
  <c r="J495" i="24"/>
  <c r="J492" i="24"/>
  <c r="J491" i="24"/>
  <c r="J488" i="24"/>
  <c r="J487" i="24"/>
  <c r="J484" i="24"/>
  <c r="J483" i="24"/>
  <c r="J480" i="24"/>
  <c r="J479" i="24"/>
  <c r="J476" i="24"/>
  <c r="J475" i="24"/>
  <c r="J472" i="24"/>
  <c r="J471" i="24"/>
  <c r="J468" i="24"/>
  <c r="J467" i="24"/>
  <c r="J464" i="24"/>
  <c r="J463" i="24"/>
  <c r="J460" i="24"/>
  <c r="J459" i="24"/>
  <c r="J456" i="24"/>
  <c r="J455" i="24"/>
  <c r="J434" i="24"/>
  <c r="J432" i="24"/>
  <c r="J426" i="24"/>
  <c r="L336" i="24"/>
  <c r="J336" i="24"/>
  <c r="L304" i="24"/>
  <c r="J304" i="24"/>
  <c r="X294" i="24"/>
  <c r="V294" i="24"/>
  <c r="J431" i="24"/>
  <c r="J428" i="24"/>
  <c r="J427" i="24"/>
  <c r="J424" i="24"/>
  <c r="J423" i="24"/>
  <c r="J420" i="24"/>
  <c r="J419" i="24"/>
  <c r="J416" i="24"/>
  <c r="J415" i="24"/>
  <c r="J412" i="24"/>
  <c r="J411" i="24"/>
  <c r="J408" i="24"/>
  <c r="J407" i="24"/>
  <c r="J403" i="24"/>
  <c r="J399" i="24"/>
  <c r="J395" i="24"/>
  <c r="J391" i="24"/>
  <c r="J387" i="24"/>
  <c r="J383" i="24"/>
  <c r="J379" i="24"/>
  <c r="J375" i="24"/>
  <c r="J371" i="24"/>
  <c r="J367" i="24"/>
  <c r="J363" i="24"/>
  <c r="J359" i="24"/>
  <c r="X278" i="24"/>
  <c r="V278" i="24"/>
  <c r="X274" i="24"/>
  <c r="V274" i="24"/>
  <c r="L163" i="24"/>
  <c r="J163" i="24"/>
  <c r="L160" i="24"/>
  <c r="J160" i="24"/>
  <c r="J380" i="24"/>
  <c r="J376" i="24"/>
  <c r="J372" i="24"/>
  <c r="J368" i="24"/>
  <c r="J364" i="24"/>
  <c r="J360" i="24"/>
  <c r="V353" i="24"/>
  <c r="V345" i="24"/>
  <c r="V337" i="24"/>
  <c r="V329" i="24"/>
  <c r="V321" i="24"/>
  <c r="V313" i="24"/>
  <c r="V305" i="24"/>
  <c r="V297" i="24"/>
  <c r="J283" i="24"/>
  <c r="X279" i="24"/>
  <c r="V279" i="24"/>
  <c r="X275" i="24"/>
  <c r="V275" i="24"/>
  <c r="X271" i="24"/>
  <c r="V271" i="24"/>
  <c r="L183" i="24"/>
  <c r="J183" i="24"/>
  <c r="L164" i="24"/>
  <c r="J164" i="24"/>
  <c r="J385" i="24"/>
  <c r="V347" i="24"/>
  <c r="V339" i="24"/>
  <c r="V331" i="24"/>
  <c r="V323" i="24"/>
  <c r="V315" i="24"/>
  <c r="V307" i="24"/>
  <c r="V299" i="24"/>
  <c r="X289" i="24"/>
  <c r="V289" i="24"/>
  <c r="L269" i="24"/>
  <c r="L265" i="24"/>
  <c r="L261" i="24"/>
  <c r="L257" i="24"/>
  <c r="L253" i="24"/>
  <c r="L249" i="24"/>
  <c r="L245" i="24"/>
  <c r="L241" i="24"/>
  <c r="L237" i="24"/>
  <c r="L233" i="24"/>
  <c r="L229" i="24"/>
  <c r="L225" i="24"/>
  <c r="L221" i="24"/>
  <c r="L217" i="24"/>
  <c r="L213" i="24"/>
  <c r="L209" i="24"/>
  <c r="L205" i="24"/>
  <c r="L201" i="24"/>
  <c r="L197" i="24"/>
  <c r="L156" i="24"/>
  <c r="J156" i="24"/>
  <c r="V111" i="24"/>
  <c r="X111" i="24"/>
  <c r="V95" i="24"/>
  <c r="X95" i="24"/>
  <c r="J184" i="24"/>
  <c r="J172" i="24"/>
  <c r="J169" i="24"/>
  <c r="J165" i="24"/>
  <c r="L157" i="24"/>
  <c r="J157" i="24"/>
  <c r="X125" i="24"/>
  <c r="V125" i="24"/>
  <c r="V112" i="24"/>
  <c r="X112" i="24"/>
  <c r="V96" i="24"/>
  <c r="X96" i="24"/>
  <c r="J282" i="24"/>
  <c r="J281" i="24"/>
  <c r="J280" i="24"/>
  <c r="J277" i="24"/>
  <c r="J276" i="24"/>
  <c r="J273" i="24"/>
  <c r="J272" i="24"/>
  <c r="V270" i="24"/>
  <c r="J270" i="24"/>
  <c r="V267" i="24"/>
  <c r="V266" i="24"/>
  <c r="J266" i="24"/>
  <c r="V263" i="24"/>
  <c r="V262" i="24"/>
  <c r="J262" i="24"/>
  <c r="V259" i="24"/>
  <c r="V258" i="24"/>
  <c r="J258" i="24"/>
  <c r="V255" i="24"/>
  <c r="V254" i="24"/>
  <c r="J254" i="24"/>
  <c r="V251" i="24"/>
  <c r="V250" i="24"/>
  <c r="J250" i="24"/>
  <c r="V247" i="24"/>
  <c r="V246" i="24"/>
  <c r="J246" i="24"/>
  <c r="V243" i="24"/>
  <c r="V242" i="24"/>
  <c r="J242" i="24"/>
  <c r="V239" i="24"/>
  <c r="V238" i="24"/>
  <c r="J238" i="24"/>
  <c r="V235" i="24"/>
  <c r="V234" i="24"/>
  <c r="J234" i="24"/>
  <c r="V231" i="24"/>
  <c r="V230" i="24"/>
  <c r="J230" i="24"/>
  <c r="V227" i="24"/>
  <c r="V226" i="24"/>
  <c r="J226" i="24"/>
  <c r="V223" i="24"/>
  <c r="V222" i="24"/>
  <c r="J222" i="24"/>
  <c r="V219" i="24"/>
  <c r="V218" i="24"/>
  <c r="J218" i="24"/>
  <c r="V215" i="24"/>
  <c r="V214" i="24"/>
  <c r="J214" i="24"/>
  <c r="V211" i="24"/>
  <c r="V210" i="24"/>
  <c r="J210" i="24"/>
  <c r="V207" i="24"/>
  <c r="V206" i="24"/>
  <c r="J206" i="24"/>
  <c r="V203" i="24"/>
  <c r="V202" i="24"/>
  <c r="J202" i="24"/>
  <c r="V199" i="24"/>
  <c r="V198" i="24"/>
  <c r="J198" i="24"/>
  <c r="V195" i="24"/>
  <c r="V194" i="24"/>
  <c r="J193" i="24"/>
  <c r="J192" i="24"/>
  <c r="V191" i="24"/>
  <c r="V190" i="24"/>
  <c r="J189" i="24"/>
  <c r="J188" i="24"/>
  <c r="J180" i="24"/>
  <c r="J177" i="24"/>
  <c r="J173" i="24"/>
  <c r="V170" i="24"/>
  <c r="J167" i="24"/>
  <c r="V158" i="24"/>
  <c r="X158" i="24"/>
  <c r="X134" i="24"/>
  <c r="V134" i="24"/>
  <c r="X130" i="24"/>
  <c r="V130" i="24"/>
  <c r="X126" i="24"/>
  <c r="V126" i="24"/>
  <c r="X118" i="24"/>
  <c r="V118" i="24"/>
  <c r="V114" i="24"/>
  <c r="X114" i="24"/>
  <c r="J101" i="24"/>
  <c r="V98" i="24"/>
  <c r="X98" i="24"/>
  <c r="J8" i="24"/>
  <c r="V155" i="24"/>
  <c r="V154" i="24"/>
  <c r="V150" i="24"/>
  <c r="V146" i="24"/>
  <c r="V142" i="24"/>
  <c r="J139" i="24"/>
  <c r="J138" i="24"/>
  <c r="J137" i="24"/>
  <c r="J129" i="24"/>
  <c r="V116" i="24"/>
  <c r="V115" i="24"/>
  <c r="J115" i="24"/>
  <c r="V108" i="24"/>
  <c r="V107" i="24"/>
  <c r="V106" i="24"/>
  <c r="J105" i="24"/>
  <c r="X102" i="24"/>
  <c r="V99" i="24"/>
  <c r="J99" i="24"/>
  <c r="V162" i="24"/>
  <c r="V152" i="24"/>
  <c r="V148" i="24"/>
  <c r="V144" i="24"/>
  <c r="V140" i="24"/>
  <c r="J133" i="24"/>
  <c r="J124" i="24"/>
  <c r="J123" i="24"/>
  <c r="J122" i="24"/>
  <c r="J121" i="24"/>
  <c r="V110" i="24"/>
  <c r="J110" i="24"/>
  <c r="J103" i="24"/>
  <c r="J6776" i="24"/>
  <c r="J6775" i="24"/>
  <c r="H6774" i="24"/>
  <c r="L6773" i="24"/>
  <c r="H6772" i="24"/>
  <c r="J6771" i="24"/>
  <c r="L6771" i="24"/>
  <c r="H6771" i="24"/>
  <c r="H6768" i="24"/>
  <c r="J6767" i="24"/>
  <c r="L6767" i="24"/>
  <c r="H6767" i="24"/>
  <c r="H6764" i="24"/>
  <c r="J6763" i="24"/>
  <c r="L6763" i="24"/>
  <c r="H6763" i="24"/>
  <c r="H6760" i="24"/>
  <c r="J6759" i="24"/>
  <c r="L6759" i="24"/>
  <c r="H6759" i="24"/>
  <c r="H6756" i="24"/>
  <c r="J6755" i="24"/>
  <c r="L6755" i="24"/>
  <c r="H6755" i="24"/>
  <c r="H6752" i="24"/>
  <c r="J6751" i="24"/>
  <c r="L6751" i="24"/>
  <c r="H6751" i="24"/>
  <c r="H6748" i="24"/>
  <c r="J6747" i="24"/>
  <c r="L6747" i="24"/>
  <c r="H6747" i="24"/>
  <c r="H6744" i="24"/>
  <c r="J6743" i="24"/>
  <c r="L6743" i="24"/>
  <c r="H6743" i="24"/>
  <c r="H6740" i="24"/>
  <c r="J6739" i="24"/>
  <c r="L6739" i="24"/>
  <c r="H6739" i="24"/>
  <c r="H6736" i="24"/>
  <c r="J6735" i="24"/>
  <c r="L6735" i="24"/>
  <c r="H6735" i="24"/>
  <c r="H6732" i="24"/>
  <c r="J6731" i="24"/>
  <c r="L6731" i="24"/>
  <c r="H6731" i="24"/>
  <c r="H6728" i="24"/>
  <c r="J6727" i="24"/>
  <c r="L6727" i="24"/>
  <c r="H6727" i="24"/>
  <c r="H6724" i="24"/>
  <c r="J6723" i="24"/>
  <c r="L6723" i="24"/>
  <c r="H6723" i="24"/>
  <c r="H6720" i="24"/>
  <c r="J6719" i="24"/>
  <c r="L6719" i="24"/>
  <c r="H6719" i="24"/>
  <c r="H6716" i="24"/>
  <c r="J6715" i="24"/>
  <c r="L6715" i="24"/>
  <c r="H6715" i="24"/>
  <c r="H6712" i="24"/>
  <c r="J6711" i="24"/>
  <c r="L6711" i="24"/>
  <c r="H6711" i="24"/>
  <c r="H6708" i="24"/>
  <c r="J6706" i="24"/>
  <c r="L6706" i="24"/>
  <c r="L6705" i="24"/>
  <c r="J6705" i="24"/>
  <c r="H6704" i="24"/>
  <c r="J6690" i="24"/>
  <c r="L6690" i="24"/>
  <c r="L6689" i="24"/>
  <c r="J6689" i="24"/>
  <c r="H6688" i="24"/>
  <c r="J6674" i="24"/>
  <c r="L6674" i="24"/>
  <c r="L6673" i="24"/>
  <c r="J6673" i="24"/>
  <c r="H6672" i="24"/>
  <c r="J6658" i="24"/>
  <c r="L6658" i="24"/>
  <c r="L6657" i="24"/>
  <c r="J6657" i="24"/>
  <c r="H6656" i="24"/>
  <c r="J6642" i="24"/>
  <c r="L6642" i="24"/>
  <c r="L6641" i="24"/>
  <c r="J6641" i="24"/>
  <c r="H6640" i="24"/>
  <c r="J6626" i="24"/>
  <c r="L6626" i="24"/>
  <c r="L6625" i="24"/>
  <c r="J6625" i="24"/>
  <c r="H6624" i="24"/>
  <c r="H6613" i="24"/>
  <c r="L6613" i="24"/>
  <c r="J6610" i="24"/>
  <c r="L6610" i="24"/>
  <c r="H6597" i="24"/>
  <c r="L6597" i="24"/>
  <c r="J6594" i="24"/>
  <c r="L6594" i="24"/>
  <c r="H6581" i="24"/>
  <c r="L6581" i="24"/>
  <c r="J6578" i="24"/>
  <c r="L6578" i="24"/>
  <c r="L8055" i="24"/>
  <c r="L8053" i="24"/>
  <c r="L8051" i="24"/>
  <c r="L8049" i="24"/>
  <c r="L8047" i="24"/>
  <c r="L8041" i="24"/>
  <c r="L8037" i="24"/>
  <c r="L8027" i="24"/>
  <c r="L8025" i="24"/>
  <c r="L8023" i="24"/>
  <c r="L8021" i="24"/>
  <c r="L8017" i="24"/>
  <c r="L8015" i="24"/>
  <c r="L8011" i="24"/>
  <c r="H8005" i="24"/>
  <c r="H8003" i="24"/>
  <c r="L8001" i="24"/>
  <c r="L7999" i="24"/>
  <c r="L7991" i="24"/>
  <c r="L7989" i="24"/>
  <c r="L7985" i="24"/>
  <c r="H7983" i="24"/>
  <c r="L7981" i="24"/>
  <c r="H7971" i="24"/>
  <c r="H7963" i="24"/>
  <c r="L7959" i="24"/>
  <c r="L7955" i="24"/>
  <c r="H7951" i="24"/>
  <c r="L7947" i="24"/>
  <c r="L7941" i="24"/>
  <c r="L7939" i="24"/>
  <c r="L7933" i="24"/>
  <c r="L7931" i="24"/>
  <c r="L7929" i="24"/>
  <c r="H7923" i="24"/>
  <c r="L7919" i="24"/>
  <c r="H7915" i="24"/>
  <c r="L7913" i="24"/>
  <c r="L7895" i="24"/>
  <c r="L7893" i="24"/>
  <c r="H7889" i="24"/>
  <c r="L7887" i="24"/>
  <c r="L7885" i="24"/>
  <c r="L7883" i="24"/>
  <c r="H7877" i="24"/>
  <c r="L7873" i="24"/>
  <c r="L7871" i="24"/>
  <c r="L7869" i="24"/>
  <c r="L7865" i="24"/>
  <c r="L7861" i="24"/>
  <c r="L7859" i="24"/>
  <c r="L7857" i="24"/>
  <c r="L7855" i="24"/>
  <c r="L7853" i="24"/>
  <c r="H7851" i="24"/>
  <c r="H7847" i="24"/>
  <c r="L7845" i="24"/>
  <c r="L7837" i="24"/>
  <c r="H7835" i="24"/>
  <c r="L7831" i="24"/>
  <c r="L7817" i="24"/>
  <c r="L7811" i="24"/>
  <c r="L7809" i="24"/>
  <c r="L7807" i="24"/>
  <c r="L7803" i="24"/>
  <c r="L7799" i="24"/>
  <c r="L7793" i="24"/>
  <c r="L7789" i="24"/>
  <c r="L7787" i="24"/>
  <c r="L7785" i="24"/>
  <c r="L7783" i="24"/>
  <c r="L7775" i="24"/>
  <c r="L7773" i="24"/>
  <c r="L7771" i="24"/>
  <c r="H7765" i="24"/>
  <c r="L7763" i="24"/>
  <c r="L7761" i="24"/>
  <c r="L7759" i="24"/>
  <c r="L7753" i="24"/>
  <c r="L7749" i="24"/>
  <c r="H7745" i="24"/>
  <c r="L7743" i="24"/>
  <c r="L7741" i="24"/>
  <c r="H7739" i="24"/>
  <c r="L7735" i="24"/>
  <c r="L7733" i="24"/>
  <c r="L7731" i="24"/>
  <c r="L7729" i="24"/>
  <c r="H7725" i="24"/>
  <c r="L7723" i="24"/>
  <c r="L7721" i="24"/>
  <c r="L7717" i="24"/>
  <c r="L7715" i="24"/>
  <c r="L7713" i="24"/>
  <c r="L7711" i="24"/>
  <c r="L7707" i="24"/>
  <c r="L7705" i="24"/>
  <c r="L7703" i="24"/>
  <c r="H7695" i="24"/>
  <c r="L7693" i="24"/>
  <c r="L7689" i="24"/>
  <c r="L7687" i="24"/>
  <c r="L7683" i="24"/>
  <c r="L7681" i="24"/>
  <c r="L7679" i="24"/>
  <c r="L7677" i="24"/>
  <c r="L7675" i="24"/>
  <c r="L7673" i="24"/>
  <c r="L7671" i="24"/>
  <c r="L7669" i="24"/>
  <c r="L7667" i="24"/>
  <c r="L7665" i="24"/>
  <c r="L7663" i="24"/>
  <c r="L7661" i="24"/>
  <c r="L7659" i="24"/>
  <c r="L7657" i="24"/>
  <c r="L7655" i="24"/>
  <c r="L7653" i="24"/>
  <c r="L7651" i="24"/>
  <c r="L7649" i="24"/>
  <c r="L7647" i="24"/>
  <c r="L7645" i="24"/>
  <c r="L7643" i="24"/>
  <c r="L7641" i="24"/>
  <c r="L7639" i="24"/>
  <c r="L7637" i="24"/>
  <c r="L7635" i="24"/>
  <c r="L7633" i="24"/>
  <c r="L7631" i="24"/>
  <c r="L7629" i="24"/>
  <c r="L7627" i="24"/>
  <c r="L7625" i="24"/>
  <c r="L7623" i="24"/>
  <c r="L7621" i="24"/>
  <c r="L7619" i="24"/>
  <c r="L7617" i="24"/>
  <c r="L7615" i="24"/>
  <c r="L7613" i="24"/>
  <c r="L7611" i="24"/>
  <c r="L7609" i="24"/>
  <c r="L7607" i="24"/>
  <c r="L7605" i="24"/>
  <c r="L7603" i="24"/>
  <c r="L7601" i="24"/>
  <c r="L7599" i="24"/>
  <c r="L7597" i="24"/>
  <c r="L7595" i="24"/>
  <c r="L7593" i="24"/>
  <c r="L7591" i="24"/>
  <c r="L7589" i="24"/>
  <c r="L7587" i="24"/>
  <c r="L7585" i="24"/>
  <c r="L7583" i="24"/>
  <c r="L7581" i="24"/>
  <c r="L7579" i="24"/>
  <c r="L7577" i="24"/>
  <c r="L7575" i="24"/>
  <c r="L7573" i="24"/>
  <c r="L7571" i="24"/>
  <c r="L7569" i="24"/>
  <c r="L7567" i="24"/>
  <c r="L7565" i="24"/>
  <c r="L7563" i="24"/>
  <c r="L7561" i="24"/>
  <c r="L7559" i="24"/>
  <c r="L7557" i="24"/>
  <c r="L7555" i="24"/>
  <c r="L7553" i="24"/>
  <c r="L7551" i="24"/>
  <c r="L7549" i="24"/>
  <c r="L7547" i="24"/>
  <c r="L7545" i="24"/>
  <c r="L7543" i="24"/>
  <c r="L7541" i="24"/>
  <c r="L7539" i="24"/>
  <c r="L7537" i="24"/>
  <c r="L7535" i="24"/>
  <c r="L7533" i="24"/>
  <c r="L7531" i="24"/>
  <c r="L7529" i="24"/>
  <c r="L7527" i="24"/>
  <c r="L7525" i="24"/>
  <c r="L7523" i="24"/>
  <c r="L7521" i="24"/>
  <c r="L7519" i="24"/>
  <c r="L7517" i="24"/>
  <c r="L7515" i="24"/>
  <c r="L7513" i="24"/>
  <c r="L7511" i="24"/>
  <c r="L7509" i="24"/>
  <c r="L7507" i="24"/>
  <c r="L7505" i="24"/>
  <c r="L7503" i="24"/>
  <c r="L7501" i="24"/>
  <c r="L7499" i="24"/>
  <c r="L7497" i="24"/>
  <c r="L7495" i="24"/>
  <c r="L7493" i="24"/>
  <c r="L7491" i="24"/>
  <c r="L7489" i="24"/>
  <c r="L7487" i="24"/>
  <c r="L7485" i="24"/>
  <c r="L7483" i="24"/>
  <c r="L7481" i="24"/>
  <c r="L7479" i="24"/>
  <c r="L7477" i="24"/>
  <c r="L7475" i="24"/>
  <c r="L7473" i="24"/>
  <c r="L7471" i="24"/>
  <c r="L7469" i="24"/>
  <c r="L7467" i="24"/>
  <c r="L7465" i="24"/>
  <c r="L7463" i="24"/>
  <c r="L7461" i="24"/>
  <c r="L7459" i="24"/>
  <c r="L7457" i="24"/>
  <c r="L7455" i="24"/>
  <c r="L7453" i="24"/>
  <c r="L7451" i="24"/>
  <c r="L7449" i="24"/>
  <c r="L7447" i="24"/>
  <c r="L7445" i="24"/>
  <c r="L7443" i="24"/>
  <c r="L7441" i="24"/>
  <c r="L7439" i="24"/>
  <c r="L7437" i="24"/>
  <c r="L7435" i="24"/>
  <c r="L7433" i="24"/>
  <c r="L7431" i="24"/>
  <c r="L7429" i="24"/>
  <c r="L7427" i="24"/>
  <c r="L7425" i="24"/>
  <c r="L7423" i="24"/>
  <c r="L7421" i="24"/>
  <c r="L7419" i="24"/>
  <c r="L7417" i="24"/>
  <c r="L7415" i="24"/>
  <c r="L7413" i="24"/>
  <c r="L7411" i="24"/>
  <c r="L7409" i="24"/>
  <c r="L7407" i="24"/>
  <c r="L7405" i="24"/>
  <c r="L7403" i="24"/>
  <c r="L7401" i="24"/>
  <c r="L7399" i="24"/>
  <c r="L7397" i="24"/>
  <c r="L7395" i="24"/>
  <c r="L7393" i="24"/>
  <c r="L7391" i="24"/>
  <c r="L7389" i="24"/>
  <c r="L7387" i="24"/>
  <c r="L7385" i="24"/>
  <c r="L7383" i="24"/>
  <c r="L7381" i="24"/>
  <c r="L7379" i="24"/>
  <c r="L7377" i="24"/>
  <c r="L7375" i="24"/>
  <c r="L7373" i="24"/>
  <c r="L7371" i="24"/>
  <c r="L7369" i="24"/>
  <c r="L7367" i="24"/>
  <c r="L7365" i="24"/>
  <c r="L7363" i="24"/>
  <c r="L7361" i="24"/>
  <c r="L7359" i="24"/>
  <c r="L7357" i="24"/>
  <c r="L7355" i="24"/>
  <c r="L7353" i="24"/>
  <c r="L7351" i="24"/>
  <c r="L7349" i="24"/>
  <c r="L7347" i="24"/>
  <c r="L7345" i="24"/>
  <c r="L7343" i="24"/>
  <c r="L7341" i="24"/>
  <c r="L7339" i="24"/>
  <c r="L7337" i="24"/>
  <c r="L7335" i="24"/>
  <c r="L7333" i="24"/>
  <c r="L7331" i="24"/>
  <c r="L7329" i="24"/>
  <c r="L7327" i="24"/>
  <c r="L7325" i="24"/>
  <c r="L7323" i="24"/>
  <c r="L7321" i="24"/>
  <c r="L7319" i="24"/>
  <c r="L7317" i="24"/>
  <c r="L7315" i="24"/>
  <c r="L7313" i="24"/>
  <c r="L7311" i="24"/>
  <c r="L7309" i="24"/>
  <c r="L7307" i="24"/>
  <c r="L7305" i="24"/>
  <c r="L7303" i="24"/>
  <c r="L7301" i="24"/>
  <c r="L7299" i="24"/>
  <c r="L7297" i="24"/>
  <c r="L7295" i="24"/>
  <c r="L7293" i="24"/>
  <c r="L7291" i="24"/>
  <c r="L7289" i="24"/>
  <c r="L7287" i="24"/>
  <c r="L7285" i="24"/>
  <c r="L7283" i="24"/>
  <c r="L7281" i="24"/>
  <c r="L7279" i="24"/>
  <c r="L7277" i="24"/>
  <c r="L7275" i="24"/>
  <c r="L7273" i="24"/>
  <c r="L7271" i="24"/>
  <c r="L7269" i="24"/>
  <c r="L7267" i="24"/>
  <c r="L7265" i="24"/>
  <c r="L7263" i="24"/>
  <c r="L7261" i="24"/>
  <c r="L7259" i="24"/>
  <c r="L7257" i="24"/>
  <c r="L7255" i="24"/>
  <c r="L7253" i="24"/>
  <c r="L7251" i="24"/>
  <c r="L7249" i="24"/>
  <c r="L7247" i="24"/>
  <c r="L7245" i="24"/>
  <c r="L7243" i="24"/>
  <c r="L7241" i="24"/>
  <c r="L7239" i="24"/>
  <c r="L7237" i="24"/>
  <c r="L7235" i="24"/>
  <c r="L7233" i="24"/>
  <c r="L7231" i="24"/>
  <c r="L7229" i="24"/>
  <c r="L7227" i="24"/>
  <c r="L7225" i="24"/>
  <c r="L7223" i="24"/>
  <c r="L7221" i="24"/>
  <c r="L7219" i="24"/>
  <c r="L7217" i="24"/>
  <c r="L7215" i="24"/>
  <c r="L7213" i="24"/>
  <c r="L7211" i="24"/>
  <c r="L7209" i="24"/>
  <c r="L7207" i="24"/>
  <c r="L7205" i="24"/>
  <c r="L7203" i="24"/>
  <c r="L7201" i="24"/>
  <c r="L7199" i="24"/>
  <c r="L7197" i="24"/>
  <c r="L7195" i="24"/>
  <c r="L7193" i="24"/>
  <c r="L7191" i="24"/>
  <c r="L7189" i="24"/>
  <c r="L7187" i="24"/>
  <c r="L7185" i="24"/>
  <c r="L7183" i="24"/>
  <c r="L7181" i="24"/>
  <c r="L7179" i="24"/>
  <c r="L7177" i="24"/>
  <c r="L7175" i="24"/>
  <c r="L7173" i="24"/>
  <c r="L7171" i="24"/>
  <c r="L7169" i="24"/>
  <c r="L7167" i="24"/>
  <c r="L7165" i="24"/>
  <c r="L7163" i="24"/>
  <c r="L7161" i="24"/>
  <c r="L7159" i="24"/>
  <c r="L7157" i="24"/>
  <c r="L7155" i="24"/>
  <c r="L7153" i="24"/>
  <c r="L7151" i="24"/>
  <c r="L7149" i="24"/>
  <c r="L7147" i="24"/>
  <c r="L7145" i="24"/>
  <c r="L7143" i="24"/>
  <c r="L7141" i="24"/>
  <c r="L7139" i="24"/>
  <c r="L7137" i="24"/>
  <c r="L7135" i="24"/>
  <c r="L7133" i="24"/>
  <c r="L7131" i="24"/>
  <c r="L7129" i="24"/>
  <c r="L7127" i="24"/>
  <c r="L7125" i="24"/>
  <c r="L7123" i="24"/>
  <c r="L7121" i="24"/>
  <c r="L7119" i="24"/>
  <c r="L7117" i="24"/>
  <c r="L7115" i="24"/>
  <c r="L7113" i="24"/>
  <c r="L7111" i="24"/>
  <c r="L7109" i="24"/>
  <c r="L7107" i="24"/>
  <c r="L7105" i="24"/>
  <c r="L7103" i="24"/>
  <c r="L7101" i="24"/>
  <c r="L7099" i="24"/>
  <c r="L7097" i="24"/>
  <c r="L7095" i="24"/>
  <c r="L7093" i="24"/>
  <c r="L7091" i="24"/>
  <c r="L7089" i="24"/>
  <c r="L7087" i="24"/>
  <c r="L7085" i="24"/>
  <c r="L7083" i="24"/>
  <c r="L7081" i="24"/>
  <c r="L7079" i="24"/>
  <c r="L7077" i="24"/>
  <c r="L7075" i="24"/>
  <c r="L7073" i="24"/>
  <c r="L7071" i="24"/>
  <c r="L7069" i="24"/>
  <c r="L7067" i="24"/>
  <c r="L7065" i="24"/>
  <c r="L7063" i="24"/>
  <c r="L7061" i="24"/>
  <c r="L7059" i="24"/>
  <c r="L7057" i="24"/>
  <c r="L7055" i="24"/>
  <c r="L7053" i="24"/>
  <c r="L7051" i="24"/>
  <c r="L7049" i="24"/>
  <c r="L7047" i="24"/>
  <c r="L7045" i="24"/>
  <c r="L7043" i="24"/>
  <c r="L7041" i="24"/>
  <c r="L7039" i="24"/>
  <c r="L7037" i="24"/>
  <c r="L7035" i="24"/>
  <c r="L7033" i="24"/>
  <c r="L7031" i="24"/>
  <c r="L7029" i="24"/>
  <c r="L7027" i="24"/>
  <c r="L7025" i="24"/>
  <c r="L7023" i="24"/>
  <c r="L7021" i="24"/>
  <c r="L7019" i="24"/>
  <c r="L7017" i="24"/>
  <c r="L7015" i="24"/>
  <c r="L7013" i="24"/>
  <c r="L7011" i="24"/>
  <c r="L7009" i="24"/>
  <c r="L7007" i="24"/>
  <c r="L7005" i="24"/>
  <c r="L7003" i="24"/>
  <c r="L7001" i="24"/>
  <c r="L6999" i="24"/>
  <c r="L6997" i="24"/>
  <c r="L6995" i="24"/>
  <c r="L6993" i="24"/>
  <c r="L6991" i="24"/>
  <c r="L6989" i="24"/>
  <c r="L6987" i="24"/>
  <c r="L6985" i="24"/>
  <c r="L6983" i="24"/>
  <c r="L6981" i="24"/>
  <c r="L6979" i="24"/>
  <c r="L6977" i="24"/>
  <c r="L6975" i="24"/>
  <c r="L6973" i="24"/>
  <c r="L6971" i="24"/>
  <c r="L6969" i="24"/>
  <c r="L6967" i="24"/>
  <c r="L6965" i="24"/>
  <c r="L6963" i="24"/>
  <c r="L6961" i="24"/>
  <c r="L6959" i="24"/>
  <c r="L6957" i="24"/>
  <c r="L6955" i="24"/>
  <c r="L6953" i="24"/>
  <c r="L6951" i="24"/>
  <c r="L6949" i="24"/>
  <c r="L6947" i="24"/>
  <c r="L6945" i="24"/>
  <c r="L6943" i="24"/>
  <c r="L6941" i="24"/>
  <c r="L6939" i="24"/>
  <c r="L6937" i="24"/>
  <c r="L6935" i="24"/>
  <c r="L6933" i="24"/>
  <c r="L6931" i="24"/>
  <c r="L6929" i="24"/>
  <c r="L6927" i="24"/>
  <c r="L6925" i="24"/>
  <c r="L6923" i="24"/>
  <c r="L6921" i="24"/>
  <c r="L6919" i="24"/>
  <c r="L6917" i="24"/>
  <c r="L6915" i="24"/>
  <c r="L6913" i="24"/>
  <c r="L6911" i="24"/>
  <c r="L6909" i="24"/>
  <c r="L6907" i="24"/>
  <c r="L6905" i="24"/>
  <c r="L6903" i="24"/>
  <c r="L6901" i="24"/>
  <c r="L6899" i="24"/>
  <c r="L6897" i="24"/>
  <c r="L6895" i="24"/>
  <c r="L6893" i="24"/>
  <c r="L6891" i="24"/>
  <c r="L6889" i="24"/>
  <c r="L6887" i="24"/>
  <c r="L6885" i="24"/>
  <c r="L6883" i="24"/>
  <c r="L6881" i="24"/>
  <c r="L6879" i="24"/>
  <c r="L6877" i="24"/>
  <c r="L6875" i="24"/>
  <c r="L6873" i="24"/>
  <c r="L6871" i="24"/>
  <c r="L6869" i="24"/>
  <c r="L6867" i="24"/>
  <c r="L6865" i="24"/>
  <c r="L6863" i="24"/>
  <c r="L6861" i="24"/>
  <c r="L6859" i="24"/>
  <c r="L6857" i="24"/>
  <c r="L6855" i="24"/>
  <c r="L6853" i="24"/>
  <c r="L6851" i="24"/>
  <c r="L6849" i="24"/>
  <c r="L6847" i="24"/>
  <c r="L6845" i="24"/>
  <c r="L6843" i="24"/>
  <c r="L6841" i="24"/>
  <c r="L6839" i="24"/>
  <c r="L6837" i="24"/>
  <c r="L6835" i="24"/>
  <c r="L6833" i="24"/>
  <c r="L6831" i="24"/>
  <c r="L6829" i="24"/>
  <c r="L6827" i="24"/>
  <c r="L6825" i="24"/>
  <c r="L6823" i="24"/>
  <c r="L6821" i="24"/>
  <c r="L6819" i="24"/>
  <c r="L6817" i="24"/>
  <c r="L6815" i="24"/>
  <c r="L6813" i="24"/>
  <c r="L6811" i="24"/>
  <c r="L6809" i="24"/>
  <c r="L6807" i="24"/>
  <c r="L6805" i="24"/>
  <c r="L6803" i="24"/>
  <c r="L6801" i="24"/>
  <c r="L6799" i="24"/>
  <c r="L6797" i="24"/>
  <c r="L6795" i="24"/>
  <c r="L6793" i="24"/>
  <c r="L6791" i="24"/>
  <c r="L6789" i="24"/>
  <c r="L6787" i="24"/>
  <c r="L6785" i="24"/>
  <c r="L6783" i="24"/>
  <c r="L6781" i="24"/>
  <c r="L6779" i="24"/>
  <c r="L6777" i="24"/>
  <c r="L6772" i="24"/>
  <c r="J6772" i="24"/>
  <c r="L6768" i="24"/>
  <c r="J6768" i="24"/>
  <c r="L6764" i="24"/>
  <c r="J6764" i="24"/>
  <c r="L6760" i="24"/>
  <c r="J6760" i="24"/>
  <c r="L6756" i="24"/>
  <c r="J6756" i="24"/>
  <c r="L6752" i="24"/>
  <c r="J6752" i="24"/>
  <c r="L6748" i="24"/>
  <c r="J6748" i="24"/>
  <c r="L6744" i="24"/>
  <c r="J6744" i="24"/>
  <c r="L6740" i="24"/>
  <c r="J6740" i="24"/>
  <c r="L6736" i="24"/>
  <c r="J6736" i="24"/>
  <c r="L6732" i="24"/>
  <c r="J6732" i="24"/>
  <c r="L6728" i="24"/>
  <c r="J6728" i="24"/>
  <c r="L6724" i="24"/>
  <c r="J6724" i="24"/>
  <c r="L6720" i="24"/>
  <c r="J6720" i="24"/>
  <c r="L6716" i="24"/>
  <c r="J6716" i="24"/>
  <c r="L6712" i="24"/>
  <c r="J6712" i="24"/>
  <c r="L6708" i="24"/>
  <c r="J6708" i="24"/>
  <c r="J6694" i="24"/>
  <c r="L6694" i="24"/>
  <c r="L6693" i="24"/>
  <c r="J6693" i="24"/>
  <c r="J6678" i="24"/>
  <c r="L6678" i="24"/>
  <c r="L6677" i="24"/>
  <c r="J6677" i="24"/>
  <c r="H6676" i="24"/>
  <c r="J6662" i="24"/>
  <c r="L6662" i="24"/>
  <c r="L6661" i="24"/>
  <c r="J6661" i="24"/>
  <c r="H6660" i="24"/>
  <c r="J6646" i="24"/>
  <c r="L6646" i="24"/>
  <c r="L6645" i="24"/>
  <c r="J6645" i="24"/>
  <c r="H6644" i="24"/>
  <c r="J6630" i="24"/>
  <c r="L6630" i="24"/>
  <c r="L6629" i="24"/>
  <c r="J6629" i="24"/>
  <c r="H6628" i="24"/>
  <c r="H6617" i="24"/>
  <c r="L6617" i="24"/>
  <c r="J6614" i="24"/>
  <c r="L6614" i="24"/>
  <c r="H6601" i="24"/>
  <c r="L6601" i="24"/>
  <c r="J6598" i="24"/>
  <c r="L6598" i="24"/>
  <c r="H6585" i="24"/>
  <c r="L6585" i="24"/>
  <c r="J6582" i="24"/>
  <c r="L6582" i="24"/>
  <c r="H6571" i="24"/>
  <c r="L6571" i="24"/>
  <c r="H6567" i="24"/>
  <c r="L6567" i="24"/>
  <c r="H6563" i="24"/>
  <c r="L6563" i="24"/>
  <c r="H6559" i="24"/>
  <c r="L6559" i="24"/>
  <c r="H6555" i="24"/>
  <c r="L6555" i="24"/>
  <c r="H6551" i="24"/>
  <c r="L6551" i="24"/>
  <c r="H6547" i="24"/>
  <c r="L6547" i="24"/>
  <c r="H6543" i="24"/>
  <c r="L6543" i="24"/>
  <c r="H6539" i="24"/>
  <c r="L6539" i="24"/>
  <c r="H6535" i="24"/>
  <c r="L6535" i="24"/>
  <c r="H6531" i="24"/>
  <c r="L6531" i="24"/>
  <c r="H6527" i="24"/>
  <c r="L6527" i="24"/>
  <c r="H6523" i="24"/>
  <c r="L6523" i="24"/>
  <c r="H6519" i="24"/>
  <c r="L6519" i="24"/>
  <c r="H6515" i="24"/>
  <c r="L6515" i="24"/>
  <c r="H6511" i="24"/>
  <c r="L6511" i="24"/>
  <c r="H6507" i="24"/>
  <c r="L6507" i="24"/>
  <c r="H6503" i="24"/>
  <c r="L6503" i="24"/>
  <c r="H6499" i="24"/>
  <c r="L6499" i="24"/>
  <c r="H6495" i="24"/>
  <c r="L6495" i="24"/>
  <c r="H6491" i="24"/>
  <c r="L6491" i="24"/>
  <c r="H6487" i="24"/>
  <c r="L6487" i="24"/>
  <c r="H6483" i="24"/>
  <c r="L6483" i="24"/>
  <c r="H6479" i="24"/>
  <c r="L6479" i="24"/>
  <c r="H6475" i="24"/>
  <c r="L6475" i="24"/>
  <c r="H6471" i="24"/>
  <c r="L6471" i="24"/>
  <c r="H6467" i="24"/>
  <c r="L6467" i="24"/>
  <c r="H6463" i="24"/>
  <c r="L6463" i="24"/>
  <c r="H6459" i="24"/>
  <c r="L6459" i="24"/>
  <c r="H6091" i="24"/>
  <c r="L6091" i="24"/>
  <c r="H6087" i="24"/>
  <c r="L6087" i="24"/>
  <c r="H6083" i="24"/>
  <c r="L6083" i="24"/>
  <c r="H6079" i="24"/>
  <c r="L6079" i="24"/>
  <c r="H6075" i="24"/>
  <c r="L6075" i="24"/>
  <c r="H6071" i="24"/>
  <c r="L6071" i="24"/>
  <c r="H6067" i="24"/>
  <c r="L6067" i="24"/>
  <c r="H6063" i="24"/>
  <c r="L6063" i="24"/>
  <c r="H6059" i="24"/>
  <c r="L6059" i="24"/>
  <c r="H6055" i="24"/>
  <c r="L6055" i="24"/>
  <c r="H6051" i="24"/>
  <c r="L6051" i="24"/>
  <c r="H6047" i="24"/>
  <c r="L6047" i="24"/>
  <c r="H6043" i="24"/>
  <c r="L6043" i="24"/>
  <c r="H6039" i="24"/>
  <c r="L6039" i="24"/>
  <c r="H6035" i="24"/>
  <c r="L6035" i="24"/>
  <c r="H6031" i="24"/>
  <c r="L6031" i="24"/>
  <c r="H6027" i="24"/>
  <c r="L6027" i="24"/>
  <c r="H6023" i="24"/>
  <c r="L6023" i="24"/>
  <c r="H6019" i="24"/>
  <c r="L6019" i="24"/>
  <c r="H6015" i="24"/>
  <c r="L6015" i="24"/>
  <c r="H6011" i="24"/>
  <c r="L6011" i="24"/>
  <c r="H6007" i="24"/>
  <c r="L6007" i="24"/>
  <c r="H6003" i="24"/>
  <c r="L6003" i="24"/>
  <c r="H5999" i="24"/>
  <c r="L5999" i="24"/>
  <c r="H5995" i="24"/>
  <c r="L5995" i="24"/>
  <c r="H5991" i="24"/>
  <c r="L5991" i="24"/>
  <c r="H5987" i="24"/>
  <c r="L5987" i="24"/>
  <c r="H5983" i="24"/>
  <c r="L5983" i="24"/>
  <c r="H5979" i="24"/>
  <c r="L5979" i="24"/>
  <c r="H5975" i="24"/>
  <c r="L5975" i="24"/>
  <c r="H5971" i="24"/>
  <c r="L5971" i="24"/>
  <c r="H5967" i="24"/>
  <c r="L5967" i="24"/>
  <c r="H5963" i="24"/>
  <c r="L5963" i="24"/>
  <c r="H5959" i="24"/>
  <c r="L5959" i="24"/>
  <c r="H5955" i="24"/>
  <c r="L5955" i="24"/>
  <c r="H5951" i="24"/>
  <c r="L5951" i="24"/>
  <c r="H5947" i="24"/>
  <c r="L5947" i="24"/>
  <c r="H5943" i="24"/>
  <c r="L5943" i="24"/>
  <c r="H5939" i="24"/>
  <c r="L5939" i="24"/>
  <c r="H5935" i="24"/>
  <c r="L5935" i="24"/>
  <c r="H5931" i="24"/>
  <c r="L5931" i="24"/>
  <c r="H5927" i="24"/>
  <c r="L5927" i="24"/>
  <c r="H5923" i="24"/>
  <c r="L5923" i="24"/>
  <c r="H5919" i="24"/>
  <c r="L5919" i="24"/>
  <c r="H5915" i="24"/>
  <c r="L5915" i="24"/>
  <c r="H5911" i="24"/>
  <c r="L5911" i="24"/>
  <c r="H5907" i="24"/>
  <c r="L5907" i="24"/>
  <c r="H5903" i="24"/>
  <c r="L5903" i="24"/>
  <c r="H5899" i="24"/>
  <c r="L5899" i="24"/>
  <c r="H5895" i="24"/>
  <c r="L5895" i="24"/>
  <c r="H5891" i="24"/>
  <c r="L5891" i="24"/>
  <c r="H5887" i="24"/>
  <c r="L5887" i="24"/>
  <c r="H5883" i="24"/>
  <c r="L5883" i="24"/>
  <c r="H5879" i="24"/>
  <c r="L5879" i="24"/>
  <c r="H5875" i="24"/>
  <c r="L5875" i="24"/>
  <c r="H5871" i="24"/>
  <c r="L5871" i="24"/>
  <c r="H5867" i="24"/>
  <c r="L5867" i="24"/>
  <c r="H5863" i="24"/>
  <c r="L5863" i="24"/>
  <c r="H5859" i="24"/>
  <c r="L5859" i="24"/>
  <c r="H5855" i="24"/>
  <c r="L5855" i="24"/>
  <c r="H5851" i="24"/>
  <c r="L5851" i="24"/>
  <c r="H5847" i="24"/>
  <c r="L5847" i="24"/>
  <c r="H5843" i="24"/>
  <c r="L5843" i="24"/>
  <c r="H5839" i="24"/>
  <c r="L5839" i="24"/>
  <c r="H5835" i="24"/>
  <c r="L5835" i="24"/>
  <c r="H5831" i="24"/>
  <c r="L5831" i="24"/>
  <c r="H5827" i="24"/>
  <c r="L5827" i="24"/>
  <c r="H5823" i="24"/>
  <c r="L5823" i="24"/>
  <c r="H5819" i="24"/>
  <c r="L5819" i="24"/>
  <c r="H5815" i="24"/>
  <c r="L5815" i="24"/>
  <c r="H5811" i="24"/>
  <c r="L5811" i="24"/>
  <c r="H5807" i="24"/>
  <c r="L5807" i="24"/>
  <c r="H5803" i="24"/>
  <c r="L5803" i="24"/>
  <c r="H5799" i="24"/>
  <c r="L5799" i="24"/>
  <c r="H5795" i="24"/>
  <c r="L5795" i="24"/>
  <c r="H5791" i="24"/>
  <c r="L5791" i="24"/>
  <c r="H5787" i="24"/>
  <c r="L5787" i="24"/>
  <c r="H5783" i="24"/>
  <c r="L5783" i="24"/>
  <c r="H5779" i="24"/>
  <c r="L5779" i="24"/>
  <c r="H5775" i="24"/>
  <c r="L5775" i="24"/>
  <c r="H5771" i="24"/>
  <c r="L5771" i="24"/>
  <c r="H5767" i="24"/>
  <c r="L5767" i="24"/>
  <c r="H5763" i="24"/>
  <c r="L5763" i="24"/>
  <c r="H5759" i="24"/>
  <c r="L5759" i="24"/>
  <c r="H5755" i="24"/>
  <c r="L5755" i="24"/>
  <c r="H5751" i="24"/>
  <c r="L5751" i="24"/>
  <c r="H5747" i="24"/>
  <c r="L5747" i="24"/>
  <c r="H5743" i="24"/>
  <c r="L5743" i="24"/>
  <c r="H5739" i="24"/>
  <c r="L5739" i="24"/>
  <c r="H5735" i="24"/>
  <c r="L5735" i="24"/>
  <c r="H5731" i="24"/>
  <c r="L5731" i="24"/>
  <c r="H5727" i="24"/>
  <c r="L5727" i="24"/>
  <c r="H5723" i="24"/>
  <c r="L5723" i="24"/>
  <c r="H5719" i="24"/>
  <c r="L5719" i="24"/>
  <c r="H5715" i="24"/>
  <c r="L5715" i="24"/>
  <c r="H5711" i="24"/>
  <c r="L5711" i="24"/>
  <c r="H5707" i="24"/>
  <c r="L5707" i="24"/>
  <c r="H5703" i="24"/>
  <c r="L5703" i="24"/>
  <c r="H5699" i="24"/>
  <c r="L5699" i="24"/>
  <c r="H5695" i="24"/>
  <c r="L5695" i="24"/>
  <c r="H5691" i="24"/>
  <c r="L5691" i="24"/>
  <c r="H5687" i="24"/>
  <c r="L5687" i="24"/>
  <c r="H5683" i="24"/>
  <c r="L5683" i="24"/>
  <c r="H5679" i="24"/>
  <c r="L5679" i="24"/>
  <c r="H5675" i="24"/>
  <c r="L5675" i="24"/>
  <c r="H5671" i="24"/>
  <c r="L5671" i="24"/>
  <c r="H5667" i="24"/>
  <c r="L5667" i="24"/>
  <c r="H5663" i="24"/>
  <c r="L5663" i="24"/>
  <c r="H5659" i="24"/>
  <c r="L5659" i="24"/>
  <c r="H5655" i="24"/>
  <c r="L5655" i="24"/>
  <c r="H5651" i="24"/>
  <c r="L5651" i="24"/>
  <c r="H5647" i="24"/>
  <c r="L5647" i="24"/>
  <c r="H5643" i="24"/>
  <c r="L5643" i="24"/>
  <c r="H5639" i="24"/>
  <c r="L5639" i="24"/>
  <c r="H5635" i="24"/>
  <c r="L5635" i="24"/>
  <c r="H5631" i="24"/>
  <c r="L5631" i="24"/>
  <c r="H5627" i="24"/>
  <c r="L5627" i="24"/>
  <c r="H5623" i="24"/>
  <c r="L5623" i="24"/>
  <c r="H5619" i="24"/>
  <c r="L5619" i="24"/>
  <c r="H5615" i="24"/>
  <c r="L5615" i="24"/>
  <c r="H5611" i="24"/>
  <c r="L5611" i="24"/>
  <c r="H5607" i="24"/>
  <c r="L5607" i="24"/>
  <c r="H5603" i="24"/>
  <c r="L5603" i="24"/>
  <c r="H5599" i="24"/>
  <c r="L5599" i="24"/>
  <c r="H5595" i="24"/>
  <c r="L5595" i="24"/>
  <c r="H5591" i="24"/>
  <c r="L5591" i="24"/>
  <c r="L8057" i="24"/>
  <c r="L8045" i="24"/>
  <c r="L8043" i="24"/>
  <c r="L8039" i="24"/>
  <c r="L8035" i="24"/>
  <c r="L8033" i="24"/>
  <c r="L8031" i="24"/>
  <c r="L8029" i="24"/>
  <c r="L8019" i="24"/>
  <c r="L8013" i="24"/>
  <c r="L8009" i="24"/>
  <c r="L8007" i="24"/>
  <c r="L7997" i="24"/>
  <c r="L7995" i="24"/>
  <c r="L7993" i="24"/>
  <c r="L7987" i="24"/>
  <c r="L7979" i="24"/>
  <c r="L7977" i="24"/>
  <c r="L7975" i="24"/>
  <c r="L7973" i="24"/>
  <c r="L7969" i="24"/>
  <c r="L7967" i="24"/>
  <c r="L7965" i="24"/>
  <c r="L7961" i="24"/>
  <c r="L7957" i="24"/>
  <c r="L7953" i="24"/>
  <c r="L7949" i="24"/>
  <c r="L7945" i="24"/>
  <c r="L7943" i="24"/>
  <c r="L7937" i="24"/>
  <c r="L7935" i="24"/>
  <c r="L7927" i="24"/>
  <c r="L7925" i="24"/>
  <c r="L7921" i="24"/>
  <c r="L7917" i="24"/>
  <c r="L7911" i="24"/>
  <c r="L7909" i="24"/>
  <c r="L7907" i="24"/>
  <c r="L7905" i="24"/>
  <c r="L7903" i="24"/>
  <c r="L7901" i="24"/>
  <c r="L7899" i="24"/>
  <c r="L7897" i="24"/>
  <c r="L7891" i="24"/>
  <c r="L7881" i="24"/>
  <c r="L7879" i="24"/>
  <c r="L7875" i="24"/>
  <c r="L7867" i="24"/>
  <c r="L7863" i="24"/>
  <c r="L7849" i="24"/>
  <c r="L7843" i="24"/>
  <c r="L7841" i="24"/>
  <c r="L7839" i="24"/>
  <c r="L7833" i="24"/>
  <c r="L7829" i="24"/>
  <c r="L7827" i="24"/>
  <c r="L7825" i="24"/>
  <c r="L7823" i="24"/>
  <c r="L7821" i="24"/>
  <c r="L7819" i="24"/>
  <c r="L7815" i="24"/>
  <c r="L7813" i="24"/>
  <c r="L7805" i="24"/>
  <c r="L7801" i="24"/>
  <c r="L7797" i="24"/>
  <c r="L7795" i="24"/>
  <c r="L7791" i="24"/>
  <c r="L7781" i="24"/>
  <c r="L7779" i="24"/>
  <c r="L7777" i="24"/>
  <c r="L7769" i="24"/>
  <c r="L7767" i="24"/>
  <c r="L7757" i="24"/>
  <c r="L7755" i="24"/>
  <c r="L7751" i="24"/>
  <c r="L7747" i="24"/>
  <c r="L7737" i="24"/>
  <c r="L7727" i="24"/>
  <c r="L7719" i="24"/>
  <c r="L7709" i="24"/>
  <c r="L7701" i="24"/>
  <c r="L7699" i="24"/>
  <c r="L7697" i="24"/>
  <c r="L7691" i="24"/>
  <c r="L7685" i="24"/>
  <c r="H6770" i="24"/>
  <c r="J6769" i="24"/>
  <c r="L6769" i="24"/>
  <c r="H6766" i="24"/>
  <c r="J6765" i="24"/>
  <c r="L6765" i="24"/>
  <c r="H6762" i="24"/>
  <c r="J6761" i="24"/>
  <c r="L6761" i="24"/>
  <c r="H6758" i="24"/>
  <c r="J6757" i="24"/>
  <c r="L6757" i="24"/>
  <c r="H6754" i="24"/>
  <c r="J6753" i="24"/>
  <c r="L6753" i="24"/>
  <c r="H6750" i="24"/>
  <c r="J6749" i="24"/>
  <c r="L6749" i="24"/>
  <c r="H6746" i="24"/>
  <c r="J6745" i="24"/>
  <c r="L6745" i="24"/>
  <c r="H6742" i="24"/>
  <c r="J6741" i="24"/>
  <c r="L6741" i="24"/>
  <c r="H6738" i="24"/>
  <c r="J6737" i="24"/>
  <c r="L6737" i="24"/>
  <c r="H6734" i="24"/>
  <c r="J6733" i="24"/>
  <c r="L6733" i="24"/>
  <c r="H6730" i="24"/>
  <c r="J6729" i="24"/>
  <c r="L6729" i="24"/>
  <c r="H6726" i="24"/>
  <c r="J6725" i="24"/>
  <c r="L6725" i="24"/>
  <c r="H6722" i="24"/>
  <c r="J6721" i="24"/>
  <c r="L6721" i="24"/>
  <c r="H6718" i="24"/>
  <c r="J6717" i="24"/>
  <c r="L6717" i="24"/>
  <c r="H6714" i="24"/>
  <c r="J6713" i="24"/>
  <c r="L6713" i="24"/>
  <c r="H6710" i="24"/>
  <c r="J6709" i="24"/>
  <c r="L6709" i="24"/>
  <c r="J6698" i="24"/>
  <c r="L6698" i="24"/>
  <c r="L6697" i="24"/>
  <c r="J6697" i="24"/>
  <c r="J6682" i="24"/>
  <c r="L6682" i="24"/>
  <c r="L6681" i="24"/>
  <c r="J6681" i="24"/>
  <c r="J6666" i="24"/>
  <c r="L6666" i="24"/>
  <c r="L6665" i="24"/>
  <c r="J6665" i="24"/>
  <c r="J6650" i="24"/>
  <c r="L6650" i="24"/>
  <c r="L6649" i="24"/>
  <c r="J6649" i="24"/>
  <c r="J6634" i="24"/>
  <c r="L6634" i="24"/>
  <c r="L6633" i="24"/>
  <c r="J6633" i="24"/>
  <c r="H6621" i="24"/>
  <c r="L6621" i="24"/>
  <c r="J6618" i="24"/>
  <c r="L6618" i="24"/>
  <c r="H6605" i="24"/>
  <c r="L6605" i="24"/>
  <c r="J6602" i="24"/>
  <c r="L6602" i="24"/>
  <c r="H6589" i="24"/>
  <c r="L6589" i="24"/>
  <c r="J6586" i="24"/>
  <c r="L6586" i="24"/>
  <c r="L6770" i="24"/>
  <c r="J6770" i="24"/>
  <c r="L6766" i="24"/>
  <c r="J6766" i="24"/>
  <c r="L6762" i="24"/>
  <c r="J6762" i="24"/>
  <c r="L6758" i="24"/>
  <c r="J6758" i="24"/>
  <c r="L6754" i="24"/>
  <c r="J6754" i="24"/>
  <c r="L6750" i="24"/>
  <c r="J6750" i="24"/>
  <c r="L6746" i="24"/>
  <c r="J6746" i="24"/>
  <c r="L6742" i="24"/>
  <c r="J6742" i="24"/>
  <c r="L6738" i="24"/>
  <c r="J6738" i="24"/>
  <c r="L6734" i="24"/>
  <c r="J6734" i="24"/>
  <c r="L6730" i="24"/>
  <c r="J6730" i="24"/>
  <c r="L6726" i="24"/>
  <c r="J6726" i="24"/>
  <c r="L6722" i="24"/>
  <c r="J6722" i="24"/>
  <c r="L6718" i="24"/>
  <c r="J6718" i="24"/>
  <c r="L6714" i="24"/>
  <c r="J6714" i="24"/>
  <c r="L6710" i="24"/>
  <c r="J6710" i="24"/>
  <c r="J6702" i="24"/>
  <c r="L6702" i="24"/>
  <c r="L6701" i="24"/>
  <c r="J6701" i="24"/>
  <c r="H6700" i="24"/>
  <c r="J6686" i="24"/>
  <c r="L6686" i="24"/>
  <c r="L6685" i="24"/>
  <c r="J6685" i="24"/>
  <c r="H6684" i="24"/>
  <c r="J6670" i="24"/>
  <c r="L6670" i="24"/>
  <c r="L6669" i="24"/>
  <c r="J6669" i="24"/>
  <c r="H6668" i="24"/>
  <c r="J6654" i="24"/>
  <c r="L6654" i="24"/>
  <c r="L6653" i="24"/>
  <c r="J6653" i="24"/>
  <c r="J6638" i="24"/>
  <c r="L6638" i="24"/>
  <c r="L6637" i="24"/>
  <c r="J6637" i="24"/>
  <c r="H6636" i="24"/>
  <c r="J6622" i="24"/>
  <c r="L6622" i="24"/>
  <c r="H6609" i="24"/>
  <c r="L6609" i="24"/>
  <c r="J6606" i="24"/>
  <c r="L6606" i="24"/>
  <c r="H6593" i="24"/>
  <c r="L6593" i="24"/>
  <c r="J6590" i="24"/>
  <c r="L6590" i="24"/>
  <c r="H6577" i="24"/>
  <c r="L6577" i="24"/>
  <c r="J6574" i="24"/>
  <c r="L6574" i="24"/>
  <c r="H6573" i="24"/>
  <c r="L6573" i="24"/>
  <c r="H6569" i="24"/>
  <c r="L6569" i="24"/>
  <c r="H6565" i="24"/>
  <c r="L6565" i="24"/>
  <c r="H6561" i="24"/>
  <c r="L6561" i="24"/>
  <c r="H6557" i="24"/>
  <c r="L6557" i="24"/>
  <c r="H6553" i="24"/>
  <c r="L6553" i="24"/>
  <c r="H6549" i="24"/>
  <c r="L6549" i="24"/>
  <c r="H6545" i="24"/>
  <c r="L6545" i="24"/>
  <c r="H6541" i="24"/>
  <c r="L6541" i="24"/>
  <c r="H6537" i="24"/>
  <c r="L6537" i="24"/>
  <c r="H6533" i="24"/>
  <c r="L6533" i="24"/>
  <c r="H6529" i="24"/>
  <c r="L6529" i="24"/>
  <c r="H6525" i="24"/>
  <c r="L6525" i="24"/>
  <c r="H6521" i="24"/>
  <c r="L6521" i="24"/>
  <c r="H6517" i="24"/>
  <c r="L6517" i="24"/>
  <c r="H6513" i="24"/>
  <c r="L6513" i="24"/>
  <c r="H6509" i="24"/>
  <c r="L6509" i="24"/>
  <c r="H6505" i="24"/>
  <c r="L6505" i="24"/>
  <c r="H6501" i="24"/>
  <c r="L6501" i="24"/>
  <c r="H6497" i="24"/>
  <c r="L6497" i="24"/>
  <c r="H6493" i="24"/>
  <c r="L6493" i="24"/>
  <c r="H6489" i="24"/>
  <c r="L6489" i="24"/>
  <c r="H6485" i="24"/>
  <c r="L6485" i="24"/>
  <c r="H6481" i="24"/>
  <c r="L6481" i="24"/>
  <c r="H6477" i="24"/>
  <c r="L6477" i="24"/>
  <c r="H6473" i="24"/>
  <c r="L6473" i="24"/>
  <c r="H6469" i="24"/>
  <c r="L6469" i="24"/>
  <c r="H6465" i="24"/>
  <c r="L6465" i="24"/>
  <c r="H6461" i="24"/>
  <c r="L6461" i="24"/>
  <c r="H6093" i="24"/>
  <c r="L6093" i="24"/>
  <c r="H6089" i="24"/>
  <c r="L6089" i="24"/>
  <c r="H6085" i="24"/>
  <c r="L6085" i="24"/>
  <c r="H6081" i="24"/>
  <c r="L6081" i="24"/>
  <c r="H6077" i="24"/>
  <c r="L6077" i="24"/>
  <c r="H6073" i="24"/>
  <c r="L6073" i="24"/>
  <c r="H6069" i="24"/>
  <c r="L6069" i="24"/>
  <c r="H6065" i="24"/>
  <c r="L6065" i="24"/>
  <c r="H6061" i="24"/>
  <c r="L6061" i="24"/>
  <c r="H6057" i="24"/>
  <c r="L6057" i="24"/>
  <c r="H6053" i="24"/>
  <c r="L6053" i="24"/>
  <c r="H6049" i="24"/>
  <c r="L6049" i="24"/>
  <c r="H6045" i="24"/>
  <c r="L6045" i="24"/>
  <c r="H6041" i="24"/>
  <c r="L6041" i="24"/>
  <c r="H6037" i="24"/>
  <c r="L6037" i="24"/>
  <c r="H6033" i="24"/>
  <c r="L6033" i="24"/>
  <c r="H6029" i="24"/>
  <c r="L6029" i="24"/>
  <c r="H6025" i="24"/>
  <c r="L6025" i="24"/>
  <c r="H6021" i="24"/>
  <c r="L6021" i="24"/>
  <c r="H6017" i="24"/>
  <c r="L6017" i="24"/>
  <c r="H6013" i="24"/>
  <c r="L6013" i="24"/>
  <c r="H6009" i="24"/>
  <c r="L6009" i="24"/>
  <c r="H6005" i="24"/>
  <c r="L6005" i="24"/>
  <c r="H6001" i="24"/>
  <c r="L6001" i="24"/>
  <c r="H5997" i="24"/>
  <c r="L5997" i="24"/>
  <c r="H5993" i="24"/>
  <c r="L5993" i="24"/>
  <c r="H5989" i="24"/>
  <c r="L5989" i="24"/>
  <c r="H5985" i="24"/>
  <c r="L5985" i="24"/>
  <c r="H5981" i="24"/>
  <c r="L5981" i="24"/>
  <c r="H5977" i="24"/>
  <c r="L5977" i="24"/>
  <c r="H5973" i="24"/>
  <c r="L5973" i="24"/>
  <c r="H5969" i="24"/>
  <c r="L5969" i="24"/>
  <c r="H5965" i="24"/>
  <c r="L5965" i="24"/>
  <c r="H5961" i="24"/>
  <c r="L5961" i="24"/>
  <c r="H5957" i="24"/>
  <c r="L5957" i="24"/>
  <c r="H5953" i="24"/>
  <c r="L5953" i="24"/>
  <c r="H5949" i="24"/>
  <c r="L5949" i="24"/>
  <c r="H5945" i="24"/>
  <c r="L5945" i="24"/>
  <c r="H5941" i="24"/>
  <c r="L5941" i="24"/>
  <c r="H5937" i="24"/>
  <c r="L5937" i="24"/>
  <c r="H5933" i="24"/>
  <c r="L5933" i="24"/>
  <c r="H5929" i="24"/>
  <c r="L5929" i="24"/>
  <c r="H5925" i="24"/>
  <c r="L5925" i="24"/>
  <c r="H5921" i="24"/>
  <c r="L5921" i="24"/>
  <c r="H5917" i="24"/>
  <c r="L5917" i="24"/>
  <c r="H5913" i="24"/>
  <c r="L5913" i="24"/>
  <c r="H5909" i="24"/>
  <c r="L5909" i="24"/>
  <c r="H5905" i="24"/>
  <c r="L5905" i="24"/>
  <c r="H5901" i="24"/>
  <c r="L5901" i="24"/>
  <c r="H5897" i="24"/>
  <c r="L5897" i="24"/>
  <c r="H5893" i="24"/>
  <c r="L5893" i="24"/>
  <c r="H5889" i="24"/>
  <c r="L5889" i="24"/>
  <c r="H5885" i="24"/>
  <c r="L5885" i="24"/>
  <c r="H5881" i="24"/>
  <c r="L5881" i="24"/>
  <c r="H5877" i="24"/>
  <c r="L5877" i="24"/>
  <c r="H5873" i="24"/>
  <c r="L5873" i="24"/>
  <c r="H5869" i="24"/>
  <c r="L5869" i="24"/>
  <c r="H5865" i="24"/>
  <c r="L5865" i="24"/>
  <c r="H5861" i="24"/>
  <c r="L5861" i="24"/>
  <c r="H5857" i="24"/>
  <c r="L5857" i="24"/>
  <c r="H5853" i="24"/>
  <c r="L5853" i="24"/>
  <c r="H5849" i="24"/>
  <c r="L5849" i="24"/>
  <c r="H5845" i="24"/>
  <c r="L5845" i="24"/>
  <c r="H5841" i="24"/>
  <c r="L5841" i="24"/>
  <c r="H5837" i="24"/>
  <c r="L5837" i="24"/>
  <c r="H5833" i="24"/>
  <c r="L5833" i="24"/>
  <c r="H5829" i="24"/>
  <c r="L5829" i="24"/>
  <c r="H5825" i="24"/>
  <c r="L5825" i="24"/>
  <c r="H5821" i="24"/>
  <c r="L5821" i="24"/>
  <c r="H5817" i="24"/>
  <c r="L5817" i="24"/>
  <c r="H5813" i="24"/>
  <c r="L5813" i="24"/>
  <c r="H5809" i="24"/>
  <c r="L5809" i="24"/>
  <c r="H5805" i="24"/>
  <c r="L5805" i="24"/>
  <c r="H5801" i="24"/>
  <c r="L5801" i="24"/>
  <c r="H5797" i="24"/>
  <c r="L5797" i="24"/>
  <c r="H5793" i="24"/>
  <c r="L5793" i="24"/>
  <c r="H5789" i="24"/>
  <c r="L5789" i="24"/>
  <c r="H5785" i="24"/>
  <c r="L5785" i="24"/>
  <c r="H5781" i="24"/>
  <c r="L5781" i="24"/>
  <c r="H5777" i="24"/>
  <c r="L5777" i="24"/>
  <c r="H5773" i="24"/>
  <c r="L5773" i="24"/>
  <c r="H5769" i="24"/>
  <c r="L5769" i="24"/>
  <c r="H5765" i="24"/>
  <c r="L5765" i="24"/>
  <c r="H5761" i="24"/>
  <c r="L5761" i="24"/>
  <c r="H5757" i="24"/>
  <c r="L5757" i="24"/>
  <c r="H5753" i="24"/>
  <c r="L5753" i="24"/>
  <c r="H5749" i="24"/>
  <c r="L5749" i="24"/>
  <c r="H5745" i="24"/>
  <c r="L5745" i="24"/>
  <c r="H5741" i="24"/>
  <c r="L5741" i="24"/>
  <c r="H5737" i="24"/>
  <c r="L5737" i="24"/>
  <c r="H5733" i="24"/>
  <c r="L5733" i="24"/>
  <c r="H5729" i="24"/>
  <c r="L5729" i="24"/>
  <c r="H5725" i="24"/>
  <c r="L5725" i="24"/>
  <c r="H5721" i="24"/>
  <c r="L5721" i="24"/>
  <c r="H5717" i="24"/>
  <c r="L5717" i="24"/>
  <c r="H5713" i="24"/>
  <c r="L5713" i="24"/>
  <c r="H5709" i="24"/>
  <c r="L5709" i="24"/>
  <c r="H5705" i="24"/>
  <c r="L5705" i="24"/>
  <c r="H5701" i="24"/>
  <c r="L5701" i="24"/>
  <c r="H5697" i="24"/>
  <c r="L5697" i="24"/>
  <c r="H5693" i="24"/>
  <c r="L5693" i="24"/>
  <c r="H5689" i="24"/>
  <c r="L5689" i="24"/>
  <c r="H5685" i="24"/>
  <c r="L5685" i="24"/>
  <c r="H5681" i="24"/>
  <c r="L5681" i="24"/>
  <c r="H5677" i="24"/>
  <c r="L5677" i="24"/>
  <c r="H5673" i="24"/>
  <c r="L5673" i="24"/>
  <c r="H5669" i="24"/>
  <c r="L5669" i="24"/>
  <c r="H5665" i="24"/>
  <c r="L5665" i="24"/>
  <c r="H5661" i="24"/>
  <c r="L5661" i="24"/>
  <c r="H5657" i="24"/>
  <c r="L5657" i="24"/>
  <c r="H5653" i="24"/>
  <c r="L5653" i="24"/>
  <c r="H5649" i="24"/>
  <c r="L5649" i="24"/>
  <c r="H5645" i="24"/>
  <c r="L5645" i="24"/>
  <c r="H5641" i="24"/>
  <c r="L5641" i="24"/>
  <c r="H5637" i="24"/>
  <c r="L5637" i="24"/>
  <c r="H5633" i="24"/>
  <c r="L5633" i="24"/>
  <c r="H5629" i="24"/>
  <c r="L5629" i="24"/>
  <c r="H5625" i="24"/>
  <c r="L5625" i="24"/>
  <c r="H5621" i="24"/>
  <c r="L5621" i="24"/>
  <c r="H5617" i="24"/>
  <c r="L5617" i="24"/>
  <c r="H5613" i="24"/>
  <c r="L5613" i="24"/>
  <c r="H5609" i="24"/>
  <c r="L5609" i="24"/>
  <c r="H5605" i="24"/>
  <c r="L5605" i="24"/>
  <c r="H5601" i="24"/>
  <c r="L5601" i="24"/>
  <c r="H5597" i="24"/>
  <c r="L5597" i="24"/>
  <c r="H5593" i="24"/>
  <c r="L5593" i="24"/>
  <c r="H6707" i="24"/>
  <c r="J6700" i="24"/>
  <c r="H6699" i="24"/>
  <c r="J6692" i="24"/>
  <c r="H6691" i="24"/>
  <c r="J6684" i="24"/>
  <c r="H6683" i="24"/>
  <c r="J6676" i="24"/>
  <c r="H6675" i="24"/>
  <c r="J6668" i="24"/>
  <c r="H6667" i="24"/>
  <c r="J6660" i="24"/>
  <c r="H6659" i="24"/>
  <c r="J6652" i="24"/>
  <c r="H6651" i="24"/>
  <c r="J6644" i="24"/>
  <c r="H6643" i="24"/>
  <c r="J6636" i="24"/>
  <c r="H6635" i="24"/>
  <c r="J6628" i="24"/>
  <c r="H6627" i="24"/>
  <c r="H6619" i="24"/>
  <c r="L6619" i="24"/>
  <c r="H6611" i="24"/>
  <c r="L6611" i="24"/>
  <c r="H6603" i="24"/>
  <c r="L6603" i="24"/>
  <c r="H6595" i="24"/>
  <c r="L6595" i="24"/>
  <c r="H6587" i="24"/>
  <c r="L6587" i="24"/>
  <c r="H6579" i="24"/>
  <c r="L6579" i="24"/>
  <c r="H5587" i="24"/>
  <c r="L5587" i="24"/>
  <c r="H5583" i="24"/>
  <c r="L5583" i="24"/>
  <c r="H5579" i="24"/>
  <c r="L5579" i="24"/>
  <c r="H5575" i="24"/>
  <c r="L5575" i="24"/>
  <c r="H5571" i="24"/>
  <c r="L5571" i="24"/>
  <c r="H5567" i="24"/>
  <c r="L5567" i="24"/>
  <c r="H5563" i="24"/>
  <c r="L5563" i="24"/>
  <c r="H5559" i="24"/>
  <c r="L5559" i="24"/>
  <c r="H5555" i="24"/>
  <c r="L5555" i="24"/>
  <c r="H5551" i="24"/>
  <c r="L5551" i="24"/>
  <c r="H5547" i="24"/>
  <c r="L5547" i="24"/>
  <c r="H5543" i="24"/>
  <c r="L5543" i="24"/>
  <c r="H5539" i="24"/>
  <c r="L5539" i="24"/>
  <c r="H5535" i="24"/>
  <c r="L5535" i="24"/>
  <c r="H5531" i="24"/>
  <c r="L5531" i="24"/>
  <c r="H5527" i="24"/>
  <c r="L5527" i="24"/>
  <c r="H5523" i="24"/>
  <c r="L5523" i="24"/>
  <c r="H5519" i="24"/>
  <c r="L5519" i="24"/>
  <c r="H5515" i="24"/>
  <c r="L5515" i="24"/>
  <c r="H5511" i="24"/>
  <c r="L5511" i="24"/>
  <c r="H5507" i="24"/>
  <c r="L5507" i="24"/>
  <c r="H5503" i="24"/>
  <c r="L5503" i="24"/>
  <c r="H5499" i="24"/>
  <c r="L5499" i="24"/>
  <c r="H5495" i="24"/>
  <c r="L5495" i="24"/>
  <c r="H5491" i="24"/>
  <c r="L5491" i="24"/>
  <c r="H5487" i="24"/>
  <c r="L5487" i="24"/>
  <c r="H5483" i="24"/>
  <c r="L5483" i="24"/>
  <c r="H5479" i="24"/>
  <c r="L5479" i="24"/>
  <c r="H5475" i="24"/>
  <c r="L5475" i="24"/>
  <c r="H5471" i="24"/>
  <c r="L5471" i="24"/>
  <c r="H5467" i="24"/>
  <c r="L5467" i="24"/>
  <c r="H5463" i="24"/>
  <c r="L5463" i="24"/>
  <c r="H5459" i="24"/>
  <c r="L5459" i="24"/>
  <c r="H5455" i="24"/>
  <c r="L5455" i="24"/>
  <c r="H5451" i="24"/>
  <c r="L5451" i="24"/>
  <c r="H5447" i="24"/>
  <c r="L5447" i="24"/>
  <c r="H5443" i="24"/>
  <c r="L5443" i="24"/>
  <c r="H5439" i="24"/>
  <c r="L5439" i="24"/>
  <c r="H5435" i="24"/>
  <c r="L5435" i="24"/>
  <c r="H5431" i="24"/>
  <c r="L5431" i="24"/>
  <c r="H5427" i="24"/>
  <c r="L5427" i="24"/>
  <c r="H5423" i="24"/>
  <c r="L5423" i="24"/>
  <c r="H5419" i="24"/>
  <c r="L5419" i="24"/>
  <c r="H5415" i="24"/>
  <c r="L5415" i="24"/>
  <c r="H5411" i="24"/>
  <c r="L5411" i="24"/>
  <c r="H5407" i="24"/>
  <c r="L5407" i="24"/>
  <c r="H5403" i="24"/>
  <c r="L5403" i="24"/>
  <c r="H5399" i="24"/>
  <c r="L5399" i="24"/>
  <c r="H5395" i="24"/>
  <c r="L5395" i="24"/>
  <c r="H5391" i="24"/>
  <c r="L5391" i="24"/>
  <c r="H5387" i="24"/>
  <c r="L5387" i="24"/>
  <c r="H5383" i="24"/>
  <c r="L5383" i="24"/>
  <c r="H5379" i="24"/>
  <c r="L5379" i="24"/>
  <c r="H5375" i="24"/>
  <c r="L5375" i="24"/>
  <c r="H5371" i="24"/>
  <c r="L5371" i="24"/>
  <c r="H5367" i="24"/>
  <c r="L5367" i="24"/>
  <c r="H5363" i="24"/>
  <c r="L5363" i="24"/>
  <c r="H5359" i="24"/>
  <c r="L5359" i="24"/>
  <c r="H5355" i="24"/>
  <c r="L5355" i="24"/>
  <c r="H5351" i="24"/>
  <c r="L5351" i="24"/>
  <c r="H5347" i="24"/>
  <c r="L5347" i="24"/>
  <c r="H5343" i="24"/>
  <c r="L5343" i="24"/>
  <c r="H5339" i="24"/>
  <c r="L5339" i="24"/>
  <c r="H5335" i="24"/>
  <c r="L5335" i="24"/>
  <c r="H5331" i="24"/>
  <c r="L5331" i="24"/>
  <c r="H5327" i="24"/>
  <c r="L5327" i="24"/>
  <c r="H5323" i="24"/>
  <c r="L5323" i="24"/>
  <c r="H5319" i="24"/>
  <c r="L5319" i="24"/>
  <c r="H5315" i="24"/>
  <c r="L5315" i="24"/>
  <c r="H5311" i="24"/>
  <c r="L5311" i="24"/>
  <c r="H5307" i="24"/>
  <c r="L5307" i="24"/>
  <c r="H5303" i="24"/>
  <c r="L5303" i="24"/>
  <c r="H5299" i="24"/>
  <c r="L5299" i="24"/>
  <c r="H5295" i="24"/>
  <c r="L5295" i="24"/>
  <c r="H5291" i="24"/>
  <c r="L5291" i="24"/>
  <c r="H5287" i="24"/>
  <c r="L5287" i="24"/>
  <c r="H5283" i="24"/>
  <c r="L5283" i="24"/>
  <c r="H5279" i="24"/>
  <c r="L5279" i="24"/>
  <c r="H5275" i="24"/>
  <c r="L5275" i="24"/>
  <c r="H5271" i="24"/>
  <c r="L5271" i="24"/>
  <c r="H5267" i="24"/>
  <c r="L5267" i="24"/>
  <c r="H5263" i="24"/>
  <c r="L5263" i="24"/>
  <c r="H5259" i="24"/>
  <c r="L5259" i="24"/>
  <c r="H5255" i="24"/>
  <c r="L5255" i="24"/>
  <c r="H5251" i="24"/>
  <c r="L5251" i="24"/>
  <c r="H5247" i="24"/>
  <c r="L5247" i="24"/>
  <c r="H5243" i="24"/>
  <c r="L5243" i="24"/>
  <c r="H5239" i="24"/>
  <c r="L5239" i="24"/>
  <c r="J6704" i="24"/>
  <c r="H6703" i="24"/>
  <c r="J6696" i="24"/>
  <c r="H6695" i="24"/>
  <c r="J6688" i="24"/>
  <c r="H6687" i="24"/>
  <c r="J6680" i="24"/>
  <c r="H6679" i="24"/>
  <c r="J6672" i="24"/>
  <c r="H6671" i="24"/>
  <c r="J6664" i="24"/>
  <c r="H6663" i="24"/>
  <c r="J6656" i="24"/>
  <c r="H6655" i="24"/>
  <c r="J6648" i="24"/>
  <c r="H6647" i="24"/>
  <c r="J6640" i="24"/>
  <c r="H6639" i="24"/>
  <c r="J6632" i="24"/>
  <c r="H6631" i="24"/>
  <c r="J6624" i="24"/>
  <c r="H6623" i="24"/>
  <c r="H6615" i="24"/>
  <c r="L6615" i="24"/>
  <c r="H6607" i="24"/>
  <c r="L6607" i="24"/>
  <c r="H6599" i="24"/>
  <c r="L6599" i="24"/>
  <c r="H6591" i="24"/>
  <c r="L6591" i="24"/>
  <c r="H6583" i="24"/>
  <c r="L6583" i="24"/>
  <c r="H6575" i="24"/>
  <c r="L6575" i="24"/>
  <c r="H5589" i="24"/>
  <c r="L5589" i="24"/>
  <c r="H5585" i="24"/>
  <c r="L5585" i="24"/>
  <c r="H5581" i="24"/>
  <c r="L5581" i="24"/>
  <c r="H5577" i="24"/>
  <c r="L5577" i="24"/>
  <c r="H5573" i="24"/>
  <c r="L5573" i="24"/>
  <c r="H5569" i="24"/>
  <c r="L5569" i="24"/>
  <c r="H5565" i="24"/>
  <c r="L5565" i="24"/>
  <c r="H5561" i="24"/>
  <c r="L5561" i="24"/>
  <c r="H5557" i="24"/>
  <c r="L5557" i="24"/>
  <c r="H5553" i="24"/>
  <c r="L5553" i="24"/>
  <c r="H5549" i="24"/>
  <c r="L5549" i="24"/>
  <c r="H5545" i="24"/>
  <c r="L5545" i="24"/>
  <c r="H5541" i="24"/>
  <c r="L5541" i="24"/>
  <c r="H5537" i="24"/>
  <c r="L5537" i="24"/>
  <c r="H5533" i="24"/>
  <c r="L5533" i="24"/>
  <c r="H5529" i="24"/>
  <c r="L5529" i="24"/>
  <c r="H5525" i="24"/>
  <c r="L5525" i="24"/>
  <c r="H5521" i="24"/>
  <c r="L5521" i="24"/>
  <c r="H5517" i="24"/>
  <c r="L5517" i="24"/>
  <c r="H5513" i="24"/>
  <c r="L5513" i="24"/>
  <c r="H5509" i="24"/>
  <c r="L5509" i="24"/>
  <c r="H5505" i="24"/>
  <c r="L5505" i="24"/>
  <c r="H5501" i="24"/>
  <c r="L5501" i="24"/>
  <c r="H5497" i="24"/>
  <c r="L5497" i="24"/>
  <c r="H5493" i="24"/>
  <c r="L5493" i="24"/>
  <c r="H5489" i="24"/>
  <c r="L5489" i="24"/>
  <c r="H5485" i="24"/>
  <c r="L5485" i="24"/>
  <c r="H5481" i="24"/>
  <c r="L5481" i="24"/>
  <c r="H5477" i="24"/>
  <c r="L5477" i="24"/>
  <c r="H5473" i="24"/>
  <c r="L5473" i="24"/>
  <c r="H5469" i="24"/>
  <c r="L5469" i="24"/>
  <c r="H5465" i="24"/>
  <c r="L5465" i="24"/>
  <c r="H5461" i="24"/>
  <c r="L5461" i="24"/>
  <c r="H5457" i="24"/>
  <c r="L5457" i="24"/>
  <c r="H5453" i="24"/>
  <c r="L5453" i="24"/>
  <c r="H5449" i="24"/>
  <c r="L5449" i="24"/>
  <c r="H5445" i="24"/>
  <c r="L5445" i="24"/>
  <c r="H5441" i="24"/>
  <c r="L5441" i="24"/>
  <c r="H5437" i="24"/>
  <c r="L5437" i="24"/>
  <c r="H5433" i="24"/>
  <c r="L5433" i="24"/>
  <c r="H5429" i="24"/>
  <c r="L5429" i="24"/>
  <c r="H5425" i="24"/>
  <c r="L5425" i="24"/>
  <c r="H5421" i="24"/>
  <c r="L5421" i="24"/>
  <c r="H5417" i="24"/>
  <c r="L5417" i="24"/>
  <c r="H5413" i="24"/>
  <c r="L5413" i="24"/>
  <c r="H5409" i="24"/>
  <c r="L5409" i="24"/>
  <c r="H5405" i="24"/>
  <c r="L5405" i="24"/>
  <c r="H5401" i="24"/>
  <c r="L5401" i="24"/>
  <c r="H5397" i="24"/>
  <c r="L5397" i="24"/>
  <c r="H5393" i="24"/>
  <c r="L5393" i="24"/>
  <c r="H5389" i="24"/>
  <c r="L5389" i="24"/>
  <c r="H5385" i="24"/>
  <c r="L5385" i="24"/>
  <c r="H5381" i="24"/>
  <c r="L5381" i="24"/>
  <c r="H5377" i="24"/>
  <c r="L5377" i="24"/>
  <c r="H5373" i="24"/>
  <c r="L5373" i="24"/>
  <c r="H5369" i="24"/>
  <c r="L5369" i="24"/>
  <c r="H5365" i="24"/>
  <c r="L5365" i="24"/>
  <c r="H5361" i="24"/>
  <c r="L5361" i="24"/>
  <c r="H5357" i="24"/>
  <c r="L5357" i="24"/>
  <c r="H5353" i="24"/>
  <c r="L5353" i="24"/>
  <c r="H5349" i="24"/>
  <c r="L5349" i="24"/>
  <c r="H5345" i="24"/>
  <c r="L5345" i="24"/>
  <c r="H5341" i="24"/>
  <c r="L5341" i="24"/>
  <c r="H5337" i="24"/>
  <c r="L5337" i="24"/>
  <c r="H5333" i="24"/>
  <c r="L5333" i="24"/>
  <c r="H5329" i="24"/>
  <c r="L5329" i="24"/>
  <c r="H5325" i="24"/>
  <c r="L5325" i="24"/>
  <c r="H5321" i="24"/>
  <c r="L5321" i="24"/>
  <c r="H5317" i="24"/>
  <c r="L5317" i="24"/>
  <c r="H5313" i="24"/>
  <c r="L5313" i="24"/>
  <c r="H5309" i="24"/>
  <c r="L5309" i="24"/>
  <c r="H5305" i="24"/>
  <c r="L5305" i="24"/>
  <c r="H5301" i="24"/>
  <c r="L5301" i="24"/>
  <c r="H5297" i="24"/>
  <c r="L5297" i="24"/>
  <c r="H5293" i="24"/>
  <c r="L5293" i="24"/>
  <c r="H5289" i="24"/>
  <c r="L5289" i="24"/>
  <c r="H5285" i="24"/>
  <c r="L5285" i="24"/>
  <c r="H5281" i="24"/>
  <c r="L5281" i="24"/>
  <c r="H5277" i="24"/>
  <c r="L5277" i="24"/>
  <c r="H5273" i="24"/>
  <c r="L5273" i="24"/>
  <c r="H5269" i="24"/>
  <c r="L5269" i="24"/>
  <c r="H5265" i="24"/>
  <c r="L5265" i="24"/>
  <c r="H5261" i="24"/>
  <c r="L5261" i="24"/>
  <c r="H5257" i="24"/>
  <c r="L5257" i="24"/>
  <c r="H5253" i="24"/>
  <c r="L5253" i="24"/>
  <c r="H5249" i="24"/>
  <c r="L5249" i="24"/>
  <c r="H5245" i="24"/>
  <c r="L5245" i="24"/>
  <c r="H5241" i="24"/>
  <c r="L5241" i="24"/>
  <c r="H5235" i="24"/>
  <c r="L5235" i="24"/>
  <c r="H5231" i="24"/>
  <c r="L5231" i="24"/>
  <c r="H5227" i="24"/>
  <c r="L5227" i="24"/>
  <c r="H5223" i="24"/>
  <c r="L5223" i="24"/>
  <c r="H5219" i="24"/>
  <c r="L5219" i="24"/>
  <c r="H5215" i="24"/>
  <c r="L5215" i="24"/>
  <c r="H5211" i="24"/>
  <c r="L5211" i="24"/>
  <c r="H5207" i="24"/>
  <c r="L5207" i="24"/>
  <c r="H5203" i="24"/>
  <c r="L5203" i="24"/>
  <c r="H5199" i="24"/>
  <c r="L5199" i="24"/>
  <c r="H5195" i="24"/>
  <c r="L5195" i="24"/>
  <c r="H5191" i="24"/>
  <c r="L5191" i="24"/>
  <c r="H5187" i="24"/>
  <c r="L5187" i="24"/>
  <c r="H5183" i="24"/>
  <c r="L5183" i="24"/>
  <c r="H5179" i="24"/>
  <c r="L5179" i="24"/>
  <c r="H5175" i="24"/>
  <c r="L5175" i="24"/>
  <c r="H5171" i="24"/>
  <c r="L5171" i="24"/>
  <c r="H5167" i="24"/>
  <c r="L5167" i="24"/>
  <c r="H5163" i="24"/>
  <c r="L5163" i="24"/>
  <c r="H5159" i="24"/>
  <c r="L5159" i="24"/>
  <c r="H5155" i="24"/>
  <c r="L5155" i="24"/>
  <c r="H5151" i="24"/>
  <c r="L5151" i="24"/>
  <c r="H5147" i="24"/>
  <c r="L5147" i="24"/>
  <c r="H5143" i="24"/>
  <c r="L5143" i="24"/>
  <c r="H5139" i="24"/>
  <c r="L5139" i="24"/>
  <c r="H5135" i="24"/>
  <c r="L5135" i="24"/>
  <c r="H5131" i="24"/>
  <c r="L5131" i="24"/>
  <c r="H5127" i="24"/>
  <c r="L5127" i="24"/>
  <c r="H5123" i="24"/>
  <c r="L5123" i="24"/>
  <c r="H5119" i="24"/>
  <c r="L5119" i="24"/>
  <c r="H5115" i="24"/>
  <c r="L5115" i="24"/>
  <c r="H5111" i="24"/>
  <c r="L5111" i="24"/>
  <c r="H5107" i="24"/>
  <c r="L5107" i="24"/>
  <c r="H5103" i="24"/>
  <c r="L5103" i="24"/>
  <c r="H5099" i="24"/>
  <c r="L5099" i="24"/>
  <c r="H5095" i="24"/>
  <c r="L5095" i="24"/>
  <c r="H5091" i="24"/>
  <c r="L5091" i="24"/>
  <c r="H5087" i="24"/>
  <c r="L5087" i="24"/>
  <c r="H5083" i="24"/>
  <c r="L5083" i="24"/>
  <c r="H5079" i="24"/>
  <c r="L5079" i="24"/>
  <c r="H5075" i="24"/>
  <c r="L5075" i="24"/>
  <c r="H5071" i="24"/>
  <c r="L5071" i="24"/>
  <c r="H5067" i="24"/>
  <c r="L5067" i="24"/>
  <c r="H5063" i="24"/>
  <c r="L5063" i="24"/>
  <c r="H5059" i="24"/>
  <c r="L5059" i="24"/>
  <c r="H5055" i="24"/>
  <c r="L5055" i="24"/>
  <c r="H5051" i="24"/>
  <c r="L5051" i="24"/>
  <c r="H5047" i="24"/>
  <c r="L5047" i="24"/>
  <c r="H5043" i="24"/>
  <c r="L5043" i="24"/>
  <c r="H5039" i="24"/>
  <c r="L5039" i="24"/>
  <c r="H5035" i="24"/>
  <c r="L5035" i="24"/>
  <c r="H5031" i="24"/>
  <c r="L5031" i="24"/>
  <c r="H5027" i="24"/>
  <c r="L5027" i="24"/>
  <c r="H5023" i="24"/>
  <c r="L5023" i="24"/>
  <c r="H5019" i="24"/>
  <c r="L5019" i="24"/>
  <c r="H5015" i="24"/>
  <c r="L5015" i="24"/>
  <c r="H5011" i="24"/>
  <c r="L5011" i="24"/>
  <c r="H5007" i="24"/>
  <c r="L5007" i="24"/>
  <c r="H5003" i="24"/>
  <c r="L5003" i="24"/>
  <c r="H4999" i="24"/>
  <c r="L4999" i="24"/>
  <c r="H4995" i="24"/>
  <c r="L4995" i="24"/>
  <c r="H4991" i="24"/>
  <c r="L4991" i="24"/>
  <c r="H4987" i="24"/>
  <c r="L4987" i="24"/>
  <c r="H4983" i="24"/>
  <c r="L4983" i="24"/>
  <c r="H4979" i="24"/>
  <c r="L4979" i="24"/>
  <c r="H4975" i="24"/>
  <c r="L4975" i="24"/>
  <c r="H4971" i="24"/>
  <c r="L4971" i="24"/>
  <c r="H4967" i="24"/>
  <c r="L4967" i="24"/>
  <c r="H4963" i="24"/>
  <c r="L4963" i="24"/>
  <c r="H4959" i="24"/>
  <c r="L4959" i="24"/>
  <c r="H4955" i="24"/>
  <c r="L4955" i="24"/>
  <c r="H4951" i="24"/>
  <c r="L4951" i="24"/>
  <c r="H4947" i="24"/>
  <c r="L4947" i="24"/>
  <c r="H4943" i="24"/>
  <c r="L4943" i="24"/>
  <c r="H4939" i="24"/>
  <c r="L4939" i="24"/>
  <c r="H4935" i="24"/>
  <c r="L4935" i="24"/>
  <c r="H4931" i="24"/>
  <c r="L4931" i="24"/>
  <c r="H4927" i="24"/>
  <c r="L4927" i="24"/>
  <c r="H4923" i="24"/>
  <c r="L4923" i="24"/>
  <c r="H4919" i="24"/>
  <c r="L4919" i="24"/>
  <c r="H4915" i="24"/>
  <c r="L4915" i="24"/>
  <c r="H4911" i="24"/>
  <c r="L4911" i="24"/>
  <c r="H4907" i="24"/>
  <c r="L4907" i="24"/>
  <c r="H4903" i="24"/>
  <c r="L4903" i="24"/>
  <c r="H4899" i="24"/>
  <c r="L4899" i="24"/>
  <c r="H4895" i="24"/>
  <c r="L4895" i="24"/>
  <c r="H4891" i="24"/>
  <c r="L4891" i="24"/>
  <c r="H4887" i="24"/>
  <c r="L4887" i="24"/>
  <c r="H4883" i="24"/>
  <c r="L4883" i="24"/>
  <c r="H4879" i="24"/>
  <c r="L4879" i="24"/>
  <c r="H4875" i="24"/>
  <c r="L4875" i="24"/>
  <c r="H4871" i="24"/>
  <c r="L4871" i="24"/>
  <c r="H4867" i="24"/>
  <c r="L4867" i="24"/>
  <c r="H4863" i="24"/>
  <c r="L4863" i="24"/>
  <c r="L6457" i="24"/>
  <c r="L6455" i="24"/>
  <c r="L6453" i="24"/>
  <c r="L6451" i="24"/>
  <c r="L6449" i="24"/>
  <c r="L6447" i="24"/>
  <c r="L6445" i="24"/>
  <c r="L6443" i="24"/>
  <c r="L6441" i="24"/>
  <c r="L6439" i="24"/>
  <c r="L6437" i="24"/>
  <c r="L6435" i="24"/>
  <c r="L6433" i="24"/>
  <c r="L6431" i="24"/>
  <c r="L6429" i="24"/>
  <c r="L6427" i="24"/>
  <c r="L6425" i="24"/>
  <c r="L6423" i="24"/>
  <c r="L6421" i="24"/>
  <c r="L6419" i="24"/>
  <c r="L6417" i="24"/>
  <c r="L6415" i="24"/>
  <c r="L6413" i="24"/>
  <c r="L6411" i="24"/>
  <c r="L6409" i="24"/>
  <c r="L6407" i="24"/>
  <c r="L6405" i="24"/>
  <c r="L6403" i="24"/>
  <c r="L6401" i="24"/>
  <c r="L6399" i="24"/>
  <c r="L6397" i="24"/>
  <c r="L6395" i="24"/>
  <c r="L6393" i="24"/>
  <c r="L6391" i="24"/>
  <c r="L6389" i="24"/>
  <c r="L6387" i="24"/>
  <c r="L6385" i="24"/>
  <c r="L6383" i="24"/>
  <c r="L6381" i="24"/>
  <c r="L6379" i="24"/>
  <c r="L6377" i="24"/>
  <c r="L6375" i="24"/>
  <c r="L6373" i="24"/>
  <c r="L6371" i="24"/>
  <c r="L6369" i="24"/>
  <c r="L6367" i="24"/>
  <c r="L6365" i="24"/>
  <c r="L6363" i="24"/>
  <c r="L6361" i="24"/>
  <c r="L6359" i="24"/>
  <c r="L6357" i="24"/>
  <c r="L6355" i="24"/>
  <c r="L6353" i="24"/>
  <c r="L6351" i="24"/>
  <c r="L6349" i="24"/>
  <c r="L6347" i="24"/>
  <c r="L6345" i="24"/>
  <c r="L6343" i="24"/>
  <c r="L6341" i="24"/>
  <c r="L6339" i="24"/>
  <c r="L6337" i="24"/>
  <c r="L6335" i="24"/>
  <c r="L6333" i="24"/>
  <c r="L6331" i="24"/>
  <c r="L6329" i="24"/>
  <c r="L6327" i="24"/>
  <c r="L6325" i="24"/>
  <c r="L6323" i="24"/>
  <c r="L6321" i="24"/>
  <c r="L6319" i="24"/>
  <c r="L6317" i="24"/>
  <c r="L6315" i="24"/>
  <c r="L6313" i="24"/>
  <c r="L6311" i="24"/>
  <c r="L6309" i="24"/>
  <c r="L6307" i="24"/>
  <c r="L6305" i="24"/>
  <c r="L6303" i="24"/>
  <c r="L6301" i="24"/>
  <c r="L6299" i="24"/>
  <c r="L6297" i="24"/>
  <c r="L6295" i="24"/>
  <c r="L6293" i="24"/>
  <c r="L6291" i="24"/>
  <c r="L6289" i="24"/>
  <c r="L6287" i="24"/>
  <c r="L6285" i="24"/>
  <c r="L6283" i="24"/>
  <c r="L6281" i="24"/>
  <c r="L6279" i="24"/>
  <c r="L6277" i="24"/>
  <c r="L6275" i="24"/>
  <c r="L6273" i="24"/>
  <c r="L6271" i="24"/>
  <c r="L6269" i="24"/>
  <c r="L6267" i="24"/>
  <c r="L6265" i="24"/>
  <c r="L6263" i="24"/>
  <c r="L6261" i="24"/>
  <c r="L6259" i="24"/>
  <c r="L6257" i="24"/>
  <c r="L6255" i="24"/>
  <c r="L6253" i="24"/>
  <c r="L6251" i="24"/>
  <c r="L6249" i="24"/>
  <c r="L6247" i="24"/>
  <c r="L6245" i="24"/>
  <c r="L6243" i="24"/>
  <c r="L6241" i="24"/>
  <c r="L6239" i="24"/>
  <c r="L6237" i="24"/>
  <c r="L6235" i="24"/>
  <c r="L6233" i="24"/>
  <c r="L6231" i="24"/>
  <c r="L6229" i="24"/>
  <c r="L6227" i="24"/>
  <c r="L6225" i="24"/>
  <c r="L6223" i="24"/>
  <c r="L6221" i="24"/>
  <c r="L6219" i="24"/>
  <c r="L6217" i="24"/>
  <c r="L6215" i="24"/>
  <c r="L6213" i="24"/>
  <c r="L6211" i="24"/>
  <c r="L6209" i="24"/>
  <c r="L6207" i="24"/>
  <c r="L6205" i="24"/>
  <c r="L6203" i="24"/>
  <c r="L6201" i="24"/>
  <c r="L6199" i="24"/>
  <c r="L6197" i="24"/>
  <c r="L6195" i="24"/>
  <c r="L6193" i="24"/>
  <c r="L6191" i="24"/>
  <c r="L6189" i="24"/>
  <c r="L6187" i="24"/>
  <c r="L6185" i="24"/>
  <c r="L6183" i="24"/>
  <c r="L6181" i="24"/>
  <c r="L6179" i="24"/>
  <c r="L6177" i="24"/>
  <c r="L6175" i="24"/>
  <c r="L6173" i="24"/>
  <c r="L6171" i="24"/>
  <c r="L6169" i="24"/>
  <c r="L6167" i="24"/>
  <c r="L6165" i="24"/>
  <c r="L6163" i="24"/>
  <c r="L6161" i="24"/>
  <c r="L6159" i="24"/>
  <c r="L6157" i="24"/>
  <c r="L6155" i="24"/>
  <c r="L6153" i="24"/>
  <c r="L6151" i="24"/>
  <c r="L6149" i="24"/>
  <c r="L6147" i="24"/>
  <c r="L6145" i="24"/>
  <c r="L6143" i="24"/>
  <c r="L6141" i="24"/>
  <c r="L6139" i="24"/>
  <c r="L6137" i="24"/>
  <c r="L6135" i="24"/>
  <c r="L6133" i="24"/>
  <c r="L6131" i="24"/>
  <c r="L6129" i="24"/>
  <c r="L6127" i="24"/>
  <c r="L6125" i="24"/>
  <c r="L6123" i="24"/>
  <c r="L6121" i="24"/>
  <c r="L6119" i="24"/>
  <c r="L6117" i="24"/>
  <c r="L6115" i="24"/>
  <c r="L6113" i="24"/>
  <c r="L6111" i="24"/>
  <c r="L6109" i="24"/>
  <c r="L6107" i="24"/>
  <c r="L6105" i="24"/>
  <c r="L6103" i="24"/>
  <c r="L6101" i="24"/>
  <c r="L6099" i="24"/>
  <c r="L6097" i="24"/>
  <c r="L6095" i="24"/>
  <c r="H5237" i="24"/>
  <c r="L5237" i="24"/>
  <c r="H5233" i="24"/>
  <c r="L5233" i="24"/>
  <c r="H5229" i="24"/>
  <c r="L5229" i="24"/>
  <c r="H5225" i="24"/>
  <c r="L5225" i="24"/>
  <c r="H5221" i="24"/>
  <c r="L5221" i="24"/>
  <c r="H5217" i="24"/>
  <c r="L5217" i="24"/>
  <c r="H5213" i="24"/>
  <c r="L5213" i="24"/>
  <c r="H5209" i="24"/>
  <c r="L5209" i="24"/>
  <c r="H5205" i="24"/>
  <c r="L5205" i="24"/>
  <c r="H5201" i="24"/>
  <c r="L5201" i="24"/>
  <c r="H5197" i="24"/>
  <c r="L5197" i="24"/>
  <c r="H5193" i="24"/>
  <c r="L5193" i="24"/>
  <c r="H5189" i="24"/>
  <c r="L5189" i="24"/>
  <c r="H5185" i="24"/>
  <c r="L5185" i="24"/>
  <c r="H5181" i="24"/>
  <c r="L5181" i="24"/>
  <c r="H5177" i="24"/>
  <c r="L5177" i="24"/>
  <c r="H5173" i="24"/>
  <c r="L5173" i="24"/>
  <c r="H5169" i="24"/>
  <c r="L5169" i="24"/>
  <c r="H5165" i="24"/>
  <c r="L5165" i="24"/>
  <c r="H5161" i="24"/>
  <c r="L5161" i="24"/>
  <c r="H5157" i="24"/>
  <c r="L5157" i="24"/>
  <c r="H5153" i="24"/>
  <c r="L5153" i="24"/>
  <c r="H5149" i="24"/>
  <c r="L5149" i="24"/>
  <c r="H5145" i="24"/>
  <c r="L5145" i="24"/>
  <c r="H5141" i="24"/>
  <c r="L5141" i="24"/>
  <c r="H5137" i="24"/>
  <c r="L5137" i="24"/>
  <c r="H5133" i="24"/>
  <c r="L5133" i="24"/>
  <c r="H5129" i="24"/>
  <c r="L5129" i="24"/>
  <c r="H5125" i="24"/>
  <c r="L5125" i="24"/>
  <c r="H5121" i="24"/>
  <c r="L5121" i="24"/>
  <c r="H5117" i="24"/>
  <c r="L5117" i="24"/>
  <c r="H5113" i="24"/>
  <c r="L5113" i="24"/>
  <c r="H5109" i="24"/>
  <c r="L5109" i="24"/>
  <c r="H5105" i="24"/>
  <c r="L5105" i="24"/>
  <c r="H5101" i="24"/>
  <c r="L5101" i="24"/>
  <c r="H5097" i="24"/>
  <c r="L5097" i="24"/>
  <c r="H5093" i="24"/>
  <c r="L5093" i="24"/>
  <c r="H5089" i="24"/>
  <c r="L5089" i="24"/>
  <c r="H5085" i="24"/>
  <c r="L5085" i="24"/>
  <c r="H5081" i="24"/>
  <c r="L5081" i="24"/>
  <c r="H5077" i="24"/>
  <c r="L5077" i="24"/>
  <c r="H5073" i="24"/>
  <c r="L5073" i="24"/>
  <c r="H5069" i="24"/>
  <c r="L5069" i="24"/>
  <c r="H5065" i="24"/>
  <c r="L5065" i="24"/>
  <c r="H5061" i="24"/>
  <c r="L5061" i="24"/>
  <c r="H5057" i="24"/>
  <c r="L5057" i="24"/>
  <c r="H5053" i="24"/>
  <c r="L5053" i="24"/>
  <c r="H5049" i="24"/>
  <c r="L5049" i="24"/>
  <c r="H5045" i="24"/>
  <c r="L5045" i="24"/>
  <c r="H5041" i="24"/>
  <c r="L5041" i="24"/>
  <c r="H5037" i="24"/>
  <c r="L5037" i="24"/>
  <c r="H5033" i="24"/>
  <c r="L5033" i="24"/>
  <c r="H5029" i="24"/>
  <c r="L5029" i="24"/>
  <c r="H5025" i="24"/>
  <c r="L5025" i="24"/>
  <c r="H5021" i="24"/>
  <c r="L5021" i="24"/>
  <c r="H5017" i="24"/>
  <c r="L5017" i="24"/>
  <c r="H5013" i="24"/>
  <c r="L5013" i="24"/>
  <c r="H5009" i="24"/>
  <c r="L5009" i="24"/>
  <c r="H5005" i="24"/>
  <c r="L5005" i="24"/>
  <c r="H5001" i="24"/>
  <c r="L5001" i="24"/>
  <c r="H4997" i="24"/>
  <c r="L4997" i="24"/>
  <c r="H4993" i="24"/>
  <c r="L4993" i="24"/>
  <c r="H4989" i="24"/>
  <c r="L4989" i="24"/>
  <c r="H4985" i="24"/>
  <c r="L4985" i="24"/>
  <c r="H4981" i="24"/>
  <c r="L4981" i="24"/>
  <c r="H4977" i="24"/>
  <c r="L4977" i="24"/>
  <c r="H4973" i="24"/>
  <c r="L4973" i="24"/>
  <c r="H4969" i="24"/>
  <c r="L4969" i="24"/>
  <c r="H4965" i="24"/>
  <c r="L4965" i="24"/>
  <c r="H4961" i="24"/>
  <c r="L4961" i="24"/>
  <c r="H4957" i="24"/>
  <c r="L4957" i="24"/>
  <c r="H4953" i="24"/>
  <c r="L4953" i="24"/>
  <c r="H4949" i="24"/>
  <c r="L4949" i="24"/>
  <c r="H4945" i="24"/>
  <c r="L4945" i="24"/>
  <c r="H4941" i="24"/>
  <c r="L4941" i="24"/>
  <c r="H4937" i="24"/>
  <c r="L4937" i="24"/>
  <c r="H4933" i="24"/>
  <c r="L4933" i="24"/>
  <c r="H4929" i="24"/>
  <c r="L4929" i="24"/>
  <c r="H4925" i="24"/>
  <c r="L4925" i="24"/>
  <c r="H4921" i="24"/>
  <c r="L4921" i="24"/>
  <c r="H4917" i="24"/>
  <c r="L4917" i="24"/>
  <c r="H4913" i="24"/>
  <c r="L4913" i="24"/>
  <c r="H4909" i="24"/>
  <c r="L4909" i="24"/>
  <c r="H4905" i="24"/>
  <c r="L4905" i="24"/>
  <c r="H4901" i="24"/>
  <c r="L4901" i="24"/>
  <c r="H4897" i="24"/>
  <c r="L4897" i="24"/>
  <c r="H4893" i="24"/>
  <c r="L4893" i="24"/>
  <c r="H4889" i="24"/>
  <c r="L4889" i="24"/>
  <c r="H4885" i="24"/>
  <c r="L4885" i="24"/>
  <c r="H4881" i="24"/>
  <c r="L4881" i="24"/>
  <c r="H4877" i="24"/>
  <c r="L4877" i="24"/>
  <c r="H4873" i="24"/>
  <c r="L4873" i="24"/>
  <c r="H4869" i="24"/>
  <c r="L4869" i="24"/>
  <c r="H4865" i="24"/>
  <c r="L4865" i="24"/>
  <c r="L4861" i="24"/>
  <c r="L4859" i="24"/>
  <c r="L4857" i="24"/>
  <c r="L4855" i="24"/>
  <c r="L4853" i="24"/>
  <c r="L4851" i="24"/>
  <c r="L4849" i="24"/>
  <c r="L4847" i="24"/>
  <c r="L4845" i="24"/>
  <c r="L4843" i="24"/>
  <c r="L4841" i="24"/>
  <c r="L4839" i="24"/>
  <c r="L4837" i="24"/>
  <c r="L4835" i="24"/>
  <c r="L4833" i="24"/>
  <c r="L4831" i="24"/>
  <c r="L4829" i="24"/>
  <c r="L4827" i="24"/>
  <c r="L4825" i="24"/>
  <c r="L4823" i="24"/>
  <c r="L4821" i="24"/>
  <c r="L4819" i="24"/>
  <c r="L4817" i="24"/>
  <c r="L4815" i="24"/>
  <c r="L4813" i="24"/>
  <c r="L4811" i="24"/>
  <c r="L4809" i="24"/>
  <c r="L4807" i="24"/>
  <c r="L4805" i="24"/>
  <c r="L4803" i="24"/>
  <c r="L4801" i="24"/>
  <c r="L4799" i="24"/>
  <c r="L4797" i="24"/>
  <c r="L4795" i="24"/>
  <c r="L4793" i="24"/>
  <c r="L4791" i="24"/>
  <c r="L4789" i="24"/>
  <c r="L4787" i="24"/>
  <c r="L4785" i="24"/>
  <c r="L4783" i="24"/>
  <c r="L4781" i="24"/>
  <c r="L4779" i="24"/>
  <c r="L4777" i="24"/>
  <c r="L4775" i="24"/>
  <c r="L4773" i="24"/>
  <c r="L4771" i="24"/>
  <c r="L4769" i="24"/>
  <c r="L4767" i="24"/>
  <c r="L4765" i="24"/>
  <c r="L4763" i="24"/>
  <c r="L4761" i="24"/>
  <c r="L4759" i="24"/>
  <c r="L4757" i="24"/>
  <c r="L4755" i="24"/>
  <c r="L4753" i="24"/>
  <c r="L4751" i="24"/>
  <c r="L4749" i="24"/>
  <c r="L4747" i="24"/>
  <c r="L4745" i="24"/>
  <c r="L4743" i="24"/>
  <c r="L4741" i="24"/>
  <c r="L4739" i="24"/>
  <c r="L4737" i="24"/>
  <c r="L4735" i="24"/>
  <c r="L4733" i="24"/>
  <c r="L4731" i="24"/>
  <c r="L4729" i="24"/>
  <c r="L4727" i="24"/>
  <c r="L4725" i="24"/>
  <c r="L4723" i="24"/>
  <c r="L4721" i="24"/>
  <c r="L4719" i="24"/>
  <c r="L4717" i="24"/>
  <c r="L4715" i="24"/>
  <c r="L4713" i="24"/>
  <c r="L4711" i="24"/>
  <c r="L4709" i="24"/>
  <c r="L4707" i="24"/>
  <c r="L4705" i="24"/>
  <c r="L4703" i="24"/>
  <c r="L4701" i="24"/>
  <c r="L4699" i="24"/>
  <c r="L4697" i="24"/>
  <c r="L4695" i="24"/>
  <c r="L4693" i="24"/>
  <c r="L4691" i="24"/>
  <c r="L4689" i="24"/>
  <c r="L4687" i="24"/>
  <c r="L4685" i="24"/>
  <c r="L4683" i="24"/>
  <c r="L4681" i="24"/>
  <c r="L4679" i="24"/>
  <c r="L4677" i="24"/>
  <c r="L4675" i="24"/>
  <c r="L4673" i="24"/>
  <c r="L4671" i="24"/>
  <c r="L4669" i="24"/>
  <c r="L4667" i="24"/>
  <c r="L4665" i="24"/>
  <c r="L4663" i="24"/>
  <c r="L4661" i="24"/>
  <c r="L4659" i="24"/>
  <c r="L4657" i="24"/>
  <c r="L4655" i="24"/>
  <c r="L4653" i="24"/>
  <c r="L4651" i="24"/>
  <c r="L4649" i="24"/>
  <c r="L4647" i="24"/>
  <c r="L4645" i="24"/>
  <c r="L4643" i="24"/>
  <c r="L4641" i="24"/>
  <c r="L4639" i="24"/>
  <c r="L4637" i="24"/>
  <c r="L4635" i="24"/>
  <c r="L4633" i="24"/>
  <c r="L4631" i="24"/>
  <c r="L4629" i="24"/>
  <c r="L4627" i="24"/>
  <c r="L4625" i="24"/>
  <c r="L4623" i="24"/>
  <c r="L4621" i="24"/>
  <c r="L4619" i="24"/>
  <c r="L4617" i="24"/>
  <c r="L4615" i="24"/>
  <c r="L4613" i="24"/>
  <c r="L4611" i="24"/>
  <c r="L4609" i="24"/>
  <c r="L4607" i="24"/>
  <c r="L4605" i="24"/>
  <c r="L4603" i="24"/>
  <c r="L4601" i="24"/>
  <c r="L4599" i="24"/>
  <c r="L4597" i="24"/>
  <c r="L4595" i="24"/>
  <c r="L4593" i="24"/>
  <c r="L4591" i="24"/>
  <c r="L4589" i="24"/>
  <c r="L4587" i="24"/>
  <c r="L4585" i="24"/>
  <c r="L4583" i="24"/>
  <c r="L4581" i="24"/>
  <c r="L4579" i="24"/>
  <c r="L4577" i="24"/>
  <c r="L4575" i="24"/>
  <c r="L4573" i="24"/>
  <c r="L4571" i="24"/>
  <c r="L4569" i="24"/>
  <c r="L4567" i="24"/>
  <c r="L4565" i="24"/>
  <c r="L4563" i="24"/>
  <c r="L4561" i="24"/>
  <c r="L4559" i="24"/>
  <c r="L4557" i="24"/>
  <c r="L4555" i="24"/>
  <c r="L4553" i="24"/>
  <c r="L4551" i="24"/>
  <c r="L4549" i="24"/>
  <c r="L4547" i="24"/>
  <c r="L4545" i="24"/>
  <c r="L4543" i="24"/>
  <c r="L4541" i="24"/>
  <c r="L4539" i="24"/>
  <c r="L4537" i="24"/>
  <c r="L4535" i="24"/>
  <c r="L4533" i="24"/>
  <c r="L4531" i="24"/>
  <c r="L4529" i="24"/>
  <c r="L4527" i="24"/>
  <c r="L4525" i="24"/>
  <c r="L4523" i="24"/>
  <c r="L4521" i="24"/>
  <c r="L4519" i="24"/>
  <c r="L4517" i="24"/>
  <c r="L4515" i="24"/>
  <c r="L4513" i="24"/>
  <c r="L4511" i="24"/>
  <c r="L4509" i="24"/>
  <c r="L4507" i="24"/>
  <c r="L4505" i="24"/>
  <c r="L4503" i="24"/>
  <c r="L4501" i="24"/>
  <c r="L4499" i="24"/>
  <c r="L4497" i="24"/>
  <c r="L4495" i="24"/>
  <c r="L4493" i="24"/>
  <c r="L4491" i="24"/>
  <c r="L4489" i="24"/>
  <c r="L4487" i="24"/>
  <c r="L4485" i="24"/>
  <c r="L4483" i="24"/>
  <c r="L4481" i="24"/>
  <c r="L4479" i="24"/>
  <c r="L4477" i="24"/>
  <c r="L4475" i="24"/>
  <c r="L4473" i="24"/>
  <c r="L4471" i="24"/>
  <c r="L4469" i="24"/>
  <c r="L4467" i="24"/>
  <c r="L4465" i="24"/>
  <c r="L4463" i="24"/>
  <c r="L4461" i="24"/>
  <c r="L4459" i="24"/>
  <c r="L4457" i="24"/>
  <c r="L4455" i="24"/>
  <c r="L4453" i="24"/>
  <c r="L4451" i="24"/>
  <c r="L4449" i="24"/>
  <c r="L4447" i="24"/>
  <c r="L4445" i="24"/>
  <c r="L4443" i="24"/>
  <c r="L4441" i="24"/>
  <c r="L4439" i="24"/>
  <c r="L4437" i="24"/>
  <c r="L4435" i="24"/>
  <c r="L4433" i="24"/>
  <c r="L4431" i="24"/>
  <c r="L4429" i="24"/>
  <c r="L4427" i="24"/>
  <c r="L4425" i="24"/>
  <c r="L4423" i="24"/>
  <c r="L4421" i="24"/>
  <c r="L4419" i="24"/>
  <c r="L4417" i="24"/>
  <c r="L4415" i="24"/>
  <c r="L4413" i="24"/>
  <c r="L4411" i="24"/>
  <c r="L4409" i="24"/>
  <c r="L4407" i="24"/>
  <c r="L4405" i="24"/>
  <c r="L4403" i="24"/>
  <c r="L4401" i="24"/>
  <c r="L4399" i="24"/>
  <c r="L4397" i="24"/>
  <c r="L4395" i="24"/>
  <c r="L4393" i="24"/>
  <c r="L4391" i="24"/>
  <c r="L4389" i="24"/>
  <c r="L4387" i="24"/>
  <c r="L4385" i="24"/>
  <c r="L4383" i="24"/>
  <c r="L4381" i="24"/>
  <c r="L4379" i="24"/>
  <c r="L4377" i="24"/>
  <c r="L4375" i="24"/>
  <c r="L4373" i="24"/>
  <c r="L4371" i="24"/>
  <c r="L4369" i="24"/>
  <c r="L4367" i="24"/>
  <c r="L4365" i="24"/>
  <c r="L4363" i="24"/>
  <c r="L4361" i="24"/>
  <c r="L4359" i="24"/>
  <c r="L4357" i="24"/>
  <c r="L4355" i="24"/>
  <c r="L4353" i="24"/>
  <c r="L4351" i="24"/>
  <c r="L4349" i="24"/>
  <c r="L4347" i="24"/>
  <c r="L4345" i="24"/>
  <c r="L4343" i="24"/>
  <c r="L4341" i="24"/>
  <c r="L4339" i="24"/>
  <c r="L4337" i="24"/>
  <c r="L4335" i="24"/>
  <c r="L4333" i="24"/>
  <c r="L4331" i="24"/>
  <c r="L4329" i="24"/>
  <c r="L4327" i="24"/>
  <c r="L4325" i="24"/>
  <c r="L4323" i="24"/>
  <c r="L4321" i="24"/>
  <c r="L4319" i="24"/>
  <c r="L4317" i="24"/>
  <c r="L4315" i="24"/>
  <c r="L4313" i="24"/>
  <c r="L4311" i="24"/>
  <c r="L4309" i="24"/>
  <c r="L4307" i="24"/>
  <c r="L4305" i="24"/>
  <c r="L4303" i="24"/>
  <c r="L4301" i="24"/>
  <c r="L4299" i="24"/>
  <c r="L4297" i="24"/>
  <c r="L4295" i="24"/>
  <c r="L4293" i="24"/>
  <c r="L4291" i="24"/>
  <c r="L4289" i="24"/>
  <c r="L4287" i="24"/>
  <c r="L4285" i="24"/>
  <c r="L4283" i="24"/>
  <c r="L4281" i="24"/>
  <c r="L4279" i="24"/>
  <c r="L4277" i="24"/>
  <c r="L4275" i="24"/>
  <c r="L4273" i="24"/>
  <c r="L4271" i="24"/>
  <c r="L4269" i="24"/>
  <c r="L4267" i="24"/>
  <c r="L4265" i="24"/>
  <c r="L4263" i="24"/>
  <c r="L4261" i="24"/>
  <c r="L4259" i="24"/>
  <c r="L4257" i="24"/>
  <c r="L4255" i="24"/>
  <c r="L4253" i="24"/>
  <c r="L4251" i="24"/>
  <c r="L4249" i="24"/>
  <c r="L4247" i="24"/>
  <c r="L4245" i="24"/>
  <c r="L4243" i="24"/>
  <c r="L4241" i="24"/>
  <c r="L4239" i="24"/>
  <c r="L4237" i="24"/>
  <c r="L4235" i="24"/>
  <c r="L4233" i="24"/>
  <c r="L4231" i="24"/>
  <c r="L4229" i="24"/>
  <c r="L4227" i="24"/>
  <c r="L4225" i="24"/>
  <c r="L4223" i="24"/>
  <c r="L4221" i="24"/>
  <c r="L4219" i="24"/>
  <c r="L4217" i="24"/>
  <c r="L4215" i="24"/>
  <c r="L4213" i="24"/>
  <c r="L4211" i="24"/>
  <c r="L4209" i="24"/>
  <c r="L4207" i="24"/>
  <c r="L4205" i="24"/>
  <c r="L4203" i="24"/>
  <c r="L4201" i="24"/>
  <c r="L4199" i="24"/>
  <c r="L4197" i="24"/>
  <c r="L4195" i="24"/>
  <c r="L4193" i="24"/>
  <c r="L4191" i="24"/>
  <c r="L4189" i="24"/>
  <c r="L4187" i="24"/>
  <c r="L4185" i="24"/>
  <c r="L4183" i="24"/>
  <c r="L4181" i="24"/>
  <c r="L4179" i="24"/>
  <c r="L4177" i="24"/>
  <c r="L4175" i="24"/>
  <c r="L4173" i="24"/>
  <c r="L4171" i="24"/>
  <c r="L4169" i="24"/>
  <c r="L4167" i="24"/>
  <c r="L4165" i="24"/>
  <c r="L4163" i="24"/>
  <c r="L4161" i="24"/>
  <c r="L4159" i="24"/>
  <c r="L4157" i="24"/>
  <c r="L4155" i="24"/>
  <c r="L4153" i="24"/>
  <c r="L4151" i="24"/>
  <c r="L4149" i="24"/>
  <c r="L4147" i="24"/>
  <c r="L4145" i="24"/>
  <c r="L4143" i="24"/>
  <c r="L4141" i="24"/>
  <c r="L4139" i="24"/>
  <c r="L4137" i="24"/>
  <c r="L4135" i="24"/>
  <c r="L4133" i="24"/>
  <c r="L4131" i="24"/>
  <c r="L4129" i="24"/>
  <c r="L4127" i="24"/>
  <c r="L4125" i="24"/>
  <c r="L4123" i="24"/>
  <c r="L4121" i="24"/>
  <c r="L4119" i="24"/>
  <c r="L4117" i="24"/>
  <c r="L4115" i="24"/>
  <c r="L4113" i="24"/>
  <c r="L4111" i="24"/>
  <c r="L4109" i="24"/>
  <c r="L4107" i="24"/>
  <c r="L4105" i="24"/>
  <c r="L4103" i="24"/>
  <c r="L4101" i="24"/>
  <c r="L4099" i="24"/>
  <c r="L4097" i="24"/>
  <c r="L4095" i="24"/>
  <c r="L4093" i="24"/>
  <c r="L4091" i="24"/>
  <c r="L4089" i="24"/>
  <c r="L4087" i="24"/>
  <c r="L4085" i="24"/>
  <c r="L4083" i="24"/>
  <c r="L4081" i="24"/>
  <c r="L4079" i="24"/>
  <c r="L4077" i="24"/>
  <c r="L4075" i="24"/>
  <c r="L4073" i="24"/>
  <c r="L4071" i="24"/>
  <c r="L4069" i="24"/>
  <c r="L4067" i="24"/>
  <c r="L4065" i="24"/>
  <c r="L4063" i="24"/>
  <c r="L4061" i="24"/>
  <c r="L4059" i="24"/>
  <c r="L4057" i="24"/>
  <c r="L4055" i="24"/>
  <c r="L4053" i="24"/>
  <c r="L4051" i="24"/>
  <c r="L4049" i="24"/>
  <c r="L4047" i="24"/>
  <c r="L4045" i="24"/>
  <c r="L4043" i="24"/>
  <c r="L4041" i="24"/>
  <c r="L4039" i="24"/>
  <c r="L4037" i="24"/>
  <c r="L4035" i="24"/>
  <c r="L4033" i="24"/>
  <c r="L4031" i="24"/>
  <c r="L4029" i="24"/>
  <c r="L4027" i="24"/>
  <c r="L4025" i="24"/>
  <c r="L4023" i="24"/>
  <c r="L4021" i="24"/>
  <c r="L4019" i="24"/>
  <c r="L4017" i="24"/>
  <c r="L4015" i="24"/>
  <c r="L4013" i="24"/>
  <c r="L4011" i="24"/>
  <c r="L4009" i="24"/>
  <c r="L4007" i="24"/>
  <c r="L4005" i="24"/>
  <c r="L4003" i="24"/>
  <c r="L4001" i="24"/>
  <c r="L3999" i="24"/>
  <c r="L3997" i="24"/>
  <c r="L3995" i="24"/>
  <c r="L3993" i="24"/>
  <c r="L3991" i="24"/>
  <c r="L3989" i="24"/>
  <c r="L3987" i="24"/>
  <c r="L3985" i="24"/>
  <c r="L3983" i="24"/>
  <c r="L3981" i="24"/>
  <c r="L3979" i="24"/>
  <c r="L3977" i="24"/>
  <c r="L3975" i="24"/>
  <c r="L3973" i="24"/>
  <c r="L3971" i="24"/>
  <c r="L3969" i="24"/>
  <c r="L3967" i="24"/>
  <c r="L3965" i="24"/>
  <c r="L3963" i="24"/>
  <c r="L3961" i="24"/>
  <c r="L3959" i="24"/>
  <c r="L3957" i="24"/>
  <c r="L3955" i="24"/>
  <c r="L3953" i="24"/>
  <c r="L3951" i="24"/>
  <c r="L3949" i="24"/>
  <c r="L3947" i="24"/>
  <c r="L3945" i="24"/>
  <c r="L3943" i="24"/>
  <c r="L3941" i="24"/>
  <c r="L3939" i="24"/>
  <c r="L3937" i="24"/>
  <c r="L3935" i="24"/>
  <c r="L3933" i="24"/>
  <c r="L3931" i="24"/>
  <c r="L3929" i="24"/>
  <c r="L3927" i="24"/>
  <c r="L3925" i="24"/>
  <c r="L3923" i="24"/>
  <c r="L3921" i="24"/>
  <c r="L3919" i="24"/>
  <c r="L3917" i="24"/>
  <c r="L3915" i="24"/>
  <c r="L3913" i="24"/>
  <c r="L3911" i="24"/>
  <c r="L3909" i="24"/>
  <c r="L3907" i="24"/>
  <c r="L3905" i="24"/>
  <c r="L3903" i="24"/>
  <c r="L3901" i="24"/>
  <c r="L3899" i="24"/>
  <c r="L3897" i="24"/>
  <c r="L3895" i="24"/>
  <c r="L3893" i="24"/>
  <c r="L3891" i="24"/>
  <c r="L3889" i="24"/>
  <c r="L3887" i="24"/>
  <c r="L3885" i="24"/>
  <c r="L3883" i="24"/>
  <c r="L3881" i="24"/>
  <c r="L3879" i="24"/>
  <c r="L3877" i="24"/>
  <c r="L3875" i="24"/>
  <c r="L3873" i="24"/>
  <c r="L3871" i="24"/>
  <c r="L3869" i="24"/>
  <c r="L3867" i="24"/>
  <c r="L3865" i="24"/>
  <c r="L3863" i="24"/>
  <c r="L3861" i="24"/>
  <c r="L3859" i="24"/>
  <c r="L3857" i="24"/>
  <c r="L3855" i="24"/>
  <c r="L3853" i="24"/>
  <c r="L3851" i="24"/>
  <c r="L3849" i="24"/>
  <c r="L3847" i="24"/>
  <c r="L3845" i="24"/>
  <c r="L3843" i="24"/>
  <c r="L3841" i="24"/>
  <c r="L3839" i="24"/>
  <c r="L3837" i="24"/>
  <c r="L3835" i="24"/>
  <c r="L3833" i="24"/>
  <c r="L3831" i="24"/>
  <c r="L3829" i="24"/>
  <c r="L3827" i="24"/>
  <c r="L3825" i="24"/>
  <c r="L3823" i="24"/>
  <c r="L3821" i="24"/>
  <c r="L3819" i="24"/>
  <c r="L3817" i="24"/>
  <c r="L3815" i="24"/>
  <c r="L3813" i="24"/>
  <c r="L3811" i="24"/>
  <c r="L3809" i="24"/>
  <c r="L3807" i="24"/>
  <c r="L3805" i="24"/>
  <c r="L3803" i="24"/>
  <c r="L3801" i="24"/>
  <c r="L3799" i="24"/>
  <c r="L3797" i="24"/>
  <c r="L3795" i="24"/>
  <c r="L3793" i="24"/>
  <c r="L3791" i="24"/>
  <c r="L3789" i="24"/>
  <c r="L3787" i="24"/>
  <c r="L3785" i="24"/>
  <c r="L3783" i="24"/>
  <c r="L3781" i="24"/>
  <c r="L3779" i="24"/>
  <c r="L3777" i="24"/>
  <c r="L3775" i="24"/>
  <c r="L3773" i="24"/>
  <c r="L3771" i="24"/>
  <c r="L3769" i="24"/>
  <c r="L3767" i="24"/>
  <c r="L3765" i="24"/>
  <c r="L3763" i="24"/>
  <c r="L3761" i="24"/>
  <c r="L3759" i="24"/>
  <c r="L3757" i="24"/>
  <c r="L3755" i="24"/>
  <c r="L3753" i="24"/>
  <c r="L3751" i="24"/>
  <c r="L3749" i="24"/>
  <c r="L3747" i="24"/>
  <c r="L3745" i="24"/>
  <c r="L3743" i="24"/>
  <c r="L3741" i="24"/>
  <c r="L3739" i="24"/>
  <c r="L3737" i="24"/>
  <c r="L3735" i="24"/>
  <c r="L3733" i="24"/>
  <c r="L3731" i="24"/>
  <c r="L3729" i="24"/>
  <c r="L3727" i="24"/>
  <c r="L3725" i="24"/>
  <c r="L3723" i="24"/>
  <c r="L3721" i="24"/>
  <c r="L3719" i="24"/>
  <c r="L3717" i="24"/>
  <c r="L3715" i="24"/>
  <c r="L3713" i="24"/>
  <c r="L3711" i="24"/>
  <c r="L3709" i="24"/>
  <c r="L3707" i="24"/>
  <c r="L3705" i="24"/>
  <c r="L3703" i="24"/>
  <c r="L3701" i="24"/>
  <c r="L3699" i="24"/>
  <c r="L3697" i="24"/>
  <c r="L3695" i="24"/>
  <c r="L3693" i="24"/>
  <c r="L3691" i="24"/>
  <c r="L3689" i="24"/>
  <c r="L3687" i="24"/>
  <c r="L3685" i="24"/>
  <c r="L3683" i="24"/>
  <c r="L3681" i="24"/>
  <c r="L3679" i="24"/>
  <c r="L3677" i="24"/>
  <c r="L3675" i="24"/>
  <c r="L3673" i="24"/>
  <c r="L3671" i="24"/>
  <c r="L3669" i="24"/>
  <c r="L3667" i="24"/>
  <c r="L3665" i="24"/>
  <c r="L3663" i="24"/>
  <c r="L3661" i="24"/>
  <c r="L3659" i="24"/>
  <c r="L3657" i="24"/>
  <c r="L3655" i="24"/>
  <c r="L3653" i="24"/>
  <c r="L3651" i="24"/>
  <c r="L3649" i="24"/>
  <c r="L3647" i="24"/>
  <c r="L3645" i="24"/>
  <c r="L3643" i="24"/>
  <c r="L3641" i="24"/>
  <c r="L3639" i="24"/>
  <c r="L3637" i="24"/>
  <c r="L3635" i="24"/>
  <c r="L3633" i="24"/>
  <c r="L3631" i="24"/>
  <c r="L3629" i="24"/>
  <c r="L3627" i="24"/>
  <c r="L3625" i="24"/>
  <c r="L3623" i="24"/>
  <c r="L3621" i="24"/>
  <c r="L3619" i="24"/>
  <c r="L3617" i="24"/>
  <c r="L3615" i="24"/>
  <c r="L3613" i="24"/>
  <c r="L3611" i="24"/>
  <c r="L3609" i="24"/>
  <c r="L3607" i="24"/>
  <c r="L3605" i="24"/>
  <c r="L3603" i="24"/>
  <c r="L3601" i="24"/>
  <c r="L3599" i="24"/>
  <c r="L3597" i="24"/>
  <c r="L3595" i="24"/>
  <c r="L3593" i="24"/>
  <c r="L3591" i="24"/>
  <c r="L3589" i="24"/>
  <c r="L3587" i="24"/>
  <c r="L3585" i="24"/>
  <c r="L3583" i="24"/>
  <c r="L3581" i="24"/>
  <c r="L3579" i="24"/>
  <c r="L3577" i="24"/>
  <c r="L3575" i="24"/>
  <c r="L3573" i="24"/>
  <c r="L3571" i="24"/>
  <c r="L3569" i="24"/>
  <c r="L3567" i="24"/>
  <c r="L3565" i="24"/>
  <c r="L3563" i="24"/>
  <c r="L3561" i="24"/>
  <c r="L3559" i="24"/>
  <c r="L3557" i="24"/>
  <c r="L3555" i="24"/>
  <c r="L3553" i="24"/>
  <c r="L3551" i="24"/>
  <c r="L3549" i="24"/>
  <c r="L3547" i="24"/>
  <c r="L3545" i="24"/>
  <c r="L3543" i="24"/>
  <c r="L3541" i="24"/>
  <c r="L3539" i="24"/>
  <c r="L3537" i="24"/>
  <c r="L3535" i="24"/>
  <c r="L3533" i="24"/>
  <c r="L3531" i="24"/>
  <c r="L3529" i="24"/>
  <c r="L3527" i="24"/>
  <c r="L3525" i="24"/>
  <c r="L3523" i="24"/>
  <c r="L3521" i="24"/>
  <c r="L3519" i="24"/>
  <c r="L3517" i="24"/>
  <c r="L3515" i="24"/>
  <c r="L3513" i="24"/>
  <c r="L3511" i="24"/>
  <c r="L3509" i="24"/>
  <c r="L3507" i="24"/>
  <c r="L3505" i="24"/>
  <c r="L3503" i="24"/>
  <c r="L3501" i="24"/>
  <c r="L3499" i="24"/>
  <c r="L3497" i="24"/>
  <c r="L3495" i="24"/>
  <c r="L3493" i="24"/>
  <c r="L3491" i="24"/>
  <c r="L3489" i="24"/>
  <c r="L3487" i="24"/>
  <c r="L3485" i="24"/>
  <c r="L3483" i="24"/>
  <c r="L3481" i="24"/>
  <c r="L3479" i="24"/>
  <c r="L3477" i="24"/>
  <c r="L3475" i="24"/>
  <c r="L3473" i="24"/>
  <c r="L3471" i="24"/>
  <c r="L3469" i="24"/>
  <c r="L3467" i="24"/>
  <c r="L3465" i="24"/>
  <c r="L3463" i="24"/>
  <c r="L3461" i="24"/>
  <c r="L3459" i="24"/>
  <c r="L3457" i="24"/>
  <c r="L3455" i="24"/>
  <c r="L3453" i="24"/>
  <c r="L3451" i="24"/>
  <c r="L3449" i="24"/>
  <c r="L3447" i="24"/>
  <c r="L3445" i="24"/>
  <c r="L3443" i="24"/>
  <c r="L3441" i="24"/>
  <c r="L3439" i="24"/>
  <c r="L3437" i="24"/>
  <c r="L3435" i="24"/>
  <c r="L3433" i="24"/>
  <c r="L3431" i="24"/>
  <c r="L3429" i="24"/>
  <c r="L3427" i="24"/>
  <c r="L3425" i="24"/>
  <c r="L3423" i="24"/>
  <c r="L3421" i="24"/>
  <c r="L3419" i="24"/>
  <c r="L3417" i="24"/>
  <c r="H3415" i="24"/>
  <c r="L3415" i="24"/>
  <c r="H3411" i="24"/>
  <c r="L3411" i="24"/>
  <c r="H3407" i="24"/>
  <c r="L3407" i="24"/>
  <c r="H3403" i="24"/>
  <c r="L3403" i="24"/>
  <c r="H3399" i="24"/>
  <c r="L3399" i="24"/>
  <c r="H3395" i="24"/>
  <c r="L3395" i="24"/>
  <c r="H3391" i="24"/>
  <c r="L3391" i="24"/>
  <c r="H3387" i="24"/>
  <c r="L3387" i="24"/>
  <c r="H3383" i="24"/>
  <c r="L3383" i="24"/>
  <c r="H3379" i="24"/>
  <c r="L3379" i="24"/>
  <c r="H3375" i="24"/>
  <c r="L3375" i="24"/>
  <c r="H3371" i="24"/>
  <c r="L3371" i="24"/>
  <c r="H3367" i="24"/>
  <c r="L3367" i="24"/>
  <c r="H3363" i="24"/>
  <c r="L3363" i="24"/>
  <c r="H3359" i="24"/>
  <c r="L3359" i="24"/>
  <c r="H3355" i="24"/>
  <c r="L3355" i="24"/>
  <c r="H3351" i="24"/>
  <c r="L3351" i="24"/>
  <c r="H3347" i="24"/>
  <c r="L3347" i="24"/>
  <c r="H3343" i="24"/>
  <c r="L3343" i="24"/>
  <c r="H3339" i="24"/>
  <c r="L3339" i="24"/>
  <c r="H3335" i="24"/>
  <c r="L3335" i="24"/>
  <c r="H3331" i="24"/>
  <c r="L3331" i="24"/>
  <c r="H3327" i="24"/>
  <c r="L3327" i="24"/>
  <c r="H3323" i="24"/>
  <c r="L3323" i="24"/>
  <c r="H3319" i="24"/>
  <c r="L3319" i="24"/>
  <c r="H3315" i="24"/>
  <c r="L3315" i="24"/>
  <c r="H3311" i="24"/>
  <c r="L3311" i="24"/>
  <c r="H3307" i="24"/>
  <c r="L3307" i="24"/>
  <c r="H3303" i="24"/>
  <c r="L3303" i="24"/>
  <c r="H3299" i="24"/>
  <c r="L3299" i="24"/>
  <c r="H3295" i="24"/>
  <c r="L3295" i="24"/>
  <c r="H3291" i="24"/>
  <c r="L3291" i="24"/>
  <c r="H3287" i="24"/>
  <c r="L3287" i="24"/>
  <c r="H3283" i="24"/>
  <c r="L3283" i="24"/>
  <c r="H3279" i="24"/>
  <c r="L3279" i="24"/>
  <c r="H3275" i="24"/>
  <c r="L3275" i="24"/>
  <c r="H3271" i="24"/>
  <c r="L3271" i="24"/>
  <c r="H3267" i="24"/>
  <c r="L3267" i="24"/>
  <c r="H3263" i="24"/>
  <c r="L3263" i="24"/>
  <c r="H3259" i="24"/>
  <c r="L3259" i="24"/>
  <c r="H3255" i="24"/>
  <c r="L3255" i="24"/>
  <c r="H3251" i="24"/>
  <c r="L3251" i="24"/>
  <c r="H3247" i="24"/>
  <c r="L3247" i="24"/>
  <c r="H3243" i="24"/>
  <c r="L3243" i="24"/>
  <c r="H3239" i="24"/>
  <c r="L3239" i="24"/>
  <c r="H3235" i="24"/>
  <c r="L3235" i="24"/>
  <c r="H3231" i="24"/>
  <c r="L3231" i="24"/>
  <c r="H3227" i="24"/>
  <c r="L3227" i="24"/>
  <c r="H3223" i="24"/>
  <c r="L3223" i="24"/>
  <c r="H3219" i="24"/>
  <c r="L3219" i="24"/>
  <c r="H3215" i="24"/>
  <c r="L3215" i="24"/>
  <c r="H3211" i="24"/>
  <c r="L3211" i="24"/>
  <c r="H3207" i="24"/>
  <c r="L3207" i="24"/>
  <c r="H3203" i="24"/>
  <c r="L3203" i="24"/>
  <c r="H3199" i="24"/>
  <c r="L3199" i="24"/>
  <c r="H3195" i="24"/>
  <c r="L3195" i="24"/>
  <c r="H3191" i="24"/>
  <c r="L3191" i="24"/>
  <c r="H3187" i="24"/>
  <c r="L3187" i="24"/>
  <c r="H3183" i="24"/>
  <c r="L3183" i="24"/>
  <c r="H3179" i="24"/>
  <c r="L3179" i="24"/>
  <c r="H3175" i="24"/>
  <c r="L3175" i="24"/>
  <c r="H3171" i="24"/>
  <c r="L3171" i="24"/>
  <c r="H3167" i="24"/>
  <c r="L3167" i="24"/>
  <c r="H3163" i="24"/>
  <c r="L3163" i="24"/>
  <c r="H3159" i="24"/>
  <c r="L3159" i="24"/>
  <c r="H3155" i="24"/>
  <c r="L3155" i="24"/>
  <c r="H3151" i="24"/>
  <c r="L3151" i="24"/>
  <c r="H3147" i="24"/>
  <c r="L3147" i="24"/>
  <c r="H3143" i="24"/>
  <c r="L3143" i="24"/>
  <c r="H3139" i="24"/>
  <c r="L3139" i="24"/>
  <c r="H3135" i="24"/>
  <c r="L3135" i="24"/>
  <c r="H3131" i="24"/>
  <c r="L3131" i="24"/>
  <c r="H3127" i="24"/>
  <c r="L3127" i="24"/>
  <c r="H3123" i="24"/>
  <c r="L3123" i="24"/>
  <c r="H3119" i="24"/>
  <c r="L3119" i="24"/>
  <c r="H3115" i="24"/>
  <c r="L3115" i="24"/>
  <c r="H3111" i="24"/>
  <c r="L3111" i="24"/>
  <c r="H3107" i="24"/>
  <c r="L3107" i="24"/>
  <c r="H3103" i="24"/>
  <c r="L3103" i="24"/>
  <c r="H3099" i="24"/>
  <c r="L3099" i="24"/>
  <c r="H3095" i="24"/>
  <c r="L3095" i="24"/>
  <c r="H3091" i="24"/>
  <c r="L3091" i="24"/>
  <c r="H3087" i="24"/>
  <c r="L3087" i="24"/>
  <c r="H3083" i="24"/>
  <c r="L3083" i="24"/>
  <c r="H3079" i="24"/>
  <c r="L3079" i="24"/>
  <c r="H3075" i="24"/>
  <c r="L3075" i="24"/>
  <c r="H3071" i="24"/>
  <c r="L3071" i="24"/>
  <c r="H3067" i="24"/>
  <c r="L3067" i="24"/>
  <c r="H3063" i="24"/>
  <c r="L3063" i="24"/>
  <c r="H3059" i="24"/>
  <c r="L3059" i="24"/>
  <c r="H3055" i="24"/>
  <c r="L3055" i="24"/>
  <c r="H3051" i="24"/>
  <c r="L3051" i="24"/>
  <c r="H3047" i="24"/>
  <c r="L3047" i="24"/>
  <c r="H3043" i="24"/>
  <c r="L3043" i="24"/>
  <c r="H3039" i="24"/>
  <c r="L3039" i="24"/>
  <c r="H3035" i="24"/>
  <c r="L3035" i="24"/>
  <c r="H3031" i="24"/>
  <c r="L3031" i="24"/>
  <c r="H3027" i="24"/>
  <c r="L3027" i="24"/>
  <c r="H3023" i="24"/>
  <c r="L3023" i="24"/>
  <c r="H3019" i="24"/>
  <c r="L3019" i="24"/>
  <c r="H3015" i="24"/>
  <c r="L3015" i="24"/>
  <c r="H3011" i="24"/>
  <c r="L3011" i="24"/>
  <c r="H3007" i="24"/>
  <c r="L3007" i="24"/>
  <c r="H3003" i="24"/>
  <c r="L3003" i="24"/>
  <c r="H2999" i="24"/>
  <c r="L2999" i="24"/>
  <c r="H2995" i="24"/>
  <c r="L2995" i="24"/>
  <c r="H2991" i="24"/>
  <c r="L2991" i="24"/>
  <c r="H2987" i="24"/>
  <c r="L2987" i="24"/>
  <c r="H2983" i="24"/>
  <c r="L2983" i="24"/>
  <c r="H2979" i="24"/>
  <c r="L2979" i="24"/>
  <c r="H2975" i="24"/>
  <c r="L2975" i="24"/>
  <c r="H2971" i="24"/>
  <c r="L2971" i="24"/>
  <c r="H2967" i="24"/>
  <c r="L2967" i="24"/>
  <c r="H2963" i="24"/>
  <c r="L2963" i="24"/>
  <c r="H2959" i="24"/>
  <c r="L2959" i="24"/>
  <c r="H2955" i="24"/>
  <c r="L2955" i="24"/>
  <c r="H2951" i="24"/>
  <c r="L2951" i="24"/>
  <c r="H2947" i="24"/>
  <c r="L2947" i="24"/>
  <c r="H2943" i="24"/>
  <c r="L2943" i="24"/>
  <c r="H2939" i="24"/>
  <c r="L2939" i="24"/>
  <c r="H2935" i="24"/>
  <c r="L2935" i="24"/>
  <c r="H2931" i="24"/>
  <c r="L2931" i="24"/>
  <c r="H2927" i="24"/>
  <c r="L2927" i="24"/>
  <c r="H2923" i="24"/>
  <c r="L2923" i="24"/>
  <c r="H2919" i="24"/>
  <c r="L2919" i="24"/>
  <c r="H2915" i="24"/>
  <c r="L2915" i="24"/>
  <c r="H2911" i="24"/>
  <c r="L2911" i="24"/>
  <c r="H2907" i="24"/>
  <c r="L2907" i="24"/>
  <c r="H2903" i="24"/>
  <c r="L2903" i="24"/>
  <c r="H2899" i="24"/>
  <c r="L2899" i="24"/>
  <c r="H2895" i="24"/>
  <c r="L2895" i="24"/>
  <c r="H2891" i="24"/>
  <c r="L2891" i="24"/>
  <c r="H2887" i="24"/>
  <c r="L2887" i="24"/>
  <c r="H2883" i="24"/>
  <c r="L2883" i="24"/>
  <c r="H2879" i="24"/>
  <c r="L2879" i="24"/>
  <c r="H2875" i="24"/>
  <c r="L2875" i="24"/>
  <c r="H2871" i="24"/>
  <c r="L2871" i="24"/>
  <c r="H2867" i="24"/>
  <c r="L2867" i="24"/>
  <c r="H2863" i="24"/>
  <c r="L2863" i="24"/>
  <c r="H2859" i="24"/>
  <c r="L2859" i="24"/>
  <c r="H2855" i="24"/>
  <c r="L2855" i="24"/>
  <c r="H2851" i="24"/>
  <c r="L2851" i="24"/>
  <c r="H2847" i="24"/>
  <c r="L2847" i="24"/>
  <c r="H2843" i="24"/>
  <c r="L2843" i="24"/>
  <c r="H2839" i="24"/>
  <c r="L2839" i="24"/>
  <c r="H2835" i="24"/>
  <c r="L2835" i="24"/>
  <c r="H2831" i="24"/>
  <c r="L2831" i="24"/>
  <c r="H2827" i="24"/>
  <c r="L2827" i="24"/>
  <c r="H2823" i="24"/>
  <c r="L2823" i="24"/>
  <c r="H2819" i="24"/>
  <c r="L2819" i="24"/>
  <c r="H2815" i="24"/>
  <c r="L2815" i="24"/>
  <c r="H2811" i="24"/>
  <c r="L2811" i="24"/>
  <c r="H2807" i="24"/>
  <c r="L2807" i="24"/>
  <c r="H2803" i="24"/>
  <c r="L2803" i="24"/>
  <c r="H2799" i="24"/>
  <c r="L2799" i="24"/>
  <c r="H2795" i="24"/>
  <c r="L2795" i="24"/>
  <c r="H2791" i="24"/>
  <c r="L2791" i="24"/>
  <c r="H2787" i="24"/>
  <c r="L2787" i="24"/>
  <c r="H2783" i="24"/>
  <c r="L2783" i="24"/>
  <c r="H2779" i="24"/>
  <c r="L2779" i="24"/>
  <c r="H2775" i="24"/>
  <c r="L2775" i="24"/>
  <c r="H3413" i="24"/>
  <c r="L3413" i="24"/>
  <c r="H3409" i="24"/>
  <c r="L3409" i="24"/>
  <c r="H3405" i="24"/>
  <c r="L3405" i="24"/>
  <c r="H3401" i="24"/>
  <c r="L3401" i="24"/>
  <c r="H3397" i="24"/>
  <c r="L3397" i="24"/>
  <c r="H3393" i="24"/>
  <c r="L3393" i="24"/>
  <c r="H3389" i="24"/>
  <c r="L3389" i="24"/>
  <c r="H3385" i="24"/>
  <c r="L3385" i="24"/>
  <c r="H3381" i="24"/>
  <c r="L3381" i="24"/>
  <c r="H3377" i="24"/>
  <c r="L3377" i="24"/>
  <c r="H3373" i="24"/>
  <c r="L3373" i="24"/>
  <c r="H3369" i="24"/>
  <c r="L3369" i="24"/>
  <c r="H3365" i="24"/>
  <c r="L3365" i="24"/>
  <c r="H3361" i="24"/>
  <c r="L3361" i="24"/>
  <c r="H3357" i="24"/>
  <c r="L3357" i="24"/>
  <c r="H3353" i="24"/>
  <c r="L3353" i="24"/>
  <c r="H3349" i="24"/>
  <c r="L3349" i="24"/>
  <c r="H3345" i="24"/>
  <c r="L3345" i="24"/>
  <c r="H3341" i="24"/>
  <c r="L3341" i="24"/>
  <c r="H3337" i="24"/>
  <c r="L3337" i="24"/>
  <c r="H3333" i="24"/>
  <c r="L3333" i="24"/>
  <c r="H3329" i="24"/>
  <c r="L3329" i="24"/>
  <c r="H3325" i="24"/>
  <c r="L3325" i="24"/>
  <c r="H3321" i="24"/>
  <c r="L3321" i="24"/>
  <c r="H3317" i="24"/>
  <c r="L3317" i="24"/>
  <c r="H3313" i="24"/>
  <c r="L3313" i="24"/>
  <c r="H3309" i="24"/>
  <c r="L3309" i="24"/>
  <c r="H3305" i="24"/>
  <c r="L3305" i="24"/>
  <c r="H3301" i="24"/>
  <c r="L3301" i="24"/>
  <c r="H3297" i="24"/>
  <c r="L3297" i="24"/>
  <c r="H3293" i="24"/>
  <c r="L3293" i="24"/>
  <c r="H3289" i="24"/>
  <c r="L3289" i="24"/>
  <c r="H3285" i="24"/>
  <c r="L3285" i="24"/>
  <c r="H3281" i="24"/>
  <c r="L3281" i="24"/>
  <c r="H3277" i="24"/>
  <c r="L3277" i="24"/>
  <c r="H3273" i="24"/>
  <c r="L3273" i="24"/>
  <c r="H3269" i="24"/>
  <c r="L3269" i="24"/>
  <c r="H3265" i="24"/>
  <c r="L3265" i="24"/>
  <c r="H3261" i="24"/>
  <c r="L3261" i="24"/>
  <c r="H3257" i="24"/>
  <c r="L3257" i="24"/>
  <c r="H3253" i="24"/>
  <c r="L3253" i="24"/>
  <c r="H3249" i="24"/>
  <c r="L3249" i="24"/>
  <c r="H3245" i="24"/>
  <c r="L3245" i="24"/>
  <c r="H3241" i="24"/>
  <c r="L3241" i="24"/>
  <c r="H3237" i="24"/>
  <c r="L3237" i="24"/>
  <c r="H3233" i="24"/>
  <c r="L3233" i="24"/>
  <c r="H3229" i="24"/>
  <c r="L3229" i="24"/>
  <c r="H3225" i="24"/>
  <c r="L3225" i="24"/>
  <c r="H3221" i="24"/>
  <c r="L3221" i="24"/>
  <c r="H3217" i="24"/>
  <c r="L3217" i="24"/>
  <c r="H3213" i="24"/>
  <c r="L3213" i="24"/>
  <c r="H3209" i="24"/>
  <c r="L3209" i="24"/>
  <c r="H3205" i="24"/>
  <c r="L3205" i="24"/>
  <c r="H3201" i="24"/>
  <c r="L3201" i="24"/>
  <c r="H3197" i="24"/>
  <c r="L3197" i="24"/>
  <c r="H3193" i="24"/>
  <c r="L3193" i="24"/>
  <c r="H3189" i="24"/>
  <c r="L3189" i="24"/>
  <c r="H3185" i="24"/>
  <c r="L3185" i="24"/>
  <c r="H3181" i="24"/>
  <c r="L3181" i="24"/>
  <c r="H3177" i="24"/>
  <c r="L3177" i="24"/>
  <c r="H3173" i="24"/>
  <c r="L3173" i="24"/>
  <c r="H3169" i="24"/>
  <c r="L3169" i="24"/>
  <c r="H3165" i="24"/>
  <c r="L3165" i="24"/>
  <c r="H3161" i="24"/>
  <c r="L3161" i="24"/>
  <c r="H3157" i="24"/>
  <c r="L3157" i="24"/>
  <c r="H3153" i="24"/>
  <c r="L3153" i="24"/>
  <c r="H3149" i="24"/>
  <c r="L3149" i="24"/>
  <c r="H3145" i="24"/>
  <c r="L3145" i="24"/>
  <c r="H3141" i="24"/>
  <c r="L3141" i="24"/>
  <c r="H3137" i="24"/>
  <c r="L3137" i="24"/>
  <c r="H3133" i="24"/>
  <c r="L3133" i="24"/>
  <c r="H3129" i="24"/>
  <c r="L3129" i="24"/>
  <c r="H3125" i="24"/>
  <c r="L3125" i="24"/>
  <c r="H3121" i="24"/>
  <c r="L3121" i="24"/>
  <c r="H3117" i="24"/>
  <c r="L3117" i="24"/>
  <c r="H3113" i="24"/>
  <c r="L3113" i="24"/>
  <c r="H3109" i="24"/>
  <c r="L3109" i="24"/>
  <c r="H3105" i="24"/>
  <c r="L3105" i="24"/>
  <c r="H3101" i="24"/>
  <c r="L3101" i="24"/>
  <c r="H3097" i="24"/>
  <c r="L3097" i="24"/>
  <c r="H3093" i="24"/>
  <c r="L3093" i="24"/>
  <c r="H3089" i="24"/>
  <c r="L3089" i="24"/>
  <c r="H3085" i="24"/>
  <c r="L3085" i="24"/>
  <c r="H3081" i="24"/>
  <c r="L3081" i="24"/>
  <c r="H3077" i="24"/>
  <c r="L3077" i="24"/>
  <c r="H3073" i="24"/>
  <c r="L3073" i="24"/>
  <c r="H3069" i="24"/>
  <c r="L3069" i="24"/>
  <c r="H3065" i="24"/>
  <c r="L3065" i="24"/>
  <c r="H3061" i="24"/>
  <c r="L3061" i="24"/>
  <c r="H3057" i="24"/>
  <c r="L3057" i="24"/>
  <c r="H3053" i="24"/>
  <c r="L3053" i="24"/>
  <c r="H3049" i="24"/>
  <c r="L3049" i="24"/>
  <c r="H3045" i="24"/>
  <c r="L3045" i="24"/>
  <c r="H3041" i="24"/>
  <c r="L3041" i="24"/>
  <c r="H3037" i="24"/>
  <c r="L3037" i="24"/>
  <c r="H3033" i="24"/>
  <c r="L3033" i="24"/>
  <c r="H3029" i="24"/>
  <c r="L3029" i="24"/>
  <c r="H3025" i="24"/>
  <c r="L3025" i="24"/>
  <c r="H3021" i="24"/>
  <c r="L3021" i="24"/>
  <c r="H3017" i="24"/>
  <c r="L3017" i="24"/>
  <c r="H3013" i="24"/>
  <c r="L3013" i="24"/>
  <c r="H3009" i="24"/>
  <c r="L3009" i="24"/>
  <c r="H3005" i="24"/>
  <c r="L3005" i="24"/>
  <c r="H3001" i="24"/>
  <c r="L3001" i="24"/>
  <c r="H2997" i="24"/>
  <c r="L2997" i="24"/>
  <c r="H2993" i="24"/>
  <c r="L2993" i="24"/>
  <c r="H2989" i="24"/>
  <c r="L2989" i="24"/>
  <c r="H2985" i="24"/>
  <c r="L2985" i="24"/>
  <c r="H2981" i="24"/>
  <c r="L2981" i="24"/>
  <c r="H2977" i="24"/>
  <c r="L2977" i="24"/>
  <c r="H2973" i="24"/>
  <c r="L2973" i="24"/>
  <c r="H2969" i="24"/>
  <c r="L2969" i="24"/>
  <c r="H2965" i="24"/>
  <c r="L2965" i="24"/>
  <c r="H2961" i="24"/>
  <c r="L2961" i="24"/>
  <c r="H2957" i="24"/>
  <c r="L2957" i="24"/>
  <c r="H2953" i="24"/>
  <c r="L2953" i="24"/>
  <c r="H2949" i="24"/>
  <c r="L2949" i="24"/>
  <c r="H2945" i="24"/>
  <c r="L2945" i="24"/>
  <c r="H2941" i="24"/>
  <c r="L2941" i="24"/>
  <c r="H2937" i="24"/>
  <c r="L2937" i="24"/>
  <c r="H2933" i="24"/>
  <c r="L2933" i="24"/>
  <c r="H2929" i="24"/>
  <c r="L2929" i="24"/>
  <c r="H2925" i="24"/>
  <c r="L2925" i="24"/>
  <c r="H2921" i="24"/>
  <c r="L2921" i="24"/>
  <c r="H2917" i="24"/>
  <c r="L2917" i="24"/>
  <c r="H2913" i="24"/>
  <c r="L2913" i="24"/>
  <c r="H2909" i="24"/>
  <c r="L2909" i="24"/>
  <c r="H2905" i="24"/>
  <c r="L2905" i="24"/>
  <c r="H2901" i="24"/>
  <c r="L2901" i="24"/>
  <c r="H2897" i="24"/>
  <c r="L2897" i="24"/>
  <c r="H2893" i="24"/>
  <c r="L2893" i="24"/>
  <c r="H2889" i="24"/>
  <c r="L2889" i="24"/>
  <c r="H2885" i="24"/>
  <c r="L2885" i="24"/>
  <c r="H2881" i="24"/>
  <c r="L2881" i="24"/>
  <c r="H2877" i="24"/>
  <c r="L2877" i="24"/>
  <c r="H2873" i="24"/>
  <c r="L2873" i="24"/>
  <c r="H2869" i="24"/>
  <c r="L2869" i="24"/>
  <c r="H2865" i="24"/>
  <c r="L2865" i="24"/>
  <c r="H2861" i="24"/>
  <c r="L2861" i="24"/>
  <c r="H2857" i="24"/>
  <c r="L2857" i="24"/>
  <c r="H2853" i="24"/>
  <c r="L2853" i="24"/>
  <c r="H2849" i="24"/>
  <c r="L2849" i="24"/>
  <c r="H2845" i="24"/>
  <c r="L2845" i="24"/>
  <c r="H2841" i="24"/>
  <c r="L2841" i="24"/>
  <c r="H2837" i="24"/>
  <c r="L2837" i="24"/>
  <c r="H2833" i="24"/>
  <c r="L2833" i="24"/>
  <c r="H2829" i="24"/>
  <c r="L2829" i="24"/>
  <c r="H2825" i="24"/>
  <c r="L2825" i="24"/>
  <c r="H2821" i="24"/>
  <c r="L2821" i="24"/>
  <c r="H2817" i="24"/>
  <c r="L2817" i="24"/>
  <c r="H2813" i="24"/>
  <c r="L2813" i="24"/>
  <c r="H2809" i="24"/>
  <c r="L2809" i="24"/>
  <c r="H2805" i="24"/>
  <c r="L2805" i="24"/>
  <c r="H2801" i="24"/>
  <c r="L2801" i="24"/>
  <c r="H2797" i="24"/>
  <c r="L2797" i="24"/>
  <c r="H2793" i="24"/>
  <c r="L2793" i="24"/>
  <c r="H2789" i="24"/>
  <c r="L2789" i="24"/>
  <c r="H2785" i="24"/>
  <c r="L2785" i="24"/>
  <c r="H2781" i="24"/>
  <c r="L2781" i="24"/>
  <c r="H2777" i="24"/>
  <c r="L2777" i="24"/>
  <c r="H2773" i="24"/>
  <c r="L2773" i="24"/>
  <c r="J2067" i="24"/>
  <c r="H2065" i="24"/>
  <c r="J2059" i="24"/>
  <c r="H2057" i="24"/>
  <c r="J2051" i="24"/>
  <c r="H2049" i="24"/>
  <c r="J2043" i="24"/>
  <c r="H2041" i="24"/>
  <c r="J2035" i="24"/>
  <c r="H2033" i="24"/>
  <c r="J2027" i="24"/>
  <c r="L2771" i="24"/>
  <c r="L2769" i="24"/>
  <c r="L2767" i="24"/>
  <c r="L2765" i="24"/>
  <c r="L2763" i="24"/>
  <c r="L2761" i="24"/>
  <c r="L2759" i="24"/>
  <c r="L2757" i="24"/>
  <c r="L2755" i="24"/>
  <c r="L2753" i="24"/>
  <c r="L2751" i="24"/>
  <c r="L2749" i="24"/>
  <c r="L2747" i="24"/>
  <c r="L2745" i="24"/>
  <c r="L2743" i="24"/>
  <c r="L2741" i="24"/>
  <c r="L2739" i="24"/>
  <c r="L2737" i="24"/>
  <c r="L2735" i="24"/>
  <c r="L2733" i="24"/>
  <c r="L2731" i="24"/>
  <c r="L2729" i="24"/>
  <c r="L2727" i="24"/>
  <c r="L2725" i="24"/>
  <c r="L2723" i="24"/>
  <c r="L2721" i="24"/>
  <c r="L2719" i="24"/>
  <c r="L2717" i="24"/>
  <c r="L2715" i="24"/>
  <c r="L2713" i="24"/>
  <c r="L2711" i="24"/>
  <c r="L2709" i="24"/>
  <c r="L2707" i="24"/>
  <c r="L2705" i="24"/>
  <c r="L2703" i="24"/>
  <c r="L2701" i="24"/>
  <c r="L2699" i="24"/>
  <c r="L2697" i="24"/>
  <c r="L2695" i="24"/>
  <c r="L2693" i="24"/>
  <c r="L2691" i="24"/>
  <c r="L2689" i="24"/>
  <c r="L2687" i="24"/>
  <c r="L2685" i="24"/>
  <c r="L2683" i="24"/>
  <c r="L2681" i="24"/>
  <c r="L2679" i="24"/>
  <c r="L2677" i="24"/>
  <c r="L2675" i="24"/>
  <c r="L2673" i="24"/>
  <c r="L2671" i="24"/>
  <c r="L2669" i="24"/>
  <c r="L2667" i="24"/>
  <c r="L2665" i="24"/>
  <c r="L2663" i="24"/>
  <c r="L2661" i="24"/>
  <c r="L2659" i="24"/>
  <c r="L2657" i="24"/>
  <c r="L2655" i="24"/>
  <c r="L2653" i="24"/>
  <c r="L2651" i="24"/>
  <c r="L2649" i="24"/>
  <c r="L2647" i="24"/>
  <c r="L2645" i="24"/>
  <c r="L2643" i="24"/>
  <c r="L2641" i="24"/>
  <c r="L2639" i="24"/>
  <c r="L2637" i="24"/>
  <c r="L2635" i="24"/>
  <c r="L2633" i="24"/>
  <c r="L2631" i="24"/>
  <c r="L2629" i="24"/>
  <c r="L2627" i="24"/>
  <c r="L2625" i="24"/>
  <c r="L2623" i="24"/>
  <c r="L2621" i="24"/>
  <c r="L2619" i="24"/>
  <c r="L2617" i="24"/>
  <c r="L2615" i="24"/>
  <c r="L2613" i="24"/>
  <c r="L2611" i="24"/>
  <c r="L2609" i="24"/>
  <c r="L2607" i="24"/>
  <c r="L2605" i="24"/>
  <c r="L2603" i="24"/>
  <c r="L2601" i="24"/>
  <c r="L2599" i="24"/>
  <c r="L2597" i="24"/>
  <c r="L2595" i="24"/>
  <c r="L2593" i="24"/>
  <c r="L2591" i="24"/>
  <c r="L2589" i="24"/>
  <c r="L2587" i="24"/>
  <c r="L2585" i="24"/>
  <c r="L2583" i="24"/>
  <c r="L2581" i="24"/>
  <c r="L2579" i="24"/>
  <c r="L2577" i="24"/>
  <c r="L2575" i="24"/>
  <c r="L2573" i="24"/>
  <c r="L2571" i="24"/>
  <c r="L2569" i="24"/>
  <c r="L2567" i="24"/>
  <c r="L2565" i="24"/>
  <c r="L2563" i="24"/>
  <c r="L2561" i="24"/>
  <c r="L2559" i="24"/>
  <c r="L2557" i="24"/>
  <c r="L2555" i="24"/>
  <c r="L2553" i="24"/>
  <c r="L2551" i="24"/>
  <c r="L2549" i="24"/>
  <c r="L2547" i="24"/>
  <c r="L2545" i="24"/>
  <c r="L2543" i="24"/>
  <c r="L2541" i="24"/>
  <c r="L2539" i="24"/>
  <c r="L2537" i="24"/>
  <c r="L2535" i="24"/>
  <c r="L2533" i="24"/>
  <c r="L2531" i="24"/>
  <c r="L2529" i="24"/>
  <c r="L2527" i="24"/>
  <c r="L2525" i="24"/>
  <c r="L2523" i="24"/>
  <c r="L2521" i="24"/>
  <c r="L2519" i="24"/>
  <c r="L2517" i="24"/>
  <c r="L2515" i="24"/>
  <c r="L2513" i="24"/>
  <c r="L2511" i="24"/>
  <c r="L2509" i="24"/>
  <c r="L2507" i="24"/>
  <c r="L2505" i="24"/>
  <c r="L2503" i="24"/>
  <c r="L2501" i="24"/>
  <c r="L2499" i="24"/>
  <c r="L2497" i="24"/>
  <c r="L2495" i="24"/>
  <c r="L2493" i="24"/>
  <c r="L2491" i="24"/>
  <c r="L2489" i="24"/>
  <c r="L2487" i="24"/>
  <c r="L2485" i="24"/>
  <c r="L2483" i="24"/>
  <c r="L2481" i="24"/>
  <c r="L2479" i="24"/>
  <c r="L2477" i="24"/>
  <c r="L2475" i="24"/>
  <c r="L2473" i="24"/>
  <c r="L2471" i="24"/>
  <c r="L2469" i="24"/>
  <c r="L2467" i="24"/>
  <c r="L2465" i="24"/>
  <c r="L2463" i="24"/>
  <c r="L2461" i="24"/>
  <c r="L2459" i="24"/>
  <c r="L2457" i="24"/>
  <c r="L2455" i="24"/>
  <c r="L2453" i="24"/>
  <c r="L2451" i="24"/>
  <c r="L2449" i="24"/>
  <c r="L2447" i="24"/>
  <c r="L2445" i="24"/>
  <c r="L2443" i="24"/>
  <c r="L2441" i="24"/>
  <c r="L2439" i="24"/>
  <c r="L2437" i="24"/>
  <c r="L2435" i="24"/>
  <c r="L2433" i="24"/>
  <c r="L2431" i="24"/>
  <c r="L2429" i="24"/>
  <c r="L2427" i="24"/>
  <c r="L2425" i="24"/>
  <c r="L2423" i="24"/>
  <c r="L2421" i="24"/>
  <c r="L2419" i="24"/>
  <c r="L2417" i="24"/>
  <c r="L2415" i="24"/>
  <c r="L2413" i="24"/>
  <c r="L2411" i="24"/>
  <c r="L2409" i="24"/>
  <c r="L2407" i="24"/>
  <c r="L2405" i="24"/>
  <c r="L2403" i="24"/>
  <c r="L2401" i="24"/>
  <c r="L2399" i="24"/>
  <c r="L2397" i="24"/>
  <c r="L2395" i="24"/>
  <c r="L2393" i="24"/>
  <c r="L2391" i="24"/>
  <c r="L2389" i="24"/>
  <c r="L2387" i="24"/>
  <c r="L2385" i="24"/>
  <c r="L2383" i="24"/>
  <c r="L2381" i="24"/>
  <c r="L2379" i="24"/>
  <c r="L2377" i="24"/>
  <c r="L2375" i="24"/>
  <c r="L2373" i="24"/>
  <c r="L2371" i="24"/>
  <c r="L2369" i="24"/>
  <c r="L2367" i="24"/>
  <c r="L2365" i="24"/>
  <c r="L2363" i="24"/>
  <c r="L2361" i="24"/>
  <c r="L2359" i="24"/>
  <c r="L2357" i="24"/>
  <c r="L2355" i="24"/>
  <c r="L2353" i="24"/>
  <c r="L2351" i="24"/>
  <c r="L2349" i="24"/>
  <c r="L2347" i="24"/>
  <c r="L2345" i="24"/>
  <c r="L2343" i="24"/>
  <c r="L2341" i="24"/>
  <c r="L2339" i="24"/>
  <c r="L2337" i="24"/>
  <c r="L2335" i="24"/>
  <c r="L2333" i="24"/>
  <c r="L2331" i="24"/>
  <c r="L2329" i="24"/>
  <c r="L2327" i="24"/>
  <c r="L2325" i="24"/>
  <c r="L2323" i="24"/>
  <c r="L2321" i="24"/>
  <c r="L2319" i="24"/>
  <c r="L2317" i="24"/>
  <c r="L2315" i="24"/>
  <c r="L2313" i="24"/>
  <c r="L2311" i="24"/>
  <c r="L2309" i="24"/>
  <c r="L2307" i="24"/>
  <c r="L2305" i="24"/>
  <c r="L2303" i="24"/>
  <c r="L2301" i="24"/>
  <c r="L2299" i="24"/>
  <c r="L2297" i="24"/>
  <c r="L2295" i="24"/>
  <c r="L2293" i="24"/>
  <c r="L2291" i="24"/>
  <c r="L2289" i="24"/>
  <c r="L2287" i="24"/>
  <c r="L2285" i="24"/>
  <c r="L2283" i="24"/>
  <c r="L2281" i="24"/>
  <c r="L2279" i="24"/>
  <c r="L2277" i="24"/>
  <c r="L2275" i="24"/>
  <c r="L2273" i="24"/>
  <c r="L2271" i="24"/>
  <c r="L2269" i="24"/>
  <c r="L2267" i="24"/>
  <c r="L2265" i="24"/>
  <c r="L2263" i="24"/>
  <c r="L2261" i="24"/>
  <c r="L2259" i="24"/>
  <c r="L2257" i="24"/>
  <c r="L2255" i="24"/>
  <c r="L2253" i="24"/>
  <c r="L2251" i="24"/>
  <c r="L2249" i="24"/>
  <c r="L2247" i="24"/>
  <c r="L2245" i="24"/>
  <c r="L2243" i="24"/>
  <c r="L2241" i="24"/>
  <c r="L2239" i="24"/>
  <c r="L2237" i="24"/>
  <c r="L2235" i="24"/>
  <c r="L2233" i="24"/>
  <c r="L2231" i="24"/>
  <c r="L2229" i="24"/>
  <c r="L2227" i="24"/>
  <c r="L2225" i="24"/>
  <c r="L2223" i="24"/>
  <c r="L2221" i="24"/>
  <c r="L2219" i="24"/>
  <c r="L2217" i="24"/>
  <c r="L2215" i="24"/>
  <c r="L2213" i="24"/>
  <c r="L2211" i="24"/>
  <c r="L2209" i="24"/>
  <c r="L2207" i="24"/>
  <c r="L2205" i="24"/>
  <c r="L2203" i="24"/>
  <c r="L2201" i="24"/>
  <c r="L2199" i="24"/>
  <c r="L2197" i="24"/>
  <c r="L2195" i="24"/>
  <c r="L2193" i="24"/>
  <c r="L2191" i="24"/>
  <c r="L2189" i="24"/>
  <c r="L2187" i="24"/>
  <c r="L2185" i="24"/>
  <c r="L2183" i="24"/>
  <c r="L2181" i="24"/>
  <c r="L2179" i="24"/>
  <c r="L2177" i="24"/>
  <c r="L2175" i="24"/>
  <c r="L2173" i="24"/>
  <c r="L2171" i="24"/>
  <c r="L2169" i="24"/>
  <c r="L2167" i="24"/>
  <c r="L2165" i="24"/>
  <c r="L2163" i="24"/>
  <c r="L2161" i="24"/>
  <c r="L2159" i="24"/>
  <c r="L2157" i="24"/>
  <c r="L2155" i="24"/>
  <c r="L2153" i="24"/>
  <c r="L2151" i="24"/>
  <c r="L2149" i="24"/>
  <c r="L2147" i="24"/>
  <c r="L2145" i="24"/>
  <c r="L2143" i="24"/>
  <c r="L2141" i="24"/>
  <c r="L2139" i="24"/>
  <c r="L2137" i="24"/>
  <c r="L2135" i="24"/>
  <c r="L2133" i="24"/>
  <c r="L2131" i="24"/>
  <c r="L2129" i="24"/>
  <c r="L2127" i="24"/>
  <c r="L2125" i="24"/>
  <c r="L2123" i="24"/>
  <c r="L2121" i="24"/>
  <c r="L2119" i="24"/>
  <c r="L2117" i="24"/>
  <c r="L2115" i="24"/>
  <c r="L2113" i="24"/>
  <c r="L2111" i="24"/>
  <c r="L2109" i="24"/>
  <c r="L2107" i="24"/>
  <c r="L2105" i="24"/>
  <c r="L2103" i="24"/>
  <c r="L2101" i="24"/>
  <c r="L2099" i="24"/>
  <c r="L2097" i="24"/>
  <c r="L2095" i="24"/>
  <c r="L2093" i="24"/>
  <c r="L2091" i="24"/>
  <c r="L2089" i="24"/>
  <c r="L2087" i="24"/>
  <c r="L2085" i="24"/>
  <c r="L2083" i="24"/>
  <c r="L2081" i="24"/>
  <c r="L2079" i="24"/>
  <c r="L2077" i="24"/>
  <c r="L2075" i="24"/>
  <c r="L2073" i="24"/>
  <c r="H1953" i="24"/>
  <c r="L1953" i="24"/>
  <c r="H1949" i="24"/>
  <c r="L1949" i="24"/>
  <c r="H1945" i="24"/>
  <c r="L1945" i="24"/>
  <c r="H1941" i="24"/>
  <c r="L1941" i="24"/>
  <c r="H1937" i="24"/>
  <c r="L1937" i="24"/>
  <c r="H1933" i="24"/>
  <c r="L1933" i="24"/>
  <c r="H1929" i="24"/>
  <c r="L1929" i="24"/>
  <c r="H1925" i="24"/>
  <c r="L1925" i="24"/>
  <c r="H1921" i="24"/>
  <c r="L1921" i="24"/>
  <c r="H1917" i="24"/>
  <c r="L1917" i="24"/>
  <c r="H1913" i="24"/>
  <c r="L1913" i="24"/>
  <c r="H1909" i="24"/>
  <c r="L1909" i="24"/>
  <c r="H1905" i="24"/>
  <c r="L1905" i="24"/>
  <c r="H1901" i="24"/>
  <c r="L1901" i="24"/>
  <c r="H1897" i="24"/>
  <c r="L1897" i="24"/>
  <c r="H1893" i="24"/>
  <c r="L1893" i="24"/>
  <c r="H1889" i="24"/>
  <c r="L1889" i="24"/>
  <c r="H1885" i="24"/>
  <c r="L1885" i="24"/>
  <c r="H1881" i="24"/>
  <c r="L1881" i="24"/>
  <c r="H1877" i="24"/>
  <c r="L1877" i="24"/>
  <c r="H1873" i="24"/>
  <c r="L1873" i="24"/>
  <c r="H1869" i="24"/>
  <c r="L1869" i="24"/>
  <c r="H1865" i="24"/>
  <c r="L1865" i="24"/>
  <c r="H1861" i="24"/>
  <c r="L1861" i="24"/>
  <c r="H1857" i="24"/>
  <c r="L1857" i="24"/>
  <c r="H1853" i="24"/>
  <c r="L1853" i="24"/>
  <c r="H1849" i="24"/>
  <c r="L1849" i="24"/>
  <c r="H1845" i="24"/>
  <c r="L1845" i="24"/>
  <c r="H1841" i="24"/>
  <c r="L1841" i="24"/>
  <c r="H1837" i="24"/>
  <c r="L1837" i="24"/>
  <c r="H1833" i="24"/>
  <c r="L1833" i="24"/>
  <c r="H1829" i="24"/>
  <c r="L1829" i="24"/>
  <c r="H1825" i="24"/>
  <c r="L1825" i="24"/>
  <c r="H1821" i="24"/>
  <c r="L1821" i="24"/>
  <c r="H1817" i="24"/>
  <c r="L1817" i="24"/>
  <c r="H1813" i="24"/>
  <c r="L1813" i="24"/>
  <c r="H1809" i="24"/>
  <c r="L1809" i="24"/>
  <c r="H1805" i="24"/>
  <c r="L1805" i="24"/>
  <c r="H1801" i="24"/>
  <c r="L1801" i="24"/>
  <c r="H1797" i="24"/>
  <c r="L1797" i="24"/>
  <c r="H1793" i="24"/>
  <c r="L1793" i="24"/>
  <c r="H1789" i="24"/>
  <c r="L1789" i="24"/>
  <c r="H1785" i="24"/>
  <c r="L1785" i="24"/>
  <c r="H1781" i="24"/>
  <c r="L1781" i="24"/>
  <c r="H1777" i="24"/>
  <c r="L1777" i="24"/>
  <c r="H1773" i="24"/>
  <c r="L1773" i="24"/>
  <c r="H1769" i="24"/>
  <c r="L1769" i="24"/>
  <c r="H1765" i="24"/>
  <c r="L1765" i="24"/>
  <c r="H1761" i="24"/>
  <c r="L1761" i="24"/>
  <c r="H1757" i="24"/>
  <c r="L1757" i="24"/>
  <c r="H1753" i="24"/>
  <c r="L1753" i="24"/>
  <c r="H1749" i="24"/>
  <c r="L1749" i="24"/>
  <c r="H1745" i="24"/>
  <c r="L1745" i="24"/>
  <c r="H1741" i="24"/>
  <c r="L1741" i="24"/>
  <c r="H1737" i="24"/>
  <c r="L1737" i="24"/>
  <c r="H1733" i="24"/>
  <c r="L1733" i="24"/>
  <c r="H1729" i="24"/>
  <c r="L1729" i="24"/>
  <c r="H1725" i="24"/>
  <c r="L1725" i="24"/>
  <c r="H1721" i="24"/>
  <c r="L1721" i="24"/>
  <c r="H1717" i="24"/>
  <c r="L1717" i="24"/>
  <c r="H1713" i="24"/>
  <c r="L1713" i="24"/>
  <c r="H1709" i="24"/>
  <c r="L1709" i="24"/>
  <c r="J2071" i="24"/>
  <c r="H2069" i="24"/>
  <c r="J2063" i="24"/>
  <c r="H2061" i="24"/>
  <c r="J2055" i="24"/>
  <c r="H2053" i="24"/>
  <c r="J2047" i="24"/>
  <c r="H2045" i="24"/>
  <c r="J2039" i="24"/>
  <c r="H2037" i="24"/>
  <c r="J2031" i="24"/>
  <c r="H2029" i="24"/>
  <c r="H1951" i="24"/>
  <c r="L1951" i="24"/>
  <c r="H1947" i="24"/>
  <c r="L1947" i="24"/>
  <c r="H1943" i="24"/>
  <c r="L1943" i="24"/>
  <c r="H1939" i="24"/>
  <c r="L1939" i="24"/>
  <c r="H1935" i="24"/>
  <c r="L1935" i="24"/>
  <c r="H1931" i="24"/>
  <c r="L1931" i="24"/>
  <c r="H1927" i="24"/>
  <c r="L1927" i="24"/>
  <c r="H1923" i="24"/>
  <c r="L1923" i="24"/>
  <c r="H1919" i="24"/>
  <c r="L1919" i="24"/>
  <c r="H1915" i="24"/>
  <c r="L1915" i="24"/>
  <c r="H1911" i="24"/>
  <c r="L1911" i="24"/>
  <c r="H1907" i="24"/>
  <c r="L1907" i="24"/>
  <c r="H1903" i="24"/>
  <c r="L1903" i="24"/>
  <c r="H1899" i="24"/>
  <c r="L1899" i="24"/>
  <c r="H1895" i="24"/>
  <c r="L1895" i="24"/>
  <c r="H1891" i="24"/>
  <c r="L1891" i="24"/>
  <c r="H1887" i="24"/>
  <c r="L1887" i="24"/>
  <c r="H1883" i="24"/>
  <c r="L1883" i="24"/>
  <c r="H1879" i="24"/>
  <c r="L1879" i="24"/>
  <c r="H1875" i="24"/>
  <c r="L1875" i="24"/>
  <c r="H1871" i="24"/>
  <c r="L1871" i="24"/>
  <c r="H1867" i="24"/>
  <c r="L1867" i="24"/>
  <c r="H1863" i="24"/>
  <c r="L1863" i="24"/>
  <c r="H1859" i="24"/>
  <c r="L1859" i="24"/>
  <c r="H1855" i="24"/>
  <c r="L1855" i="24"/>
  <c r="H1851" i="24"/>
  <c r="L1851" i="24"/>
  <c r="H1847" i="24"/>
  <c r="L1847" i="24"/>
  <c r="H1843" i="24"/>
  <c r="L1843" i="24"/>
  <c r="H1839" i="24"/>
  <c r="L1839" i="24"/>
  <c r="H1835" i="24"/>
  <c r="L1835" i="24"/>
  <c r="H1831" i="24"/>
  <c r="L1831" i="24"/>
  <c r="H1827" i="24"/>
  <c r="L1827" i="24"/>
  <c r="H1823" i="24"/>
  <c r="L1823" i="24"/>
  <c r="H1819" i="24"/>
  <c r="L1819" i="24"/>
  <c r="H1815" i="24"/>
  <c r="L1815" i="24"/>
  <c r="H1811" i="24"/>
  <c r="L1811" i="24"/>
  <c r="H1807" i="24"/>
  <c r="L1807" i="24"/>
  <c r="H1803" i="24"/>
  <c r="L1803" i="24"/>
  <c r="H1799" i="24"/>
  <c r="L1799" i="24"/>
  <c r="H1795" i="24"/>
  <c r="L1795" i="24"/>
  <c r="H1791" i="24"/>
  <c r="L1791" i="24"/>
  <c r="H1787" i="24"/>
  <c r="L1787" i="24"/>
  <c r="H1783" i="24"/>
  <c r="L1783" i="24"/>
  <c r="H1779" i="24"/>
  <c r="L1779" i="24"/>
  <c r="H1775" i="24"/>
  <c r="L1775" i="24"/>
  <c r="H1771" i="24"/>
  <c r="L1771" i="24"/>
  <c r="H1767" i="24"/>
  <c r="L1767" i="24"/>
  <c r="H1763" i="24"/>
  <c r="L1763" i="24"/>
  <c r="H1759" i="24"/>
  <c r="L1759" i="24"/>
  <c r="H1755" i="24"/>
  <c r="L1755" i="24"/>
  <c r="H1751" i="24"/>
  <c r="L1751" i="24"/>
  <c r="H1747" i="24"/>
  <c r="L1747" i="24"/>
  <c r="H1743" i="24"/>
  <c r="L1743" i="24"/>
  <c r="H1739" i="24"/>
  <c r="L1739" i="24"/>
  <c r="H1735" i="24"/>
  <c r="L1735" i="24"/>
  <c r="H1731" i="24"/>
  <c r="L1731" i="24"/>
  <c r="H1727" i="24"/>
  <c r="L1727" i="24"/>
  <c r="H1723" i="24"/>
  <c r="L1723" i="24"/>
  <c r="H1719" i="24"/>
  <c r="L1719" i="24"/>
  <c r="H1715" i="24"/>
  <c r="L1715" i="24"/>
  <c r="H1711" i="24"/>
  <c r="L1711" i="24"/>
  <c r="H1707" i="24"/>
  <c r="L1707" i="24"/>
  <c r="L1705" i="24"/>
  <c r="L1703" i="24"/>
  <c r="L1701" i="24"/>
  <c r="L1699" i="24"/>
  <c r="L1697" i="24"/>
  <c r="L1695" i="24"/>
  <c r="L1693" i="24"/>
  <c r="L1691" i="24"/>
  <c r="L1689" i="24"/>
  <c r="L1687" i="24"/>
  <c r="L1685" i="24"/>
  <c r="L1683" i="24"/>
  <c r="L1681" i="24"/>
  <c r="L1679" i="24"/>
  <c r="L1677" i="24"/>
  <c r="L1675" i="24"/>
  <c r="L1673" i="24"/>
  <c r="L1671" i="24"/>
  <c r="L1669" i="24"/>
  <c r="L1667" i="24"/>
  <c r="L1665" i="24"/>
  <c r="L1663" i="24"/>
  <c r="L1661" i="24"/>
  <c r="L1659" i="24"/>
  <c r="L1657" i="24"/>
  <c r="L1655" i="24"/>
  <c r="L1653" i="24"/>
  <c r="L1651" i="24"/>
  <c r="L1649" i="24"/>
  <c r="L1647" i="24"/>
  <c r="L1645" i="24"/>
  <c r="L1643" i="24"/>
  <c r="L1641" i="24"/>
  <c r="L1639" i="24"/>
  <c r="L1637" i="24"/>
  <c r="L1635" i="24"/>
  <c r="L1633" i="24"/>
  <c r="L1631" i="24"/>
  <c r="L1629" i="24"/>
  <c r="L1627" i="24"/>
  <c r="L1625" i="24"/>
  <c r="L1623" i="24"/>
  <c r="L1621" i="24"/>
  <c r="L1619" i="24"/>
  <c r="L1617" i="24"/>
  <c r="L1615" i="24"/>
  <c r="L1613" i="24"/>
  <c r="L1611" i="24"/>
  <c r="L1609" i="24"/>
  <c r="L1607" i="24"/>
  <c r="L1605" i="24"/>
  <c r="L1603" i="24"/>
  <c r="L1601" i="24"/>
  <c r="L1599" i="24"/>
  <c r="L1597" i="24"/>
  <c r="L1595" i="24"/>
  <c r="L1593" i="24"/>
  <c r="L1591" i="24"/>
  <c r="L1589" i="24"/>
  <c r="L1587" i="24"/>
  <c r="L1585" i="24"/>
  <c r="L1583" i="24"/>
  <c r="L1581" i="24"/>
  <c r="L1579" i="24"/>
  <c r="L1577" i="24"/>
  <c r="L1575" i="24"/>
  <c r="L1573" i="24"/>
  <c r="L1571" i="24"/>
  <c r="L1569" i="24"/>
  <c r="L1567" i="24"/>
  <c r="L1565" i="24"/>
  <c r="L1563" i="24"/>
  <c r="L1561" i="24"/>
  <c r="L1559" i="24"/>
  <c r="L1557" i="24"/>
  <c r="L1555" i="24"/>
  <c r="L1553" i="24"/>
  <c r="L1551" i="24"/>
  <c r="L1549" i="24"/>
  <c r="L1547" i="24"/>
  <c r="L1545" i="24"/>
  <c r="L1543" i="24"/>
  <c r="L1541" i="24"/>
  <c r="L1539" i="24"/>
  <c r="L1537" i="24"/>
  <c r="L1535" i="24"/>
  <c r="L1533" i="24"/>
  <c r="L1531" i="24"/>
  <c r="L1529" i="24"/>
  <c r="L1527" i="24"/>
  <c r="L1525" i="24"/>
  <c r="L1523" i="24"/>
  <c r="L1521" i="24"/>
  <c r="L1519" i="24"/>
  <c r="L1517" i="24"/>
  <c r="L1515" i="24"/>
  <c r="L1513" i="24"/>
  <c r="L1511" i="24"/>
  <c r="L1509" i="24"/>
  <c r="L1507" i="24"/>
  <c r="L1505" i="24"/>
  <c r="L1503" i="24"/>
  <c r="L1501" i="24"/>
  <c r="L1499" i="24"/>
  <c r="L1497" i="24"/>
  <c r="L1495" i="24"/>
  <c r="L1493" i="24"/>
  <c r="L1491" i="24"/>
  <c r="L1489" i="24"/>
  <c r="L1487" i="24"/>
  <c r="L1485" i="24"/>
  <c r="L1483" i="24"/>
  <c r="L1481" i="24"/>
  <c r="L1479" i="24"/>
  <c r="L1477" i="24"/>
  <c r="L1475" i="24"/>
  <c r="L1473" i="24"/>
  <c r="L1471" i="24"/>
  <c r="L1469" i="24"/>
  <c r="L1467" i="24"/>
  <c r="L1465" i="24"/>
  <c r="L1463" i="24"/>
  <c r="L1461" i="24"/>
  <c r="L1459" i="24"/>
  <c r="L1457" i="24"/>
  <c r="L1455" i="24"/>
  <c r="H1452" i="24"/>
  <c r="L1452" i="24"/>
  <c r="H1448" i="24"/>
  <c r="L1448" i="24"/>
  <c r="H1444" i="24"/>
  <c r="L1444" i="24"/>
  <c r="H1440" i="24"/>
  <c r="L1440" i="24"/>
  <c r="H1436" i="24"/>
  <c r="L1436" i="24"/>
  <c r="H1432" i="24"/>
  <c r="L1432" i="24"/>
  <c r="H1428" i="24"/>
  <c r="L1428" i="24"/>
  <c r="H1424" i="24"/>
  <c r="L1424" i="24"/>
  <c r="H1420" i="24"/>
  <c r="L1420" i="24"/>
  <c r="H1416" i="24"/>
  <c r="L1416" i="24"/>
  <c r="H1412" i="24"/>
  <c r="L1412" i="24"/>
  <c r="H1408" i="24"/>
  <c r="L1408" i="24"/>
  <c r="H1404" i="24"/>
  <c r="L1404" i="24"/>
  <c r="H1400" i="24"/>
  <c r="L1400" i="24"/>
  <c r="H1396" i="24"/>
  <c r="L1396" i="24"/>
  <c r="H1392" i="24"/>
  <c r="L1392" i="24"/>
  <c r="H1388" i="24"/>
  <c r="L1388" i="24"/>
  <c r="H1384" i="24"/>
  <c r="L1384" i="24"/>
  <c r="H1380" i="24"/>
  <c r="L1380" i="24"/>
  <c r="H1454" i="24"/>
  <c r="L1454" i="24"/>
  <c r="H1450" i="24"/>
  <c r="L1450" i="24"/>
  <c r="H1446" i="24"/>
  <c r="L1446" i="24"/>
  <c r="H1442" i="24"/>
  <c r="L1442" i="24"/>
  <c r="H1438" i="24"/>
  <c r="L1438" i="24"/>
  <c r="H1434" i="24"/>
  <c r="L1434" i="24"/>
  <c r="H1430" i="24"/>
  <c r="L1430" i="24"/>
  <c r="H1426" i="24"/>
  <c r="L1426" i="24"/>
  <c r="H1422" i="24"/>
  <c r="L1422" i="24"/>
  <c r="H1418" i="24"/>
  <c r="L1418" i="24"/>
  <c r="H1414" i="24"/>
  <c r="L1414" i="24"/>
  <c r="H1410" i="24"/>
  <c r="L1410" i="24"/>
  <c r="H1406" i="24"/>
  <c r="L1406" i="24"/>
  <c r="H1402" i="24"/>
  <c r="L1402" i="24"/>
  <c r="H1398" i="24"/>
  <c r="L1398" i="24"/>
  <c r="H1394" i="24"/>
  <c r="L1394" i="24"/>
  <c r="H1390" i="24"/>
  <c r="L1390" i="24"/>
  <c r="H1386" i="24"/>
  <c r="L1386" i="24"/>
  <c r="H1382" i="24"/>
  <c r="L1382" i="24"/>
  <c r="H1378" i="24"/>
  <c r="L1378" i="24"/>
  <c r="L1341" i="24"/>
  <c r="J1341" i="24"/>
  <c r="L1337" i="24"/>
  <c r="J1337" i="24"/>
  <c r="L1333" i="24"/>
  <c r="J1333" i="24"/>
  <c r="L1329" i="24"/>
  <c r="J1329" i="24"/>
  <c r="L1325" i="24"/>
  <c r="J1325" i="24"/>
  <c r="L1321" i="24"/>
  <c r="J1321" i="24"/>
  <c r="L1317" i="24"/>
  <c r="J1317" i="24"/>
  <c r="L1313" i="24"/>
  <c r="J1313" i="24"/>
  <c r="L1309" i="24"/>
  <c r="J1309" i="24"/>
  <c r="L1305" i="24"/>
  <c r="J1305" i="24"/>
  <c r="L1301" i="24"/>
  <c r="J1301" i="24"/>
  <c r="L1297" i="24"/>
  <c r="J1297" i="24"/>
  <c r="L1293" i="24"/>
  <c r="J1293" i="24"/>
  <c r="L1289" i="24"/>
  <c r="J1289" i="24"/>
  <c r="L1285" i="24"/>
  <c r="J1285" i="24"/>
  <c r="L1281" i="24"/>
  <c r="J1281" i="24"/>
  <c r="L1277" i="24"/>
  <c r="J1277" i="24"/>
  <c r="L1273" i="24"/>
  <c r="J1273" i="24"/>
  <c r="L1269" i="24"/>
  <c r="J1269" i="24"/>
  <c r="L1265" i="24"/>
  <c r="J1265" i="24"/>
  <c r="J1358" i="24"/>
  <c r="J1357" i="24"/>
  <c r="H1356" i="24"/>
  <c r="L1355" i="24"/>
  <c r="H1348" i="24"/>
  <c r="L1347" i="24"/>
  <c r="L1375" i="24"/>
  <c r="L1373" i="24"/>
  <c r="L1371" i="24"/>
  <c r="L1369" i="24"/>
  <c r="L1367" i="24"/>
  <c r="L1365" i="24"/>
  <c r="L1363" i="24"/>
  <c r="L1339" i="24"/>
  <c r="J1339" i="24"/>
  <c r="L1335" i="24"/>
  <c r="J1335" i="24"/>
  <c r="L1331" i="24"/>
  <c r="J1331" i="24"/>
  <c r="L1327" i="24"/>
  <c r="J1327" i="24"/>
  <c r="L1323" i="24"/>
  <c r="J1323" i="24"/>
  <c r="L1319" i="24"/>
  <c r="J1319" i="24"/>
  <c r="L1315" i="24"/>
  <c r="J1315" i="24"/>
  <c r="L1311" i="24"/>
  <c r="J1311" i="24"/>
  <c r="L1307" i="24"/>
  <c r="J1307" i="24"/>
  <c r="L1303" i="24"/>
  <c r="J1303" i="24"/>
  <c r="L1299" i="24"/>
  <c r="J1299" i="24"/>
  <c r="L1295" i="24"/>
  <c r="J1295" i="24"/>
  <c r="L1291" i="24"/>
  <c r="J1291" i="24"/>
  <c r="L1287" i="24"/>
  <c r="J1287" i="24"/>
  <c r="L1283" i="24"/>
  <c r="J1283" i="24"/>
  <c r="L1279" i="24"/>
  <c r="J1279" i="24"/>
  <c r="L1275" i="24"/>
  <c r="J1275" i="24"/>
  <c r="L1271" i="24"/>
  <c r="J1271" i="24"/>
  <c r="L1267" i="24"/>
  <c r="J1267" i="24"/>
  <c r="J1361" i="24"/>
  <c r="H1360" i="24"/>
  <c r="L1359" i="24"/>
  <c r="J1354" i="24"/>
  <c r="J1353" i="24"/>
  <c r="H1352" i="24"/>
  <c r="L1351" i="24"/>
  <c r="H1344" i="24"/>
  <c r="L1343" i="24"/>
  <c r="J1263" i="24"/>
  <c r="J1261" i="24"/>
  <c r="J1259" i="24"/>
  <c r="J1257" i="24"/>
  <c r="J1255" i="24"/>
  <c r="J1253" i="24"/>
  <c r="J1251" i="24"/>
  <c r="J1249" i="24"/>
  <c r="J1247" i="24"/>
  <c r="J1245" i="24"/>
  <c r="J1243" i="24"/>
  <c r="J1241" i="24"/>
  <c r="J1239" i="24"/>
  <c r="J1237" i="24"/>
  <c r="J1235" i="24"/>
  <c r="J1233" i="24"/>
  <c r="J1231" i="24"/>
  <c r="J1229" i="24"/>
  <c r="J1227" i="24"/>
  <c r="J1225" i="24"/>
  <c r="J1223" i="24"/>
  <c r="J1221" i="24"/>
  <c r="J1219" i="24"/>
  <c r="J1217" i="24"/>
  <c r="J1215" i="24"/>
  <c r="J1213" i="24"/>
  <c r="J1211" i="24"/>
  <c r="J1209" i="24"/>
  <c r="J1207" i="24"/>
  <c r="J1205" i="24"/>
  <c r="J1203" i="24"/>
  <c r="J1201" i="24"/>
  <c r="J1199" i="24"/>
  <c r="J1197" i="24"/>
  <c r="J1195" i="24"/>
  <c r="J1193" i="24"/>
  <c r="J1191" i="24"/>
  <c r="J1189" i="24"/>
  <c r="J1187" i="24"/>
  <c r="J1185" i="24"/>
  <c r="J1179" i="24"/>
  <c r="J1178" i="24"/>
  <c r="H1177" i="24"/>
  <c r="J1171" i="24"/>
  <c r="J1170" i="24"/>
  <c r="H1169" i="24"/>
  <c r="J1163" i="24"/>
  <c r="J1162" i="24"/>
  <c r="H1161" i="24"/>
  <c r="J1155" i="24"/>
  <c r="J1154" i="24"/>
  <c r="H1153" i="24"/>
  <c r="J1147" i="24"/>
  <c r="J1146" i="24"/>
  <c r="H1145" i="24"/>
  <c r="J1139" i="24"/>
  <c r="J1138" i="24"/>
  <c r="H1137" i="24"/>
  <c r="J1131" i="24"/>
  <c r="J1130" i="24"/>
  <c r="H1129" i="24"/>
  <c r="J1123" i="24"/>
  <c r="J1122" i="24"/>
  <c r="H1121" i="24"/>
  <c r="J1115" i="24"/>
  <c r="J1114" i="24"/>
  <c r="H1113" i="24"/>
  <c r="J1107" i="24"/>
  <c r="J1106" i="24"/>
  <c r="H1105" i="24"/>
  <c r="J1099" i="24"/>
  <c r="J1098" i="24"/>
  <c r="H1097" i="24"/>
  <c r="J1091" i="24"/>
  <c r="J1090" i="24"/>
  <c r="H1089" i="24"/>
  <c r="J1083" i="24"/>
  <c r="J1082" i="24"/>
  <c r="H1081" i="24"/>
  <c r="J1075" i="24"/>
  <c r="J1074" i="24"/>
  <c r="H1073" i="24"/>
  <c r="J1067" i="24"/>
  <c r="J1066" i="24"/>
  <c r="H1065" i="24"/>
  <c r="J1059" i="24"/>
  <c r="J1184" i="24"/>
  <c r="H1183" i="24"/>
  <c r="J1176" i="24"/>
  <c r="H1175" i="24"/>
  <c r="J1168" i="24"/>
  <c r="H1167" i="24"/>
  <c r="J1160" i="24"/>
  <c r="H1159" i="24"/>
  <c r="J1152" i="24"/>
  <c r="H1151" i="24"/>
  <c r="J1144" i="24"/>
  <c r="H1143" i="24"/>
  <c r="J1136" i="24"/>
  <c r="H1135" i="24"/>
  <c r="J1128" i="24"/>
  <c r="H1127" i="24"/>
  <c r="J1120" i="24"/>
  <c r="H1119" i="24"/>
  <c r="J1112" i="24"/>
  <c r="H1111" i="24"/>
  <c r="J1104" i="24"/>
  <c r="H1103" i="24"/>
  <c r="J1096" i="24"/>
  <c r="H1095" i="24"/>
  <c r="J1088" i="24"/>
  <c r="H1087" i="24"/>
  <c r="J1080" i="24"/>
  <c r="H1079" i="24"/>
  <c r="J1072" i="24"/>
  <c r="J1064" i="24"/>
  <c r="J1182" i="24"/>
  <c r="H1181" i="24"/>
  <c r="L1180" i="24"/>
  <c r="J1174" i="24"/>
  <c r="H1173" i="24"/>
  <c r="L1172" i="24"/>
  <c r="J1166" i="24"/>
  <c r="H1165" i="24"/>
  <c r="L1164" i="24"/>
  <c r="J1158" i="24"/>
  <c r="H1157" i="24"/>
  <c r="L1156" i="24"/>
  <c r="J1150" i="24"/>
  <c r="H1149" i="24"/>
  <c r="L1148" i="24"/>
  <c r="J1142" i="24"/>
  <c r="H1141" i="24"/>
  <c r="L1140" i="24"/>
  <c r="J1134" i="24"/>
  <c r="H1133" i="24"/>
  <c r="L1132" i="24"/>
  <c r="J1126" i="24"/>
  <c r="H1125" i="24"/>
  <c r="L1124" i="24"/>
  <c r="J1118" i="24"/>
  <c r="H1117" i="24"/>
  <c r="L1116" i="24"/>
  <c r="J1110" i="24"/>
  <c r="H1109" i="24"/>
  <c r="L1108" i="24"/>
  <c r="J1102" i="24"/>
  <c r="H1101" i="24"/>
  <c r="L1100" i="24"/>
  <c r="J1094" i="24"/>
  <c r="H1093" i="24"/>
  <c r="L1092" i="24"/>
  <c r="J1086" i="24"/>
  <c r="H1085" i="24"/>
  <c r="L1084" i="24"/>
  <c r="J1078" i="24"/>
  <c r="J1070" i="24"/>
  <c r="J1062" i="24"/>
  <c r="J1014" i="24"/>
  <c r="H1013" i="24"/>
  <c r="J1010" i="24"/>
  <c r="H1009" i="24"/>
  <c r="J1006" i="24"/>
  <c r="H1005" i="24"/>
  <c r="J1002" i="24"/>
  <c r="H1001" i="24"/>
  <c r="J998" i="24"/>
  <c r="H997" i="24"/>
  <c r="J994" i="24"/>
  <c r="H993" i="24"/>
  <c r="J990" i="24"/>
  <c r="H989" i="24"/>
  <c r="J986" i="24"/>
  <c r="H985" i="24"/>
  <c r="J982" i="24"/>
  <c r="H981" i="24"/>
  <c r="J978" i="24"/>
  <c r="H977" i="24"/>
  <c r="J974" i="24"/>
  <c r="H973" i="24"/>
  <c r="J970" i="24"/>
  <c r="H969" i="24"/>
  <c r="J966" i="24"/>
  <c r="H965" i="24"/>
  <c r="J962" i="24"/>
  <c r="H961" i="24"/>
  <c r="J958" i="24"/>
  <c r="H957" i="24"/>
  <c r="J1013" i="24"/>
  <c r="V1012" i="24"/>
  <c r="H1012" i="24"/>
  <c r="J1009" i="24"/>
  <c r="V1008" i="24"/>
  <c r="H1008" i="24"/>
  <c r="J1005" i="24"/>
  <c r="V1004" i="24"/>
  <c r="H1004" i="24"/>
  <c r="J1001" i="24"/>
  <c r="V1000" i="24"/>
  <c r="H1000" i="24"/>
  <c r="J997" i="24"/>
  <c r="V996" i="24"/>
  <c r="H996" i="24"/>
  <c r="J993" i="24"/>
  <c r="V992" i="24"/>
  <c r="H992" i="24"/>
  <c r="J989" i="24"/>
  <c r="V988" i="24"/>
  <c r="H988" i="24"/>
  <c r="J985" i="24"/>
  <c r="V984" i="24"/>
  <c r="H984" i="24"/>
  <c r="J981" i="24"/>
  <c r="V980" i="24"/>
  <c r="H980" i="24"/>
  <c r="J977" i="24"/>
  <c r="V976" i="24"/>
  <c r="H976" i="24"/>
  <c r="J973" i="24"/>
  <c r="V972" i="24"/>
  <c r="H972" i="24"/>
  <c r="J969" i="24"/>
  <c r="V968" i="24"/>
  <c r="H968" i="24"/>
  <c r="J965" i="24"/>
  <c r="V964" i="24"/>
  <c r="H964" i="24"/>
  <c r="J961" i="24"/>
  <c r="V960" i="24"/>
  <c r="H960" i="24"/>
  <c r="J957" i="24"/>
  <c r="V956" i="24"/>
  <c r="V1011" i="24"/>
  <c r="H1011" i="24"/>
  <c r="X1010" i="24"/>
  <c r="V1007" i="24"/>
  <c r="V1003" i="24"/>
  <c r="V999" i="24"/>
  <c r="V995" i="24"/>
  <c r="V991" i="24"/>
  <c r="V987" i="24"/>
  <c r="V983" i="24"/>
  <c r="V979" i="24"/>
  <c r="V975" i="24"/>
  <c r="V971" i="24"/>
  <c r="V967" i="24"/>
  <c r="V963" i="24"/>
  <c r="V959" i="24"/>
  <c r="H557" i="24"/>
  <c r="L557" i="24"/>
  <c r="H553" i="24"/>
  <c r="L553" i="24"/>
  <c r="H549" i="24"/>
  <c r="L549" i="24"/>
  <c r="H545" i="24"/>
  <c r="L545" i="24"/>
  <c r="H556" i="24"/>
  <c r="L556" i="24"/>
  <c r="H552" i="24"/>
  <c r="L552" i="24"/>
  <c r="H548" i="24"/>
  <c r="L548" i="24"/>
  <c r="H544" i="24"/>
  <c r="L544" i="24"/>
  <c r="H559" i="24"/>
  <c r="L559" i="24"/>
  <c r="X558" i="24"/>
  <c r="H555" i="24"/>
  <c r="L555" i="24"/>
  <c r="X554" i="24"/>
  <c r="H551" i="24"/>
  <c r="L551" i="24"/>
  <c r="X550" i="24"/>
  <c r="H547" i="24"/>
  <c r="L547" i="24"/>
  <c r="X546" i="24"/>
  <c r="H543" i="24"/>
  <c r="L543" i="24"/>
  <c r="X542" i="24"/>
  <c r="T542" i="24"/>
  <c r="T538" i="24"/>
  <c r="T534" i="24"/>
  <c r="T530" i="24"/>
  <c r="T526" i="24"/>
  <c r="T522" i="24"/>
  <c r="T518" i="24"/>
  <c r="T514" i="24"/>
  <c r="L581" i="24"/>
  <c r="L580" i="24"/>
  <c r="L579" i="24"/>
  <c r="L578" i="24"/>
  <c r="L577" i="24"/>
  <c r="L576" i="24"/>
  <c r="L575" i="24"/>
  <c r="L574" i="24"/>
  <c r="L573" i="24"/>
  <c r="L572" i="24"/>
  <c r="L571" i="24"/>
  <c r="L570" i="24"/>
  <c r="L569" i="24"/>
  <c r="L568" i="24"/>
  <c r="L567" i="24"/>
  <c r="L566" i="24"/>
  <c r="L565" i="24"/>
  <c r="L564" i="24"/>
  <c r="L563" i="24"/>
  <c r="L562" i="24"/>
  <c r="L561" i="24"/>
  <c r="L560" i="24"/>
  <c r="H558" i="24"/>
  <c r="L558" i="24"/>
  <c r="X557" i="24"/>
  <c r="H554" i="24"/>
  <c r="L554" i="24"/>
  <c r="X553" i="24"/>
  <c r="H550" i="24"/>
  <c r="L550" i="24"/>
  <c r="X549" i="24"/>
  <c r="H546" i="24"/>
  <c r="L546" i="24"/>
  <c r="X545" i="24"/>
  <c r="X538" i="24"/>
  <c r="V538" i="24"/>
  <c r="X534" i="24"/>
  <c r="V534" i="24"/>
  <c r="X530" i="24"/>
  <c r="V530" i="24"/>
  <c r="X526" i="24"/>
  <c r="V526" i="24"/>
  <c r="X522" i="24"/>
  <c r="V522" i="24"/>
  <c r="X518" i="24"/>
  <c r="V518" i="24"/>
  <c r="X514" i="24"/>
  <c r="V514" i="24"/>
  <c r="X510" i="24"/>
  <c r="V510" i="24"/>
  <c r="X506" i="24"/>
  <c r="V506" i="24"/>
  <c r="X502" i="24"/>
  <c r="V502" i="24"/>
  <c r="X498" i="24"/>
  <c r="V498" i="24"/>
  <c r="X494" i="24"/>
  <c r="V494" i="24"/>
  <c r="X490" i="24"/>
  <c r="V490" i="24"/>
  <c r="X486" i="24"/>
  <c r="V486" i="24"/>
  <c r="X482" i="24"/>
  <c r="V482" i="24"/>
  <c r="X478" i="24"/>
  <c r="V478" i="24"/>
  <c r="X474" i="24"/>
  <c r="V474" i="24"/>
  <c r="X470" i="24"/>
  <c r="V470" i="24"/>
  <c r="X466" i="24"/>
  <c r="V466" i="24"/>
  <c r="X462" i="24"/>
  <c r="V462" i="24"/>
  <c r="X458" i="24"/>
  <c r="V458" i="24"/>
  <c r="X454" i="24"/>
  <c r="V454" i="24"/>
  <c r="X450" i="24"/>
  <c r="V450" i="24"/>
  <c r="X403" i="24"/>
  <c r="V403" i="24"/>
  <c r="X399" i="24"/>
  <c r="V399" i="24"/>
  <c r="X395" i="24"/>
  <c r="V395" i="24"/>
  <c r="X391" i="24"/>
  <c r="V391" i="24"/>
  <c r="X387" i="24"/>
  <c r="V387" i="24"/>
  <c r="X383" i="24"/>
  <c r="V383" i="24"/>
  <c r="X379" i="24"/>
  <c r="V379" i="24"/>
  <c r="X375" i="24"/>
  <c r="V375" i="24"/>
  <c r="X371" i="24"/>
  <c r="V371" i="24"/>
  <c r="X367" i="24"/>
  <c r="V367" i="24"/>
  <c r="X363" i="24"/>
  <c r="V363" i="24"/>
  <c r="X359" i="24"/>
  <c r="V359" i="24"/>
  <c r="X280" i="24"/>
  <c r="V280" i="24"/>
  <c r="X277" i="24"/>
  <c r="V277" i="24"/>
  <c r="X273" i="24"/>
  <c r="V273" i="24"/>
  <c r="X269" i="24"/>
  <c r="V269" i="24"/>
  <c r="X265" i="24"/>
  <c r="V265" i="24"/>
  <c r="X261" i="24"/>
  <c r="V261" i="24"/>
  <c r="X257" i="24"/>
  <c r="V257" i="24"/>
  <c r="X253" i="24"/>
  <c r="V253" i="24"/>
  <c r="X249" i="24"/>
  <c r="V249" i="24"/>
  <c r="X245" i="24"/>
  <c r="V245" i="24"/>
  <c r="X241" i="24"/>
  <c r="V241" i="24"/>
  <c r="X237" i="24"/>
  <c r="V237" i="24"/>
  <c r="X233" i="24"/>
  <c r="V233" i="24"/>
  <c r="X229" i="24"/>
  <c r="V229" i="24"/>
  <c r="X225" i="24"/>
  <c r="V225" i="24"/>
  <c r="X221" i="24"/>
  <c r="V221" i="24"/>
  <c r="X217" i="24"/>
  <c r="V217" i="24"/>
  <c r="X213" i="24"/>
  <c r="V213" i="24"/>
  <c r="X209" i="24"/>
  <c r="V209" i="24"/>
  <c r="X205" i="24"/>
  <c r="V205" i="24"/>
  <c r="X201" i="24"/>
  <c r="V201" i="24"/>
  <c r="X197" i="24"/>
  <c r="V197" i="24"/>
  <c r="X193" i="24"/>
  <c r="V193" i="24"/>
  <c r="X189" i="24"/>
  <c r="V189" i="24"/>
  <c r="V166" i="24"/>
  <c r="X166" i="24"/>
  <c r="T541" i="24"/>
  <c r="T537" i="24"/>
  <c r="T533" i="24"/>
  <c r="T529" i="24"/>
  <c r="T525" i="24"/>
  <c r="T521" i="24"/>
  <c r="T517" i="24"/>
  <c r="T513" i="24"/>
  <c r="T509" i="24"/>
  <c r="T505" i="24"/>
  <c r="T501" i="24"/>
  <c r="T497" i="24"/>
  <c r="T493" i="24"/>
  <c r="T489" i="24"/>
  <c r="T485" i="24"/>
  <c r="T481" i="24"/>
  <c r="T477" i="24"/>
  <c r="T473" i="24"/>
  <c r="T469" i="24"/>
  <c r="T465" i="24"/>
  <c r="T461" i="24"/>
  <c r="T457" i="24"/>
  <c r="T453" i="24"/>
  <c r="T449" i="24"/>
  <c r="V446" i="24"/>
  <c r="T445" i="24"/>
  <c r="V442" i="24"/>
  <c r="T441" i="24"/>
  <c r="V438" i="24"/>
  <c r="T437" i="24"/>
  <c r="V434" i="24"/>
  <c r="T433" i="24"/>
  <c r="V430" i="24"/>
  <c r="T429" i="24"/>
  <c r="V426" i="24"/>
  <c r="T425" i="24"/>
  <c r="V422" i="24"/>
  <c r="T421" i="24"/>
  <c r="V418" i="24"/>
  <c r="T417" i="24"/>
  <c r="V414" i="24"/>
  <c r="T413" i="24"/>
  <c r="V410" i="24"/>
  <c r="T409" i="24"/>
  <c r="T405" i="24"/>
  <c r="X404" i="24"/>
  <c r="V404" i="24"/>
  <c r="T401" i="24"/>
  <c r="X400" i="24"/>
  <c r="V400" i="24"/>
  <c r="T397" i="24"/>
  <c r="X396" i="24"/>
  <c r="V396" i="24"/>
  <c r="T393" i="24"/>
  <c r="X392" i="24"/>
  <c r="V392" i="24"/>
  <c r="T389" i="24"/>
  <c r="X388" i="24"/>
  <c r="V388" i="24"/>
  <c r="T385" i="24"/>
  <c r="X384" i="24"/>
  <c r="V384" i="24"/>
  <c r="T381" i="24"/>
  <c r="X380" i="24"/>
  <c r="V380" i="24"/>
  <c r="T377" i="24"/>
  <c r="X376" i="24"/>
  <c r="V376" i="24"/>
  <c r="T373" i="24"/>
  <c r="X372" i="24"/>
  <c r="V372" i="24"/>
  <c r="T369" i="24"/>
  <c r="X368" i="24"/>
  <c r="V368" i="24"/>
  <c r="T365" i="24"/>
  <c r="X364" i="24"/>
  <c r="V364" i="24"/>
  <c r="T361" i="24"/>
  <c r="X360" i="24"/>
  <c r="V360" i="24"/>
  <c r="T357" i="24"/>
  <c r="X356" i="24"/>
  <c r="V356" i="24"/>
  <c r="V541" i="24"/>
  <c r="T540" i="24"/>
  <c r="V537" i="24"/>
  <c r="T536" i="24"/>
  <c r="V533" i="24"/>
  <c r="T532" i="24"/>
  <c r="V529" i="24"/>
  <c r="T528" i="24"/>
  <c r="V525" i="24"/>
  <c r="T524" i="24"/>
  <c r="V521" i="24"/>
  <c r="T520" i="24"/>
  <c r="V517" i="24"/>
  <c r="T516" i="24"/>
  <c r="V513" i="24"/>
  <c r="T512" i="24"/>
  <c r="V509" i="24"/>
  <c r="T508" i="24"/>
  <c r="V505" i="24"/>
  <c r="T504" i="24"/>
  <c r="V501" i="24"/>
  <c r="T500" i="24"/>
  <c r="V497" i="24"/>
  <c r="T496" i="24"/>
  <c r="V493" i="24"/>
  <c r="T492" i="24"/>
  <c r="V489" i="24"/>
  <c r="T488" i="24"/>
  <c r="V485" i="24"/>
  <c r="T484" i="24"/>
  <c r="V481" i="24"/>
  <c r="T480" i="24"/>
  <c r="V477" i="24"/>
  <c r="T476" i="24"/>
  <c r="V473" i="24"/>
  <c r="T472" i="24"/>
  <c r="V469" i="24"/>
  <c r="T468" i="24"/>
  <c r="V465" i="24"/>
  <c r="T464" i="24"/>
  <c r="V461" i="24"/>
  <c r="T460" i="24"/>
  <c r="V457" i="24"/>
  <c r="T456" i="24"/>
  <c r="V453" i="24"/>
  <c r="T452" i="24"/>
  <c r="V449" i="24"/>
  <c r="T448" i="24"/>
  <c r="V445" i="24"/>
  <c r="T444" i="24"/>
  <c r="V441" i="24"/>
  <c r="T440" i="24"/>
  <c r="V437" i="24"/>
  <c r="T436" i="24"/>
  <c r="V433" i="24"/>
  <c r="T432" i="24"/>
  <c r="V429" i="24"/>
  <c r="T428" i="24"/>
  <c r="V425" i="24"/>
  <c r="T424" i="24"/>
  <c r="V421" i="24"/>
  <c r="T420" i="24"/>
  <c r="V417" i="24"/>
  <c r="T416" i="24"/>
  <c r="V413" i="24"/>
  <c r="T412" i="24"/>
  <c r="V409" i="24"/>
  <c r="T408" i="24"/>
  <c r="T406" i="24"/>
  <c r="X405" i="24"/>
  <c r="V405" i="24"/>
  <c r="T402" i="24"/>
  <c r="X401" i="24"/>
  <c r="V401" i="24"/>
  <c r="X397" i="24"/>
  <c r="V397" i="24"/>
  <c r="X393" i="24"/>
  <c r="V393" i="24"/>
  <c r="X389" i="24"/>
  <c r="V389" i="24"/>
  <c r="X385" i="24"/>
  <c r="V385" i="24"/>
  <c r="X381" i="24"/>
  <c r="V381" i="24"/>
  <c r="X377" i="24"/>
  <c r="V377" i="24"/>
  <c r="X373" i="24"/>
  <c r="V373" i="24"/>
  <c r="X369" i="24"/>
  <c r="V369" i="24"/>
  <c r="X365" i="24"/>
  <c r="V365" i="24"/>
  <c r="X361" i="24"/>
  <c r="V361" i="24"/>
  <c r="X357" i="24"/>
  <c r="V357" i="24"/>
  <c r="X406" i="24"/>
  <c r="V406" i="24"/>
  <c r="X402" i="24"/>
  <c r="V402" i="24"/>
  <c r="X398" i="24"/>
  <c r="V398" i="24"/>
  <c r="X394" i="24"/>
  <c r="V394" i="24"/>
  <c r="X390" i="24"/>
  <c r="V390" i="24"/>
  <c r="X386" i="24"/>
  <c r="V386" i="24"/>
  <c r="X382" i="24"/>
  <c r="V382" i="24"/>
  <c r="X378" i="24"/>
  <c r="V378" i="24"/>
  <c r="X374" i="24"/>
  <c r="V374" i="24"/>
  <c r="X370" i="24"/>
  <c r="V370" i="24"/>
  <c r="X366" i="24"/>
  <c r="V366" i="24"/>
  <c r="T363" i="24"/>
  <c r="X362" i="24"/>
  <c r="V362" i="24"/>
  <c r="T359" i="24"/>
  <c r="X358" i="24"/>
  <c r="V358" i="24"/>
  <c r="X288" i="24"/>
  <c r="V288" i="24"/>
  <c r="X129" i="24"/>
  <c r="V129" i="24"/>
  <c r="H295" i="24"/>
  <c r="L295" i="24"/>
  <c r="H293" i="24"/>
  <c r="L293" i="24"/>
  <c r="H291" i="24"/>
  <c r="L291" i="24"/>
  <c r="T284" i="24"/>
  <c r="V174" i="24"/>
  <c r="X174" i="24"/>
  <c r="V167" i="24"/>
  <c r="X167" i="24"/>
  <c r="H154" i="24"/>
  <c r="L154" i="24"/>
  <c r="H150" i="24"/>
  <c r="L150" i="24"/>
  <c r="H146" i="24"/>
  <c r="L146" i="24"/>
  <c r="H142" i="24"/>
  <c r="L142" i="24"/>
  <c r="K6" i="24"/>
  <c r="V285" i="24"/>
  <c r="X284" i="24"/>
  <c r="V284" i="24"/>
  <c r="V182" i="24"/>
  <c r="X182" i="24"/>
  <c r="V175" i="24"/>
  <c r="X175" i="24"/>
  <c r="X355" i="24"/>
  <c r="X354" i="24"/>
  <c r="X353" i="24"/>
  <c r="X352" i="24"/>
  <c r="X351" i="24"/>
  <c r="X350" i="24"/>
  <c r="X349" i="24"/>
  <c r="X348" i="24"/>
  <c r="X347" i="24"/>
  <c r="X346" i="24"/>
  <c r="X345" i="24"/>
  <c r="X344" i="24"/>
  <c r="X343" i="24"/>
  <c r="X342" i="24"/>
  <c r="X341" i="24"/>
  <c r="X340" i="24"/>
  <c r="X339" i="24"/>
  <c r="X338" i="24"/>
  <c r="X337" i="24"/>
  <c r="X336" i="24"/>
  <c r="X335" i="24"/>
  <c r="X334" i="24"/>
  <c r="X333" i="24"/>
  <c r="X332" i="24"/>
  <c r="X331" i="24"/>
  <c r="X330" i="24"/>
  <c r="X329" i="24"/>
  <c r="X328" i="24"/>
  <c r="X327" i="24"/>
  <c r="X326" i="24"/>
  <c r="X325" i="24"/>
  <c r="X324" i="24"/>
  <c r="X323" i="24"/>
  <c r="X322" i="24"/>
  <c r="X321" i="24"/>
  <c r="X320" i="24"/>
  <c r="X319" i="24"/>
  <c r="X318" i="24"/>
  <c r="X317" i="24"/>
  <c r="X316" i="24"/>
  <c r="X315" i="24"/>
  <c r="X314" i="24"/>
  <c r="X313" i="24"/>
  <c r="X312" i="24"/>
  <c r="X311" i="24"/>
  <c r="X310" i="24"/>
  <c r="X309" i="24"/>
  <c r="X308" i="24"/>
  <c r="X307" i="24"/>
  <c r="X306" i="24"/>
  <c r="X305" i="24"/>
  <c r="X304" i="24"/>
  <c r="X303" i="24"/>
  <c r="X302" i="24"/>
  <c r="X301" i="24"/>
  <c r="X300" i="24"/>
  <c r="X299" i="24"/>
  <c r="X298" i="24"/>
  <c r="X297" i="24"/>
  <c r="X296" i="24"/>
  <c r="H294" i="24"/>
  <c r="L294" i="24"/>
  <c r="H292" i="24"/>
  <c r="L292" i="24"/>
  <c r="T288" i="24"/>
  <c r="V183" i="24"/>
  <c r="X183" i="24"/>
  <c r="L162" i="24"/>
  <c r="J162" i="24"/>
  <c r="X128" i="24"/>
  <c r="V128" i="24"/>
  <c r="T280" i="24"/>
  <c r="T276" i="24"/>
  <c r="T272" i="24"/>
  <c r="T268" i="24"/>
  <c r="T264" i="24"/>
  <c r="T260" i="24"/>
  <c r="T256" i="24"/>
  <c r="T252" i="24"/>
  <c r="T248" i="24"/>
  <c r="T244" i="24"/>
  <c r="T240" i="24"/>
  <c r="T236" i="24"/>
  <c r="T232" i="24"/>
  <c r="T228" i="24"/>
  <c r="T224" i="24"/>
  <c r="T220" i="24"/>
  <c r="T216" i="24"/>
  <c r="T212" i="24"/>
  <c r="T208" i="24"/>
  <c r="T204" i="24"/>
  <c r="T200" i="24"/>
  <c r="T196" i="24"/>
  <c r="T192" i="24"/>
  <c r="T188" i="24"/>
  <c r="L186" i="24"/>
  <c r="J186" i="24"/>
  <c r="L178" i="24"/>
  <c r="J178" i="24"/>
  <c r="L170" i="24"/>
  <c r="J170" i="24"/>
  <c r="H158" i="24"/>
  <c r="X132" i="24"/>
  <c r="V132" i="24"/>
  <c r="V117" i="24"/>
  <c r="X117" i="24"/>
  <c r="H117" i="24"/>
  <c r="L117" i="24"/>
  <c r="H116" i="24"/>
  <c r="L116" i="24"/>
  <c r="H94" i="24"/>
  <c r="L94" i="24"/>
  <c r="H92" i="24"/>
  <c r="L92" i="24"/>
  <c r="H90" i="24"/>
  <c r="L90" i="24"/>
  <c r="H88" i="24"/>
  <c r="L88" i="24"/>
  <c r="H86" i="24"/>
  <c r="L86" i="24"/>
  <c r="H84" i="24"/>
  <c r="L84" i="24"/>
  <c r="H82" i="24"/>
  <c r="L82" i="24"/>
  <c r="H80" i="24"/>
  <c r="L80" i="24"/>
  <c r="H78" i="24"/>
  <c r="L78" i="24"/>
  <c r="H76" i="24"/>
  <c r="L76" i="24"/>
  <c r="H74" i="24"/>
  <c r="L74" i="24"/>
  <c r="H72" i="24"/>
  <c r="L72" i="24"/>
  <c r="H70" i="24"/>
  <c r="L70" i="24"/>
  <c r="H68" i="24"/>
  <c r="L68" i="24"/>
  <c r="H66" i="24"/>
  <c r="L66" i="24"/>
  <c r="H64" i="24"/>
  <c r="L64" i="24"/>
  <c r="H62" i="24"/>
  <c r="L62" i="24"/>
  <c r="H60" i="24"/>
  <c r="L60" i="24"/>
  <c r="H58" i="24"/>
  <c r="L58" i="24"/>
  <c r="H56" i="24"/>
  <c r="L56" i="24"/>
  <c r="H54" i="24"/>
  <c r="L54" i="24"/>
  <c r="H52" i="24"/>
  <c r="L52" i="24"/>
  <c r="H50" i="24"/>
  <c r="L50" i="24"/>
  <c r="T287" i="24"/>
  <c r="T283" i="24"/>
  <c r="T279" i="24"/>
  <c r="V276" i="24"/>
  <c r="T275" i="24"/>
  <c r="V272" i="24"/>
  <c r="T271" i="24"/>
  <c r="V268" i="24"/>
  <c r="J268" i="24"/>
  <c r="T267" i="24"/>
  <c r="V264" i="24"/>
  <c r="J264" i="24"/>
  <c r="T263" i="24"/>
  <c r="V260" i="24"/>
  <c r="J260" i="24"/>
  <c r="T259" i="24"/>
  <c r="V256" i="24"/>
  <c r="J256" i="24"/>
  <c r="T255" i="24"/>
  <c r="V252" i="24"/>
  <c r="J252" i="24"/>
  <c r="T251" i="24"/>
  <c r="V248" i="24"/>
  <c r="J248" i="24"/>
  <c r="T247" i="24"/>
  <c r="V244" i="24"/>
  <c r="J244" i="24"/>
  <c r="T243" i="24"/>
  <c r="V240" i="24"/>
  <c r="J240" i="24"/>
  <c r="T239" i="24"/>
  <c r="V236" i="24"/>
  <c r="J236" i="24"/>
  <c r="T235" i="24"/>
  <c r="V232" i="24"/>
  <c r="J232" i="24"/>
  <c r="T231" i="24"/>
  <c r="V228" i="24"/>
  <c r="J228" i="24"/>
  <c r="T227" i="24"/>
  <c r="V224" i="24"/>
  <c r="J224" i="24"/>
  <c r="T223" i="24"/>
  <c r="V220" i="24"/>
  <c r="J220" i="24"/>
  <c r="T219" i="24"/>
  <c r="V216" i="24"/>
  <c r="J216" i="24"/>
  <c r="T215" i="24"/>
  <c r="V212" i="24"/>
  <c r="J212" i="24"/>
  <c r="T211" i="24"/>
  <c r="V208" i="24"/>
  <c r="J208" i="24"/>
  <c r="T207" i="24"/>
  <c r="V204" i="24"/>
  <c r="J204" i="24"/>
  <c r="T203" i="24"/>
  <c r="V200" i="24"/>
  <c r="J200" i="24"/>
  <c r="T199" i="24"/>
  <c r="V196" i="24"/>
  <c r="J196" i="24"/>
  <c r="T195" i="24"/>
  <c r="V192" i="24"/>
  <c r="T191" i="24"/>
  <c r="V188" i="24"/>
  <c r="V187" i="24"/>
  <c r="X187" i="24"/>
  <c r="J187" i="24"/>
  <c r="H182" i="24"/>
  <c r="V179" i="24"/>
  <c r="X179" i="24"/>
  <c r="J179" i="24"/>
  <c r="H174" i="24"/>
  <c r="V171" i="24"/>
  <c r="X171" i="24"/>
  <c r="J171" i="24"/>
  <c r="H166" i="24"/>
  <c r="V159" i="24"/>
  <c r="J159" i="24"/>
  <c r="L158" i="24"/>
  <c r="J158" i="24"/>
  <c r="X136" i="24"/>
  <c r="V136" i="24"/>
  <c r="V133" i="24"/>
  <c r="X120" i="24"/>
  <c r="V120" i="24"/>
  <c r="H99" i="24"/>
  <c r="L99" i="24"/>
  <c r="V97" i="24"/>
  <c r="X97" i="24"/>
  <c r="H97" i="24"/>
  <c r="L97" i="24"/>
  <c r="H96" i="24"/>
  <c r="L96" i="24"/>
  <c r="J267" i="24"/>
  <c r="J263" i="24"/>
  <c r="J259" i="24"/>
  <c r="J255" i="24"/>
  <c r="J251" i="24"/>
  <c r="J247" i="24"/>
  <c r="J243" i="24"/>
  <c r="J239" i="24"/>
  <c r="J235" i="24"/>
  <c r="J231" i="24"/>
  <c r="J227" i="24"/>
  <c r="J223" i="24"/>
  <c r="J219" i="24"/>
  <c r="J215" i="24"/>
  <c r="J211" i="24"/>
  <c r="J207" i="24"/>
  <c r="J203" i="24"/>
  <c r="J199" i="24"/>
  <c r="H183" i="24"/>
  <c r="L182" i="24"/>
  <c r="J182" i="24"/>
  <c r="H175" i="24"/>
  <c r="L174" i="24"/>
  <c r="J174" i="24"/>
  <c r="H167" i="24"/>
  <c r="L166" i="24"/>
  <c r="J166" i="24"/>
  <c r="H151" i="24"/>
  <c r="L151" i="24"/>
  <c r="H147" i="24"/>
  <c r="L147" i="24"/>
  <c r="H143" i="24"/>
  <c r="L143" i="24"/>
  <c r="X124" i="24"/>
  <c r="V124" i="24"/>
  <c r="F6" i="24"/>
  <c r="V185" i="24"/>
  <c r="H185" i="24"/>
  <c r="V181" i="24"/>
  <c r="H181" i="24"/>
  <c r="V177" i="24"/>
  <c r="H177" i="24"/>
  <c r="V173" i="24"/>
  <c r="H173" i="24"/>
  <c r="V169" i="24"/>
  <c r="H169" i="24"/>
  <c r="V165" i="24"/>
  <c r="H165" i="24"/>
  <c r="V161" i="24"/>
  <c r="H161" i="24"/>
  <c r="V157" i="24"/>
  <c r="H157" i="24"/>
  <c r="H153" i="24"/>
  <c r="L153" i="24"/>
  <c r="H149" i="24"/>
  <c r="L149" i="24"/>
  <c r="H145" i="24"/>
  <c r="L145" i="24"/>
  <c r="H141" i="24"/>
  <c r="L141" i="24"/>
  <c r="V103" i="24"/>
  <c r="X103" i="24"/>
  <c r="V101" i="24"/>
  <c r="X101" i="24"/>
  <c r="H101" i="24"/>
  <c r="L101" i="24"/>
  <c r="X100" i="24"/>
  <c r="H100" i="24"/>
  <c r="L100" i="24"/>
  <c r="X99" i="24"/>
  <c r="V184" i="24"/>
  <c r="H184" i="24"/>
  <c r="V180" i="24"/>
  <c r="H180" i="24"/>
  <c r="V176" i="24"/>
  <c r="H176" i="24"/>
  <c r="V172" i="24"/>
  <c r="H172" i="24"/>
  <c r="V168" i="24"/>
  <c r="H168" i="24"/>
  <c r="V164" i="24"/>
  <c r="V160" i="24"/>
  <c r="V156" i="24"/>
  <c r="H152" i="24"/>
  <c r="L152" i="24"/>
  <c r="H148" i="24"/>
  <c r="L148" i="24"/>
  <c r="H144" i="24"/>
  <c r="L144" i="24"/>
  <c r="H140" i="24"/>
  <c r="L140" i="24"/>
  <c r="H115" i="24"/>
  <c r="L115" i="24"/>
  <c r="V113" i="24"/>
  <c r="X113" i="24"/>
  <c r="H113" i="24"/>
  <c r="L113" i="24"/>
  <c r="H112" i="24"/>
  <c r="L112" i="24"/>
  <c r="H111" i="24"/>
  <c r="L111" i="24"/>
  <c r="V104" i="24"/>
  <c r="X104" i="24"/>
  <c r="T139" i="24"/>
  <c r="T135" i="24"/>
  <c r="T131" i="24"/>
  <c r="T127" i="24"/>
  <c r="T123" i="24"/>
  <c r="T119" i="24"/>
  <c r="V109" i="24"/>
  <c r="X109" i="24"/>
  <c r="H109" i="24"/>
  <c r="L109" i="24"/>
  <c r="H108" i="24"/>
  <c r="L108" i="24"/>
  <c r="H107" i="24"/>
  <c r="L107" i="24"/>
  <c r="H95" i="24"/>
  <c r="L95" i="24"/>
  <c r="H93" i="24"/>
  <c r="L93" i="24"/>
  <c r="H91" i="24"/>
  <c r="L91" i="24"/>
  <c r="H89" i="24"/>
  <c r="L89" i="24"/>
  <c r="H87" i="24"/>
  <c r="L87" i="24"/>
  <c r="H85" i="24"/>
  <c r="L85" i="24"/>
  <c r="H83" i="24"/>
  <c r="L83" i="24"/>
  <c r="H81" i="24"/>
  <c r="L81" i="24"/>
  <c r="H79" i="24"/>
  <c r="L79" i="24"/>
  <c r="H77" i="24"/>
  <c r="L77" i="24"/>
  <c r="H75" i="24"/>
  <c r="L75" i="24"/>
  <c r="H73" i="24"/>
  <c r="L73" i="24"/>
  <c r="H71" i="24"/>
  <c r="L71" i="24"/>
  <c r="H69" i="24"/>
  <c r="L69" i="24"/>
  <c r="H67" i="24"/>
  <c r="L67" i="24"/>
  <c r="H65" i="24"/>
  <c r="L65" i="24"/>
  <c r="H63" i="24"/>
  <c r="L63" i="24"/>
  <c r="T138" i="24"/>
  <c r="V135" i="24"/>
  <c r="T134" i="24"/>
  <c r="V131" i="24"/>
  <c r="T130" i="24"/>
  <c r="V127" i="24"/>
  <c r="T126" i="24"/>
  <c r="V123" i="24"/>
  <c r="T122" i="24"/>
  <c r="V119" i="24"/>
  <c r="T118" i="24"/>
  <c r="V105" i="24"/>
  <c r="X105" i="24"/>
  <c r="H105" i="24"/>
  <c r="L105" i="24"/>
  <c r="H104" i="24"/>
  <c r="L104" i="24"/>
  <c r="H103" i="24"/>
  <c r="L103" i="24"/>
  <c r="H61" i="24"/>
  <c r="L61" i="24"/>
  <c r="H59" i="24"/>
  <c r="L59" i="24"/>
  <c r="H57" i="24"/>
  <c r="L57" i="24"/>
  <c r="H55" i="24"/>
  <c r="L55" i="24"/>
  <c r="H53" i="24"/>
  <c r="L53" i="24"/>
  <c r="H51" i="24"/>
  <c r="L51" i="24"/>
  <c r="H49" i="24"/>
  <c r="L49" i="24"/>
  <c r="H47" i="24"/>
  <c r="L47" i="24"/>
  <c r="H45" i="24"/>
  <c r="L45" i="24"/>
  <c r="H43" i="24"/>
  <c r="L43" i="24"/>
  <c r="H41" i="24"/>
  <c r="L41" i="24"/>
  <c r="H39" i="24"/>
  <c r="L39" i="24"/>
  <c r="H37" i="24"/>
  <c r="L37" i="24"/>
  <c r="H35" i="24"/>
  <c r="L35" i="24"/>
  <c r="H33" i="24"/>
  <c r="L33" i="24"/>
  <c r="H31" i="24"/>
  <c r="L31" i="24"/>
  <c r="H29" i="24"/>
  <c r="L29" i="24"/>
  <c r="H27" i="24"/>
  <c r="L27" i="24"/>
  <c r="H25" i="24"/>
  <c r="L25" i="24"/>
  <c r="H23" i="24"/>
  <c r="L23" i="24"/>
  <c r="H21" i="24"/>
  <c r="L21" i="24"/>
  <c r="H19" i="24"/>
  <c r="L19" i="24"/>
  <c r="H17" i="24"/>
  <c r="L17" i="24"/>
  <c r="H15" i="24"/>
  <c r="L15" i="24"/>
  <c r="H13" i="24"/>
  <c r="L13" i="24"/>
  <c r="H11" i="24"/>
  <c r="L11" i="24"/>
  <c r="H9" i="24"/>
  <c r="L9" i="24"/>
  <c r="X6" i="24"/>
  <c r="H114" i="24"/>
  <c r="L114" i="24"/>
  <c r="H110" i="24"/>
  <c r="L110" i="24"/>
  <c r="H106" i="24"/>
  <c r="L106" i="24"/>
  <c r="H102" i="24"/>
  <c r="L102" i="24"/>
  <c r="H98" i="24"/>
  <c r="L98" i="24"/>
  <c r="I6" i="24"/>
  <c r="H48" i="24"/>
  <c r="L48" i="24"/>
  <c r="H46" i="24"/>
  <c r="L46" i="24"/>
  <c r="H44" i="24"/>
  <c r="L44" i="24"/>
  <c r="H42" i="24"/>
  <c r="L42" i="24"/>
  <c r="H40" i="24"/>
  <c r="L40" i="24"/>
  <c r="H38" i="24"/>
  <c r="L38" i="24"/>
  <c r="H36" i="24"/>
  <c r="L36" i="24"/>
  <c r="H34" i="24"/>
  <c r="L34" i="24"/>
  <c r="H32" i="24"/>
  <c r="L32" i="24"/>
  <c r="H30" i="24"/>
  <c r="L30" i="24"/>
  <c r="H28" i="24"/>
  <c r="L28" i="24"/>
  <c r="H26" i="24"/>
  <c r="L26" i="24"/>
  <c r="H24" i="24"/>
  <c r="L24" i="24"/>
  <c r="H22" i="24"/>
  <c r="L22" i="24"/>
  <c r="H20" i="24"/>
  <c r="L20" i="24"/>
  <c r="H18" i="24"/>
  <c r="L18" i="24"/>
  <c r="H16" i="24"/>
  <c r="L16" i="24"/>
  <c r="H14" i="24"/>
  <c r="L14" i="24"/>
  <c r="H12" i="24"/>
  <c r="L12" i="24"/>
  <c r="H10" i="24"/>
  <c r="L10" i="24"/>
  <c r="V6" i="24"/>
  <c r="H8" i="24"/>
  <c r="L8" i="24"/>
  <c r="U6" i="24"/>
  <c r="E6" i="24"/>
  <c r="W6" i="24"/>
  <c r="E53" i="2" s="1"/>
  <c r="R6" i="24"/>
  <c r="Q6" i="24"/>
  <c r="T6" i="24" l="1"/>
  <c r="E52" i="2"/>
  <c r="L6" i="25"/>
  <c r="J6" i="24"/>
  <c r="L6" i="24"/>
  <c r="H6" i="24" s="1"/>
  <c r="H44" i="12" l="1"/>
  <c r="F44" i="12"/>
  <c r="D39" i="12"/>
  <c r="D34" i="12"/>
  <c r="G52" i="13"/>
  <c r="H59" i="5"/>
  <c r="J47" i="2"/>
  <c r="J46" i="2"/>
  <c r="J42" i="2"/>
  <c r="J41" i="2"/>
  <c r="J40" i="2"/>
  <c r="J39" i="2"/>
  <c r="J38" i="2"/>
  <c r="J37" i="2"/>
  <c r="J36" i="2"/>
  <c r="J35" i="2"/>
  <c r="G35" i="2"/>
  <c r="E35" i="2"/>
  <c r="J34" i="2"/>
  <c r="G34" i="2"/>
  <c r="E34" i="2"/>
  <c r="J33" i="2"/>
  <c r="G33" i="2"/>
  <c r="E33" i="2"/>
  <c r="J32" i="2"/>
  <c r="G32" i="2"/>
  <c r="E32" i="2"/>
  <c r="J31" i="2"/>
  <c r="G31" i="2"/>
  <c r="E31" i="2"/>
  <c r="J30" i="2"/>
  <c r="G30" i="2"/>
  <c r="E30" i="2"/>
  <c r="J29" i="2"/>
  <c r="E29" i="2"/>
  <c r="J28" i="2"/>
  <c r="E28" i="2"/>
  <c r="J27" i="2"/>
  <c r="E27" i="2"/>
  <c r="J26" i="2"/>
  <c r="E26" i="2"/>
  <c r="J25" i="2"/>
  <c r="E25" i="2"/>
  <c r="J24" i="2"/>
  <c r="G24" i="2"/>
  <c r="E24" i="2"/>
  <c r="J23" i="2"/>
  <c r="G23" i="2"/>
  <c r="J22" i="2"/>
  <c r="G22" i="2"/>
  <c r="J21" i="2"/>
  <c r="G21" i="2"/>
  <c r="E21" i="2"/>
  <c r="J20" i="2"/>
  <c r="G20" i="2"/>
  <c r="E20" i="2"/>
  <c r="J19" i="2"/>
  <c r="E19" i="2"/>
  <c r="J18" i="2"/>
  <c r="E18" i="2"/>
  <c r="J17" i="2"/>
  <c r="G17" i="2"/>
  <c r="E17" i="2"/>
  <c r="G16" i="2"/>
  <c r="E16" i="2"/>
  <c r="G15" i="2"/>
  <c r="E15" i="2"/>
  <c r="G14" i="2"/>
  <c r="E14" i="2"/>
  <c r="J13" i="2"/>
  <c r="G13" i="2"/>
  <c r="E13" i="2"/>
  <c r="J12" i="2"/>
  <c r="G12" i="2"/>
  <c r="E12" i="2"/>
  <c r="J11" i="2"/>
  <c r="G11" i="2"/>
  <c r="E11" i="2"/>
  <c r="J10" i="2"/>
  <c r="G10" i="2"/>
  <c r="E10" i="2"/>
  <c r="J9" i="2"/>
  <c r="G9" i="2"/>
  <c r="E9" i="2"/>
  <c r="J8" i="2"/>
  <c r="G8" i="2"/>
  <c r="E8" i="2"/>
  <c r="K36" i="2" l="1"/>
  <c r="K18" i="2"/>
  <c r="K46" i="2" l="1"/>
  <c r="K39" i="2"/>
  <c r="K37" i="2"/>
  <c r="K29" i="2"/>
  <c r="K23" i="2"/>
  <c r="K25" i="2"/>
  <c r="K32" i="2"/>
  <c r="K31" i="2"/>
  <c r="K30" i="2"/>
  <c r="K22" i="2"/>
  <c r="K24" i="2"/>
  <c r="K10" i="2"/>
  <c r="K11" i="2"/>
  <c r="N40" i="2" l="1"/>
  <c r="N27" i="2"/>
  <c r="N36" i="2"/>
  <c r="N38" i="2"/>
  <c r="N18" i="2"/>
  <c r="N37" i="2"/>
  <c r="N39" i="2"/>
  <c r="K8" i="2"/>
  <c r="K28" i="2"/>
  <c r="K19" i="2"/>
  <c r="K26" i="2"/>
  <c r="N9" i="2"/>
  <c r="N46" i="2"/>
  <c r="N11" i="2"/>
  <c r="N10" i="2"/>
  <c r="N12" i="2"/>
  <c r="N8" i="2"/>
  <c r="K41" i="2"/>
  <c r="K34" i="2"/>
  <c r="K17" i="2"/>
  <c r="K33" i="2"/>
  <c r="K21" i="2"/>
  <c r="K20" i="2"/>
  <c r="K38" i="2" l="1"/>
  <c r="K40" i="2"/>
  <c r="K9" i="2"/>
  <c r="K47" i="2" l="1"/>
  <c r="K27" i="2"/>
  <c r="K12" i="2"/>
  <c r="K13" i="2" l="1"/>
  <c r="N25" i="2"/>
  <c r="N41" i="2"/>
  <c r="N30" i="2"/>
  <c r="N23" i="2"/>
  <c r="N28" i="2"/>
  <c r="N24" i="2"/>
  <c r="N29" i="2"/>
  <c r="N13" i="2"/>
  <c r="N19" i="2"/>
  <c r="N34" i="2"/>
  <c r="N26" i="2"/>
  <c r="N31" i="2"/>
  <c r="K42" i="2" l="1"/>
  <c r="N32" i="2"/>
  <c r="N47" i="2"/>
  <c r="N21" i="2"/>
  <c r="N22" i="2"/>
  <c r="N33" i="2"/>
  <c r="N17" i="2" l="1"/>
  <c r="N20" i="2" l="1"/>
  <c r="M31" i="3" l="1"/>
  <c r="H31" i="3"/>
  <c r="M23" i="3"/>
  <c r="M15" i="3"/>
  <c r="H15" i="3"/>
  <c r="H23" i="3"/>
  <c r="I59" i="5" l="1"/>
  <c r="F9" i="3"/>
  <c r="K33" i="3" s="1"/>
  <c r="F7" i="3"/>
  <c r="F31" i="3" s="1"/>
  <c r="F5" i="3"/>
  <c r="K21" i="3" s="1"/>
  <c r="K36" i="3"/>
  <c r="K28" i="3"/>
  <c r="F28" i="3"/>
  <c r="K20" i="3"/>
  <c r="F20" i="3"/>
  <c r="K12" i="3"/>
  <c r="F12" i="3"/>
  <c r="K4" i="3"/>
  <c r="F4" i="3"/>
  <c r="I58" i="5"/>
  <c r="I57" i="5"/>
  <c r="I55" i="5"/>
  <c r="I54" i="5"/>
  <c r="F58" i="5"/>
  <c r="F57" i="5"/>
  <c r="F54" i="5"/>
  <c r="F55" i="5"/>
  <c r="L59" i="5" l="1"/>
  <c r="K7" i="3"/>
  <c r="K9" i="3"/>
  <c r="K23" i="3"/>
  <c r="K25" i="3"/>
  <c r="F17" i="3"/>
  <c r="F33" i="3"/>
  <c r="F21" i="3"/>
  <c r="F13" i="3"/>
  <c r="K15" i="3"/>
  <c r="F25" i="3"/>
  <c r="F29" i="3"/>
  <c r="K31" i="3"/>
  <c r="K13" i="3"/>
  <c r="F23" i="3"/>
  <c r="K29" i="3"/>
  <c r="K5" i="3"/>
  <c r="F15" i="3"/>
  <c r="K17" i="3"/>
  <c r="I38" i="5"/>
  <c r="F38" i="5"/>
  <c r="B11" i="2" l="1"/>
  <c r="B12" i="2"/>
  <c r="B49" i="2" l="1"/>
  <c r="AW27" i="2" l="1"/>
  <c r="AW26" i="2"/>
  <c r="AN1008" i="2"/>
  <c r="AM1008" i="2"/>
  <c r="AQ1008" i="2" s="1"/>
  <c r="AB1008" i="2"/>
  <c r="AA1008" i="2"/>
  <c r="AE1008" i="2" s="1"/>
  <c r="AN1007" i="2"/>
  <c r="AM1007" i="2"/>
  <c r="AQ1007" i="2" s="1"/>
  <c r="AB1007" i="2"/>
  <c r="AA1007" i="2"/>
  <c r="AE1007" i="2" s="1"/>
  <c r="AN1006" i="2"/>
  <c r="AM1006" i="2"/>
  <c r="AQ1006" i="2" s="1"/>
  <c r="AB1006" i="2"/>
  <c r="AA1006" i="2"/>
  <c r="AE1006" i="2" s="1"/>
  <c r="AN1005" i="2"/>
  <c r="AM1005" i="2"/>
  <c r="AQ1005" i="2" s="1"/>
  <c r="AB1005" i="2"/>
  <c r="AA1005" i="2"/>
  <c r="AE1005" i="2" s="1"/>
  <c r="AN1004" i="2"/>
  <c r="AM1004" i="2"/>
  <c r="AQ1004" i="2" s="1"/>
  <c r="AB1004" i="2"/>
  <c r="AA1004" i="2"/>
  <c r="AE1004" i="2" s="1"/>
  <c r="AN1003" i="2"/>
  <c r="AM1003" i="2"/>
  <c r="AQ1003" i="2" s="1"/>
  <c r="AB1003" i="2"/>
  <c r="AA1003" i="2"/>
  <c r="AE1003" i="2" s="1"/>
  <c r="AN1002" i="2"/>
  <c r="AM1002" i="2"/>
  <c r="AQ1002" i="2" s="1"/>
  <c r="AB1002" i="2"/>
  <c r="AA1002" i="2"/>
  <c r="AE1002" i="2" s="1"/>
  <c r="AN1001" i="2"/>
  <c r="AM1001" i="2"/>
  <c r="AQ1001" i="2" s="1"/>
  <c r="AB1001" i="2"/>
  <c r="AA1001" i="2"/>
  <c r="AN1000" i="2"/>
  <c r="AM1000" i="2"/>
  <c r="AB1000" i="2"/>
  <c r="AA1000" i="2"/>
  <c r="AE1000" i="2" s="1"/>
  <c r="AN999" i="2"/>
  <c r="AM999" i="2"/>
  <c r="AQ999" i="2" s="1"/>
  <c r="AR999" i="2" s="1"/>
  <c r="AB999" i="2"/>
  <c r="AA999" i="2"/>
  <c r="AE999" i="2" s="1"/>
  <c r="AN998" i="2"/>
  <c r="AM998" i="2"/>
  <c r="AQ998" i="2" s="1"/>
  <c r="AB998" i="2"/>
  <c r="AA998" i="2"/>
  <c r="AE998" i="2" s="1"/>
  <c r="AN997" i="2"/>
  <c r="AM997" i="2"/>
  <c r="AQ997" i="2" s="1"/>
  <c r="AB997" i="2"/>
  <c r="AA997" i="2"/>
  <c r="AN996" i="2"/>
  <c r="AM996" i="2"/>
  <c r="AB996" i="2"/>
  <c r="AA996" i="2"/>
  <c r="AE996" i="2" s="1"/>
  <c r="AN995" i="2"/>
  <c r="AM995" i="2"/>
  <c r="AQ995" i="2" s="1"/>
  <c r="AR995" i="2" s="1"/>
  <c r="AE995" i="2"/>
  <c r="AB995" i="2"/>
  <c r="AA995" i="2"/>
  <c r="AQ994" i="2"/>
  <c r="AN994" i="2"/>
  <c r="AM994" i="2"/>
  <c r="AB994" i="2"/>
  <c r="AC994" i="2" s="1"/>
  <c r="AA994" i="2"/>
  <c r="AE994" i="2" s="1"/>
  <c r="AN993" i="2"/>
  <c r="AM993" i="2"/>
  <c r="AB993" i="2"/>
  <c r="AA993" i="2"/>
  <c r="AE993" i="2" s="1"/>
  <c r="AN992" i="2"/>
  <c r="AM992" i="2"/>
  <c r="AQ992" i="2" s="1"/>
  <c r="AE992" i="2"/>
  <c r="AB992" i="2"/>
  <c r="AC992" i="2" s="1"/>
  <c r="AA992" i="2"/>
  <c r="AN991" i="2"/>
  <c r="AM991" i="2"/>
  <c r="AB991" i="2"/>
  <c r="AA991" i="2"/>
  <c r="AE991" i="2" s="1"/>
  <c r="AN990" i="2"/>
  <c r="AM990" i="2"/>
  <c r="AB990" i="2"/>
  <c r="AA990" i="2"/>
  <c r="AE990" i="2" s="1"/>
  <c r="AN989" i="2"/>
  <c r="AM989" i="2"/>
  <c r="AQ989" i="2" s="1"/>
  <c r="AB989" i="2"/>
  <c r="AC989" i="2" s="1"/>
  <c r="AA989" i="2"/>
  <c r="AE989" i="2" s="1"/>
  <c r="AN988" i="2"/>
  <c r="AM988" i="2"/>
  <c r="AQ988" i="2" s="1"/>
  <c r="AE988" i="2"/>
  <c r="AB988" i="2"/>
  <c r="AC988" i="2" s="1"/>
  <c r="AA988" i="2"/>
  <c r="AN987" i="2"/>
  <c r="AO987" i="2" s="1"/>
  <c r="AM987" i="2"/>
  <c r="AQ987" i="2" s="1"/>
  <c r="AR987" i="2" s="1"/>
  <c r="AB987" i="2"/>
  <c r="AA987" i="2"/>
  <c r="AE987" i="2" s="1"/>
  <c r="AQ986" i="2"/>
  <c r="AN986" i="2"/>
  <c r="AO986" i="2" s="1"/>
  <c r="AM986" i="2"/>
  <c r="AE986" i="2"/>
  <c r="AB986" i="2"/>
  <c r="AC986" i="2" s="1"/>
  <c r="AA986" i="2"/>
  <c r="AN985" i="2"/>
  <c r="AM985" i="2"/>
  <c r="AQ985" i="2" s="1"/>
  <c r="AR985" i="2" s="1"/>
  <c r="AB985" i="2"/>
  <c r="AA985" i="2"/>
  <c r="AE985" i="2" s="1"/>
  <c r="AN984" i="2"/>
  <c r="AM984" i="2"/>
  <c r="AB984" i="2"/>
  <c r="AA984" i="2"/>
  <c r="AE984" i="2" s="1"/>
  <c r="AQ983" i="2"/>
  <c r="AN983" i="2"/>
  <c r="AM983" i="2"/>
  <c r="AB983" i="2"/>
  <c r="AA983" i="2"/>
  <c r="AE983" i="2" s="1"/>
  <c r="AN982" i="2"/>
  <c r="AM982" i="2"/>
  <c r="AE982" i="2"/>
  <c r="AB982" i="2"/>
  <c r="AC982" i="2" s="1"/>
  <c r="AA982" i="2"/>
  <c r="AN981" i="2"/>
  <c r="AM981" i="2"/>
  <c r="AQ981" i="2" s="1"/>
  <c r="AE981" i="2"/>
  <c r="AB981" i="2"/>
  <c r="AC981" i="2" s="1"/>
  <c r="AA981" i="2"/>
  <c r="AQ980" i="2"/>
  <c r="AN980" i="2"/>
  <c r="AO980" i="2" s="1"/>
  <c r="AM980" i="2"/>
  <c r="AB980" i="2"/>
  <c r="AC980" i="2" s="1"/>
  <c r="AA980" i="2"/>
  <c r="AE980" i="2" s="1"/>
  <c r="AN979" i="2"/>
  <c r="AO979" i="2" s="1"/>
  <c r="AM979" i="2"/>
  <c r="AQ979" i="2" s="1"/>
  <c r="AR979" i="2" s="1"/>
  <c r="AE979" i="2"/>
  <c r="AB979" i="2"/>
  <c r="AA979" i="2"/>
  <c r="AN978" i="2"/>
  <c r="AO978" i="2" s="1"/>
  <c r="AM978" i="2"/>
  <c r="AQ978" i="2" s="1"/>
  <c r="AB978" i="2"/>
  <c r="AA978" i="2"/>
  <c r="AE978" i="2" s="1"/>
  <c r="AQ977" i="2"/>
  <c r="AR977" i="2" s="1"/>
  <c r="AN977" i="2"/>
  <c r="AM977" i="2"/>
  <c r="AB977" i="2"/>
  <c r="AA977" i="2"/>
  <c r="AE977" i="2" s="1"/>
  <c r="AF977" i="2" s="1"/>
  <c r="AN976" i="2"/>
  <c r="AM976" i="2"/>
  <c r="AE976" i="2"/>
  <c r="AB976" i="2"/>
  <c r="AC976" i="2" s="1"/>
  <c r="AA976" i="2"/>
  <c r="AN975" i="2"/>
  <c r="AM975" i="2"/>
  <c r="AQ975" i="2" s="1"/>
  <c r="AB975" i="2"/>
  <c r="AA975" i="2"/>
  <c r="AE975" i="2" s="1"/>
  <c r="AN974" i="2"/>
  <c r="AM974" i="2"/>
  <c r="AB974" i="2"/>
  <c r="AA974" i="2"/>
  <c r="AE974" i="2" s="1"/>
  <c r="AN973" i="2"/>
  <c r="AO973" i="2" s="1"/>
  <c r="AM973" i="2"/>
  <c r="AQ973" i="2" s="1"/>
  <c r="AB973" i="2"/>
  <c r="AC973" i="2" s="1"/>
  <c r="AA973" i="2"/>
  <c r="AE973" i="2" s="1"/>
  <c r="AN972" i="2"/>
  <c r="AM972" i="2"/>
  <c r="AQ972" i="2" s="1"/>
  <c r="AE972" i="2"/>
  <c r="AB972" i="2"/>
  <c r="AC972" i="2" s="1"/>
  <c r="AA972" i="2"/>
  <c r="AN971" i="2"/>
  <c r="AO971" i="2" s="1"/>
  <c r="AM971" i="2"/>
  <c r="AQ971" i="2" s="1"/>
  <c r="AR971" i="2" s="1"/>
  <c r="AB971" i="2"/>
  <c r="AA971" i="2"/>
  <c r="AE971" i="2" s="1"/>
  <c r="AF971" i="2" s="1"/>
  <c r="AQ970" i="2"/>
  <c r="AN970" i="2"/>
  <c r="AO970" i="2" s="1"/>
  <c r="AM970" i="2"/>
  <c r="AE970" i="2"/>
  <c r="AB970" i="2"/>
  <c r="AC970" i="2" s="1"/>
  <c r="AA970" i="2"/>
  <c r="AN969" i="2"/>
  <c r="AM969" i="2"/>
  <c r="AQ969" i="2" s="1"/>
  <c r="AB969" i="2"/>
  <c r="AA969" i="2"/>
  <c r="AE969" i="2" s="1"/>
  <c r="AF969" i="2" s="1"/>
  <c r="AQ968" i="2"/>
  <c r="AN968" i="2"/>
  <c r="AM968" i="2"/>
  <c r="AB968" i="2"/>
  <c r="AC968" i="2" s="1"/>
  <c r="AA968" i="2"/>
  <c r="AE968" i="2" s="1"/>
  <c r="AN967" i="2"/>
  <c r="AM967" i="2"/>
  <c r="AB967" i="2"/>
  <c r="AC967" i="2" s="1"/>
  <c r="AA967" i="2"/>
  <c r="AE967" i="2" s="1"/>
  <c r="AN966" i="2"/>
  <c r="AM966" i="2"/>
  <c r="AQ966" i="2" s="1"/>
  <c r="AB966" i="2"/>
  <c r="AC966" i="2" s="1"/>
  <c r="AA966" i="2"/>
  <c r="AE966" i="2" s="1"/>
  <c r="AN965" i="2"/>
  <c r="AM965" i="2"/>
  <c r="AQ965" i="2" s="1"/>
  <c r="AE965" i="2"/>
  <c r="AB965" i="2"/>
  <c r="AA965" i="2"/>
  <c r="AN964" i="2"/>
  <c r="AO964" i="2" s="1"/>
  <c r="AM964" i="2"/>
  <c r="AQ964" i="2" s="1"/>
  <c r="AR964" i="2" s="1"/>
  <c r="AB964" i="2"/>
  <c r="AC964" i="2" s="1"/>
  <c r="AA964" i="2"/>
  <c r="AE964" i="2" s="1"/>
  <c r="AQ963" i="2"/>
  <c r="AN963" i="2"/>
  <c r="AO963" i="2" s="1"/>
  <c r="AM963" i="2"/>
  <c r="AB963" i="2"/>
  <c r="AA963" i="2"/>
  <c r="AN962" i="2"/>
  <c r="AM962" i="2"/>
  <c r="AQ962" i="2" s="1"/>
  <c r="AB962" i="2"/>
  <c r="AA962" i="2"/>
  <c r="AE962" i="2" s="1"/>
  <c r="AQ961" i="2"/>
  <c r="AN961" i="2"/>
  <c r="AO961" i="2" s="1"/>
  <c r="AM961" i="2"/>
  <c r="AE961" i="2"/>
  <c r="AF961" i="2" s="1"/>
  <c r="AB961" i="2"/>
  <c r="AA961" i="2"/>
  <c r="AN960" i="2"/>
  <c r="AM960" i="2"/>
  <c r="AQ960" i="2" s="1"/>
  <c r="AR960" i="2" s="1"/>
  <c r="AB960" i="2"/>
  <c r="AC960" i="2" s="1"/>
  <c r="AA960" i="2"/>
  <c r="AE960" i="2" s="1"/>
  <c r="AN959" i="2"/>
  <c r="AO959" i="2" s="1"/>
  <c r="AM959" i="2"/>
  <c r="AQ959" i="2" s="1"/>
  <c r="AB959" i="2"/>
  <c r="AA959" i="2"/>
  <c r="AN958" i="2"/>
  <c r="AM958" i="2"/>
  <c r="AQ958" i="2" s="1"/>
  <c r="AB958" i="2"/>
  <c r="AC958" i="2" s="1"/>
  <c r="AA958" i="2"/>
  <c r="AE958" i="2" s="1"/>
  <c r="AQ957" i="2"/>
  <c r="AN957" i="2"/>
  <c r="AO957" i="2" s="1"/>
  <c r="AM957" i="2"/>
  <c r="AB957" i="2"/>
  <c r="AA957" i="2"/>
  <c r="AE957" i="2" s="1"/>
  <c r="AF957" i="2" s="1"/>
  <c r="AN956" i="2"/>
  <c r="AO956" i="2" s="1"/>
  <c r="AM956" i="2"/>
  <c r="AQ956" i="2" s="1"/>
  <c r="AR956" i="2" s="1"/>
  <c r="AB956" i="2"/>
  <c r="AC956" i="2" s="1"/>
  <c r="AA956" i="2"/>
  <c r="AE956" i="2" s="1"/>
  <c r="AN955" i="2"/>
  <c r="AM955" i="2"/>
  <c r="AQ955" i="2" s="1"/>
  <c r="AB955" i="2"/>
  <c r="AA955" i="2"/>
  <c r="AN954" i="2"/>
  <c r="AM954" i="2"/>
  <c r="AQ954" i="2" s="1"/>
  <c r="AB954" i="2"/>
  <c r="AC954" i="2" s="1"/>
  <c r="AA954" i="2"/>
  <c r="AE954" i="2" s="1"/>
  <c r="AN953" i="2"/>
  <c r="AO953" i="2" s="1"/>
  <c r="AM953" i="2"/>
  <c r="AQ953" i="2" s="1"/>
  <c r="AB953" i="2"/>
  <c r="AA953" i="2"/>
  <c r="AE953" i="2" s="1"/>
  <c r="AF953" i="2" s="1"/>
  <c r="AN952" i="2"/>
  <c r="AO952" i="2" s="1"/>
  <c r="AM952" i="2"/>
  <c r="AQ952" i="2" s="1"/>
  <c r="AR952" i="2" s="1"/>
  <c r="AB952" i="2"/>
  <c r="AA952" i="2"/>
  <c r="AE952" i="2" s="1"/>
  <c r="AQ951" i="2"/>
  <c r="AN951" i="2"/>
  <c r="AO951" i="2" s="1"/>
  <c r="AM951" i="2"/>
  <c r="AB951" i="2"/>
  <c r="AA951" i="2"/>
  <c r="AN950" i="2"/>
  <c r="AM950" i="2"/>
  <c r="AQ950" i="2" s="1"/>
  <c r="AB950" i="2"/>
  <c r="AC950" i="2" s="1"/>
  <c r="AA950" i="2"/>
  <c r="AE950" i="2" s="1"/>
  <c r="AN949" i="2"/>
  <c r="AM949" i="2"/>
  <c r="AQ949" i="2" s="1"/>
  <c r="AE949" i="2"/>
  <c r="AB949" i="2"/>
  <c r="AA949" i="2"/>
  <c r="AN948" i="2"/>
  <c r="AO948" i="2" s="1"/>
  <c r="AM948" i="2"/>
  <c r="AQ948" i="2" s="1"/>
  <c r="AR948" i="2" s="1"/>
  <c r="AB948" i="2"/>
  <c r="AC948" i="2" s="1"/>
  <c r="AA948" i="2"/>
  <c r="AE948" i="2" s="1"/>
  <c r="AQ947" i="2"/>
  <c r="AN947" i="2"/>
  <c r="AO947" i="2" s="1"/>
  <c r="AM947" i="2"/>
  <c r="AB947" i="2"/>
  <c r="AA947" i="2"/>
  <c r="AN946" i="2"/>
  <c r="AM946" i="2"/>
  <c r="AQ946" i="2" s="1"/>
  <c r="AB946" i="2"/>
  <c r="AA946" i="2"/>
  <c r="AE946" i="2" s="1"/>
  <c r="AQ945" i="2"/>
  <c r="AN945" i="2"/>
  <c r="AO945" i="2" s="1"/>
  <c r="AM945" i="2"/>
  <c r="AE945" i="2"/>
  <c r="AB945" i="2"/>
  <c r="AA945" i="2"/>
  <c r="AN944" i="2"/>
  <c r="AM944" i="2"/>
  <c r="AQ944" i="2" s="1"/>
  <c r="AR944" i="2" s="1"/>
  <c r="AB944" i="2"/>
  <c r="AC944" i="2" s="1"/>
  <c r="AA944" i="2"/>
  <c r="AE944" i="2" s="1"/>
  <c r="AN943" i="2"/>
  <c r="AO943" i="2" s="1"/>
  <c r="AM943" i="2"/>
  <c r="AQ943" i="2" s="1"/>
  <c r="AB943" i="2"/>
  <c r="AA943" i="2"/>
  <c r="AN942" i="2"/>
  <c r="AM942" i="2"/>
  <c r="AQ942" i="2" s="1"/>
  <c r="AB942" i="2"/>
  <c r="AC942" i="2" s="1"/>
  <c r="AA942" i="2"/>
  <c r="AE942" i="2" s="1"/>
  <c r="AQ941" i="2"/>
  <c r="AN941" i="2"/>
  <c r="AO941" i="2" s="1"/>
  <c r="AM941" i="2"/>
  <c r="AB941" i="2"/>
  <c r="AA941" i="2"/>
  <c r="AE941" i="2" s="1"/>
  <c r="AF941" i="2" s="1"/>
  <c r="AN940" i="2"/>
  <c r="AO940" i="2" s="1"/>
  <c r="AM940" i="2"/>
  <c r="AQ940" i="2" s="1"/>
  <c r="AR940" i="2" s="1"/>
  <c r="AB940" i="2"/>
  <c r="AC940" i="2" s="1"/>
  <c r="AA940" i="2"/>
  <c r="AE940" i="2" s="1"/>
  <c r="AN939" i="2"/>
  <c r="AM939" i="2"/>
  <c r="AQ939" i="2" s="1"/>
  <c r="AB939" i="2"/>
  <c r="AA939" i="2"/>
  <c r="AN938" i="2"/>
  <c r="AM938" i="2"/>
  <c r="AQ938" i="2" s="1"/>
  <c r="AB938" i="2"/>
  <c r="AC938" i="2" s="1"/>
  <c r="AA938" i="2"/>
  <c r="AE938" i="2" s="1"/>
  <c r="AN937" i="2"/>
  <c r="AO937" i="2" s="1"/>
  <c r="AM937" i="2"/>
  <c r="AQ937" i="2" s="1"/>
  <c r="AB937" i="2"/>
  <c r="AA937" i="2"/>
  <c r="AE937" i="2" s="1"/>
  <c r="AF937" i="2" s="1"/>
  <c r="AN936" i="2"/>
  <c r="AO936" i="2" s="1"/>
  <c r="AM936" i="2"/>
  <c r="AQ936" i="2" s="1"/>
  <c r="AR936" i="2" s="1"/>
  <c r="AB936" i="2"/>
  <c r="AA936" i="2"/>
  <c r="AE936" i="2" s="1"/>
  <c r="AQ935" i="2"/>
  <c r="AN935" i="2"/>
  <c r="AO935" i="2" s="1"/>
  <c r="AM935" i="2"/>
  <c r="AB935" i="2"/>
  <c r="AA935" i="2"/>
  <c r="AN934" i="2"/>
  <c r="AM934" i="2"/>
  <c r="AQ934" i="2" s="1"/>
  <c r="AB934" i="2"/>
  <c r="AC934" i="2" s="1"/>
  <c r="AA934" i="2"/>
  <c r="AE934" i="2" s="1"/>
  <c r="AN933" i="2"/>
  <c r="AM933" i="2"/>
  <c r="AB933" i="2"/>
  <c r="AA933" i="2"/>
  <c r="AN932" i="2"/>
  <c r="AO932" i="2" s="1"/>
  <c r="AM932" i="2"/>
  <c r="AQ932" i="2" s="1"/>
  <c r="AB932" i="2"/>
  <c r="AC932" i="2" s="1"/>
  <c r="AA932" i="2"/>
  <c r="AE932" i="2" s="1"/>
  <c r="AN931" i="2"/>
  <c r="AM931" i="2"/>
  <c r="AQ931" i="2" s="1"/>
  <c r="AE931" i="2"/>
  <c r="AF931" i="2" s="1"/>
  <c r="AB931" i="2"/>
  <c r="AA931" i="2"/>
  <c r="AN930" i="2"/>
  <c r="AO930" i="2" s="1"/>
  <c r="AM930" i="2"/>
  <c r="AQ930" i="2" s="1"/>
  <c r="AR930" i="2" s="1"/>
  <c r="AB930" i="2"/>
  <c r="AC930" i="2" s="1"/>
  <c r="AA930" i="2"/>
  <c r="AE930" i="2" s="1"/>
  <c r="AF930" i="2" s="1"/>
  <c r="AQ929" i="2"/>
  <c r="AN929" i="2"/>
  <c r="AO929" i="2" s="1"/>
  <c r="AM929" i="2"/>
  <c r="AB929" i="2"/>
  <c r="AA929" i="2"/>
  <c r="AE929" i="2" s="1"/>
  <c r="AF929" i="2" s="1"/>
  <c r="AN928" i="2"/>
  <c r="AO928" i="2" s="1"/>
  <c r="AM928" i="2"/>
  <c r="AQ928" i="2" s="1"/>
  <c r="AR928" i="2" s="1"/>
  <c r="AB928" i="2"/>
  <c r="AC928" i="2" s="1"/>
  <c r="AA928" i="2"/>
  <c r="AE928" i="2" s="1"/>
  <c r="AN927" i="2"/>
  <c r="AM927" i="2"/>
  <c r="AB927" i="2"/>
  <c r="AA927" i="2"/>
  <c r="AN926" i="2"/>
  <c r="AO926" i="2" s="1"/>
  <c r="AM926" i="2"/>
  <c r="AQ926" i="2" s="1"/>
  <c r="AR926" i="2" s="1"/>
  <c r="AB926" i="2"/>
  <c r="AC926" i="2" s="1"/>
  <c r="AA926" i="2"/>
  <c r="AE926" i="2" s="1"/>
  <c r="AF926" i="2" s="1"/>
  <c r="AN925" i="2"/>
  <c r="AM925" i="2"/>
  <c r="AB925" i="2"/>
  <c r="AA925" i="2"/>
  <c r="AN924" i="2"/>
  <c r="AM924" i="2"/>
  <c r="AQ924" i="2" s="1"/>
  <c r="AB924" i="2"/>
  <c r="AC924" i="2" s="1"/>
  <c r="AA924" i="2"/>
  <c r="AE924" i="2" s="1"/>
  <c r="AN923" i="2"/>
  <c r="AM923" i="2"/>
  <c r="AQ923" i="2" s="1"/>
  <c r="AE923" i="2"/>
  <c r="AF923" i="2" s="1"/>
  <c r="AB923" i="2"/>
  <c r="AA923" i="2"/>
  <c r="AN922" i="2"/>
  <c r="AO922" i="2" s="1"/>
  <c r="AM922" i="2"/>
  <c r="AQ922" i="2" s="1"/>
  <c r="AR922" i="2" s="1"/>
  <c r="AB922" i="2"/>
  <c r="AC922" i="2" s="1"/>
  <c r="AA922" i="2"/>
  <c r="AE922" i="2" s="1"/>
  <c r="AF922" i="2" s="1"/>
  <c r="AQ921" i="2"/>
  <c r="AN921" i="2"/>
  <c r="AO921" i="2" s="1"/>
  <c r="AM921" i="2"/>
  <c r="AB921" i="2"/>
  <c r="AA921" i="2"/>
  <c r="AE921" i="2" s="1"/>
  <c r="AF921" i="2" s="1"/>
  <c r="AN920" i="2"/>
  <c r="AO920" i="2" s="1"/>
  <c r="AM920" i="2"/>
  <c r="AQ920" i="2" s="1"/>
  <c r="AR920" i="2" s="1"/>
  <c r="AB920" i="2"/>
  <c r="AC920" i="2" s="1"/>
  <c r="AA920" i="2"/>
  <c r="AE920" i="2" s="1"/>
  <c r="AF920" i="2" s="1"/>
  <c r="AN919" i="2"/>
  <c r="AM919" i="2"/>
  <c r="AE919" i="2"/>
  <c r="AB919" i="2"/>
  <c r="AA919" i="2"/>
  <c r="AN918" i="2"/>
  <c r="AO918" i="2" s="1"/>
  <c r="AM918" i="2"/>
  <c r="AQ918" i="2" s="1"/>
  <c r="AB918" i="2"/>
  <c r="AC918" i="2" s="1"/>
  <c r="AA918" i="2"/>
  <c r="AE918" i="2" s="1"/>
  <c r="AF918" i="2" s="1"/>
  <c r="AQ917" i="2"/>
  <c r="AR917" i="2" s="1"/>
  <c r="AN917" i="2"/>
  <c r="AO917" i="2" s="1"/>
  <c r="AM917" i="2"/>
  <c r="AB917" i="2"/>
  <c r="AA917" i="2"/>
  <c r="AE917" i="2" s="1"/>
  <c r="AN916" i="2"/>
  <c r="AM916" i="2"/>
  <c r="AQ916" i="2" s="1"/>
  <c r="AB916" i="2"/>
  <c r="AC916" i="2" s="1"/>
  <c r="AA916" i="2"/>
  <c r="AE916" i="2" s="1"/>
  <c r="AF916" i="2" s="1"/>
  <c r="AN915" i="2"/>
  <c r="AM915" i="2"/>
  <c r="AQ915" i="2" s="1"/>
  <c r="AB915" i="2"/>
  <c r="AC915" i="2" s="1"/>
  <c r="AA915" i="2"/>
  <c r="AE915" i="2" s="1"/>
  <c r="AN914" i="2"/>
  <c r="AO914" i="2" s="1"/>
  <c r="AM914" i="2"/>
  <c r="AQ914" i="2" s="1"/>
  <c r="AB914" i="2"/>
  <c r="AC914" i="2" s="1"/>
  <c r="AA914" i="2"/>
  <c r="AE914" i="2" s="1"/>
  <c r="AF914" i="2" s="1"/>
  <c r="AN913" i="2"/>
  <c r="AO913" i="2" s="1"/>
  <c r="AM913" i="2"/>
  <c r="AQ913" i="2" s="1"/>
  <c r="AR913" i="2" s="1"/>
  <c r="AB913" i="2"/>
  <c r="AC913" i="2" s="1"/>
  <c r="AA913" i="2"/>
  <c r="AE913" i="2" s="1"/>
  <c r="AN912" i="2"/>
  <c r="AO912" i="2" s="1"/>
  <c r="AM912" i="2"/>
  <c r="AQ912" i="2" s="1"/>
  <c r="AB912" i="2"/>
  <c r="AC912" i="2" s="1"/>
  <c r="AA912" i="2"/>
  <c r="AE912" i="2" s="1"/>
  <c r="AF912" i="2" s="1"/>
  <c r="AN911" i="2"/>
  <c r="AO911" i="2" s="1"/>
  <c r="AM911" i="2"/>
  <c r="AQ911" i="2" s="1"/>
  <c r="AR911" i="2" s="1"/>
  <c r="AB911" i="2"/>
  <c r="AC911" i="2" s="1"/>
  <c r="AA911" i="2"/>
  <c r="AE911" i="2" s="1"/>
  <c r="AF911" i="2" s="1"/>
  <c r="AN910" i="2"/>
  <c r="AO910" i="2" s="1"/>
  <c r="AM910" i="2"/>
  <c r="AQ910" i="2" s="1"/>
  <c r="AR910" i="2" s="1"/>
  <c r="AB910" i="2"/>
  <c r="AC910" i="2" s="1"/>
  <c r="AA910" i="2"/>
  <c r="AE910" i="2" s="1"/>
  <c r="AF910" i="2" s="1"/>
  <c r="AN909" i="2"/>
  <c r="AO909" i="2" s="1"/>
  <c r="AM909" i="2"/>
  <c r="AQ909" i="2" s="1"/>
  <c r="AR909" i="2" s="1"/>
  <c r="AB909" i="2"/>
  <c r="AA909" i="2"/>
  <c r="AE909" i="2" s="1"/>
  <c r="AN908" i="2"/>
  <c r="AO908" i="2" s="1"/>
  <c r="AM908" i="2"/>
  <c r="AQ908" i="2" s="1"/>
  <c r="AB908" i="2"/>
  <c r="AA908" i="2"/>
  <c r="AE908" i="2" s="1"/>
  <c r="AF908" i="2" s="1"/>
  <c r="AN907" i="2"/>
  <c r="AO907" i="2" s="1"/>
  <c r="AM907" i="2"/>
  <c r="AQ907" i="2" s="1"/>
  <c r="AR907" i="2" s="1"/>
  <c r="AB907" i="2"/>
  <c r="AA907" i="2"/>
  <c r="AE907" i="2" s="1"/>
  <c r="AF907" i="2" s="1"/>
  <c r="AN906" i="2"/>
  <c r="AO906" i="2" s="1"/>
  <c r="AM906" i="2"/>
  <c r="AQ906" i="2" s="1"/>
  <c r="AR906" i="2" s="1"/>
  <c r="AB906" i="2"/>
  <c r="AA906" i="2"/>
  <c r="AE906" i="2" s="1"/>
  <c r="AF906" i="2" s="1"/>
  <c r="AN905" i="2"/>
  <c r="AO905" i="2" s="1"/>
  <c r="AM905" i="2"/>
  <c r="AQ905" i="2" s="1"/>
  <c r="AR905" i="2" s="1"/>
  <c r="AB905" i="2"/>
  <c r="AA905" i="2"/>
  <c r="AE905" i="2" s="1"/>
  <c r="AN904" i="2"/>
  <c r="AO904" i="2" s="1"/>
  <c r="AM904" i="2"/>
  <c r="AQ904" i="2" s="1"/>
  <c r="AB904" i="2"/>
  <c r="AA904" i="2"/>
  <c r="AE904" i="2" s="1"/>
  <c r="AF904" i="2" s="1"/>
  <c r="AN903" i="2"/>
  <c r="AO903" i="2" s="1"/>
  <c r="AM903" i="2"/>
  <c r="AQ903" i="2" s="1"/>
  <c r="AR903" i="2" s="1"/>
  <c r="AB903" i="2"/>
  <c r="AA903" i="2"/>
  <c r="AE903" i="2" s="1"/>
  <c r="AF903" i="2" s="1"/>
  <c r="AN902" i="2"/>
  <c r="AO902" i="2" s="1"/>
  <c r="AM902" i="2"/>
  <c r="AQ902" i="2" s="1"/>
  <c r="AR902" i="2" s="1"/>
  <c r="AB902" i="2"/>
  <c r="AA902" i="2"/>
  <c r="AE902" i="2" s="1"/>
  <c r="AF902" i="2" s="1"/>
  <c r="AN901" i="2"/>
  <c r="AO901" i="2" s="1"/>
  <c r="AM901" i="2"/>
  <c r="AQ901" i="2" s="1"/>
  <c r="AR901" i="2" s="1"/>
  <c r="AB901" i="2"/>
  <c r="AA901" i="2"/>
  <c r="AE901" i="2" s="1"/>
  <c r="AN900" i="2"/>
  <c r="AO900" i="2" s="1"/>
  <c r="AM900" i="2"/>
  <c r="AQ900" i="2" s="1"/>
  <c r="AB900" i="2"/>
  <c r="AA900" i="2"/>
  <c r="AE900" i="2" s="1"/>
  <c r="AF900" i="2" s="1"/>
  <c r="AN899" i="2"/>
  <c r="AO899" i="2" s="1"/>
  <c r="AM899" i="2"/>
  <c r="AQ899" i="2" s="1"/>
  <c r="AB899" i="2"/>
  <c r="AA899" i="2"/>
  <c r="AE899" i="2" s="1"/>
  <c r="AF899" i="2" s="1"/>
  <c r="AN898" i="2"/>
  <c r="AO898" i="2" s="1"/>
  <c r="AM898" i="2"/>
  <c r="AQ898" i="2" s="1"/>
  <c r="AR898" i="2" s="1"/>
  <c r="AB898" i="2"/>
  <c r="AA898" i="2"/>
  <c r="AE898" i="2" s="1"/>
  <c r="AF898" i="2" s="1"/>
  <c r="AN897" i="2"/>
  <c r="AO897" i="2" s="1"/>
  <c r="AM897" i="2"/>
  <c r="AQ897" i="2" s="1"/>
  <c r="AR897" i="2" s="1"/>
  <c r="AB897" i="2"/>
  <c r="AA897" i="2"/>
  <c r="AE897" i="2" s="1"/>
  <c r="AN896" i="2"/>
  <c r="AO896" i="2" s="1"/>
  <c r="AM896" i="2"/>
  <c r="AQ896" i="2" s="1"/>
  <c r="AB896" i="2"/>
  <c r="AA896" i="2"/>
  <c r="AE896" i="2" s="1"/>
  <c r="AF896" i="2" s="1"/>
  <c r="AN895" i="2"/>
  <c r="AO895" i="2" s="1"/>
  <c r="AM895" i="2"/>
  <c r="AQ895" i="2" s="1"/>
  <c r="AR895" i="2" s="1"/>
  <c r="AB895" i="2"/>
  <c r="AA895" i="2"/>
  <c r="AE895" i="2" s="1"/>
  <c r="AF895" i="2" s="1"/>
  <c r="AN894" i="2"/>
  <c r="AO894" i="2" s="1"/>
  <c r="AM894" i="2"/>
  <c r="AQ894" i="2" s="1"/>
  <c r="AR894" i="2" s="1"/>
  <c r="AB894" i="2"/>
  <c r="AA894" i="2"/>
  <c r="AN893" i="2"/>
  <c r="AM893" i="2"/>
  <c r="AB893" i="2"/>
  <c r="AA893" i="2"/>
  <c r="AN892" i="2"/>
  <c r="AO892" i="2" s="1"/>
  <c r="AM892" i="2"/>
  <c r="AQ892" i="2" s="1"/>
  <c r="AB892" i="2"/>
  <c r="AA892" i="2"/>
  <c r="AE892" i="2" s="1"/>
  <c r="AN891" i="2"/>
  <c r="AM891" i="2"/>
  <c r="AB891" i="2"/>
  <c r="AA891" i="2"/>
  <c r="AE891" i="2" s="1"/>
  <c r="AF891" i="2" s="1"/>
  <c r="AN890" i="2"/>
  <c r="AO890" i="2" s="1"/>
  <c r="AM890" i="2"/>
  <c r="AQ890" i="2" s="1"/>
  <c r="AR890" i="2" s="1"/>
  <c r="AB890" i="2"/>
  <c r="AA890" i="2"/>
  <c r="AE890" i="2" s="1"/>
  <c r="AN889" i="2"/>
  <c r="AM889" i="2"/>
  <c r="AB889" i="2"/>
  <c r="AA889" i="2"/>
  <c r="AE889" i="2" s="1"/>
  <c r="AF889" i="2" s="1"/>
  <c r="AN888" i="2"/>
  <c r="AO888" i="2" s="1"/>
  <c r="AM888" i="2"/>
  <c r="AQ888" i="2" s="1"/>
  <c r="AR888" i="2" s="1"/>
  <c r="AB888" i="2"/>
  <c r="AA888" i="2"/>
  <c r="AE888" i="2" s="1"/>
  <c r="AQ887" i="2"/>
  <c r="AN887" i="2"/>
  <c r="AM887" i="2"/>
  <c r="AB887" i="2"/>
  <c r="AC887" i="2" s="1"/>
  <c r="AA887" i="2"/>
  <c r="AE887" i="2" s="1"/>
  <c r="AF887" i="2" s="1"/>
  <c r="AN886" i="2"/>
  <c r="AM886" i="2"/>
  <c r="AQ886" i="2" s="1"/>
  <c r="AR886" i="2" s="1"/>
  <c r="AB886" i="2"/>
  <c r="AA886" i="2"/>
  <c r="AN885" i="2"/>
  <c r="AM885" i="2"/>
  <c r="AB885" i="2"/>
  <c r="AA885" i="2"/>
  <c r="AN884" i="2"/>
  <c r="AM884" i="2"/>
  <c r="AQ884" i="2" s="1"/>
  <c r="AB884" i="2"/>
  <c r="AA884" i="2"/>
  <c r="AE884" i="2" s="1"/>
  <c r="AN883" i="2"/>
  <c r="AM883" i="2"/>
  <c r="AB883" i="2"/>
  <c r="AC883" i="2" s="1"/>
  <c r="AA883" i="2"/>
  <c r="AE883" i="2" s="1"/>
  <c r="AF883" i="2" s="1"/>
  <c r="AN882" i="2"/>
  <c r="AM882" i="2"/>
  <c r="AQ882" i="2" s="1"/>
  <c r="AR882" i="2" s="1"/>
  <c r="AB882" i="2"/>
  <c r="AC882" i="2" s="1"/>
  <c r="AA882" i="2"/>
  <c r="AE882" i="2" s="1"/>
  <c r="AN881" i="2"/>
  <c r="AM881" i="2"/>
  <c r="AB881" i="2"/>
  <c r="AC881" i="2" s="1"/>
  <c r="AA881" i="2"/>
  <c r="AE881" i="2" s="1"/>
  <c r="AF881" i="2" s="1"/>
  <c r="AN880" i="2"/>
  <c r="AM880" i="2"/>
  <c r="AQ880" i="2" s="1"/>
  <c r="AR880" i="2" s="1"/>
  <c r="AE880" i="2"/>
  <c r="AB880" i="2"/>
  <c r="AC880" i="2" s="1"/>
  <c r="AA880" i="2"/>
  <c r="AN879" i="2"/>
  <c r="AM879" i="2"/>
  <c r="AQ879" i="2" s="1"/>
  <c r="AB879" i="2"/>
  <c r="AA879" i="2"/>
  <c r="AE879" i="2" s="1"/>
  <c r="AF879" i="2" s="1"/>
  <c r="AN878" i="2"/>
  <c r="AO878" i="2" s="1"/>
  <c r="AM878" i="2"/>
  <c r="AQ878" i="2" s="1"/>
  <c r="AR878" i="2" s="1"/>
  <c r="AB878" i="2"/>
  <c r="AA878" i="2"/>
  <c r="AN877" i="2"/>
  <c r="AM877" i="2"/>
  <c r="AB877" i="2"/>
  <c r="AA877" i="2"/>
  <c r="AN876" i="2"/>
  <c r="AO876" i="2" s="1"/>
  <c r="AM876" i="2"/>
  <c r="AQ876" i="2" s="1"/>
  <c r="AB876" i="2"/>
  <c r="AA876" i="2"/>
  <c r="AE876" i="2" s="1"/>
  <c r="AN875" i="2"/>
  <c r="AM875" i="2"/>
  <c r="AB875" i="2"/>
  <c r="AA875" i="2"/>
  <c r="AE875" i="2" s="1"/>
  <c r="AF875" i="2" s="1"/>
  <c r="AN874" i="2"/>
  <c r="AO874" i="2" s="1"/>
  <c r="AM874" i="2"/>
  <c r="AQ874" i="2" s="1"/>
  <c r="AR874" i="2" s="1"/>
  <c r="AB874" i="2"/>
  <c r="AA874" i="2"/>
  <c r="AE874" i="2" s="1"/>
  <c r="AN873" i="2"/>
  <c r="AM873" i="2"/>
  <c r="AB873" i="2"/>
  <c r="AA873" i="2"/>
  <c r="AE873" i="2" s="1"/>
  <c r="AF873" i="2" s="1"/>
  <c r="AN872" i="2"/>
  <c r="AO872" i="2" s="1"/>
  <c r="AM872" i="2"/>
  <c r="AQ872" i="2" s="1"/>
  <c r="AR872" i="2" s="1"/>
  <c r="AB872" i="2"/>
  <c r="AA872" i="2"/>
  <c r="AE872" i="2" s="1"/>
  <c r="AQ871" i="2"/>
  <c r="AN871" i="2"/>
  <c r="AM871" i="2"/>
  <c r="AB871" i="2"/>
  <c r="AC871" i="2" s="1"/>
  <c r="AA871" i="2"/>
  <c r="AE871" i="2" s="1"/>
  <c r="AF871" i="2" s="1"/>
  <c r="AN870" i="2"/>
  <c r="AM870" i="2"/>
  <c r="AQ870" i="2" s="1"/>
  <c r="AR870" i="2" s="1"/>
  <c r="AB870" i="2"/>
  <c r="AA870" i="2"/>
  <c r="AN869" i="2"/>
  <c r="AM869" i="2"/>
  <c r="AB869" i="2"/>
  <c r="AA869" i="2"/>
  <c r="AN868" i="2"/>
  <c r="AM868" i="2"/>
  <c r="AQ868" i="2" s="1"/>
  <c r="AB868" i="2"/>
  <c r="AA868" i="2"/>
  <c r="AE868" i="2" s="1"/>
  <c r="AN867" i="2"/>
  <c r="AM867" i="2"/>
  <c r="AB867" i="2"/>
  <c r="AC867" i="2" s="1"/>
  <c r="AA867" i="2"/>
  <c r="AE867" i="2" s="1"/>
  <c r="AF867" i="2" s="1"/>
  <c r="AN866" i="2"/>
  <c r="AM866" i="2"/>
  <c r="AQ866" i="2" s="1"/>
  <c r="AR866" i="2" s="1"/>
  <c r="AB866" i="2"/>
  <c r="AC866" i="2" s="1"/>
  <c r="AA866" i="2"/>
  <c r="AE866" i="2" s="1"/>
  <c r="AN865" i="2"/>
  <c r="AM865" i="2"/>
  <c r="AB865" i="2"/>
  <c r="AC865" i="2" s="1"/>
  <c r="AA865" i="2"/>
  <c r="AE865" i="2" s="1"/>
  <c r="AF865" i="2" s="1"/>
  <c r="AN864" i="2"/>
  <c r="AM864" i="2"/>
  <c r="AQ864" i="2" s="1"/>
  <c r="AR864" i="2" s="1"/>
  <c r="AE864" i="2"/>
  <c r="AB864" i="2"/>
  <c r="AC864" i="2" s="1"/>
  <c r="AA864" i="2"/>
  <c r="AN863" i="2"/>
  <c r="AM863" i="2"/>
  <c r="AQ863" i="2" s="1"/>
  <c r="AB863" i="2"/>
  <c r="AA863" i="2"/>
  <c r="AE863" i="2" s="1"/>
  <c r="AF863" i="2" s="1"/>
  <c r="AN862" i="2"/>
  <c r="AO862" i="2" s="1"/>
  <c r="AM862" i="2"/>
  <c r="AQ862" i="2" s="1"/>
  <c r="AR862" i="2" s="1"/>
  <c r="AB862" i="2"/>
  <c r="AA862" i="2"/>
  <c r="AN861" i="2"/>
  <c r="AM861" i="2"/>
  <c r="AB861" i="2"/>
  <c r="AA861" i="2"/>
  <c r="AN860" i="2"/>
  <c r="AM860" i="2"/>
  <c r="AQ860" i="2" s="1"/>
  <c r="AB860" i="2"/>
  <c r="AA860" i="2"/>
  <c r="AE860" i="2" s="1"/>
  <c r="AN859" i="2"/>
  <c r="AO859" i="2" s="1"/>
  <c r="AM859" i="2"/>
  <c r="AQ859" i="2" s="1"/>
  <c r="AB859" i="2"/>
  <c r="AA859" i="2"/>
  <c r="AN858" i="2"/>
  <c r="AM858" i="2"/>
  <c r="AQ858" i="2" s="1"/>
  <c r="AB858" i="2"/>
  <c r="AA858" i="2"/>
  <c r="AE858" i="2" s="1"/>
  <c r="AN857" i="2"/>
  <c r="AO857" i="2" s="1"/>
  <c r="AM857" i="2"/>
  <c r="AQ857" i="2" s="1"/>
  <c r="AB857" i="2"/>
  <c r="AA857" i="2"/>
  <c r="AN856" i="2"/>
  <c r="AM856" i="2"/>
  <c r="AQ856" i="2" s="1"/>
  <c r="AB856" i="2"/>
  <c r="AA856" i="2"/>
  <c r="AE856" i="2" s="1"/>
  <c r="AN855" i="2"/>
  <c r="AM855" i="2"/>
  <c r="AQ855" i="2" s="1"/>
  <c r="AB855" i="2"/>
  <c r="AA855" i="2"/>
  <c r="AN854" i="2"/>
  <c r="AM854" i="2"/>
  <c r="AQ854" i="2" s="1"/>
  <c r="AB854" i="2"/>
  <c r="AA854" i="2"/>
  <c r="AE854" i="2" s="1"/>
  <c r="AN853" i="2"/>
  <c r="AM853" i="2"/>
  <c r="AQ853" i="2" s="1"/>
  <c r="AB853" i="2"/>
  <c r="AA853" i="2"/>
  <c r="AN852" i="2"/>
  <c r="AM852" i="2"/>
  <c r="AQ852" i="2" s="1"/>
  <c r="AB852" i="2"/>
  <c r="AA852" i="2"/>
  <c r="AE852" i="2" s="1"/>
  <c r="AN851" i="2"/>
  <c r="AM851" i="2"/>
  <c r="AQ851" i="2" s="1"/>
  <c r="AB851" i="2"/>
  <c r="AA851" i="2"/>
  <c r="AN850" i="2"/>
  <c r="AM850" i="2"/>
  <c r="AQ850" i="2" s="1"/>
  <c r="AB850" i="2"/>
  <c r="AA850" i="2"/>
  <c r="AE850" i="2" s="1"/>
  <c r="AN849" i="2"/>
  <c r="AM849" i="2"/>
  <c r="AQ849" i="2" s="1"/>
  <c r="AB849" i="2"/>
  <c r="AA849" i="2"/>
  <c r="AN848" i="2"/>
  <c r="AM848" i="2"/>
  <c r="AQ848" i="2" s="1"/>
  <c r="AB848" i="2"/>
  <c r="AA848" i="2"/>
  <c r="AE848" i="2" s="1"/>
  <c r="AN847" i="2"/>
  <c r="AM847" i="2"/>
  <c r="AQ847" i="2" s="1"/>
  <c r="AB847" i="2"/>
  <c r="AA847" i="2"/>
  <c r="AN846" i="2"/>
  <c r="AM846" i="2"/>
  <c r="AQ846" i="2" s="1"/>
  <c r="AB846" i="2"/>
  <c r="AA846" i="2"/>
  <c r="AE846" i="2" s="1"/>
  <c r="AN845" i="2"/>
  <c r="AM845" i="2"/>
  <c r="AQ845" i="2" s="1"/>
  <c r="AB845" i="2"/>
  <c r="AA845" i="2"/>
  <c r="AN844" i="2"/>
  <c r="AM844" i="2"/>
  <c r="AQ844" i="2" s="1"/>
  <c r="AB844" i="2"/>
  <c r="AA844" i="2"/>
  <c r="AE844" i="2" s="1"/>
  <c r="AN843" i="2"/>
  <c r="AM843" i="2"/>
  <c r="AQ843" i="2" s="1"/>
  <c r="AB843" i="2"/>
  <c r="AA843" i="2"/>
  <c r="AN842" i="2"/>
  <c r="AM842" i="2"/>
  <c r="AQ842" i="2" s="1"/>
  <c r="AB842" i="2"/>
  <c r="AA842" i="2"/>
  <c r="AE842" i="2" s="1"/>
  <c r="AN841" i="2"/>
  <c r="AM841" i="2"/>
  <c r="AQ841" i="2" s="1"/>
  <c r="AB841" i="2"/>
  <c r="AA841" i="2"/>
  <c r="AN840" i="2"/>
  <c r="AM840" i="2"/>
  <c r="AQ840" i="2" s="1"/>
  <c r="AB840" i="2"/>
  <c r="AA840" i="2"/>
  <c r="AE840" i="2" s="1"/>
  <c r="AN839" i="2"/>
  <c r="AM839" i="2"/>
  <c r="AQ839" i="2" s="1"/>
  <c r="AB839" i="2"/>
  <c r="AA839" i="2"/>
  <c r="AN838" i="2"/>
  <c r="AM838" i="2"/>
  <c r="AQ838" i="2" s="1"/>
  <c r="AB838" i="2"/>
  <c r="AA838" i="2"/>
  <c r="AE838" i="2" s="1"/>
  <c r="AN837" i="2"/>
  <c r="AM837" i="2"/>
  <c r="AQ837" i="2" s="1"/>
  <c r="AB837" i="2"/>
  <c r="AA837" i="2"/>
  <c r="AN836" i="2"/>
  <c r="AM836" i="2"/>
  <c r="AQ836" i="2" s="1"/>
  <c r="AB836" i="2"/>
  <c r="AA836" i="2"/>
  <c r="AE836" i="2" s="1"/>
  <c r="AN835" i="2"/>
  <c r="AM835" i="2"/>
  <c r="AQ835" i="2" s="1"/>
  <c r="AB835" i="2"/>
  <c r="AA835" i="2"/>
  <c r="AN834" i="2"/>
  <c r="AM834" i="2"/>
  <c r="AQ834" i="2" s="1"/>
  <c r="AB834" i="2"/>
  <c r="AA834" i="2"/>
  <c r="AE834" i="2" s="1"/>
  <c r="AN833" i="2"/>
  <c r="AM833" i="2"/>
  <c r="AQ833" i="2" s="1"/>
  <c r="AB833" i="2"/>
  <c r="AA833" i="2"/>
  <c r="AN832" i="2"/>
  <c r="AM832" i="2"/>
  <c r="AQ832" i="2" s="1"/>
  <c r="AB832" i="2"/>
  <c r="AA832" i="2"/>
  <c r="AE832" i="2" s="1"/>
  <c r="AN831" i="2"/>
  <c r="AM831" i="2"/>
  <c r="AQ831" i="2" s="1"/>
  <c r="AB831" i="2"/>
  <c r="AA831" i="2"/>
  <c r="AN830" i="2"/>
  <c r="AM830" i="2"/>
  <c r="AQ830" i="2" s="1"/>
  <c r="AB830" i="2"/>
  <c r="AA830" i="2"/>
  <c r="AE830" i="2" s="1"/>
  <c r="AN829" i="2"/>
  <c r="AM829" i="2"/>
  <c r="AQ829" i="2" s="1"/>
  <c r="AB829" i="2"/>
  <c r="AA829" i="2"/>
  <c r="AN828" i="2"/>
  <c r="AM828" i="2"/>
  <c r="AQ828" i="2" s="1"/>
  <c r="AB828" i="2"/>
  <c r="AA828" i="2"/>
  <c r="AE828" i="2" s="1"/>
  <c r="AN827" i="2"/>
  <c r="AM827" i="2"/>
  <c r="AQ827" i="2" s="1"/>
  <c r="AB827" i="2"/>
  <c r="AA827" i="2"/>
  <c r="AN826" i="2"/>
  <c r="AM826" i="2"/>
  <c r="AQ826" i="2" s="1"/>
  <c r="AB826" i="2"/>
  <c r="AA826" i="2"/>
  <c r="AE826" i="2" s="1"/>
  <c r="AN825" i="2"/>
  <c r="AM825" i="2"/>
  <c r="AQ825" i="2" s="1"/>
  <c r="AB825" i="2"/>
  <c r="AA825" i="2"/>
  <c r="AN824" i="2"/>
  <c r="AM824" i="2"/>
  <c r="AQ824" i="2" s="1"/>
  <c r="AB824" i="2"/>
  <c r="AA824" i="2"/>
  <c r="AE824" i="2" s="1"/>
  <c r="AN823" i="2"/>
  <c r="AM823" i="2"/>
  <c r="AQ823" i="2" s="1"/>
  <c r="AB823" i="2"/>
  <c r="AA823" i="2"/>
  <c r="AN822" i="2"/>
  <c r="AM822" i="2"/>
  <c r="AQ822" i="2" s="1"/>
  <c r="AB822" i="2"/>
  <c r="AA822" i="2"/>
  <c r="AE822" i="2" s="1"/>
  <c r="AN821" i="2"/>
  <c r="AM821" i="2"/>
  <c r="AQ821" i="2" s="1"/>
  <c r="AB821" i="2"/>
  <c r="AA821" i="2"/>
  <c r="AN820" i="2"/>
  <c r="AM820" i="2"/>
  <c r="AQ820" i="2" s="1"/>
  <c r="AB820" i="2"/>
  <c r="AA820" i="2"/>
  <c r="AE820" i="2" s="1"/>
  <c r="AN819" i="2"/>
  <c r="AM819" i="2"/>
  <c r="AQ819" i="2" s="1"/>
  <c r="AB819" i="2"/>
  <c r="AA819" i="2"/>
  <c r="AQ818" i="2"/>
  <c r="AN818" i="2"/>
  <c r="AM818" i="2"/>
  <c r="AB818" i="2"/>
  <c r="AA818" i="2"/>
  <c r="AE818" i="2" s="1"/>
  <c r="AN817" i="2"/>
  <c r="AO817" i="2" s="1"/>
  <c r="AM817" i="2"/>
  <c r="AQ817" i="2" s="1"/>
  <c r="AR817" i="2" s="1"/>
  <c r="AB817" i="2"/>
  <c r="AA817" i="2"/>
  <c r="AE817" i="2" s="1"/>
  <c r="AN816" i="2"/>
  <c r="AM816" i="2"/>
  <c r="AB816" i="2"/>
  <c r="AA816" i="2"/>
  <c r="AE816" i="2" s="1"/>
  <c r="AN815" i="2"/>
  <c r="AM815" i="2"/>
  <c r="AQ815" i="2" s="1"/>
  <c r="AB815" i="2"/>
  <c r="AA815" i="2"/>
  <c r="AN814" i="2"/>
  <c r="AM814" i="2"/>
  <c r="AQ814" i="2" s="1"/>
  <c r="AB814" i="2"/>
  <c r="AC814" i="2" s="1"/>
  <c r="AA814" i="2"/>
  <c r="AE814" i="2" s="1"/>
  <c r="AN813" i="2"/>
  <c r="AM813" i="2"/>
  <c r="AQ813" i="2" s="1"/>
  <c r="AR813" i="2" s="1"/>
  <c r="AE813" i="2"/>
  <c r="AB813" i="2"/>
  <c r="AA813" i="2"/>
  <c r="AN812" i="2"/>
  <c r="AM812" i="2"/>
  <c r="AB812" i="2"/>
  <c r="AA812" i="2"/>
  <c r="AE812" i="2" s="1"/>
  <c r="AN811" i="2"/>
  <c r="AO811" i="2" s="1"/>
  <c r="AM811" i="2"/>
  <c r="AQ811" i="2" s="1"/>
  <c r="AB811" i="2"/>
  <c r="AA811" i="2"/>
  <c r="AQ810" i="2"/>
  <c r="AN810" i="2"/>
  <c r="AM810" i="2"/>
  <c r="AB810" i="2"/>
  <c r="AA810" i="2"/>
  <c r="AE810" i="2" s="1"/>
  <c r="AN809" i="2"/>
  <c r="AO809" i="2" s="1"/>
  <c r="AM809" i="2"/>
  <c r="AQ809" i="2" s="1"/>
  <c r="AR809" i="2" s="1"/>
  <c r="AB809" i="2"/>
  <c r="AA809" i="2"/>
  <c r="AE809" i="2" s="1"/>
  <c r="AN808" i="2"/>
  <c r="AM808" i="2"/>
  <c r="AB808" i="2"/>
  <c r="AA808" i="2"/>
  <c r="AE808" i="2" s="1"/>
  <c r="AN807" i="2"/>
  <c r="AM807" i="2"/>
  <c r="AQ807" i="2" s="1"/>
  <c r="AB807" i="2"/>
  <c r="AA807" i="2"/>
  <c r="AN806" i="2"/>
  <c r="AM806" i="2"/>
  <c r="AQ806" i="2" s="1"/>
  <c r="AB806" i="2"/>
  <c r="AC806" i="2" s="1"/>
  <c r="AA806" i="2"/>
  <c r="AE806" i="2" s="1"/>
  <c r="AN805" i="2"/>
  <c r="AM805" i="2"/>
  <c r="AQ805" i="2" s="1"/>
  <c r="AR805" i="2" s="1"/>
  <c r="AE805" i="2"/>
  <c r="AB805" i="2"/>
  <c r="AA805" i="2"/>
  <c r="AN804" i="2"/>
  <c r="AM804" i="2"/>
  <c r="AB804" i="2"/>
  <c r="AA804" i="2"/>
  <c r="AE804" i="2" s="1"/>
  <c r="AN803" i="2"/>
  <c r="AM803" i="2"/>
  <c r="AQ803" i="2" s="1"/>
  <c r="AB803" i="2"/>
  <c r="AA803" i="2"/>
  <c r="AQ802" i="2"/>
  <c r="AN802" i="2"/>
  <c r="AM802" i="2"/>
  <c r="AB802" i="2"/>
  <c r="AA802" i="2"/>
  <c r="AE802" i="2" s="1"/>
  <c r="AN801" i="2"/>
  <c r="AO801" i="2" s="1"/>
  <c r="AM801" i="2"/>
  <c r="AQ801" i="2" s="1"/>
  <c r="AR801" i="2" s="1"/>
  <c r="AB801" i="2"/>
  <c r="AA801" i="2"/>
  <c r="AE801" i="2" s="1"/>
  <c r="AN800" i="2"/>
  <c r="AM800" i="2"/>
  <c r="AB800" i="2"/>
  <c r="AA800" i="2"/>
  <c r="AE800" i="2" s="1"/>
  <c r="AN799" i="2"/>
  <c r="AM799" i="2"/>
  <c r="AQ799" i="2" s="1"/>
  <c r="AB799" i="2"/>
  <c r="AA799" i="2"/>
  <c r="AE799" i="2" s="1"/>
  <c r="AN798" i="2"/>
  <c r="AM798" i="2"/>
  <c r="AB798" i="2"/>
  <c r="AA798" i="2"/>
  <c r="AE798" i="2" s="1"/>
  <c r="AF798" i="2" s="1"/>
  <c r="AN797" i="2"/>
  <c r="AM797" i="2"/>
  <c r="AQ797" i="2" s="1"/>
  <c r="AR797" i="2" s="1"/>
  <c r="AB797" i="2"/>
  <c r="AA797" i="2"/>
  <c r="AE797" i="2" s="1"/>
  <c r="AN796" i="2"/>
  <c r="AM796" i="2"/>
  <c r="AB796" i="2"/>
  <c r="AA796" i="2"/>
  <c r="AE796" i="2" s="1"/>
  <c r="AF796" i="2" s="1"/>
  <c r="AN795" i="2"/>
  <c r="AM795" i="2"/>
  <c r="AQ795" i="2" s="1"/>
  <c r="AR795" i="2" s="1"/>
  <c r="AE795" i="2"/>
  <c r="AB795" i="2"/>
  <c r="AC795" i="2" s="1"/>
  <c r="AA795" i="2"/>
  <c r="AN794" i="2"/>
  <c r="AM794" i="2"/>
  <c r="AQ794" i="2" s="1"/>
  <c r="AB794" i="2"/>
  <c r="AA794" i="2"/>
  <c r="AE794" i="2" s="1"/>
  <c r="AF794" i="2" s="1"/>
  <c r="AN793" i="2"/>
  <c r="AM793" i="2"/>
  <c r="AQ793" i="2" s="1"/>
  <c r="AR793" i="2" s="1"/>
  <c r="AB793" i="2"/>
  <c r="AA793" i="2"/>
  <c r="AN792" i="2"/>
  <c r="AM792" i="2"/>
  <c r="AB792" i="2"/>
  <c r="AA792" i="2"/>
  <c r="AN791" i="2"/>
  <c r="AM791" i="2"/>
  <c r="AQ791" i="2" s="1"/>
  <c r="AB791" i="2"/>
  <c r="AA791" i="2"/>
  <c r="AE791" i="2" s="1"/>
  <c r="AN790" i="2"/>
  <c r="AM790" i="2"/>
  <c r="AB790" i="2"/>
  <c r="AA790" i="2"/>
  <c r="AE790" i="2" s="1"/>
  <c r="AF790" i="2" s="1"/>
  <c r="AN789" i="2"/>
  <c r="AM789" i="2"/>
  <c r="AQ789" i="2" s="1"/>
  <c r="AR789" i="2" s="1"/>
  <c r="AB789" i="2"/>
  <c r="AA789" i="2"/>
  <c r="AE789" i="2" s="1"/>
  <c r="AN788" i="2"/>
  <c r="AM788" i="2"/>
  <c r="AB788" i="2"/>
  <c r="AA788" i="2"/>
  <c r="AE788" i="2" s="1"/>
  <c r="AF788" i="2" s="1"/>
  <c r="AN787" i="2"/>
  <c r="AM787" i="2"/>
  <c r="AQ787" i="2" s="1"/>
  <c r="AR787" i="2" s="1"/>
  <c r="AB787" i="2"/>
  <c r="AC787" i="2" s="1"/>
  <c r="AA787" i="2"/>
  <c r="AE787" i="2" s="1"/>
  <c r="AN786" i="2"/>
  <c r="AM786" i="2"/>
  <c r="AQ786" i="2" s="1"/>
  <c r="AB786" i="2"/>
  <c r="AC786" i="2" s="1"/>
  <c r="AA786" i="2"/>
  <c r="AE786" i="2" s="1"/>
  <c r="AF786" i="2" s="1"/>
  <c r="AN785" i="2"/>
  <c r="AM785" i="2"/>
  <c r="AQ785" i="2" s="1"/>
  <c r="AR785" i="2" s="1"/>
  <c r="AB785" i="2"/>
  <c r="AA785" i="2"/>
  <c r="AN784" i="2"/>
  <c r="AM784" i="2"/>
  <c r="AB784" i="2"/>
  <c r="AA784" i="2"/>
  <c r="AE784" i="2" s="1"/>
  <c r="AN783" i="2"/>
  <c r="AM783" i="2"/>
  <c r="AQ783" i="2" s="1"/>
  <c r="AE783" i="2"/>
  <c r="AB783" i="2"/>
  <c r="AC783" i="2" s="1"/>
  <c r="AA783" i="2"/>
  <c r="AQ782" i="2"/>
  <c r="AN782" i="2"/>
  <c r="AM782" i="2"/>
  <c r="AB782" i="2"/>
  <c r="AA782" i="2"/>
  <c r="AE782" i="2" s="1"/>
  <c r="AN781" i="2"/>
  <c r="AM781" i="2"/>
  <c r="AQ781" i="2" s="1"/>
  <c r="AB781" i="2"/>
  <c r="AC781" i="2" s="1"/>
  <c r="AA781" i="2"/>
  <c r="AE781" i="2" s="1"/>
  <c r="AN780" i="2"/>
  <c r="AM780" i="2"/>
  <c r="AQ780" i="2" s="1"/>
  <c r="AB780" i="2"/>
  <c r="AC780" i="2" s="1"/>
  <c r="AA780" i="2"/>
  <c r="AE780" i="2" s="1"/>
  <c r="AN779" i="2"/>
  <c r="AM779" i="2"/>
  <c r="AQ779" i="2" s="1"/>
  <c r="AE779" i="2"/>
  <c r="AB779" i="2"/>
  <c r="AA779" i="2"/>
  <c r="AQ778" i="2"/>
  <c r="AN778" i="2"/>
  <c r="AM778" i="2"/>
  <c r="AB778" i="2"/>
  <c r="AA778" i="2"/>
  <c r="AE778" i="2" s="1"/>
  <c r="AN777" i="2"/>
  <c r="AO777" i="2" s="1"/>
  <c r="AM777" i="2"/>
  <c r="AQ777" i="2" s="1"/>
  <c r="AB777" i="2"/>
  <c r="AC777" i="2" s="1"/>
  <c r="AA777" i="2"/>
  <c r="AE777" i="2" s="1"/>
  <c r="AN776" i="2"/>
  <c r="AM776" i="2"/>
  <c r="AQ776" i="2" s="1"/>
  <c r="AB776" i="2"/>
  <c r="AC776" i="2" s="1"/>
  <c r="AA776" i="2"/>
  <c r="AE776" i="2" s="1"/>
  <c r="AN775" i="2"/>
  <c r="AM775" i="2"/>
  <c r="AQ775" i="2" s="1"/>
  <c r="AB775" i="2"/>
  <c r="AC775" i="2" s="1"/>
  <c r="AA775" i="2"/>
  <c r="AE775" i="2" s="1"/>
  <c r="AN774" i="2"/>
  <c r="AM774" i="2"/>
  <c r="AQ774" i="2" s="1"/>
  <c r="AR774" i="2" s="1"/>
  <c r="AB774" i="2"/>
  <c r="AC774" i="2" s="1"/>
  <c r="AA774" i="2"/>
  <c r="AE774" i="2" s="1"/>
  <c r="AF774" i="2" s="1"/>
  <c r="AN773" i="2"/>
  <c r="AM773" i="2"/>
  <c r="AQ773" i="2" s="1"/>
  <c r="AB773" i="2"/>
  <c r="AC773" i="2" s="1"/>
  <c r="AA773" i="2"/>
  <c r="AE773" i="2" s="1"/>
  <c r="AN772" i="2"/>
  <c r="AM772" i="2"/>
  <c r="AQ772" i="2" s="1"/>
  <c r="AR772" i="2" s="1"/>
  <c r="AB772" i="2"/>
  <c r="AC772" i="2" s="1"/>
  <c r="AA772" i="2"/>
  <c r="AE772" i="2" s="1"/>
  <c r="AF772" i="2" s="1"/>
  <c r="AN771" i="2"/>
  <c r="AM771" i="2"/>
  <c r="AQ771" i="2" s="1"/>
  <c r="AB771" i="2"/>
  <c r="AC771" i="2" s="1"/>
  <c r="AA771" i="2"/>
  <c r="AE771" i="2" s="1"/>
  <c r="AN770" i="2"/>
  <c r="AM770" i="2"/>
  <c r="AQ770" i="2" s="1"/>
  <c r="AR770" i="2" s="1"/>
  <c r="AB770" i="2"/>
  <c r="AC770" i="2" s="1"/>
  <c r="AA770" i="2"/>
  <c r="AE770" i="2" s="1"/>
  <c r="AF770" i="2" s="1"/>
  <c r="AN769" i="2"/>
  <c r="AM769" i="2"/>
  <c r="AQ769" i="2" s="1"/>
  <c r="AB769" i="2"/>
  <c r="AC769" i="2" s="1"/>
  <c r="AA769" i="2"/>
  <c r="AE769" i="2" s="1"/>
  <c r="AN768" i="2"/>
  <c r="AM768" i="2"/>
  <c r="AQ768" i="2" s="1"/>
  <c r="AR768" i="2" s="1"/>
  <c r="AB768" i="2"/>
  <c r="AC768" i="2" s="1"/>
  <c r="AA768" i="2"/>
  <c r="AE768" i="2" s="1"/>
  <c r="AF768" i="2" s="1"/>
  <c r="AN767" i="2"/>
  <c r="AM767" i="2"/>
  <c r="AQ767" i="2" s="1"/>
  <c r="AB767" i="2"/>
  <c r="AC767" i="2" s="1"/>
  <c r="AA767" i="2"/>
  <c r="AE767" i="2" s="1"/>
  <c r="AN766" i="2"/>
  <c r="AM766" i="2"/>
  <c r="AQ766" i="2" s="1"/>
  <c r="AR766" i="2" s="1"/>
  <c r="AB766" i="2"/>
  <c r="AC766" i="2" s="1"/>
  <c r="AA766" i="2"/>
  <c r="AE766" i="2" s="1"/>
  <c r="AF766" i="2" s="1"/>
  <c r="AN765" i="2"/>
  <c r="AM765" i="2"/>
  <c r="AQ765" i="2" s="1"/>
  <c r="AB765" i="2"/>
  <c r="AC765" i="2" s="1"/>
  <c r="AA765" i="2"/>
  <c r="AE765" i="2" s="1"/>
  <c r="AF765" i="2" s="1"/>
  <c r="AN764" i="2"/>
  <c r="AM764" i="2"/>
  <c r="AQ764" i="2" s="1"/>
  <c r="AR764" i="2" s="1"/>
  <c r="AB764" i="2"/>
  <c r="AC764" i="2" s="1"/>
  <c r="AA764" i="2"/>
  <c r="AE764" i="2" s="1"/>
  <c r="AF764" i="2" s="1"/>
  <c r="AN763" i="2"/>
  <c r="AM763" i="2"/>
  <c r="AQ763" i="2" s="1"/>
  <c r="AB763" i="2"/>
  <c r="AC763" i="2" s="1"/>
  <c r="AA763" i="2"/>
  <c r="AE763" i="2" s="1"/>
  <c r="AN762" i="2"/>
  <c r="AM762" i="2"/>
  <c r="AQ762" i="2" s="1"/>
  <c r="AR762" i="2" s="1"/>
  <c r="AB762" i="2"/>
  <c r="AC762" i="2" s="1"/>
  <c r="AA762" i="2"/>
  <c r="AE762" i="2" s="1"/>
  <c r="AF762" i="2" s="1"/>
  <c r="AN761" i="2"/>
  <c r="AM761" i="2"/>
  <c r="AQ761" i="2" s="1"/>
  <c r="AB761" i="2"/>
  <c r="AC761" i="2" s="1"/>
  <c r="AA761" i="2"/>
  <c r="AE761" i="2" s="1"/>
  <c r="AF761" i="2" s="1"/>
  <c r="AN760" i="2"/>
  <c r="AM760" i="2"/>
  <c r="AQ760" i="2" s="1"/>
  <c r="AR760" i="2" s="1"/>
  <c r="AB760" i="2"/>
  <c r="AA760" i="2"/>
  <c r="AE760" i="2" s="1"/>
  <c r="AF760" i="2" s="1"/>
  <c r="AN759" i="2"/>
  <c r="AM759" i="2"/>
  <c r="AQ759" i="2" s="1"/>
  <c r="AB759" i="2"/>
  <c r="AA759" i="2"/>
  <c r="AE759" i="2" s="1"/>
  <c r="AN758" i="2"/>
  <c r="AM758" i="2"/>
  <c r="AQ758" i="2" s="1"/>
  <c r="AR758" i="2" s="1"/>
  <c r="AB758" i="2"/>
  <c r="AA758" i="2"/>
  <c r="AE758" i="2" s="1"/>
  <c r="AF758" i="2" s="1"/>
  <c r="AN757" i="2"/>
  <c r="AM757" i="2"/>
  <c r="AQ757" i="2" s="1"/>
  <c r="AB757" i="2"/>
  <c r="AA757" i="2"/>
  <c r="AE757" i="2" s="1"/>
  <c r="AF757" i="2" s="1"/>
  <c r="AN756" i="2"/>
  <c r="AM756" i="2"/>
  <c r="AQ756" i="2" s="1"/>
  <c r="AR756" i="2" s="1"/>
  <c r="AB756" i="2"/>
  <c r="AA756" i="2"/>
  <c r="AE756" i="2" s="1"/>
  <c r="AF756" i="2" s="1"/>
  <c r="AN755" i="2"/>
  <c r="AM755" i="2"/>
  <c r="AQ755" i="2" s="1"/>
  <c r="AB755" i="2"/>
  <c r="AA755" i="2"/>
  <c r="AE755" i="2" s="1"/>
  <c r="AN754" i="2"/>
  <c r="AM754" i="2"/>
  <c r="AQ754" i="2" s="1"/>
  <c r="AR754" i="2" s="1"/>
  <c r="AB754" i="2"/>
  <c r="AA754" i="2"/>
  <c r="AE754" i="2" s="1"/>
  <c r="AF754" i="2" s="1"/>
  <c r="AN753" i="2"/>
  <c r="AM753" i="2"/>
  <c r="AQ753" i="2" s="1"/>
  <c r="AB753" i="2"/>
  <c r="AA753" i="2"/>
  <c r="AE753" i="2" s="1"/>
  <c r="AF753" i="2" s="1"/>
  <c r="AN752" i="2"/>
  <c r="AM752" i="2"/>
  <c r="AQ752" i="2" s="1"/>
  <c r="AR752" i="2" s="1"/>
  <c r="AB752" i="2"/>
  <c r="AA752" i="2"/>
  <c r="AE752" i="2" s="1"/>
  <c r="AF752" i="2" s="1"/>
  <c r="AN751" i="2"/>
  <c r="AM751" i="2"/>
  <c r="AQ751" i="2" s="1"/>
  <c r="AB751" i="2"/>
  <c r="AA751" i="2"/>
  <c r="AE751" i="2" s="1"/>
  <c r="AN750" i="2"/>
  <c r="AM750" i="2"/>
  <c r="AQ750" i="2" s="1"/>
  <c r="AR750" i="2" s="1"/>
  <c r="AB750" i="2"/>
  <c r="AA750" i="2"/>
  <c r="AE750" i="2" s="1"/>
  <c r="AF750" i="2" s="1"/>
  <c r="AN749" i="2"/>
  <c r="AM749" i="2"/>
  <c r="AQ749" i="2" s="1"/>
  <c r="AB749" i="2"/>
  <c r="AA749" i="2"/>
  <c r="AE749" i="2" s="1"/>
  <c r="AF749" i="2" s="1"/>
  <c r="AN748" i="2"/>
  <c r="AM748" i="2"/>
  <c r="AQ748" i="2" s="1"/>
  <c r="AR748" i="2" s="1"/>
  <c r="AB748" i="2"/>
  <c r="AA748" i="2"/>
  <c r="AE748" i="2" s="1"/>
  <c r="AF748" i="2" s="1"/>
  <c r="AN747" i="2"/>
  <c r="AM747" i="2"/>
  <c r="AQ747" i="2" s="1"/>
  <c r="AB747" i="2"/>
  <c r="AA747" i="2"/>
  <c r="AE747" i="2" s="1"/>
  <c r="AN746" i="2"/>
  <c r="AM746" i="2"/>
  <c r="AQ746" i="2" s="1"/>
  <c r="AR746" i="2" s="1"/>
  <c r="AB746" i="2"/>
  <c r="AA746" i="2"/>
  <c r="AE746" i="2" s="1"/>
  <c r="AN745" i="2"/>
  <c r="AM745" i="2"/>
  <c r="AQ745" i="2" s="1"/>
  <c r="AB745" i="2"/>
  <c r="AA745" i="2"/>
  <c r="AE745" i="2" s="1"/>
  <c r="AN744" i="2"/>
  <c r="AM744" i="2"/>
  <c r="AQ744" i="2" s="1"/>
  <c r="AR744" i="2" s="1"/>
  <c r="AB744" i="2"/>
  <c r="AA744" i="2"/>
  <c r="AE744" i="2" s="1"/>
  <c r="AN743" i="2"/>
  <c r="AM743" i="2"/>
  <c r="AQ743" i="2" s="1"/>
  <c r="AR743" i="2" s="1"/>
  <c r="AB743" i="2"/>
  <c r="AA743" i="2"/>
  <c r="AE743" i="2" s="1"/>
  <c r="AN742" i="2"/>
  <c r="AM742" i="2"/>
  <c r="AQ742" i="2" s="1"/>
  <c r="AR742" i="2" s="1"/>
  <c r="AB742" i="2"/>
  <c r="AA742" i="2"/>
  <c r="AE742" i="2" s="1"/>
  <c r="AN741" i="2"/>
  <c r="AM741" i="2"/>
  <c r="AQ741" i="2" s="1"/>
  <c r="AR741" i="2" s="1"/>
  <c r="AB741" i="2"/>
  <c r="AA741" i="2"/>
  <c r="AE741" i="2" s="1"/>
  <c r="AN740" i="2"/>
  <c r="AM740" i="2"/>
  <c r="AQ740" i="2" s="1"/>
  <c r="AR740" i="2" s="1"/>
  <c r="AB740" i="2"/>
  <c r="AA740" i="2"/>
  <c r="AE740" i="2" s="1"/>
  <c r="AN739" i="2"/>
  <c r="AM739" i="2"/>
  <c r="AQ739" i="2" s="1"/>
  <c r="AR739" i="2" s="1"/>
  <c r="AB739" i="2"/>
  <c r="AA739" i="2"/>
  <c r="AE739" i="2" s="1"/>
  <c r="AN738" i="2"/>
  <c r="AM738" i="2"/>
  <c r="AQ738" i="2" s="1"/>
  <c r="AR738" i="2" s="1"/>
  <c r="AB738" i="2"/>
  <c r="AA738" i="2"/>
  <c r="AE738" i="2" s="1"/>
  <c r="AN737" i="2"/>
  <c r="AM737" i="2"/>
  <c r="AQ737" i="2" s="1"/>
  <c r="AR737" i="2" s="1"/>
  <c r="AB737" i="2"/>
  <c r="AA737" i="2"/>
  <c r="AE737" i="2" s="1"/>
  <c r="AN736" i="2"/>
  <c r="AM736" i="2"/>
  <c r="AQ736" i="2" s="1"/>
  <c r="AR736" i="2" s="1"/>
  <c r="AB736" i="2"/>
  <c r="AA736" i="2"/>
  <c r="AE736" i="2" s="1"/>
  <c r="AN735" i="2"/>
  <c r="AM735" i="2"/>
  <c r="AQ735" i="2" s="1"/>
  <c r="AR735" i="2" s="1"/>
  <c r="AB735" i="2"/>
  <c r="AA735" i="2"/>
  <c r="AE735" i="2" s="1"/>
  <c r="AN734" i="2"/>
  <c r="AM734" i="2"/>
  <c r="AQ734" i="2" s="1"/>
  <c r="AR734" i="2" s="1"/>
  <c r="AB734" i="2"/>
  <c r="AA734" i="2"/>
  <c r="AE734" i="2" s="1"/>
  <c r="AN733" i="2"/>
  <c r="AM733" i="2"/>
  <c r="AQ733" i="2" s="1"/>
  <c r="AR733" i="2" s="1"/>
  <c r="AB733" i="2"/>
  <c r="AA733" i="2"/>
  <c r="AE733" i="2" s="1"/>
  <c r="AN732" i="2"/>
  <c r="AM732" i="2"/>
  <c r="AQ732" i="2" s="1"/>
  <c r="AR732" i="2" s="1"/>
  <c r="AB732" i="2"/>
  <c r="AA732" i="2"/>
  <c r="AE732" i="2" s="1"/>
  <c r="AN731" i="2"/>
  <c r="AM731" i="2"/>
  <c r="AQ731" i="2" s="1"/>
  <c r="AR731" i="2" s="1"/>
  <c r="AB731" i="2"/>
  <c r="AA731" i="2"/>
  <c r="AE731" i="2" s="1"/>
  <c r="AN730" i="2"/>
  <c r="AM730" i="2"/>
  <c r="AQ730" i="2" s="1"/>
  <c r="AR730" i="2" s="1"/>
  <c r="AB730" i="2"/>
  <c r="AA730" i="2"/>
  <c r="AE730" i="2" s="1"/>
  <c r="AN729" i="2"/>
  <c r="AM729" i="2"/>
  <c r="AQ729" i="2" s="1"/>
  <c r="AR729" i="2" s="1"/>
  <c r="AB729" i="2"/>
  <c r="AA729" i="2"/>
  <c r="AE729" i="2" s="1"/>
  <c r="AN728" i="2"/>
  <c r="AM728" i="2"/>
  <c r="AQ728" i="2" s="1"/>
  <c r="AR728" i="2" s="1"/>
  <c r="AB728" i="2"/>
  <c r="AA728" i="2"/>
  <c r="AE728" i="2" s="1"/>
  <c r="AN727" i="2"/>
  <c r="AM727" i="2"/>
  <c r="AQ727" i="2" s="1"/>
  <c r="AR727" i="2" s="1"/>
  <c r="AB727" i="2"/>
  <c r="AA727" i="2"/>
  <c r="AE727" i="2" s="1"/>
  <c r="AN726" i="2"/>
  <c r="AM726" i="2"/>
  <c r="AQ726" i="2" s="1"/>
  <c r="AR726" i="2" s="1"/>
  <c r="AB726" i="2"/>
  <c r="AA726" i="2"/>
  <c r="AE726" i="2" s="1"/>
  <c r="AN725" i="2"/>
  <c r="AM725" i="2"/>
  <c r="AQ725" i="2" s="1"/>
  <c r="AR725" i="2" s="1"/>
  <c r="AB725" i="2"/>
  <c r="AA725" i="2"/>
  <c r="AE725" i="2" s="1"/>
  <c r="AN724" i="2"/>
  <c r="AM724" i="2"/>
  <c r="AQ724" i="2" s="1"/>
  <c r="AR724" i="2" s="1"/>
  <c r="AB724" i="2"/>
  <c r="AA724" i="2"/>
  <c r="AE724" i="2" s="1"/>
  <c r="AN723" i="2"/>
  <c r="AM723" i="2"/>
  <c r="AQ723" i="2" s="1"/>
  <c r="AR723" i="2" s="1"/>
  <c r="AB723" i="2"/>
  <c r="AA723" i="2"/>
  <c r="AE723" i="2" s="1"/>
  <c r="AN722" i="2"/>
  <c r="AM722" i="2"/>
  <c r="AQ722" i="2" s="1"/>
  <c r="AR722" i="2" s="1"/>
  <c r="AB722" i="2"/>
  <c r="AA722" i="2"/>
  <c r="AE722" i="2" s="1"/>
  <c r="AN721" i="2"/>
  <c r="AO721" i="2" s="1"/>
  <c r="AM721" i="2"/>
  <c r="AQ721" i="2" s="1"/>
  <c r="AR721" i="2" s="1"/>
  <c r="AB721" i="2"/>
  <c r="AA721" i="2"/>
  <c r="AE721" i="2" s="1"/>
  <c r="AN720" i="2"/>
  <c r="AO720" i="2" s="1"/>
  <c r="AM720" i="2"/>
  <c r="AQ720" i="2" s="1"/>
  <c r="AR720" i="2" s="1"/>
  <c r="AB720" i="2"/>
  <c r="AA720" i="2"/>
  <c r="AE720" i="2" s="1"/>
  <c r="AN719" i="2"/>
  <c r="AO719" i="2" s="1"/>
  <c r="AM719" i="2"/>
  <c r="AQ719" i="2" s="1"/>
  <c r="AR719" i="2" s="1"/>
  <c r="AB719" i="2"/>
  <c r="AA719" i="2"/>
  <c r="AE719" i="2" s="1"/>
  <c r="AN718" i="2"/>
  <c r="AO718" i="2" s="1"/>
  <c r="AM718" i="2"/>
  <c r="AQ718" i="2" s="1"/>
  <c r="AR718" i="2" s="1"/>
  <c r="AB718" i="2"/>
  <c r="AA718" i="2"/>
  <c r="AE718" i="2" s="1"/>
  <c r="AN717" i="2"/>
  <c r="AO717" i="2" s="1"/>
  <c r="AM717" i="2"/>
  <c r="AQ717" i="2" s="1"/>
  <c r="AR717" i="2" s="1"/>
  <c r="AB717" i="2"/>
  <c r="AA717" i="2"/>
  <c r="AE717" i="2" s="1"/>
  <c r="AN716" i="2"/>
  <c r="AO716" i="2" s="1"/>
  <c r="AM716" i="2"/>
  <c r="AQ716" i="2" s="1"/>
  <c r="AR716" i="2" s="1"/>
  <c r="AB716" i="2"/>
  <c r="AA716" i="2"/>
  <c r="AE716" i="2" s="1"/>
  <c r="AN715" i="2"/>
  <c r="AO715" i="2" s="1"/>
  <c r="AM715" i="2"/>
  <c r="AQ715" i="2" s="1"/>
  <c r="AR715" i="2" s="1"/>
  <c r="AB715" i="2"/>
  <c r="AA715" i="2"/>
  <c r="AE715" i="2" s="1"/>
  <c r="AN714" i="2"/>
  <c r="AO714" i="2" s="1"/>
  <c r="AM714" i="2"/>
  <c r="AQ714" i="2" s="1"/>
  <c r="AR714" i="2" s="1"/>
  <c r="AB714" i="2"/>
  <c r="AA714" i="2"/>
  <c r="AE714" i="2" s="1"/>
  <c r="AN713" i="2"/>
  <c r="AO713" i="2" s="1"/>
  <c r="AM713" i="2"/>
  <c r="AQ713" i="2" s="1"/>
  <c r="AR713" i="2" s="1"/>
  <c r="AB713" i="2"/>
  <c r="AA713" i="2"/>
  <c r="AE713" i="2" s="1"/>
  <c r="AN712" i="2"/>
  <c r="AO712" i="2" s="1"/>
  <c r="AM712" i="2"/>
  <c r="AQ712" i="2" s="1"/>
  <c r="AR712" i="2" s="1"/>
  <c r="AB712" i="2"/>
  <c r="AA712" i="2"/>
  <c r="AN711" i="2"/>
  <c r="AM711" i="2"/>
  <c r="AQ711" i="2" s="1"/>
  <c r="AB711" i="2"/>
  <c r="AA711" i="2"/>
  <c r="AE711" i="2" s="1"/>
  <c r="AN710" i="2"/>
  <c r="AM710" i="2"/>
  <c r="AB710" i="2"/>
  <c r="AA710" i="2"/>
  <c r="AE710" i="2" s="1"/>
  <c r="AQ709" i="2"/>
  <c r="AN709" i="2"/>
  <c r="AM709" i="2"/>
  <c r="AB709" i="2"/>
  <c r="AA709" i="2"/>
  <c r="AE709" i="2" s="1"/>
  <c r="AN708" i="2"/>
  <c r="AM708" i="2"/>
  <c r="AB708" i="2"/>
  <c r="AA708" i="2"/>
  <c r="AE708" i="2" s="1"/>
  <c r="AQ707" i="2"/>
  <c r="AN707" i="2"/>
  <c r="AM707" i="2"/>
  <c r="AB707" i="2"/>
  <c r="AC707" i="2" s="1"/>
  <c r="AA707" i="2"/>
  <c r="AE707" i="2" s="1"/>
  <c r="AN706" i="2"/>
  <c r="AM706" i="2"/>
  <c r="AB706" i="2"/>
  <c r="AC706" i="2" s="1"/>
  <c r="AA706" i="2"/>
  <c r="AE706" i="2" s="1"/>
  <c r="AN705" i="2"/>
  <c r="AM705" i="2"/>
  <c r="AQ705" i="2" s="1"/>
  <c r="AB705" i="2"/>
  <c r="AC705" i="2" s="1"/>
  <c r="AA705" i="2"/>
  <c r="AE705" i="2" s="1"/>
  <c r="AN704" i="2"/>
  <c r="AM704" i="2"/>
  <c r="AB704" i="2"/>
  <c r="AC704" i="2" s="1"/>
  <c r="AA704" i="2"/>
  <c r="AE704" i="2" s="1"/>
  <c r="AN703" i="2"/>
  <c r="AM703" i="2"/>
  <c r="AQ703" i="2" s="1"/>
  <c r="AB703" i="2"/>
  <c r="AA703" i="2"/>
  <c r="AE703" i="2" s="1"/>
  <c r="AN702" i="2"/>
  <c r="AM702" i="2"/>
  <c r="AB702" i="2"/>
  <c r="AA702" i="2"/>
  <c r="AE702" i="2" s="1"/>
  <c r="AQ701" i="2"/>
  <c r="AN701" i="2"/>
  <c r="AM701" i="2"/>
  <c r="AB701" i="2"/>
  <c r="AA701" i="2"/>
  <c r="AE701" i="2" s="1"/>
  <c r="AN700" i="2"/>
  <c r="AM700" i="2"/>
  <c r="AB700" i="2"/>
  <c r="AA700" i="2"/>
  <c r="AE700" i="2" s="1"/>
  <c r="AQ699" i="2"/>
  <c r="AN699" i="2"/>
  <c r="AM699" i="2"/>
  <c r="AB699" i="2"/>
  <c r="AC699" i="2" s="1"/>
  <c r="AA699" i="2"/>
  <c r="AE699" i="2" s="1"/>
  <c r="AN698" i="2"/>
  <c r="AM698" i="2"/>
  <c r="AB698" i="2"/>
  <c r="AC698" i="2" s="1"/>
  <c r="AA698" i="2"/>
  <c r="AE698" i="2" s="1"/>
  <c r="AN697" i="2"/>
  <c r="AM697" i="2"/>
  <c r="AQ697" i="2" s="1"/>
  <c r="AB697" i="2"/>
  <c r="AC697" i="2" s="1"/>
  <c r="AA697" i="2"/>
  <c r="AE697" i="2" s="1"/>
  <c r="AN696" i="2"/>
  <c r="AM696" i="2"/>
  <c r="AB696" i="2"/>
  <c r="AC696" i="2" s="1"/>
  <c r="AA696" i="2"/>
  <c r="AE696" i="2" s="1"/>
  <c r="AN695" i="2"/>
  <c r="AM695" i="2"/>
  <c r="AQ695" i="2" s="1"/>
  <c r="AB695" i="2"/>
  <c r="AA695" i="2"/>
  <c r="AE695" i="2" s="1"/>
  <c r="AN694" i="2"/>
  <c r="AM694" i="2"/>
  <c r="AB694" i="2"/>
  <c r="AA694" i="2"/>
  <c r="AE694" i="2" s="1"/>
  <c r="AQ693" i="2"/>
  <c r="AN693" i="2"/>
  <c r="AM693" i="2"/>
  <c r="AB693" i="2"/>
  <c r="AA693" i="2"/>
  <c r="AE693" i="2" s="1"/>
  <c r="AN692" i="2"/>
  <c r="AM692" i="2"/>
  <c r="AB692" i="2"/>
  <c r="AA692" i="2"/>
  <c r="AE692" i="2" s="1"/>
  <c r="AQ691" i="2"/>
  <c r="AN691" i="2"/>
  <c r="AM691" i="2"/>
  <c r="AB691" i="2"/>
  <c r="AC691" i="2" s="1"/>
  <c r="AA691" i="2"/>
  <c r="AE691" i="2" s="1"/>
  <c r="AN690" i="2"/>
  <c r="AM690" i="2"/>
  <c r="AB690" i="2"/>
  <c r="AC690" i="2" s="1"/>
  <c r="AA690" i="2"/>
  <c r="AE690" i="2" s="1"/>
  <c r="AN689" i="2"/>
  <c r="AM689" i="2"/>
  <c r="AQ689" i="2" s="1"/>
  <c r="AB689" i="2"/>
  <c r="AC689" i="2" s="1"/>
  <c r="AA689" i="2"/>
  <c r="AE689" i="2" s="1"/>
  <c r="AN688" i="2"/>
  <c r="AM688" i="2"/>
  <c r="AB688" i="2"/>
  <c r="AC688" i="2" s="1"/>
  <c r="AA688" i="2"/>
  <c r="AE688" i="2" s="1"/>
  <c r="AN687" i="2"/>
  <c r="AM687" i="2"/>
  <c r="AQ687" i="2" s="1"/>
  <c r="AB687" i="2"/>
  <c r="AA687" i="2"/>
  <c r="AE687" i="2" s="1"/>
  <c r="AN686" i="2"/>
  <c r="AM686" i="2"/>
  <c r="AB686" i="2"/>
  <c r="AA686" i="2"/>
  <c r="AE686" i="2" s="1"/>
  <c r="AQ685" i="2"/>
  <c r="AN685" i="2"/>
  <c r="AM685" i="2"/>
  <c r="AB685" i="2"/>
  <c r="AA685" i="2"/>
  <c r="AE685" i="2" s="1"/>
  <c r="AN684" i="2"/>
  <c r="AM684" i="2"/>
  <c r="AB684" i="2"/>
  <c r="AA684" i="2"/>
  <c r="AE684" i="2" s="1"/>
  <c r="AQ683" i="2"/>
  <c r="AN683" i="2"/>
  <c r="AM683" i="2"/>
  <c r="AB683" i="2"/>
  <c r="AC683" i="2" s="1"/>
  <c r="AA683" i="2"/>
  <c r="AE683" i="2" s="1"/>
  <c r="AN682" i="2"/>
  <c r="AM682" i="2"/>
  <c r="AB682" i="2"/>
  <c r="AC682" i="2" s="1"/>
  <c r="AA682" i="2"/>
  <c r="AE682" i="2" s="1"/>
  <c r="AN681" i="2"/>
  <c r="AM681" i="2"/>
  <c r="AQ681" i="2" s="1"/>
  <c r="AB681" i="2"/>
  <c r="AC681" i="2" s="1"/>
  <c r="AA681" i="2"/>
  <c r="AE681" i="2" s="1"/>
  <c r="AN680" i="2"/>
  <c r="AM680" i="2"/>
  <c r="AB680" i="2"/>
  <c r="AC680" i="2" s="1"/>
  <c r="AA680" i="2"/>
  <c r="AE680" i="2" s="1"/>
  <c r="AN679" i="2"/>
  <c r="AM679" i="2"/>
  <c r="AQ679" i="2" s="1"/>
  <c r="AB679" i="2"/>
  <c r="AA679" i="2"/>
  <c r="AE679" i="2" s="1"/>
  <c r="AN678" i="2"/>
  <c r="AM678" i="2"/>
  <c r="AB678" i="2"/>
  <c r="AA678" i="2"/>
  <c r="AE678" i="2" s="1"/>
  <c r="AQ677" i="2"/>
  <c r="AN677" i="2"/>
  <c r="AM677" i="2"/>
  <c r="AB677" i="2"/>
  <c r="AA677" i="2"/>
  <c r="AE677" i="2" s="1"/>
  <c r="AN676" i="2"/>
  <c r="AM676" i="2"/>
  <c r="AB676" i="2"/>
  <c r="AA676" i="2"/>
  <c r="AE676" i="2" s="1"/>
  <c r="AQ675" i="2"/>
  <c r="AN675" i="2"/>
  <c r="AM675" i="2"/>
  <c r="AB675" i="2"/>
  <c r="AC675" i="2" s="1"/>
  <c r="AA675" i="2"/>
  <c r="AE675" i="2" s="1"/>
  <c r="AN674" i="2"/>
  <c r="AM674" i="2"/>
  <c r="AB674" i="2"/>
  <c r="AC674" i="2" s="1"/>
  <c r="AA674" i="2"/>
  <c r="AE674" i="2" s="1"/>
  <c r="AF674" i="2" s="1"/>
  <c r="AN673" i="2"/>
  <c r="AM673" i="2"/>
  <c r="AB673" i="2"/>
  <c r="AC673" i="2" s="1"/>
  <c r="AA673" i="2"/>
  <c r="AE673" i="2" s="1"/>
  <c r="AF673" i="2" s="1"/>
  <c r="AN672" i="2"/>
  <c r="AM672" i="2"/>
  <c r="AB672" i="2"/>
  <c r="AC672" i="2" s="1"/>
  <c r="AA672" i="2"/>
  <c r="AE672" i="2" s="1"/>
  <c r="AF672" i="2" s="1"/>
  <c r="AN671" i="2"/>
  <c r="AM671" i="2"/>
  <c r="AB671" i="2"/>
  <c r="AC671" i="2" s="1"/>
  <c r="AA671" i="2"/>
  <c r="AE671" i="2" s="1"/>
  <c r="AF671" i="2" s="1"/>
  <c r="AN670" i="2"/>
  <c r="AM670" i="2"/>
  <c r="AB670" i="2"/>
  <c r="AC670" i="2" s="1"/>
  <c r="AA670" i="2"/>
  <c r="AE670" i="2" s="1"/>
  <c r="AF670" i="2" s="1"/>
  <c r="AN669" i="2"/>
  <c r="AM669" i="2"/>
  <c r="AB669" i="2"/>
  <c r="AC669" i="2" s="1"/>
  <c r="AA669" i="2"/>
  <c r="AE669" i="2" s="1"/>
  <c r="AF669" i="2" s="1"/>
  <c r="AN668" i="2"/>
  <c r="AM668" i="2"/>
  <c r="AB668" i="2"/>
  <c r="AC668" i="2" s="1"/>
  <c r="AA668" i="2"/>
  <c r="AE668" i="2" s="1"/>
  <c r="AF668" i="2" s="1"/>
  <c r="AN667" i="2"/>
  <c r="AM667" i="2"/>
  <c r="AB667" i="2"/>
  <c r="AC667" i="2" s="1"/>
  <c r="AA667" i="2"/>
  <c r="AE667" i="2" s="1"/>
  <c r="AF667" i="2" s="1"/>
  <c r="AN666" i="2"/>
  <c r="AM666" i="2"/>
  <c r="AB666" i="2"/>
  <c r="AC666" i="2" s="1"/>
  <c r="AA666" i="2"/>
  <c r="AE666" i="2" s="1"/>
  <c r="AF666" i="2" s="1"/>
  <c r="AN665" i="2"/>
  <c r="AM665" i="2"/>
  <c r="AB665" i="2"/>
  <c r="AC665" i="2" s="1"/>
  <c r="AA665" i="2"/>
  <c r="AE665" i="2" s="1"/>
  <c r="AF665" i="2" s="1"/>
  <c r="AN664" i="2"/>
  <c r="AM664" i="2"/>
  <c r="AB664" i="2"/>
  <c r="AC664" i="2" s="1"/>
  <c r="AA664" i="2"/>
  <c r="AE664" i="2" s="1"/>
  <c r="AF664" i="2" s="1"/>
  <c r="AN663" i="2"/>
  <c r="AM663" i="2"/>
  <c r="AB663" i="2"/>
  <c r="AC663" i="2" s="1"/>
  <c r="AA663" i="2"/>
  <c r="AE663" i="2" s="1"/>
  <c r="AF663" i="2" s="1"/>
  <c r="AN662" i="2"/>
  <c r="AM662" i="2"/>
  <c r="AB662" i="2"/>
  <c r="AC662" i="2" s="1"/>
  <c r="AA662" i="2"/>
  <c r="AE662" i="2" s="1"/>
  <c r="AF662" i="2" s="1"/>
  <c r="AN661" i="2"/>
  <c r="AM661" i="2"/>
  <c r="AB661" i="2"/>
  <c r="AC661" i="2" s="1"/>
  <c r="AA661" i="2"/>
  <c r="AE661" i="2" s="1"/>
  <c r="AF661" i="2" s="1"/>
  <c r="AN660" i="2"/>
  <c r="AM660" i="2"/>
  <c r="AB660" i="2"/>
  <c r="AC660" i="2" s="1"/>
  <c r="AA660" i="2"/>
  <c r="AE660" i="2" s="1"/>
  <c r="AF660" i="2" s="1"/>
  <c r="AN659" i="2"/>
  <c r="AM659" i="2"/>
  <c r="AB659" i="2"/>
  <c r="AC659" i="2" s="1"/>
  <c r="AA659" i="2"/>
  <c r="AE659" i="2" s="1"/>
  <c r="AF659" i="2" s="1"/>
  <c r="AN658" i="2"/>
  <c r="AM658" i="2"/>
  <c r="AB658" i="2"/>
  <c r="AC658" i="2" s="1"/>
  <c r="AA658" i="2"/>
  <c r="AE658" i="2" s="1"/>
  <c r="AF658" i="2" s="1"/>
  <c r="AN657" i="2"/>
  <c r="AM657" i="2"/>
  <c r="AB657" i="2"/>
  <c r="AC657" i="2" s="1"/>
  <c r="AA657" i="2"/>
  <c r="AE657" i="2" s="1"/>
  <c r="AF657" i="2" s="1"/>
  <c r="AN656" i="2"/>
  <c r="AM656" i="2"/>
  <c r="AB656" i="2"/>
  <c r="AC656" i="2" s="1"/>
  <c r="AA656" i="2"/>
  <c r="AE656" i="2" s="1"/>
  <c r="AF656" i="2" s="1"/>
  <c r="AN655" i="2"/>
  <c r="AM655" i="2"/>
  <c r="AQ655" i="2" s="1"/>
  <c r="AE655" i="2"/>
  <c r="AB655" i="2"/>
  <c r="AC655" i="2" s="1"/>
  <c r="AA655" i="2"/>
  <c r="AN654" i="2"/>
  <c r="AM654" i="2"/>
  <c r="AB654" i="2"/>
  <c r="AC654" i="2" s="1"/>
  <c r="AA654" i="2"/>
  <c r="AE654" i="2" s="1"/>
  <c r="AN653" i="2"/>
  <c r="AM653" i="2"/>
  <c r="AQ653" i="2" s="1"/>
  <c r="AE653" i="2"/>
  <c r="AB653" i="2"/>
  <c r="AA653" i="2"/>
  <c r="AN652" i="2"/>
  <c r="AM652" i="2"/>
  <c r="AB652" i="2"/>
  <c r="AA652" i="2"/>
  <c r="AE652" i="2" s="1"/>
  <c r="AN651" i="2"/>
  <c r="AO651" i="2" s="1"/>
  <c r="AM651" i="2"/>
  <c r="AQ651" i="2" s="1"/>
  <c r="AB651" i="2"/>
  <c r="AA651" i="2"/>
  <c r="AE651" i="2" s="1"/>
  <c r="AN650" i="2"/>
  <c r="AM650" i="2"/>
  <c r="AB650" i="2"/>
  <c r="AA650" i="2"/>
  <c r="AE650" i="2" s="1"/>
  <c r="AN649" i="2"/>
  <c r="AO649" i="2" s="1"/>
  <c r="AM649" i="2"/>
  <c r="AQ649" i="2" s="1"/>
  <c r="AB649" i="2"/>
  <c r="AC649" i="2" s="1"/>
  <c r="AA649" i="2"/>
  <c r="AE649" i="2" s="1"/>
  <c r="AN648" i="2"/>
  <c r="AM648" i="2"/>
  <c r="AB648" i="2"/>
  <c r="AC648" i="2" s="1"/>
  <c r="AA648" i="2"/>
  <c r="AE648" i="2" s="1"/>
  <c r="AN647" i="2"/>
  <c r="AM647" i="2"/>
  <c r="AQ647" i="2" s="1"/>
  <c r="AE647" i="2"/>
  <c r="AB647" i="2"/>
  <c r="AC647" i="2" s="1"/>
  <c r="AA647" i="2"/>
  <c r="AN646" i="2"/>
  <c r="AM646" i="2"/>
  <c r="AB646" i="2"/>
  <c r="AC646" i="2" s="1"/>
  <c r="AA646" i="2"/>
  <c r="AE646" i="2" s="1"/>
  <c r="AN645" i="2"/>
  <c r="AM645" i="2"/>
  <c r="AQ645" i="2" s="1"/>
  <c r="AE645" i="2"/>
  <c r="AB645" i="2"/>
  <c r="AA645" i="2"/>
  <c r="AN644" i="2"/>
  <c r="AM644" i="2"/>
  <c r="AB644" i="2"/>
  <c r="AA644" i="2"/>
  <c r="AE644" i="2" s="1"/>
  <c r="AN643" i="2"/>
  <c r="AM643" i="2"/>
  <c r="AQ643" i="2" s="1"/>
  <c r="AB643" i="2"/>
  <c r="AA643" i="2"/>
  <c r="AE643" i="2" s="1"/>
  <c r="AN642" i="2"/>
  <c r="AM642" i="2"/>
  <c r="AB642" i="2"/>
  <c r="AA642" i="2"/>
  <c r="AE642" i="2" s="1"/>
  <c r="AN641" i="2"/>
  <c r="AO641" i="2" s="1"/>
  <c r="AM641" i="2"/>
  <c r="AQ641" i="2" s="1"/>
  <c r="AB641" i="2"/>
  <c r="AC641" i="2" s="1"/>
  <c r="AA641" i="2"/>
  <c r="AE641" i="2" s="1"/>
  <c r="AN640" i="2"/>
  <c r="AM640" i="2"/>
  <c r="AB640" i="2"/>
  <c r="AC640" i="2" s="1"/>
  <c r="AA640" i="2"/>
  <c r="AE640" i="2" s="1"/>
  <c r="AN639" i="2"/>
  <c r="AM639" i="2"/>
  <c r="AQ639" i="2" s="1"/>
  <c r="AE639" i="2"/>
  <c r="AB639" i="2"/>
  <c r="AC639" i="2" s="1"/>
  <c r="AA639" i="2"/>
  <c r="AN638" i="2"/>
  <c r="AM638" i="2"/>
  <c r="AB638" i="2"/>
  <c r="AC638" i="2" s="1"/>
  <c r="AA638" i="2"/>
  <c r="AE638" i="2" s="1"/>
  <c r="AN637" i="2"/>
  <c r="AM637" i="2"/>
  <c r="AQ637" i="2" s="1"/>
  <c r="AE637" i="2"/>
  <c r="AB637" i="2"/>
  <c r="AA637" i="2"/>
  <c r="AN636" i="2"/>
  <c r="AM636" i="2"/>
  <c r="AB636" i="2"/>
  <c r="AA636" i="2"/>
  <c r="AE636" i="2" s="1"/>
  <c r="AN635" i="2"/>
  <c r="AO635" i="2" s="1"/>
  <c r="AM635" i="2"/>
  <c r="AQ635" i="2" s="1"/>
  <c r="AB635" i="2"/>
  <c r="AA635" i="2"/>
  <c r="AE635" i="2" s="1"/>
  <c r="AN634" i="2"/>
  <c r="AM634" i="2"/>
  <c r="AB634" i="2"/>
  <c r="AA634" i="2"/>
  <c r="AE634" i="2" s="1"/>
  <c r="AN633" i="2"/>
  <c r="AO633" i="2" s="1"/>
  <c r="AM633" i="2"/>
  <c r="AQ633" i="2" s="1"/>
  <c r="AB633" i="2"/>
  <c r="AA633" i="2"/>
  <c r="AE633" i="2" s="1"/>
  <c r="AN632" i="2"/>
  <c r="AM632" i="2"/>
  <c r="AB632" i="2"/>
  <c r="AA632" i="2"/>
  <c r="AE632" i="2" s="1"/>
  <c r="AN631" i="2"/>
  <c r="AM631" i="2"/>
  <c r="AQ631" i="2" s="1"/>
  <c r="AE631" i="2"/>
  <c r="AB631" i="2"/>
  <c r="AC631" i="2" s="1"/>
  <c r="AA631" i="2"/>
  <c r="AN630" i="2"/>
  <c r="AM630" i="2"/>
  <c r="AB630" i="2"/>
  <c r="AC630" i="2" s="1"/>
  <c r="AA630" i="2"/>
  <c r="AE630" i="2" s="1"/>
  <c r="AN629" i="2"/>
  <c r="AM629" i="2"/>
  <c r="AQ629" i="2" s="1"/>
  <c r="AE629" i="2"/>
  <c r="AB629" i="2"/>
  <c r="AA629" i="2"/>
  <c r="AN628" i="2"/>
  <c r="AM628" i="2"/>
  <c r="AB628" i="2"/>
  <c r="AA628" i="2"/>
  <c r="AE628" i="2" s="1"/>
  <c r="AN627" i="2"/>
  <c r="AM627" i="2"/>
  <c r="AQ627" i="2" s="1"/>
  <c r="AB627" i="2"/>
  <c r="AA627" i="2"/>
  <c r="AE627" i="2" s="1"/>
  <c r="AN626" i="2"/>
  <c r="AM626" i="2"/>
  <c r="AB626" i="2"/>
  <c r="AC626" i="2" s="1"/>
  <c r="AA626" i="2"/>
  <c r="AE626" i="2" s="1"/>
  <c r="AN625" i="2"/>
  <c r="AO625" i="2" s="1"/>
  <c r="AM625" i="2"/>
  <c r="AQ625" i="2" s="1"/>
  <c r="AE625" i="2"/>
  <c r="AB625" i="2"/>
  <c r="AA625" i="2"/>
  <c r="AN624" i="2"/>
  <c r="AM624" i="2"/>
  <c r="AB624" i="2"/>
  <c r="AA624" i="2"/>
  <c r="AE624" i="2" s="1"/>
  <c r="AN623" i="2"/>
  <c r="AM623" i="2"/>
  <c r="AQ623" i="2" s="1"/>
  <c r="AE623" i="2"/>
  <c r="AB623" i="2"/>
  <c r="AC623" i="2" s="1"/>
  <c r="AA623" i="2"/>
  <c r="AN622" i="2"/>
  <c r="AM622" i="2"/>
  <c r="AB622" i="2"/>
  <c r="AC622" i="2" s="1"/>
  <c r="AA622" i="2"/>
  <c r="AE622" i="2" s="1"/>
  <c r="AN621" i="2"/>
  <c r="AO621" i="2" s="1"/>
  <c r="AM621" i="2"/>
  <c r="AQ621" i="2" s="1"/>
  <c r="AB621" i="2"/>
  <c r="AA621" i="2"/>
  <c r="AE621" i="2" s="1"/>
  <c r="AN620" i="2"/>
  <c r="AM620" i="2"/>
  <c r="AB620" i="2"/>
  <c r="AA620" i="2"/>
  <c r="AE620" i="2" s="1"/>
  <c r="AN619" i="2"/>
  <c r="AM619" i="2"/>
  <c r="AQ619" i="2" s="1"/>
  <c r="AB619" i="2"/>
  <c r="AA619" i="2"/>
  <c r="AE619" i="2" s="1"/>
  <c r="AN618" i="2"/>
  <c r="AM618" i="2"/>
  <c r="AB618" i="2"/>
  <c r="AA618" i="2"/>
  <c r="AE618" i="2" s="1"/>
  <c r="AN617" i="2"/>
  <c r="AO617" i="2" s="1"/>
  <c r="AM617" i="2"/>
  <c r="AQ617" i="2" s="1"/>
  <c r="AE617" i="2"/>
  <c r="AB617" i="2"/>
  <c r="AC617" i="2" s="1"/>
  <c r="AA617" i="2"/>
  <c r="AN616" i="2"/>
  <c r="AM616" i="2"/>
  <c r="AB616" i="2"/>
  <c r="AC616" i="2" s="1"/>
  <c r="AA616" i="2"/>
  <c r="AE616" i="2" s="1"/>
  <c r="AN615" i="2"/>
  <c r="AM615" i="2"/>
  <c r="AQ615" i="2" s="1"/>
  <c r="AE615" i="2"/>
  <c r="AB615" i="2"/>
  <c r="AC615" i="2" s="1"/>
  <c r="AA615" i="2"/>
  <c r="AN614" i="2"/>
  <c r="AM614" i="2"/>
  <c r="AB614" i="2"/>
  <c r="AC614" i="2" s="1"/>
  <c r="AA614" i="2"/>
  <c r="AE614" i="2" s="1"/>
  <c r="AN613" i="2"/>
  <c r="AM613" i="2"/>
  <c r="AQ613" i="2" s="1"/>
  <c r="AB613" i="2"/>
  <c r="AA613" i="2"/>
  <c r="AE613" i="2" s="1"/>
  <c r="AN612" i="2"/>
  <c r="AM612" i="2"/>
  <c r="AB612" i="2"/>
  <c r="AA612" i="2"/>
  <c r="AE612" i="2" s="1"/>
  <c r="AN611" i="2"/>
  <c r="AO611" i="2" s="1"/>
  <c r="AM611" i="2"/>
  <c r="AQ611" i="2" s="1"/>
  <c r="AB611" i="2"/>
  <c r="AA611" i="2"/>
  <c r="AE611" i="2" s="1"/>
  <c r="AN610" i="2"/>
  <c r="AM610" i="2"/>
  <c r="AB610" i="2"/>
  <c r="AA610" i="2"/>
  <c r="AE610" i="2" s="1"/>
  <c r="AN609" i="2"/>
  <c r="AO609" i="2" s="1"/>
  <c r="AM609" i="2"/>
  <c r="AQ609" i="2" s="1"/>
  <c r="AB609" i="2"/>
  <c r="AA609" i="2"/>
  <c r="AE609" i="2" s="1"/>
  <c r="AN608" i="2"/>
  <c r="AM608" i="2"/>
  <c r="AB608" i="2"/>
  <c r="AA608" i="2"/>
  <c r="AE608" i="2" s="1"/>
  <c r="AN607" i="2"/>
  <c r="AM607" i="2"/>
  <c r="AQ607" i="2" s="1"/>
  <c r="AE607" i="2"/>
  <c r="AB607" i="2"/>
  <c r="AC607" i="2" s="1"/>
  <c r="AA607" i="2"/>
  <c r="AN606" i="2"/>
  <c r="AM606" i="2"/>
  <c r="AB606" i="2"/>
  <c r="AC606" i="2" s="1"/>
  <c r="AA606" i="2"/>
  <c r="AE606" i="2" s="1"/>
  <c r="AN605" i="2"/>
  <c r="AM605" i="2"/>
  <c r="AQ605" i="2" s="1"/>
  <c r="AE605" i="2"/>
  <c r="AB605" i="2"/>
  <c r="AA605" i="2"/>
  <c r="AN604" i="2"/>
  <c r="AM604" i="2"/>
  <c r="AB604" i="2"/>
  <c r="AA604" i="2"/>
  <c r="AE604" i="2" s="1"/>
  <c r="AN603" i="2"/>
  <c r="AM603" i="2"/>
  <c r="AQ603" i="2" s="1"/>
  <c r="AB603" i="2"/>
  <c r="AA603" i="2"/>
  <c r="AE603" i="2" s="1"/>
  <c r="AN602" i="2"/>
  <c r="AM602" i="2"/>
  <c r="AB602" i="2"/>
  <c r="AA602" i="2"/>
  <c r="AE602" i="2" s="1"/>
  <c r="AN601" i="2"/>
  <c r="AO601" i="2" s="1"/>
  <c r="AM601" i="2"/>
  <c r="AQ601" i="2" s="1"/>
  <c r="AB601" i="2"/>
  <c r="AA601" i="2"/>
  <c r="AE601" i="2" s="1"/>
  <c r="AN600" i="2"/>
  <c r="AM600" i="2"/>
  <c r="AB600" i="2"/>
  <c r="AA600" i="2"/>
  <c r="AE600" i="2" s="1"/>
  <c r="AN599" i="2"/>
  <c r="AM599" i="2"/>
  <c r="AQ599" i="2" s="1"/>
  <c r="AE599" i="2"/>
  <c r="AB599" i="2"/>
  <c r="AC599" i="2" s="1"/>
  <c r="AA599" i="2"/>
  <c r="AN598" i="2"/>
  <c r="AM598" i="2"/>
  <c r="AB598" i="2"/>
  <c r="AC598" i="2" s="1"/>
  <c r="AA598" i="2"/>
  <c r="AE598" i="2" s="1"/>
  <c r="AN597" i="2"/>
  <c r="AM597" i="2"/>
  <c r="AQ597" i="2" s="1"/>
  <c r="AE597" i="2"/>
  <c r="AB597" i="2"/>
  <c r="AA597" i="2"/>
  <c r="AN596" i="2"/>
  <c r="AM596" i="2"/>
  <c r="AB596" i="2"/>
  <c r="AA596" i="2"/>
  <c r="AE596" i="2" s="1"/>
  <c r="AN595" i="2"/>
  <c r="AM595" i="2"/>
  <c r="AQ595" i="2" s="1"/>
  <c r="AB595" i="2"/>
  <c r="AC595" i="2" s="1"/>
  <c r="AA595" i="2"/>
  <c r="AE595" i="2" s="1"/>
  <c r="AN594" i="2"/>
  <c r="AM594" i="2"/>
  <c r="AB594" i="2"/>
  <c r="AC594" i="2" s="1"/>
  <c r="AA594" i="2"/>
  <c r="AE594" i="2" s="1"/>
  <c r="AN593" i="2"/>
  <c r="AO593" i="2" s="1"/>
  <c r="AM593" i="2"/>
  <c r="AQ593" i="2" s="1"/>
  <c r="AE593" i="2"/>
  <c r="AB593" i="2"/>
  <c r="AA593" i="2"/>
  <c r="AN592" i="2"/>
  <c r="AM592" i="2"/>
  <c r="AB592" i="2"/>
  <c r="AA592" i="2"/>
  <c r="AE592" i="2" s="1"/>
  <c r="AN591" i="2"/>
  <c r="AM591" i="2"/>
  <c r="AQ591" i="2" s="1"/>
  <c r="AE591" i="2"/>
  <c r="AB591" i="2"/>
  <c r="AC591" i="2" s="1"/>
  <c r="AA591" i="2"/>
  <c r="AN590" i="2"/>
  <c r="AM590" i="2"/>
  <c r="AB590" i="2"/>
  <c r="AC590" i="2" s="1"/>
  <c r="AA590" i="2"/>
  <c r="AE590" i="2" s="1"/>
  <c r="AN589" i="2"/>
  <c r="AO589" i="2" s="1"/>
  <c r="AM589" i="2"/>
  <c r="AQ589" i="2" s="1"/>
  <c r="AB589" i="2"/>
  <c r="AA589" i="2"/>
  <c r="AE589" i="2" s="1"/>
  <c r="AN588" i="2"/>
  <c r="AM588" i="2"/>
  <c r="AB588" i="2"/>
  <c r="AA588" i="2"/>
  <c r="AE588" i="2" s="1"/>
  <c r="AN587" i="2"/>
  <c r="AM587" i="2"/>
  <c r="AQ587" i="2" s="1"/>
  <c r="AB587" i="2"/>
  <c r="AA587" i="2"/>
  <c r="AE587" i="2" s="1"/>
  <c r="AN586" i="2"/>
  <c r="AM586" i="2"/>
  <c r="AB586" i="2"/>
  <c r="AA586" i="2"/>
  <c r="AE586" i="2" s="1"/>
  <c r="AN585" i="2"/>
  <c r="AO585" i="2" s="1"/>
  <c r="AM585" i="2"/>
  <c r="AQ585" i="2" s="1"/>
  <c r="AE585" i="2"/>
  <c r="AB585" i="2"/>
  <c r="AC585" i="2" s="1"/>
  <c r="AA585" i="2"/>
  <c r="AN584" i="2"/>
  <c r="AM584" i="2"/>
  <c r="AB584" i="2"/>
  <c r="AC584" i="2" s="1"/>
  <c r="AA584" i="2"/>
  <c r="AE584" i="2" s="1"/>
  <c r="AN583" i="2"/>
  <c r="AM583" i="2"/>
  <c r="AQ583" i="2" s="1"/>
  <c r="AE583" i="2"/>
  <c r="AB583" i="2"/>
  <c r="AC583" i="2" s="1"/>
  <c r="AA583" i="2"/>
  <c r="AN582" i="2"/>
  <c r="AM582" i="2"/>
  <c r="AB582" i="2"/>
  <c r="AC582" i="2" s="1"/>
  <c r="AA582" i="2"/>
  <c r="AE582" i="2" s="1"/>
  <c r="AN581" i="2"/>
  <c r="AM581" i="2"/>
  <c r="AQ581" i="2" s="1"/>
  <c r="AB581" i="2"/>
  <c r="AA581" i="2"/>
  <c r="AE581" i="2" s="1"/>
  <c r="AN580" i="2"/>
  <c r="AM580" i="2"/>
  <c r="AB580" i="2"/>
  <c r="AA580" i="2"/>
  <c r="AE580" i="2" s="1"/>
  <c r="AN579" i="2"/>
  <c r="AO579" i="2" s="1"/>
  <c r="AM579" i="2"/>
  <c r="AQ579" i="2" s="1"/>
  <c r="AB579" i="2"/>
  <c r="AA579" i="2"/>
  <c r="AE579" i="2" s="1"/>
  <c r="AQ578" i="2"/>
  <c r="AR578" i="2" s="1"/>
  <c r="AN578" i="2"/>
  <c r="AM578" i="2"/>
  <c r="AB578" i="2"/>
  <c r="AA578" i="2"/>
  <c r="AE578" i="2" s="1"/>
  <c r="AF578" i="2" s="1"/>
  <c r="AN577" i="2"/>
  <c r="AM577" i="2"/>
  <c r="AQ577" i="2" s="1"/>
  <c r="AE577" i="2"/>
  <c r="AB577" i="2"/>
  <c r="AC577" i="2" s="1"/>
  <c r="AA577" i="2"/>
  <c r="AN576" i="2"/>
  <c r="AM576" i="2"/>
  <c r="AB576" i="2"/>
  <c r="AA576" i="2"/>
  <c r="AE576" i="2" s="1"/>
  <c r="AN575" i="2"/>
  <c r="AM575" i="2"/>
  <c r="AQ575" i="2" s="1"/>
  <c r="AE575" i="2"/>
  <c r="AB575" i="2"/>
  <c r="AA575" i="2"/>
  <c r="AQ574" i="2"/>
  <c r="AR574" i="2" s="1"/>
  <c r="AN574" i="2"/>
  <c r="AM574" i="2"/>
  <c r="AB574" i="2"/>
  <c r="AA574" i="2"/>
  <c r="AE574" i="2" s="1"/>
  <c r="AF574" i="2" s="1"/>
  <c r="AN573" i="2"/>
  <c r="AO573" i="2" s="1"/>
  <c r="AM573" i="2"/>
  <c r="AQ573" i="2" s="1"/>
  <c r="AR573" i="2" s="1"/>
  <c r="AB573" i="2"/>
  <c r="AA573" i="2"/>
  <c r="AE573" i="2" s="1"/>
  <c r="AN572" i="2"/>
  <c r="AM572" i="2"/>
  <c r="AQ572" i="2" s="1"/>
  <c r="AR572" i="2" s="1"/>
  <c r="AE572" i="2"/>
  <c r="AB572" i="2"/>
  <c r="AC572" i="2" s="1"/>
  <c r="AA572" i="2"/>
  <c r="AN571" i="2"/>
  <c r="AM571" i="2"/>
  <c r="AQ571" i="2" s="1"/>
  <c r="AR571" i="2" s="1"/>
  <c r="AE571" i="2"/>
  <c r="AB571" i="2"/>
  <c r="AA571" i="2"/>
  <c r="AN570" i="2"/>
  <c r="AM570" i="2"/>
  <c r="AQ570" i="2" s="1"/>
  <c r="AR570" i="2" s="1"/>
  <c r="AB570" i="2"/>
  <c r="AA570" i="2"/>
  <c r="AE570" i="2" s="1"/>
  <c r="AN569" i="2"/>
  <c r="AO569" i="2" s="1"/>
  <c r="AM569" i="2"/>
  <c r="AQ569" i="2" s="1"/>
  <c r="AR569" i="2" s="1"/>
  <c r="AB569" i="2"/>
  <c r="AA569" i="2"/>
  <c r="AE569" i="2" s="1"/>
  <c r="AN568" i="2"/>
  <c r="AM568" i="2"/>
  <c r="AQ568" i="2" s="1"/>
  <c r="AR568" i="2" s="1"/>
  <c r="AE568" i="2"/>
  <c r="AB568" i="2"/>
  <c r="AC568" i="2" s="1"/>
  <c r="AA568" i="2"/>
  <c r="AN567" i="2"/>
  <c r="AM567" i="2"/>
  <c r="AQ567" i="2" s="1"/>
  <c r="AR567" i="2" s="1"/>
  <c r="AE567" i="2"/>
  <c r="AB567" i="2"/>
  <c r="AA567" i="2"/>
  <c r="AN566" i="2"/>
  <c r="AM566" i="2"/>
  <c r="AQ566" i="2" s="1"/>
  <c r="AR566" i="2" s="1"/>
  <c r="AB566" i="2"/>
  <c r="AC566" i="2" s="1"/>
  <c r="AA566" i="2"/>
  <c r="AE566" i="2" s="1"/>
  <c r="AN565" i="2"/>
  <c r="AO565" i="2" s="1"/>
  <c r="AM565" i="2"/>
  <c r="AQ565" i="2" s="1"/>
  <c r="AR565" i="2" s="1"/>
  <c r="AE565" i="2"/>
  <c r="AB565" i="2"/>
  <c r="AA565" i="2"/>
  <c r="AN564" i="2"/>
  <c r="AM564" i="2"/>
  <c r="AQ564" i="2" s="1"/>
  <c r="AR564" i="2" s="1"/>
  <c r="AB564" i="2"/>
  <c r="AA564" i="2"/>
  <c r="AE564" i="2" s="1"/>
  <c r="AN563" i="2"/>
  <c r="AM563" i="2"/>
  <c r="AQ563" i="2" s="1"/>
  <c r="AR563" i="2" s="1"/>
  <c r="AB563" i="2"/>
  <c r="AA563" i="2"/>
  <c r="AE563" i="2" s="1"/>
  <c r="AN562" i="2"/>
  <c r="AM562" i="2"/>
  <c r="AQ562" i="2" s="1"/>
  <c r="AR562" i="2" s="1"/>
  <c r="AB562" i="2"/>
  <c r="AA562" i="2"/>
  <c r="AE562" i="2" s="1"/>
  <c r="AN561" i="2"/>
  <c r="AM561" i="2"/>
  <c r="AQ561" i="2" s="1"/>
  <c r="AR561" i="2" s="1"/>
  <c r="AB561" i="2"/>
  <c r="AA561" i="2"/>
  <c r="AE561" i="2" s="1"/>
  <c r="AN560" i="2"/>
  <c r="AM560" i="2"/>
  <c r="AQ560" i="2" s="1"/>
  <c r="AR560" i="2" s="1"/>
  <c r="AB560" i="2"/>
  <c r="AA560" i="2"/>
  <c r="AE560" i="2" s="1"/>
  <c r="AN559" i="2"/>
  <c r="AM559" i="2"/>
  <c r="AQ559" i="2" s="1"/>
  <c r="AR559" i="2" s="1"/>
  <c r="AB559" i="2"/>
  <c r="AA559" i="2"/>
  <c r="AE559" i="2" s="1"/>
  <c r="AN558" i="2"/>
  <c r="AM558" i="2"/>
  <c r="AQ558" i="2" s="1"/>
  <c r="AR558" i="2" s="1"/>
  <c r="AB558" i="2"/>
  <c r="AA558" i="2"/>
  <c r="AE558" i="2" s="1"/>
  <c r="AN557" i="2"/>
  <c r="AM557" i="2"/>
  <c r="AQ557" i="2" s="1"/>
  <c r="AR557" i="2" s="1"/>
  <c r="AB557" i="2"/>
  <c r="AA557" i="2"/>
  <c r="AE557" i="2" s="1"/>
  <c r="AN556" i="2"/>
  <c r="AM556" i="2"/>
  <c r="AQ556" i="2" s="1"/>
  <c r="AR556" i="2" s="1"/>
  <c r="AB556" i="2"/>
  <c r="AA556" i="2"/>
  <c r="AE556" i="2" s="1"/>
  <c r="AN555" i="2"/>
  <c r="AM555" i="2"/>
  <c r="AQ555" i="2" s="1"/>
  <c r="AR555" i="2" s="1"/>
  <c r="AB555" i="2"/>
  <c r="AA555" i="2"/>
  <c r="AE555" i="2" s="1"/>
  <c r="AN554" i="2"/>
  <c r="AM554" i="2"/>
  <c r="AQ554" i="2" s="1"/>
  <c r="AR554" i="2" s="1"/>
  <c r="AB554" i="2"/>
  <c r="AA554" i="2"/>
  <c r="AE554" i="2" s="1"/>
  <c r="AN553" i="2"/>
  <c r="AM553" i="2"/>
  <c r="AQ553" i="2" s="1"/>
  <c r="AR553" i="2" s="1"/>
  <c r="AB553" i="2"/>
  <c r="AA553" i="2"/>
  <c r="AE553" i="2" s="1"/>
  <c r="AN552" i="2"/>
  <c r="AM552" i="2"/>
  <c r="AQ552" i="2" s="1"/>
  <c r="AR552" i="2" s="1"/>
  <c r="AB552" i="2"/>
  <c r="AA552" i="2"/>
  <c r="AE552" i="2" s="1"/>
  <c r="AN551" i="2"/>
  <c r="AM551" i="2"/>
  <c r="AQ551" i="2" s="1"/>
  <c r="AR551" i="2" s="1"/>
  <c r="AB551" i="2"/>
  <c r="AA551" i="2"/>
  <c r="AE551" i="2" s="1"/>
  <c r="AN550" i="2"/>
  <c r="AM550" i="2"/>
  <c r="AQ550" i="2" s="1"/>
  <c r="AR550" i="2" s="1"/>
  <c r="AB550" i="2"/>
  <c r="AA550" i="2"/>
  <c r="AE550" i="2" s="1"/>
  <c r="AN549" i="2"/>
  <c r="AM549" i="2"/>
  <c r="AQ549" i="2" s="1"/>
  <c r="AR549" i="2" s="1"/>
  <c r="AB549" i="2"/>
  <c r="AA549" i="2"/>
  <c r="AE549" i="2" s="1"/>
  <c r="AN548" i="2"/>
  <c r="AM548" i="2"/>
  <c r="AQ548" i="2" s="1"/>
  <c r="AR548" i="2" s="1"/>
  <c r="AB548" i="2"/>
  <c r="AA548" i="2"/>
  <c r="AE548" i="2" s="1"/>
  <c r="AN547" i="2"/>
  <c r="AM547" i="2"/>
  <c r="AQ547" i="2" s="1"/>
  <c r="AR547" i="2" s="1"/>
  <c r="AB547" i="2"/>
  <c r="AA547" i="2"/>
  <c r="AE547" i="2" s="1"/>
  <c r="AN546" i="2"/>
  <c r="AM546" i="2"/>
  <c r="AQ546" i="2" s="1"/>
  <c r="AR546" i="2" s="1"/>
  <c r="AB546" i="2"/>
  <c r="AA546" i="2"/>
  <c r="AE546" i="2" s="1"/>
  <c r="AN545" i="2"/>
  <c r="AM545" i="2"/>
  <c r="AQ545" i="2" s="1"/>
  <c r="AR545" i="2" s="1"/>
  <c r="AB545" i="2"/>
  <c r="AA545" i="2"/>
  <c r="AE545" i="2" s="1"/>
  <c r="AN544" i="2"/>
  <c r="AM544" i="2"/>
  <c r="AQ544" i="2" s="1"/>
  <c r="AR544" i="2" s="1"/>
  <c r="AB544" i="2"/>
  <c r="AA544" i="2"/>
  <c r="AE544" i="2" s="1"/>
  <c r="AN543" i="2"/>
  <c r="AM543" i="2"/>
  <c r="AQ543" i="2" s="1"/>
  <c r="AR543" i="2" s="1"/>
  <c r="AB543" i="2"/>
  <c r="AA543" i="2"/>
  <c r="AE543" i="2" s="1"/>
  <c r="AN542" i="2"/>
  <c r="AM542" i="2"/>
  <c r="AQ542" i="2" s="1"/>
  <c r="AR542" i="2" s="1"/>
  <c r="AB542" i="2"/>
  <c r="AA542" i="2"/>
  <c r="AE542" i="2" s="1"/>
  <c r="AN541" i="2"/>
  <c r="AM541" i="2"/>
  <c r="AQ541" i="2" s="1"/>
  <c r="AR541" i="2" s="1"/>
  <c r="AB541" i="2"/>
  <c r="AA541" i="2"/>
  <c r="AE541" i="2" s="1"/>
  <c r="AN540" i="2"/>
  <c r="AM540" i="2"/>
  <c r="AQ540" i="2" s="1"/>
  <c r="AR540" i="2" s="1"/>
  <c r="AB540" i="2"/>
  <c r="AA540" i="2"/>
  <c r="AE540" i="2" s="1"/>
  <c r="AN539" i="2"/>
  <c r="AM539" i="2"/>
  <c r="AQ539" i="2" s="1"/>
  <c r="AR539" i="2" s="1"/>
  <c r="AB539" i="2"/>
  <c r="AA539" i="2"/>
  <c r="AE539" i="2" s="1"/>
  <c r="AN538" i="2"/>
  <c r="AM538" i="2"/>
  <c r="AQ538" i="2" s="1"/>
  <c r="AB538" i="2"/>
  <c r="AA538" i="2"/>
  <c r="AE538" i="2" s="1"/>
  <c r="AN537" i="2"/>
  <c r="AM537" i="2"/>
  <c r="AQ537" i="2" s="1"/>
  <c r="AB537" i="2"/>
  <c r="AA537" i="2"/>
  <c r="AE537" i="2" s="1"/>
  <c r="AN536" i="2"/>
  <c r="AM536" i="2"/>
  <c r="AQ536" i="2" s="1"/>
  <c r="AB536" i="2"/>
  <c r="AA536" i="2"/>
  <c r="AE536" i="2" s="1"/>
  <c r="AN535" i="2"/>
  <c r="AM535" i="2"/>
  <c r="AQ535" i="2" s="1"/>
  <c r="AB535" i="2"/>
  <c r="AA535" i="2"/>
  <c r="AE535" i="2" s="1"/>
  <c r="AN534" i="2"/>
  <c r="AM534" i="2"/>
  <c r="AQ534" i="2" s="1"/>
  <c r="AB534" i="2"/>
  <c r="AA534" i="2"/>
  <c r="AE534" i="2" s="1"/>
  <c r="AN533" i="2"/>
  <c r="AM533" i="2"/>
  <c r="AQ533" i="2" s="1"/>
  <c r="AB533" i="2"/>
  <c r="AA533" i="2"/>
  <c r="AE533" i="2" s="1"/>
  <c r="AN532" i="2"/>
  <c r="AM532" i="2"/>
  <c r="AQ532" i="2" s="1"/>
  <c r="AB532" i="2"/>
  <c r="AA532" i="2"/>
  <c r="AE532" i="2" s="1"/>
  <c r="AN531" i="2"/>
  <c r="AM531" i="2"/>
  <c r="AQ531" i="2" s="1"/>
  <c r="AE531" i="2"/>
  <c r="AB531" i="2"/>
  <c r="AC531" i="2" s="1"/>
  <c r="AA531" i="2"/>
  <c r="AN530" i="2"/>
  <c r="AO530" i="2" s="1"/>
  <c r="AM530" i="2"/>
  <c r="AQ530" i="2" s="1"/>
  <c r="AB530" i="2"/>
  <c r="AA530" i="2"/>
  <c r="AE530" i="2" s="1"/>
  <c r="AN529" i="2"/>
  <c r="AM529" i="2"/>
  <c r="AB529" i="2"/>
  <c r="AA529" i="2"/>
  <c r="AE529" i="2" s="1"/>
  <c r="AN528" i="2"/>
  <c r="AO528" i="2" s="1"/>
  <c r="AM528" i="2"/>
  <c r="AQ528" i="2" s="1"/>
  <c r="AE528" i="2"/>
  <c r="AB528" i="2"/>
  <c r="AC528" i="2" s="1"/>
  <c r="AA528" i="2"/>
  <c r="AN527" i="2"/>
  <c r="AM527" i="2"/>
  <c r="AE527" i="2"/>
  <c r="AB527" i="2"/>
  <c r="AC527" i="2" s="1"/>
  <c r="AA527" i="2"/>
  <c r="AN526" i="2"/>
  <c r="AM526" i="2"/>
  <c r="AQ526" i="2" s="1"/>
  <c r="AB526" i="2"/>
  <c r="AA526" i="2"/>
  <c r="AE526" i="2" s="1"/>
  <c r="AN525" i="2"/>
  <c r="AM525" i="2"/>
  <c r="AB525" i="2"/>
  <c r="AA525" i="2"/>
  <c r="AE525" i="2" s="1"/>
  <c r="AN524" i="2"/>
  <c r="AO524" i="2" s="1"/>
  <c r="AM524" i="2"/>
  <c r="AQ524" i="2" s="1"/>
  <c r="AB524" i="2"/>
  <c r="AC524" i="2" s="1"/>
  <c r="AA524" i="2"/>
  <c r="AE524" i="2" s="1"/>
  <c r="AN523" i="2"/>
  <c r="AM523" i="2"/>
  <c r="AE523" i="2"/>
  <c r="AB523" i="2"/>
  <c r="AC523" i="2" s="1"/>
  <c r="AA523" i="2"/>
  <c r="AN522" i="2"/>
  <c r="AM522" i="2"/>
  <c r="AQ522" i="2" s="1"/>
  <c r="AE522" i="2"/>
  <c r="AB522" i="2"/>
  <c r="AA522" i="2"/>
  <c r="AN521" i="2"/>
  <c r="AM521" i="2"/>
  <c r="AB521" i="2"/>
  <c r="AA521" i="2"/>
  <c r="AE521" i="2" s="1"/>
  <c r="AN520" i="2"/>
  <c r="AO520" i="2" s="1"/>
  <c r="AM520" i="2"/>
  <c r="AQ520" i="2" s="1"/>
  <c r="AB520" i="2"/>
  <c r="AA520" i="2"/>
  <c r="AE520" i="2" s="1"/>
  <c r="AN519" i="2"/>
  <c r="AM519" i="2"/>
  <c r="AE519" i="2"/>
  <c r="AB519" i="2"/>
  <c r="AC519" i="2" s="1"/>
  <c r="AA519" i="2"/>
  <c r="AN518" i="2"/>
  <c r="AM518" i="2"/>
  <c r="AQ518" i="2" s="1"/>
  <c r="AE518" i="2"/>
  <c r="AB518" i="2"/>
  <c r="AA518" i="2"/>
  <c r="AN517" i="2"/>
  <c r="AM517" i="2"/>
  <c r="AB517" i="2"/>
  <c r="AC517" i="2" s="1"/>
  <c r="AA517" i="2"/>
  <c r="AE517" i="2" s="1"/>
  <c r="AN516" i="2"/>
  <c r="AO516" i="2" s="1"/>
  <c r="AM516" i="2"/>
  <c r="AQ516" i="2" s="1"/>
  <c r="AE516" i="2"/>
  <c r="AB516" i="2"/>
  <c r="AA516" i="2"/>
  <c r="AN515" i="2"/>
  <c r="AM515" i="2"/>
  <c r="AE515" i="2"/>
  <c r="AB515" i="2"/>
  <c r="AC515" i="2" s="1"/>
  <c r="AA515" i="2"/>
  <c r="AN514" i="2"/>
  <c r="AO514" i="2" s="1"/>
  <c r="AM514" i="2"/>
  <c r="AQ514" i="2" s="1"/>
  <c r="AB514" i="2"/>
  <c r="AA514" i="2"/>
  <c r="AE514" i="2" s="1"/>
  <c r="AN513" i="2"/>
  <c r="AM513" i="2"/>
  <c r="AB513" i="2"/>
  <c r="AA513" i="2"/>
  <c r="AE513" i="2" s="1"/>
  <c r="AN512" i="2"/>
  <c r="AO512" i="2" s="1"/>
  <c r="AM512" i="2"/>
  <c r="AQ512" i="2" s="1"/>
  <c r="AE512" i="2"/>
  <c r="AB512" i="2"/>
  <c r="AC512" i="2" s="1"/>
  <c r="AA512" i="2"/>
  <c r="AN511" i="2"/>
  <c r="AM511" i="2"/>
  <c r="AE511" i="2"/>
  <c r="AB511" i="2"/>
  <c r="AC511" i="2" s="1"/>
  <c r="AA511" i="2"/>
  <c r="AN510" i="2"/>
  <c r="AM510" i="2"/>
  <c r="AQ510" i="2" s="1"/>
  <c r="AB510" i="2"/>
  <c r="AA510" i="2"/>
  <c r="AE510" i="2" s="1"/>
  <c r="AN509" i="2"/>
  <c r="AM509" i="2"/>
  <c r="AB509" i="2"/>
  <c r="AA509" i="2"/>
  <c r="AE509" i="2" s="1"/>
  <c r="AN508" i="2"/>
  <c r="AO508" i="2" s="1"/>
  <c r="AM508" i="2"/>
  <c r="AQ508" i="2" s="1"/>
  <c r="AB508" i="2"/>
  <c r="AC508" i="2" s="1"/>
  <c r="AA508" i="2"/>
  <c r="AE508" i="2" s="1"/>
  <c r="AN507" i="2"/>
  <c r="AM507" i="2"/>
  <c r="AE507" i="2"/>
  <c r="AB507" i="2"/>
  <c r="AC507" i="2" s="1"/>
  <c r="AA507" i="2"/>
  <c r="AN506" i="2"/>
  <c r="AM506" i="2"/>
  <c r="AQ506" i="2" s="1"/>
  <c r="AE506" i="2"/>
  <c r="AB506" i="2"/>
  <c r="AA506" i="2"/>
  <c r="AN505" i="2"/>
  <c r="AM505" i="2"/>
  <c r="AB505" i="2"/>
  <c r="AA505" i="2"/>
  <c r="AE505" i="2" s="1"/>
  <c r="AN504" i="2"/>
  <c r="AO504" i="2" s="1"/>
  <c r="AM504" i="2"/>
  <c r="AQ504" i="2" s="1"/>
  <c r="AB504" i="2"/>
  <c r="AA504" i="2"/>
  <c r="AE504" i="2" s="1"/>
  <c r="AN503" i="2"/>
  <c r="AM503" i="2"/>
  <c r="AE503" i="2"/>
  <c r="AB503" i="2"/>
  <c r="AC503" i="2" s="1"/>
  <c r="AA503" i="2"/>
  <c r="AN502" i="2"/>
  <c r="AM502" i="2"/>
  <c r="AQ502" i="2" s="1"/>
  <c r="AE502" i="2"/>
  <c r="AB502" i="2"/>
  <c r="AA502" i="2"/>
  <c r="AN501" i="2"/>
  <c r="AM501" i="2"/>
  <c r="AB501" i="2"/>
  <c r="AC501" i="2" s="1"/>
  <c r="AA501" i="2"/>
  <c r="AE501" i="2" s="1"/>
  <c r="AN500" i="2"/>
  <c r="AO500" i="2" s="1"/>
  <c r="AM500" i="2"/>
  <c r="AQ500" i="2" s="1"/>
  <c r="AE500" i="2"/>
  <c r="AB500" i="2"/>
  <c r="AA500" i="2"/>
  <c r="AN499" i="2"/>
  <c r="AM499" i="2"/>
  <c r="AE499" i="2"/>
  <c r="AB499" i="2"/>
  <c r="AC499" i="2" s="1"/>
  <c r="AA499" i="2"/>
  <c r="AN498" i="2"/>
  <c r="AO498" i="2" s="1"/>
  <c r="AM498" i="2"/>
  <c r="AQ498" i="2" s="1"/>
  <c r="AR498" i="2" s="1"/>
  <c r="AB498" i="2"/>
  <c r="AA498" i="2"/>
  <c r="AE498" i="2" s="1"/>
  <c r="AN497" i="2"/>
  <c r="AM497" i="2"/>
  <c r="AQ497" i="2" s="1"/>
  <c r="AB497" i="2"/>
  <c r="AA497" i="2"/>
  <c r="AE497" i="2" s="1"/>
  <c r="AN496" i="2"/>
  <c r="AM496" i="2"/>
  <c r="AQ496" i="2" s="1"/>
  <c r="AB496" i="2"/>
  <c r="AA496" i="2"/>
  <c r="AE496" i="2" s="1"/>
  <c r="AF496" i="2" s="1"/>
  <c r="AN495" i="2"/>
  <c r="AM495" i="2"/>
  <c r="AQ495" i="2" s="1"/>
  <c r="AB495" i="2"/>
  <c r="AC495" i="2" s="1"/>
  <c r="AA495" i="2"/>
  <c r="AE495" i="2" s="1"/>
  <c r="AN494" i="2"/>
  <c r="AM494" i="2"/>
  <c r="AQ494" i="2" s="1"/>
  <c r="AB494" i="2"/>
  <c r="AA494" i="2"/>
  <c r="AN493" i="2"/>
  <c r="AO493" i="2" s="1"/>
  <c r="AM493" i="2"/>
  <c r="AQ493" i="2" s="1"/>
  <c r="AB493" i="2"/>
  <c r="AA493" i="2"/>
  <c r="AE493" i="2" s="1"/>
  <c r="AQ492" i="2"/>
  <c r="AN492" i="2"/>
  <c r="AO492" i="2" s="1"/>
  <c r="AM492" i="2"/>
  <c r="AB492" i="2"/>
  <c r="AA492" i="2"/>
  <c r="AQ491" i="2"/>
  <c r="AN491" i="2"/>
  <c r="AM491" i="2"/>
  <c r="AB491" i="2"/>
  <c r="AC491" i="2" s="1"/>
  <c r="AA491" i="2"/>
  <c r="AE491" i="2" s="1"/>
  <c r="AN490" i="2"/>
  <c r="AM490" i="2"/>
  <c r="AQ490" i="2" s="1"/>
  <c r="AB490" i="2"/>
  <c r="AA490" i="2"/>
  <c r="AN489" i="2"/>
  <c r="AM489" i="2"/>
  <c r="AQ489" i="2" s="1"/>
  <c r="AB489" i="2"/>
  <c r="AA489" i="2"/>
  <c r="AE489" i="2" s="1"/>
  <c r="AQ488" i="2"/>
  <c r="AN488" i="2"/>
  <c r="AO488" i="2" s="1"/>
  <c r="AM488" i="2"/>
  <c r="AB488" i="2"/>
  <c r="AA488" i="2"/>
  <c r="AQ487" i="2"/>
  <c r="AN487" i="2"/>
  <c r="AM487" i="2"/>
  <c r="AB487" i="2"/>
  <c r="AA487" i="2"/>
  <c r="AE487" i="2" s="1"/>
  <c r="AN486" i="2"/>
  <c r="AO486" i="2" s="1"/>
  <c r="AM486" i="2"/>
  <c r="AQ486" i="2" s="1"/>
  <c r="AB486" i="2"/>
  <c r="AA486" i="2"/>
  <c r="AQ485" i="2"/>
  <c r="AN485" i="2"/>
  <c r="AM485" i="2"/>
  <c r="AB485" i="2"/>
  <c r="AA485" i="2"/>
  <c r="AE485" i="2" s="1"/>
  <c r="AN484" i="2"/>
  <c r="AM484" i="2"/>
  <c r="AQ484" i="2" s="1"/>
  <c r="AB484" i="2"/>
  <c r="AA484" i="2"/>
  <c r="AN483" i="2"/>
  <c r="AO483" i="2" s="1"/>
  <c r="AM483" i="2"/>
  <c r="AQ483" i="2" s="1"/>
  <c r="AB483" i="2"/>
  <c r="AA483" i="2"/>
  <c r="AE483" i="2" s="1"/>
  <c r="AQ482" i="2"/>
  <c r="AN482" i="2"/>
  <c r="AO482" i="2" s="1"/>
  <c r="AM482" i="2"/>
  <c r="AB482" i="2"/>
  <c r="AA482" i="2"/>
  <c r="AQ481" i="2"/>
  <c r="AN481" i="2"/>
  <c r="AM481" i="2"/>
  <c r="AB481" i="2"/>
  <c r="AC481" i="2" s="1"/>
  <c r="AA481" i="2"/>
  <c r="AE481" i="2" s="1"/>
  <c r="AN480" i="2"/>
  <c r="AM480" i="2"/>
  <c r="AQ480" i="2" s="1"/>
  <c r="AB480" i="2"/>
  <c r="AA480" i="2"/>
  <c r="AN479" i="2"/>
  <c r="AM479" i="2"/>
  <c r="AQ479" i="2" s="1"/>
  <c r="AB479" i="2"/>
  <c r="AA479" i="2"/>
  <c r="AE479" i="2" s="1"/>
  <c r="AQ478" i="2"/>
  <c r="AN478" i="2"/>
  <c r="AO478" i="2" s="1"/>
  <c r="AM478" i="2"/>
  <c r="AB478" i="2"/>
  <c r="AA478" i="2"/>
  <c r="AQ477" i="2"/>
  <c r="AN477" i="2"/>
  <c r="AM477" i="2"/>
  <c r="AB477" i="2"/>
  <c r="AA477" i="2"/>
  <c r="AE477" i="2" s="1"/>
  <c r="AN476" i="2"/>
  <c r="AM476" i="2"/>
  <c r="AQ476" i="2" s="1"/>
  <c r="AB476" i="2"/>
  <c r="AA476" i="2"/>
  <c r="AN475" i="2"/>
  <c r="AO475" i="2" s="1"/>
  <c r="AM475" i="2"/>
  <c r="AQ475" i="2" s="1"/>
  <c r="AB475" i="2"/>
  <c r="AA475" i="2"/>
  <c r="AE475" i="2" s="1"/>
  <c r="AQ474" i="2"/>
  <c r="AN474" i="2"/>
  <c r="AO474" i="2" s="1"/>
  <c r="AM474" i="2"/>
  <c r="AB474" i="2"/>
  <c r="AA474" i="2"/>
  <c r="AQ473" i="2"/>
  <c r="AN473" i="2"/>
  <c r="AM473" i="2"/>
  <c r="AB473" i="2"/>
  <c r="AC473" i="2" s="1"/>
  <c r="AA473" i="2"/>
  <c r="AE473" i="2" s="1"/>
  <c r="AN472" i="2"/>
  <c r="AM472" i="2"/>
  <c r="AQ472" i="2" s="1"/>
  <c r="AB472" i="2"/>
  <c r="AA472" i="2"/>
  <c r="AN471" i="2"/>
  <c r="AM471" i="2"/>
  <c r="AQ471" i="2" s="1"/>
  <c r="AB471" i="2"/>
  <c r="AA471" i="2"/>
  <c r="AE471" i="2" s="1"/>
  <c r="AQ470" i="2"/>
  <c r="AN470" i="2"/>
  <c r="AO470" i="2" s="1"/>
  <c r="AM470" i="2"/>
  <c r="AB470" i="2"/>
  <c r="AA470" i="2"/>
  <c r="AQ469" i="2"/>
  <c r="AN469" i="2"/>
  <c r="AM469" i="2"/>
  <c r="AB469" i="2"/>
  <c r="AA469" i="2"/>
  <c r="AE469" i="2" s="1"/>
  <c r="AN468" i="2"/>
  <c r="AO468" i="2" s="1"/>
  <c r="AM468" i="2"/>
  <c r="AQ468" i="2" s="1"/>
  <c r="AB468" i="2"/>
  <c r="AA468" i="2"/>
  <c r="AQ467" i="2"/>
  <c r="AN467" i="2"/>
  <c r="AM467" i="2"/>
  <c r="AB467" i="2"/>
  <c r="AA467" i="2"/>
  <c r="AE467" i="2" s="1"/>
  <c r="AQ466" i="2"/>
  <c r="AN466" i="2"/>
  <c r="AO466" i="2" s="1"/>
  <c r="AM466" i="2"/>
  <c r="AB466" i="2"/>
  <c r="AA466" i="2"/>
  <c r="AN465" i="2"/>
  <c r="AM465" i="2"/>
  <c r="AQ465" i="2" s="1"/>
  <c r="AB465" i="2"/>
  <c r="AA465" i="2"/>
  <c r="AE465" i="2" s="1"/>
  <c r="AN464" i="2"/>
  <c r="AO464" i="2" s="1"/>
  <c r="AM464" i="2"/>
  <c r="AQ464" i="2" s="1"/>
  <c r="AB464" i="2"/>
  <c r="AA464" i="2"/>
  <c r="AQ463" i="2"/>
  <c r="AN463" i="2"/>
  <c r="AO463" i="2" s="1"/>
  <c r="AM463" i="2"/>
  <c r="AB463" i="2"/>
  <c r="AA463" i="2"/>
  <c r="AE463" i="2" s="1"/>
  <c r="AQ462" i="2"/>
  <c r="AN462" i="2"/>
  <c r="AO462" i="2" s="1"/>
  <c r="AM462" i="2"/>
  <c r="AB462" i="2"/>
  <c r="AA462" i="2"/>
  <c r="AN461" i="2"/>
  <c r="AM461" i="2"/>
  <c r="AQ461" i="2" s="1"/>
  <c r="AB461" i="2"/>
  <c r="AC461" i="2" s="1"/>
  <c r="AA461" i="2"/>
  <c r="AE461" i="2" s="1"/>
  <c r="AN460" i="2"/>
  <c r="AM460" i="2"/>
  <c r="AQ460" i="2" s="1"/>
  <c r="AB460" i="2"/>
  <c r="AA460" i="2"/>
  <c r="AN459" i="2"/>
  <c r="AO459" i="2" s="1"/>
  <c r="AM459" i="2"/>
  <c r="AQ459" i="2" s="1"/>
  <c r="AB459" i="2"/>
  <c r="AA459" i="2"/>
  <c r="AE459" i="2" s="1"/>
  <c r="AQ458" i="2"/>
  <c r="AN458" i="2"/>
  <c r="AO458" i="2" s="1"/>
  <c r="AM458" i="2"/>
  <c r="AB458" i="2"/>
  <c r="AA458" i="2"/>
  <c r="AQ457" i="2"/>
  <c r="AN457" i="2"/>
  <c r="AM457" i="2"/>
  <c r="AB457" i="2"/>
  <c r="AC457" i="2" s="1"/>
  <c r="AA457" i="2"/>
  <c r="AE457" i="2" s="1"/>
  <c r="AN456" i="2"/>
  <c r="AM456" i="2"/>
  <c r="AQ456" i="2" s="1"/>
  <c r="AB456" i="2"/>
  <c r="AA456" i="2"/>
  <c r="AN455" i="2"/>
  <c r="AM455" i="2"/>
  <c r="AQ455" i="2" s="1"/>
  <c r="AB455" i="2"/>
  <c r="AA455" i="2"/>
  <c r="AE455" i="2" s="1"/>
  <c r="AQ454" i="2"/>
  <c r="AN454" i="2"/>
  <c r="AO454" i="2" s="1"/>
  <c r="AM454" i="2"/>
  <c r="AB454" i="2"/>
  <c r="AA454" i="2"/>
  <c r="AQ453" i="2"/>
  <c r="AN453" i="2"/>
  <c r="AM453" i="2"/>
  <c r="AB453" i="2"/>
  <c r="AA453" i="2"/>
  <c r="AE453" i="2" s="1"/>
  <c r="AN452" i="2"/>
  <c r="AO452" i="2" s="1"/>
  <c r="AM452" i="2"/>
  <c r="AQ452" i="2" s="1"/>
  <c r="AB452" i="2"/>
  <c r="AA452" i="2"/>
  <c r="AQ451" i="2"/>
  <c r="AN451" i="2"/>
  <c r="AM451" i="2"/>
  <c r="AB451" i="2"/>
  <c r="AA451" i="2"/>
  <c r="AE451" i="2" s="1"/>
  <c r="AQ450" i="2"/>
  <c r="AN450" i="2"/>
  <c r="AO450" i="2" s="1"/>
  <c r="AM450" i="2"/>
  <c r="AB450" i="2"/>
  <c r="AA450" i="2"/>
  <c r="AN449" i="2"/>
  <c r="AM449" i="2"/>
  <c r="AQ449" i="2" s="1"/>
  <c r="AB449" i="2"/>
  <c r="AA449" i="2"/>
  <c r="AE449" i="2" s="1"/>
  <c r="AN448" i="2"/>
  <c r="AO448" i="2" s="1"/>
  <c r="AM448" i="2"/>
  <c r="AQ448" i="2" s="1"/>
  <c r="AB448" i="2"/>
  <c r="AA448" i="2"/>
  <c r="AQ447" i="2"/>
  <c r="AN447" i="2"/>
  <c r="AO447" i="2" s="1"/>
  <c r="AM447" i="2"/>
  <c r="AB447" i="2"/>
  <c r="AA447" i="2"/>
  <c r="AE447" i="2" s="1"/>
  <c r="AQ446" i="2"/>
  <c r="AN446" i="2"/>
  <c r="AO446" i="2" s="1"/>
  <c r="AM446" i="2"/>
  <c r="AB446" i="2"/>
  <c r="AA446" i="2"/>
  <c r="AN445" i="2"/>
  <c r="AM445" i="2"/>
  <c r="AQ445" i="2" s="1"/>
  <c r="AB445" i="2"/>
  <c r="AC445" i="2" s="1"/>
  <c r="AA445" i="2"/>
  <c r="AE445" i="2" s="1"/>
  <c r="AN444" i="2"/>
  <c r="AM444" i="2"/>
  <c r="AQ444" i="2" s="1"/>
  <c r="AB444" i="2"/>
  <c r="AA444" i="2"/>
  <c r="AN443" i="2"/>
  <c r="AO443" i="2" s="1"/>
  <c r="AM443" i="2"/>
  <c r="AQ443" i="2" s="1"/>
  <c r="AB443" i="2"/>
  <c r="AA443" i="2"/>
  <c r="AE443" i="2" s="1"/>
  <c r="AQ442" i="2"/>
  <c r="AN442" i="2"/>
  <c r="AO442" i="2" s="1"/>
  <c r="AM442" i="2"/>
  <c r="AB442" i="2"/>
  <c r="AA442" i="2"/>
  <c r="AQ441" i="2"/>
  <c r="AN441" i="2"/>
  <c r="AM441" i="2"/>
  <c r="AB441" i="2"/>
  <c r="AC441" i="2" s="1"/>
  <c r="AA441" i="2"/>
  <c r="AE441" i="2" s="1"/>
  <c r="AN440" i="2"/>
  <c r="AM440" i="2"/>
  <c r="AQ440" i="2" s="1"/>
  <c r="AB440" i="2"/>
  <c r="AA440" i="2"/>
  <c r="AN439" i="2"/>
  <c r="AM439" i="2"/>
  <c r="AQ439" i="2" s="1"/>
  <c r="AB439" i="2"/>
  <c r="AA439" i="2"/>
  <c r="AE439" i="2" s="1"/>
  <c r="AQ438" i="2"/>
  <c r="AN438" i="2"/>
  <c r="AO438" i="2" s="1"/>
  <c r="AM438" i="2"/>
  <c r="AB438" i="2"/>
  <c r="AA438" i="2"/>
  <c r="AQ437" i="2"/>
  <c r="AN437" i="2"/>
  <c r="AM437" i="2"/>
  <c r="AB437" i="2"/>
  <c r="AA437" i="2"/>
  <c r="AE437" i="2" s="1"/>
  <c r="AN436" i="2"/>
  <c r="AO436" i="2" s="1"/>
  <c r="AM436" i="2"/>
  <c r="AQ436" i="2" s="1"/>
  <c r="AB436" i="2"/>
  <c r="AA436" i="2"/>
  <c r="AQ435" i="2"/>
  <c r="AN435" i="2"/>
  <c r="AM435" i="2"/>
  <c r="AB435" i="2"/>
  <c r="AA435" i="2"/>
  <c r="AE435" i="2" s="1"/>
  <c r="AQ434" i="2"/>
  <c r="AN434" i="2"/>
  <c r="AO434" i="2" s="1"/>
  <c r="AM434" i="2"/>
  <c r="AB434" i="2"/>
  <c r="AA434" i="2"/>
  <c r="AN433" i="2"/>
  <c r="AM433" i="2"/>
  <c r="AQ433" i="2" s="1"/>
  <c r="AB433" i="2"/>
  <c r="AA433" i="2"/>
  <c r="AE433" i="2" s="1"/>
  <c r="AN432" i="2"/>
  <c r="AO432" i="2" s="1"/>
  <c r="AM432" i="2"/>
  <c r="AQ432" i="2" s="1"/>
  <c r="AB432" i="2"/>
  <c r="AA432" i="2"/>
  <c r="AQ431" i="2"/>
  <c r="AN431" i="2"/>
  <c r="AO431" i="2" s="1"/>
  <c r="AM431" i="2"/>
  <c r="AB431" i="2"/>
  <c r="AA431" i="2"/>
  <c r="AE431" i="2" s="1"/>
  <c r="AQ430" i="2"/>
  <c r="AN430" i="2"/>
  <c r="AO430" i="2" s="1"/>
  <c r="AM430" i="2"/>
  <c r="AB430" i="2"/>
  <c r="AA430" i="2"/>
  <c r="AN429" i="2"/>
  <c r="AM429" i="2"/>
  <c r="AQ429" i="2" s="1"/>
  <c r="AB429" i="2"/>
  <c r="AC429" i="2" s="1"/>
  <c r="AA429" i="2"/>
  <c r="AE429" i="2" s="1"/>
  <c r="AN428" i="2"/>
  <c r="AM428" i="2"/>
  <c r="AQ428" i="2" s="1"/>
  <c r="AB428" i="2"/>
  <c r="AA428" i="2"/>
  <c r="AN427" i="2"/>
  <c r="AO427" i="2" s="1"/>
  <c r="AM427" i="2"/>
  <c r="AQ427" i="2" s="1"/>
  <c r="AB427" i="2"/>
  <c r="AA427" i="2"/>
  <c r="AE427" i="2" s="1"/>
  <c r="AQ426" i="2"/>
  <c r="AN426" i="2"/>
  <c r="AO426" i="2" s="1"/>
  <c r="AM426" i="2"/>
  <c r="AB426" i="2"/>
  <c r="AA426" i="2"/>
  <c r="AQ425" i="2"/>
  <c r="AN425" i="2"/>
  <c r="AM425" i="2"/>
  <c r="AB425" i="2"/>
  <c r="AC425" i="2" s="1"/>
  <c r="AA425" i="2"/>
  <c r="AE425" i="2" s="1"/>
  <c r="AN424" i="2"/>
  <c r="AM424" i="2"/>
  <c r="AQ424" i="2" s="1"/>
  <c r="AB424" i="2"/>
  <c r="AA424" i="2"/>
  <c r="AN423" i="2"/>
  <c r="AM423" i="2"/>
  <c r="AQ423" i="2" s="1"/>
  <c r="AB423" i="2"/>
  <c r="AA423" i="2"/>
  <c r="AE423" i="2" s="1"/>
  <c r="AQ422" i="2"/>
  <c r="AN422" i="2"/>
  <c r="AO422" i="2" s="1"/>
  <c r="AM422" i="2"/>
  <c r="AB422" i="2"/>
  <c r="AA422" i="2"/>
  <c r="AQ421" i="2"/>
  <c r="AN421" i="2"/>
  <c r="AM421" i="2"/>
  <c r="AB421" i="2"/>
  <c r="AA421" i="2"/>
  <c r="AE421" i="2" s="1"/>
  <c r="AQ420" i="2"/>
  <c r="AN420" i="2"/>
  <c r="AM420" i="2"/>
  <c r="AB420" i="2"/>
  <c r="AA420" i="2"/>
  <c r="AN419" i="2"/>
  <c r="AM419" i="2"/>
  <c r="AQ419" i="2" s="1"/>
  <c r="AB419" i="2"/>
  <c r="AC419" i="2" s="1"/>
  <c r="AA419" i="2"/>
  <c r="AE419" i="2" s="1"/>
  <c r="AN418" i="2"/>
  <c r="AO418" i="2" s="1"/>
  <c r="AM418" i="2"/>
  <c r="AQ418" i="2" s="1"/>
  <c r="AB418" i="2"/>
  <c r="AA418" i="2"/>
  <c r="AQ417" i="2"/>
  <c r="AN417" i="2"/>
  <c r="AO417" i="2" s="1"/>
  <c r="AM417" i="2"/>
  <c r="AB417" i="2"/>
  <c r="AA417" i="2"/>
  <c r="AE417" i="2" s="1"/>
  <c r="AQ416" i="2"/>
  <c r="AN416" i="2"/>
  <c r="AM416" i="2"/>
  <c r="AB416" i="2"/>
  <c r="AA416" i="2"/>
  <c r="AN415" i="2"/>
  <c r="AM415" i="2"/>
  <c r="AQ415" i="2" s="1"/>
  <c r="AB415" i="2"/>
  <c r="AC415" i="2" s="1"/>
  <c r="AA415" i="2"/>
  <c r="AE415" i="2" s="1"/>
  <c r="AN414" i="2"/>
  <c r="AO414" i="2" s="1"/>
  <c r="AM414" i="2"/>
  <c r="AQ414" i="2" s="1"/>
  <c r="AB414" i="2"/>
  <c r="AA414" i="2"/>
  <c r="AQ413" i="2"/>
  <c r="AN413" i="2"/>
  <c r="AO413" i="2" s="1"/>
  <c r="AM413" i="2"/>
  <c r="AB413" i="2"/>
  <c r="AA413" i="2"/>
  <c r="AE413" i="2" s="1"/>
  <c r="AQ412" i="2"/>
  <c r="AN412" i="2"/>
  <c r="AM412" i="2"/>
  <c r="AB412" i="2"/>
  <c r="AA412" i="2"/>
  <c r="AN411" i="2"/>
  <c r="AM411" i="2"/>
  <c r="AQ411" i="2" s="1"/>
  <c r="AB411" i="2"/>
  <c r="AC411" i="2" s="1"/>
  <c r="AA411" i="2"/>
  <c r="AE411" i="2" s="1"/>
  <c r="AN410" i="2"/>
  <c r="AO410" i="2" s="1"/>
  <c r="AM410" i="2"/>
  <c r="AQ410" i="2" s="1"/>
  <c r="AB410" i="2"/>
  <c r="AA410" i="2"/>
  <c r="AQ409" i="2"/>
  <c r="AN409" i="2"/>
  <c r="AO409" i="2" s="1"/>
  <c r="AM409" i="2"/>
  <c r="AB409" i="2"/>
  <c r="AA409" i="2"/>
  <c r="AE409" i="2" s="1"/>
  <c r="AQ408" i="2"/>
  <c r="AN408" i="2"/>
  <c r="AM408" i="2"/>
  <c r="AB408" i="2"/>
  <c r="AA408" i="2"/>
  <c r="AN407" i="2"/>
  <c r="AM407" i="2"/>
  <c r="AQ407" i="2" s="1"/>
  <c r="AB407" i="2"/>
  <c r="AC407" i="2" s="1"/>
  <c r="AA407" i="2"/>
  <c r="AE407" i="2" s="1"/>
  <c r="AN406" i="2"/>
  <c r="AO406" i="2" s="1"/>
  <c r="AM406" i="2"/>
  <c r="AQ406" i="2" s="1"/>
  <c r="AB406" i="2"/>
  <c r="AA406" i="2"/>
  <c r="AQ405" i="2"/>
  <c r="AN405" i="2"/>
  <c r="AO405" i="2" s="1"/>
  <c r="AM405" i="2"/>
  <c r="AB405" i="2"/>
  <c r="AA405" i="2"/>
  <c r="AE405" i="2" s="1"/>
  <c r="AQ404" i="2"/>
  <c r="AN404" i="2"/>
  <c r="AM404" i="2"/>
  <c r="AB404" i="2"/>
  <c r="AA404" i="2"/>
  <c r="AN403" i="2"/>
  <c r="AM403" i="2"/>
  <c r="AQ403" i="2" s="1"/>
  <c r="AB403" i="2"/>
  <c r="AC403" i="2" s="1"/>
  <c r="AA403" i="2"/>
  <c r="AE403" i="2" s="1"/>
  <c r="AN402" i="2"/>
  <c r="AO402" i="2" s="1"/>
  <c r="AM402" i="2"/>
  <c r="AQ402" i="2" s="1"/>
  <c r="AB402" i="2"/>
  <c r="AA402" i="2"/>
  <c r="AQ401" i="2"/>
  <c r="AN401" i="2"/>
  <c r="AO401" i="2" s="1"/>
  <c r="AM401" i="2"/>
  <c r="AB401" i="2"/>
  <c r="AA401" i="2"/>
  <c r="AE401" i="2" s="1"/>
  <c r="AQ400" i="2"/>
  <c r="AN400" i="2"/>
  <c r="AM400" i="2"/>
  <c r="AB400" i="2"/>
  <c r="AA400" i="2"/>
  <c r="AN399" i="2"/>
  <c r="AM399" i="2"/>
  <c r="AQ399" i="2" s="1"/>
  <c r="AB399" i="2"/>
  <c r="AC399" i="2" s="1"/>
  <c r="AA399" i="2"/>
  <c r="AE399" i="2" s="1"/>
  <c r="AN398" i="2"/>
  <c r="AO398" i="2" s="1"/>
  <c r="AM398" i="2"/>
  <c r="AQ398" i="2" s="1"/>
  <c r="AB398" i="2"/>
  <c r="AA398" i="2"/>
  <c r="AQ397" i="2"/>
  <c r="AN397" i="2"/>
  <c r="AO397" i="2" s="1"/>
  <c r="AM397" i="2"/>
  <c r="AB397" i="2"/>
  <c r="AA397" i="2"/>
  <c r="AE397" i="2" s="1"/>
  <c r="AQ396" i="2"/>
  <c r="AN396" i="2"/>
  <c r="AM396" i="2"/>
  <c r="AB396" i="2"/>
  <c r="AA396" i="2"/>
  <c r="AN395" i="2"/>
  <c r="AM395" i="2"/>
  <c r="AQ395" i="2" s="1"/>
  <c r="AB395" i="2"/>
  <c r="AC395" i="2" s="1"/>
  <c r="AA395" i="2"/>
  <c r="AE395" i="2" s="1"/>
  <c r="AN394" i="2"/>
  <c r="AO394" i="2" s="1"/>
  <c r="AM394" i="2"/>
  <c r="AQ394" i="2" s="1"/>
  <c r="AB394" i="2"/>
  <c r="AA394" i="2"/>
  <c r="AQ393" i="2"/>
  <c r="AN393" i="2"/>
  <c r="AO393" i="2" s="1"/>
  <c r="AM393" i="2"/>
  <c r="AB393" i="2"/>
  <c r="AA393" i="2"/>
  <c r="AE393" i="2" s="1"/>
  <c r="AN392" i="2"/>
  <c r="AM392" i="2"/>
  <c r="AB392" i="2"/>
  <c r="AA392" i="2"/>
  <c r="AE392" i="2" s="1"/>
  <c r="AN391" i="2"/>
  <c r="AM391" i="2"/>
  <c r="AB391" i="2"/>
  <c r="AA391" i="2"/>
  <c r="AE391" i="2" s="1"/>
  <c r="AN390" i="2"/>
  <c r="AM390" i="2"/>
  <c r="AB390" i="2"/>
  <c r="AA390" i="2"/>
  <c r="AE390" i="2" s="1"/>
  <c r="AN389" i="2"/>
  <c r="AM389" i="2"/>
  <c r="AB389" i="2"/>
  <c r="AA389" i="2"/>
  <c r="AE389" i="2" s="1"/>
  <c r="AN388" i="2"/>
  <c r="AM388" i="2"/>
  <c r="AB388" i="2"/>
  <c r="AA388" i="2"/>
  <c r="AE388" i="2" s="1"/>
  <c r="AN387" i="2"/>
  <c r="AM387" i="2"/>
  <c r="AB387" i="2"/>
  <c r="AA387" i="2"/>
  <c r="AE387" i="2" s="1"/>
  <c r="AN386" i="2"/>
  <c r="AM386" i="2"/>
  <c r="AB386" i="2"/>
  <c r="AA386" i="2"/>
  <c r="AE386" i="2" s="1"/>
  <c r="AN385" i="2"/>
  <c r="AM385" i="2"/>
  <c r="AB385" i="2"/>
  <c r="AA385" i="2"/>
  <c r="AE385" i="2" s="1"/>
  <c r="AN384" i="2"/>
  <c r="AM384" i="2"/>
  <c r="AB384" i="2"/>
  <c r="AA384" i="2"/>
  <c r="AE384" i="2" s="1"/>
  <c r="AN383" i="2"/>
  <c r="AM383" i="2"/>
  <c r="AB383" i="2"/>
  <c r="AA383" i="2"/>
  <c r="AE383" i="2" s="1"/>
  <c r="AN382" i="2"/>
  <c r="AM382" i="2"/>
  <c r="AB382" i="2"/>
  <c r="AA382" i="2"/>
  <c r="AE382" i="2" s="1"/>
  <c r="AN381" i="2"/>
  <c r="AM381" i="2"/>
  <c r="AB381" i="2"/>
  <c r="AA381" i="2"/>
  <c r="AE381" i="2" s="1"/>
  <c r="AN380" i="2"/>
  <c r="AM380" i="2"/>
  <c r="AB380" i="2"/>
  <c r="AA380" i="2"/>
  <c r="AE380" i="2" s="1"/>
  <c r="AN379" i="2"/>
  <c r="AM379" i="2"/>
  <c r="AB379" i="2"/>
  <c r="AA379" i="2"/>
  <c r="AE379" i="2" s="1"/>
  <c r="AN378" i="2"/>
  <c r="AM378" i="2"/>
  <c r="AB378" i="2"/>
  <c r="AA378" i="2"/>
  <c r="AE378" i="2" s="1"/>
  <c r="AN377" i="2"/>
  <c r="AM377" i="2"/>
  <c r="AB377" i="2"/>
  <c r="AA377" i="2"/>
  <c r="AE377" i="2" s="1"/>
  <c r="AN376" i="2"/>
  <c r="AM376" i="2"/>
  <c r="AB376" i="2"/>
  <c r="AA376" i="2"/>
  <c r="AE376" i="2" s="1"/>
  <c r="AN375" i="2"/>
  <c r="AM375" i="2"/>
  <c r="AB375" i="2"/>
  <c r="AA375" i="2"/>
  <c r="AE375" i="2" s="1"/>
  <c r="AN374" i="2"/>
  <c r="AM374" i="2"/>
  <c r="AB374" i="2"/>
  <c r="AA374" i="2"/>
  <c r="AE374" i="2" s="1"/>
  <c r="AN373" i="2"/>
  <c r="AM373" i="2"/>
  <c r="AB373" i="2"/>
  <c r="AA373" i="2"/>
  <c r="AE373" i="2" s="1"/>
  <c r="AN372" i="2"/>
  <c r="AM372" i="2"/>
  <c r="AB372" i="2"/>
  <c r="AA372" i="2"/>
  <c r="AE372" i="2" s="1"/>
  <c r="AN371" i="2"/>
  <c r="AM371" i="2"/>
  <c r="AB371" i="2"/>
  <c r="AA371" i="2"/>
  <c r="AE371" i="2" s="1"/>
  <c r="AN370" i="2"/>
  <c r="AM370" i="2"/>
  <c r="AB370" i="2"/>
  <c r="AA370" i="2"/>
  <c r="AE370" i="2" s="1"/>
  <c r="AN369" i="2"/>
  <c r="AM369" i="2"/>
  <c r="AB369" i="2"/>
  <c r="AA369" i="2"/>
  <c r="AE369" i="2" s="1"/>
  <c r="AN368" i="2"/>
  <c r="AM368" i="2"/>
  <c r="AB368" i="2"/>
  <c r="AA368" i="2"/>
  <c r="AE368" i="2" s="1"/>
  <c r="AN367" i="2"/>
  <c r="AM367" i="2"/>
  <c r="AB367" i="2"/>
  <c r="AA367" i="2"/>
  <c r="AE367" i="2" s="1"/>
  <c r="AQ366" i="2"/>
  <c r="AN366" i="2"/>
  <c r="AM366" i="2"/>
  <c r="AB366" i="2"/>
  <c r="AC366" i="2" s="1"/>
  <c r="AA366" i="2"/>
  <c r="AE366" i="2" s="1"/>
  <c r="AN365" i="2"/>
  <c r="AM365" i="2"/>
  <c r="AB365" i="2"/>
  <c r="AC365" i="2" s="1"/>
  <c r="AA365" i="2"/>
  <c r="AE365" i="2" s="1"/>
  <c r="AN364" i="2"/>
  <c r="AM364" i="2"/>
  <c r="AQ364" i="2" s="1"/>
  <c r="AB364" i="2"/>
  <c r="AC364" i="2" s="1"/>
  <c r="AA364" i="2"/>
  <c r="AE364" i="2" s="1"/>
  <c r="AN363" i="2"/>
  <c r="AM363" i="2"/>
  <c r="AB363" i="2"/>
  <c r="AC363" i="2" s="1"/>
  <c r="AA363" i="2"/>
  <c r="AE363" i="2" s="1"/>
  <c r="AN362" i="2"/>
  <c r="AM362" i="2"/>
  <c r="AQ362" i="2" s="1"/>
  <c r="AB362" i="2"/>
  <c r="AA362" i="2"/>
  <c r="AE362" i="2" s="1"/>
  <c r="AN361" i="2"/>
  <c r="AM361" i="2"/>
  <c r="AB361" i="2"/>
  <c r="AA361" i="2"/>
  <c r="AE361" i="2" s="1"/>
  <c r="AQ360" i="2"/>
  <c r="AN360" i="2"/>
  <c r="AM360" i="2"/>
  <c r="AB360" i="2"/>
  <c r="AA360" i="2"/>
  <c r="AE360" i="2" s="1"/>
  <c r="AN359" i="2"/>
  <c r="AM359" i="2"/>
  <c r="AB359" i="2"/>
  <c r="AA359" i="2"/>
  <c r="AE359" i="2" s="1"/>
  <c r="AQ358" i="2"/>
  <c r="AN358" i="2"/>
  <c r="AM358" i="2"/>
  <c r="AB358" i="2"/>
  <c r="AC358" i="2" s="1"/>
  <c r="AA358" i="2"/>
  <c r="AE358" i="2" s="1"/>
  <c r="AN357" i="2"/>
  <c r="AM357" i="2"/>
  <c r="AB357" i="2"/>
  <c r="AC357" i="2" s="1"/>
  <c r="AA357" i="2"/>
  <c r="AE357" i="2" s="1"/>
  <c r="AN356" i="2"/>
  <c r="AM356" i="2"/>
  <c r="AQ356" i="2" s="1"/>
  <c r="AB356" i="2"/>
  <c r="AC356" i="2" s="1"/>
  <c r="AA356" i="2"/>
  <c r="AE356" i="2" s="1"/>
  <c r="AN355" i="2"/>
  <c r="AM355" i="2"/>
  <c r="AB355" i="2"/>
  <c r="AC355" i="2" s="1"/>
  <c r="AA355" i="2"/>
  <c r="AE355" i="2" s="1"/>
  <c r="AN354" i="2"/>
  <c r="AM354" i="2"/>
  <c r="AQ354" i="2" s="1"/>
  <c r="AB354" i="2"/>
  <c r="AA354" i="2"/>
  <c r="AE354" i="2" s="1"/>
  <c r="AN353" i="2"/>
  <c r="AM353" i="2"/>
  <c r="AB353" i="2"/>
  <c r="AA353" i="2"/>
  <c r="AE353" i="2" s="1"/>
  <c r="AQ352" i="2"/>
  <c r="AN352" i="2"/>
  <c r="AM352" i="2"/>
  <c r="AB352" i="2"/>
  <c r="AA352" i="2"/>
  <c r="AE352" i="2" s="1"/>
  <c r="AN351" i="2"/>
  <c r="AM351" i="2"/>
  <c r="AB351" i="2"/>
  <c r="AA351" i="2"/>
  <c r="AE351" i="2" s="1"/>
  <c r="AQ350" i="2"/>
  <c r="AN350" i="2"/>
  <c r="AM350" i="2"/>
  <c r="AB350" i="2"/>
  <c r="AC350" i="2" s="1"/>
  <c r="AA350" i="2"/>
  <c r="AE350" i="2" s="1"/>
  <c r="AN349" i="2"/>
  <c r="AM349" i="2"/>
  <c r="AB349" i="2"/>
  <c r="AC349" i="2" s="1"/>
  <c r="AA349" i="2"/>
  <c r="AE349" i="2" s="1"/>
  <c r="AN348" i="2"/>
  <c r="AM348" i="2"/>
  <c r="AQ348" i="2" s="1"/>
  <c r="AB348" i="2"/>
  <c r="AC348" i="2" s="1"/>
  <c r="AA348" i="2"/>
  <c r="AE348" i="2" s="1"/>
  <c r="AN347" i="2"/>
  <c r="AM347" i="2"/>
  <c r="AB347" i="2"/>
  <c r="AC347" i="2" s="1"/>
  <c r="AA347" i="2"/>
  <c r="AE347" i="2" s="1"/>
  <c r="AN346" i="2"/>
  <c r="AM346" i="2"/>
  <c r="AQ346" i="2" s="1"/>
  <c r="AB346" i="2"/>
  <c r="AC346" i="2" s="1"/>
  <c r="AA346" i="2"/>
  <c r="AE346" i="2" s="1"/>
  <c r="AN345" i="2"/>
  <c r="AM345" i="2"/>
  <c r="AB345" i="2"/>
  <c r="AA345" i="2"/>
  <c r="AE345" i="2" s="1"/>
  <c r="AQ344" i="2"/>
  <c r="AN344" i="2"/>
  <c r="AM344" i="2"/>
  <c r="AB344" i="2"/>
  <c r="AA344" i="2"/>
  <c r="AE344" i="2" s="1"/>
  <c r="AN343" i="2"/>
  <c r="AM343" i="2"/>
  <c r="AB343" i="2"/>
  <c r="AA343" i="2"/>
  <c r="AE343" i="2" s="1"/>
  <c r="AQ342" i="2"/>
  <c r="AN342" i="2"/>
  <c r="AM342" i="2"/>
  <c r="AB342" i="2"/>
  <c r="AC342" i="2" s="1"/>
  <c r="AA342" i="2"/>
  <c r="AE342" i="2" s="1"/>
  <c r="AN341" i="2"/>
  <c r="AM341" i="2"/>
  <c r="AB341" i="2"/>
  <c r="AC341" i="2" s="1"/>
  <c r="AA341" i="2"/>
  <c r="AE341" i="2" s="1"/>
  <c r="AN340" i="2"/>
  <c r="AM340" i="2"/>
  <c r="AQ340" i="2" s="1"/>
  <c r="AB340" i="2"/>
  <c r="AC340" i="2" s="1"/>
  <c r="AA340" i="2"/>
  <c r="AE340" i="2" s="1"/>
  <c r="AN339" i="2"/>
  <c r="AM339" i="2"/>
  <c r="AB339" i="2"/>
  <c r="AC339" i="2" s="1"/>
  <c r="AA339" i="2"/>
  <c r="AE339" i="2" s="1"/>
  <c r="AN338" i="2"/>
  <c r="AM338" i="2"/>
  <c r="AQ338" i="2" s="1"/>
  <c r="AB338" i="2"/>
  <c r="AC338" i="2" s="1"/>
  <c r="AA338" i="2"/>
  <c r="AE338" i="2" s="1"/>
  <c r="AN337" i="2"/>
  <c r="AM337" i="2"/>
  <c r="AB337" i="2"/>
  <c r="AC337" i="2" s="1"/>
  <c r="AA337" i="2"/>
  <c r="AE337" i="2" s="1"/>
  <c r="AQ336" i="2"/>
  <c r="AN336" i="2"/>
  <c r="AM336" i="2"/>
  <c r="AB336" i="2"/>
  <c r="AA336" i="2"/>
  <c r="AE336" i="2" s="1"/>
  <c r="AN335" i="2"/>
  <c r="AM335" i="2"/>
  <c r="AB335" i="2"/>
  <c r="AA335" i="2"/>
  <c r="AE335" i="2" s="1"/>
  <c r="AQ334" i="2"/>
  <c r="AN334" i="2"/>
  <c r="AM334" i="2"/>
  <c r="AB334" i="2"/>
  <c r="AC334" i="2" s="1"/>
  <c r="AA334" i="2"/>
  <c r="AE334" i="2" s="1"/>
  <c r="AN333" i="2"/>
  <c r="AM333" i="2"/>
  <c r="AB333" i="2"/>
  <c r="AC333" i="2" s="1"/>
  <c r="AA333" i="2"/>
  <c r="AE333" i="2" s="1"/>
  <c r="AN332" i="2"/>
  <c r="AM332" i="2"/>
  <c r="AQ332" i="2" s="1"/>
  <c r="AB332" i="2"/>
  <c r="AC332" i="2" s="1"/>
  <c r="AA332" i="2"/>
  <c r="AE332" i="2" s="1"/>
  <c r="AN331" i="2"/>
  <c r="AM331" i="2"/>
  <c r="AB331" i="2"/>
  <c r="AC331" i="2" s="1"/>
  <c r="AA331" i="2"/>
  <c r="AE331" i="2" s="1"/>
  <c r="AN330" i="2"/>
  <c r="AM330" i="2"/>
  <c r="AQ330" i="2" s="1"/>
  <c r="AB330" i="2"/>
  <c r="AC330" i="2" s="1"/>
  <c r="AA330" i="2"/>
  <c r="AE330" i="2" s="1"/>
  <c r="AN329" i="2"/>
  <c r="AM329" i="2"/>
  <c r="AB329" i="2"/>
  <c r="AC329" i="2" s="1"/>
  <c r="AA329" i="2"/>
  <c r="AE329" i="2" s="1"/>
  <c r="AQ328" i="2"/>
  <c r="AN328" i="2"/>
  <c r="AM328" i="2"/>
  <c r="AB328" i="2"/>
  <c r="AA328" i="2"/>
  <c r="AE328" i="2" s="1"/>
  <c r="AN327" i="2"/>
  <c r="AM327" i="2"/>
  <c r="AB327" i="2"/>
  <c r="AA327" i="2"/>
  <c r="AE327" i="2" s="1"/>
  <c r="AQ326" i="2"/>
  <c r="AN326" i="2"/>
  <c r="AM326" i="2"/>
  <c r="AB326" i="2"/>
  <c r="AC326" i="2" s="1"/>
  <c r="AA326" i="2"/>
  <c r="AE326" i="2" s="1"/>
  <c r="AN325" i="2"/>
  <c r="AM325" i="2"/>
  <c r="AB325" i="2"/>
  <c r="AC325" i="2" s="1"/>
  <c r="AA325" i="2"/>
  <c r="AE325" i="2" s="1"/>
  <c r="AN324" i="2"/>
  <c r="AM324" i="2"/>
  <c r="AQ324" i="2" s="1"/>
  <c r="AB324" i="2"/>
  <c r="AC324" i="2" s="1"/>
  <c r="AA324" i="2"/>
  <c r="AE324" i="2" s="1"/>
  <c r="AN323" i="2"/>
  <c r="AM323" i="2"/>
  <c r="AQ323" i="2" s="1"/>
  <c r="AB323" i="2"/>
  <c r="AC323" i="2" s="1"/>
  <c r="AA323" i="2"/>
  <c r="AE323" i="2" s="1"/>
  <c r="AN322" i="2"/>
  <c r="AM322" i="2"/>
  <c r="AQ322" i="2" s="1"/>
  <c r="AB322" i="2"/>
  <c r="AC322" i="2" s="1"/>
  <c r="AA322" i="2"/>
  <c r="AE322" i="2" s="1"/>
  <c r="AN321" i="2"/>
  <c r="AM321" i="2"/>
  <c r="AQ321" i="2" s="1"/>
  <c r="AB321" i="2"/>
  <c r="AC321" i="2" s="1"/>
  <c r="AA321" i="2"/>
  <c r="AE321" i="2" s="1"/>
  <c r="AN320" i="2"/>
  <c r="AM320" i="2"/>
  <c r="AQ320" i="2" s="1"/>
  <c r="AB320" i="2"/>
  <c r="AC320" i="2" s="1"/>
  <c r="AA320" i="2"/>
  <c r="AE320" i="2" s="1"/>
  <c r="AN319" i="2"/>
  <c r="AO319" i="2" s="1"/>
  <c r="AM319" i="2"/>
  <c r="AQ319" i="2" s="1"/>
  <c r="AB319" i="2"/>
  <c r="AC319" i="2" s="1"/>
  <c r="AA319" i="2"/>
  <c r="AE319" i="2" s="1"/>
  <c r="AN318" i="2"/>
  <c r="AO318" i="2" s="1"/>
  <c r="AM318" i="2"/>
  <c r="AQ318" i="2" s="1"/>
  <c r="AB318" i="2"/>
  <c r="AC318" i="2" s="1"/>
  <c r="AA318" i="2"/>
  <c r="AE318" i="2" s="1"/>
  <c r="AN317" i="2"/>
  <c r="AO317" i="2" s="1"/>
  <c r="AM317" i="2"/>
  <c r="AQ317" i="2" s="1"/>
  <c r="AB317" i="2"/>
  <c r="AC317" i="2" s="1"/>
  <c r="AA317" i="2"/>
  <c r="AE317" i="2" s="1"/>
  <c r="AN316" i="2"/>
  <c r="AO316" i="2" s="1"/>
  <c r="AM316" i="2"/>
  <c r="AQ316" i="2" s="1"/>
  <c r="AB316" i="2"/>
  <c r="AC316" i="2" s="1"/>
  <c r="AA316" i="2"/>
  <c r="AE316" i="2" s="1"/>
  <c r="AN315" i="2"/>
  <c r="AO315" i="2" s="1"/>
  <c r="AM315" i="2"/>
  <c r="AQ315" i="2" s="1"/>
  <c r="AB315" i="2"/>
  <c r="AC315" i="2" s="1"/>
  <c r="AA315" i="2"/>
  <c r="AE315" i="2" s="1"/>
  <c r="AN314" i="2"/>
  <c r="AO314" i="2" s="1"/>
  <c r="AM314" i="2"/>
  <c r="AQ314" i="2" s="1"/>
  <c r="AB314" i="2"/>
  <c r="AC314" i="2" s="1"/>
  <c r="AA314" i="2"/>
  <c r="AE314" i="2" s="1"/>
  <c r="AN313" i="2"/>
  <c r="AO313" i="2" s="1"/>
  <c r="AM313" i="2"/>
  <c r="AQ313" i="2" s="1"/>
  <c r="AB313" i="2"/>
  <c r="AC313" i="2" s="1"/>
  <c r="AA313" i="2"/>
  <c r="AE313" i="2" s="1"/>
  <c r="AN312" i="2"/>
  <c r="AO312" i="2" s="1"/>
  <c r="AM312" i="2"/>
  <c r="AQ312" i="2" s="1"/>
  <c r="AB312" i="2"/>
  <c r="AC312" i="2" s="1"/>
  <c r="AA312" i="2"/>
  <c r="AE312" i="2" s="1"/>
  <c r="AN311" i="2"/>
  <c r="AO311" i="2" s="1"/>
  <c r="AM311" i="2"/>
  <c r="AQ311" i="2" s="1"/>
  <c r="AB311" i="2"/>
  <c r="AC311" i="2" s="1"/>
  <c r="AA311" i="2"/>
  <c r="AE311" i="2" s="1"/>
  <c r="AN310" i="2"/>
  <c r="AO310" i="2" s="1"/>
  <c r="AM310" i="2"/>
  <c r="AQ310" i="2" s="1"/>
  <c r="AB310" i="2"/>
  <c r="AC310" i="2" s="1"/>
  <c r="AA310" i="2"/>
  <c r="AE310" i="2" s="1"/>
  <c r="AN309" i="2"/>
  <c r="AO309" i="2" s="1"/>
  <c r="AM309" i="2"/>
  <c r="AQ309" i="2" s="1"/>
  <c r="AB309" i="2"/>
  <c r="AC309" i="2" s="1"/>
  <c r="AA309" i="2"/>
  <c r="AE309" i="2" s="1"/>
  <c r="AN308" i="2"/>
  <c r="AO308" i="2" s="1"/>
  <c r="AM308" i="2"/>
  <c r="AQ308" i="2" s="1"/>
  <c r="AB308" i="2"/>
  <c r="AC308" i="2" s="1"/>
  <c r="AA308" i="2"/>
  <c r="AE308" i="2" s="1"/>
  <c r="AN307" i="2"/>
  <c r="AO307" i="2" s="1"/>
  <c r="AM307" i="2"/>
  <c r="AQ307" i="2" s="1"/>
  <c r="AB307" i="2"/>
  <c r="AC307" i="2" s="1"/>
  <c r="AA307" i="2"/>
  <c r="AE307" i="2" s="1"/>
  <c r="AN306" i="2"/>
  <c r="AO306" i="2" s="1"/>
  <c r="AM306" i="2"/>
  <c r="AQ306" i="2" s="1"/>
  <c r="AB306" i="2"/>
  <c r="AC306" i="2" s="1"/>
  <c r="AA306" i="2"/>
  <c r="AE306" i="2" s="1"/>
  <c r="AN305" i="2"/>
  <c r="AO305" i="2" s="1"/>
  <c r="AM305" i="2"/>
  <c r="AQ305" i="2" s="1"/>
  <c r="AB305" i="2"/>
  <c r="AC305" i="2" s="1"/>
  <c r="AA305" i="2"/>
  <c r="AE305" i="2" s="1"/>
  <c r="AN304" i="2"/>
  <c r="AO304" i="2" s="1"/>
  <c r="AM304" i="2"/>
  <c r="AQ304" i="2" s="1"/>
  <c r="AB304" i="2"/>
  <c r="AC304" i="2" s="1"/>
  <c r="AA304" i="2"/>
  <c r="AE304" i="2" s="1"/>
  <c r="AN303" i="2"/>
  <c r="AO303" i="2" s="1"/>
  <c r="AM303" i="2"/>
  <c r="AQ303" i="2" s="1"/>
  <c r="AB303" i="2"/>
  <c r="AC303" i="2" s="1"/>
  <c r="AA303" i="2"/>
  <c r="AE303" i="2" s="1"/>
  <c r="AN302" i="2"/>
  <c r="AO302" i="2" s="1"/>
  <c r="AM302" i="2"/>
  <c r="AQ302" i="2" s="1"/>
  <c r="AB302" i="2"/>
  <c r="AC302" i="2" s="1"/>
  <c r="AA302" i="2"/>
  <c r="AE302" i="2" s="1"/>
  <c r="AN301" i="2"/>
  <c r="AO301" i="2" s="1"/>
  <c r="AM301" i="2"/>
  <c r="AQ301" i="2" s="1"/>
  <c r="AB301" i="2"/>
  <c r="AC301" i="2" s="1"/>
  <c r="AA301" i="2"/>
  <c r="AE301" i="2" s="1"/>
  <c r="AN300" i="2"/>
  <c r="AO300" i="2" s="1"/>
  <c r="AM300" i="2"/>
  <c r="AQ300" i="2" s="1"/>
  <c r="AB300" i="2"/>
  <c r="AC300" i="2" s="1"/>
  <c r="AA300" i="2"/>
  <c r="AE300" i="2" s="1"/>
  <c r="AN299" i="2"/>
  <c r="AO299" i="2" s="1"/>
  <c r="AM299" i="2"/>
  <c r="AQ299" i="2" s="1"/>
  <c r="AB299" i="2"/>
  <c r="AC299" i="2" s="1"/>
  <c r="AA299" i="2"/>
  <c r="AE299" i="2" s="1"/>
  <c r="AN298" i="2"/>
  <c r="AO298" i="2" s="1"/>
  <c r="AM298" i="2"/>
  <c r="AQ298" i="2" s="1"/>
  <c r="AB298" i="2"/>
  <c r="AC298" i="2" s="1"/>
  <c r="AA298" i="2"/>
  <c r="AE298" i="2" s="1"/>
  <c r="AN297" i="2"/>
  <c r="AO297" i="2" s="1"/>
  <c r="AM297" i="2"/>
  <c r="AQ297" i="2" s="1"/>
  <c r="AB297" i="2"/>
  <c r="AC297" i="2" s="1"/>
  <c r="AA297" i="2"/>
  <c r="AE297" i="2" s="1"/>
  <c r="AN296" i="2"/>
  <c r="AO296" i="2" s="1"/>
  <c r="AM296" i="2"/>
  <c r="AQ296" i="2" s="1"/>
  <c r="AB296" i="2"/>
  <c r="AC296" i="2" s="1"/>
  <c r="AA296" i="2"/>
  <c r="AE296" i="2" s="1"/>
  <c r="AN295" i="2"/>
  <c r="AO295" i="2" s="1"/>
  <c r="AM295" i="2"/>
  <c r="AQ295" i="2" s="1"/>
  <c r="AB295" i="2"/>
  <c r="AC295" i="2" s="1"/>
  <c r="AA295" i="2"/>
  <c r="AE295" i="2" s="1"/>
  <c r="AN294" i="2"/>
  <c r="AO294" i="2" s="1"/>
  <c r="AM294" i="2"/>
  <c r="AQ294" i="2" s="1"/>
  <c r="AB294" i="2"/>
  <c r="AA294" i="2"/>
  <c r="AE294" i="2" s="1"/>
  <c r="AN293" i="2"/>
  <c r="AM293" i="2"/>
  <c r="AQ293" i="2" s="1"/>
  <c r="AB293" i="2"/>
  <c r="AA293" i="2"/>
  <c r="AE293" i="2" s="1"/>
  <c r="AN292" i="2"/>
  <c r="AM292" i="2"/>
  <c r="AQ292" i="2" s="1"/>
  <c r="AB292" i="2"/>
  <c r="AA292" i="2"/>
  <c r="AE292" i="2" s="1"/>
  <c r="AN291" i="2"/>
  <c r="AM291" i="2"/>
  <c r="AQ291" i="2" s="1"/>
  <c r="AB291" i="2"/>
  <c r="AA291" i="2"/>
  <c r="AE291" i="2" s="1"/>
  <c r="AN290" i="2"/>
  <c r="AM290" i="2"/>
  <c r="AQ290" i="2" s="1"/>
  <c r="AB290" i="2"/>
  <c r="AA290" i="2"/>
  <c r="AE290" i="2" s="1"/>
  <c r="AN289" i="2"/>
  <c r="AM289" i="2"/>
  <c r="AQ289" i="2" s="1"/>
  <c r="AB289" i="2"/>
  <c r="AA289" i="2"/>
  <c r="AE289" i="2" s="1"/>
  <c r="AN288" i="2"/>
  <c r="AM288" i="2"/>
  <c r="AQ288" i="2" s="1"/>
  <c r="AB288" i="2"/>
  <c r="AA288" i="2"/>
  <c r="AE288" i="2" s="1"/>
  <c r="AN287" i="2"/>
  <c r="AM287" i="2"/>
  <c r="AQ287" i="2" s="1"/>
  <c r="AB287" i="2"/>
  <c r="AA287" i="2"/>
  <c r="AE287" i="2" s="1"/>
  <c r="AN286" i="2"/>
  <c r="AM286" i="2"/>
  <c r="AQ286" i="2" s="1"/>
  <c r="AB286" i="2"/>
  <c r="AA286" i="2"/>
  <c r="AE286" i="2" s="1"/>
  <c r="AN285" i="2"/>
  <c r="AM285" i="2"/>
  <c r="AQ285" i="2" s="1"/>
  <c r="AB285" i="2"/>
  <c r="AA285" i="2"/>
  <c r="AE285" i="2" s="1"/>
  <c r="AN284" i="2"/>
  <c r="AM284" i="2"/>
  <c r="AQ284" i="2" s="1"/>
  <c r="AB284" i="2"/>
  <c r="AA284" i="2"/>
  <c r="AE284" i="2" s="1"/>
  <c r="AN283" i="2"/>
  <c r="AM283" i="2"/>
  <c r="AQ283" i="2" s="1"/>
  <c r="AB283" i="2"/>
  <c r="AA283" i="2"/>
  <c r="AE283" i="2" s="1"/>
  <c r="AN282" i="2"/>
  <c r="AM282" i="2"/>
  <c r="AQ282" i="2" s="1"/>
  <c r="AB282" i="2"/>
  <c r="AA282" i="2"/>
  <c r="AE282" i="2" s="1"/>
  <c r="AN281" i="2"/>
  <c r="AM281" i="2"/>
  <c r="AQ281" i="2" s="1"/>
  <c r="AB281" i="2"/>
  <c r="AA281" i="2"/>
  <c r="AE281" i="2" s="1"/>
  <c r="AN280" i="2"/>
  <c r="AM280" i="2"/>
  <c r="AQ280" i="2" s="1"/>
  <c r="AB280" i="2"/>
  <c r="AA280" i="2"/>
  <c r="AE280" i="2" s="1"/>
  <c r="AN279" i="2"/>
  <c r="AM279" i="2"/>
  <c r="AQ279" i="2" s="1"/>
  <c r="AB279" i="2"/>
  <c r="AA279" i="2"/>
  <c r="AE279" i="2" s="1"/>
  <c r="AN278" i="2"/>
  <c r="AM278" i="2"/>
  <c r="AQ278" i="2" s="1"/>
  <c r="AB278" i="2"/>
  <c r="AA278" i="2"/>
  <c r="AE278" i="2" s="1"/>
  <c r="AN277" i="2"/>
  <c r="AM277" i="2"/>
  <c r="AQ277" i="2" s="1"/>
  <c r="AB277" i="2"/>
  <c r="AA277" i="2"/>
  <c r="AE277" i="2" s="1"/>
  <c r="AN276" i="2"/>
  <c r="AM276" i="2"/>
  <c r="AQ276" i="2" s="1"/>
  <c r="AB276" i="2"/>
  <c r="AA276" i="2"/>
  <c r="AE276" i="2" s="1"/>
  <c r="AN275" i="2"/>
  <c r="AM275" i="2"/>
  <c r="AQ275" i="2" s="1"/>
  <c r="AB275" i="2"/>
  <c r="AA275" i="2"/>
  <c r="AE275" i="2" s="1"/>
  <c r="AN274" i="2"/>
  <c r="AM274" i="2"/>
  <c r="AQ274" i="2" s="1"/>
  <c r="AB274" i="2"/>
  <c r="AA274" i="2"/>
  <c r="AE274" i="2" s="1"/>
  <c r="AN273" i="2"/>
  <c r="AM273" i="2"/>
  <c r="AQ273" i="2" s="1"/>
  <c r="AB273" i="2"/>
  <c r="AA273" i="2"/>
  <c r="AE273" i="2" s="1"/>
  <c r="AN272" i="2"/>
  <c r="AM272" i="2"/>
  <c r="AQ272" i="2" s="1"/>
  <c r="AB272" i="2"/>
  <c r="AA272" i="2"/>
  <c r="AE272" i="2" s="1"/>
  <c r="AN271" i="2"/>
  <c r="AM271" i="2"/>
  <c r="AQ271" i="2" s="1"/>
  <c r="AB271" i="2"/>
  <c r="AA271" i="2"/>
  <c r="AE271" i="2" s="1"/>
  <c r="AN270" i="2"/>
  <c r="AM270" i="2"/>
  <c r="AQ270" i="2" s="1"/>
  <c r="AB270" i="2"/>
  <c r="AA270" i="2"/>
  <c r="AE270" i="2" s="1"/>
  <c r="AN269" i="2"/>
  <c r="AM269" i="2"/>
  <c r="AQ269" i="2" s="1"/>
  <c r="AB269" i="2"/>
  <c r="AA269" i="2"/>
  <c r="AE269" i="2" s="1"/>
  <c r="AN268" i="2"/>
  <c r="AM268" i="2"/>
  <c r="AQ268" i="2" s="1"/>
  <c r="AB268" i="2"/>
  <c r="AA268" i="2"/>
  <c r="AE268" i="2" s="1"/>
  <c r="AN267" i="2"/>
  <c r="AM267" i="2"/>
  <c r="AQ267" i="2" s="1"/>
  <c r="AB267" i="2"/>
  <c r="AA267" i="2"/>
  <c r="AE267" i="2" s="1"/>
  <c r="AN266" i="2"/>
  <c r="AM266" i="2"/>
  <c r="AQ266" i="2" s="1"/>
  <c r="AB266" i="2"/>
  <c r="AA266" i="2"/>
  <c r="AE266" i="2" s="1"/>
  <c r="AN265" i="2"/>
  <c r="AM265" i="2"/>
  <c r="AQ265" i="2" s="1"/>
  <c r="AB265" i="2"/>
  <c r="AA265" i="2"/>
  <c r="AE265" i="2" s="1"/>
  <c r="AN264" i="2"/>
  <c r="AM264" i="2"/>
  <c r="AQ264" i="2" s="1"/>
  <c r="AB264" i="2"/>
  <c r="AA264" i="2"/>
  <c r="AE264" i="2" s="1"/>
  <c r="AN263" i="2"/>
  <c r="AM263" i="2"/>
  <c r="AQ263" i="2" s="1"/>
  <c r="AB263" i="2"/>
  <c r="AA263" i="2"/>
  <c r="AE263" i="2" s="1"/>
  <c r="AN262" i="2"/>
  <c r="AM262" i="2"/>
  <c r="AQ262" i="2" s="1"/>
  <c r="AB262" i="2"/>
  <c r="AA262" i="2"/>
  <c r="AE262" i="2" s="1"/>
  <c r="AN261" i="2"/>
  <c r="AM261" i="2"/>
  <c r="AQ261" i="2" s="1"/>
  <c r="AB261" i="2"/>
  <c r="AA261" i="2"/>
  <c r="AE261" i="2" s="1"/>
  <c r="AN260" i="2"/>
  <c r="AM260" i="2"/>
  <c r="AQ260" i="2" s="1"/>
  <c r="AB260" i="2"/>
  <c r="AA260" i="2"/>
  <c r="AE260" i="2" s="1"/>
  <c r="AN259" i="2"/>
  <c r="AM259" i="2"/>
  <c r="AQ259" i="2" s="1"/>
  <c r="AB259" i="2"/>
  <c r="AA259" i="2"/>
  <c r="AE259" i="2" s="1"/>
  <c r="AN258" i="2"/>
  <c r="AM258" i="2"/>
  <c r="AQ258" i="2" s="1"/>
  <c r="AB258" i="2"/>
  <c r="AA258" i="2"/>
  <c r="AE258" i="2" s="1"/>
  <c r="AN257" i="2"/>
  <c r="AM257" i="2"/>
  <c r="AQ257" i="2" s="1"/>
  <c r="AB257" i="2"/>
  <c r="AA257" i="2"/>
  <c r="AE257" i="2" s="1"/>
  <c r="AN256" i="2"/>
  <c r="AM256" i="2"/>
  <c r="AQ256" i="2" s="1"/>
  <c r="AB256" i="2"/>
  <c r="AA256" i="2"/>
  <c r="AE256" i="2" s="1"/>
  <c r="AN255" i="2"/>
  <c r="AM255" i="2"/>
  <c r="AQ255" i="2" s="1"/>
  <c r="AB255" i="2"/>
  <c r="AA255" i="2"/>
  <c r="AE255" i="2" s="1"/>
  <c r="AN254" i="2"/>
  <c r="AM254" i="2"/>
  <c r="AQ254" i="2" s="1"/>
  <c r="AB254" i="2"/>
  <c r="AA254" i="2"/>
  <c r="AE254" i="2" s="1"/>
  <c r="AN253" i="2"/>
  <c r="AM253" i="2"/>
  <c r="AQ253" i="2" s="1"/>
  <c r="AB253" i="2"/>
  <c r="AA253" i="2"/>
  <c r="AE253" i="2" s="1"/>
  <c r="AN252" i="2"/>
  <c r="AM252" i="2"/>
  <c r="AQ252" i="2" s="1"/>
  <c r="AB252" i="2"/>
  <c r="AA252" i="2"/>
  <c r="AE252" i="2" s="1"/>
  <c r="AN251" i="2"/>
  <c r="AM251" i="2"/>
  <c r="AQ251" i="2" s="1"/>
  <c r="AB251" i="2"/>
  <c r="AA251" i="2"/>
  <c r="AE251" i="2" s="1"/>
  <c r="AN250" i="2"/>
  <c r="AM250" i="2"/>
  <c r="AQ250" i="2" s="1"/>
  <c r="AB250" i="2"/>
  <c r="AA250" i="2"/>
  <c r="AE250" i="2" s="1"/>
  <c r="AN249" i="2"/>
  <c r="AM249" i="2"/>
  <c r="AQ249" i="2" s="1"/>
  <c r="AB249" i="2"/>
  <c r="AA249" i="2"/>
  <c r="AE249" i="2" s="1"/>
  <c r="AN248" i="2"/>
  <c r="AM248" i="2"/>
  <c r="AQ248" i="2" s="1"/>
  <c r="AB248" i="2"/>
  <c r="AA248" i="2"/>
  <c r="AE248" i="2" s="1"/>
  <c r="AN247" i="2"/>
  <c r="AM247" i="2"/>
  <c r="AQ247" i="2" s="1"/>
  <c r="AB247" i="2"/>
  <c r="AA247" i="2"/>
  <c r="AE247" i="2" s="1"/>
  <c r="AN246" i="2"/>
  <c r="AM246" i="2"/>
  <c r="AQ246" i="2" s="1"/>
  <c r="AB246" i="2"/>
  <c r="AA246" i="2"/>
  <c r="AE246" i="2" s="1"/>
  <c r="AN245" i="2"/>
  <c r="AM245" i="2"/>
  <c r="AQ245" i="2" s="1"/>
  <c r="AB245" i="2"/>
  <c r="AA245" i="2"/>
  <c r="AE245" i="2" s="1"/>
  <c r="AN244" i="2"/>
  <c r="AM244" i="2"/>
  <c r="AQ244" i="2" s="1"/>
  <c r="AB244" i="2"/>
  <c r="AA244" i="2"/>
  <c r="AE244" i="2" s="1"/>
  <c r="AN243" i="2"/>
  <c r="AM243" i="2"/>
  <c r="AQ243" i="2" s="1"/>
  <c r="AB243" i="2"/>
  <c r="AA243" i="2"/>
  <c r="AE243" i="2" s="1"/>
  <c r="AN242" i="2"/>
  <c r="AM242" i="2"/>
  <c r="AQ242" i="2" s="1"/>
  <c r="AB242" i="2"/>
  <c r="AA242" i="2"/>
  <c r="AE242" i="2" s="1"/>
  <c r="AN241" i="2"/>
  <c r="AM241" i="2"/>
  <c r="AQ241" i="2" s="1"/>
  <c r="AB241" i="2"/>
  <c r="AA241" i="2"/>
  <c r="AE241" i="2" s="1"/>
  <c r="AN240" i="2"/>
  <c r="AM240" i="2"/>
  <c r="AQ240" i="2" s="1"/>
  <c r="AB240" i="2"/>
  <c r="AA240" i="2"/>
  <c r="AE240" i="2" s="1"/>
  <c r="AN239" i="2"/>
  <c r="AM239" i="2"/>
  <c r="AQ239" i="2" s="1"/>
  <c r="AB239" i="2"/>
  <c r="AA239" i="2"/>
  <c r="AE239" i="2" s="1"/>
  <c r="AN238" i="2"/>
  <c r="AM238" i="2"/>
  <c r="AQ238" i="2" s="1"/>
  <c r="AB238" i="2"/>
  <c r="AA238" i="2"/>
  <c r="AE238" i="2" s="1"/>
  <c r="AN237" i="2"/>
  <c r="AM237" i="2"/>
  <c r="AQ237" i="2" s="1"/>
  <c r="AB237" i="2"/>
  <c r="AA237" i="2"/>
  <c r="AE237" i="2" s="1"/>
  <c r="AN236" i="2"/>
  <c r="AM236" i="2"/>
  <c r="AQ236" i="2" s="1"/>
  <c r="AB236" i="2"/>
  <c r="AA236" i="2"/>
  <c r="AE236" i="2" s="1"/>
  <c r="AN235" i="2"/>
  <c r="AM235" i="2"/>
  <c r="AQ235" i="2" s="1"/>
  <c r="AB235" i="2"/>
  <c r="AA235" i="2"/>
  <c r="AE235" i="2" s="1"/>
  <c r="AN234" i="2"/>
  <c r="AM234" i="2"/>
  <c r="AQ234" i="2" s="1"/>
  <c r="AB234" i="2"/>
  <c r="AA234" i="2"/>
  <c r="AN233" i="2"/>
  <c r="AM233" i="2"/>
  <c r="AB233" i="2"/>
  <c r="AA233" i="2"/>
  <c r="AN232" i="2"/>
  <c r="AM232" i="2"/>
  <c r="AB232" i="2"/>
  <c r="AA232" i="2"/>
  <c r="AN231" i="2"/>
  <c r="AM231" i="2"/>
  <c r="AB231" i="2"/>
  <c r="AA231" i="2"/>
  <c r="AN230" i="2"/>
  <c r="AM230" i="2"/>
  <c r="AB230" i="2"/>
  <c r="AA230" i="2"/>
  <c r="AN229" i="2"/>
  <c r="AM229" i="2"/>
  <c r="AB229" i="2"/>
  <c r="AA229" i="2"/>
  <c r="AN228" i="2"/>
  <c r="AM228" i="2"/>
  <c r="AB228" i="2"/>
  <c r="AA228" i="2"/>
  <c r="AN227" i="2"/>
  <c r="AM227" i="2"/>
  <c r="AB227" i="2"/>
  <c r="AA227" i="2"/>
  <c r="AN226" i="2"/>
  <c r="AM226" i="2"/>
  <c r="AB226" i="2"/>
  <c r="AA226" i="2"/>
  <c r="AN225" i="2"/>
  <c r="AM225" i="2"/>
  <c r="AB225" i="2"/>
  <c r="AA225" i="2"/>
  <c r="AN224" i="2"/>
  <c r="AM224" i="2"/>
  <c r="AB224" i="2"/>
  <c r="AA224" i="2"/>
  <c r="AN223" i="2"/>
  <c r="AM223" i="2"/>
  <c r="AB223" i="2"/>
  <c r="AA223" i="2"/>
  <c r="AN222" i="2"/>
  <c r="AM222" i="2"/>
  <c r="AB222" i="2"/>
  <c r="AA222" i="2"/>
  <c r="AN221" i="2"/>
  <c r="AM221" i="2"/>
  <c r="AB221" i="2"/>
  <c r="AA221" i="2"/>
  <c r="AN220" i="2"/>
  <c r="AM220" i="2"/>
  <c r="AB220" i="2"/>
  <c r="AA220" i="2"/>
  <c r="AN219" i="2"/>
  <c r="AM219" i="2"/>
  <c r="AB219" i="2"/>
  <c r="AA219" i="2"/>
  <c r="AN218" i="2"/>
  <c r="AM218" i="2"/>
  <c r="AB218" i="2"/>
  <c r="AA218" i="2"/>
  <c r="AN217" i="2"/>
  <c r="AM217" i="2"/>
  <c r="AB217" i="2"/>
  <c r="AA217" i="2"/>
  <c r="AN216" i="2"/>
  <c r="AM216" i="2"/>
  <c r="AB216" i="2"/>
  <c r="AA216" i="2"/>
  <c r="AN215" i="2"/>
  <c r="AM215" i="2"/>
  <c r="AB215" i="2"/>
  <c r="AA215" i="2"/>
  <c r="AN214" i="2"/>
  <c r="AM214" i="2"/>
  <c r="AB214" i="2"/>
  <c r="AA214" i="2"/>
  <c r="AN213" i="2"/>
  <c r="AM213" i="2"/>
  <c r="AB213" i="2"/>
  <c r="AA213" i="2"/>
  <c r="AN212" i="2"/>
  <c r="AM212" i="2"/>
  <c r="AB212" i="2"/>
  <c r="AA212" i="2"/>
  <c r="AN211" i="2"/>
  <c r="AM211" i="2"/>
  <c r="AB211" i="2"/>
  <c r="AA211" i="2"/>
  <c r="AN210" i="2"/>
  <c r="AM210" i="2"/>
  <c r="AB210" i="2"/>
  <c r="AA210" i="2"/>
  <c r="AN209" i="2"/>
  <c r="AM209" i="2"/>
  <c r="AB209" i="2"/>
  <c r="AA209" i="2"/>
  <c r="AN208" i="2"/>
  <c r="AM208" i="2"/>
  <c r="AB208" i="2"/>
  <c r="AA208" i="2"/>
  <c r="AN207" i="2"/>
  <c r="AM207" i="2"/>
  <c r="AB207" i="2"/>
  <c r="AA207" i="2"/>
  <c r="AN206" i="2"/>
  <c r="AM206" i="2"/>
  <c r="AB206" i="2"/>
  <c r="AA206" i="2"/>
  <c r="AN205" i="2"/>
  <c r="AM205" i="2"/>
  <c r="AB205" i="2"/>
  <c r="AA205" i="2"/>
  <c r="AN204" i="2"/>
  <c r="AM204" i="2"/>
  <c r="AB204" i="2"/>
  <c r="AA204" i="2"/>
  <c r="AN203" i="2"/>
  <c r="AM203" i="2"/>
  <c r="AB203" i="2"/>
  <c r="AA203" i="2"/>
  <c r="AN202" i="2"/>
  <c r="AM202" i="2"/>
  <c r="AB202" i="2"/>
  <c r="AA202" i="2"/>
  <c r="AN201" i="2"/>
  <c r="AM201" i="2"/>
  <c r="AB201" i="2"/>
  <c r="AA201" i="2"/>
  <c r="AN200" i="2"/>
  <c r="AM200" i="2"/>
  <c r="AB200" i="2"/>
  <c r="AA200" i="2"/>
  <c r="AN199" i="2"/>
  <c r="AM199" i="2"/>
  <c r="AB199" i="2"/>
  <c r="AA199" i="2"/>
  <c r="AN198" i="2"/>
  <c r="AM198" i="2"/>
  <c r="AB198" i="2"/>
  <c r="AA198" i="2"/>
  <c r="AN197" i="2"/>
  <c r="AM197" i="2"/>
  <c r="AB197" i="2"/>
  <c r="AA197" i="2"/>
  <c r="AN196" i="2"/>
  <c r="AM196" i="2"/>
  <c r="AB196" i="2"/>
  <c r="AA196" i="2"/>
  <c r="AN195" i="2"/>
  <c r="AM195" i="2"/>
  <c r="AB195" i="2"/>
  <c r="AA195" i="2"/>
  <c r="AN194" i="2"/>
  <c r="AM194" i="2"/>
  <c r="AB194" i="2"/>
  <c r="AA194" i="2"/>
  <c r="AN193" i="2"/>
  <c r="AM193" i="2"/>
  <c r="AB193" i="2"/>
  <c r="AA193" i="2"/>
  <c r="AN192" i="2"/>
  <c r="AM192" i="2"/>
  <c r="AB192" i="2"/>
  <c r="AA192" i="2"/>
  <c r="AN191" i="2"/>
  <c r="AM191" i="2"/>
  <c r="AB191" i="2"/>
  <c r="AA191" i="2"/>
  <c r="AN190" i="2"/>
  <c r="AM190" i="2"/>
  <c r="AB190" i="2"/>
  <c r="AA190" i="2"/>
  <c r="AN189" i="2"/>
  <c r="AM189" i="2"/>
  <c r="AB189" i="2"/>
  <c r="AA189" i="2"/>
  <c r="AN188" i="2"/>
  <c r="AM188" i="2"/>
  <c r="AB188" i="2"/>
  <c r="AA188" i="2"/>
  <c r="AN187" i="2"/>
  <c r="AM187" i="2"/>
  <c r="AB187" i="2"/>
  <c r="AA187" i="2"/>
  <c r="AN186" i="2"/>
  <c r="AM186" i="2"/>
  <c r="AB186" i="2"/>
  <c r="AA186" i="2"/>
  <c r="AN185" i="2"/>
  <c r="AM185" i="2"/>
  <c r="AB185" i="2"/>
  <c r="AA185" i="2"/>
  <c r="AN184" i="2"/>
  <c r="AM184" i="2"/>
  <c r="AB184" i="2"/>
  <c r="AA184" i="2"/>
  <c r="AN183" i="2"/>
  <c r="AM183" i="2"/>
  <c r="AB183" i="2"/>
  <c r="AA183" i="2"/>
  <c r="AN182" i="2"/>
  <c r="AM182" i="2"/>
  <c r="AB182" i="2"/>
  <c r="AA182" i="2"/>
  <c r="AN181" i="2"/>
  <c r="AM181" i="2"/>
  <c r="AB181" i="2"/>
  <c r="AA181" i="2"/>
  <c r="AN180" i="2"/>
  <c r="AM180" i="2"/>
  <c r="AB180" i="2"/>
  <c r="AA180" i="2"/>
  <c r="AN179" i="2"/>
  <c r="AM179" i="2"/>
  <c r="AB179" i="2"/>
  <c r="AA179" i="2"/>
  <c r="AN178" i="2"/>
  <c r="AM178" i="2"/>
  <c r="AB178" i="2"/>
  <c r="AA178" i="2"/>
  <c r="AN177" i="2"/>
  <c r="AM177" i="2"/>
  <c r="AB177" i="2"/>
  <c r="AA177" i="2"/>
  <c r="AN176" i="2"/>
  <c r="AM176" i="2"/>
  <c r="AB176" i="2"/>
  <c r="AA176" i="2"/>
  <c r="AN175" i="2"/>
  <c r="AM175" i="2"/>
  <c r="AB175" i="2"/>
  <c r="AA175" i="2"/>
  <c r="AN174" i="2"/>
  <c r="AM174" i="2"/>
  <c r="AB174" i="2"/>
  <c r="AA174" i="2"/>
  <c r="AN173" i="2"/>
  <c r="AM173" i="2"/>
  <c r="AB173" i="2"/>
  <c r="AA173" i="2"/>
  <c r="AN172" i="2"/>
  <c r="AM172" i="2"/>
  <c r="AB172" i="2"/>
  <c r="AA172" i="2"/>
  <c r="AN171" i="2"/>
  <c r="AM171" i="2"/>
  <c r="AB171" i="2"/>
  <c r="AA171" i="2"/>
  <c r="AN170" i="2"/>
  <c r="AM170" i="2"/>
  <c r="AB170" i="2"/>
  <c r="AA170" i="2"/>
  <c r="AN169" i="2"/>
  <c r="AM169" i="2"/>
  <c r="AB169" i="2"/>
  <c r="AA169" i="2"/>
  <c r="AN168" i="2"/>
  <c r="AM168" i="2"/>
  <c r="AB168" i="2"/>
  <c r="AA168" i="2"/>
  <c r="AN167" i="2"/>
  <c r="AM167" i="2"/>
  <c r="AB167" i="2"/>
  <c r="AA167" i="2"/>
  <c r="AN166" i="2"/>
  <c r="AM166" i="2"/>
  <c r="AB166" i="2"/>
  <c r="AA166" i="2"/>
  <c r="AN165" i="2"/>
  <c r="AM165" i="2"/>
  <c r="AB165" i="2"/>
  <c r="AA165" i="2"/>
  <c r="AN164" i="2"/>
  <c r="AM164" i="2"/>
  <c r="AB164" i="2"/>
  <c r="AA164" i="2"/>
  <c r="AN163" i="2"/>
  <c r="AM163" i="2"/>
  <c r="AB163" i="2"/>
  <c r="AA163" i="2"/>
  <c r="AN162" i="2"/>
  <c r="AM162" i="2"/>
  <c r="AB162" i="2"/>
  <c r="AA162" i="2"/>
  <c r="AN161" i="2"/>
  <c r="AM161" i="2"/>
  <c r="AB161" i="2"/>
  <c r="AA161" i="2"/>
  <c r="AN160" i="2"/>
  <c r="AM160" i="2"/>
  <c r="AB160" i="2"/>
  <c r="AA160" i="2"/>
  <c r="AN159" i="2"/>
  <c r="AM159" i="2"/>
  <c r="AB159" i="2"/>
  <c r="AA159" i="2"/>
  <c r="AN158" i="2"/>
  <c r="AM158" i="2"/>
  <c r="AB158" i="2"/>
  <c r="AA158" i="2"/>
  <c r="AN157" i="2"/>
  <c r="AM157" i="2"/>
  <c r="AB157" i="2"/>
  <c r="AA157" i="2"/>
  <c r="AN156" i="2"/>
  <c r="AM156" i="2"/>
  <c r="AB156" i="2"/>
  <c r="AA156" i="2"/>
  <c r="AN155" i="2"/>
  <c r="AM155" i="2"/>
  <c r="AB155" i="2"/>
  <c r="AA155" i="2"/>
  <c r="AN154" i="2"/>
  <c r="AM154" i="2"/>
  <c r="AB154" i="2"/>
  <c r="AA154" i="2"/>
  <c r="AN153" i="2"/>
  <c r="AM153" i="2"/>
  <c r="AB153" i="2"/>
  <c r="AA153" i="2"/>
  <c r="AN152" i="2"/>
  <c r="AM152" i="2"/>
  <c r="AB152" i="2"/>
  <c r="AA152" i="2"/>
  <c r="AN151" i="2"/>
  <c r="AM151" i="2"/>
  <c r="AB151" i="2"/>
  <c r="AA151" i="2"/>
  <c r="AN150" i="2"/>
  <c r="AM150" i="2"/>
  <c r="AB150" i="2"/>
  <c r="AA150" i="2"/>
  <c r="AN149" i="2"/>
  <c r="AM149" i="2"/>
  <c r="AB149" i="2"/>
  <c r="AA149" i="2"/>
  <c r="AN148" i="2"/>
  <c r="AM148" i="2"/>
  <c r="AB148" i="2"/>
  <c r="AA148" i="2"/>
  <c r="AN147" i="2"/>
  <c r="AM147" i="2"/>
  <c r="AB147" i="2"/>
  <c r="AA147" i="2"/>
  <c r="AN146" i="2"/>
  <c r="AM146" i="2"/>
  <c r="AB146" i="2"/>
  <c r="AA146" i="2"/>
  <c r="AN145" i="2"/>
  <c r="AM145" i="2"/>
  <c r="AB145" i="2"/>
  <c r="AA145" i="2"/>
  <c r="AN144" i="2"/>
  <c r="AM144" i="2"/>
  <c r="AB144" i="2"/>
  <c r="AA144" i="2"/>
  <c r="AN143" i="2"/>
  <c r="AM143" i="2"/>
  <c r="AE143" i="2"/>
  <c r="AB143" i="2"/>
  <c r="AC143" i="2" s="1"/>
  <c r="AA143" i="2"/>
  <c r="AN142" i="2"/>
  <c r="AM142" i="2"/>
  <c r="AQ142" i="2" s="1"/>
  <c r="AB142" i="2"/>
  <c r="AA142" i="2"/>
  <c r="AE142" i="2" s="1"/>
  <c r="AN141" i="2"/>
  <c r="AM141" i="2"/>
  <c r="AB141" i="2"/>
  <c r="AA141" i="2"/>
  <c r="AE141" i="2" s="1"/>
  <c r="AN140" i="2"/>
  <c r="AO140" i="2" s="1"/>
  <c r="AM140" i="2"/>
  <c r="AQ140" i="2" s="1"/>
  <c r="AE140" i="2"/>
  <c r="AB140" i="2"/>
  <c r="AC140" i="2" s="1"/>
  <c r="AA140" i="2"/>
  <c r="AN139" i="2"/>
  <c r="AM139" i="2"/>
  <c r="AE139" i="2"/>
  <c r="AB139" i="2"/>
  <c r="AC139" i="2" s="1"/>
  <c r="AA139" i="2"/>
  <c r="AN138" i="2"/>
  <c r="AM138" i="2"/>
  <c r="AQ138" i="2" s="1"/>
  <c r="AB138" i="2"/>
  <c r="AA138" i="2"/>
  <c r="AE138" i="2" s="1"/>
  <c r="AN137" i="2"/>
  <c r="AM137" i="2"/>
  <c r="AB137" i="2"/>
  <c r="AA137" i="2"/>
  <c r="AE137" i="2" s="1"/>
  <c r="AN136" i="2"/>
  <c r="AO136" i="2" s="1"/>
  <c r="AM136" i="2"/>
  <c r="AQ136" i="2" s="1"/>
  <c r="AE136" i="2"/>
  <c r="AB136" i="2"/>
  <c r="AC136" i="2" s="1"/>
  <c r="AA136" i="2"/>
  <c r="AN135" i="2"/>
  <c r="AM135" i="2"/>
  <c r="AE135" i="2"/>
  <c r="AB135" i="2"/>
  <c r="AC135" i="2" s="1"/>
  <c r="AA135" i="2"/>
  <c r="AN134" i="2"/>
  <c r="AM134" i="2"/>
  <c r="AQ134" i="2" s="1"/>
  <c r="AB134" i="2"/>
  <c r="AA134" i="2"/>
  <c r="AE134" i="2" s="1"/>
  <c r="AN133" i="2"/>
  <c r="AO133" i="2" s="1"/>
  <c r="AM133" i="2"/>
  <c r="AQ133" i="2" s="1"/>
  <c r="AB133" i="2"/>
  <c r="AA133" i="2"/>
  <c r="AN132" i="2"/>
  <c r="AO132" i="2" s="1"/>
  <c r="AM132" i="2"/>
  <c r="AQ132" i="2" s="1"/>
  <c r="AB132" i="2"/>
  <c r="AA132" i="2"/>
  <c r="AE132" i="2" s="1"/>
  <c r="AN131" i="2"/>
  <c r="AO131" i="2" s="1"/>
  <c r="AM131" i="2"/>
  <c r="AQ131" i="2" s="1"/>
  <c r="AB131" i="2"/>
  <c r="AA131" i="2"/>
  <c r="AN130" i="2"/>
  <c r="AO130" i="2" s="1"/>
  <c r="AM130" i="2"/>
  <c r="AQ130" i="2" s="1"/>
  <c r="AE130" i="2"/>
  <c r="AB130" i="2"/>
  <c r="AA130" i="2"/>
  <c r="AN129" i="2"/>
  <c r="AM129" i="2"/>
  <c r="AQ129" i="2" s="1"/>
  <c r="AB129" i="2"/>
  <c r="AA129" i="2"/>
  <c r="AN128" i="2"/>
  <c r="AM128" i="2"/>
  <c r="AQ128" i="2" s="1"/>
  <c r="AE128" i="2"/>
  <c r="AB128" i="2"/>
  <c r="AA128" i="2"/>
  <c r="AN127" i="2"/>
  <c r="AM127" i="2"/>
  <c r="AQ127" i="2" s="1"/>
  <c r="AB127" i="2"/>
  <c r="AA127" i="2"/>
  <c r="AN126" i="2"/>
  <c r="AM126" i="2"/>
  <c r="AQ126" i="2" s="1"/>
  <c r="AB126" i="2"/>
  <c r="AA126" i="2"/>
  <c r="AE126" i="2" s="1"/>
  <c r="AN125" i="2"/>
  <c r="AO125" i="2" s="1"/>
  <c r="AM125" i="2"/>
  <c r="AQ125" i="2" s="1"/>
  <c r="AB125" i="2"/>
  <c r="AA125" i="2"/>
  <c r="AN124" i="2"/>
  <c r="AO124" i="2" s="1"/>
  <c r="AM124" i="2"/>
  <c r="AQ124" i="2" s="1"/>
  <c r="AB124" i="2"/>
  <c r="AA124" i="2"/>
  <c r="AE124" i="2" s="1"/>
  <c r="AN123" i="2"/>
  <c r="AO123" i="2" s="1"/>
  <c r="AM123" i="2"/>
  <c r="AQ123" i="2" s="1"/>
  <c r="AB123" i="2"/>
  <c r="AA123" i="2"/>
  <c r="AN122" i="2"/>
  <c r="AO122" i="2" s="1"/>
  <c r="AM122" i="2"/>
  <c r="AQ122" i="2" s="1"/>
  <c r="AE122" i="2"/>
  <c r="AB122" i="2"/>
  <c r="AA122" i="2"/>
  <c r="AN121" i="2"/>
  <c r="AM121" i="2"/>
  <c r="AQ121" i="2" s="1"/>
  <c r="AB121" i="2"/>
  <c r="AA121" i="2"/>
  <c r="AN120" i="2"/>
  <c r="AM120" i="2"/>
  <c r="AQ120" i="2" s="1"/>
  <c r="AE120" i="2"/>
  <c r="AB120" i="2"/>
  <c r="AA120" i="2"/>
  <c r="AN119" i="2"/>
  <c r="AM119" i="2"/>
  <c r="AQ119" i="2" s="1"/>
  <c r="AB119" i="2"/>
  <c r="AA119" i="2"/>
  <c r="AN118" i="2"/>
  <c r="AM118" i="2"/>
  <c r="AQ118" i="2" s="1"/>
  <c r="AB118" i="2"/>
  <c r="AA118" i="2"/>
  <c r="AE118" i="2" s="1"/>
  <c r="AN117" i="2"/>
  <c r="AO117" i="2" s="1"/>
  <c r="AM117" i="2"/>
  <c r="AQ117" i="2" s="1"/>
  <c r="AB117" i="2"/>
  <c r="AA117" i="2"/>
  <c r="AN116" i="2"/>
  <c r="AO116" i="2" s="1"/>
  <c r="AM116" i="2"/>
  <c r="AQ116" i="2" s="1"/>
  <c r="AB116" i="2"/>
  <c r="AA116" i="2"/>
  <c r="AE116" i="2" s="1"/>
  <c r="AN115" i="2"/>
  <c r="AO115" i="2" s="1"/>
  <c r="AM115" i="2"/>
  <c r="AQ115" i="2" s="1"/>
  <c r="AB115" i="2"/>
  <c r="AA115" i="2"/>
  <c r="AN114" i="2"/>
  <c r="AO114" i="2" s="1"/>
  <c r="AM114" i="2"/>
  <c r="AQ114" i="2" s="1"/>
  <c r="AB114" i="2"/>
  <c r="AA114" i="2"/>
  <c r="AE114" i="2" s="1"/>
  <c r="AN113" i="2"/>
  <c r="AM113" i="2"/>
  <c r="AQ113" i="2" s="1"/>
  <c r="AB113" i="2"/>
  <c r="AA113" i="2"/>
  <c r="AN112" i="2"/>
  <c r="AM112" i="2"/>
  <c r="AQ112" i="2" s="1"/>
  <c r="AE112" i="2"/>
  <c r="AB112" i="2"/>
  <c r="AA112" i="2"/>
  <c r="AN111" i="2"/>
  <c r="AM111" i="2"/>
  <c r="AQ111" i="2" s="1"/>
  <c r="AB111" i="2"/>
  <c r="AA111" i="2"/>
  <c r="AN110" i="2"/>
  <c r="AM110" i="2"/>
  <c r="AQ110" i="2" s="1"/>
  <c r="AB110" i="2"/>
  <c r="AA110" i="2"/>
  <c r="AE110" i="2" s="1"/>
  <c r="AN109" i="2"/>
  <c r="AO109" i="2" s="1"/>
  <c r="AM109" i="2"/>
  <c r="AQ109" i="2" s="1"/>
  <c r="AB109" i="2"/>
  <c r="AA109" i="2"/>
  <c r="AN108" i="2"/>
  <c r="AO108" i="2" s="1"/>
  <c r="AM108" i="2"/>
  <c r="AQ108" i="2" s="1"/>
  <c r="AB108" i="2"/>
  <c r="AA108" i="2"/>
  <c r="AE108" i="2" s="1"/>
  <c r="AN107" i="2"/>
  <c r="AO107" i="2" s="1"/>
  <c r="AM107" i="2"/>
  <c r="AQ107" i="2" s="1"/>
  <c r="AB107" i="2"/>
  <c r="AA107" i="2"/>
  <c r="AN106" i="2"/>
  <c r="AO106" i="2" s="1"/>
  <c r="AM106" i="2"/>
  <c r="AQ106" i="2" s="1"/>
  <c r="AB106" i="2"/>
  <c r="AA106" i="2"/>
  <c r="AE106" i="2" s="1"/>
  <c r="AN105" i="2"/>
  <c r="AM105" i="2"/>
  <c r="AQ105" i="2" s="1"/>
  <c r="AB105" i="2"/>
  <c r="AA105" i="2"/>
  <c r="AN104" i="2"/>
  <c r="AM104" i="2"/>
  <c r="AQ104" i="2" s="1"/>
  <c r="AE104" i="2"/>
  <c r="AB104" i="2"/>
  <c r="AA104" i="2"/>
  <c r="AN103" i="2"/>
  <c r="AM103" i="2"/>
  <c r="AQ103" i="2" s="1"/>
  <c r="AB103" i="2"/>
  <c r="AA103" i="2"/>
  <c r="AN102" i="2"/>
  <c r="AM102" i="2"/>
  <c r="AQ102" i="2" s="1"/>
  <c r="AB102" i="2"/>
  <c r="AA102" i="2"/>
  <c r="AE102" i="2" s="1"/>
  <c r="AN101" i="2"/>
  <c r="AO101" i="2" s="1"/>
  <c r="AM101" i="2"/>
  <c r="AQ101" i="2" s="1"/>
  <c r="AB101" i="2"/>
  <c r="AA101" i="2"/>
  <c r="AN100" i="2"/>
  <c r="AO100" i="2" s="1"/>
  <c r="AM100" i="2"/>
  <c r="AQ100" i="2" s="1"/>
  <c r="AB100" i="2"/>
  <c r="AA100" i="2"/>
  <c r="AE100" i="2" s="1"/>
  <c r="AN99" i="2"/>
  <c r="AO99" i="2" s="1"/>
  <c r="AM99" i="2"/>
  <c r="AQ99" i="2" s="1"/>
  <c r="AB99" i="2"/>
  <c r="AA99" i="2"/>
  <c r="AE99" i="2" s="1"/>
  <c r="AN98" i="2"/>
  <c r="AO98" i="2" s="1"/>
  <c r="AM98" i="2"/>
  <c r="AQ98" i="2" s="1"/>
  <c r="AB98" i="2"/>
  <c r="AA98" i="2"/>
  <c r="AN97" i="2"/>
  <c r="AO97" i="2" s="1"/>
  <c r="AM97" i="2"/>
  <c r="AQ97" i="2" s="1"/>
  <c r="AB97" i="2"/>
  <c r="AC97" i="2" s="1"/>
  <c r="AA97" i="2"/>
  <c r="AE97" i="2" s="1"/>
  <c r="AN96" i="2"/>
  <c r="AM96" i="2"/>
  <c r="AQ96" i="2" s="1"/>
  <c r="AE96" i="2"/>
  <c r="AB96" i="2"/>
  <c r="AA96" i="2"/>
  <c r="AQ95" i="2"/>
  <c r="AN95" i="2"/>
  <c r="AO95" i="2" s="1"/>
  <c r="AM95" i="2"/>
  <c r="AB95" i="2"/>
  <c r="AC95" i="2" s="1"/>
  <c r="AA95" i="2"/>
  <c r="AE95" i="2" s="1"/>
  <c r="AN94" i="2"/>
  <c r="AM94" i="2"/>
  <c r="AQ94" i="2" s="1"/>
  <c r="AE94" i="2"/>
  <c r="AB94" i="2"/>
  <c r="AA94" i="2"/>
  <c r="AQ93" i="2"/>
  <c r="AN93" i="2"/>
  <c r="AO93" i="2" s="1"/>
  <c r="AM93" i="2"/>
  <c r="AB93" i="2"/>
  <c r="AC93" i="2" s="1"/>
  <c r="AA93" i="2"/>
  <c r="AE93" i="2" s="1"/>
  <c r="AN92" i="2"/>
  <c r="AM92" i="2"/>
  <c r="AQ92" i="2" s="1"/>
  <c r="AE92" i="2"/>
  <c r="AB92" i="2"/>
  <c r="AA92" i="2"/>
  <c r="AQ91" i="2"/>
  <c r="AN91" i="2"/>
  <c r="AO91" i="2" s="1"/>
  <c r="AM91" i="2"/>
  <c r="AB91" i="2"/>
  <c r="AC91" i="2" s="1"/>
  <c r="AA91" i="2"/>
  <c r="AE91" i="2" s="1"/>
  <c r="AN90" i="2"/>
  <c r="AM90" i="2"/>
  <c r="AQ90" i="2" s="1"/>
  <c r="AE90" i="2"/>
  <c r="AB90" i="2"/>
  <c r="AA90" i="2"/>
  <c r="AQ89" i="2"/>
  <c r="AN89" i="2"/>
  <c r="AO89" i="2" s="1"/>
  <c r="AM89" i="2"/>
  <c r="AB89" i="2"/>
  <c r="AC89" i="2" s="1"/>
  <c r="AA89" i="2"/>
  <c r="AE89" i="2" s="1"/>
  <c r="AN88" i="2"/>
  <c r="AM88" i="2"/>
  <c r="AQ88" i="2" s="1"/>
  <c r="AE88" i="2"/>
  <c r="AB88" i="2"/>
  <c r="AA88" i="2"/>
  <c r="AQ87" i="2"/>
  <c r="AN87" i="2"/>
  <c r="AO87" i="2" s="1"/>
  <c r="AM87" i="2"/>
  <c r="AB87" i="2"/>
  <c r="AC87" i="2" s="1"/>
  <c r="AA87" i="2"/>
  <c r="AE87" i="2" s="1"/>
  <c r="AN86" i="2"/>
  <c r="AM86" i="2"/>
  <c r="AQ86" i="2" s="1"/>
  <c r="AE86" i="2"/>
  <c r="AB86" i="2"/>
  <c r="AA86" i="2"/>
  <c r="AQ85" i="2"/>
  <c r="AN85" i="2"/>
  <c r="AO85" i="2" s="1"/>
  <c r="AM85" i="2"/>
  <c r="AB85" i="2"/>
  <c r="AC85" i="2" s="1"/>
  <c r="AA85" i="2"/>
  <c r="AE85" i="2" s="1"/>
  <c r="AN84" i="2"/>
  <c r="AM84" i="2"/>
  <c r="AQ84" i="2" s="1"/>
  <c r="AE84" i="2"/>
  <c r="AB84" i="2"/>
  <c r="AA84" i="2"/>
  <c r="AQ83" i="2"/>
  <c r="AN83" i="2"/>
  <c r="AO83" i="2" s="1"/>
  <c r="AM83" i="2"/>
  <c r="AB83" i="2"/>
  <c r="AC83" i="2" s="1"/>
  <c r="AA83" i="2"/>
  <c r="AE83" i="2" s="1"/>
  <c r="AN82" i="2"/>
  <c r="AM82" i="2"/>
  <c r="AQ82" i="2" s="1"/>
  <c r="AE82" i="2"/>
  <c r="AB82" i="2"/>
  <c r="AA82" i="2"/>
  <c r="AQ81" i="2"/>
  <c r="AN81" i="2"/>
  <c r="AO81" i="2" s="1"/>
  <c r="AM81" i="2"/>
  <c r="AB81" i="2"/>
  <c r="AC81" i="2" s="1"/>
  <c r="AA81" i="2"/>
  <c r="AE81" i="2" s="1"/>
  <c r="AN80" i="2"/>
  <c r="AM80" i="2"/>
  <c r="AQ80" i="2" s="1"/>
  <c r="AE80" i="2"/>
  <c r="AB80" i="2"/>
  <c r="AA80" i="2"/>
  <c r="AQ79" i="2"/>
  <c r="AN79" i="2"/>
  <c r="AO79" i="2" s="1"/>
  <c r="AM79" i="2"/>
  <c r="AB79" i="2"/>
  <c r="AC79" i="2" s="1"/>
  <c r="AA79" i="2"/>
  <c r="AE79" i="2" s="1"/>
  <c r="AN78" i="2"/>
  <c r="AM78" i="2"/>
  <c r="AQ78" i="2" s="1"/>
  <c r="AE78" i="2"/>
  <c r="AB78" i="2"/>
  <c r="AA78" i="2"/>
  <c r="AQ77" i="2"/>
  <c r="AN77" i="2"/>
  <c r="AO77" i="2" s="1"/>
  <c r="AM77" i="2"/>
  <c r="AB77" i="2"/>
  <c r="AC77" i="2" s="1"/>
  <c r="AA77" i="2"/>
  <c r="AE77" i="2" s="1"/>
  <c r="AN76" i="2"/>
  <c r="AM76" i="2"/>
  <c r="AQ76" i="2" s="1"/>
  <c r="AE76" i="2"/>
  <c r="AB76" i="2"/>
  <c r="AA76" i="2"/>
  <c r="AQ75" i="2"/>
  <c r="AN75" i="2"/>
  <c r="AO75" i="2" s="1"/>
  <c r="AM75" i="2"/>
  <c r="AB75" i="2"/>
  <c r="AC75" i="2" s="1"/>
  <c r="AA75" i="2"/>
  <c r="AE75" i="2" s="1"/>
  <c r="AN74" i="2"/>
  <c r="AM74" i="2"/>
  <c r="AQ74" i="2" s="1"/>
  <c r="AE74" i="2"/>
  <c r="AB74" i="2"/>
  <c r="AA74" i="2"/>
  <c r="AQ73" i="2"/>
  <c r="AN73" i="2"/>
  <c r="AO73" i="2" s="1"/>
  <c r="AM73" i="2"/>
  <c r="AB73" i="2"/>
  <c r="AC73" i="2" s="1"/>
  <c r="AA73" i="2"/>
  <c r="AE73" i="2" s="1"/>
  <c r="AN72" i="2"/>
  <c r="AM72" i="2"/>
  <c r="AQ72" i="2" s="1"/>
  <c r="AE72" i="2"/>
  <c r="AB72" i="2"/>
  <c r="AA72" i="2"/>
  <c r="AQ71" i="2"/>
  <c r="AN71" i="2"/>
  <c r="AO71" i="2" s="1"/>
  <c r="AM71" i="2"/>
  <c r="AB71" i="2"/>
  <c r="AC71" i="2" s="1"/>
  <c r="AA71" i="2"/>
  <c r="AE71" i="2" s="1"/>
  <c r="AN70" i="2"/>
  <c r="AM70" i="2"/>
  <c r="AQ70" i="2" s="1"/>
  <c r="AE70" i="2"/>
  <c r="AB70" i="2"/>
  <c r="AA70" i="2"/>
  <c r="AQ69" i="2"/>
  <c r="AN69" i="2"/>
  <c r="AO69" i="2" s="1"/>
  <c r="AM69" i="2"/>
  <c r="AB69" i="2"/>
  <c r="AC69" i="2" s="1"/>
  <c r="AA69" i="2"/>
  <c r="AE69" i="2" s="1"/>
  <c r="AN68" i="2"/>
  <c r="AM68" i="2"/>
  <c r="AQ68" i="2" s="1"/>
  <c r="AE68" i="2"/>
  <c r="AB68" i="2"/>
  <c r="AA68" i="2"/>
  <c r="AQ67" i="2"/>
  <c r="AN67" i="2"/>
  <c r="AO67" i="2" s="1"/>
  <c r="AM67" i="2"/>
  <c r="AB67" i="2"/>
  <c r="AC67" i="2" s="1"/>
  <c r="AA67" i="2"/>
  <c r="AE67" i="2" s="1"/>
  <c r="AN66" i="2"/>
  <c r="AM66" i="2"/>
  <c r="AQ66" i="2" s="1"/>
  <c r="AE66" i="2"/>
  <c r="AB66" i="2"/>
  <c r="AA66" i="2"/>
  <c r="AQ65" i="2"/>
  <c r="AN65" i="2"/>
  <c r="AO65" i="2" s="1"/>
  <c r="AM65" i="2"/>
  <c r="AB65" i="2"/>
  <c r="AC65" i="2" s="1"/>
  <c r="AA65" i="2"/>
  <c r="AE65" i="2" s="1"/>
  <c r="AN64" i="2"/>
  <c r="AM64" i="2"/>
  <c r="AQ64" i="2" s="1"/>
  <c r="AE64" i="2"/>
  <c r="AB64" i="2"/>
  <c r="AA64" i="2"/>
  <c r="AQ63" i="2"/>
  <c r="AN63" i="2"/>
  <c r="AO63" i="2" s="1"/>
  <c r="AM63" i="2"/>
  <c r="AB63" i="2"/>
  <c r="AC63" i="2" s="1"/>
  <c r="AA63" i="2"/>
  <c r="AE63" i="2" s="1"/>
  <c r="AN62" i="2"/>
  <c r="AM62" i="2"/>
  <c r="AB62" i="2"/>
  <c r="AC62" i="2" s="1"/>
  <c r="AA62" i="2"/>
  <c r="AE62" i="2" s="1"/>
  <c r="AN61" i="2"/>
  <c r="AM61" i="2"/>
  <c r="AQ61" i="2" s="1"/>
  <c r="AE61" i="2"/>
  <c r="AB61" i="2"/>
  <c r="AC61" i="2" s="1"/>
  <c r="AA61" i="2"/>
  <c r="AN60" i="2"/>
  <c r="AM60" i="2"/>
  <c r="AB60" i="2"/>
  <c r="AC60" i="2" s="1"/>
  <c r="AA60" i="2"/>
  <c r="AE60" i="2" s="1"/>
  <c r="AN59" i="2"/>
  <c r="AM59" i="2"/>
  <c r="AQ59" i="2" s="1"/>
  <c r="AE59" i="2"/>
  <c r="AB59" i="2"/>
  <c r="AA59" i="2"/>
  <c r="AN58" i="2"/>
  <c r="AM58" i="2"/>
  <c r="AB58" i="2"/>
  <c r="AA58" i="2"/>
  <c r="AE58" i="2" s="1"/>
  <c r="AN57" i="2"/>
  <c r="AO57" i="2" s="1"/>
  <c r="AM57" i="2"/>
  <c r="AQ57" i="2" s="1"/>
  <c r="AB57" i="2"/>
  <c r="AA57" i="2"/>
  <c r="AE57" i="2" s="1"/>
  <c r="AN56" i="2"/>
  <c r="AM56" i="2"/>
  <c r="AB56" i="2"/>
  <c r="AA56" i="2"/>
  <c r="AE56" i="2" s="1"/>
  <c r="AN55" i="2"/>
  <c r="AO55" i="2" s="1"/>
  <c r="AM55" i="2"/>
  <c r="AQ55" i="2" s="1"/>
  <c r="AB55" i="2"/>
  <c r="AC55" i="2" s="1"/>
  <c r="AA55" i="2"/>
  <c r="AE55" i="2" s="1"/>
  <c r="AN54" i="2"/>
  <c r="AM54" i="2"/>
  <c r="AB54" i="2"/>
  <c r="AC54" i="2" s="1"/>
  <c r="AA54" i="2"/>
  <c r="AE54" i="2" s="1"/>
  <c r="AN53" i="2"/>
  <c r="AM53" i="2"/>
  <c r="AQ53" i="2" s="1"/>
  <c r="AE53" i="2"/>
  <c r="AB53" i="2"/>
  <c r="AC53" i="2" s="1"/>
  <c r="AA53" i="2"/>
  <c r="AN52" i="2"/>
  <c r="AM52" i="2"/>
  <c r="AB52" i="2"/>
  <c r="AC52" i="2" s="1"/>
  <c r="AA52" i="2"/>
  <c r="AE52" i="2" s="1"/>
  <c r="AN51" i="2"/>
  <c r="AM51" i="2"/>
  <c r="AQ51" i="2" s="1"/>
  <c r="AE51" i="2"/>
  <c r="AB51" i="2"/>
  <c r="AA51" i="2"/>
  <c r="AN50" i="2"/>
  <c r="AM50" i="2"/>
  <c r="AB50" i="2"/>
  <c r="AA50" i="2"/>
  <c r="AE50" i="2" s="1"/>
  <c r="AN49" i="2"/>
  <c r="AO49" i="2" s="1"/>
  <c r="AM49" i="2"/>
  <c r="AQ49" i="2" s="1"/>
  <c r="AB49" i="2"/>
  <c r="AA49" i="2"/>
  <c r="AE49" i="2" s="1"/>
  <c r="AN48" i="2"/>
  <c r="AM48" i="2"/>
  <c r="AB48" i="2"/>
  <c r="AA48" i="2"/>
  <c r="AE48" i="2" s="1"/>
  <c r="AN47" i="2"/>
  <c r="AO47" i="2" s="1"/>
  <c r="AM47" i="2"/>
  <c r="AQ47" i="2" s="1"/>
  <c r="AB47" i="2"/>
  <c r="AC47" i="2" s="1"/>
  <c r="AA47" i="2"/>
  <c r="AE47" i="2" s="1"/>
  <c r="AN46" i="2"/>
  <c r="AM46" i="2"/>
  <c r="AB46" i="2"/>
  <c r="AC46" i="2" s="1"/>
  <c r="AA46" i="2"/>
  <c r="AE46" i="2" s="1"/>
  <c r="AN45" i="2"/>
  <c r="AM45" i="2"/>
  <c r="AQ45" i="2" s="1"/>
  <c r="AE45" i="2"/>
  <c r="AB45" i="2"/>
  <c r="AC45" i="2" s="1"/>
  <c r="AA45" i="2"/>
  <c r="AN44" i="2"/>
  <c r="AM44" i="2"/>
  <c r="AB44" i="2"/>
  <c r="AC44" i="2" s="1"/>
  <c r="AA44" i="2"/>
  <c r="AE44" i="2" s="1"/>
  <c r="AN43" i="2"/>
  <c r="AM43" i="2"/>
  <c r="AQ43" i="2" s="1"/>
  <c r="AE43" i="2"/>
  <c r="AB43" i="2"/>
  <c r="AA43" i="2"/>
  <c r="AN42" i="2"/>
  <c r="AM42" i="2"/>
  <c r="AB42" i="2"/>
  <c r="AA42" i="2"/>
  <c r="AE42" i="2" s="1"/>
  <c r="AN41" i="2"/>
  <c r="AO41" i="2" s="1"/>
  <c r="AM41" i="2"/>
  <c r="AQ41" i="2" s="1"/>
  <c r="AB41" i="2"/>
  <c r="AA41" i="2"/>
  <c r="AE41" i="2" s="1"/>
  <c r="AN40" i="2"/>
  <c r="AM40" i="2"/>
  <c r="AB40" i="2"/>
  <c r="AA40" i="2"/>
  <c r="AE40" i="2" s="1"/>
  <c r="AN39" i="2"/>
  <c r="AO39" i="2" s="1"/>
  <c r="AM39" i="2"/>
  <c r="AQ39" i="2" s="1"/>
  <c r="AB39" i="2"/>
  <c r="AC39" i="2" s="1"/>
  <c r="AA39" i="2"/>
  <c r="AE39" i="2" s="1"/>
  <c r="AN38" i="2"/>
  <c r="AM38" i="2"/>
  <c r="AB38" i="2"/>
  <c r="AC38" i="2" s="1"/>
  <c r="AA38" i="2"/>
  <c r="AE38" i="2" s="1"/>
  <c r="AN37" i="2"/>
  <c r="AM37" i="2"/>
  <c r="AQ37" i="2" s="1"/>
  <c r="AE37" i="2"/>
  <c r="AB37" i="2"/>
  <c r="AC37" i="2" s="1"/>
  <c r="AA37" i="2"/>
  <c r="AN36" i="2"/>
  <c r="AM36" i="2"/>
  <c r="AB36" i="2"/>
  <c r="AC36" i="2" s="1"/>
  <c r="AA36" i="2"/>
  <c r="AE36" i="2" s="1"/>
  <c r="AN35" i="2"/>
  <c r="AM35" i="2"/>
  <c r="AQ35" i="2" s="1"/>
  <c r="AE35" i="2"/>
  <c r="AB35" i="2"/>
  <c r="AA35" i="2"/>
  <c r="AN34" i="2"/>
  <c r="AM34" i="2"/>
  <c r="AB34" i="2"/>
  <c r="AA34" i="2"/>
  <c r="AE34" i="2" s="1"/>
  <c r="AN33" i="2"/>
  <c r="AO33" i="2" s="1"/>
  <c r="AM33" i="2"/>
  <c r="AQ33" i="2" s="1"/>
  <c r="AB33" i="2"/>
  <c r="AA33" i="2"/>
  <c r="AE33" i="2" s="1"/>
  <c r="AF33" i="2" s="1"/>
  <c r="AN32" i="2"/>
  <c r="AM32" i="2"/>
  <c r="AB32" i="2"/>
  <c r="AA32" i="2"/>
  <c r="AE32" i="2" s="1"/>
  <c r="AN31" i="2"/>
  <c r="AO31" i="2" s="1"/>
  <c r="AM31" i="2"/>
  <c r="AQ31" i="2" s="1"/>
  <c r="AB31" i="2"/>
  <c r="AC31" i="2" s="1"/>
  <c r="AA31" i="2"/>
  <c r="AE31" i="2" s="1"/>
  <c r="AN30" i="2"/>
  <c r="AM30" i="2"/>
  <c r="AB30" i="2"/>
  <c r="AC30" i="2" s="1"/>
  <c r="AA30" i="2"/>
  <c r="AE30" i="2" s="1"/>
  <c r="AN29" i="2"/>
  <c r="AM29" i="2"/>
  <c r="AQ29" i="2" s="1"/>
  <c r="AE29" i="2"/>
  <c r="AB29" i="2"/>
  <c r="AC29" i="2" s="1"/>
  <c r="AA29" i="2"/>
  <c r="AN28" i="2"/>
  <c r="AM28" i="2"/>
  <c r="AB28" i="2"/>
  <c r="AC28" i="2" s="1"/>
  <c r="AA28" i="2"/>
  <c r="AE28" i="2" s="1"/>
  <c r="AN27" i="2"/>
  <c r="AM27" i="2"/>
  <c r="AQ27" i="2" s="1"/>
  <c r="AE27" i="2"/>
  <c r="AB27" i="2"/>
  <c r="AA27" i="2"/>
  <c r="AN26" i="2"/>
  <c r="AM26" i="2"/>
  <c r="AB26" i="2"/>
  <c r="AA26" i="2"/>
  <c r="AE26" i="2" s="1"/>
  <c r="AN25" i="2"/>
  <c r="AO25" i="2" s="1"/>
  <c r="AM25" i="2"/>
  <c r="AQ25" i="2" s="1"/>
  <c r="AB25" i="2"/>
  <c r="AA25" i="2"/>
  <c r="AE25" i="2" s="1"/>
  <c r="AN24" i="2"/>
  <c r="AM24" i="2"/>
  <c r="AB24" i="2"/>
  <c r="AA24" i="2"/>
  <c r="AE24" i="2" s="1"/>
  <c r="AN23" i="2"/>
  <c r="AO23" i="2" s="1"/>
  <c r="AM23" i="2"/>
  <c r="AQ23" i="2" s="1"/>
  <c r="AB23" i="2"/>
  <c r="AC23" i="2" s="1"/>
  <c r="AA23" i="2"/>
  <c r="AE23" i="2" s="1"/>
  <c r="AN22" i="2"/>
  <c r="AM22" i="2"/>
  <c r="AB22" i="2"/>
  <c r="AC22" i="2" s="1"/>
  <c r="AA22" i="2"/>
  <c r="AE22" i="2" s="1"/>
  <c r="AN21" i="2"/>
  <c r="AM21" i="2"/>
  <c r="AQ21" i="2" s="1"/>
  <c r="AE21" i="2"/>
  <c r="AB21" i="2"/>
  <c r="AC21" i="2" s="1"/>
  <c r="AA21" i="2"/>
  <c r="AN20" i="2"/>
  <c r="AM20" i="2"/>
  <c r="AB20" i="2"/>
  <c r="AC20" i="2" s="1"/>
  <c r="AA20" i="2"/>
  <c r="AE20" i="2" s="1"/>
  <c r="AN19" i="2"/>
  <c r="AM19" i="2"/>
  <c r="AQ19" i="2" s="1"/>
  <c r="AE19" i="2"/>
  <c r="AB19" i="2"/>
  <c r="AA19" i="2"/>
  <c r="AN18" i="2"/>
  <c r="AM18" i="2"/>
  <c r="AB18" i="2"/>
  <c r="AA18" i="2"/>
  <c r="AE18" i="2" s="1"/>
  <c r="AN17" i="2"/>
  <c r="AO17" i="2" s="1"/>
  <c r="AM17" i="2"/>
  <c r="AQ17" i="2" s="1"/>
  <c r="AB17" i="2"/>
  <c r="AA17" i="2"/>
  <c r="AE17" i="2" s="1"/>
  <c r="AF17" i="2" s="1"/>
  <c r="AN16" i="2"/>
  <c r="AM16" i="2"/>
  <c r="AB16" i="2"/>
  <c r="AA16" i="2"/>
  <c r="AE16" i="2" s="1"/>
  <c r="AN15" i="2"/>
  <c r="AO15" i="2" s="1"/>
  <c r="AM15" i="2"/>
  <c r="AQ15" i="2" s="1"/>
  <c r="AB15" i="2"/>
  <c r="AC15" i="2" s="1"/>
  <c r="AA15" i="2"/>
  <c r="AE15" i="2" s="1"/>
  <c r="AN14" i="2"/>
  <c r="AM14" i="2"/>
  <c r="AB14" i="2"/>
  <c r="AC14" i="2" s="1"/>
  <c r="AA14" i="2"/>
  <c r="AE14" i="2" s="1"/>
  <c r="AN13" i="2"/>
  <c r="AM13" i="2"/>
  <c r="AQ13" i="2" s="1"/>
  <c r="AE13" i="2"/>
  <c r="AB13" i="2"/>
  <c r="AC13" i="2" s="1"/>
  <c r="AA13" i="2"/>
  <c r="AN12" i="2"/>
  <c r="AM12" i="2"/>
  <c r="AB12" i="2"/>
  <c r="AC12" i="2" s="1"/>
  <c r="AA12" i="2"/>
  <c r="AE12" i="2" s="1"/>
  <c r="AN11" i="2"/>
  <c r="AM11" i="2"/>
  <c r="AQ11" i="2" s="1"/>
  <c r="AE11" i="2"/>
  <c r="AB11" i="2"/>
  <c r="AA11" i="2"/>
  <c r="AN10" i="2"/>
  <c r="AM10" i="2"/>
  <c r="AB10" i="2"/>
  <c r="AA10" i="2"/>
  <c r="AE10" i="2" s="1"/>
  <c r="AN9" i="2"/>
  <c r="AO9" i="2" s="1"/>
  <c r="AM9" i="2"/>
  <c r="AQ9" i="2" s="1"/>
  <c r="AB9" i="2"/>
  <c r="AA9" i="2"/>
  <c r="AE9" i="2" s="1"/>
  <c r="AN8" i="2"/>
  <c r="AM8" i="2"/>
  <c r="AB8" i="2"/>
  <c r="AA8" i="2"/>
  <c r="AE8" i="2" s="1"/>
  <c r="AR6" i="2"/>
  <c r="AQ6" i="2"/>
  <c r="AP6" i="2"/>
  <c r="AO6" i="2"/>
  <c r="AL6" i="2"/>
  <c r="AK6" i="2"/>
  <c r="AF6" i="2"/>
  <c r="AE6" i="2"/>
  <c r="AD6" i="2"/>
  <c r="AC6" i="2"/>
  <c r="Z6" i="2"/>
  <c r="Y6" i="2"/>
  <c r="AF2" i="2"/>
  <c r="AR2" i="2" s="1"/>
  <c r="AC8" i="2" l="1"/>
  <c r="AC9" i="2"/>
  <c r="AO11" i="2"/>
  <c r="AC16" i="2"/>
  <c r="AC17" i="2"/>
  <c r="AO19" i="2"/>
  <c r="AC24" i="2"/>
  <c r="AC25" i="2"/>
  <c r="AO27" i="2"/>
  <c r="AC32" i="2"/>
  <c r="AC33" i="2"/>
  <c r="AO35" i="2"/>
  <c r="AC40" i="2"/>
  <c r="AC41" i="2"/>
  <c r="AO43" i="2"/>
  <c r="AC48" i="2"/>
  <c r="AC49" i="2"/>
  <c r="AO51" i="2"/>
  <c r="AC56" i="2"/>
  <c r="AC57" i="2"/>
  <c r="AO59" i="2"/>
  <c r="AO64" i="2"/>
  <c r="AO66" i="2"/>
  <c r="AO68" i="2"/>
  <c r="AO70" i="2"/>
  <c r="AO72" i="2"/>
  <c r="AO74" i="2"/>
  <c r="AO76" i="2"/>
  <c r="AO78" i="2"/>
  <c r="AO80" i="2"/>
  <c r="AO82" i="2"/>
  <c r="AO84" i="2"/>
  <c r="AO86" i="2"/>
  <c r="AO88" i="2"/>
  <c r="AO90" i="2"/>
  <c r="AO92" i="2"/>
  <c r="AO94" i="2"/>
  <c r="AO96" i="2"/>
  <c r="AC99" i="2"/>
  <c r="AO102" i="2"/>
  <c r="AO103" i="2"/>
  <c r="AO110" i="2"/>
  <c r="AO111" i="2"/>
  <c r="AO118" i="2"/>
  <c r="AO119" i="2"/>
  <c r="AO126" i="2"/>
  <c r="AO127" i="2"/>
  <c r="AO134" i="2"/>
  <c r="AC137" i="2"/>
  <c r="AO138" i="2"/>
  <c r="AC141" i="2"/>
  <c r="AO142" i="2"/>
  <c r="AC10" i="2"/>
  <c r="AC11" i="2"/>
  <c r="AO13" i="2"/>
  <c r="AC18" i="2"/>
  <c r="AC19" i="2"/>
  <c r="AO21" i="2"/>
  <c r="AC26" i="2"/>
  <c r="AC27" i="2"/>
  <c r="AO29" i="2"/>
  <c r="AC34" i="2"/>
  <c r="AC35" i="2"/>
  <c r="AO37" i="2"/>
  <c r="AC42" i="2"/>
  <c r="AC43" i="2"/>
  <c r="AO45" i="2"/>
  <c r="AC50" i="2"/>
  <c r="AC51" i="2"/>
  <c r="AO53" i="2"/>
  <c r="AC58" i="2"/>
  <c r="AC59" i="2"/>
  <c r="AO61" i="2"/>
  <c r="AC64" i="2"/>
  <c r="AC66" i="2"/>
  <c r="AC68" i="2"/>
  <c r="AC70" i="2"/>
  <c r="AC72" i="2"/>
  <c r="AC74" i="2"/>
  <c r="AC76" i="2"/>
  <c r="AC78" i="2"/>
  <c r="AC80" i="2"/>
  <c r="AC82" i="2"/>
  <c r="AC84" i="2"/>
  <c r="AC86" i="2"/>
  <c r="AC88" i="2"/>
  <c r="AC90" i="2"/>
  <c r="AC92" i="2"/>
  <c r="AC94" i="2"/>
  <c r="AC96" i="2"/>
  <c r="AO104" i="2"/>
  <c r="AO105" i="2"/>
  <c r="AO112" i="2"/>
  <c r="AO113" i="2"/>
  <c r="AO120" i="2"/>
  <c r="AO121" i="2"/>
  <c r="AO128" i="2"/>
  <c r="AO129" i="2"/>
  <c r="AC138" i="2"/>
  <c r="AC142" i="2"/>
  <c r="AO320" i="2"/>
  <c r="AO321" i="2"/>
  <c r="AO322" i="2"/>
  <c r="AO323" i="2"/>
  <c r="AC327" i="2"/>
  <c r="AC328" i="2"/>
  <c r="AC335" i="2"/>
  <c r="AC336" i="2"/>
  <c r="AC343" i="2"/>
  <c r="AC344" i="2"/>
  <c r="AC351" i="2"/>
  <c r="AC352" i="2"/>
  <c r="AC359" i="2"/>
  <c r="AC360" i="2"/>
  <c r="AC367" i="2"/>
  <c r="AC368" i="2"/>
  <c r="AC369" i="2"/>
  <c r="AC370" i="2"/>
  <c r="AC371" i="2"/>
  <c r="AC372" i="2"/>
  <c r="AC373" i="2"/>
  <c r="AC374" i="2"/>
  <c r="AC375" i="2"/>
  <c r="AC376" i="2"/>
  <c r="AC377" i="2"/>
  <c r="AC378" i="2"/>
  <c r="AC379" i="2"/>
  <c r="AC380" i="2"/>
  <c r="AC381" i="2"/>
  <c r="AC382" i="2"/>
  <c r="AC383" i="2"/>
  <c r="AC384" i="2"/>
  <c r="AC385" i="2"/>
  <c r="AC386" i="2"/>
  <c r="AC387" i="2"/>
  <c r="AC388" i="2"/>
  <c r="AC389" i="2"/>
  <c r="AC390" i="2"/>
  <c r="AC391" i="2"/>
  <c r="AC392" i="2"/>
  <c r="AC393" i="2"/>
  <c r="AO395" i="2"/>
  <c r="AC397" i="2"/>
  <c r="AO399" i="2"/>
  <c r="AC401" i="2"/>
  <c r="AO403" i="2"/>
  <c r="AC405" i="2"/>
  <c r="AO407" i="2"/>
  <c r="AC409" i="2"/>
  <c r="AO411" i="2"/>
  <c r="AC413" i="2"/>
  <c r="AO415" i="2"/>
  <c r="AC417" i="2"/>
  <c r="AO419" i="2"/>
  <c r="AC421" i="2"/>
  <c r="AO423" i="2"/>
  <c r="AO428" i="2"/>
  <c r="AC437" i="2"/>
  <c r="AO439" i="2"/>
  <c r="AO444" i="2"/>
  <c r="AC453" i="2"/>
  <c r="AO455" i="2"/>
  <c r="AO460" i="2"/>
  <c r="AC469" i="2"/>
  <c r="AO471" i="2"/>
  <c r="AC477" i="2"/>
  <c r="AO479" i="2"/>
  <c r="AC345" i="2"/>
  <c r="AC353" i="2"/>
  <c r="AC354" i="2"/>
  <c r="AC361" i="2"/>
  <c r="AC362" i="2"/>
  <c r="AO396" i="2"/>
  <c r="AO400" i="2"/>
  <c r="AO404" i="2"/>
  <c r="AO408" i="2"/>
  <c r="AO412" i="2"/>
  <c r="AO416" i="2"/>
  <c r="AO420" i="2"/>
  <c r="AO424" i="2"/>
  <c r="AC433" i="2"/>
  <c r="AO435" i="2"/>
  <c r="AO440" i="2"/>
  <c r="AC449" i="2"/>
  <c r="AO451" i="2"/>
  <c r="AO456" i="2"/>
  <c r="AC465" i="2"/>
  <c r="AO467" i="2"/>
  <c r="AC496" i="2"/>
  <c r="AO510" i="2"/>
  <c r="AC513" i="2"/>
  <c r="AO526" i="2"/>
  <c r="AC529" i="2"/>
  <c r="AO570" i="2"/>
  <c r="AC573" i="2"/>
  <c r="AC578" i="2"/>
  <c r="AO581" i="2"/>
  <c r="AC586" i="2"/>
  <c r="AC587" i="2"/>
  <c r="AO603" i="2"/>
  <c r="AC608" i="2"/>
  <c r="AC609" i="2"/>
  <c r="AO613" i="2"/>
  <c r="AC618" i="2"/>
  <c r="AC619" i="2"/>
  <c r="AO472" i="2"/>
  <c r="AO476" i="2"/>
  <c r="AO480" i="2"/>
  <c r="AO484" i="2"/>
  <c r="AC487" i="2"/>
  <c r="AO489" i="2"/>
  <c r="AO494" i="2"/>
  <c r="AC504" i="2"/>
  <c r="AO506" i="2"/>
  <c r="AC509" i="2"/>
  <c r="AC520" i="2"/>
  <c r="AO522" i="2"/>
  <c r="AC525" i="2"/>
  <c r="AO566" i="2"/>
  <c r="AC569" i="2"/>
  <c r="AO571" i="2"/>
  <c r="AC574" i="2"/>
  <c r="AO575" i="2"/>
  <c r="AC579" i="2"/>
  <c r="AO595" i="2"/>
  <c r="AC600" i="2"/>
  <c r="AC601" i="2"/>
  <c r="AO605" i="2"/>
  <c r="AC610" i="2"/>
  <c r="AC611" i="2"/>
  <c r="AO627" i="2"/>
  <c r="AC632" i="2"/>
  <c r="AC633" i="2"/>
  <c r="AO643" i="2"/>
  <c r="AO421" i="2"/>
  <c r="AC423" i="2"/>
  <c r="AO425" i="2"/>
  <c r="AC427" i="2"/>
  <c r="AO429" i="2"/>
  <c r="AC431" i="2"/>
  <c r="AO433" i="2"/>
  <c r="AC435" i="2"/>
  <c r="AO437" i="2"/>
  <c r="AC439" i="2"/>
  <c r="AO441" i="2"/>
  <c r="AC443" i="2"/>
  <c r="AO445" i="2"/>
  <c r="AC447" i="2"/>
  <c r="AO449" i="2"/>
  <c r="AC451" i="2"/>
  <c r="AO453" i="2"/>
  <c r="AC455" i="2"/>
  <c r="AO457" i="2"/>
  <c r="AC459" i="2"/>
  <c r="AO461" i="2"/>
  <c r="AC463" i="2"/>
  <c r="AO465" i="2"/>
  <c r="AC467" i="2"/>
  <c r="AO469" i="2"/>
  <c r="AC471" i="2"/>
  <c r="AO473" i="2"/>
  <c r="AC475" i="2"/>
  <c r="AO477" i="2"/>
  <c r="AC479" i="2"/>
  <c r="AO481" i="2"/>
  <c r="AC483" i="2"/>
  <c r="AO485" i="2"/>
  <c r="AO490" i="2"/>
  <c r="AO496" i="2"/>
  <c r="AC500" i="2"/>
  <c r="AO502" i="2"/>
  <c r="AC505" i="2"/>
  <c r="AC516" i="2"/>
  <c r="AO518" i="2"/>
  <c r="AC521" i="2"/>
  <c r="AC559" i="2"/>
  <c r="AC560" i="2"/>
  <c r="AC561" i="2"/>
  <c r="AC562" i="2"/>
  <c r="AC563" i="2"/>
  <c r="AC564" i="2"/>
  <c r="AC565" i="2"/>
  <c r="AO567" i="2"/>
  <c r="AC570" i="2"/>
  <c r="AO587" i="2"/>
  <c r="AC592" i="2"/>
  <c r="AC593" i="2"/>
  <c r="AO597" i="2"/>
  <c r="AC602" i="2"/>
  <c r="AC603" i="2"/>
  <c r="AO619" i="2"/>
  <c r="AC624" i="2"/>
  <c r="AC625" i="2"/>
  <c r="AC627" i="2"/>
  <c r="AO629" i="2"/>
  <c r="AC634" i="2"/>
  <c r="AC635" i="2"/>
  <c r="AO637" i="2"/>
  <c r="AC642" i="2"/>
  <c r="AC643" i="2"/>
  <c r="AO645" i="2"/>
  <c r="AC650" i="2"/>
  <c r="AC651" i="2"/>
  <c r="AO653" i="2"/>
  <c r="AC676" i="2"/>
  <c r="AC677" i="2"/>
  <c r="AC684" i="2"/>
  <c r="AC685" i="2"/>
  <c r="AC692" i="2"/>
  <c r="AC693" i="2"/>
  <c r="AC700" i="2"/>
  <c r="AC701" i="2"/>
  <c r="AC708" i="2"/>
  <c r="AC709" i="2"/>
  <c r="AC485" i="2"/>
  <c r="AO487" i="2"/>
  <c r="AC489" i="2"/>
  <c r="AO491" i="2"/>
  <c r="AC493" i="2"/>
  <c r="AO495" i="2"/>
  <c r="AC497" i="2"/>
  <c r="AC502" i="2"/>
  <c r="AC506" i="2"/>
  <c r="AC510" i="2"/>
  <c r="AC514" i="2"/>
  <c r="AC518" i="2"/>
  <c r="AC522" i="2"/>
  <c r="AC526" i="2"/>
  <c r="AC530" i="2"/>
  <c r="AO531" i="2"/>
  <c r="AO532" i="2"/>
  <c r="AO533" i="2"/>
  <c r="AO534" i="2"/>
  <c r="AO535" i="2"/>
  <c r="AO536" i="2"/>
  <c r="AO537" i="2"/>
  <c r="AO538" i="2"/>
  <c r="AO539" i="2"/>
  <c r="AO540" i="2"/>
  <c r="AO541" i="2"/>
  <c r="AO542" i="2"/>
  <c r="AO543" i="2"/>
  <c r="AO544" i="2"/>
  <c r="AO545" i="2"/>
  <c r="AO546" i="2"/>
  <c r="AO547" i="2"/>
  <c r="AO548" i="2"/>
  <c r="AO549" i="2"/>
  <c r="AO550" i="2"/>
  <c r="AO551" i="2"/>
  <c r="AO552" i="2"/>
  <c r="AO553" i="2"/>
  <c r="AO554" i="2"/>
  <c r="AO555" i="2"/>
  <c r="AO556" i="2"/>
  <c r="AO557" i="2"/>
  <c r="AO558" i="2"/>
  <c r="AO559" i="2"/>
  <c r="AO560" i="2"/>
  <c r="AO561" i="2"/>
  <c r="AO562" i="2"/>
  <c r="AO563" i="2"/>
  <c r="AO564" i="2"/>
  <c r="AC567" i="2"/>
  <c r="AO568" i="2"/>
  <c r="AC571" i="2"/>
  <c r="AO572" i="2"/>
  <c r="AC575" i="2"/>
  <c r="AO577" i="2"/>
  <c r="AC581" i="2"/>
  <c r="AO583" i="2"/>
  <c r="AC588" i="2"/>
  <c r="AC589" i="2"/>
  <c r="AO591" i="2"/>
  <c r="AC596" i="2"/>
  <c r="AC597" i="2"/>
  <c r="AO599" i="2"/>
  <c r="AC604" i="2"/>
  <c r="AC605" i="2"/>
  <c r="AO607" i="2"/>
  <c r="AC612" i="2"/>
  <c r="AC613" i="2"/>
  <c r="AO615" i="2"/>
  <c r="AC620" i="2"/>
  <c r="AC621" i="2"/>
  <c r="AO623" i="2"/>
  <c r="AC628" i="2"/>
  <c r="AC629" i="2"/>
  <c r="AO631" i="2"/>
  <c r="AC636" i="2"/>
  <c r="AC637" i="2"/>
  <c r="AO639" i="2"/>
  <c r="AC644" i="2"/>
  <c r="AC645" i="2"/>
  <c r="AO647" i="2"/>
  <c r="AC652" i="2"/>
  <c r="AC653" i="2"/>
  <c r="AO655" i="2"/>
  <c r="AC678" i="2"/>
  <c r="AC679" i="2"/>
  <c r="AC686" i="2"/>
  <c r="AC687" i="2"/>
  <c r="AC694" i="2"/>
  <c r="AC695" i="2"/>
  <c r="AC702" i="2"/>
  <c r="AC703" i="2"/>
  <c r="AC710" i="2"/>
  <c r="AC711" i="2"/>
  <c r="AC713" i="2"/>
  <c r="AC714" i="2"/>
  <c r="AC715" i="2"/>
  <c r="AC716" i="2"/>
  <c r="AC717" i="2"/>
  <c r="AC718" i="2"/>
  <c r="AC719" i="2"/>
  <c r="AC720" i="2"/>
  <c r="AC721" i="2"/>
  <c r="AC722" i="2"/>
  <c r="AC723" i="2"/>
  <c r="AC724" i="2"/>
  <c r="AC725" i="2"/>
  <c r="AC726" i="2"/>
  <c r="AC727" i="2"/>
  <c r="AC728" i="2"/>
  <c r="AC729" i="2"/>
  <c r="AC730" i="2"/>
  <c r="AC731" i="2"/>
  <c r="AC732" i="2"/>
  <c r="AC733" i="2"/>
  <c r="AC734" i="2"/>
  <c r="AC735" i="2"/>
  <c r="AC736" i="2"/>
  <c r="AC737" i="2"/>
  <c r="AC738" i="2"/>
  <c r="AC739" i="2"/>
  <c r="AC740" i="2"/>
  <c r="AC741" i="2"/>
  <c r="AC742" i="2"/>
  <c r="AC743" i="2"/>
  <c r="AC744" i="2"/>
  <c r="AC745" i="2"/>
  <c r="AC746" i="2"/>
  <c r="AC747" i="2"/>
  <c r="AC748" i="2"/>
  <c r="AC749" i="2"/>
  <c r="AC750" i="2"/>
  <c r="AC751" i="2"/>
  <c r="AC752" i="2"/>
  <c r="AC753" i="2"/>
  <c r="AC754" i="2"/>
  <c r="AC755" i="2"/>
  <c r="AC756" i="2"/>
  <c r="AC757" i="2"/>
  <c r="AC758" i="2"/>
  <c r="AC759" i="2"/>
  <c r="AC760" i="2"/>
  <c r="AC808" i="2"/>
  <c r="AO722" i="2"/>
  <c r="AO723" i="2"/>
  <c r="AO724" i="2"/>
  <c r="AO725" i="2"/>
  <c r="AO726" i="2"/>
  <c r="AO727" i="2"/>
  <c r="AO728" i="2"/>
  <c r="AO729" i="2"/>
  <c r="AO730" i="2"/>
  <c r="AO731" i="2"/>
  <c r="AO732" i="2"/>
  <c r="AO733" i="2"/>
  <c r="AO734" i="2"/>
  <c r="AO735" i="2"/>
  <c r="AO736" i="2"/>
  <c r="AO737" i="2"/>
  <c r="AO738" i="2"/>
  <c r="AO739" i="2"/>
  <c r="AO740" i="2"/>
  <c r="AO741" i="2"/>
  <c r="AO742" i="2"/>
  <c r="AO743" i="2"/>
  <c r="AO744" i="2"/>
  <c r="AO745" i="2"/>
  <c r="AO746" i="2"/>
  <c r="AO747" i="2"/>
  <c r="AO748" i="2"/>
  <c r="AO749" i="2"/>
  <c r="AO750" i="2"/>
  <c r="AO751" i="2"/>
  <c r="AO752" i="2"/>
  <c r="AO753" i="2"/>
  <c r="AO754" i="2"/>
  <c r="AO755" i="2"/>
  <c r="AO756" i="2"/>
  <c r="AO757" i="2"/>
  <c r="AO758" i="2"/>
  <c r="AO759" i="2"/>
  <c r="AO760" i="2"/>
  <c r="AO761" i="2"/>
  <c r="AO762" i="2"/>
  <c r="AO763" i="2"/>
  <c r="AO764" i="2"/>
  <c r="AO765" i="2"/>
  <c r="AO766" i="2"/>
  <c r="AO767" i="2"/>
  <c r="AO768" i="2"/>
  <c r="AO769" i="2"/>
  <c r="AO770" i="2"/>
  <c r="AO771" i="2"/>
  <c r="AO772" i="2"/>
  <c r="AO773" i="2"/>
  <c r="AO774" i="2"/>
  <c r="AO775" i="2"/>
  <c r="AC778" i="2"/>
  <c r="AO787" i="2"/>
  <c r="AO789" i="2"/>
  <c r="AO791" i="2"/>
  <c r="AO793" i="2"/>
  <c r="AC796" i="2"/>
  <c r="AC797" i="2"/>
  <c r="AC798" i="2"/>
  <c r="AC800" i="2"/>
  <c r="AO803" i="2"/>
  <c r="AO819" i="2"/>
  <c r="AO821" i="2"/>
  <c r="AO823" i="2"/>
  <c r="AO825" i="2"/>
  <c r="AO827" i="2"/>
  <c r="AO829" i="2"/>
  <c r="AO831" i="2"/>
  <c r="AO833" i="2"/>
  <c r="AO835" i="2"/>
  <c r="AO837" i="2"/>
  <c r="AO839" i="2"/>
  <c r="AO841" i="2"/>
  <c r="AO843" i="2"/>
  <c r="AO845" i="2"/>
  <c r="AO847" i="2"/>
  <c r="AO849" i="2"/>
  <c r="AO851" i="2"/>
  <c r="AO853" i="2"/>
  <c r="AO855" i="2"/>
  <c r="AC779" i="2"/>
  <c r="AO781" i="2"/>
  <c r="AC784" i="2"/>
  <c r="AC802" i="2"/>
  <c r="AC816" i="2"/>
  <c r="AO779" i="2"/>
  <c r="AC782" i="2"/>
  <c r="AO783" i="2"/>
  <c r="AO785" i="2"/>
  <c r="AC788" i="2"/>
  <c r="AC789" i="2"/>
  <c r="AC790" i="2"/>
  <c r="AC794" i="2"/>
  <c r="AO795" i="2"/>
  <c r="AO797" i="2"/>
  <c r="AO799" i="2"/>
  <c r="AC804" i="2"/>
  <c r="AO807" i="2"/>
  <c r="AC812" i="2"/>
  <c r="AO815" i="2"/>
  <c r="AC820" i="2"/>
  <c r="AC822" i="2"/>
  <c r="AC824" i="2"/>
  <c r="AC826" i="2"/>
  <c r="AC828" i="2"/>
  <c r="AC830" i="2"/>
  <c r="AC832" i="2"/>
  <c r="AC834" i="2"/>
  <c r="AC836" i="2"/>
  <c r="AC838" i="2"/>
  <c r="AC840" i="2"/>
  <c r="AC842" i="2"/>
  <c r="AC844" i="2"/>
  <c r="AC846" i="2"/>
  <c r="AC848" i="2"/>
  <c r="AC850" i="2"/>
  <c r="AC852" i="2"/>
  <c r="AC854" i="2"/>
  <c r="AC856" i="2"/>
  <c r="AC858" i="2"/>
  <c r="AC860" i="2"/>
  <c r="AC863" i="2"/>
  <c r="AO864" i="2"/>
  <c r="AO866" i="2"/>
  <c r="AO868" i="2"/>
  <c r="AO870" i="2"/>
  <c r="AC873" i="2"/>
  <c r="AC874" i="2"/>
  <c r="AC875" i="2"/>
  <c r="AC879" i="2"/>
  <c r="AO880" i="2"/>
  <c r="AO882" i="2"/>
  <c r="AO884" i="2"/>
  <c r="AO886" i="2"/>
  <c r="AC889" i="2"/>
  <c r="AC890" i="2"/>
  <c r="AC891" i="2"/>
  <c r="AC895" i="2"/>
  <c r="AC896" i="2"/>
  <c r="AC898" i="2"/>
  <c r="AC900" i="2"/>
  <c r="AC902" i="2"/>
  <c r="AC904" i="2"/>
  <c r="AC906" i="2"/>
  <c r="AC908" i="2"/>
  <c r="AO989" i="2"/>
  <c r="AO994" i="2"/>
  <c r="AC996" i="2"/>
  <c r="AC998" i="2"/>
  <c r="AO999" i="2"/>
  <c r="AO1001" i="2"/>
  <c r="AO1002" i="2"/>
  <c r="AO1003" i="2"/>
  <c r="AO1004" i="2"/>
  <c r="AO1005" i="2"/>
  <c r="AO1006" i="2"/>
  <c r="AO1007" i="2"/>
  <c r="AO1008" i="2"/>
  <c r="AO805" i="2"/>
  <c r="AC810" i="2"/>
  <c r="AO813" i="2"/>
  <c r="AC818" i="2"/>
  <c r="AC872" i="2"/>
  <c r="AC888" i="2"/>
  <c r="AO916" i="2"/>
  <c r="AO923" i="2"/>
  <c r="AO931" i="2"/>
  <c r="AC936" i="2"/>
  <c r="AO939" i="2"/>
  <c r="AO944" i="2"/>
  <c r="AC946" i="2"/>
  <c r="AO949" i="2"/>
  <c r="AC952" i="2"/>
  <c r="AO955" i="2"/>
  <c r="AO960" i="2"/>
  <c r="AC962" i="2"/>
  <c r="AO965" i="2"/>
  <c r="AO972" i="2"/>
  <c r="AC974" i="2"/>
  <c r="AC978" i="2"/>
  <c r="AO981" i="2"/>
  <c r="AC984" i="2"/>
  <c r="AO988" i="2"/>
  <c r="AC990" i="2"/>
  <c r="AO995" i="2"/>
  <c r="AO997" i="2"/>
  <c r="AC1000" i="2"/>
  <c r="AC1002" i="2"/>
  <c r="AC1004" i="2"/>
  <c r="AC1008" i="2"/>
  <c r="AO883" i="2"/>
  <c r="AO30" i="2"/>
  <c r="AO38" i="2"/>
  <c r="AD922" i="2"/>
  <c r="AD930" i="2"/>
  <c r="AO887" i="2"/>
  <c r="AO969" i="2"/>
  <c r="AO372" i="2"/>
  <c r="AO802" i="2"/>
  <c r="AP802" i="2" s="1"/>
  <c r="AO810" i="2"/>
  <c r="AP810" i="2" s="1"/>
  <c r="AO818" i="2"/>
  <c r="AP818" i="2" s="1"/>
  <c r="AO681" i="2"/>
  <c r="AP681" i="2" s="1"/>
  <c r="AO62" i="2"/>
  <c r="AP878" i="2"/>
  <c r="AO14" i="2"/>
  <c r="AO22" i="2"/>
  <c r="AO46" i="2"/>
  <c r="AO54" i="2"/>
  <c r="AO390" i="2"/>
  <c r="AO501" i="2"/>
  <c r="AO505" i="2"/>
  <c r="AO580" i="2"/>
  <c r="AO596" i="2"/>
  <c r="AO612" i="2"/>
  <c r="AO628" i="2"/>
  <c r="AO644" i="2"/>
  <c r="AC949" i="2"/>
  <c r="AD949" i="2" s="1"/>
  <c r="AC105" i="2"/>
  <c r="AC121" i="2"/>
  <c r="AO325" i="2"/>
  <c r="AO329" i="2"/>
  <c r="AO333" i="2"/>
  <c r="AO337" i="2"/>
  <c r="AO594" i="2"/>
  <c r="AO602" i="2"/>
  <c r="AO626" i="2"/>
  <c r="AO634" i="2"/>
  <c r="AC999" i="2"/>
  <c r="AD999" i="2" s="1"/>
  <c r="AO345" i="2"/>
  <c r="AO697" i="2"/>
  <c r="AP697" i="2" s="1"/>
  <c r="AP886" i="2"/>
  <c r="AC113" i="2"/>
  <c r="AC129" i="2"/>
  <c r="AO353" i="2"/>
  <c r="AC454" i="2"/>
  <c r="AC458" i="2"/>
  <c r="AC466" i="2"/>
  <c r="AC470" i="2"/>
  <c r="AC474" i="2"/>
  <c r="AO586" i="2"/>
  <c r="AO610" i="2"/>
  <c r="AO618" i="2"/>
  <c r="AO642" i="2"/>
  <c r="AO650" i="2"/>
  <c r="AO806" i="2"/>
  <c r="AP806" i="2" s="1"/>
  <c r="AO814" i="2"/>
  <c r="AP814" i="2" s="1"/>
  <c r="AO867" i="2"/>
  <c r="AP913" i="2"/>
  <c r="AC917" i="2"/>
  <c r="AD917" i="2" s="1"/>
  <c r="AC929" i="2"/>
  <c r="AD929" i="2" s="1"/>
  <c r="AO967" i="2"/>
  <c r="AO977" i="2"/>
  <c r="AP977" i="2" s="1"/>
  <c r="AC103" i="2"/>
  <c r="AC119" i="2"/>
  <c r="AO349" i="2"/>
  <c r="AO374" i="2"/>
  <c r="AC422" i="2"/>
  <c r="AO694" i="2"/>
  <c r="AD771" i="2"/>
  <c r="AP870" i="2"/>
  <c r="AO871" i="2"/>
  <c r="AP871" i="2" s="1"/>
  <c r="AC945" i="2"/>
  <c r="AD945" i="2" s="1"/>
  <c r="AP987" i="2"/>
  <c r="AO992" i="2"/>
  <c r="AP992" i="2" s="1"/>
  <c r="AC434" i="2"/>
  <c r="AC438" i="2"/>
  <c r="AP907" i="2"/>
  <c r="AC921" i="2"/>
  <c r="AD921" i="2" s="1"/>
  <c r="AC941" i="2"/>
  <c r="AC111" i="2"/>
  <c r="AC127" i="2"/>
  <c r="AO141" i="2"/>
  <c r="AO341" i="2"/>
  <c r="AO382" i="2"/>
  <c r="AC402" i="2"/>
  <c r="AC406" i="2"/>
  <c r="AC486" i="2"/>
  <c r="AC490" i="2"/>
  <c r="AO521" i="2"/>
  <c r="AO588" i="2"/>
  <c r="AO604" i="2"/>
  <c r="AO620" i="2"/>
  <c r="AO636" i="2"/>
  <c r="AO652" i="2"/>
  <c r="AO678" i="2"/>
  <c r="AO710" i="2"/>
  <c r="AO778" i="2"/>
  <c r="AP778" i="2" s="1"/>
  <c r="AO782" i="2"/>
  <c r="AP782" i="2" s="1"/>
  <c r="AO786" i="2"/>
  <c r="AP786" i="2" s="1"/>
  <c r="AP894" i="2"/>
  <c r="AC937" i="2"/>
  <c r="AD937" i="2" s="1"/>
  <c r="AC953" i="2"/>
  <c r="AD953" i="2" s="1"/>
  <c r="AP979" i="2"/>
  <c r="AO12" i="2"/>
  <c r="AO20" i="2"/>
  <c r="AO28" i="2"/>
  <c r="AO36" i="2"/>
  <c r="AO44" i="2"/>
  <c r="AO52" i="2"/>
  <c r="AO60" i="2"/>
  <c r="AC100" i="2"/>
  <c r="AD100" i="2" s="1"/>
  <c r="AC108" i="2"/>
  <c r="AD108" i="2" s="1"/>
  <c r="AC116" i="2"/>
  <c r="AD116" i="2" s="1"/>
  <c r="AC124" i="2"/>
  <c r="AD124" i="2" s="1"/>
  <c r="AC132" i="2"/>
  <c r="AD132" i="2" s="1"/>
  <c r="AO388" i="2"/>
  <c r="AC418" i="2"/>
  <c r="AC450" i="2"/>
  <c r="AC482" i="2"/>
  <c r="AO517" i="2"/>
  <c r="AC98" i="2"/>
  <c r="AC106" i="2"/>
  <c r="AD106" i="2" s="1"/>
  <c r="AC114" i="2"/>
  <c r="AD114" i="2" s="1"/>
  <c r="AC122" i="2"/>
  <c r="AD122" i="2" s="1"/>
  <c r="AC130" i="2"/>
  <c r="AD130" i="2" s="1"/>
  <c r="AO135" i="2"/>
  <c r="AO324" i="2"/>
  <c r="AP324" i="2" s="1"/>
  <c r="AO328" i="2"/>
  <c r="AP328" i="2" s="1"/>
  <c r="AO332" i="2"/>
  <c r="AP332" i="2" s="1"/>
  <c r="AO336" i="2"/>
  <c r="AP336" i="2" s="1"/>
  <c r="AO340" i="2"/>
  <c r="AP340" i="2" s="1"/>
  <c r="AO344" i="2"/>
  <c r="AP344" i="2" s="1"/>
  <c r="AO348" i="2"/>
  <c r="AP348" i="2" s="1"/>
  <c r="AO352" i="2"/>
  <c r="AP352" i="2" s="1"/>
  <c r="AO380" i="2"/>
  <c r="AD631" i="2"/>
  <c r="AD639" i="2"/>
  <c r="AD647" i="2"/>
  <c r="AD655" i="2"/>
  <c r="AD920" i="2"/>
  <c r="AP999" i="2"/>
  <c r="AO356" i="2"/>
  <c r="AP356" i="2" s="1"/>
  <c r="AO360" i="2"/>
  <c r="AP360" i="2" s="1"/>
  <c r="AO364" i="2"/>
  <c r="AP364" i="2" s="1"/>
  <c r="AO368" i="2"/>
  <c r="AO376" i="2"/>
  <c r="AO384" i="2"/>
  <c r="AO392" i="2"/>
  <c r="AC394" i="2"/>
  <c r="AC410" i="2"/>
  <c r="AC426" i="2"/>
  <c r="AC442" i="2"/>
  <c r="AO509" i="2"/>
  <c r="AO525" i="2"/>
  <c r="AO686" i="2"/>
  <c r="AO689" i="2"/>
  <c r="AP689" i="2" s="1"/>
  <c r="AO702" i="2"/>
  <c r="AO705" i="2"/>
  <c r="AP705" i="2" s="1"/>
  <c r="AO776" i="2"/>
  <c r="AP776" i="2" s="1"/>
  <c r="AO780" i="2"/>
  <c r="AP780" i="2" s="1"/>
  <c r="AO794" i="2"/>
  <c r="AP794" i="2" s="1"/>
  <c r="AP862" i="2"/>
  <c r="AD926" i="2"/>
  <c r="AO357" i="2"/>
  <c r="AO361" i="2"/>
  <c r="AO365" i="2"/>
  <c r="AO370" i="2"/>
  <c r="AO378" i="2"/>
  <c r="AO386" i="2"/>
  <c r="AC398" i="2"/>
  <c r="AC414" i="2"/>
  <c r="AC430" i="2"/>
  <c r="AC446" i="2"/>
  <c r="AC462" i="2"/>
  <c r="AC478" i="2"/>
  <c r="AC494" i="2"/>
  <c r="AO513" i="2"/>
  <c r="AO529" i="2"/>
  <c r="AD775" i="2"/>
  <c r="AO863" i="2"/>
  <c r="AP863" i="2" s="1"/>
  <c r="AO875" i="2"/>
  <c r="AO879" i="2"/>
  <c r="AP879" i="2" s="1"/>
  <c r="AO889" i="2"/>
  <c r="AO891" i="2"/>
  <c r="AP895" i="2"/>
  <c r="AP911" i="2"/>
  <c r="AC923" i="2"/>
  <c r="AD923" i="2" s="1"/>
  <c r="AR745" i="2"/>
  <c r="AP745" i="2"/>
  <c r="AB6" i="2"/>
  <c r="AO10" i="2"/>
  <c r="AO18" i="2"/>
  <c r="AO26" i="2"/>
  <c r="AO34" i="2"/>
  <c r="AO42" i="2"/>
  <c r="AO50" i="2"/>
  <c r="AO58" i="2"/>
  <c r="AC101" i="2"/>
  <c r="AC104" i="2"/>
  <c r="AD104" i="2" s="1"/>
  <c r="AC109" i="2"/>
  <c r="AC112" i="2"/>
  <c r="AD112" i="2" s="1"/>
  <c r="AC117" i="2"/>
  <c r="AC120" i="2"/>
  <c r="AD120" i="2" s="1"/>
  <c r="AC125" i="2"/>
  <c r="AC128" i="2"/>
  <c r="AD128" i="2" s="1"/>
  <c r="AC133" i="2"/>
  <c r="AO139" i="2"/>
  <c r="AO8" i="2"/>
  <c r="AO16" i="2"/>
  <c r="AO24" i="2"/>
  <c r="AO32" i="2"/>
  <c r="AO40" i="2"/>
  <c r="AO48" i="2"/>
  <c r="AO56" i="2"/>
  <c r="AC102" i="2"/>
  <c r="AD102" i="2" s="1"/>
  <c r="AC107" i="2"/>
  <c r="AC110" i="2"/>
  <c r="AD110" i="2" s="1"/>
  <c r="AC115" i="2"/>
  <c r="AC118" i="2"/>
  <c r="AD118" i="2" s="1"/>
  <c r="AC123" i="2"/>
  <c r="AC126" i="2"/>
  <c r="AD126" i="2" s="1"/>
  <c r="AC131" i="2"/>
  <c r="AC134" i="2"/>
  <c r="AD134" i="2" s="1"/>
  <c r="AO137" i="2"/>
  <c r="AO326" i="2"/>
  <c r="AP326" i="2" s="1"/>
  <c r="AO331" i="2"/>
  <c r="AO334" i="2"/>
  <c r="AP334" i="2" s="1"/>
  <c r="AO339" i="2"/>
  <c r="AO342" i="2"/>
  <c r="AP342" i="2" s="1"/>
  <c r="AO347" i="2"/>
  <c r="AO350" i="2"/>
  <c r="AP350" i="2" s="1"/>
  <c r="AO355" i="2"/>
  <c r="AO358" i="2"/>
  <c r="AP358" i="2" s="1"/>
  <c r="AO363" i="2"/>
  <c r="AO366" i="2"/>
  <c r="AP366" i="2" s="1"/>
  <c r="AO369" i="2"/>
  <c r="AO373" i="2"/>
  <c r="AO377" i="2"/>
  <c r="AO381" i="2"/>
  <c r="AO385" i="2"/>
  <c r="AO389" i="2"/>
  <c r="AC400" i="2"/>
  <c r="AC408" i="2"/>
  <c r="AC416" i="2"/>
  <c r="AC424" i="2"/>
  <c r="AC432" i="2"/>
  <c r="AC440" i="2"/>
  <c r="AC448" i="2"/>
  <c r="AC456" i="2"/>
  <c r="AC464" i="2"/>
  <c r="AC472" i="2"/>
  <c r="AC480" i="2"/>
  <c r="AC488" i="2"/>
  <c r="AO503" i="2"/>
  <c r="AO511" i="2"/>
  <c r="AO519" i="2"/>
  <c r="AO527" i="2"/>
  <c r="AR749" i="2"/>
  <c r="AP749" i="2"/>
  <c r="AR753" i="2"/>
  <c r="AP753" i="2"/>
  <c r="AR757" i="2"/>
  <c r="AP757" i="2"/>
  <c r="AR761" i="2"/>
  <c r="AP761" i="2"/>
  <c r="AR765" i="2"/>
  <c r="AP765" i="2"/>
  <c r="AR747" i="2"/>
  <c r="AP747" i="2"/>
  <c r="AR751" i="2"/>
  <c r="AP751" i="2"/>
  <c r="AR755" i="2"/>
  <c r="AP755" i="2"/>
  <c r="AR759" i="2"/>
  <c r="AP759" i="2"/>
  <c r="AR763" i="2"/>
  <c r="AP763" i="2"/>
  <c r="AR767" i="2"/>
  <c r="AP767" i="2"/>
  <c r="AD769" i="2"/>
  <c r="AF769" i="2"/>
  <c r="AR775" i="2"/>
  <c r="AP775" i="2"/>
  <c r="AO327" i="2"/>
  <c r="AO330" i="2"/>
  <c r="AP330" i="2" s="1"/>
  <c r="AO335" i="2"/>
  <c r="AO338" i="2"/>
  <c r="AP338" i="2" s="1"/>
  <c r="AO343" i="2"/>
  <c r="AO346" i="2"/>
  <c r="AP346" i="2" s="1"/>
  <c r="AO351" i="2"/>
  <c r="AO354" i="2"/>
  <c r="AP354" i="2" s="1"/>
  <c r="AO359" i="2"/>
  <c r="AO362" i="2"/>
  <c r="AP362" i="2" s="1"/>
  <c r="AO367" i="2"/>
  <c r="AO371" i="2"/>
  <c r="AO375" i="2"/>
  <c r="AO379" i="2"/>
  <c r="AO383" i="2"/>
  <c r="AO387" i="2"/>
  <c r="AO391" i="2"/>
  <c r="AC396" i="2"/>
  <c r="AC404" i="2"/>
  <c r="AC412" i="2"/>
  <c r="AC420" i="2"/>
  <c r="AC428" i="2"/>
  <c r="AC436" i="2"/>
  <c r="AC444" i="2"/>
  <c r="AC452" i="2"/>
  <c r="AC460" i="2"/>
  <c r="AC468" i="2"/>
  <c r="AC476" i="2"/>
  <c r="AC484" i="2"/>
  <c r="AC492" i="2"/>
  <c r="AO499" i="2"/>
  <c r="AO507" i="2"/>
  <c r="AO515" i="2"/>
  <c r="AO523" i="2"/>
  <c r="AD629" i="2"/>
  <c r="AD637" i="2"/>
  <c r="AD645" i="2"/>
  <c r="AD653" i="2"/>
  <c r="AO676" i="2"/>
  <c r="AO679" i="2"/>
  <c r="AP679" i="2" s="1"/>
  <c r="AO684" i="2"/>
  <c r="AO687" i="2"/>
  <c r="AP687" i="2" s="1"/>
  <c r="AO692" i="2"/>
  <c r="AO695" i="2"/>
  <c r="AP695" i="2" s="1"/>
  <c r="AO700" i="2"/>
  <c r="AO703" i="2"/>
  <c r="AP703" i="2" s="1"/>
  <c r="AO708" i="2"/>
  <c r="AP744" i="2"/>
  <c r="AP746" i="2"/>
  <c r="AD749" i="2"/>
  <c r="AD753" i="2"/>
  <c r="AD757" i="2"/>
  <c r="AD761" i="2"/>
  <c r="AD765" i="2"/>
  <c r="AR771" i="2"/>
  <c r="AP771" i="2"/>
  <c r="AR912" i="2"/>
  <c r="AP912" i="2"/>
  <c r="AF928" i="2"/>
  <c r="AD928" i="2"/>
  <c r="AO574" i="2"/>
  <c r="AP574" i="2" s="1"/>
  <c r="AO584" i="2"/>
  <c r="AO592" i="2"/>
  <c r="AO600" i="2"/>
  <c r="AO608" i="2"/>
  <c r="AO616" i="2"/>
  <c r="AO624" i="2"/>
  <c r="AD627" i="2"/>
  <c r="AO632" i="2"/>
  <c r="AD635" i="2"/>
  <c r="AO640" i="2"/>
  <c r="AD643" i="2"/>
  <c r="AO648" i="2"/>
  <c r="AD651" i="2"/>
  <c r="AO656" i="2"/>
  <c r="AO657" i="2"/>
  <c r="AO658" i="2"/>
  <c r="AO659" i="2"/>
  <c r="AO660" i="2"/>
  <c r="AO661" i="2"/>
  <c r="AO662" i="2"/>
  <c r="AO663" i="2"/>
  <c r="AO664" i="2"/>
  <c r="AO665" i="2"/>
  <c r="AO666" i="2"/>
  <c r="AO667" i="2"/>
  <c r="AO668" i="2"/>
  <c r="AO669" i="2"/>
  <c r="AO670" i="2"/>
  <c r="AO671" i="2"/>
  <c r="AO672" i="2"/>
  <c r="AO673" i="2"/>
  <c r="AO674" i="2"/>
  <c r="AO677" i="2"/>
  <c r="AP677" i="2" s="1"/>
  <c r="AO682" i="2"/>
  <c r="AO685" i="2"/>
  <c r="AP685" i="2" s="1"/>
  <c r="AO690" i="2"/>
  <c r="AO693" i="2"/>
  <c r="AP693" i="2" s="1"/>
  <c r="AO698" i="2"/>
  <c r="AO701" i="2"/>
  <c r="AO706" i="2"/>
  <c r="AO709" i="2"/>
  <c r="AP709" i="2" s="1"/>
  <c r="AD751" i="2"/>
  <c r="AD755" i="2"/>
  <c r="AD759" i="2"/>
  <c r="AD763" i="2"/>
  <c r="AD767" i="2"/>
  <c r="AR769" i="2"/>
  <c r="AP769" i="2"/>
  <c r="AR899" i="2"/>
  <c r="AP899" i="2"/>
  <c r="AR914" i="2"/>
  <c r="AP914" i="2"/>
  <c r="AO576" i="2"/>
  <c r="AO578" i="2"/>
  <c r="AP578" i="2" s="1"/>
  <c r="AO582" i="2"/>
  <c r="AO590" i="2"/>
  <c r="AO598" i="2"/>
  <c r="AO606" i="2"/>
  <c r="AO614" i="2"/>
  <c r="AO622" i="2"/>
  <c r="AD625" i="2"/>
  <c r="AO630" i="2"/>
  <c r="AD633" i="2"/>
  <c r="AO638" i="2"/>
  <c r="AD641" i="2"/>
  <c r="AO646" i="2"/>
  <c r="AD649" i="2"/>
  <c r="AO654" i="2"/>
  <c r="AO675" i="2"/>
  <c r="AP675" i="2" s="1"/>
  <c r="AO680" i="2"/>
  <c r="AO683" i="2"/>
  <c r="AP683" i="2" s="1"/>
  <c r="AO688" i="2"/>
  <c r="AO691" i="2"/>
  <c r="AP691" i="2" s="1"/>
  <c r="AO696" i="2"/>
  <c r="AO699" i="2"/>
  <c r="AP699" i="2" s="1"/>
  <c r="AO704" i="2"/>
  <c r="AO707" i="2"/>
  <c r="AR773" i="2"/>
  <c r="AP773" i="2"/>
  <c r="AF945" i="2"/>
  <c r="AP995" i="2"/>
  <c r="AD773" i="2"/>
  <c r="AP785" i="2"/>
  <c r="AO790" i="2"/>
  <c r="AP793" i="2"/>
  <c r="AO798" i="2"/>
  <c r="AC801" i="2"/>
  <c r="AD801" i="2" s="1"/>
  <c r="AO804" i="2"/>
  <c r="AC809" i="2"/>
  <c r="AD809" i="2" s="1"/>
  <c r="AO812" i="2"/>
  <c r="AC817" i="2"/>
  <c r="AD817" i="2" s="1"/>
  <c r="AO983" i="2"/>
  <c r="AP983" i="2" s="1"/>
  <c r="AO865" i="2"/>
  <c r="AO873" i="2"/>
  <c r="AO881" i="2"/>
  <c r="AP903" i="2"/>
  <c r="AD918" i="2"/>
  <c r="AC919" i="2"/>
  <c r="AD919" i="2" s="1"/>
  <c r="AO927" i="2"/>
  <c r="AC931" i="2"/>
  <c r="AD931" i="2" s="1"/>
  <c r="AO968" i="2"/>
  <c r="AP968" i="2" s="1"/>
  <c r="AP971" i="2"/>
  <c r="AF773" i="2"/>
  <c r="AO788" i="2"/>
  <c r="AO796" i="2"/>
  <c r="AO800" i="2"/>
  <c r="AC805" i="2"/>
  <c r="AD805" i="2" s="1"/>
  <c r="AO808" i="2"/>
  <c r="AC813" i="2"/>
  <c r="AD813" i="2" s="1"/>
  <c r="AO816" i="2"/>
  <c r="AC957" i="2"/>
  <c r="AC961" i="2"/>
  <c r="AD961" i="2" s="1"/>
  <c r="AC965" i="2"/>
  <c r="AD965" i="2" s="1"/>
  <c r="AO975" i="2"/>
  <c r="AP975" i="2" s="1"/>
  <c r="AO984" i="2"/>
  <c r="AO985" i="2"/>
  <c r="AP985" i="2" s="1"/>
  <c r="AO998" i="2"/>
  <c r="AP998" i="2" s="1"/>
  <c r="AR33" i="2"/>
  <c r="AP33" i="2"/>
  <c r="AD40" i="2"/>
  <c r="AF40" i="2"/>
  <c r="AR49" i="2"/>
  <c r="AP49" i="2"/>
  <c r="AD56" i="2"/>
  <c r="AF56" i="2"/>
  <c r="AR57" i="2"/>
  <c r="AP57" i="2"/>
  <c r="AD8" i="2"/>
  <c r="AF8" i="2"/>
  <c r="AD24" i="2"/>
  <c r="AF24" i="2"/>
  <c r="AR41" i="2"/>
  <c r="AP41" i="2"/>
  <c r="AD14" i="2"/>
  <c r="AF14" i="2"/>
  <c r="AD30" i="2"/>
  <c r="AF30" i="2"/>
  <c r="AD54" i="2"/>
  <c r="AF54" i="2"/>
  <c r="AD16" i="2"/>
  <c r="AF16" i="2"/>
  <c r="AR25" i="2"/>
  <c r="AP25" i="2"/>
  <c r="AR23" i="2"/>
  <c r="AP23" i="2"/>
  <c r="AR31" i="2"/>
  <c r="AP31" i="2"/>
  <c r="AR39" i="2"/>
  <c r="AP39" i="2"/>
  <c r="AD46" i="2"/>
  <c r="AF46" i="2"/>
  <c r="AR55" i="2"/>
  <c r="AP55" i="2"/>
  <c r="AD62" i="2"/>
  <c r="AF62" i="2"/>
  <c r="AD99" i="2"/>
  <c r="AF99" i="2"/>
  <c r="AD12" i="2"/>
  <c r="AF12" i="2"/>
  <c r="AR13" i="2"/>
  <c r="AP13" i="2"/>
  <c r="AD20" i="2"/>
  <c r="AF20" i="2"/>
  <c r="AR21" i="2"/>
  <c r="AP21" i="2"/>
  <c r="AD28" i="2"/>
  <c r="AF28" i="2"/>
  <c r="AR29" i="2"/>
  <c r="AP29" i="2"/>
  <c r="AD36" i="2"/>
  <c r="AF36" i="2"/>
  <c r="AR37" i="2"/>
  <c r="AP37" i="2"/>
  <c r="AD44" i="2"/>
  <c r="AF44" i="2"/>
  <c r="AR45" i="2"/>
  <c r="AP45" i="2"/>
  <c r="AD52" i="2"/>
  <c r="AF52" i="2"/>
  <c r="AR53" i="2"/>
  <c r="AP53" i="2"/>
  <c r="AD60" i="2"/>
  <c r="AF60" i="2"/>
  <c r="AR61" i="2"/>
  <c r="AP61" i="2"/>
  <c r="AR9" i="2"/>
  <c r="AP9" i="2"/>
  <c r="AR17" i="2"/>
  <c r="AP17" i="2"/>
  <c r="AD32" i="2"/>
  <c r="AF32" i="2"/>
  <c r="AD48" i="2"/>
  <c r="AF48" i="2"/>
  <c r="AR15" i="2"/>
  <c r="AP15" i="2"/>
  <c r="AD22" i="2"/>
  <c r="AF22" i="2"/>
  <c r="AD38" i="2"/>
  <c r="AF38" i="2"/>
  <c r="AR47" i="2"/>
  <c r="AP47" i="2"/>
  <c r="AD10" i="2"/>
  <c r="AF10" i="2"/>
  <c r="AR11" i="2"/>
  <c r="AP11" i="2"/>
  <c r="AD18" i="2"/>
  <c r="AF18" i="2"/>
  <c r="AR19" i="2"/>
  <c r="AP19" i="2"/>
  <c r="AD26" i="2"/>
  <c r="AF26" i="2"/>
  <c r="AR27" i="2"/>
  <c r="AP27" i="2"/>
  <c r="AD34" i="2"/>
  <c r="AF34" i="2"/>
  <c r="AR35" i="2"/>
  <c r="AP35" i="2"/>
  <c r="AD42" i="2"/>
  <c r="AF42" i="2"/>
  <c r="AR43" i="2"/>
  <c r="AP43" i="2"/>
  <c r="AD50" i="2"/>
  <c r="AF50" i="2"/>
  <c r="AR51" i="2"/>
  <c r="AP51" i="2"/>
  <c r="AD58" i="2"/>
  <c r="AF58" i="2"/>
  <c r="AR59" i="2"/>
  <c r="AP59" i="2"/>
  <c r="AF100" i="2"/>
  <c r="AF102" i="2"/>
  <c r="AF104" i="2"/>
  <c r="AF116" i="2"/>
  <c r="AF124" i="2"/>
  <c r="AD142" i="2"/>
  <c r="AF142" i="2"/>
  <c r="AF298" i="2"/>
  <c r="AD298" i="2"/>
  <c r="AF322" i="2"/>
  <c r="AD322" i="2"/>
  <c r="AD9" i="2"/>
  <c r="AQ10" i="2"/>
  <c r="AQ12" i="2"/>
  <c r="AD15" i="2"/>
  <c r="AQ16" i="2"/>
  <c r="AD19" i="2"/>
  <c r="AQ20" i="2"/>
  <c r="AQ22" i="2"/>
  <c r="AD25" i="2"/>
  <c r="AQ26" i="2"/>
  <c r="AD35" i="2"/>
  <c r="AD37" i="2"/>
  <c r="AD39" i="2"/>
  <c r="AQ40" i="2"/>
  <c r="AQ42" i="2"/>
  <c r="AQ44" i="2"/>
  <c r="AD47" i="2"/>
  <c r="AQ48" i="2"/>
  <c r="AQ50" i="2"/>
  <c r="AQ52" i="2"/>
  <c r="AQ54" i="2"/>
  <c r="AQ56" i="2"/>
  <c r="AQ58" i="2"/>
  <c r="AD61" i="2"/>
  <c r="AQ62" i="2"/>
  <c r="AR63" i="2"/>
  <c r="AP63" i="2"/>
  <c r="AR64" i="2"/>
  <c r="AP64" i="2"/>
  <c r="AD65" i="2"/>
  <c r="AF65" i="2"/>
  <c r="AD66" i="2"/>
  <c r="AF66" i="2"/>
  <c r="AR66" i="2"/>
  <c r="AP66" i="2"/>
  <c r="AD67" i="2"/>
  <c r="AF67" i="2"/>
  <c r="AR67" i="2"/>
  <c r="AP67" i="2"/>
  <c r="AD68" i="2"/>
  <c r="AF68" i="2"/>
  <c r="AR68" i="2"/>
  <c r="AP68" i="2"/>
  <c r="AD69" i="2"/>
  <c r="AF69" i="2"/>
  <c r="AR69" i="2"/>
  <c r="AP69" i="2"/>
  <c r="AD70" i="2"/>
  <c r="AF70" i="2"/>
  <c r="AR70" i="2"/>
  <c r="AP70" i="2"/>
  <c r="AR71" i="2"/>
  <c r="AP71" i="2"/>
  <c r="AD72" i="2"/>
  <c r="AF72" i="2"/>
  <c r="AR72" i="2"/>
  <c r="AP72" i="2"/>
  <c r="AD73" i="2"/>
  <c r="AF73" i="2"/>
  <c r="AR73" i="2"/>
  <c r="AP73" i="2"/>
  <c r="AD74" i="2"/>
  <c r="AF74" i="2"/>
  <c r="AR74" i="2"/>
  <c r="AP74" i="2"/>
  <c r="AD75" i="2"/>
  <c r="AF75" i="2"/>
  <c r="AR75" i="2"/>
  <c r="AP75" i="2"/>
  <c r="AD76" i="2"/>
  <c r="AF76" i="2"/>
  <c r="AR76" i="2"/>
  <c r="AP76" i="2"/>
  <c r="AD77" i="2"/>
  <c r="AF77" i="2"/>
  <c r="AR77" i="2"/>
  <c r="AP77" i="2"/>
  <c r="AD78" i="2"/>
  <c r="AF78" i="2"/>
  <c r="AR78" i="2"/>
  <c r="AP78" i="2"/>
  <c r="AD79" i="2"/>
  <c r="AF79" i="2"/>
  <c r="AR79" i="2"/>
  <c r="AP79" i="2"/>
  <c r="AD80" i="2"/>
  <c r="AF80" i="2"/>
  <c r="AR80" i="2"/>
  <c r="AP80" i="2"/>
  <c r="AD81" i="2"/>
  <c r="AF81" i="2"/>
  <c r="AR81" i="2"/>
  <c r="AP81" i="2"/>
  <c r="AD82" i="2"/>
  <c r="AF82" i="2"/>
  <c r="AR82" i="2"/>
  <c r="AP82" i="2"/>
  <c r="AD83" i="2"/>
  <c r="AF83" i="2"/>
  <c r="AR83" i="2"/>
  <c r="AP83" i="2"/>
  <c r="AD84" i="2"/>
  <c r="AF84" i="2"/>
  <c r="AR84" i="2"/>
  <c r="AP84" i="2"/>
  <c r="AD85" i="2"/>
  <c r="AF85" i="2"/>
  <c r="AR85" i="2"/>
  <c r="AP85" i="2"/>
  <c r="AD86" i="2"/>
  <c r="AF86" i="2"/>
  <c r="AR86" i="2"/>
  <c r="AP86" i="2"/>
  <c r="AD87" i="2"/>
  <c r="AF87" i="2"/>
  <c r="AR87" i="2"/>
  <c r="AP87" i="2"/>
  <c r="AD88" i="2"/>
  <c r="AF88" i="2"/>
  <c r="AR88" i="2"/>
  <c r="AP88" i="2"/>
  <c r="AD89" i="2"/>
  <c r="AF89" i="2"/>
  <c r="AR89" i="2"/>
  <c r="AP89" i="2"/>
  <c r="AD90" i="2"/>
  <c r="AF90" i="2"/>
  <c r="AR90" i="2"/>
  <c r="AP90" i="2"/>
  <c r="AD91" i="2"/>
  <c r="AF91" i="2"/>
  <c r="AR91" i="2"/>
  <c r="AP91" i="2"/>
  <c r="AD92" i="2"/>
  <c r="AF92" i="2"/>
  <c r="AR92" i="2"/>
  <c r="AP92" i="2"/>
  <c r="AD93" i="2"/>
  <c r="AF93" i="2"/>
  <c r="AR93" i="2"/>
  <c r="AP93" i="2"/>
  <c r="AD94" i="2"/>
  <c r="AF94" i="2"/>
  <c r="AR94" i="2"/>
  <c r="AP94" i="2"/>
  <c r="AD95" i="2"/>
  <c r="AF95" i="2"/>
  <c r="AR95" i="2"/>
  <c r="AP95" i="2"/>
  <c r="AD96" i="2"/>
  <c r="AF96" i="2"/>
  <c r="AR96" i="2"/>
  <c r="AP96" i="2"/>
  <c r="AD97" i="2"/>
  <c r="AF97" i="2"/>
  <c r="AR100" i="2"/>
  <c r="AP100" i="2"/>
  <c r="AR102" i="2"/>
  <c r="AP102" i="2"/>
  <c r="AR104" i="2"/>
  <c r="AP104" i="2"/>
  <c r="AR106" i="2"/>
  <c r="AP106" i="2"/>
  <c r="AR108" i="2"/>
  <c r="AP108" i="2"/>
  <c r="AR110" i="2"/>
  <c r="AP110" i="2"/>
  <c r="AR112" i="2"/>
  <c r="AP112" i="2"/>
  <c r="AR114" i="2"/>
  <c r="AP114" i="2"/>
  <c r="AR116" i="2"/>
  <c r="AP116" i="2"/>
  <c r="AR118" i="2"/>
  <c r="AP118" i="2"/>
  <c r="AR120" i="2"/>
  <c r="AP120" i="2"/>
  <c r="AR122" i="2"/>
  <c r="AP122" i="2"/>
  <c r="AR124" i="2"/>
  <c r="AP124" i="2"/>
  <c r="AR126" i="2"/>
  <c r="AP126" i="2"/>
  <c r="AR128" i="2"/>
  <c r="AP128" i="2"/>
  <c r="AR130" i="2"/>
  <c r="AP130" i="2"/>
  <c r="AR132" i="2"/>
  <c r="AP132" i="2"/>
  <c r="AR134" i="2"/>
  <c r="AP134" i="2"/>
  <c r="AQ135" i="2"/>
  <c r="AR136" i="2"/>
  <c r="AP136" i="2"/>
  <c r="AQ137" i="2"/>
  <c r="AR138" i="2"/>
  <c r="AP138" i="2"/>
  <c r="AQ139" i="2"/>
  <c r="AR140" i="2"/>
  <c r="AP140" i="2"/>
  <c r="AQ141" i="2"/>
  <c r="AR142" i="2"/>
  <c r="AP142" i="2"/>
  <c r="AE144" i="2"/>
  <c r="AC144" i="2"/>
  <c r="AE145" i="2"/>
  <c r="AC145" i="2"/>
  <c r="AE146" i="2"/>
  <c r="AC146" i="2"/>
  <c r="AE147" i="2"/>
  <c r="AC147" i="2"/>
  <c r="AE148" i="2"/>
  <c r="AC148" i="2"/>
  <c r="AE149" i="2"/>
  <c r="AC149" i="2"/>
  <c r="AE150" i="2"/>
  <c r="AC150" i="2"/>
  <c r="AE151" i="2"/>
  <c r="AC151" i="2"/>
  <c r="AE152" i="2"/>
  <c r="AC152" i="2"/>
  <c r="AE153" i="2"/>
  <c r="AC153" i="2"/>
  <c r="AE154" i="2"/>
  <c r="AC154" i="2"/>
  <c r="AE155" i="2"/>
  <c r="AC155" i="2"/>
  <c r="AE156" i="2"/>
  <c r="AC156" i="2"/>
  <c r="AE157" i="2"/>
  <c r="AC157" i="2"/>
  <c r="AE158" i="2"/>
  <c r="AC158" i="2"/>
  <c r="AE159" i="2"/>
  <c r="AC159" i="2"/>
  <c r="AE160" i="2"/>
  <c r="AC160" i="2"/>
  <c r="AE161" i="2"/>
  <c r="AC161" i="2"/>
  <c r="AE162" i="2"/>
  <c r="AC162" i="2"/>
  <c r="AE163" i="2"/>
  <c r="AC163" i="2"/>
  <c r="AE164" i="2"/>
  <c r="AC164" i="2"/>
  <c r="AE165" i="2"/>
  <c r="AC165" i="2"/>
  <c r="AE166" i="2"/>
  <c r="AC166" i="2"/>
  <c r="AE167" i="2"/>
  <c r="AC167" i="2"/>
  <c r="AE168" i="2"/>
  <c r="AC168" i="2"/>
  <c r="AE169" i="2"/>
  <c r="AC169" i="2"/>
  <c r="AE170" i="2"/>
  <c r="AC170" i="2"/>
  <c r="AE171" i="2"/>
  <c r="AC171" i="2"/>
  <c r="AE172" i="2"/>
  <c r="AC172" i="2"/>
  <c r="AE173" i="2"/>
  <c r="AC173" i="2"/>
  <c r="AE174" i="2"/>
  <c r="AC174" i="2"/>
  <c r="AE175" i="2"/>
  <c r="AC175" i="2"/>
  <c r="AE176" i="2"/>
  <c r="AC176" i="2"/>
  <c r="AE177" i="2"/>
  <c r="AC177" i="2"/>
  <c r="AE178" i="2"/>
  <c r="AC178" i="2"/>
  <c r="AE179" i="2"/>
  <c r="AC179" i="2"/>
  <c r="AE180" i="2"/>
  <c r="AC180" i="2"/>
  <c r="AE181" i="2"/>
  <c r="AC181" i="2"/>
  <c r="AE182" i="2"/>
  <c r="AC182" i="2"/>
  <c r="AE183" i="2"/>
  <c r="AC183" i="2"/>
  <c r="AE184" i="2"/>
  <c r="AC184" i="2"/>
  <c r="AE185" i="2"/>
  <c r="AC185" i="2"/>
  <c r="AE186" i="2"/>
  <c r="AC186" i="2"/>
  <c r="AE187" i="2"/>
  <c r="AC187" i="2"/>
  <c r="AE188" i="2"/>
  <c r="AC188" i="2"/>
  <c r="AE189" i="2"/>
  <c r="AC189" i="2"/>
  <c r="AE190" i="2"/>
  <c r="AC190" i="2"/>
  <c r="AE191" i="2"/>
  <c r="AC191" i="2"/>
  <c r="AE192" i="2"/>
  <c r="AC192" i="2"/>
  <c r="AE193" i="2"/>
  <c r="AC193" i="2"/>
  <c r="AE194" i="2"/>
  <c r="AC194" i="2"/>
  <c r="AE195" i="2"/>
  <c r="AC195" i="2"/>
  <c r="AE196" i="2"/>
  <c r="AC196" i="2"/>
  <c r="AE197" i="2"/>
  <c r="AC197" i="2"/>
  <c r="AE198" i="2"/>
  <c r="AC198" i="2"/>
  <c r="AE199" i="2"/>
  <c r="AC199" i="2"/>
  <c r="AE200" i="2"/>
  <c r="AC200" i="2"/>
  <c r="AE201" i="2"/>
  <c r="AC201" i="2"/>
  <c r="AE202" i="2"/>
  <c r="AC202" i="2"/>
  <c r="AE203" i="2"/>
  <c r="AC203" i="2"/>
  <c r="AE204" i="2"/>
  <c r="AC204" i="2"/>
  <c r="AE205" i="2"/>
  <c r="AC205" i="2"/>
  <c r="AE206" i="2"/>
  <c r="AC206" i="2"/>
  <c r="AE207" i="2"/>
  <c r="AC207" i="2"/>
  <c r="AE208" i="2"/>
  <c r="AC208" i="2"/>
  <c r="AE209" i="2"/>
  <c r="AC209" i="2"/>
  <c r="AE210" i="2"/>
  <c r="AC210" i="2"/>
  <c r="AE211" i="2"/>
  <c r="AC211" i="2"/>
  <c r="AE212" i="2"/>
  <c r="AC212" i="2"/>
  <c r="AE213" i="2"/>
  <c r="AC213" i="2"/>
  <c r="AE214" i="2"/>
  <c r="AC214" i="2"/>
  <c r="AE215" i="2"/>
  <c r="AC215" i="2"/>
  <c r="AE216" i="2"/>
  <c r="AC216" i="2"/>
  <c r="AE217" i="2"/>
  <c r="AC217" i="2"/>
  <c r="AE218" i="2"/>
  <c r="AC218" i="2"/>
  <c r="AE219" i="2"/>
  <c r="AC219" i="2"/>
  <c r="AE220" i="2"/>
  <c r="AC220" i="2"/>
  <c r="AE221" i="2"/>
  <c r="AC221" i="2"/>
  <c r="AE222" i="2"/>
  <c r="AC222" i="2"/>
  <c r="AE223" i="2"/>
  <c r="AC223" i="2"/>
  <c r="AE224" i="2"/>
  <c r="AC224" i="2"/>
  <c r="AE225" i="2"/>
  <c r="AC225" i="2"/>
  <c r="AE226" i="2"/>
  <c r="AC226" i="2"/>
  <c r="AE227" i="2"/>
  <c r="AC227" i="2"/>
  <c r="AE228" i="2"/>
  <c r="AC228" i="2"/>
  <c r="AE229" i="2"/>
  <c r="AC229" i="2"/>
  <c r="AE230" i="2"/>
  <c r="AC230" i="2"/>
  <c r="AE231" i="2"/>
  <c r="AC231" i="2"/>
  <c r="AE232" i="2"/>
  <c r="AC232" i="2"/>
  <c r="AE233" i="2"/>
  <c r="AC233" i="2"/>
  <c r="AE234" i="2"/>
  <c r="AC234" i="2"/>
  <c r="AF235" i="2"/>
  <c r="AF236" i="2"/>
  <c r="AF237" i="2"/>
  <c r="AF238" i="2"/>
  <c r="AF239" i="2"/>
  <c r="AF240" i="2"/>
  <c r="AF241" i="2"/>
  <c r="AF242" i="2"/>
  <c r="AF243" i="2"/>
  <c r="AF244" i="2"/>
  <c r="AF245" i="2"/>
  <c r="AF246" i="2"/>
  <c r="AF247" i="2"/>
  <c r="AF248" i="2"/>
  <c r="AF249" i="2"/>
  <c r="AF250" i="2"/>
  <c r="AF251" i="2"/>
  <c r="AF252" i="2"/>
  <c r="AF253" i="2"/>
  <c r="AF254" i="2"/>
  <c r="AF255" i="2"/>
  <c r="AF256" i="2"/>
  <c r="AF257" i="2"/>
  <c r="AF258" i="2"/>
  <c r="AF259" i="2"/>
  <c r="AF260" i="2"/>
  <c r="AF261" i="2"/>
  <c r="AF262" i="2"/>
  <c r="AF263" i="2"/>
  <c r="AF264" i="2"/>
  <c r="AF265" i="2"/>
  <c r="AF266" i="2"/>
  <c r="AF267" i="2"/>
  <c r="AF268" i="2"/>
  <c r="AF269" i="2"/>
  <c r="AF270" i="2"/>
  <c r="AF271" i="2"/>
  <c r="AF272" i="2"/>
  <c r="AF273" i="2"/>
  <c r="AF274" i="2"/>
  <c r="AF275" i="2"/>
  <c r="AF276" i="2"/>
  <c r="AF277" i="2"/>
  <c r="AF278" i="2"/>
  <c r="AF279" i="2"/>
  <c r="AF280" i="2"/>
  <c r="AF281" i="2"/>
  <c r="AF282" i="2"/>
  <c r="AF283" i="2"/>
  <c r="AF284" i="2"/>
  <c r="AF285" i="2"/>
  <c r="AF286" i="2"/>
  <c r="AF287" i="2"/>
  <c r="AF288" i="2"/>
  <c r="AF289" i="2"/>
  <c r="AF290" i="2"/>
  <c r="AF291" i="2"/>
  <c r="AF292" i="2"/>
  <c r="AF293" i="2"/>
  <c r="AF294" i="2"/>
  <c r="AP295" i="2"/>
  <c r="AR295" i="2"/>
  <c r="AP297" i="2"/>
  <c r="AR297" i="2"/>
  <c r="AP299" i="2"/>
  <c r="AR299" i="2"/>
  <c r="AP301" i="2"/>
  <c r="AR301" i="2"/>
  <c r="AP303" i="2"/>
  <c r="AR303" i="2"/>
  <c r="AP305" i="2"/>
  <c r="AR305" i="2"/>
  <c r="AP307" i="2"/>
  <c r="AR307" i="2"/>
  <c r="AP309" i="2"/>
  <c r="AR309" i="2"/>
  <c r="AP311" i="2"/>
  <c r="AR311" i="2"/>
  <c r="AP313" i="2"/>
  <c r="AR313" i="2"/>
  <c r="AP315" i="2"/>
  <c r="AR315" i="2"/>
  <c r="AP317" i="2"/>
  <c r="AR317" i="2"/>
  <c r="AP319" i="2"/>
  <c r="AR319" i="2"/>
  <c r="AP321" i="2"/>
  <c r="AR321" i="2"/>
  <c r="AP323" i="2"/>
  <c r="AR323" i="2"/>
  <c r="AR98" i="2"/>
  <c r="AP98" i="2"/>
  <c r="AF108" i="2"/>
  <c r="AF110" i="2"/>
  <c r="AF128" i="2"/>
  <c r="AF134" i="2"/>
  <c r="AD140" i="2"/>
  <c r="AF140" i="2"/>
  <c r="AF300" i="2"/>
  <c r="AD300" i="2"/>
  <c r="AF304" i="2"/>
  <c r="AD304" i="2"/>
  <c r="AF306" i="2"/>
  <c r="AD306" i="2"/>
  <c r="AF310" i="2"/>
  <c r="AD310" i="2"/>
  <c r="AF314" i="2"/>
  <c r="AD314" i="2"/>
  <c r="AF318" i="2"/>
  <c r="AD318" i="2"/>
  <c r="AQ8" i="2"/>
  <c r="AD11" i="2"/>
  <c r="AD13" i="2"/>
  <c r="AQ18" i="2"/>
  <c r="AD21" i="2"/>
  <c r="AD23" i="2"/>
  <c r="AQ24" i="2"/>
  <c r="AD27" i="2"/>
  <c r="AD29" i="2"/>
  <c r="AD31" i="2"/>
  <c r="AQ32" i="2"/>
  <c r="AQ34" i="2"/>
  <c r="AQ36" i="2"/>
  <c r="AQ38" i="2"/>
  <c r="AD41" i="2"/>
  <c r="AD43" i="2"/>
  <c r="AD45" i="2"/>
  <c r="AQ46" i="2"/>
  <c r="AD49" i="2"/>
  <c r="AD51" i="2"/>
  <c r="AD53" i="2"/>
  <c r="AD55" i="2"/>
  <c r="AD57" i="2"/>
  <c r="AD59" i="2"/>
  <c r="AQ60" i="2"/>
  <c r="AD63" i="2"/>
  <c r="AF63" i="2"/>
  <c r="AD64" i="2"/>
  <c r="AF64" i="2"/>
  <c r="AR65" i="2"/>
  <c r="AP65" i="2"/>
  <c r="AD71" i="2"/>
  <c r="AF71" i="2"/>
  <c r="AN6" i="2"/>
  <c r="AF9" i="2"/>
  <c r="AF11" i="2"/>
  <c r="AF13" i="2"/>
  <c r="AF15" i="2"/>
  <c r="AF19" i="2"/>
  <c r="AF21" i="2"/>
  <c r="AF23" i="2"/>
  <c r="AF25" i="2"/>
  <c r="AF27" i="2"/>
  <c r="AF29" i="2"/>
  <c r="AF31" i="2"/>
  <c r="AF35" i="2"/>
  <c r="AF37" i="2"/>
  <c r="AF39" i="2"/>
  <c r="AF41" i="2"/>
  <c r="AF43" i="2"/>
  <c r="AF45" i="2"/>
  <c r="AF47" i="2"/>
  <c r="AF49" i="2"/>
  <c r="AF51" i="2"/>
  <c r="AF53" i="2"/>
  <c r="AF55" i="2"/>
  <c r="AF57" i="2"/>
  <c r="AF59" i="2"/>
  <c r="AF61" i="2"/>
  <c r="AR97" i="2"/>
  <c r="AP97" i="2"/>
  <c r="AE101" i="2"/>
  <c r="AE103" i="2"/>
  <c r="AE105" i="2"/>
  <c r="AE107" i="2"/>
  <c r="AE109" i="2"/>
  <c r="AE111" i="2"/>
  <c r="AE113" i="2"/>
  <c r="AE115" i="2"/>
  <c r="AE117" i="2"/>
  <c r="AE119" i="2"/>
  <c r="AE121" i="2"/>
  <c r="AE123" i="2"/>
  <c r="AE125" i="2"/>
  <c r="AE127" i="2"/>
  <c r="AE129" i="2"/>
  <c r="AE131" i="2"/>
  <c r="AE133" i="2"/>
  <c r="AF295" i="2"/>
  <c r="AD295" i="2"/>
  <c r="AF297" i="2"/>
  <c r="AD297" i="2"/>
  <c r="AF299" i="2"/>
  <c r="AD299" i="2"/>
  <c r="AF301" i="2"/>
  <c r="AD301" i="2"/>
  <c r="AF303" i="2"/>
  <c r="AD303" i="2"/>
  <c r="AF305" i="2"/>
  <c r="AD305" i="2"/>
  <c r="AF307" i="2"/>
  <c r="AD307" i="2"/>
  <c r="AF309" i="2"/>
  <c r="AD309" i="2"/>
  <c r="AF311" i="2"/>
  <c r="AD311" i="2"/>
  <c r="AF313" i="2"/>
  <c r="AD313" i="2"/>
  <c r="AF315" i="2"/>
  <c r="AD315" i="2"/>
  <c r="AF317" i="2"/>
  <c r="AD317" i="2"/>
  <c r="AF319" i="2"/>
  <c r="AD319" i="2"/>
  <c r="AF321" i="2"/>
  <c r="AD321" i="2"/>
  <c r="AF323" i="2"/>
  <c r="AD323" i="2"/>
  <c r="AF106" i="2"/>
  <c r="AF112" i="2"/>
  <c r="AF114" i="2"/>
  <c r="AF118" i="2"/>
  <c r="AF120" i="2"/>
  <c r="AF122" i="2"/>
  <c r="AF126" i="2"/>
  <c r="AF130" i="2"/>
  <c r="AF132" i="2"/>
  <c r="AD136" i="2"/>
  <c r="AF136" i="2"/>
  <c r="AD138" i="2"/>
  <c r="AF138" i="2"/>
  <c r="AF296" i="2"/>
  <c r="AD296" i="2"/>
  <c r="AF302" i="2"/>
  <c r="AD302" i="2"/>
  <c r="AF308" i="2"/>
  <c r="AD308" i="2"/>
  <c r="AF312" i="2"/>
  <c r="AD312" i="2"/>
  <c r="AF316" i="2"/>
  <c r="AD316" i="2"/>
  <c r="AF320" i="2"/>
  <c r="AD320" i="2"/>
  <c r="AQ14" i="2"/>
  <c r="AD17" i="2"/>
  <c r="AQ28" i="2"/>
  <c r="AQ30" i="2"/>
  <c r="AD33" i="2"/>
  <c r="AE98" i="2"/>
  <c r="AR99" i="2"/>
  <c r="AP99" i="2"/>
  <c r="AR101" i="2"/>
  <c r="AP101" i="2"/>
  <c r="AR103" i="2"/>
  <c r="AP103" i="2"/>
  <c r="AR105" i="2"/>
  <c r="AP105" i="2"/>
  <c r="AR107" i="2"/>
  <c r="AP107" i="2"/>
  <c r="AR109" i="2"/>
  <c r="AP109" i="2"/>
  <c r="AR111" i="2"/>
  <c r="AP111" i="2"/>
  <c r="AR113" i="2"/>
  <c r="AP113" i="2"/>
  <c r="AR115" i="2"/>
  <c r="AP115" i="2"/>
  <c r="AR117" i="2"/>
  <c r="AP117" i="2"/>
  <c r="AR119" i="2"/>
  <c r="AP119" i="2"/>
  <c r="AR121" i="2"/>
  <c r="AP121" i="2"/>
  <c r="AR123" i="2"/>
  <c r="AP123" i="2"/>
  <c r="AR125" i="2"/>
  <c r="AP125" i="2"/>
  <c r="AR127" i="2"/>
  <c r="AP127" i="2"/>
  <c r="AR129" i="2"/>
  <c r="AP129" i="2"/>
  <c r="AR131" i="2"/>
  <c r="AP131" i="2"/>
  <c r="AR133" i="2"/>
  <c r="AP133" i="2"/>
  <c r="AQ143" i="2"/>
  <c r="AO143" i="2"/>
  <c r="AQ144" i="2"/>
  <c r="AO144" i="2"/>
  <c r="AQ145" i="2"/>
  <c r="AO145" i="2"/>
  <c r="AQ146" i="2"/>
  <c r="AO146" i="2"/>
  <c r="AQ147" i="2"/>
  <c r="AO147" i="2"/>
  <c r="AQ148" i="2"/>
  <c r="AO148" i="2"/>
  <c r="AQ149" i="2"/>
  <c r="AO149" i="2"/>
  <c r="AQ150" i="2"/>
  <c r="AO150" i="2"/>
  <c r="AQ151" i="2"/>
  <c r="AO151" i="2"/>
  <c r="AQ152" i="2"/>
  <c r="AO152" i="2"/>
  <c r="AQ153" i="2"/>
  <c r="AO153" i="2"/>
  <c r="AQ154" i="2"/>
  <c r="AO154" i="2"/>
  <c r="AQ155" i="2"/>
  <c r="AO155" i="2"/>
  <c r="AQ156" i="2"/>
  <c r="AO156" i="2"/>
  <c r="AQ157" i="2"/>
  <c r="AO157" i="2"/>
  <c r="AQ158" i="2"/>
  <c r="AO158" i="2"/>
  <c r="AQ159" i="2"/>
  <c r="AO159" i="2"/>
  <c r="AQ160" i="2"/>
  <c r="AO160" i="2"/>
  <c r="AQ161" i="2"/>
  <c r="AO161" i="2"/>
  <c r="AQ162" i="2"/>
  <c r="AO162" i="2"/>
  <c r="AQ163" i="2"/>
  <c r="AO163" i="2"/>
  <c r="AQ164" i="2"/>
  <c r="AO164" i="2"/>
  <c r="AQ165" i="2"/>
  <c r="AO165" i="2"/>
  <c r="AQ166" i="2"/>
  <c r="AO166" i="2"/>
  <c r="AQ167" i="2"/>
  <c r="AO167" i="2"/>
  <c r="AQ168" i="2"/>
  <c r="AO168" i="2"/>
  <c r="AQ169" i="2"/>
  <c r="AO169" i="2"/>
  <c r="AQ170" i="2"/>
  <c r="AO170" i="2"/>
  <c r="AQ171" i="2"/>
  <c r="AO171" i="2"/>
  <c r="AQ172" i="2"/>
  <c r="AO172" i="2"/>
  <c r="AQ173" i="2"/>
  <c r="AO173" i="2"/>
  <c r="AQ174" i="2"/>
  <c r="AO174" i="2"/>
  <c r="AQ175" i="2"/>
  <c r="AO175" i="2"/>
  <c r="AQ176" i="2"/>
  <c r="AO176" i="2"/>
  <c r="AQ177" i="2"/>
  <c r="AO177" i="2"/>
  <c r="AQ178" i="2"/>
  <c r="AO178" i="2"/>
  <c r="AQ179" i="2"/>
  <c r="AO179" i="2"/>
  <c r="AQ180" i="2"/>
  <c r="AO180" i="2"/>
  <c r="AQ181" i="2"/>
  <c r="AO181" i="2"/>
  <c r="AQ182" i="2"/>
  <c r="AO182" i="2"/>
  <c r="AQ183" i="2"/>
  <c r="AO183" i="2"/>
  <c r="AQ184" i="2"/>
  <c r="AO184" i="2"/>
  <c r="AQ185" i="2"/>
  <c r="AO185" i="2"/>
  <c r="AQ186" i="2"/>
  <c r="AO186" i="2"/>
  <c r="AQ187" i="2"/>
  <c r="AO187" i="2"/>
  <c r="AQ188" i="2"/>
  <c r="AO188" i="2"/>
  <c r="AQ189" i="2"/>
  <c r="AO189" i="2"/>
  <c r="AQ190" i="2"/>
  <c r="AO190" i="2"/>
  <c r="AQ191" i="2"/>
  <c r="AO191" i="2"/>
  <c r="AQ192" i="2"/>
  <c r="AO192" i="2"/>
  <c r="AQ193" i="2"/>
  <c r="AO193" i="2"/>
  <c r="AQ194" i="2"/>
  <c r="AO194" i="2"/>
  <c r="AQ195" i="2"/>
  <c r="AO195" i="2"/>
  <c r="AQ196" i="2"/>
  <c r="AO196" i="2"/>
  <c r="AQ197" i="2"/>
  <c r="AO197" i="2"/>
  <c r="AQ198" i="2"/>
  <c r="AO198" i="2"/>
  <c r="AQ199" i="2"/>
  <c r="AO199" i="2"/>
  <c r="AQ200" i="2"/>
  <c r="AO200" i="2"/>
  <c r="AQ201" i="2"/>
  <c r="AO201" i="2"/>
  <c r="AQ202" i="2"/>
  <c r="AO202" i="2"/>
  <c r="AQ203" i="2"/>
  <c r="AO203" i="2"/>
  <c r="AQ204" i="2"/>
  <c r="AO204" i="2"/>
  <c r="AQ205" i="2"/>
  <c r="AO205" i="2"/>
  <c r="AQ206" i="2"/>
  <c r="AO206" i="2"/>
  <c r="AQ207" i="2"/>
  <c r="AO207" i="2"/>
  <c r="AQ208" i="2"/>
  <c r="AO208" i="2"/>
  <c r="AQ209" i="2"/>
  <c r="AO209" i="2"/>
  <c r="AQ210" i="2"/>
  <c r="AO210" i="2"/>
  <c r="AQ211" i="2"/>
  <c r="AO211" i="2"/>
  <c r="AQ212" i="2"/>
  <c r="AO212" i="2"/>
  <c r="AQ213" i="2"/>
  <c r="AO213" i="2"/>
  <c r="AQ214" i="2"/>
  <c r="AO214" i="2"/>
  <c r="AQ215" i="2"/>
  <c r="AO215" i="2"/>
  <c r="AQ216" i="2"/>
  <c r="AO216" i="2"/>
  <c r="AQ217" i="2"/>
  <c r="AO217" i="2"/>
  <c r="AQ218" i="2"/>
  <c r="AO218" i="2"/>
  <c r="AQ219" i="2"/>
  <c r="AO219" i="2"/>
  <c r="AQ220" i="2"/>
  <c r="AO220" i="2"/>
  <c r="AQ221" i="2"/>
  <c r="AO221" i="2"/>
  <c r="AQ222" i="2"/>
  <c r="AO222" i="2"/>
  <c r="AQ223" i="2"/>
  <c r="AO223" i="2"/>
  <c r="AQ224" i="2"/>
  <c r="AO224" i="2"/>
  <c r="AQ225" i="2"/>
  <c r="AO225" i="2"/>
  <c r="AQ226" i="2"/>
  <c r="AO226" i="2"/>
  <c r="AQ227" i="2"/>
  <c r="AO227" i="2"/>
  <c r="AQ228" i="2"/>
  <c r="AO228" i="2"/>
  <c r="AQ229" i="2"/>
  <c r="AO229" i="2"/>
  <c r="AQ230" i="2"/>
  <c r="AO230" i="2"/>
  <c r="AQ231" i="2"/>
  <c r="AO231" i="2"/>
  <c r="AQ232" i="2"/>
  <c r="AO232" i="2"/>
  <c r="AQ233" i="2"/>
  <c r="AO233" i="2"/>
  <c r="AR234" i="2"/>
  <c r="AR235" i="2"/>
  <c r="AR236" i="2"/>
  <c r="AR237" i="2"/>
  <c r="AR238" i="2"/>
  <c r="AR239" i="2"/>
  <c r="AR240" i="2"/>
  <c r="AR241" i="2"/>
  <c r="AR242" i="2"/>
  <c r="AR243" i="2"/>
  <c r="AR244" i="2"/>
  <c r="AR245" i="2"/>
  <c r="AR246" i="2"/>
  <c r="AR247" i="2"/>
  <c r="AR248" i="2"/>
  <c r="AR249" i="2"/>
  <c r="AR250" i="2"/>
  <c r="AR251" i="2"/>
  <c r="AR252" i="2"/>
  <c r="AR253" i="2"/>
  <c r="AR254" i="2"/>
  <c r="AR255" i="2"/>
  <c r="AR256" i="2"/>
  <c r="AR257" i="2"/>
  <c r="AR258" i="2"/>
  <c r="AR259" i="2"/>
  <c r="AR260" i="2"/>
  <c r="AR261" i="2"/>
  <c r="AR262" i="2"/>
  <c r="AR263" i="2"/>
  <c r="AR264" i="2"/>
  <c r="AR265" i="2"/>
  <c r="AR266" i="2"/>
  <c r="AR267" i="2"/>
  <c r="AR268" i="2"/>
  <c r="AR269" i="2"/>
  <c r="AR270" i="2"/>
  <c r="AR271" i="2"/>
  <c r="AR272" i="2"/>
  <c r="AR273" i="2"/>
  <c r="AR274" i="2"/>
  <c r="AR275" i="2"/>
  <c r="AR276" i="2"/>
  <c r="AR277" i="2"/>
  <c r="AR278" i="2"/>
  <c r="AR279" i="2"/>
  <c r="AR280" i="2"/>
  <c r="AR281" i="2"/>
  <c r="AR282" i="2"/>
  <c r="AR283" i="2"/>
  <c r="AR284" i="2"/>
  <c r="AR285" i="2"/>
  <c r="AR286" i="2"/>
  <c r="AR287" i="2"/>
  <c r="AR288" i="2"/>
  <c r="AR289" i="2"/>
  <c r="AR290" i="2"/>
  <c r="AR291" i="2"/>
  <c r="AR292" i="2"/>
  <c r="AR293" i="2"/>
  <c r="AP294" i="2"/>
  <c r="AR294" i="2"/>
  <c r="AP296" i="2"/>
  <c r="AR296" i="2"/>
  <c r="AP298" i="2"/>
  <c r="AR298" i="2"/>
  <c r="AP300" i="2"/>
  <c r="AR300" i="2"/>
  <c r="AP302" i="2"/>
  <c r="AR302" i="2"/>
  <c r="AP304" i="2"/>
  <c r="AR304" i="2"/>
  <c r="AP306" i="2"/>
  <c r="AR306" i="2"/>
  <c r="AP308" i="2"/>
  <c r="AR308" i="2"/>
  <c r="AP310" i="2"/>
  <c r="AR310" i="2"/>
  <c r="AP312" i="2"/>
  <c r="AR312" i="2"/>
  <c r="AP314" i="2"/>
  <c r="AR314" i="2"/>
  <c r="AP316" i="2"/>
  <c r="AR316" i="2"/>
  <c r="AP318" i="2"/>
  <c r="AR318" i="2"/>
  <c r="AP320" i="2"/>
  <c r="AR320" i="2"/>
  <c r="AP322" i="2"/>
  <c r="AR322" i="2"/>
  <c r="AR324" i="2"/>
  <c r="AR326" i="2"/>
  <c r="AR328" i="2"/>
  <c r="AR330" i="2"/>
  <c r="AR332" i="2"/>
  <c r="AR334" i="2"/>
  <c r="AR336" i="2"/>
  <c r="AR338" i="2"/>
  <c r="AR340" i="2"/>
  <c r="AR342" i="2"/>
  <c r="AR344" i="2"/>
  <c r="AR346" i="2"/>
  <c r="AR348" i="2"/>
  <c r="AR350" i="2"/>
  <c r="AR352" i="2"/>
  <c r="AR354" i="2"/>
  <c r="AR356" i="2"/>
  <c r="AR358" i="2"/>
  <c r="AR360" i="2"/>
  <c r="AR362" i="2"/>
  <c r="AR364" i="2"/>
  <c r="AR366" i="2"/>
  <c r="AF370" i="2"/>
  <c r="AD370" i="2"/>
  <c r="AF374" i="2"/>
  <c r="AD374" i="2"/>
  <c r="AF378" i="2"/>
  <c r="AD378" i="2"/>
  <c r="AF382" i="2"/>
  <c r="AD382" i="2"/>
  <c r="AF386" i="2"/>
  <c r="AD386" i="2"/>
  <c r="AF390" i="2"/>
  <c r="AD390" i="2"/>
  <c r="AF399" i="2"/>
  <c r="AD399" i="2"/>
  <c r="AF407" i="2"/>
  <c r="AD407" i="2"/>
  <c r="AF415" i="2"/>
  <c r="AD415" i="2"/>
  <c r="AF423" i="2"/>
  <c r="AD423" i="2"/>
  <c r="AF431" i="2"/>
  <c r="AD431" i="2"/>
  <c r="AF439" i="2"/>
  <c r="AD439" i="2"/>
  <c r="AF447" i="2"/>
  <c r="AD447" i="2"/>
  <c r="AF455" i="2"/>
  <c r="AD455" i="2"/>
  <c r="AF463" i="2"/>
  <c r="AD463" i="2"/>
  <c r="AF471" i="2"/>
  <c r="AD471" i="2"/>
  <c r="AF479" i="2"/>
  <c r="AD479" i="2"/>
  <c r="AF487" i="2"/>
  <c r="AD487" i="2"/>
  <c r="AF495" i="2"/>
  <c r="AD495" i="2"/>
  <c r="AD135" i="2"/>
  <c r="AD137" i="2"/>
  <c r="AD139" i="2"/>
  <c r="AD141" i="2"/>
  <c r="AD143" i="2"/>
  <c r="AO234" i="2"/>
  <c r="AP234" i="2" s="1"/>
  <c r="AC235" i="2"/>
  <c r="AD235" i="2" s="1"/>
  <c r="AO235" i="2"/>
  <c r="AP235" i="2" s="1"/>
  <c r="AC236" i="2"/>
  <c r="AD236" i="2" s="1"/>
  <c r="AO236" i="2"/>
  <c r="AP236" i="2" s="1"/>
  <c r="AC237" i="2"/>
  <c r="AD237" i="2" s="1"/>
  <c r="AO237" i="2"/>
  <c r="AP237" i="2" s="1"/>
  <c r="AC238" i="2"/>
  <c r="AD238" i="2" s="1"/>
  <c r="AO238" i="2"/>
  <c r="AP238" i="2" s="1"/>
  <c r="AC239" i="2"/>
  <c r="AD239" i="2" s="1"/>
  <c r="AO239" i="2"/>
  <c r="AP239" i="2" s="1"/>
  <c r="AC240" i="2"/>
  <c r="AD240" i="2" s="1"/>
  <c r="AO240" i="2"/>
  <c r="AP240" i="2" s="1"/>
  <c r="AC241" i="2"/>
  <c r="AD241" i="2" s="1"/>
  <c r="AO241" i="2"/>
  <c r="AP241" i="2" s="1"/>
  <c r="AC242" i="2"/>
  <c r="AD242" i="2" s="1"/>
  <c r="AO242" i="2"/>
  <c r="AP242" i="2" s="1"/>
  <c r="AC243" i="2"/>
  <c r="AD243" i="2" s="1"/>
  <c r="AO243" i="2"/>
  <c r="AP243" i="2" s="1"/>
  <c r="AC244" i="2"/>
  <c r="AD244" i="2" s="1"/>
  <c r="AO244" i="2"/>
  <c r="AP244" i="2" s="1"/>
  <c r="AC245" i="2"/>
  <c r="AD245" i="2" s="1"/>
  <c r="AO245" i="2"/>
  <c r="AP245" i="2" s="1"/>
  <c r="AC246" i="2"/>
  <c r="AD246" i="2" s="1"/>
  <c r="AO246" i="2"/>
  <c r="AP246" i="2" s="1"/>
  <c r="AC247" i="2"/>
  <c r="AD247" i="2" s="1"/>
  <c r="AO247" i="2"/>
  <c r="AP247" i="2" s="1"/>
  <c r="AC248" i="2"/>
  <c r="AD248" i="2" s="1"/>
  <c r="AO248" i="2"/>
  <c r="AP248" i="2" s="1"/>
  <c r="AC249" i="2"/>
  <c r="AD249" i="2" s="1"/>
  <c r="AO249" i="2"/>
  <c r="AP249" i="2" s="1"/>
  <c r="AC250" i="2"/>
  <c r="AD250" i="2" s="1"/>
  <c r="AO250" i="2"/>
  <c r="AP250" i="2" s="1"/>
  <c r="AC251" i="2"/>
  <c r="AD251" i="2" s="1"/>
  <c r="AO251" i="2"/>
  <c r="AP251" i="2" s="1"/>
  <c r="AC252" i="2"/>
  <c r="AD252" i="2" s="1"/>
  <c r="AO252" i="2"/>
  <c r="AP252" i="2" s="1"/>
  <c r="AC253" i="2"/>
  <c r="AD253" i="2" s="1"/>
  <c r="AO253" i="2"/>
  <c r="AP253" i="2" s="1"/>
  <c r="AC254" i="2"/>
  <c r="AD254" i="2" s="1"/>
  <c r="AO254" i="2"/>
  <c r="AP254" i="2" s="1"/>
  <c r="AC255" i="2"/>
  <c r="AD255" i="2" s="1"/>
  <c r="AO255" i="2"/>
  <c r="AP255" i="2" s="1"/>
  <c r="AC256" i="2"/>
  <c r="AD256" i="2" s="1"/>
  <c r="AO256" i="2"/>
  <c r="AP256" i="2" s="1"/>
  <c r="AC257" i="2"/>
  <c r="AD257" i="2" s="1"/>
  <c r="AO257" i="2"/>
  <c r="AP257" i="2" s="1"/>
  <c r="AC258" i="2"/>
  <c r="AD258" i="2" s="1"/>
  <c r="AO258" i="2"/>
  <c r="AP258" i="2" s="1"/>
  <c r="AC259" i="2"/>
  <c r="AD259" i="2" s="1"/>
  <c r="AO259" i="2"/>
  <c r="AP259" i="2" s="1"/>
  <c r="AC260" i="2"/>
  <c r="AD260" i="2" s="1"/>
  <c r="AO260" i="2"/>
  <c r="AP260" i="2" s="1"/>
  <c r="AC261" i="2"/>
  <c r="AD261" i="2" s="1"/>
  <c r="AO261" i="2"/>
  <c r="AP261" i="2" s="1"/>
  <c r="AC262" i="2"/>
  <c r="AD262" i="2" s="1"/>
  <c r="AO262" i="2"/>
  <c r="AP262" i="2" s="1"/>
  <c r="AC263" i="2"/>
  <c r="AD263" i="2" s="1"/>
  <c r="AO263" i="2"/>
  <c r="AP263" i="2" s="1"/>
  <c r="AC264" i="2"/>
  <c r="AD264" i="2" s="1"/>
  <c r="AO264" i="2"/>
  <c r="AP264" i="2" s="1"/>
  <c r="AC265" i="2"/>
  <c r="AD265" i="2" s="1"/>
  <c r="AO265" i="2"/>
  <c r="AP265" i="2" s="1"/>
  <c r="AC266" i="2"/>
  <c r="AD266" i="2" s="1"/>
  <c r="AO266" i="2"/>
  <c r="AP266" i="2" s="1"/>
  <c r="AC267" i="2"/>
  <c r="AD267" i="2" s="1"/>
  <c r="AO267" i="2"/>
  <c r="AP267" i="2" s="1"/>
  <c r="AC268" i="2"/>
  <c r="AD268" i="2" s="1"/>
  <c r="AO268" i="2"/>
  <c r="AP268" i="2" s="1"/>
  <c r="AC269" i="2"/>
  <c r="AD269" i="2" s="1"/>
  <c r="AO269" i="2"/>
  <c r="AP269" i="2" s="1"/>
  <c r="AC270" i="2"/>
  <c r="AD270" i="2" s="1"/>
  <c r="AO270" i="2"/>
  <c r="AP270" i="2" s="1"/>
  <c r="AC271" i="2"/>
  <c r="AD271" i="2" s="1"/>
  <c r="AO271" i="2"/>
  <c r="AP271" i="2" s="1"/>
  <c r="AC272" i="2"/>
  <c r="AD272" i="2" s="1"/>
  <c r="AO272" i="2"/>
  <c r="AP272" i="2" s="1"/>
  <c r="AC273" i="2"/>
  <c r="AD273" i="2" s="1"/>
  <c r="AO273" i="2"/>
  <c r="AP273" i="2" s="1"/>
  <c r="AC274" i="2"/>
  <c r="AD274" i="2" s="1"/>
  <c r="AO274" i="2"/>
  <c r="AP274" i="2" s="1"/>
  <c r="AC275" i="2"/>
  <c r="AD275" i="2" s="1"/>
  <c r="AO275" i="2"/>
  <c r="AP275" i="2" s="1"/>
  <c r="AC276" i="2"/>
  <c r="AD276" i="2" s="1"/>
  <c r="AO276" i="2"/>
  <c r="AP276" i="2" s="1"/>
  <c r="AC277" i="2"/>
  <c r="AD277" i="2" s="1"/>
  <c r="AO277" i="2"/>
  <c r="AP277" i="2" s="1"/>
  <c r="AC278" i="2"/>
  <c r="AD278" i="2" s="1"/>
  <c r="AO278" i="2"/>
  <c r="AP278" i="2" s="1"/>
  <c r="AC279" i="2"/>
  <c r="AD279" i="2" s="1"/>
  <c r="AO279" i="2"/>
  <c r="AP279" i="2" s="1"/>
  <c r="AC280" i="2"/>
  <c r="AD280" i="2" s="1"/>
  <c r="AO280" i="2"/>
  <c r="AP280" i="2" s="1"/>
  <c r="AC281" i="2"/>
  <c r="AD281" i="2" s="1"/>
  <c r="AO281" i="2"/>
  <c r="AP281" i="2" s="1"/>
  <c r="AC282" i="2"/>
  <c r="AD282" i="2" s="1"/>
  <c r="AO282" i="2"/>
  <c r="AP282" i="2" s="1"/>
  <c r="AC283" i="2"/>
  <c r="AD283" i="2" s="1"/>
  <c r="AO283" i="2"/>
  <c r="AP283" i="2" s="1"/>
  <c r="AC284" i="2"/>
  <c r="AD284" i="2" s="1"/>
  <c r="AO284" i="2"/>
  <c r="AP284" i="2" s="1"/>
  <c r="AC285" i="2"/>
  <c r="AD285" i="2" s="1"/>
  <c r="AO285" i="2"/>
  <c r="AP285" i="2" s="1"/>
  <c r="AC286" i="2"/>
  <c r="AD286" i="2" s="1"/>
  <c r="AO286" i="2"/>
  <c r="AP286" i="2" s="1"/>
  <c r="AC287" i="2"/>
  <c r="AD287" i="2" s="1"/>
  <c r="AO287" i="2"/>
  <c r="AP287" i="2" s="1"/>
  <c r="AC288" i="2"/>
  <c r="AD288" i="2" s="1"/>
  <c r="AO288" i="2"/>
  <c r="AP288" i="2" s="1"/>
  <c r="AC289" i="2"/>
  <c r="AD289" i="2" s="1"/>
  <c r="AO289" i="2"/>
  <c r="AP289" i="2" s="1"/>
  <c r="AC290" i="2"/>
  <c r="AD290" i="2" s="1"/>
  <c r="AO290" i="2"/>
  <c r="AP290" i="2" s="1"/>
  <c r="AC291" i="2"/>
  <c r="AD291" i="2" s="1"/>
  <c r="AO291" i="2"/>
  <c r="AP291" i="2" s="1"/>
  <c r="AC292" i="2"/>
  <c r="AD292" i="2" s="1"/>
  <c r="AO292" i="2"/>
  <c r="AP292" i="2" s="1"/>
  <c r="AC293" i="2"/>
  <c r="AD293" i="2" s="1"/>
  <c r="AO293" i="2"/>
  <c r="AP293" i="2" s="1"/>
  <c r="AC294" i="2"/>
  <c r="AD294" i="2" s="1"/>
  <c r="AF325" i="2"/>
  <c r="AD325" i="2"/>
  <c r="AF327" i="2"/>
  <c r="AD327" i="2"/>
  <c r="AF329" i="2"/>
  <c r="AD329" i="2"/>
  <c r="AF331" i="2"/>
  <c r="AD331" i="2"/>
  <c r="AF333" i="2"/>
  <c r="AD333" i="2"/>
  <c r="AF335" i="2"/>
  <c r="AD335" i="2"/>
  <c r="AF337" i="2"/>
  <c r="AD337" i="2"/>
  <c r="AF339" i="2"/>
  <c r="AD339" i="2"/>
  <c r="AF341" i="2"/>
  <c r="AD341" i="2"/>
  <c r="AF343" i="2"/>
  <c r="AD343" i="2"/>
  <c r="AF345" i="2"/>
  <c r="AD345" i="2"/>
  <c r="AF347" i="2"/>
  <c r="AD347" i="2"/>
  <c r="AF349" i="2"/>
  <c r="AD349" i="2"/>
  <c r="AF351" i="2"/>
  <c r="AD351" i="2"/>
  <c r="AF353" i="2"/>
  <c r="AD353" i="2"/>
  <c r="AF355" i="2"/>
  <c r="AD355" i="2"/>
  <c r="AF357" i="2"/>
  <c r="AD357" i="2"/>
  <c r="AF359" i="2"/>
  <c r="AD359" i="2"/>
  <c r="AF361" i="2"/>
  <c r="AD361" i="2"/>
  <c r="AF363" i="2"/>
  <c r="AD363" i="2"/>
  <c r="AF365" i="2"/>
  <c r="AD365" i="2"/>
  <c r="AF367" i="2"/>
  <c r="AD367" i="2"/>
  <c r="AF371" i="2"/>
  <c r="AD371" i="2"/>
  <c r="AF375" i="2"/>
  <c r="AD375" i="2"/>
  <c r="AF379" i="2"/>
  <c r="AD379" i="2"/>
  <c r="AF383" i="2"/>
  <c r="AD383" i="2"/>
  <c r="AF387" i="2"/>
  <c r="AD387" i="2"/>
  <c r="AF391" i="2"/>
  <c r="AD391" i="2"/>
  <c r="AF397" i="2"/>
  <c r="AD397" i="2"/>
  <c r="AF405" i="2"/>
  <c r="AD405" i="2"/>
  <c r="AF413" i="2"/>
  <c r="AD413" i="2"/>
  <c r="AF421" i="2"/>
  <c r="AD421" i="2"/>
  <c r="AF429" i="2"/>
  <c r="AD429" i="2"/>
  <c r="AF437" i="2"/>
  <c r="AD437" i="2"/>
  <c r="AF445" i="2"/>
  <c r="AD445" i="2"/>
  <c r="AF453" i="2"/>
  <c r="AD453" i="2"/>
  <c r="AF461" i="2"/>
  <c r="AD461" i="2"/>
  <c r="AF469" i="2"/>
  <c r="AD469" i="2"/>
  <c r="AF477" i="2"/>
  <c r="AD477" i="2"/>
  <c r="AF485" i="2"/>
  <c r="AD485" i="2"/>
  <c r="AF493" i="2"/>
  <c r="AD493" i="2"/>
  <c r="AR497" i="2"/>
  <c r="AF135" i="2"/>
  <c r="AF137" i="2"/>
  <c r="AF139" i="2"/>
  <c r="AF141" i="2"/>
  <c r="AF143" i="2"/>
  <c r="AQ325" i="2"/>
  <c r="AQ327" i="2"/>
  <c r="AQ329" i="2"/>
  <c r="AQ331" i="2"/>
  <c r="AQ333" i="2"/>
  <c r="AQ335" i="2"/>
  <c r="AQ337" i="2"/>
  <c r="AQ339" i="2"/>
  <c r="AQ341" i="2"/>
  <c r="AQ343" i="2"/>
  <c r="AQ345" i="2"/>
  <c r="AQ347" i="2"/>
  <c r="AQ349" i="2"/>
  <c r="AQ351" i="2"/>
  <c r="AQ353" i="2"/>
  <c r="AQ355" i="2"/>
  <c r="AQ357" i="2"/>
  <c r="AQ359" i="2"/>
  <c r="AQ361" i="2"/>
  <c r="AQ363" i="2"/>
  <c r="AQ365" i="2"/>
  <c r="AF368" i="2"/>
  <c r="AD368" i="2"/>
  <c r="AF372" i="2"/>
  <c r="AD372" i="2"/>
  <c r="AF376" i="2"/>
  <c r="AD376" i="2"/>
  <c r="AF380" i="2"/>
  <c r="AD380" i="2"/>
  <c r="AF384" i="2"/>
  <c r="AD384" i="2"/>
  <c r="AF388" i="2"/>
  <c r="AD388" i="2"/>
  <c r="AF392" i="2"/>
  <c r="AD392" i="2"/>
  <c r="AF395" i="2"/>
  <c r="AD395" i="2"/>
  <c r="AF403" i="2"/>
  <c r="AD403" i="2"/>
  <c r="AF411" i="2"/>
  <c r="AD411" i="2"/>
  <c r="AF419" i="2"/>
  <c r="AD419" i="2"/>
  <c r="AF427" i="2"/>
  <c r="AD427" i="2"/>
  <c r="AF435" i="2"/>
  <c r="AD435" i="2"/>
  <c r="AF443" i="2"/>
  <c r="AD443" i="2"/>
  <c r="AF451" i="2"/>
  <c r="AD451" i="2"/>
  <c r="AF459" i="2"/>
  <c r="AD459" i="2"/>
  <c r="AF467" i="2"/>
  <c r="AD467" i="2"/>
  <c r="AF475" i="2"/>
  <c r="AD475" i="2"/>
  <c r="AF483" i="2"/>
  <c r="AD483" i="2"/>
  <c r="AF491" i="2"/>
  <c r="AD491" i="2"/>
  <c r="AR496" i="2"/>
  <c r="AP496" i="2"/>
  <c r="AF324" i="2"/>
  <c r="AD324" i="2"/>
  <c r="AF326" i="2"/>
  <c r="AD326" i="2"/>
  <c r="AF328" i="2"/>
  <c r="AD328" i="2"/>
  <c r="AF330" i="2"/>
  <c r="AD330" i="2"/>
  <c r="AF332" i="2"/>
  <c r="AD332" i="2"/>
  <c r="AF334" i="2"/>
  <c r="AD334" i="2"/>
  <c r="AF336" i="2"/>
  <c r="AD336" i="2"/>
  <c r="AF338" i="2"/>
  <c r="AD338" i="2"/>
  <c r="AF340" i="2"/>
  <c r="AD340" i="2"/>
  <c r="AF342" i="2"/>
  <c r="AD342" i="2"/>
  <c r="AF344" i="2"/>
  <c r="AD344" i="2"/>
  <c r="AF346" i="2"/>
  <c r="AD346" i="2"/>
  <c r="AF348" i="2"/>
  <c r="AD348" i="2"/>
  <c r="AF350" i="2"/>
  <c r="AD350" i="2"/>
  <c r="AF352" i="2"/>
  <c r="AD352" i="2"/>
  <c r="AF354" i="2"/>
  <c r="AD354" i="2"/>
  <c r="AF356" i="2"/>
  <c r="AD356" i="2"/>
  <c r="AF358" i="2"/>
  <c r="AD358" i="2"/>
  <c r="AF360" i="2"/>
  <c r="AD360" i="2"/>
  <c r="AF362" i="2"/>
  <c r="AD362" i="2"/>
  <c r="AF364" i="2"/>
  <c r="AD364" i="2"/>
  <c r="AF366" i="2"/>
  <c r="AD366" i="2"/>
  <c r="AF369" i="2"/>
  <c r="AD369" i="2"/>
  <c r="AF373" i="2"/>
  <c r="AD373" i="2"/>
  <c r="AF377" i="2"/>
  <c r="AD377" i="2"/>
  <c r="AF381" i="2"/>
  <c r="AD381" i="2"/>
  <c r="AF385" i="2"/>
  <c r="AD385" i="2"/>
  <c r="AF389" i="2"/>
  <c r="AD389" i="2"/>
  <c r="AF393" i="2"/>
  <c r="AD393" i="2"/>
  <c r="AF401" i="2"/>
  <c r="AD401" i="2"/>
  <c r="AF409" i="2"/>
  <c r="AD409" i="2"/>
  <c r="AF417" i="2"/>
  <c r="AD417" i="2"/>
  <c r="AF425" i="2"/>
  <c r="AD425" i="2"/>
  <c r="AF433" i="2"/>
  <c r="AD433" i="2"/>
  <c r="AF441" i="2"/>
  <c r="AD441" i="2"/>
  <c r="AF449" i="2"/>
  <c r="AD449" i="2"/>
  <c r="AF457" i="2"/>
  <c r="AD457" i="2"/>
  <c r="AF465" i="2"/>
  <c r="AD465" i="2"/>
  <c r="AF473" i="2"/>
  <c r="AD473" i="2"/>
  <c r="AF481" i="2"/>
  <c r="AD481" i="2"/>
  <c r="AF489" i="2"/>
  <c r="AD489" i="2"/>
  <c r="AF498" i="2"/>
  <c r="AQ367" i="2"/>
  <c r="AQ368" i="2"/>
  <c r="AQ369" i="2"/>
  <c r="AQ370" i="2"/>
  <c r="AQ371" i="2"/>
  <c r="AQ372" i="2"/>
  <c r="AQ373" i="2"/>
  <c r="AQ374" i="2"/>
  <c r="AQ375" i="2"/>
  <c r="AQ376" i="2"/>
  <c r="AQ377" i="2"/>
  <c r="AQ378" i="2"/>
  <c r="AQ379" i="2"/>
  <c r="AQ380" i="2"/>
  <c r="AQ381" i="2"/>
  <c r="AQ382" i="2"/>
  <c r="AQ383" i="2"/>
  <c r="AQ384" i="2"/>
  <c r="AQ385" i="2"/>
  <c r="AQ386" i="2"/>
  <c r="AQ387" i="2"/>
  <c r="AQ388" i="2"/>
  <c r="AQ389" i="2"/>
  <c r="AQ390" i="2"/>
  <c r="AQ391" i="2"/>
  <c r="AQ392" i="2"/>
  <c r="AE394" i="2"/>
  <c r="AP394" i="2"/>
  <c r="AE396" i="2"/>
  <c r="AP396" i="2"/>
  <c r="AE398" i="2"/>
  <c r="AP398" i="2"/>
  <c r="AE400" i="2"/>
  <c r="AP400" i="2"/>
  <c r="AE402" i="2"/>
  <c r="AP402" i="2"/>
  <c r="AE404" i="2"/>
  <c r="AP404" i="2"/>
  <c r="AE406" i="2"/>
  <c r="AP406" i="2"/>
  <c r="AE408" i="2"/>
  <c r="AP408" i="2"/>
  <c r="AE410" i="2"/>
  <c r="AP410" i="2"/>
  <c r="AE412" i="2"/>
  <c r="AP412" i="2"/>
  <c r="AE414" i="2"/>
  <c r="AP414" i="2"/>
  <c r="AE416" i="2"/>
  <c r="AP416" i="2"/>
  <c r="AE418" i="2"/>
  <c r="AP418" i="2"/>
  <c r="AE420" i="2"/>
  <c r="AP420" i="2"/>
  <c r="AE422" i="2"/>
  <c r="AP422" i="2"/>
  <c r="AE424" i="2"/>
  <c r="AP424" i="2"/>
  <c r="AE426" i="2"/>
  <c r="AP426" i="2"/>
  <c r="AE428" i="2"/>
  <c r="AP428" i="2"/>
  <c r="AE430" i="2"/>
  <c r="AP430" i="2"/>
  <c r="AE432" i="2"/>
  <c r="AP432" i="2"/>
  <c r="AE434" i="2"/>
  <c r="AP434" i="2"/>
  <c r="AE436" i="2"/>
  <c r="AP436" i="2"/>
  <c r="AE438" i="2"/>
  <c r="AP438" i="2"/>
  <c r="AE440" i="2"/>
  <c r="AP440" i="2"/>
  <c r="AE442" i="2"/>
  <c r="AP442" i="2"/>
  <c r="AE444" i="2"/>
  <c r="AP444" i="2"/>
  <c r="AE446" i="2"/>
  <c r="AP446" i="2"/>
  <c r="AE448" i="2"/>
  <c r="AP448" i="2"/>
  <c r="AE450" i="2"/>
  <c r="AP450" i="2"/>
  <c r="AE452" i="2"/>
  <c r="AP452" i="2"/>
  <c r="AE454" i="2"/>
  <c r="AP454" i="2"/>
  <c r="AE456" i="2"/>
  <c r="AP456" i="2"/>
  <c r="AE458" i="2"/>
  <c r="AP458" i="2"/>
  <c r="AE460" i="2"/>
  <c r="AP460" i="2"/>
  <c r="AE462" i="2"/>
  <c r="AP462" i="2"/>
  <c r="AE464" i="2"/>
  <c r="AP464" i="2"/>
  <c r="AE466" i="2"/>
  <c r="AP466" i="2"/>
  <c r="AE468" i="2"/>
  <c r="AP468" i="2"/>
  <c r="AE470" i="2"/>
  <c r="AP470" i="2"/>
  <c r="AE472" i="2"/>
  <c r="AP472" i="2"/>
  <c r="AE474" i="2"/>
  <c r="AP474" i="2"/>
  <c r="AE476" i="2"/>
  <c r="AP476" i="2"/>
  <c r="AE478" i="2"/>
  <c r="AP478" i="2"/>
  <c r="AE480" i="2"/>
  <c r="AP480" i="2"/>
  <c r="AE482" i="2"/>
  <c r="AP482" i="2"/>
  <c r="AE484" i="2"/>
  <c r="AP484" i="2"/>
  <c r="AE486" i="2"/>
  <c r="AP486" i="2"/>
  <c r="AE488" i="2"/>
  <c r="AP488" i="2"/>
  <c r="AE490" i="2"/>
  <c r="AP490" i="2"/>
  <c r="AE492" i="2"/>
  <c r="AP492" i="2"/>
  <c r="AE494" i="2"/>
  <c r="AP494" i="2"/>
  <c r="AR531" i="2"/>
  <c r="AP531" i="2"/>
  <c r="AF533" i="2"/>
  <c r="AR535" i="2"/>
  <c r="AP535" i="2"/>
  <c r="AF537" i="2"/>
  <c r="AF541" i="2"/>
  <c r="AF545" i="2"/>
  <c r="AF549" i="2"/>
  <c r="AF553" i="2"/>
  <c r="AF557" i="2"/>
  <c r="AD561" i="2"/>
  <c r="AF561" i="2"/>
  <c r="AR394" i="2"/>
  <c r="AR396" i="2"/>
  <c r="AR398" i="2"/>
  <c r="AR400" i="2"/>
  <c r="AR402" i="2"/>
  <c r="AR404" i="2"/>
  <c r="AR406" i="2"/>
  <c r="AR408" i="2"/>
  <c r="AR410" i="2"/>
  <c r="AR412" i="2"/>
  <c r="AR414" i="2"/>
  <c r="AR416" i="2"/>
  <c r="AR418" i="2"/>
  <c r="AR420" i="2"/>
  <c r="AR422" i="2"/>
  <c r="AR424" i="2"/>
  <c r="AR426" i="2"/>
  <c r="AR428" i="2"/>
  <c r="AR430" i="2"/>
  <c r="AR432" i="2"/>
  <c r="AR434" i="2"/>
  <c r="AR436" i="2"/>
  <c r="AR438" i="2"/>
  <c r="AR440" i="2"/>
  <c r="AR442" i="2"/>
  <c r="AR444" i="2"/>
  <c r="AR446" i="2"/>
  <c r="AR448" i="2"/>
  <c r="AR450" i="2"/>
  <c r="AR452" i="2"/>
  <c r="AR454" i="2"/>
  <c r="AR456" i="2"/>
  <c r="AR458" i="2"/>
  <c r="AR460" i="2"/>
  <c r="AR462" i="2"/>
  <c r="AR464" i="2"/>
  <c r="AR466" i="2"/>
  <c r="AR468" i="2"/>
  <c r="AR470" i="2"/>
  <c r="AR472" i="2"/>
  <c r="AR474" i="2"/>
  <c r="AR476" i="2"/>
  <c r="AR478" i="2"/>
  <c r="AR480" i="2"/>
  <c r="AR482" i="2"/>
  <c r="AR484" i="2"/>
  <c r="AR486" i="2"/>
  <c r="AR488" i="2"/>
  <c r="AR490" i="2"/>
  <c r="AR492" i="2"/>
  <c r="AR494" i="2"/>
  <c r="AD496" i="2"/>
  <c r="AC498" i="2"/>
  <c r="AD498" i="2" s="1"/>
  <c r="AD500" i="2"/>
  <c r="AF500" i="2"/>
  <c r="AD502" i="2"/>
  <c r="AF502" i="2"/>
  <c r="AD504" i="2"/>
  <c r="AF504" i="2"/>
  <c r="AD506" i="2"/>
  <c r="AF506" i="2"/>
  <c r="AD508" i="2"/>
  <c r="AF508" i="2"/>
  <c r="AD510" i="2"/>
  <c r="AF510" i="2"/>
  <c r="AD512" i="2"/>
  <c r="AF512" i="2"/>
  <c r="AD514" i="2"/>
  <c r="AF514" i="2"/>
  <c r="AD516" i="2"/>
  <c r="AF516" i="2"/>
  <c r="AD518" i="2"/>
  <c r="AF518" i="2"/>
  <c r="AD520" i="2"/>
  <c r="AF520" i="2"/>
  <c r="AD522" i="2"/>
  <c r="AF522" i="2"/>
  <c r="AD524" i="2"/>
  <c r="AF524" i="2"/>
  <c r="AD526" i="2"/>
  <c r="AF526" i="2"/>
  <c r="AD528" i="2"/>
  <c r="AF528" i="2"/>
  <c r="AD530" i="2"/>
  <c r="AF530" i="2"/>
  <c r="AR532" i="2"/>
  <c r="AP532" i="2"/>
  <c r="AF534" i="2"/>
  <c r="AR536" i="2"/>
  <c r="AP536" i="2"/>
  <c r="AF538" i="2"/>
  <c r="AF542" i="2"/>
  <c r="AF546" i="2"/>
  <c r="AF550" i="2"/>
  <c r="AF554" i="2"/>
  <c r="AF558" i="2"/>
  <c r="AD562" i="2"/>
  <c r="AF562" i="2"/>
  <c r="AP393" i="2"/>
  <c r="AP395" i="2"/>
  <c r="AP397" i="2"/>
  <c r="AP399" i="2"/>
  <c r="AP401" i="2"/>
  <c r="AP403" i="2"/>
  <c r="AP405" i="2"/>
  <c r="AP407" i="2"/>
  <c r="AP409" i="2"/>
  <c r="AP411" i="2"/>
  <c r="AP413" i="2"/>
  <c r="AP415" i="2"/>
  <c r="AP417" i="2"/>
  <c r="AP419" i="2"/>
  <c r="AP421" i="2"/>
  <c r="AP423" i="2"/>
  <c r="AP425" i="2"/>
  <c r="AP427" i="2"/>
  <c r="AP429" i="2"/>
  <c r="AP431" i="2"/>
  <c r="AP433" i="2"/>
  <c r="AP435" i="2"/>
  <c r="AP437" i="2"/>
  <c r="AP439" i="2"/>
  <c r="AP441" i="2"/>
  <c r="AP443" i="2"/>
  <c r="AP445" i="2"/>
  <c r="AP447" i="2"/>
  <c r="AP449" i="2"/>
  <c r="AP451" i="2"/>
  <c r="AP453" i="2"/>
  <c r="AP455" i="2"/>
  <c r="AP457" i="2"/>
  <c r="AP459" i="2"/>
  <c r="AP461" i="2"/>
  <c r="AP463" i="2"/>
  <c r="AP465" i="2"/>
  <c r="AP467" i="2"/>
  <c r="AP469" i="2"/>
  <c r="AP471" i="2"/>
  <c r="AP473" i="2"/>
  <c r="AP475" i="2"/>
  <c r="AP477" i="2"/>
  <c r="AP479" i="2"/>
  <c r="AP481" i="2"/>
  <c r="AP483" i="2"/>
  <c r="AP485" i="2"/>
  <c r="AP487" i="2"/>
  <c r="AP489" i="2"/>
  <c r="AP491" i="2"/>
  <c r="AP493" i="2"/>
  <c r="AR495" i="2"/>
  <c r="AP495" i="2"/>
  <c r="AO497" i="2"/>
  <c r="AP497" i="2" s="1"/>
  <c r="AQ499" i="2"/>
  <c r="AR500" i="2"/>
  <c r="AP500" i="2"/>
  <c r="AQ501" i="2"/>
  <c r="AR502" i="2"/>
  <c r="AP502" i="2"/>
  <c r="AQ503" i="2"/>
  <c r="AR504" i="2"/>
  <c r="AP504" i="2"/>
  <c r="AQ505" i="2"/>
  <c r="AR506" i="2"/>
  <c r="AP506" i="2"/>
  <c r="AQ507" i="2"/>
  <c r="AR508" i="2"/>
  <c r="AP508" i="2"/>
  <c r="AQ509" i="2"/>
  <c r="AR510" i="2"/>
  <c r="AP510" i="2"/>
  <c r="AQ511" i="2"/>
  <c r="AR512" i="2"/>
  <c r="AP512" i="2"/>
  <c r="AQ513" i="2"/>
  <c r="AR514" i="2"/>
  <c r="AP514" i="2"/>
  <c r="AQ515" i="2"/>
  <c r="AR516" i="2"/>
  <c r="AP516" i="2"/>
  <c r="AQ517" i="2"/>
  <c r="AR518" i="2"/>
  <c r="AP518" i="2"/>
  <c r="AQ519" i="2"/>
  <c r="AR520" i="2"/>
  <c r="AP520" i="2"/>
  <c r="AQ521" i="2"/>
  <c r="AR522" i="2"/>
  <c r="AP522" i="2"/>
  <c r="AQ523" i="2"/>
  <c r="AR524" i="2"/>
  <c r="AP524" i="2"/>
  <c r="AQ525" i="2"/>
  <c r="AR526" i="2"/>
  <c r="AP526" i="2"/>
  <c r="AQ527" i="2"/>
  <c r="AR528" i="2"/>
  <c r="AP528" i="2"/>
  <c r="AQ529" i="2"/>
  <c r="AR530" i="2"/>
  <c r="AP530" i="2"/>
  <c r="AR533" i="2"/>
  <c r="AP533" i="2"/>
  <c r="AF535" i="2"/>
  <c r="AR537" i="2"/>
  <c r="AP537" i="2"/>
  <c r="AF539" i="2"/>
  <c r="AF543" i="2"/>
  <c r="AF547" i="2"/>
  <c r="AF551" i="2"/>
  <c r="AF555" i="2"/>
  <c r="AD559" i="2"/>
  <c r="AF559" i="2"/>
  <c r="AD563" i="2"/>
  <c r="AF563" i="2"/>
  <c r="AR393" i="2"/>
  <c r="AR395" i="2"/>
  <c r="AR397" i="2"/>
  <c r="AR399" i="2"/>
  <c r="AR401" i="2"/>
  <c r="AR403" i="2"/>
  <c r="AR405" i="2"/>
  <c r="AR407" i="2"/>
  <c r="AR409" i="2"/>
  <c r="AR411" i="2"/>
  <c r="AR413" i="2"/>
  <c r="AR415" i="2"/>
  <c r="AR417" i="2"/>
  <c r="AR419" i="2"/>
  <c r="AR421" i="2"/>
  <c r="AR423" i="2"/>
  <c r="AR425" i="2"/>
  <c r="AR427" i="2"/>
  <c r="AR429" i="2"/>
  <c r="AR431" i="2"/>
  <c r="AR433" i="2"/>
  <c r="AR435" i="2"/>
  <c r="AR437" i="2"/>
  <c r="AR439" i="2"/>
  <c r="AR441" i="2"/>
  <c r="AR443" i="2"/>
  <c r="AR445" i="2"/>
  <c r="AR447" i="2"/>
  <c r="AR449" i="2"/>
  <c r="AR451" i="2"/>
  <c r="AR453" i="2"/>
  <c r="AR455" i="2"/>
  <c r="AR457" i="2"/>
  <c r="AR459" i="2"/>
  <c r="AR461" i="2"/>
  <c r="AR463" i="2"/>
  <c r="AR465" i="2"/>
  <c r="AR467" i="2"/>
  <c r="AR469" i="2"/>
  <c r="AR471" i="2"/>
  <c r="AR473" i="2"/>
  <c r="AR475" i="2"/>
  <c r="AR477" i="2"/>
  <c r="AR479" i="2"/>
  <c r="AR481" i="2"/>
  <c r="AR483" i="2"/>
  <c r="AR485" i="2"/>
  <c r="AR487" i="2"/>
  <c r="AR489" i="2"/>
  <c r="AR491" i="2"/>
  <c r="AR493" i="2"/>
  <c r="AD497" i="2"/>
  <c r="AF497" i="2"/>
  <c r="AP498" i="2"/>
  <c r="AF532" i="2"/>
  <c r="AR534" i="2"/>
  <c r="AP534" i="2"/>
  <c r="AF536" i="2"/>
  <c r="AR538" i="2"/>
  <c r="AP538" i="2"/>
  <c r="AF540" i="2"/>
  <c r="AF544" i="2"/>
  <c r="AF548" i="2"/>
  <c r="AF552" i="2"/>
  <c r="AF556" i="2"/>
  <c r="AD560" i="2"/>
  <c r="AF560" i="2"/>
  <c r="AD564" i="2"/>
  <c r="AF564" i="2"/>
  <c r="AC532" i="2"/>
  <c r="AD532" i="2" s="1"/>
  <c r="AC533" i="2"/>
  <c r="AD533" i="2" s="1"/>
  <c r="AC534" i="2"/>
  <c r="AD534" i="2" s="1"/>
  <c r="AC535" i="2"/>
  <c r="AD535" i="2" s="1"/>
  <c r="AC536" i="2"/>
  <c r="AD536" i="2" s="1"/>
  <c r="AC537" i="2"/>
  <c r="AD537" i="2" s="1"/>
  <c r="AC538" i="2"/>
  <c r="AD538" i="2" s="1"/>
  <c r="AC539" i="2"/>
  <c r="AD539" i="2" s="1"/>
  <c r="AC540" i="2"/>
  <c r="AD540" i="2" s="1"/>
  <c r="AC541" i="2"/>
  <c r="AD541" i="2" s="1"/>
  <c r="AC542" i="2"/>
  <c r="AD542" i="2" s="1"/>
  <c r="AC543" i="2"/>
  <c r="AD543" i="2" s="1"/>
  <c r="AC544" i="2"/>
  <c r="AD544" i="2" s="1"/>
  <c r="AC545" i="2"/>
  <c r="AD545" i="2" s="1"/>
  <c r="AC546" i="2"/>
  <c r="AD546" i="2" s="1"/>
  <c r="AC547" i="2"/>
  <c r="AD547" i="2" s="1"/>
  <c r="AC548" i="2"/>
  <c r="AD548" i="2" s="1"/>
  <c r="AC549" i="2"/>
  <c r="AD549" i="2" s="1"/>
  <c r="AC550" i="2"/>
  <c r="AD550" i="2" s="1"/>
  <c r="AC551" i="2"/>
  <c r="AD551" i="2" s="1"/>
  <c r="AC552" i="2"/>
  <c r="AD552" i="2" s="1"/>
  <c r="AC553" i="2"/>
  <c r="AD553" i="2" s="1"/>
  <c r="AC554" i="2"/>
  <c r="AD554" i="2" s="1"/>
  <c r="AC555" i="2"/>
  <c r="AD555" i="2" s="1"/>
  <c r="AC556" i="2"/>
  <c r="AD556" i="2" s="1"/>
  <c r="AC557" i="2"/>
  <c r="AD557" i="2" s="1"/>
  <c r="AC558" i="2"/>
  <c r="AD558" i="2" s="1"/>
  <c r="AR577" i="2"/>
  <c r="AP577" i="2"/>
  <c r="AR581" i="2"/>
  <c r="AP581" i="2"/>
  <c r="AR583" i="2"/>
  <c r="AP583" i="2"/>
  <c r="AR585" i="2"/>
  <c r="AP585" i="2"/>
  <c r="AR587" i="2"/>
  <c r="AP587" i="2"/>
  <c r="AR589" i="2"/>
  <c r="AP589" i="2"/>
  <c r="AR591" i="2"/>
  <c r="AP591" i="2"/>
  <c r="AR593" i="2"/>
  <c r="AP593" i="2"/>
  <c r="AR595" i="2"/>
  <c r="AP595" i="2"/>
  <c r="AR597" i="2"/>
  <c r="AP597" i="2"/>
  <c r="AR599" i="2"/>
  <c r="AP599" i="2"/>
  <c r="AR601" i="2"/>
  <c r="AP601" i="2"/>
  <c r="AR603" i="2"/>
  <c r="AP603" i="2"/>
  <c r="AR605" i="2"/>
  <c r="AP605" i="2"/>
  <c r="AR607" i="2"/>
  <c r="AP607" i="2"/>
  <c r="AR609" i="2"/>
  <c r="AP609" i="2"/>
  <c r="AR611" i="2"/>
  <c r="AP611" i="2"/>
  <c r="AR613" i="2"/>
  <c r="AP613" i="2"/>
  <c r="AR615" i="2"/>
  <c r="AP615" i="2"/>
  <c r="AR617" i="2"/>
  <c r="AP617" i="2"/>
  <c r="AR619" i="2"/>
  <c r="AP619" i="2"/>
  <c r="AR621" i="2"/>
  <c r="AP621" i="2"/>
  <c r="AR623" i="2"/>
  <c r="AP623" i="2"/>
  <c r="AD630" i="2"/>
  <c r="AF630" i="2"/>
  <c r="AR631" i="2"/>
  <c r="AP631" i="2"/>
  <c r="AD638" i="2"/>
  <c r="AF638" i="2"/>
  <c r="AR639" i="2"/>
  <c r="AP639" i="2"/>
  <c r="AD646" i="2"/>
  <c r="AF646" i="2"/>
  <c r="AR647" i="2"/>
  <c r="AP647" i="2"/>
  <c r="AD654" i="2"/>
  <c r="AF654" i="2"/>
  <c r="AR655" i="2"/>
  <c r="AP655" i="2"/>
  <c r="AD499" i="2"/>
  <c r="AD501" i="2"/>
  <c r="AD503" i="2"/>
  <c r="AD505" i="2"/>
  <c r="AD507" i="2"/>
  <c r="AD509" i="2"/>
  <c r="AD511" i="2"/>
  <c r="AD513" i="2"/>
  <c r="AD515" i="2"/>
  <c r="AD517" i="2"/>
  <c r="AD519" i="2"/>
  <c r="AD521" i="2"/>
  <c r="AD523" i="2"/>
  <c r="AD525" i="2"/>
  <c r="AD527" i="2"/>
  <c r="AD529" i="2"/>
  <c r="AD531" i="2"/>
  <c r="AD565" i="2"/>
  <c r="AD566" i="2"/>
  <c r="AD567" i="2"/>
  <c r="AD568" i="2"/>
  <c r="AD569" i="2"/>
  <c r="AD570" i="2"/>
  <c r="AD571" i="2"/>
  <c r="AD572" i="2"/>
  <c r="AD573" i="2"/>
  <c r="AD575" i="2"/>
  <c r="AF575" i="2"/>
  <c r="AD579" i="2"/>
  <c r="AF579" i="2"/>
  <c r="AD628" i="2"/>
  <c r="AF628" i="2"/>
  <c r="AR629" i="2"/>
  <c r="AP629" i="2"/>
  <c r="AD636" i="2"/>
  <c r="AF636" i="2"/>
  <c r="AR637" i="2"/>
  <c r="AP637" i="2"/>
  <c r="AD644" i="2"/>
  <c r="AF644" i="2"/>
  <c r="AR645" i="2"/>
  <c r="AP645" i="2"/>
  <c r="AD652" i="2"/>
  <c r="AF652" i="2"/>
  <c r="AR653" i="2"/>
  <c r="AP653" i="2"/>
  <c r="AF499" i="2"/>
  <c r="AF501" i="2"/>
  <c r="AF503" i="2"/>
  <c r="AF505" i="2"/>
  <c r="AF507" i="2"/>
  <c r="AF509" i="2"/>
  <c r="AF511" i="2"/>
  <c r="AF513" i="2"/>
  <c r="AF515" i="2"/>
  <c r="AF517" i="2"/>
  <c r="AF519" i="2"/>
  <c r="AF521" i="2"/>
  <c r="AF523" i="2"/>
  <c r="AF525" i="2"/>
  <c r="AF527" i="2"/>
  <c r="AF529" i="2"/>
  <c r="AF531" i="2"/>
  <c r="AP539" i="2"/>
  <c r="AP540" i="2"/>
  <c r="AP541" i="2"/>
  <c r="AP542" i="2"/>
  <c r="AP543" i="2"/>
  <c r="AP544" i="2"/>
  <c r="AP545" i="2"/>
  <c r="AP546" i="2"/>
  <c r="AP547" i="2"/>
  <c r="AP548" i="2"/>
  <c r="AP549" i="2"/>
  <c r="AP550" i="2"/>
  <c r="AP551" i="2"/>
  <c r="AP552" i="2"/>
  <c r="AP553" i="2"/>
  <c r="AP554" i="2"/>
  <c r="AP555" i="2"/>
  <c r="AP556" i="2"/>
  <c r="AP557" i="2"/>
  <c r="AP558" i="2"/>
  <c r="AP559" i="2"/>
  <c r="AP560" i="2"/>
  <c r="AP561" i="2"/>
  <c r="AP562" i="2"/>
  <c r="AP563" i="2"/>
  <c r="AP564" i="2"/>
  <c r="AF565" i="2"/>
  <c r="AP565" i="2"/>
  <c r="AF566" i="2"/>
  <c r="AP566" i="2"/>
  <c r="AF567" i="2"/>
  <c r="AP567" i="2"/>
  <c r="AF568" i="2"/>
  <c r="AP568" i="2"/>
  <c r="AF569" i="2"/>
  <c r="AP569" i="2"/>
  <c r="AF570" i="2"/>
  <c r="AP570" i="2"/>
  <c r="AF571" i="2"/>
  <c r="AP571" i="2"/>
  <c r="AF572" i="2"/>
  <c r="AP572" i="2"/>
  <c r="AF573" i="2"/>
  <c r="AP573" i="2"/>
  <c r="AR575" i="2"/>
  <c r="AP575" i="2"/>
  <c r="AC576" i="2"/>
  <c r="AD576" i="2" s="1"/>
  <c r="AR579" i="2"/>
  <c r="AP579" i="2"/>
  <c r="AC580" i="2"/>
  <c r="AD580" i="2" s="1"/>
  <c r="AD626" i="2"/>
  <c r="AF626" i="2"/>
  <c r="AR627" i="2"/>
  <c r="AP627" i="2"/>
  <c r="AD634" i="2"/>
  <c r="AF634" i="2"/>
  <c r="AR635" i="2"/>
  <c r="AP635" i="2"/>
  <c r="AD642" i="2"/>
  <c r="AF642" i="2"/>
  <c r="AR643" i="2"/>
  <c r="AP643" i="2"/>
  <c r="AD650" i="2"/>
  <c r="AF650" i="2"/>
  <c r="AR651" i="2"/>
  <c r="AP651" i="2"/>
  <c r="AD574" i="2"/>
  <c r="AF576" i="2"/>
  <c r="AQ576" i="2"/>
  <c r="AD577" i="2"/>
  <c r="AF577" i="2"/>
  <c r="AD578" i="2"/>
  <c r="AF580" i="2"/>
  <c r="AQ580" i="2"/>
  <c r="AD581" i="2"/>
  <c r="AF581" i="2"/>
  <c r="AD582" i="2"/>
  <c r="AF582" i="2"/>
  <c r="AQ582" i="2"/>
  <c r="AD583" i="2"/>
  <c r="AF583" i="2"/>
  <c r="AD584" i="2"/>
  <c r="AF584" i="2"/>
  <c r="AQ584" i="2"/>
  <c r="AD585" i="2"/>
  <c r="AF585" i="2"/>
  <c r="AD586" i="2"/>
  <c r="AF586" i="2"/>
  <c r="AQ586" i="2"/>
  <c r="AD587" i="2"/>
  <c r="AF587" i="2"/>
  <c r="AD588" i="2"/>
  <c r="AF588" i="2"/>
  <c r="AQ588" i="2"/>
  <c r="AD589" i="2"/>
  <c r="AF589" i="2"/>
  <c r="AD590" i="2"/>
  <c r="AF590" i="2"/>
  <c r="AQ590" i="2"/>
  <c r="AD591" i="2"/>
  <c r="AF591" i="2"/>
  <c r="AD592" i="2"/>
  <c r="AF592" i="2"/>
  <c r="AQ592" i="2"/>
  <c r="AD593" i="2"/>
  <c r="AF593" i="2"/>
  <c r="AD594" i="2"/>
  <c r="AF594" i="2"/>
  <c r="AQ594" i="2"/>
  <c r="AD595" i="2"/>
  <c r="AF595" i="2"/>
  <c r="AD596" i="2"/>
  <c r="AF596" i="2"/>
  <c r="AQ596" i="2"/>
  <c r="AD597" i="2"/>
  <c r="AF597" i="2"/>
  <c r="AD598" i="2"/>
  <c r="AF598" i="2"/>
  <c r="AQ598" i="2"/>
  <c r="AD599" i="2"/>
  <c r="AF599" i="2"/>
  <c r="AD600" i="2"/>
  <c r="AF600" i="2"/>
  <c r="AQ600" i="2"/>
  <c r="AD601" i="2"/>
  <c r="AF601" i="2"/>
  <c r="AD602" i="2"/>
  <c r="AF602" i="2"/>
  <c r="AQ602" i="2"/>
  <c r="AD603" i="2"/>
  <c r="AF603" i="2"/>
  <c r="AD604" i="2"/>
  <c r="AF604" i="2"/>
  <c r="AQ604" i="2"/>
  <c r="AD605" i="2"/>
  <c r="AF605" i="2"/>
  <c r="AD606" i="2"/>
  <c r="AF606" i="2"/>
  <c r="AQ606" i="2"/>
  <c r="AD607" i="2"/>
  <c r="AF607" i="2"/>
  <c r="AD608" i="2"/>
  <c r="AF608" i="2"/>
  <c r="AQ608" i="2"/>
  <c r="AD609" i="2"/>
  <c r="AF609" i="2"/>
  <c r="AD610" i="2"/>
  <c r="AF610" i="2"/>
  <c r="AQ610" i="2"/>
  <c r="AD611" i="2"/>
  <c r="AF611" i="2"/>
  <c r="AD612" i="2"/>
  <c r="AF612" i="2"/>
  <c r="AQ612" i="2"/>
  <c r="AD613" i="2"/>
  <c r="AF613" i="2"/>
  <c r="AD614" i="2"/>
  <c r="AF614" i="2"/>
  <c r="AQ614" i="2"/>
  <c r="AD615" i="2"/>
  <c r="AF615" i="2"/>
  <c r="AD616" i="2"/>
  <c r="AF616" i="2"/>
  <c r="AQ616" i="2"/>
  <c r="AD617" i="2"/>
  <c r="AF617" i="2"/>
  <c r="AD618" i="2"/>
  <c r="AF618" i="2"/>
  <c r="AQ618" i="2"/>
  <c r="AD619" i="2"/>
  <c r="AF619" i="2"/>
  <c r="AD620" i="2"/>
  <c r="AF620" i="2"/>
  <c r="AQ620" i="2"/>
  <c r="AD621" i="2"/>
  <c r="AF621" i="2"/>
  <c r="AD622" i="2"/>
  <c r="AF622" i="2"/>
  <c r="AQ622" i="2"/>
  <c r="AD623" i="2"/>
  <c r="AF623" i="2"/>
  <c r="AD624" i="2"/>
  <c r="AF624" i="2"/>
  <c r="AR625" i="2"/>
  <c r="AP625" i="2"/>
  <c r="AD632" i="2"/>
  <c r="AF632" i="2"/>
  <c r="AR633" i="2"/>
  <c r="AP633" i="2"/>
  <c r="AD640" i="2"/>
  <c r="AF640" i="2"/>
  <c r="AR641" i="2"/>
  <c r="AP641" i="2"/>
  <c r="AD648" i="2"/>
  <c r="AF648" i="2"/>
  <c r="AR649" i="2"/>
  <c r="AP649" i="2"/>
  <c r="AQ624" i="2"/>
  <c r="AQ626" i="2"/>
  <c r="AQ628" i="2"/>
  <c r="AQ630" i="2"/>
  <c r="AQ632" i="2"/>
  <c r="AQ634" i="2"/>
  <c r="AQ636" i="2"/>
  <c r="AQ638" i="2"/>
  <c r="AQ640" i="2"/>
  <c r="AQ642" i="2"/>
  <c r="AQ644" i="2"/>
  <c r="AQ646" i="2"/>
  <c r="AQ648" i="2"/>
  <c r="AQ650" i="2"/>
  <c r="AQ652" i="2"/>
  <c r="AQ654" i="2"/>
  <c r="AR675" i="2"/>
  <c r="AR677" i="2"/>
  <c r="AR679" i="2"/>
  <c r="AR681" i="2"/>
  <c r="AR683" i="2"/>
  <c r="AR685" i="2"/>
  <c r="AR687" i="2"/>
  <c r="AR689" i="2"/>
  <c r="AR691" i="2"/>
  <c r="AR693" i="2"/>
  <c r="AR695" i="2"/>
  <c r="AR697" i="2"/>
  <c r="AR699" i="2"/>
  <c r="AP701" i="2"/>
  <c r="AR701" i="2"/>
  <c r="AR703" i="2"/>
  <c r="AR705" i="2"/>
  <c r="AP707" i="2"/>
  <c r="AR707" i="2"/>
  <c r="AR709" i="2"/>
  <c r="AE712" i="2"/>
  <c r="AC712" i="2"/>
  <c r="AD717" i="2"/>
  <c r="AF717" i="2"/>
  <c r="AD721" i="2"/>
  <c r="AF721" i="2"/>
  <c r="AD725" i="2"/>
  <c r="AF725" i="2"/>
  <c r="AD729" i="2"/>
  <c r="AF729" i="2"/>
  <c r="AD733" i="2"/>
  <c r="AF733" i="2"/>
  <c r="AD737" i="2"/>
  <c r="AF737" i="2"/>
  <c r="AD741" i="2"/>
  <c r="AF741" i="2"/>
  <c r="AF625" i="2"/>
  <c r="AF627" i="2"/>
  <c r="AF629" i="2"/>
  <c r="AF631" i="2"/>
  <c r="AF633" i="2"/>
  <c r="AF635" i="2"/>
  <c r="AF637" i="2"/>
  <c r="AF639" i="2"/>
  <c r="AF641" i="2"/>
  <c r="AF643" i="2"/>
  <c r="AF645" i="2"/>
  <c r="AF647" i="2"/>
  <c r="AF649" i="2"/>
  <c r="AF651" i="2"/>
  <c r="AF653" i="2"/>
  <c r="AF655" i="2"/>
  <c r="AF676" i="2"/>
  <c r="AD676" i="2"/>
  <c r="AF678" i="2"/>
  <c r="AD678" i="2"/>
  <c r="AF680" i="2"/>
  <c r="AD680" i="2"/>
  <c r="AF682" i="2"/>
  <c r="AD682" i="2"/>
  <c r="AF684" i="2"/>
  <c r="AD684" i="2"/>
  <c r="AF686" i="2"/>
  <c r="AD686" i="2"/>
  <c r="AF688" i="2"/>
  <c r="AD688" i="2"/>
  <c r="AF690" i="2"/>
  <c r="AD690" i="2"/>
  <c r="AF692" i="2"/>
  <c r="AD692" i="2"/>
  <c r="AF694" i="2"/>
  <c r="AD694" i="2"/>
  <c r="AF696" i="2"/>
  <c r="AD696" i="2"/>
  <c r="AF698" i="2"/>
  <c r="AD698" i="2"/>
  <c r="AF700" i="2"/>
  <c r="AD700" i="2"/>
  <c r="AF702" i="2"/>
  <c r="AD702" i="2"/>
  <c r="AF704" i="2"/>
  <c r="AD704" i="2"/>
  <c r="AF706" i="2"/>
  <c r="AD706" i="2"/>
  <c r="AF708" i="2"/>
  <c r="AD708" i="2"/>
  <c r="AF710" i="2"/>
  <c r="AD710" i="2"/>
  <c r="AD714" i="2"/>
  <c r="AF714" i="2"/>
  <c r="AD718" i="2"/>
  <c r="AF718" i="2"/>
  <c r="AD722" i="2"/>
  <c r="AF722" i="2"/>
  <c r="AD726" i="2"/>
  <c r="AF726" i="2"/>
  <c r="AD730" i="2"/>
  <c r="AF730" i="2"/>
  <c r="AD734" i="2"/>
  <c r="AF734" i="2"/>
  <c r="AD738" i="2"/>
  <c r="AF738" i="2"/>
  <c r="AD742" i="2"/>
  <c r="AF742" i="2"/>
  <c r="AD745" i="2"/>
  <c r="AF745" i="2"/>
  <c r="AD747" i="2"/>
  <c r="AF747" i="2"/>
  <c r="AQ656" i="2"/>
  <c r="AQ657" i="2"/>
  <c r="AQ658" i="2"/>
  <c r="AQ659" i="2"/>
  <c r="AQ660" i="2"/>
  <c r="AQ661" i="2"/>
  <c r="AQ662" i="2"/>
  <c r="AQ663" i="2"/>
  <c r="AQ664" i="2"/>
  <c r="AQ665" i="2"/>
  <c r="AQ666" i="2"/>
  <c r="AQ667" i="2"/>
  <c r="AQ668" i="2"/>
  <c r="AQ669" i="2"/>
  <c r="AQ670" i="2"/>
  <c r="AQ671" i="2"/>
  <c r="AQ672" i="2"/>
  <c r="AQ673" i="2"/>
  <c r="AQ674" i="2"/>
  <c r="AQ676" i="2"/>
  <c r="AQ678" i="2"/>
  <c r="AQ680" i="2"/>
  <c r="AQ682" i="2"/>
  <c r="AQ684" i="2"/>
  <c r="AQ686" i="2"/>
  <c r="AQ688" i="2"/>
  <c r="AQ690" i="2"/>
  <c r="AQ692" i="2"/>
  <c r="AQ694" i="2"/>
  <c r="AQ696" i="2"/>
  <c r="AQ698" i="2"/>
  <c r="AQ700" i="2"/>
  <c r="AQ702" i="2"/>
  <c r="AQ704" i="2"/>
  <c r="AQ706" i="2"/>
  <c r="AQ708" i="2"/>
  <c r="AQ710" i="2"/>
  <c r="AR711" i="2"/>
  <c r="AP712" i="2"/>
  <c r="AD715" i="2"/>
  <c r="AF715" i="2"/>
  <c r="AD719" i="2"/>
  <c r="AF719" i="2"/>
  <c r="AD723" i="2"/>
  <c r="AF723" i="2"/>
  <c r="AD727" i="2"/>
  <c r="AF727" i="2"/>
  <c r="AD731" i="2"/>
  <c r="AF731" i="2"/>
  <c r="AD735" i="2"/>
  <c r="AF735" i="2"/>
  <c r="AD739" i="2"/>
  <c r="AF739" i="2"/>
  <c r="AD743" i="2"/>
  <c r="AF743" i="2"/>
  <c r="AD656" i="2"/>
  <c r="AD657" i="2"/>
  <c r="AD658" i="2"/>
  <c r="AD659" i="2"/>
  <c r="AD660" i="2"/>
  <c r="AD661" i="2"/>
  <c r="AD662" i="2"/>
  <c r="AD663" i="2"/>
  <c r="AD664" i="2"/>
  <c r="AD665" i="2"/>
  <c r="AD666" i="2"/>
  <c r="AD667" i="2"/>
  <c r="AD668" i="2"/>
  <c r="AD669" i="2"/>
  <c r="AD670" i="2"/>
  <c r="AD671" i="2"/>
  <c r="AD672" i="2"/>
  <c r="AD673" i="2"/>
  <c r="AD674" i="2"/>
  <c r="AF675" i="2"/>
  <c r="AD675" i="2"/>
  <c r="AF677" i="2"/>
  <c r="AD677" i="2"/>
  <c r="AF679" i="2"/>
  <c r="AD679" i="2"/>
  <c r="AF681" i="2"/>
  <c r="AD681" i="2"/>
  <c r="AF683" i="2"/>
  <c r="AD683" i="2"/>
  <c r="AF685" i="2"/>
  <c r="AD685" i="2"/>
  <c r="AF687" i="2"/>
  <c r="AD687" i="2"/>
  <c r="AF689" i="2"/>
  <c r="AD689" i="2"/>
  <c r="AF691" i="2"/>
  <c r="AD691" i="2"/>
  <c r="AF693" i="2"/>
  <c r="AD693" i="2"/>
  <c r="AF695" i="2"/>
  <c r="AD695" i="2"/>
  <c r="AF697" i="2"/>
  <c r="AD697" i="2"/>
  <c r="AF699" i="2"/>
  <c r="AD699" i="2"/>
  <c r="AF701" i="2"/>
  <c r="AD701" i="2"/>
  <c r="AF703" i="2"/>
  <c r="AD703" i="2"/>
  <c r="AF705" i="2"/>
  <c r="AD705" i="2"/>
  <c r="AF707" i="2"/>
  <c r="AD707" i="2"/>
  <c r="AF709" i="2"/>
  <c r="AD709" i="2"/>
  <c r="AD711" i="2"/>
  <c r="AF711" i="2"/>
  <c r="AD713" i="2"/>
  <c r="AF713" i="2"/>
  <c r="AD716" i="2"/>
  <c r="AF716" i="2"/>
  <c r="AD720" i="2"/>
  <c r="AF720" i="2"/>
  <c r="AD724" i="2"/>
  <c r="AF724" i="2"/>
  <c r="AD728" i="2"/>
  <c r="AF728" i="2"/>
  <c r="AD732" i="2"/>
  <c r="AF732" i="2"/>
  <c r="AD736" i="2"/>
  <c r="AF736" i="2"/>
  <c r="AD740" i="2"/>
  <c r="AF740" i="2"/>
  <c r="AD744" i="2"/>
  <c r="AF744" i="2"/>
  <c r="AD746" i="2"/>
  <c r="AF746" i="2"/>
  <c r="AR777" i="2"/>
  <c r="AP777" i="2"/>
  <c r="AR779" i="2"/>
  <c r="AP779" i="2"/>
  <c r="AR781" i="2"/>
  <c r="AP781" i="2"/>
  <c r="AR783" i="2"/>
  <c r="AP783" i="2"/>
  <c r="AR786" i="2"/>
  <c r="AD787" i="2"/>
  <c r="AF787" i="2"/>
  <c r="AF791" i="2"/>
  <c r="AD797" i="2"/>
  <c r="AF797" i="2"/>
  <c r="AR799" i="2"/>
  <c r="AP799" i="2"/>
  <c r="AC803" i="2"/>
  <c r="AE803" i="2"/>
  <c r="AF805" i="2"/>
  <c r="AR807" i="2"/>
  <c r="AP807" i="2"/>
  <c r="AC811" i="2"/>
  <c r="AE811" i="2"/>
  <c r="AF813" i="2"/>
  <c r="AR815" i="2"/>
  <c r="AP815" i="2"/>
  <c r="AC819" i="2"/>
  <c r="AE819" i="2"/>
  <c r="AR821" i="2"/>
  <c r="AP821" i="2"/>
  <c r="AR825" i="2"/>
  <c r="AP825" i="2"/>
  <c r="AR829" i="2"/>
  <c r="AP829" i="2"/>
  <c r="AR833" i="2"/>
  <c r="AP833" i="2"/>
  <c r="AR837" i="2"/>
  <c r="AP837" i="2"/>
  <c r="AR841" i="2"/>
  <c r="AP841" i="2"/>
  <c r="AR845" i="2"/>
  <c r="AP845" i="2"/>
  <c r="AR849" i="2"/>
  <c r="AP849" i="2"/>
  <c r="AR853" i="2"/>
  <c r="AP853" i="2"/>
  <c r="AR857" i="2"/>
  <c r="AP857" i="2"/>
  <c r="AF905" i="2"/>
  <c r="AR908" i="2"/>
  <c r="AP908" i="2"/>
  <c r="AC943" i="2"/>
  <c r="AE943" i="2"/>
  <c r="AF965" i="2"/>
  <c r="AP965" i="2"/>
  <c r="AR965" i="2"/>
  <c r="AR966" i="2"/>
  <c r="AR973" i="2"/>
  <c r="AP973" i="2"/>
  <c r="AF975" i="2"/>
  <c r="AR975" i="2"/>
  <c r="AO976" i="2"/>
  <c r="AQ976" i="2"/>
  <c r="AF985" i="2"/>
  <c r="AQ990" i="2"/>
  <c r="AO990" i="2"/>
  <c r="AO991" i="2"/>
  <c r="AQ991" i="2"/>
  <c r="AC1001" i="2"/>
  <c r="AE1001" i="2"/>
  <c r="AR1003" i="2"/>
  <c r="AP1003" i="2"/>
  <c r="AF1005" i="2"/>
  <c r="AR1007" i="2"/>
  <c r="AP1007" i="2"/>
  <c r="AO711" i="2"/>
  <c r="AP711" i="2" s="1"/>
  <c r="AP748" i="2"/>
  <c r="AD750" i="2"/>
  <c r="AP752" i="2"/>
  <c r="AD754" i="2"/>
  <c r="AP756" i="2"/>
  <c r="AD758" i="2"/>
  <c r="AP760" i="2"/>
  <c r="AD762" i="2"/>
  <c r="AP764" i="2"/>
  <c r="AD766" i="2"/>
  <c r="AP768" i="2"/>
  <c r="AD770" i="2"/>
  <c r="AP772" i="2"/>
  <c r="AD774" i="2"/>
  <c r="AO784" i="2"/>
  <c r="AQ784" i="2"/>
  <c r="AE792" i="2"/>
  <c r="AC792" i="2"/>
  <c r="AE793" i="2"/>
  <c r="AC793" i="2"/>
  <c r="AD804" i="2"/>
  <c r="AF804" i="2"/>
  <c r="AD812" i="2"/>
  <c r="AF812" i="2"/>
  <c r="AD820" i="2"/>
  <c r="AF820" i="2"/>
  <c r="AD824" i="2"/>
  <c r="AF824" i="2"/>
  <c r="AD828" i="2"/>
  <c r="AF828" i="2"/>
  <c r="AD832" i="2"/>
  <c r="AF832" i="2"/>
  <c r="AD836" i="2"/>
  <c r="AF836" i="2"/>
  <c r="AD840" i="2"/>
  <c r="AF840" i="2"/>
  <c r="AD844" i="2"/>
  <c r="AF844" i="2"/>
  <c r="AD848" i="2"/>
  <c r="AF848" i="2"/>
  <c r="AD852" i="2"/>
  <c r="AF852" i="2"/>
  <c r="AD856" i="2"/>
  <c r="AF856" i="2"/>
  <c r="AD860" i="2"/>
  <c r="AF860" i="2"/>
  <c r="AF876" i="2"/>
  <c r="AF892" i="2"/>
  <c r="AP713" i="2"/>
  <c r="AP714" i="2"/>
  <c r="AP715" i="2"/>
  <c r="AP716" i="2"/>
  <c r="AP717" i="2"/>
  <c r="AP718" i="2"/>
  <c r="AP719" i="2"/>
  <c r="AP720" i="2"/>
  <c r="AP721" i="2"/>
  <c r="AP722" i="2"/>
  <c r="AP723" i="2"/>
  <c r="AP724" i="2"/>
  <c r="AP725" i="2"/>
  <c r="AP726" i="2"/>
  <c r="AP727" i="2"/>
  <c r="AP728" i="2"/>
  <c r="AP729" i="2"/>
  <c r="AP730" i="2"/>
  <c r="AP731" i="2"/>
  <c r="AP732" i="2"/>
  <c r="AP733" i="2"/>
  <c r="AP734" i="2"/>
  <c r="AP735" i="2"/>
  <c r="AP736" i="2"/>
  <c r="AP737" i="2"/>
  <c r="AP738" i="2"/>
  <c r="AP739" i="2"/>
  <c r="AP740" i="2"/>
  <c r="AP741" i="2"/>
  <c r="AP742" i="2"/>
  <c r="AP743" i="2"/>
  <c r="AF751" i="2"/>
  <c r="AF755" i="2"/>
  <c r="AF759" i="2"/>
  <c r="AF763" i="2"/>
  <c r="AF767" i="2"/>
  <c r="AF771" i="2"/>
  <c r="AF775" i="2"/>
  <c r="AD789" i="2"/>
  <c r="AF789" i="2"/>
  <c r="AR791" i="2"/>
  <c r="AP791" i="2"/>
  <c r="AR794" i="2"/>
  <c r="AD795" i="2"/>
  <c r="AF795" i="2"/>
  <c r="AF799" i="2"/>
  <c r="AF801" i="2"/>
  <c r="AR803" i="2"/>
  <c r="AP803" i="2"/>
  <c r="AC807" i="2"/>
  <c r="AE807" i="2"/>
  <c r="AF809" i="2"/>
  <c r="AR811" i="2"/>
  <c r="AP811" i="2"/>
  <c r="AC815" i="2"/>
  <c r="AE815" i="2"/>
  <c r="AF817" i="2"/>
  <c r="AR819" i="2"/>
  <c r="AP819" i="2"/>
  <c r="AR823" i="2"/>
  <c r="AP823" i="2"/>
  <c r="AR827" i="2"/>
  <c r="AP827" i="2"/>
  <c r="AR831" i="2"/>
  <c r="AP831" i="2"/>
  <c r="AR835" i="2"/>
  <c r="AP835" i="2"/>
  <c r="AR839" i="2"/>
  <c r="AP839" i="2"/>
  <c r="AR843" i="2"/>
  <c r="AP843" i="2"/>
  <c r="AR847" i="2"/>
  <c r="AP847" i="2"/>
  <c r="AR851" i="2"/>
  <c r="AP851" i="2"/>
  <c r="AR855" i="2"/>
  <c r="AP855" i="2"/>
  <c r="AR859" i="2"/>
  <c r="AP859" i="2"/>
  <c r="AR871" i="2"/>
  <c r="AD872" i="2"/>
  <c r="AF872" i="2"/>
  <c r="AR887" i="2"/>
  <c r="AP887" i="2"/>
  <c r="AD888" i="2"/>
  <c r="AF888" i="2"/>
  <c r="AD748" i="2"/>
  <c r="AP750" i="2"/>
  <c r="AD752" i="2"/>
  <c r="AP754" i="2"/>
  <c r="AD756" i="2"/>
  <c r="AP758" i="2"/>
  <c r="AD760" i="2"/>
  <c r="AP762" i="2"/>
  <c r="AD764" i="2"/>
  <c r="AP766" i="2"/>
  <c r="AD768" i="2"/>
  <c r="AP770" i="2"/>
  <c r="AD772" i="2"/>
  <c r="AP774" i="2"/>
  <c r="AD776" i="2"/>
  <c r="AF776" i="2"/>
  <c r="AR776" i="2"/>
  <c r="AD777" i="2"/>
  <c r="AF777" i="2"/>
  <c r="AD778" i="2"/>
  <c r="AF778" i="2"/>
  <c r="AR778" i="2"/>
  <c r="AD779" i="2"/>
  <c r="AF779" i="2"/>
  <c r="AD780" i="2"/>
  <c r="AF780" i="2"/>
  <c r="AR780" i="2"/>
  <c r="AD781" i="2"/>
  <c r="AF781" i="2"/>
  <c r="AD782" i="2"/>
  <c r="AF782" i="2"/>
  <c r="AR782" i="2"/>
  <c r="AD783" i="2"/>
  <c r="AF783" i="2"/>
  <c r="AD784" i="2"/>
  <c r="AF784" i="2"/>
  <c r="AE785" i="2"/>
  <c r="AC785" i="2"/>
  <c r="AO792" i="2"/>
  <c r="AQ792" i="2"/>
  <c r="AD800" i="2"/>
  <c r="AF800" i="2"/>
  <c r="AD808" i="2"/>
  <c r="AF808" i="2"/>
  <c r="AD816" i="2"/>
  <c r="AF816" i="2"/>
  <c r="AD822" i="2"/>
  <c r="AF822" i="2"/>
  <c r="AD826" i="2"/>
  <c r="AF826" i="2"/>
  <c r="AD830" i="2"/>
  <c r="AF830" i="2"/>
  <c r="AD834" i="2"/>
  <c r="AF834" i="2"/>
  <c r="AD838" i="2"/>
  <c r="AF838" i="2"/>
  <c r="AD842" i="2"/>
  <c r="AF842" i="2"/>
  <c r="AD846" i="2"/>
  <c r="AF846" i="2"/>
  <c r="AD850" i="2"/>
  <c r="AF850" i="2"/>
  <c r="AD854" i="2"/>
  <c r="AF854" i="2"/>
  <c r="AD858" i="2"/>
  <c r="AF858" i="2"/>
  <c r="AD866" i="2"/>
  <c r="AF866" i="2"/>
  <c r="AR868" i="2"/>
  <c r="AP868" i="2"/>
  <c r="AD882" i="2"/>
  <c r="AF882" i="2"/>
  <c r="AR884" i="2"/>
  <c r="AP884" i="2"/>
  <c r="AD786" i="2"/>
  <c r="AP787" i="2"/>
  <c r="AQ788" i="2"/>
  <c r="AC791" i="2"/>
  <c r="AD791" i="2" s="1"/>
  <c r="AD794" i="2"/>
  <c r="AP795" i="2"/>
  <c r="AQ796" i="2"/>
  <c r="AC799" i="2"/>
  <c r="AD799" i="2" s="1"/>
  <c r="AQ800" i="2"/>
  <c r="AP801" i="2"/>
  <c r="AQ804" i="2"/>
  <c r="AP805" i="2"/>
  <c r="AQ808" i="2"/>
  <c r="AP809" i="2"/>
  <c r="AQ812" i="2"/>
  <c r="AP813" i="2"/>
  <c r="AQ816" i="2"/>
  <c r="AP817" i="2"/>
  <c r="AE821" i="2"/>
  <c r="AC821" i="2"/>
  <c r="AE823" i="2"/>
  <c r="AC823" i="2"/>
  <c r="AE825" i="2"/>
  <c r="AC825" i="2"/>
  <c r="AE827" i="2"/>
  <c r="AC827" i="2"/>
  <c r="AE829" i="2"/>
  <c r="AC829" i="2"/>
  <c r="AE831" i="2"/>
  <c r="AC831" i="2"/>
  <c r="AE833" i="2"/>
  <c r="AC833" i="2"/>
  <c r="AE835" i="2"/>
  <c r="AC835" i="2"/>
  <c r="AE837" i="2"/>
  <c r="AC837" i="2"/>
  <c r="AE839" i="2"/>
  <c r="AC839" i="2"/>
  <c r="AE841" i="2"/>
  <c r="AC841" i="2"/>
  <c r="AE843" i="2"/>
  <c r="AC843" i="2"/>
  <c r="AE845" i="2"/>
  <c r="AC845" i="2"/>
  <c r="AE847" i="2"/>
  <c r="AC847" i="2"/>
  <c r="AE849" i="2"/>
  <c r="AC849" i="2"/>
  <c r="AE851" i="2"/>
  <c r="AC851" i="2"/>
  <c r="AE853" i="2"/>
  <c r="AC853" i="2"/>
  <c r="AE855" i="2"/>
  <c r="AC855" i="2"/>
  <c r="AE857" i="2"/>
  <c r="AC857" i="2"/>
  <c r="AE859" i="2"/>
  <c r="AC859" i="2"/>
  <c r="AE861" i="2"/>
  <c r="AC861" i="2"/>
  <c r="AE862" i="2"/>
  <c r="AC862" i="2"/>
  <c r="AO869" i="2"/>
  <c r="AQ869" i="2"/>
  <c r="AE877" i="2"/>
  <c r="AC877" i="2"/>
  <c r="AE878" i="2"/>
  <c r="AC878" i="2"/>
  <c r="AO885" i="2"/>
  <c r="AQ885" i="2"/>
  <c r="AE893" i="2"/>
  <c r="AC893" i="2"/>
  <c r="AE894" i="2"/>
  <c r="AC894" i="2"/>
  <c r="AF901" i="2"/>
  <c r="AR904" i="2"/>
  <c r="AP904" i="2"/>
  <c r="AF917" i="2"/>
  <c r="AD788" i="2"/>
  <c r="AP789" i="2"/>
  <c r="AQ790" i="2"/>
  <c r="AD796" i="2"/>
  <c r="AP797" i="2"/>
  <c r="AQ798" i="2"/>
  <c r="AD802" i="2"/>
  <c r="AF802" i="2"/>
  <c r="AD806" i="2"/>
  <c r="AF806" i="2"/>
  <c r="AD810" i="2"/>
  <c r="AF810" i="2"/>
  <c r="AD814" i="2"/>
  <c r="AF814" i="2"/>
  <c r="AD818" i="2"/>
  <c r="AF818" i="2"/>
  <c r="AR863" i="2"/>
  <c r="AD864" i="2"/>
  <c r="AF864" i="2"/>
  <c r="AF868" i="2"/>
  <c r="AD874" i="2"/>
  <c r="AF874" i="2"/>
  <c r="AR876" i="2"/>
  <c r="AP876" i="2"/>
  <c r="AR879" i="2"/>
  <c r="AD880" i="2"/>
  <c r="AF880" i="2"/>
  <c r="AF884" i="2"/>
  <c r="AD890" i="2"/>
  <c r="AF890" i="2"/>
  <c r="AR892" i="2"/>
  <c r="AP892" i="2"/>
  <c r="AF897" i="2"/>
  <c r="AR900" i="2"/>
  <c r="AP900" i="2"/>
  <c r="AD790" i="2"/>
  <c r="AD798" i="2"/>
  <c r="AR802" i="2"/>
  <c r="AR806" i="2"/>
  <c r="AR810" i="2"/>
  <c r="AR814" i="2"/>
  <c r="AR818" i="2"/>
  <c r="AR820" i="2"/>
  <c r="AR822" i="2"/>
  <c r="AR824" i="2"/>
  <c r="AR826" i="2"/>
  <c r="AR828" i="2"/>
  <c r="AR830" i="2"/>
  <c r="AR832" i="2"/>
  <c r="AR834" i="2"/>
  <c r="AR836" i="2"/>
  <c r="AR838" i="2"/>
  <c r="AR840" i="2"/>
  <c r="AR842" i="2"/>
  <c r="AR844" i="2"/>
  <c r="AR846" i="2"/>
  <c r="AR848" i="2"/>
  <c r="AR850" i="2"/>
  <c r="AR852" i="2"/>
  <c r="AR854" i="2"/>
  <c r="AR856" i="2"/>
  <c r="AR858" i="2"/>
  <c r="AR860" i="2"/>
  <c r="AO861" i="2"/>
  <c r="AQ861" i="2"/>
  <c r="AE869" i="2"/>
  <c r="AC869" i="2"/>
  <c r="AE870" i="2"/>
  <c r="AC870" i="2"/>
  <c r="AO877" i="2"/>
  <c r="AQ877" i="2"/>
  <c r="AE885" i="2"/>
  <c r="AC885" i="2"/>
  <c r="AE886" i="2"/>
  <c r="AC886" i="2"/>
  <c r="AO893" i="2"/>
  <c r="AQ893" i="2"/>
  <c r="AR896" i="2"/>
  <c r="AP896" i="2"/>
  <c r="AF909" i="2"/>
  <c r="AD913" i="2"/>
  <c r="AF913" i="2"/>
  <c r="AO820" i="2"/>
  <c r="AP820" i="2" s="1"/>
  <c r="AO822" i="2"/>
  <c r="AP822" i="2" s="1"/>
  <c r="AO824" i="2"/>
  <c r="AP824" i="2" s="1"/>
  <c r="AO826" i="2"/>
  <c r="AP826" i="2" s="1"/>
  <c r="AO828" i="2"/>
  <c r="AP828" i="2" s="1"/>
  <c r="AO830" i="2"/>
  <c r="AP830" i="2" s="1"/>
  <c r="AO832" i="2"/>
  <c r="AP832" i="2" s="1"/>
  <c r="AO834" i="2"/>
  <c r="AP834" i="2" s="1"/>
  <c r="AO836" i="2"/>
  <c r="AP836" i="2" s="1"/>
  <c r="AO838" i="2"/>
  <c r="AP838" i="2" s="1"/>
  <c r="AO840" i="2"/>
  <c r="AP840" i="2" s="1"/>
  <c r="AO842" i="2"/>
  <c r="AP842" i="2" s="1"/>
  <c r="AO844" i="2"/>
  <c r="AP844" i="2" s="1"/>
  <c r="AO846" i="2"/>
  <c r="AP846" i="2" s="1"/>
  <c r="AO848" i="2"/>
  <c r="AP848" i="2" s="1"/>
  <c r="AO850" i="2"/>
  <c r="AP850" i="2" s="1"/>
  <c r="AO852" i="2"/>
  <c r="AP852" i="2" s="1"/>
  <c r="AO854" i="2"/>
  <c r="AP854" i="2" s="1"/>
  <c r="AO856" i="2"/>
  <c r="AP856" i="2" s="1"/>
  <c r="AO858" i="2"/>
  <c r="AP858" i="2" s="1"/>
  <c r="AO860" i="2"/>
  <c r="AP860" i="2" s="1"/>
  <c r="AD863" i="2"/>
  <c r="AP864" i="2"/>
  <c r="AQ865" i="2"/>
  <c r="AC868" i="2"/>
  <c r="AD868" i="2" s="1"/>
  <c r="AD871" i="2"/>
  <c r="AP872" i="2"/>
  <c r="AQ873" i="2"/>
  <c r="AC876" i="2"/>
  <c r="AD876" i="2" s="1"/>
  <c r="AD879" i="2"/>
  <c r="AP880" i="2"/>
  <c r="AQ881" i="2"/>
  <c r="AC884" i="2"/>
  <c r="AD884" i="2" s="1"/>
  <c r="AD887" i="2"/>
  <c r="AP888" i="2"/>
  <c r="AQ889" i="2"/>
  <c r="AC892" i="2"/>
  <c r="AD892" i="2" s="1"/>
  <c r="AD895" i="2"/>
  <c r="AD896" i="2"/>
  <c r="AC897" i="2"/>
  <c r="AD897" i="2" s="1"/>
  <c r="AP898" i="2"/>
  <c r="AD900" i="2"/>
  <c r="AC901" i="2"/>
  <c r="AD901" i="2" s="1"/>
  <c r="AP902" i="2"/>
  <c r="AD904" i="2"/>
  <c r="AC905" i="2"/>
  <c r="AD905" i="2" s="1"/>
  <c r="AP906" i="2"/>
  <c r="AD908" i="2"/>
  <c r="AC909" i="2"/>
  <c r="AD909" i="2" s="1"/>
  <c r="AP910" i="2"/>
  <c r="AD912" i="2"/>
  <c r="AR934" i="2"/>
  <c r="AF936" i="2"/>
  <c r="AD936" i="2"/>
  <c r="AD865" i="2"/>
  <c r="AP866" i="2"/>
  <c r="AQ867" i="2"/>
  <c r="AD873" i="2"/>
  <c r="AP874" i="2"/>
  <c r="AQ875" i="2"/>
  <c r="AD881" i="2"/>
  <c r="AP882" i="2"/>
  <c r="AQ883" i="2"/>
  <c r="AD889" i="2"/>
  <c r="AP890" i="2"/>
  <c r="AQ891" i="2"/>
  <c r="AP897" i="2"/>
  <c r="AP901" i="2"/>
  <c r="AP905" i="2"/>
  <c r="AP909" i="2"/>
  <c r="AD911" i="2"/>
  <c r="AF915" i="2"/>
  <c r="AD915" i="2"/>
  <c r="AR915" i="2"/>
  <c r="AF934" i="2"/>
  <c r="AD934" i="2"/>
  <c r="AC959" i="2"/>
  <c r="AE959" i="2"/>
  <c r="AD867" i="2"/>
  <c r="AD875" i="2"/>
  <c r="AD883" i="2"/>
  <c r="AD891" i="2"/>
  <c r="AD898" i="2"/>
  <c r="AC899" i="2"/>
  <c r="AD899" i="2" s="1"/>
  <c r="AD902" i="2"/>
  <c r="AC903" i="2"/>
  <c r="AD903" i="2" s="1"/>
  <c r="AD906" i="2"/>
  <c r="AC907" i="2"/>
  <c r="AD907" i="2" s="1"/>
  <c r="AD910" i="2"/>
  <c r="AD914" i="2"/>
  <c r="AO919" i="2"/>
  <c r="AQ919" i="2"/>
  <c r="AC925" i="2"/>
  <c r="AE925" i="2"/>
  <c r="AC927" i="2"/>
  <c r="AE927" i="2"/>
  <c r="AF949" i="2"/>
  <c r="AP949" i="2"/>
  <c r="AR949" i="2"/>
  <c r="AR950" i="2"/>
  <c r="AF952" i="2"/>
  <c r="AD952" i="2"/>
  <c r="AD916" i="2"/>
  <c r="AP926" i="2"/>
  <c r="AQ927" i="2"/>
  <c r="AP932" i="2"/>
  <c r="AR932" i="2"/>
  <c r="AQ933" i="2"/>
  <c r="AO933" i="2"/>
  <c r="AP937" i="2"/>
  <c r="AR937" i="2"/>
  <c r="AR938" i="2"/>
  <c r="AF940" i="2"/>
  <c r="AD940" i="2"/>
  <c r="AD941" i="2"/>
  <c r="AC947" i="2"/>
  <c r="AE947" i="2"/>
  <c r="AP953" i="2"/>
  <c r="AR953" i="2"/>
  <c r="AR954" i="2"/>
  <c r="AF956" i="2"/>
  <c r="AD956" i="2"/>
  <c r="AD957" i="2"/>
  <c r="AC963" i="2"/>
  <c r="AE963" i="2"/>
  <c r="AR969" i="2"/>
  <c r="AP969" i="2"/>
  <c r="AD970" i="2"/>
  <c r="AF970" i="2"/>
  <c r="AR970" i="2"/>
  <c r="AP970" i="2"/>
  <c r="AD981" i="2"/>
  <c r="AF981" i="2"/>
  <c r="AD984" i="2"/>
  <c r="AF984" i="2"/>
  <c r="AR924" i="2"/>
  <c r="AQ925" i="2"/>
  <c r="AO925" i="2"/>
  <c r="AP929" i="2"/>
  <c r="AR929" i="2"/>
  <c r="AF932" i="2"/>
  <c r="AD932" i="2"/>
  <c r="AC935" i="2"/>
  <c r="AE935" i="2"/>
  <c r="AP941" i="2"/>
  <c r="AR941" i="2"/>
  <c r="AR942" i="2"/>
  <c r="AF944" i="2"/>
  <c r="AD944" i="2"/>
  <c r="AC951" i="2"/>
  <c r="AE951" i="2"/>
  <c r="AP957" i="2"/>
  <c r="AR957" i="2"/>
  <c r="AR958" i="2"/>
  <c r="AF960" i="2"/>
  <c r="AD960" i="2"/>
  <c r="AO993" i="2"/>
  <c r="AQ993" i="2"/>
  <c r="AO915" i="2"/>
  <c r="AP915" i="2" s="1"/>
  <c r="AP917" i="2"/>
  <c r="AF919" i="2"/>
  <c r="AP921" i="2"/>
  <c r="AR921" i="2"/>
  <c r="AF924" i="2"/>
  <c r="AD924" i="2"/>
  <c r="AO924" i="2"/>
  <c r="AP924" i="2" s="1"/>
  <c r="AC933" i="2"/>
  <c r="AE933" i="2"/>
  <c r="AC939" i="2"/>
  <c r="AE939" i="2"/>
  <c r="AP945" i="2"/>
  <c r="AR945" i="2"/>
  <c r="AR946" i="2"/>
  <c r="AF948" i="2"/>
  <c r="AD948" i="2"/>
  <c r="AC955" i="2"/>
  <c r="AE955" i="2"/>
  <c r="AP961" i="2"/>
  <c r="AR961" i="2"/>
  <c r="AR962" i="2"/>
  <c r="AF964" i="2"/>
  <c r="AD964" i="2"/>
  <c r="AF979" i="2"/>
  <c r="AR992" i="2"/>
  <c r="AR968" i="2"/>
  <c r="AC975" i="2"/>
  <c r="AD975" i="2" s="1"/>
  <c r="AD978" i="2"/>
  <c r="AF978" i="2"/>
  <c r="AR978" i="2"/>
  <c r="AP978" i="2"/>
  <c r="AR981" i="2"/>
  <c r="AP981" i="2"/>
  <c r="AF983" i="2"/>
  <c r="AR983" i="2"/>
  <c r="AD989" i="2"/>
  <c r="AF989" i="2"/>
  <c r="AD992" i="2"/>
  <c r="AF992" i="2"/>
  <c r="AC997" i="2"/>
  <c r="AE997" i="2"/>
  <c r="AD1002" i="2"/>
  <c r="AF1002" i="2"/>
  <c r="AR1004" i="2"/>
  <c r="AP1004" i="2"/>
  <c r="AC1005" i="2"/>
  <c r="AD1005" i="2" s="1"/>
  <c r="AF1006" i="2"/>
  <c r="AR1008" i="2"/>
  <c r="AP1008" i="2"/>
  <c r="AP916" i="2"/>
  <c r="AP918" i="2"/>
  <c r="AP920" i="2"/>
  <c r="AP923" i="2"/>
  <c r="AP928" i="2"/>
  <c r="AP931" i="2"/>
  <c r="AO934" i="2"/>
  <c r="AP934" i="2" s="1"/>
  <c r="AF938" i="2"/>
  <c r="AD938" i="2"/>
  <c r="AO938" i="2"/>
  <c r="AP938" i="2" s="1"/>
  <c r="AF942" i="2"/>
  <c r="AD942" i="2"/>
  <c r="AO942" i="2"/>
  <c r="AP942" i="2" s="1"/>
  <c r="AF946" i="2"/>
  <c r="AD946" i="2"/>
  <c r="AO946" i="2"/>
  <c r="AP946" i="2" s="1"/>
  <c r="AF950" i="2"/>
  <c r="AD950" i="2"/>
  <c r="AO950" i="2"/>
  <c r="AP950" i="2" s="1"/>
  <c r="AF954" i="2"/>
  <c r="AD954" i="2"/>
  <c r="AO954" i="2"/>
  <c r="AP954" i="2" s="1"/>
  <c r="AF958" i="2"/>
  <c r="AD958" i="2"/>
  <c r="AO958" i="2"/>
  <c r="AP958" i="2" s="1"/>
  <c r="AF962" i="2"/>
  <c r="AD962" i="2"/>
  <c r="AO962" i="2"/>
  <c r="AP962" i="2" s="1"/>
  <c r="AF966" i="2"/>
  <c r="AD966" i="2"/>
  <c r="AO966" i="2"/>
  <c r="AP966" i="2" s="1"/>
  <c r="AD968" i="2"/>
  <c r="AF968" i="2"/>
  <c r="AQ974" i="2"/>
  <c r="AO974" i="2"/>
  <c r="AC983" i="2"/>
  <c r="AD983" i="2" s="1"/>
  <c r="AD986" i="2"/>
  <c r="AF986" i="2"/>
  <c r="AR986" i="2"/>
  <c r="AP986" i="2"/>
  <c r="AF987" i="2"/>
  <c r="AR989" i="2"/>
  <c r="AP989" i="2"/>
  <c r="AF991" i="2"/>
  <c r="AD998" i="2"/>
  <c r="AF998" i="2"/>
  <c r="AR998" i="2"/>
  <c r="AF999" i="2"/>
  <c r="AO1000" i="2"/>
  <c r="AQ1000" i="2"/>
  <c r="AR1001" i="2"/>
  <c r="AP1001" i="2"/>
  <c r="AR916" i="2"/>
  <c r="AR918" i="2"/>
  <c r="AP922" i="2"/>
  <c r="AR923" i="2"/>
  <c r="AP930" i="2"/>
  <c r="AR931" i="2"/>
  <c r="AP935" i="2"/>
  <c r="AR935" i="2"/>
  <c r="AP936" i="2"/>
  <c r="AP939" i="2"/>
  <c r="AR939" i="2"/>
  <c r="AP940" i="2"/>
  <c r="AP943" i="2"/>
  <c r="AR943" i="2"/>
  <c r="AP944" i="2"/>
  <c r="AP947" i="2"/>
  <c r="AR947" i="2"/>
  <c r="AP948" i="2"/>
  <c r="AP951" i="2"/>
  <c r="AR951" i="2"/>
  <c r="AP952" i="2"/>
  <c r="AP955" i="2"/>
  <c r="AR955" i="2"/>
  <c r="AP956" i="2"/>
  <c r="AP959" i="2"/>
  <c r="AR959" i="2"/>
  <c r="AP960" i="2"/>
  <c r="AP963" i="2"/>
  <c r="AR963" i="2"/>
  <c r="AP964" i="2"/>
  <c r="AD967" i="2"/>
  <c r="AF967" i="2"/>
  <c r="AQ967" i="2"/>
  <c r="AD973" i="2"/>
  <c r="AF973" i="2"/>
  <c r="AD976" i="2"/>
  <c r="AF976" i="2"/>
  <c r="AQ982" i="2"/>
  <c r="AO982" i="2"/>
  <c r="AQ984" i="2"/>
  <c r="AC991" i="2"/>
  <c r="AD991" i="2" s="1"/>
  <c r="AF993" i="2"/>
  <c r="AD994" i="2"/>
  <c r="AF994" i="2"/>
  <c r="AR994" i="2"/>
  <c r="AP994" i="2"/>
  <c r="AF995" i="2"/>
  <c r="AO996" i="2"/>
  <c r="AQ996" i="2"/>
  <c r="AR997" i="2"/>
  <c r="AP997" i="2"/>
  <c r="AC969" i="2"/>
  <c r="AD969" i="2" s="1"/>
  <c r="AD972" i="2"/>
  <c r="AF972" i="2"/>
  <c r="AR972" i="2"/>
  <c r="AP972" i="2"/>
  <c r="AC977" i="2"/>
  <c r="AD977" i="2" s="1"/>
  <c r="AD980" i="2"/>
  <c r="AF980" i="2"/>
  <c r="AR980" i="2"/>
  <c r="AP980" i="2"/>
  <c r="AC985" i="2"/>
  <c r="AD985" i="2" s="1"/>
  <c r="AD988" i="2"/>
  <c r="AF988" i="2"/>
  <c r="AR988" i="2"/>
  <c r="AP988" i="2"/>
  <c r="AC993" i="2"/>
  <c r="AD993" i="2" s="1"/>
  <c r="AD996" i="2"/>
  <c r="AF996" i="2"/>
  <c r="AD1000" i="2"/>
  <c r="AF1000" i="2"/>
  <c r="AF1003" i="2"/>
  <c r="AR1005" i="2"/>
  <c r="AP1005" i="2"/>
  <c r="AC1006" i="2"/>
  <c r="AD1006" i="2" s="1"/>
  <c r="AF1007" i="2"/>
  <c r="AC971" i="2"/>
  <c r="AD971" i="2" s="1"/>
  <c r="AD974" i="2"/>
  <c r="AF974" i="2"/>
  <c r="AC979" i="2"/>
  <c r="AD979" i="2" s="1"/>
  <c r="AD982" i="2"/>
  <c r="AF982" i="2"/>
  <c r="AC987" i="2"/>
  <c r="AD987" i="2" s="1"/>
  <c r="AD990" i="2"/>
  <c r="AF990" i="2"/>
  <c r="AC995" i="2"/>
  <c r="AD995" i="2" s="1"/>
  <c r="AR1002" i="2"/>
  <c r="AP1002" i="2"/>
  <c r="AC1003" i="2"/>
  <c r="AD1003" i="2" s="1"/>
  <c r="AD1004" i="2"/>
  <c r="AF1004" i="2"/>
  <c r="AR1006" i="2"/>
  <c r="AP1006" i="2"/>
  <c r="AC1007" i="2"/>
  <c r="AD1007" i="2" s="1"/>
  <c r="AD1008" i="2"/>
  <c r="AF1008" i="2"/>
  <c r="AF947" i="2" l="1"/>
  <c r="AD947" i="2"/>
  <c r="AR867" i="2"/>
  <c r="AP867" i="2"/>
  <c r="AR893" i="2"/>
  <c r="AP893" i="2"/>
  <c r="AR861" i="2"/>
  <c r="AP861" i="2"/>
  <c r="AR869" i="2"/>
  <c r="AP869" i="2"/>
  <c r="AD807" i="2"/>
  <c r="AF807" i="2"/>
  <c r="AR784" i="2"/>
  <c r="AP784" i="2"/>
  <c r="AR990" i="2"/>
  <c r="AP990" i="2"/>
  <c r="AP708" i="2"/>
  <c r="AR708" i="2"/>
  <c r="AP700" i="2"/>
  <c r="AR700" i="2"/>
  <c r="AP692" i="2"/>
  <c r="AR692" i="2"/>
  <c r="AP684" i="2"/>
  <c r="AR684" i="2"/>
  <c r="AP676" i="2"/>
  <c r="AR676" i="2"/>
  <c r="AR671" i="2"/>
  <c r="AP671" i="2"/>
  <c r="AR667" i="2"/>
  <c r="AP667" i="2"/>
  <c r="AR663" i="2"/>
  <c r="AP663" i="2"/>
  <c r="AR659" i="2"/>
  <c r="AP659" i="2"/>
  <c r="AR654" i="2"/>
  <c r="AP654" i="2"/>
  <c r="AR646" i="2"/>
  <c r="AP646" i="2"/>
  <c r="AR638" i="2"/>
  <c r="AP638" i="2"/>
  <c r="AR630" i="2"/>
  <c r="AP630" i="2"/>
  <c r="AR618" i="2"/>
  <c r="AP618" i="2"/>
  <c r="AR610" i="2"/>
  <c r="AP610" i="2"/>
  <c r="AR602" i="2"/>
  <c r="AP602" i="2"/>
  <c r="AR594" i="2"/>
  <c r="AP594" i="2"/>
  <c r="AR586" i="2"/>
  <c r="AP586" i="2"/>
  <c r="AR576" i="2"/>
  <c r="AP576" i="2"/>
  <c r="AR527" i="2"/>
  <c r="AP527" i="2"/>
  <c r="AR519" i="2"/>
  <c r="AP519" i="2"/>
  <c r="AR511" i="2"/>
  <c r="AP511" i="2"/>
  <c r="AR503" i="2"/>
  <c r="AP503" i="2"/>
  <c r="AP392" i="2"/>
  <c r="AR392" i="2"/>
  <c r="AP388" i="2"/>
  <c r="AR388" i="2"/>
  <c r="AP384" i="2"/>
  <c r="AR384" i="2"/>
  <c r="AP380" i="2"/>
  <c r="AR380" i="2"/>
  <c r="AP376" i="2"/>
  <c r="AR376" i="2"/>
  <c r="AP372" i="2"/>
  <c r="AR372" i="2"/>
  <c r="AP368" i="2"/>
  <c r="AR368" i="2"/>
  <c r="AP365" i="2"/>
  <c r="AR365" i="2"/>
  <c r="AP357" i="2"/>
  <c r="AR357" i="2"/>
  <c r="AP349" i="2"/>
  <c r="AR349" i="2"/>
  <c r="AP341" i="2"/>
  <c r="AR341" i="2"/>
  <c r="AP333" i="2"/>
  <c r="AR333" i="2"/>
  <c r="AP325" i="2"/>
  <c r="AR325" i="2"/>
  <c r="AP233" i="2"/>
  <c r="AR233" i="2"/>
  <c r="AP231" i="2"/>
  <c r="AR231" i="2"/>
  <c r="AP229" i="2"/>
  <c r="AR229" i="2"/>
  <c r="AP227" i="2"/>
  <c r="AR227" i="2"/>
  <c r="AP225" i="2"/>
  <c r="AR225" i="2"/>
  <c r="AP223" i="2"/>
  <c r="AR223" i="2"/>
  <c r="AP221" i="2"/>
  <c r="AR221" i="2"/>
  <c r="AP219" i="2"/>
  <c r="AR219" i="2"/>
  <c r="AP217" i="2"/>
  <c r="AR217" i="2"/>
  <c r="AP215" i="2"/>
  <c r="AR215" i="2"/>
  <c r="AP213" i="2"/>
  <c r="AR213" i="2"/>
  <c r="AP211" i="2"/>
  <c r="AR211" i="2"/>
  <c r="AP209" i="2"/>
  <c r="AR209" i="2"/>
  <c r="AP207" i="2"/>
  <c r="AR207" i="2"/>
  <c r="AP205" i="2"/>
  <c r="AR205" i="2"/>
  <c r="AP203" i="2"/>
  <c r="AR203" i="2"/>
  <c r="AP201" i="2"/>
  <c r="AR201" i="2"/>
  <c r="AP199" i="2"/>
  <c r="AR199" i="2"/>
  <c r="AP197" i="2"/>
  <c r="AR197" i="2"/>
  <c r="AP195" i="2"/>
  <c r="AR195" i="2"/>
  <c r="AP193" i="2"/>
  <c r="AR193" i="2"/>
  <c r="AP191" i="2"/>
  <c r="AR191" i="2"/>
  <c r="AP189" i="2"/>
  <c r="AR189" i="2"/>
  <c r="AP187" i="2"/>
  <c r="AR187" i="2"/>
  <c r="AP185" i="2"/>
  <c r="AR185" i="2"/>
  <c r="AP183" i="2"/>
  <c r="AR183" i="2"/>
  <c r="AP181" i="2"/>
  <c r="AR181" i="2"/>
  <c r="AP179" i="2"/>
  <c r="AR179" i="2"/>
  <c r="AP177" i="2"/>
  <c r="AR177" i="2"/>
  <c r="AP175" i="2"/>
  <c r="AR175" i="2"/>
  <c r="AP173" i="2"/>
  <c r="AR173" i="2"/>
  <c r="AP171" i="2"/>
  <c r="AR171" i="2"/>
  <c r="AP169" i="2"/>
  <c r="AR169" i="2"/>
  <c r="AP167" i="2"/>
  <c r="AR167" i="2"/>
  <c r="AP165" i="2"/>
  <c r="AR165" i="2"/>
  <c r="AP163" i="2"/>
  <c r="AR163" i="2"/>
  <c r="AP161" i="2"/>
  <c r="AR161" i="2"/>
  <c r="AP159" i="2"/>
  <c r="AR159" i="2"/>
  <c r="AP157" i="2"/>
  <c r="AR157" i="2"/>
  <c r="AP155" i="2"/>
  <c r="AR155" i="2"/>
  <c r="AP153" i="2"/>
  <c r="AR153" i="2"/>
  <c r="AP151" i="2"/>
  <c r="AR151" i="2"/>
  <c r="AP149" i="2"/>
  <c r="AR149" i="2"/>
  <c r="AP147" i="2"/>
  <c r="AR147" i="2"/>
  <c r="AP145" i="2"/>
  <c r="AR145" i="2"/>
  <c r="AP143" i="2"/>
  <c r="AR143" i="2"/>
  <c r="AR28" i="2"/>
  <c r="AP28" i="2"/>
  <c r="AD131" i="2"/>
  <c r="AF131" i="2"/>
  <c r="AD123" i="2"/>
  <c r="AF123" i="2"/>
  <c r="AD115" i="2"/>
  <c r="AF115" i="2"/>
  <c r="AD107" i="2"/>
  <c r="AF107" i="2"/>
  <c r="AR60" i="2"/>
  <c r="AP60" i="2"/>
  <c r="AR36" i="2"/>
  <c r="AP36" i="2"/>
  <c r="AR8" i="2"/>
  <c r="AP8" i="2"/>
  <c r="AF234" i="2"/>
  <c r="AD234" i="2"/>
  <c r="AF232" i="2"/>
  <c r="AD232" i="2"/>
  <c r="AF230" i="2"/>
  <c r="AD230" i="2"/>
  <c r="AF228" i="2"/>
  <c r="AD228" i="2"/>
  <c r="AF226" i="2"/>
  <c r="AD226" i="2"/>
  <c r="AF224" i="2"/>
  <c r="AD224" i="2"/>
  <c r="AF222" i="2"/>
  <c r="AD222" i="2"/>
  <c r="AF220" i="2"/>
  <c r="AD220" i="2"/>
  <c r="AF218" i="2"/>
  <c r="AD218" i="2"/>
  <c r="AF216" i="2"/>
  <c r="AD216" i="2"/>
  <c r="AF214" i="2"/>
  <c r="AD214" i="2"/>
  <c r="AF212" i="2"/>
  <c r="AD212" i="2"/>
  <c r="AF210" i="2"/>
  <c r="AD210" i="2"/>
  <c r="AF208" i="2"/>
  <c r="AD208" i="2"/>
  <c r="AF206" i="2"/>
  <c r="AD206" i="2"/>
  <c r="AF204" i="2"/>
  <c r="AD204" i="2"/>
  <c r="AF202" i="2"/>
  <c r="AD202" i="2"/>
  <c r="AF200" i="2"/>
  <c r="AD200" i="2"/>
  <c r="AF198" i="2"/>
  <c r="AD198" i="2"/>
  <c r="AF196" i="2"/>
  <c r="AD196" i="2"/>
  <c r="AF194" i="2"/>
  <c r="AD194" i="2"/>
  <c r="AF192" i="2"/>
  <c r="AD192" i="2"/>
  <c r="AF190" i="2"/>
  <c r="AD190" i="2"/>
  <c r="AF188" i="2"/>
  <c r="AD188" i="2"/>
  <c r="AF186" i="2"/>
  <c r="AD186" i="2"/>
  <c r="AF184" i="2"/>
  <c r="AD184" i="2"/>
  <c r="AF182" i="2"/>
  <c r="AD182" i="2"/>
  <c r="AF180" i="2"/>
  <c r="AD180" i="2"/>
  <c r="AF178" i="2"/>
  <c r="AD178" i="2"/>
  <c r="AF176" i="2"/>
  <c r="AD176" i="2"/>
  <c r="AF174" i="2"/>
  <c r="AD174" i="2"/>
  <c r="AF172" i="2"/>
  <c r="AD172" i="2"/>
  <c r="AF170" i="2"/>
  <c r="AD170" i="2"/>
  <c r="AF168" i="2"/>
  <c r="AD168" i="2"/>
  <c r="AF166" i="2"/>
  <c r="AD166" i="2"/>
  <c r="AF164" i="2"/>
  <c r="AD164" i="2"/>
  <c r="AF162" i="2"/>
  <c r="AD162" i="2"/>
  <c r="AF160" i="2"/>
  <c r="AD160" i="2"/>
  <c r="AF158" i="2"/>
  <c r="AD158" i="2"/>
  <c r="AF156" i="2"/>
  <c r="AD156" i="2"/>
  <c r="AF154" i="2"/>
  <c r="AD154" i="2"/>
  <c r="AF152" i="2"/>
  <c r="AD152" i="2"/>
  <c r="AF150" i="2"/>
  <c r="AD150" i="2"/>
  <c r="AF148" i="2"/>
  <c r="AD148" i="2"/>
  <c r="AF146" i="2"/>
  <c r="AD146" i="2"/>
  <c r="AF144" i="2"/>
  <c r="AD144" i="2"/>
  <c r="AR135" i="2"/>
  <c r="AP135" i="2"/>
  <c r="AR52" i="2"/>
  <c r="AP52" i="2"/>
  <c r="AR44" i="2"/>
  <c r="AP44" i="2"/>
  <c r="AR22" i="2"/>
  <c r="AP22" i="2"/>
  <c r="AR982" i="2"/>
  <c r="AP982" i="2"/>
  <c r="AF955" i="2"/>
  <c r="AD955" i="2"/>
  <c r="AR875" i="2"/>
  <c r="AP875" i="2"/>
  <c r="AD885" i="2"/>
  <c r="AF885" i="2"/>
  <c r="AD870" i="2"/>
  <c r="AF870" i="2"/>
  <c r="AR790" i="2"/>
  <c r="AP790" i="2"/>
  <c r="AD893" i="2"/>
  <c r="AF893" i="2"/>
  <c r="AD878" i="2"/>
  <c r="AF878" i="2"/>
  <c r="AD861" i="2"/>
  <c r="AF861" i="2"/>
  <c r="AD857" i="2"/>
  <c r="AF857" i="2"/>
  <c r="AD853" i="2"/>
  <c r="AF853" i="2"/>
  <c r="AD849" i="2"/>
  <c r="AF849" i="2"/>
  <c r="AD845" i="2"/>
  <c r="AF845" i="2"/>
  <c r="AD841" i="2"/>
  <c r="AF841" i="2"/>
  <c r="AD837" i="2"/>
  <c r="AF837" i="2"/>
  <c r="AD833" i="2"/>
  <c r="AF833" i="2"/>
  <c r="AD829" i="2"/>
  <c r="AF829" i="2"/>
  <c r="AD825" i="2"/>
  <c r="AF825" i="2"/>
  <c r="AD821" i="2"/>
  <c r="AF821" i="2"/>
  <c r="AR812" i="2"/>
  <c r="AP812" i="2"/>
  <c r="AR804" i="2"/>
  <c r="AP804" i="2"/>
  <c r="AR796" i="2"/>
  <c r="AP796" i="2"/>
  <c r="AR788" i="2"/>
  <c r="AP788" i="2"/>
  <c r="AD785" i="2"/>
  <c r="AF785" i="2"/>
  <c r="AD793" i="2"/>
  <c r="AF793" i="2"/>
  <c r="AR991" i="2"/>
  <c r="AP991" i="2"/>
  <c r="AF943" i="2"/>
  <c r="AD943" i="2"/>
  <c r="AD811" i="2"/>
  <c r="AF811" i="2"/>
  <c r="AP706" i="2"/>
  <c r="AR706" i="2"/>
  <c r="AP698" i="2"/>
  <c r="AR698" i="2"/>
  <c r="AP690" i="2"/>
  <c r="AR690" i="2"/>
  <c r="AP682" i="2"/>
  <c r="AR682" i="2"/>
  <c r="AR674" i="2"/>
  <c r="AP674" i="2"/>
  <c r="AR670" i="2"/>
  <c r="AP670" i="2"/>
  <c r="AR666" i="2"/>
  <c r="AP666" i="2"/>
  <c r="AR662" i="2"/>
  <c r="AP662" i="2"/>
  <c r="AR658" i="2"/>
  <c r="AP658" i="2"/>
  <c r="AR652" i="2"/>
  <c r="AP652" i="2"/>
  <c r="AR644" i="2"/>
  <c r="AP644" i="2"/>
  <c r="AR636" i="2"/>
  <c r="AP636" i="2"/>
  <c r="AR628" i="2"/>
  <c r="AP628" i="2"/>
  <c r="AR616" i="2"/>
  <c r="AP616" i="2"/>
  <c r="AR608" i="2"/>
  <c r="AP608" i="2"/>
  <c r="AR600" i="2"/>
  <c r="AP600" i="2"/>
  <c r="AR592" i="2"/>
  <c r="AP592" i="2"/>
  <c r="AR584" i="2"/>
  <c r="AP584" i="2"/>
  <c r="AR529" i="2"/>
  <c r="AP529" i="2"/>
  <c r="AR521" i="2"/>
  <c r="AP521" i="2"/>
  <c r="AR513" i="2"/>
  <c r="AP513" i="2"/>
  <c r="AR505" i="2"/>
  <c r="AP505" i="2"/>
  <c r="AF492" i="2"/>
  <c r="AD492" i="2"/>
  <c r="AF488" i="2"/>
  <c r="AD488" i="2"/>
  <c r="AF484" i="2"/>
  <c r="AD484" i="2"/>
  <c r="AF480" i="2"/>
  <c r="AD480" i="2"/>
  <c r="AF476" i="2"/>
  <c r="AD476" i="2"/>
  <c r="AF472" i="2"/>
  <c r="AD472" i="2"/>
  <c r="AF468" i="2"/>
  <c r="AD468" i="2"/>
  <c r="AF464" i="2"/>
  <c r="AD464" i="2"/>
  <c r="AF460" i="2"/>
  <c r="AD460" i="2"/>
  <c r="AF456" i="2"/>
  <c r="AD456" i="2"/>
  <c r="AF452" i="2"/>
  <c r="AD452" i="2"/>
  <c r="AF448" i="2"/>
  <c r="AD448" i="2"/>
  <c r="AF444" i="2"/>
  <c r="AD444" i="2"/>
  <c r="AF440" i="2"/>
  <c r="AD440" i="2"/>
  <c r="AF436" i="2"/>
  <c r="AD436" i="2"/>
  <c r="AF432" i="2"/>
  <c r="AD432" i="2"/>
  <c r="AF428" i="2"/>
  <c r="AD428" i="2"/>
  <c r="AF424" i="2"/>
  <c r="AD424" i="2"/>
  <c r="AF420" i="2"/>
  <c r="AD420" i="2"/>
  <c r="AF416" i="2"/>
  <c r="AD416" i="2"/>
  <c r="AF412" i="2"/>
  <c r="AD412" i="2"/>
  <c r="AF408" i="2"/>
  <c r="AD408" i="2"/>
  <c r="AF404" i="2"/>
  <c r="AD404" i="2"/>
  <c r="AF400" i="2"/>
  <c r="AD400" i="2"/>
  <c r="AF396" i="2"/>
  <c r="AD396" i="2"/>
  <c r="AP391" i="2"/>
  <c r="AR391" i="2"/>
  <c r="AP387" i="2"/>
  <c r="AR387" i="2"/>
  <c r="AP383" i="2"/>
  <c r="AR383" i="2"/>
  <c r="AP379" i="2"/>
  <c r="AR379" i="2"/>
  <c r="AP375" i="2"/>
  <c r="AR375" i="2"/>
  <c r="AP371" i="2"/>
  <c r="AR371" i="2"/>
  <c r="AP367" i="2"/>
  <c r="AR367" i="2"/>
  <c r="AP363" i="2"/>
  <c r="AR363" i="2"/>
  <c r="AP355" i="2"/>
  <c r="AR355" i="2"/>
  <c r="AP347" i="2"/>
  <c r="AR347" i="2"/>
  <c r="AP339" i="2"/>
  <c r="AR339" i="2"/>
  <c r="AP331" i="2"/>
  <c r="AR331" i="2"/>
  <c r="AD98" i="2"/>
  <c r="AF98" i="2"/>
  <c r="AD129" i="2"/>
  <c r="AF129" i="2"/>
  <c r="AD121" i="2"/>
  <c r="AF121" i="2"/>
  <c r="AD113" i="2"/>
  <c r="AF113" i="2"/>
  <c r="AD105" i="2"/>
  <c r="AF105" i="2"/>
  <c r="AR34" i="2"/>
  <c r="AP34" i="2"/>
  <c r="AR18" i="2"/>
  <c r="AP18" i="2"/>
  <c r="AR137" i="2"/>
  <c r="AP137" i="2"/>
  <c r="AR58" i="2"/>
  <c r="AP58" i="2"/>
  <c r="AR50" i="2"/>
  <c r="AP50" i="2"/>
  <c r="AR42" i="2"/>
  <c r="AP42" i="2"/>
  <c r="AR20" i="2"/>
  <c r="AP20" i="2"/>
  <c r="AR12" i="2"/>
  <c r="AP12" i="2"/>
  <c r="AR967" i="2"/>
  <c r="AP967" i="2"/>
  <c r="AF927" i="2"/>
  <c r="AD927" i="2"/>
  <c r="AR974" i="2"/>
  <c r="AP974" i="2"/>
  <c r="AP933" i="2"/>
  <c r="AR933" i="2"/>
  <c r="AR881" i="2"/>
  <c r="AP881" i="2"/>
  <c r="AR865" i="2"/>
  <c r="AP865" i="2"/>
  <c r="AR877" i="2"/>
  <c r="AP877" i="2"/>
  <c r="AR885" i="2"/>
  <c r="AP885" i="2"/>
  <c r="AD815" i="2"/>
  <c r="AF815" i="2"/>
  <c r="AP704" i="2"/>
  <c r="AR704" i="2"/>
  <c r="AP696" i="2"/>
  <c r="AR696" i="2"/>
  <c r="AP688" i="2"/>
  <c r="AR688" i="2"/>
  <c r="AP680" i="2"/>
  <c r="AR680" i="2"/>
  <c r="AR673" i="2"/>
  <c r="AP673" i="2"/>
  <c r="AR669" i="2"/>
  <c r="AP669" i="2"/>
  <c r="AR665" i="2"/>
  <c r="AP665" i="2"/>
  <c r="AR661" i="2"/>
  <c r="AP661" i="2"/>
  <c r="AR657" i="2"/>
  <c r="AP657" i="2"/>
  <c r="AR650" i="2"/>
  <c r="AP650" i="2"/>
  <c r="AR642" i="2"/>
  <c r="AP642" i="2"/>
  <c r="AR634" i="2"/>
  <c r="AP634" i="2"/>
  <c r="AR626" i="2"/>
  <c r="AP626" i="2"/>
  <c r="AR622" i="2"/>
  <c r="AP622" i="2"/>
  <c r="AR614" i="2"/>
  <c r="AP614" i="2"/>
  <c r="AR606" i="2"/>
  <c r="AP606" i="2"/>
  <c r="AR598" i="2"/>
  <c r="AP598" i="2"/>
  <c r="AR590" i="2"/>
  <c r="AP590" i="2"/>
  <c r="AR582" i="2"/>
  <c r="AP582" i="2"/>
  <c r="AR523" i="2"/>
  <c r="AP523" i="2"/>
  <c r="AR515" i="2"/>
  <c r="AP515" i="2"/>
  <c r="AR507" i="2"/>
  <c r="AP507" i="2"/>
  <c r="AR499" i="2"/>
  <c r="AP499" i="2"/>
  <c r="AP390" i="2"/>
  <c r="AR390" i="2"/>
  <c r="AP386" i="2"/>
  <c r="AR386" i="2"/>
  <c r="AP382" i="2"/>
  <c r="AR382" i="2"/>
  <c r="AP378" i="2"/>
  <c r="AR378" i="2"/>
  <c r="AP374" i="2"/>
  <c r="AR374" i="2"/>
  <c r="AP370" i="2"/>
  <c r="AR370" i="2"/>
  <c r="AP361" i="2"/>
  <c r="AR361" i="2"/>
  <c r="AP353" i="2"/>
  <c r="AR353" i="2"/>
  <c r="AP345" i="2"/>
  <c r="AR345" i="2"/>
  <c r="AP337" i="2"/>
  <c r="AR337" i="2"/>
  <c r="AP329" i="2"/>
  <c r="AR329" i="2"/>
  <c r="AP232" i="2"/>
  <c r="AR232" i="2"/>
  <c r="AP230" i="2"/>
  <c r="AR230" i="2"/>
  <c r="AP228" i="2"/>
  <c r="AR228" i="2"/>
  <c r="AP226" i="2"/>
  <c r="AR226" i="2"/>
  <c r="AP224" i="2"/>
  <c r="AR224" i="2"/>
  <c r="AP222" i="2"/>
  <c r="AR222" i="2"/>
  <c r="AP220" i="2"/>
  <c r="AR220" i="2"/>
  <c r="AP218" i="2"/>
  <c r="AR218" i="2"/>
  <c r="AP216" i="2"/>
  <c r="AR216" i="2"/>
  <c r="AP214" i="2"/>
  <c r="AR214" i="2"/>
  <c r="AP212" i="2"/>
  <c r="AR212" i="2"/>
  <c r="AP210" i="2"/>
  <c r="AR210" i="2"/>
  <c r="AP208" i="2"/>
  <c r="AR208" i="2"/>
  <c r="AP206" i="2"/>
  <c r="AR206" i="2"/>
  <c r="AP204" i="2"/>
  <c r="AR204" i="2"/>
  <c r="AP202" i="2"/>
  <c r="AR202" i="2"/>
  <c r="AP200" i="2"/>
  <c r="AR200" i="2"/>
  <c r="AP198" i="2"/>
  <c r="AR198" i="2"/>
  <c r="AP196" i="2"/>
  <c r="AR196" i="2"/>
  <c r="AP194" i="2"/>
  <c r="AR194" i="2"/>
  <c r="AP192" i="2"/>
  <c r="AR192" i="2"/>
  <c r="AP190" i="2"/>
  <c r="AR190" i="2"/>
  <c r="AP188" i="2"/>
  <c r="AR188" i="2"/>
  <c r="AP186" i="2"/>
  <c r="AR186" i="2"/>
  <c r="AP184" i="2"/>
  <c r="AR184" i="2"/>
  <c r="AP182" i="2"/>
  <c r="AR182" i="2"/>
  <c r="AP180" i="2"/>
  <c r="AR180" i="2"/>
  <c r="AP178" i="2"/>
  <c r="AR178" i="2"/>
  <c r="AP176" i="2"/>
  <c r="AR176" i="2"/>
  <c r="AP174" i="2"/>
  <c r="AR174" i="2"/>
  <c r="AP172" i="2"/>
  <c r="AR172" i="2"/>
  <c r="AP170" i="2"/>
  <c r="AR170" i="2"/>
  <c r="AP168" i="2"/>
  <c r="AR168" i="2"/>
  <c r="AP166" i="2"/>
  <c r="AR166" i="2"/>
  <c r="AP164" i="2"/>
  <c r="AR164" i="2"/>
  <c r="AP162" i="2"/>
  <c r="AR162" i="2"/>
  <c r="AP160" i="2"/>
  <c r="AR160" i="2"/>
  <c r="AP158" i="2"/>
  <c r="AR158" i="2"/>
  <c r="AP156" i="2"/>
  <c r="AR156" i="2"/>
  <c r="AP154" i="2"/>
  <c r="AR154" i="2"/>
  <c r="AP152" i="2"/>
  <c r="AR152" i="2"/>
  <c r="AP150" i="2"/>
  <c r="AR150" i="2"/>
  <c r="AP148" i="2"/>
  <c r="AR148" i="2"/>
  <c r="AP146" i="2"/>
  <c r="AR146" i="2"/>
  <c r="AP144" i="2"/>
  <c r="AR144" i="2"/>
  <c r="AR14" i="2"/>
  <c r="AP14" i="2"/>
  <c r="AD127" i="2"/>
  <c r="AF127" i="2"/>
  <c r="AD119" i="2"/>
  <c r="AF119" i="2"/>
  <c r="AD111" i="2"/>
  <c r="AF111" i="2"/>
  <c r="AD103" i="2"/>
  <c r="AF103" i="2"/>
  <c r="AR32" i="2"/>
  <c r="AP32" i="2"/>
  <c r="AR24" i="2"/>
  <c r="AP24" i="2"/>
  <c r="AF233" i="2"/>
  <c r="AD233" i="2"/>
  <c r="AF231" i="2"/>
  <c r="AD231" i="2"/>
  <c r="AF229" i="2"/>
  <c r="AD229" i="2"/>
  <c r="AF227" i="2"/>
  <c r="AD227" i="2"/>
  <c r="AF225" i="2"/>
  <c r="AD225" i="2"/>
  <c r="AF223" i="2"/>
  <c r="AD223" i="2"/>
  <c r="AF221" i="2"/>
  <c r="AD221" i="2"/>
  <c r="AF219" i="2"/>
  <c r="AD219" i="2"/>
  <c r="AF217" i="2"/>
  <c r="AD217" i="2"/>
  <c r="AF215" i="2"/>
  <c r="AD215" i="2"/>
  <c r="AF213" i="2"/>
  <c r="AD213" i="2"/>
  <c r="AF211" i="2"/>
  <c r="AD211" i="2"/>
  <c r="AF209" i="2"/>
  <c r="AD209" i="2"/>
  <c r="AF207" i="2"/>
  <c r="AD207" i="2"/>
  <c r="AF205" i="2"/>
  <c r="AD205" i="2"/>
  <c r="AF203" i="2"/>
  <c r="AD203" i="2"/>
  <c r="AF201" i="2"/>
  <c r="AD201" i="2"/>
  <c r="AF199" i="2"/>
  <c r="AD199" i="2"/>
  <c r="AF197" i="2"/>
  <c r="AD197" i="2"/>
  <c r="AF195" i="2"/>
  <c r="AD195" i="2"/>
  <c r="AF193" i="2"/>
  <c r="AD193" i="2"/>
  <c r="AF191" i="2"/>
  <c r="AD191" i="2"/>
  <c r="AF189" i="2"/>
  <c r="AD189" i="2"/>
  <c r="AF187" i="2"/>
  <c r="AD187" i="2"/>
  <c r="AF185" i="2"/>
  <c r="AD185" i="2"/>
  <c r="AF183" i="2"/>
  <c r="AD183" i="2"/>
  <c r="AF181" i="2"/>
  <c r="AD181" i="2"/>
  <c r="AF179" i="2"/>
  <c r="AD179" i="2"/>
  <c r="AF177" i="2"/>
  <c r="AD177" i="2"/>
  <c r="AF175" i="2"/>
  <c r="AD175" i="2"/>
  <c r="AF173" i="2"/>
  <c r="AD173" i="2"/>
  <c r="AF171" i="2"/>
  <c r="AD171" i="2"/>
  <c r="AF169" i="2"/>
  <c r="AD169" i="2"/>
  <c r="AF167" i="2"/>
  <c r="AD167" i="2"/>
  <c r="AF165" i="2"/>
  <c r="AD165" i="2"/>
  <c r="AF163" i="2"/>
  <c r="AD163" i="2"/>
  <c r="AF161" i="2"/>
  <c r="AD161" i="2"/>
  <c r="AF159" i="2"/>
  <c r="AD159" i="2"/>
  <c r="AF157" i="2"/>
  <c r="AD157" i="2"/>
  <c r="AF155" i="2"/>
  <c r="AD155" i="2"/>
  <c r="AF153" i="2"/>
  <c r="AD153" i="2"/>
  <c r="AF151" i="2"/>
  <c r="AD151" i="2"/>
  <c r="AF149" i="2"/>
  <c r="AD149" i="2"/>
  <c r="AF147" i="2"/>
  <c r="AD147" i="2"/>
  <c r="AF145" i="2"/>
  <c r="AD145" i="2"/>
  <c r="AR139" i="2"/>
  <c r="AP139" i="2"/>
  <c r="AR56" i="2"/>
  <c r="AP56" i="2"/>
  <c r="AR48" i="2"/>
  <c r="AP48" i="2"/>
  <c r="AR40" i="2"/>
  <c r="AP40" i="2"/>
  <c r="AR26" i="2"/>
  <c r="AP26" i="2"/>
  <c r="AR10" i="2"/>
  <c r="AP10" i="2"/>
  <c r="AF939" i="2"/>
  <c r="AD939" i="2"/>
  <c r="AP919" i="2"/>
  <c r="AR919" i="2"/>
  <c r="AR996" i="2"/>
  <c r="AP996" i="2"/>
  <c r="AD997" i="2"/>
  <c r="AF997" i="2"/>
  <c r="AR993" i="2"/>
  <c r="AP993" i="2"/>
  <c r="AP925" i="2"/>
  <c r="AR925" i="2"/>
  <c r="AP927" i="2"/>
  <c r="AR927" i="2"/>
  <c r="AR883" i="2"/>
  <c r="AP883" i="2"/>
  <c r="AR889" i="2"/>
  <c r="AP889" i="2"/>
  <c r="AR873" i="2"/>
  <c r="AP873" i="2"/>
  <c r="AR798" i="2"/>
  <c r="AP798" i="2"/>
  <c r="AR792" i="2"/>
  <c r="AP792" i="2"/>
  <c r="AR984" i="2"/>
  <c r="AP984" i="2"/>
  <c r="AR1000" i="2"/>
  <c r="AP1000" i="2"/>
  <c r="AF933" i="2"/>
  <c r="AD933" i="2"/>
  <c r="AF951" i="2"/>
  <c r="AD951" i="2"/>
  <c r="AF935" i="2"/>
  <c r="AD935" i="2"/>
  <c r="AF963" i="2"/>
  <c r="AD963" i="2"/>
  <c r="AF925" i="2"/>
  <c r="AD925" i="2"/>
  <c r="AF959" i="2"/>
  <c r="AD959" i="2"/>
  <c r="AR891" i="2"/>
  <c r="AP891" i="2"/>
  <c r="AD886" i="2"/>
  <c r="AF886" i="2"/>
  <c r="AD869" i="2"/>
  <c r="AF869" i="2"/>
  <c r="AD894" i="2"/>
  <c r="AF894" i="2"/>
  <c r="AD877" i="2"/>
  <c r="AF877" i="2"/>
  <c r="AD862" i="2"/>
  <c r="AF862" i="2"/>
  <c r="AD859" i="2"/>
  <c r="AF859" i="2"/>
  <c r="AD855" i="2"/>
  <c r="AF855" i="2"/>
  <c r="AD851" i="2"/>
  <c r="AF851" i="2"/>
  <c r="AD847" i="2"/>
  <c r="AF847" i="2"/>
  <c r="AD843" i="2"/>
  <c r="AF843" i="2"/>
  <c r="AD839" i="2"/>
  <c r="AF839" i="2"/>
  <c r="AD835" i="2"/>
  <c r="AF835" i="2"/>
  <c r="AD831" i="2"/>
  <c r="AF831" i="2"/>
  <c r="AD827" i="2"/>
  <c r="AF827" i="2"/>
  <c r="AD823" i="2"/>
  <c r="AF823" i="2"/>
  <c r="AR816" i="2"/>
  <c r="AP816" i="2"/>
  <c r="AR808" i="2"/>
  <c r="AP808" i="2"/>
  <c r="AR800" i="2"/>
  <c r="AP800" i="2"/>
  <c r="AD792" i="2"/>
  <c r="AF792" i="2"/>
  <c r="AD1001" i="2"/>
  <c r="AF1001" i="2"/>
  <c r="AR976" i="2"/>
  <c r="AP976" i="2"/>
  <c r="AD819" i="2"/>
  <c r="AF819" i="2"/>
  <c r="AD803" i="2"/>
  <c r="AF803" i="2"/>
  <c r="AP710" i="2"/>
  <c r="AR710" i="2"/>
  <c r="AP702" i="2"/>
  <c r="AR702" i="2"/>
  <c r="AP694" i="2"/>
  <c r="AR694" i="2"/>
  <c r="AP686" i="2"/>
  <c r="AR686" i="2"/>
  <c r="AP678" i="2"/>
  <c r="AR678" i="2"/>
  <c r="AR672" i="2"/>
  <c r="AP672" i="2"/>
  <c r="AR668" i="2"/>
  <c r="AP668" i="2"/>
  <c r="AR664" i="2"/>
  <c r="AP664" i="2"/>
  <c r="AR660" i="2"/>
  <c r="AP660" i="2"/>
  <c r="AR656" i="2"/>
  <c r="AP656" i="2"/>
  <c r="AD712" i="2"/>
  <c r="AF712" i="2"/>
  <c r="AR648" i="2"/>
  <c r="AP648" i="2"/>
  <c r="AR640" i="2"/>
  <c r="AP640" i="2"/>
  <c r="AR632" i="2"/>
  <c r="AP632" i="2"/>
  <c r="AR624" i="2"/>
  <c r="AP624" i="2"/>
  <c r="AR620" i="2"/>
  <c r="AP620" i="2"/>
  <c r="AR612" i="2"/>
  <c r="AP612" i="2"/>
  <c r="AR604" i="2"/>
  <c r="AP604" i="2"/>
  <c r="AR596" i="2"/>
  <c r="AP596" i="2"/>
  <c r="AR588" i="2"/>
  <c r="AP588" i="2"/>
  <c r="AR580" i="2"/>
  <c r="AP580" i="2"/>
  <c r="AR525" i="2"/>
  <c r="AP525" i="2"/>
  <c r="AR517" i="2"/>
  <c r="AP517" i="2"/>
  <c r="AR509" i="2"/>
  <c r="AP509" i="2"/>
  <c r="AR501" i="2"/>
  <c r="AP501" i="2"/>
  <c r="AF494" i="2"/>
  <c r="AD494" i="2"/>
  <c r="AF490" i="2"/>
  <c r="AD490" i="2"/>
  <c r="AF486" i="2"/>
  <c r="AD486" i="2"/>
  <c r="AF482" i="2"/>
  <c r="AD482" i="2"/>
  <c r="AF478" i="2"/>
  <c r="AD478" i="2"/>
  <c r="AF474" i="2"/>
  <c r="AD474" i="2"/>
  <c r="AF470" i="2"/>
  <c r="AD470" i="2"/>
  <c r="AF466" i="2"/>
  <c r="AD466" i="2"/>
  <c r="AF462" i="2"/>
  <c r="AD462" i="2"/>
  <c r="AF458" i="2"/>
  <c r="AD458" i="2"/>
  <c r="AF454" i="2"/>
  <c r="AD454" i="2"/>
  <c r="AF450" i="2"/>
  <c r="AD450" i="2"/>
  <c r="AF446" i="2"/>
  <c r="AD446" i="2"/>
  <c r="AF442" i="2"/>
  <c r="AD442" i="2"/>
  <c r="AF438" i="2"/>
  <c r="AD438" i="2"/>
  <c r="AF434" i="2"/>
  <c r="AD434" i="2"/>
  <c r="AF430" i="2"/>
  <c r="AD430" i="2"/>
  <c r="AF426" i="2"/>
  <c r="AD426" i="2"/>
  <c r="AF422" i="2"/>
  <c r="AD422" i="2"/>
  <c r="AF418" i="2"/>
  <c r="AD418" i="2"/>
  <c r="AF414" i="2"/>
  <c r="AD414" i="2"/>
  <c r="AF410" i="2"/>
  <c r="AD410" i="2"/>
  <c r="AF406" i="2"/>
  <c r="AD406" i="2"/>
  <c r="AF402" i="2"/>
  <c r="AD402" i="2"/>
  <c r="AF398" i="2"/>
  <c r="AD398" i="2"/>
  <c r="AF394" i="2"/>
  <c r="AD394" i="2"/>
  <c r="AP389" i="2"/>
  <c r="AR389" i="2"/>
  <c r="AP385" i="2"/>
  <c r="AR385" i="2"/>
  <c r="AP381" i="2"/>
  <c r="AR381" i="2"/>
  <c r="AP377" i="2"/>
  <c r="AR377" i="2"/>
  <c r="AP373" i="2"/>
  <c r="AR373" i="2"/>
  <c r="AP369" i="2"/>
  <c r="AR369" i="2"/>
  <c r="AP359" i="2"/>
  <c r="AR359" i="2"/>
  <c r="AP351" i="2"/>
  <c r="AR351" i="2"/>
  <c r="AP343" i="2"/>
  <c r="AR343" i="2"/>
  <c r="AP335" i="2"/>
  <c r="AR335" i="2"/>
  <c r="AP327" i="2"/>
  <c r="AR327" i="2"/>
  <c r="AR30" i="2"/>
  <c r="AP30" i="2"/>
  <c r="AD133" i="2"/>
  <c r="AF133" i="2"/>
  <c r="AD125" i="2"/>
  <c r="AF125" i="2"/>
  <c r="AD117" i="2"/>
  <c r="AF117" i="2"/>
  <c r="AD109" i="2"/>
  <c r="AF109" i="2"/>
  <c r="AD101" i="2"/>
  <c r="AF101" i="2"/>
  <c r="AR46" i="2"/>
  <c r="AP46" i="2"/>
  <c r="AR38" i="2"/>
  <c r="AP38" i="2"/>
  <c r="AR141" i="2"/>
  <c r="AP141" i="2"/>
  <c r="AR62" i="2"/>
  <c r="AP62" i="2"/>
  <c r="AR54" i="2"/>
  <c r="AP54" i="2"/>
  <c r="AR16" i="2"/>
  <c r="AP16" i="2"/>
  <c r="E46" i="2" l="1"/>
  <c r="E45" i="2"/>
  <c r="J55" i="2" l="1"/>
  <c r="N60" i="5" s="1"/>
  <c r="E42" i="13" l="1"/>
  <c r="E43" i="13"/>
  <c r="C40" i="13" l="1"/>
  <c r="D50" i="13"/>
  <c r="B3" i="12" l="1"/>
  <c r="B2" i="12"/>
  <c r="B3" i="5"/>
  <c r="B2" i="5"/>
  <c r="B1" i="5"/>
  <c r="C4" i="13" l="1"/>
  <c r="B4" i="12"/>
  <c r="B9" i="13"/>
  <c r="C3" i="13"/>
  <c r="I53" i="13" l="1"/>
  <c r="BR6" i="2" s="1"/>
  <c r="D18" i="13"/>
  <c r="B10" i="13"/>
  <c r="B11" i="13" s="1"/>
  <c r="C2" i="13"/>
  <c r="B12" i="13" l="1"/>
  <c r="B13" i="13" s="1"/>
  <c r="B14" i="13" s="1"/>
  <c r="B15" i="13" s="1"/>
  <c r="B16" i="13" s="1"/>
  <c r="B17" i="13" s="1"/>
  <c r="B18" i="13" s="1"/>
  <c r="B19" i="13" s="1"/>
  <c r="B20" i="13" s="1"/>
  <c r="B21" i="13" s="1"/>
  <c r="B22" i="13" s="1"/>
  <c r="B23" i="13" s="1"/>
  <c r="K43" i="12" l="1"/>
  <c r="L43" i="12"/>
  <c r="K8" i="12"/>
  <c r="K60" i="5" l="1"/>
  <c r="B43" i="2" l="1"/>
  <c r="B24" i="2"/>
  <c r="BJ57" i="12" l="1"/>
  <c r="BJ58" i="12" s="1"/>
  <c r="BJ59" i="12" s="1"/>
  <c r="R50" i="13" l="1"/>
  <c r="R51" i="13" s="1"/>
  <c r="R53" i="13" s="1"/>
  <c r="R54" i="13" s="1"/>
  <c r="R55" i="13" s="1"/>
  <c r="R56" i="13" s="1"/>
  <c r="R57" i="13" s="1"/>
  <c r="E54" i="2" l="1"/>
  <c r="E56" i="2" s="1"/>
  <c r="BK58" i="12" l="1"/>
  <c r="BK59" i="12" s="1"/>
  <c r="D46" i="2" l="1"/>
  <c r="D45" i="2"/>
  <c r="N58" i="2" l="1"/>
  <c r="K58" i="2"/>
  <c r="O4" i="3" l="1"/>
  <c r="BM66" i="12" l="1"/>
  <c r="BM69" i="12" s="1"/>
  <c r="BN66" i="12"/>
  <c r="BN68" i="12" s="1"/>
  <c r="BO66" i="12"/>
  <c r="BO68" i="12" s="1"/>
  <c r="BP66" i="12"/>
  <c r="BP69" i="12" s="1"/>
  <c r="BQ66" i="12"/>
  <c r="BQ68" i="12" s="1"/>
  <c r="BR66" i="12"/>
  <c r="BR68" i="12" s="1"/>
  <c r="BS66" i="12"/>
  <c r="BS69" i="12" s="1"/>
  <c r="BT66" i="12"/>
  <c r="BT67" i="12" s="1"/>
  <c r="BU66" i="12"/>
  <c r="BU67" i="12" s="1"/>
  <c r="BV66" i="12"/>
  <c r="BV68" i="12" s="1"/>
  <c r="BW66" i="12"/>
  <c r="BW67" i="12" s="1"/>
  <c r="BX66" i="12"/>
  <c r="BX70" i="12" s="1"/>
  <c r="BY66" i="12"/>
  <c r="BY68" i="12" s="1"/>
  <c r="BZ66" i="12"/>
  <c r="BZ68" i="12" s="1"/>
  <c r="CA66" i="12"/>
  <c r="CA68" i="12" s="1"/>
  <c r="CB66" i="12"/>
  <c r="CB67" i="12" s="1"/>
  <c r="CC66" i="12"/>
  <c r="CC70" i="12" s="1"/>
  <c r="CD66" i="12"/>
  <c r="CD68" i="12" s="1"/>
  <c r="CE66" i="12"/>
  <c r="CE69" i="12" s="1"/>
  <c r="CF66" i="12"/>
  <c r="CF67" i="12" s="1"/>
  <c r="CG66" i="12"/>
  <c r="CG68" i="12" s="1"/>
  <c r="CH66" i="12"/>
  <c r="CH68" i="12" s="1"/>
  <c r="CI66" i="12"/>
  <c r="CI69" i="12" s="1"/>
  <c r="CJ66" i="12"/>
  <c r="CJ67" i="12" s="1"/>
  <c r="CK66" i="12"/>
  <c r="CK67" i="12" s="1"/>
  <c r="CL66" i="12"/>
  <c r="CL68" i="12" s="1"/>
  <c r="CM66" i="12"/>
  <c r="CN66" i="12"/>
  <c r="CN67" i="12" s="1"/>
  <c r="CO66" i="12"/>
  <c r="CO69" i="12" s="1"/>
  <c r="CP66" i="12"/>
  <c r="CP68" i="12" s="1"/>
  <c r="CQ66" i="12"/>
  <c r="CQ68" i="12" s="1"/>
  <c r="CR66" i="12"/>
  <c r="CR67" i="12" s="1"/>
  <c r="CS66" i="12"/>
  <c r="CS68" i="12" s="1"/>
  <c r="CT66" i="12"/>
  <c r="CT68" i="12" s="1"/>
  <c r="CU66" i="12"/>
  <c r="CU69" i="12" s="1"/>
  <c r="CV66" i="12"/>
  <c r="CV67" i="12" s="1"/>
  <c r="CW66" i="12"/>
  <c r="CW69" i="12" s="1"/>
  <c r="CX66" i="12"/>
  <c r="CX68" i="12" s="1"/>
  <c r="CY66" i="12"/>
  <c r="CZ66" i="12"/>
  <c r="CZ67" i="12" s="1"/>
  <c r="DA66" i="12"/>
  <c r="DA67" i="12" s="1"/>
  <c r="DB66" i="12"/>
  <c r="DB68" i="12" s="1"/>
  <c r="DC66" i="12"/>
  <c r="DD66" i="12"/>
  <c r="DD67" i="12" s="1"/>
  <c r="DE66" i="12"/>
  <c r="DE68" i="12" s="1"/>
  <c r="DF66" i="12"/>
  <c r="DF68" i="12" s="1"/>
  <c r="DG66" i="12"/>
  <c r="DG70" i="12" s="1"/>
  <c r="DH66" i="12"/>
  <c r="DH67" i="12" s="1"/>
  <c r="DI66" i="12"/>
  <c r="DI70" i="12" s="1"/>
  <c r="DJ66" i="12"/>
  <c r="DJ68" i="12" s="1"/>
  <c r="DK66" i="12"/>
  <c r="DK67" i="12" s="1"/>
  <c r="DL66" i="12"/>
  <c r="DL67" i="12" s="1"/>
  <c r="DM66" i="12"/>
  <c r="DM69" i="12" s="1"/>
  <c r="DN66" i="12"/>
  <c r="DN68" i="12" s="1"/>
  <c r="DO66" i="12"/>
  <c r="DO70" i="12" s="1"/>
  <c r="DP66" i="12"/>
  <c r="DP67" i="12" s="1"/>
  <c r="DQ66" i="12"/>
  <c r="DQ67" i="12" s="1"/>
  <c r="DR66" i="12"/>
  <c r="DR68" i="12" s="1"/>
  <c r="DS66" i="12"/>
  <c r="DS70" i="12" s="1"/>
  <c r="DT66" i="12"/>
  <c r="DT69" i="12" s="1"/>
  <c r="DU66" i="12"/>
  <c r="DU68" i="12" s="1"/>
  <c r="DV66" i="12"/>
  <c r="DV68" i="12" s="1"/>
  <c r="DW66" i="12"/>
  <c r="DW67" i="12" s="1"/>
  <c r="DX66" i="12"/>
  <c r="DX69" i="12" s="1"/>
  <c r="DY66" i="12"/>
  <c r="DY67" i="12" s="1"/>
  <c r="DZ66" i="12"/>
  <c r="DZ68" i="12" s="1"/>
  <c r="EA66" i="12"/>
  <c r="EA69" i="12" s="1"/>
  <c r="EB66" i="12"/>
  <c r="EB69" i="12" s="1"/>
  <c r="EC66" i="12"/>
  <c r="EC69" i="12" s="1"/>
  <c r="ED66" i="12"/>
  <c r="ED68" i="12" s="1"/>
  <c r="EE66" i="12"/>
  <c r="EE70" i="12" s="1"/>
  <c r="EF66" i="12"/>
  <c r="EF69" i="12" s="1"/>
  <c r="EG66" i="12"/>
  <c r="EG67" i="12" s="1"/>
  <c r="EH66" i="12"/>
  <c r="EH68" i="12" s="1"/>
  <c r="EI66" i="12"/>
  <c r="EI67" i="12" s="1"/>
  <c r="EJ66" i="12"/>
  <c r="EJ69" i="12" s="1"/>
  <c r="EK66" i="12"/>
  <c r="EK68" i="12" s="1"/>
  <c r="EL66" i="12"/>
  <c r="EL68" i="12" s="1"/>
  <c r="EM66" i="12"/>
  <c r="EM67" i="12" s="1"/>
  <c r="EN66" i="12"/>
  <c r="EN69" i="12" s="1"/>
  <c r="EO66" i="12"/>
  <c r="EO68" i="12" s="1"/>
  <c r="EP66" i="12"/>
  <c r="EP68" i="12" s="1"/>
  <c r="EQ66" i="12"/>
  <c r="EQ69" i="12" s="1"/>
  <c r="ER66" i="12"/>
  <c r="ER69" i="12" s="1"/>
  <c r="ES66" i="12"/>
  <c r="ES69" i="12" s="1"/>
  <c r="ET66" i="12"/>
  <c r="ET68" i="12" s="1"/>
  <c r="EU66" i="12"/>
  <c r="EU69" i="12" s="1"/>
  <c r="EV66" i="12"/>
  <c r="EV69" i="12" s="1"/>
  <c r="BQ67" i="12"/>
  <c r="O66" i="12"/>
  <c r="O67" i="12" s="1"/>
  <c r="P66" i="12"/>
  <c r="P67" i="12" s="1"/>
  <c r="Q66" i="12"/>
  <c r="Q70" i="12" s="1"/>
  <c r="R66" i="12"/>
  <c r="R67" i="12" s="1"/>
  <c r="S66" i="12"/>
  <c r="T66" i="12"/>
  <c r="T68" i="12" s="1"/>
  <c r="U66" i="12"/>
  <c r="U67" i="12" s="1"/>
  <c r="V66" i="12"/>
  <c r="V67" i="12" s="1"/>
  <c r="W66" i="12"/>
  <c r="W69" i="12" s="1"/>
  <c r="X66" i="12"/>
  <c r="X69" i="12" s="1"/>
  <c r="Y66" i="12"/>
  <c r="Y69" i="12" s="1"/>
  <c r="Z66" i="12"/>
  <c r="Z67" i="12" s="1"/>
  <c r="AA66" i="12"/>
  <c r="AA67" i="12" s="1"/>
  <c r="AB66" i="12"/>
  <c r="AB67" i="12" s="1"/>
  <c r="AC66" i="12"/>
  <c r="AC69" i="12" s="1"/>
  <c r="AD66" i="12"/>
  <c r="AE66" i="12"/>
  <c r="AE67" i="12" s="1"/>
  <c r="AF66" i="12"/>
  <c r="AF67" i="12" s="1"/>
  <c r="AG66" i="12"/>
  <c r="AG67" i="12" s="1"/>
  <c r="AH66" i="12"/>
  <c r="AH67" i="12" s="1"/>
  <c r="AI66" i="12"/>
  <c r="AJ66" i="12"/>
  <c r="AJ68" i="12" s="1"/>
  <c r="AK66" i="12"/>
  <c r="AK69" i="12" s="1"/>
  <c r="AL66" i="12"/>
  <c r="AL67" i="12" s="1"/>
  <c r="AM66" i="12"/>
  <c r="AM69" i="12" s="1"/>
  <c r="AN66" i="12"/>
  <c r="AN69" i="12" s="1"/>
  <c r="AO66" i="12"/>
  <c r="AO67" i="12" s="1"/>
  <c r="AP66" i="12"/>
  <c r="AP67" i="12" s="1"/>
  <c r="AQ66" i="12"/>
  <c r="AQ67" i="12" s="1"/>
  <c r="AR66" i="12"/>
  <c r="AR67" i="12" s="1"/>
  <c r="AS66" i="12"/>
  <c r="AS69" i="12" s="1"/>
  <c r="AT66" i="12"/>
  <c r="AU66" i="12"/>
  <c r="AU67" i="12" s="1"/>
  <c r="AV66" i="12"/>
  <c r="AV67" i="12" s="1"/>
  <c r="AW66" i="12"/>
  <c r="AW68" i="12" s="1"/>
  <c r="AX66" i="12"/>
  <c r="AX67" i="12" s="1"/>
  <c r="AY66" i="12"/>
  <c r="AZ66" i="12"/>
  <c r="AZ68" i="12" s="1"/>
  <c r="BA66" i="12"/>
  <c r="BA68" i="12" s="1"/>
  <c r="BB66" i="12"/>
  <c r="BB67" i="12" s="1"/>
  <c r="BC66" i="12"/>
  <c r="BC69" i="12" s="1"/>
  <c r="BD66" i="12"/>
  <c r="BD69" i="12" s="1"/>
  <c r="BE66" i="12"/>
  <c r="BE69" i="12" s="1"/>
  <c r="BF66" i="12"/>
  <c r="BF67" i="12" s="1"/>
  <c r="BG66" i="12"/>
  <c r="BG67" i="12" s="1"/>
  <c r="BH66" i="12"/>
  <c r="BH67" i="12" s="1"/>
  <c r="BI66" i="12"/>
  <c r="BJ66" i="12"/>
  <c r="BJ67" i="12" s="1"/>
  <c r="BK66" i="12"/>
  <c r="BK67" i="12" s="1"/>
  <c r="X67" i="12"/>
  <c r="AC67" i="12"/>
  <c r="BL66" i="12"/>
  <c r="BL70" i="12" s="1"/>
  <c r="EG68" i="12" l="1"/>
  <c r="CN68" i="12"/>
  <c r="AF69" i="12"/>
  <c r="BY70" i="12"/>
  <c r="X68" i="12"/>
  <c r="DY69" i="12"/>
  <c r="AZ67" i="12"/>
  <c r="EG70" i="12"/>
  <c r="DI69" i="12"/>
  <c r="CC68" i="12"/>
  <c r="BH69" i="12"/>
  <c r="DE70" i="12"/>
  <c r="BQ69" i="12"/>
  <c r="CW67" i="12"/>
  <c r="AQ69" i="12"/>
  <c r="DQ68" i="12"/>
  <c r="EC67" i="12"/>
  <c r="CO70" i="12"/>
  <c r="CS69" i="12"/>
  <c r="CO68" i="12"/>
  <c r="DM67" i="12"/>
  <c r="AM68" i="12"/>
  <c r="AM70" i="12"/>
  <c r="AA69" i="12"/>
  <c r="DT70" i="12"/>
  <c r="EO69" i="12"/>
  <c r="CC69" i="12"/>
  <c r="DD68" i="12"/>
  <c r="ES67" i="12"/>
  <c r="CG67" i="12"/>
  <c r="ES70" i="12"/>
  <c r="EO70" i="12"/>
  <c r="DQ70" i="12"/>
  <c r="CK70" i="12"/>
  <c r="EK69" i="12"/>
  <c r="DE69" i="12"/>
  <c r="BY69" i="12"/>
  <c r="EC68" i="12"/>
  <c r="EO67" i="12"/>
  <c r="DI67" i="12"/>
  <c r="CC67" i="12"/>
  <c r="EN70" i="12"/>
  <c r="DY70" i="12"/>
  <c r="DM70" i="12"/>
  <c r="CW70" i="12"/>
  <c r="CG70" i="12"/>
  <c r="BQ70" i="12"/>
  <c r="EG69" i="12"/>
  <c r="DQ69" i="12"/>
  <c r="DA69" i="12"/>
  <c r="CK69" i="12"/>
  <c r="BX69" i="12"/>
  <c r="DY68" i="12"/>
  <c r="DI68" i="12"/>
  <c r="CW68" i="12"/>
  <c r="CK68" i="12"/>
  <c r="BU68" i="12"/>
  <c r="EK67" i="12"/>
  <c r="DU67" i="12"/>
  <c r="DE67" i="12"/>
  <c r="CO67" i="12"/>
  <c r="BY67" i="12"/>
  <c r="V70" i="12"/>
  <c r="EC70" i="12"/>
  <c r="DA70" i="12"/>
  <c r="BU70" i="12"/>
  <c r="DU69" i="12"/>
  <c r="ES68" i="12"/>
  <c r="DM68" i="12"/>
  <c r="DA68" i="12"/>
  <c r="CS67" i="12"/>
  <c r="EK70" i="12"/>
  <c r="DU70" i="12"/>
  <c r="CS70" i="12"/>
  <c r="CG69" i="12"/>
  <c r="BU69" i="12"/>
  <c r="AG70" i="12"/>
  <c r="AC68" i="12"/>
  <c r="CV68" i="12"/>
  <c r="AU70" i="12"/>
  <c r="EV70" i="12"/>
  <c r="DL70" i="12"/>
  <c r="CN69" i="12"/>
  <c r="CF68" i="12"/>
  <c r="BX67" i="12"/>
  <c r="AS70" i="12"/>
  <c r="U70" i="12"/>
  <c r="AS68" i="12"/>
  <c r="BA67" i="12"/>
  <c r="DO69" i="12"/>
  <c r="CU68" i="12"/>
  <c r="AK70" i="12"/>
  <c r="EM70" i="12"/>
  <c r="DW69" i="12"/>
  <c r="EV68" i="12"/>
  <c r="BG69" i="12"/>
  <c r="EQ67" i="12"/>
  <c r="EF70" i="12"/>
  <c r="DX70" i="12"/>
  <c r="CV70" i="12"/>
  <c r="CF70" i="12"/>
  <c r="BP70" i="12"/>
  <c r="DD69" i="12"/>
  <c r="EB68" i="12"/>
  <c r="BE70" i="12"/>
  <c r="AL70" i="12"/>
  <c r="Z70" i="12"/>
  <c r="AW69" i="12"/>
  <c r="BE68" i="12"/>
  <c r="AG68" i="12"/>
  <c r="BE67" i="12"/>
  <c r="EJ70" i="12"/>
  <c r="EB70" i="12"/>
  <c r="CZ70" i="12"/>
  <c r="CR70" i="12"/>
  <c r="CJ70" i="12"/>
  <c r="CB70" i="12"/>
  <c r="BT70" i="12"/>
  <c r="DP69" i="12"/>
  <c r="DH69" i="12"/>
  <c r="CZ69" i="12"/>
  <c r="EF68" i="12"/>
  <c r="DW68" i="12"/>
  <c r="DP68" i="12"/>
  <c r="BX68" i="12"/>
  <c r="BP68" i="12"/>
  <c r="BP67" i="12"/>
  <c r="DD70" i="12"/>
  <c r="CN70" i="12"/>
  <c r="EJ68" i="12"/>
  <c r="DT68" i="12"/>
  <c r="DL68" i="12"/>
  <c r="BT68" i="12"/>
  <c r="AC70" i="12"/>
  <c r="R70" i="12"/>
  <c r="AG69" i="12"/>
  <c r="U69" i="12"/>
  <c r="U68" i="12"/>
  <c r="AS67" i="12"/>
  <c r="ER70" i="12"/>
  <c r="DW70" i="12"/>
  <c r="DP70" i="12"/>
  <c r="DH70" i="12"/>
  <c r="CR69" i="12"/>
  <c r="CJ69" i="12"/>
  <c r="CB69" i="12"/>
  <c r="BT69" i="12"/>
  <c r="ER68" i="12"/>
  <c r="CZ68" i="12"/>
  <c r="CJ68" i="12"/>
  <c r="O70" i="12"/>
  <c r="AO69" i="12"/>
  <c r="AO70" i="12"/>
  <c r="AK67" i="12"/>
  <c r="AK68" i="12"/>
  <c r="Y67" i="12"/>
  <c r="Y70" i="12"/>
  <c r="Q67" i="12"/>
  <c r="Q69" i="12"/>
  <c r="EU70" i="12"/>
  <c r="EM69" i="12"/>
  <c r="DK69" i="12"/>
  <c r="EA68" i="12"/>
  <c r="EA67" i="12"/>
  <c r="AY68" i="12"/>
  <c r="AY67" i="12"/>
  <c r="AI68" i="12"/>
  <c r="AI70" i="12"/>
  <c r="S68" i="12"/>
  <c r="S70" i="12"/>
  <c r="AE70" i="12"/>
  <c r="W70" i="12"/>
  <c r="W68" i="12"/>
  <c r="AY70" i="12"/>
  <c r="AQ70" i="12"/>
  <c r="AI67" i="12"/>
  <c r="BI67" i="12"/>
  <c r="BI69" i="12"/>
  <c r="BI70" i="12"/>
  <c r="BA69" i="12"/>
  <c r="BA70" i="12"/>
  <c r="BG70" i="12"/>
  <c r="AW70" i="12"/>
  <c r="AP70" i="12"/>
  <c r="AH70" i="12"/>
  <c r="AA70" i="12"/>
  <c r="BI68" i="12"/>
  <c r="AO68" i="12"/>
  <c r="Y68" i="12"/>
  <c r="Q68" i="12"/>
  <c r="AW67" i="12"/>
  <c r="S67" i="12"/>
  <c r="EI70" i="12"/>
  <c r="EM68" i="12"/>
  <c r="DK68" i="12"/>
  <c r="EU68" i="12"/>
  <c r="EU67" i="12"/>
  <c r="EI69" i="12"/>
  <c r="EI68" i="12"/>
  <c r="EE67" i="12"/>
  <c r="EE68" i="12"/>
  <c r="DS69" i="12"/>
  <c r="DS68" i="12"/>
  <c r="DO68" i="12"/>
  <c r="DO67" i="12"/>
  <c r="DG69" i="12"/>
  <c r="DG67" i="12"/>
  <c r="DC70" i="12"/>
  <c r="DC67" i="12"/>
  <c r="DC68" i="12"/>
  <c r="DC69" i="12"/>
  <c r="CY67" i="12"/>
  <c r="CY68" i="12"/>
  <c r="CY70" i="12"/>
  <c r="CU67" i="12"/>
  <c r="CU70" i="12"/>
  <c r="CQ70" i="12"/>
  <c r="CQ69" i="12"/>
  <c r="CQ67" i="12"/>
  <c r="CM67" i="12"/>
  <c r="CM68" i="12"/>
  <c r="CM69" i="12"/>
  <c r="CM70" i="12"/>
  <c r="CI70" i="12"/>
  <c r="CI67" i="12"/>
  <c r="CI68" i="12"/>
  <c r="CE67" i="12"/>
  <c r="CE70" i="12"/>
  <c r="CA70" i="12"/>
  <c r="CA69" i="12"/>
  <c r="CA67" i="12"/>
  <c r="BW68" i="12"/>
  <c r="BW69" i="12"/>
  <c r="BW70" i="12"/>
  <c r="BS67" i="12"/>
  <c r="BS68" i="12"/>
  <c r="BS70" i="12"/>
  <c r="BO70" i="12"/>
  <c r="BO67" i="12"/>
  <c r="BC70" i="12"/>
  <c r="AT67" i="12"/>
  <c r="AT70" i="12"/>
  <c r="AD67" i="12"/>
  <c r="AD70" i="12"/>
  <c r="EQ70" i="12"/>
  <c r="EA70" i="12"/>
  <c r="DK70" i="12"/>
  <c r="EE69" i="12"/>
  <c r="CY69" i="12"/>
  <c r="BO69" i="12"/>
  <c r="EQ68" i="12"/>
  <c r="DG68" i="12"/>
  <c r="CE68" i="12"/>
  <c r="DS67" i="12"/>
  <c r="ET70" i="12"/>
  <c r="EP70" i="12"/>
  <c r="EL70" i="12"/>
  <c r="EH70" i="12"/>
  <c r="ED70" i="12"/>
  <c r="DZ70" i="12"/>
  <c r="DV70" i="12"/>
  <c r="DR70" i="12"/>
  <c r="DN70" i="12"/>
  <c r="DJ70" i="12"/>
  <c r="DF70" i="12"/>
  <c r="DB70" i="12"/>
  <c r="CX70" i="12"/>
  <c r="CT70" i="12"/>
  <c r="CP70" i="12"/>
  <c r="CL70" i="12"/>
  <c r="CH70" i="12"/>
  <c r="CD70" i="12"/>
  <c r="BZ70" i="12"/>
  <c r="BV70" i="12"/>
  <c r="BR70" i="12"/>
  <c r="BN70" i="12"/>
  <c r="DL69" i="12"/>
  <c r="CV69" i="12"/>
  <c r="CF69" i="12"/>
  <c r="EN68" i="12"/>
  <c r="DX68" i="12"/>
  <c r="DH68" i="12"/>
  <c r="CR68" i="12"/>
  <c r="CB68" i="12"/>
  <c r="BD67" i="12"/>
  <c r="T67" i="12"/>
  <c r="BJ70" i="12"/>
  <c r="BF70" i="12"/>
  <c r="BB70" i="12"/>
  <c r="AX70" i="12"/>
  <c r="AR69" i="12"/>
  <c r="P69" i="12"/>
  <c r="BD68" i="12"/>
  <c r="AR68" i="12"/>
  <c r="AJ67" i="12"/>
  <c r="ET69" i="12"/>
  <c r="EP69" i="12"/>
  <c r="EL69" i="12"/>
  <c r="EH69" i="12"/>
  <c r="ED69" i="12"/>
  <c r="DZ69" i="12"/>
  <c r="DV69" i="12"/>
  <c r="DR69" i="12"/>
  <c r="DN69" i="12"/>
  <c r="DJ69" i="12"/>
  <c r="DF69" i="12"/>
  <c r="DB69" i="12"/>
  <c r="CX69" i="12"/>
  <c r="CT69" i="12"/>
  <c r="CP69" i="12"/>
  <c r="CL69" i="12"/>
  <c r="CH69" i="12"/>
  <c r="CD69" i="12"/>
  <c r="BZ69" i="12"/>
  <c r="BV69" i="12"/>
  <c r="BR69" i="12"/>
  <c r="BN69" i="12"/>
  <c r="EV67" i="12"/>
  <c r="ER67" i="12"/>
  <c r="EN67" i="12"/>
  <c r="EJ67" i="12"/>
  <c r="EF67" i="12"/>
  <c r="EB67" i="12"/>
  <c r="DX67" i="12"/>
  <c r="DT67" i="12"/>
  <c r="BH70" i="12"/>
  <c r="BD70" i="12"/>
  <c r="AZ70" i="12"/>
  <c r="AV70" i="12"/>
  <c r="AR70" i="12"/>
  <c r="AN70" i="12"/>
  <c r="AJ70" i="12"/>
  <c r="AF70" i="12"/>
  <c r="AB70" i="12"/>
  <c r="X70" i="12"/>
  <c r="T70" i="12"/>
  <c r="P70" i="12"/>
  <c r="AV69" i="12"/>
  <c r="BH68" i="12"/>
  <c r="AN68" i="12"/>
  <c r="AN67" i="12"/>
  <c r="ET67" i="12"/>
  <c r="EP67" i="12"/>
  <c r="EL67" i="12"/>
  <c r="EH67" i="12"/>
  <c r="ED67" i="12"/>
  <c r="DZ67" i="12"/>
  <c r="DV67" i="12"/>
  <c r="DR67" i="12"/>
  <c r="DN67" i="12"/>
  <c r="DJ67" i="12"/>
  <c r="DF67" i="12"/>
  <c r="DB67" i="12"/>
  <c r="CX67" i="12"/>
  <c r="CT67" i="12"/>
  <c r="CP67" i="12"/>
  <c r="CL67" i="12"/>
  <c r="CH67" i="12"/>
  <c r="CD67" i="12"/>
  <c r="BZ67" i="12"/>
  <c r="BV67" i="12"/>
  <c r="BR67" i="12"/>
  <c r="BN67" i="12"/>
  <c r="AB69" i="12"/>
  <c r="AB68" i="12"/>
  <c r="BC68" i="12"/>
  <c r="BK70" i="12"/>
  <c r="BL67" i="12"/>
  <c r="BM68" i="12"/>
  <c r="BM67" i="12"/>
  <c r="BM70" i="12"/>
  <c r="BL68" i="12"/>
  <c r="BK69" i="12"/>
  <c r="AZ69" i="12"/>
  <c r="AU69" i="12"/>
  <c r="AJ69" i="12"/>
  <c r="AE69" i="12"/>
  <c r="T69" i="12"/>
  <c r="O69" i="12"/>
  <c r="BG68" i="12"/>
  <c r="AV68" i="12"/>
  <c r="AQ68" i="12"/>
  <c r="AF68" i="12"/>
  <c r="AA68" i="12"/>
  <c r="P68" i="12"/>
  <c r="BC67" i="12"/>
  <c r="AM67" i="12"/>
  <c r="W67" i="12"/>
  <c r="BL69" i="12"/>
  <c r="AY69" i="12"/>
  <c r="AI69" i="12"/>
  <c r="S69" i="12"/>
  <c r="BK68" i="12"/>
  <c r="AU68" i="12"/>
  <c r="AE68" i="12"/>
  <c r="O68" i="12"/>
  <c r="BJ69" i="12"/>
  <c r="BF69" i="12"/>
  <c r="BB69" i="12"/>
  <c r="AX69" i="12"/>
  <c r="AT69" i="12"/>
  <c r="AP69" i="12"/>
  <c r="AL69" i="12"/>
  <c r="AH69" i="12"/>
  <c r="AD69" i="12"/>
  <c r="Z69" i="12"/>
  <c r="V69" i="12"/>
  <c r="R69" i="12"/>
  <c r="BJ68" i="12"/>
  <c r="BF68" i="12"/>
  <c r="BB68" i="12"/>
  <c r="AX68" i="12"/>
  <c r="AT68" i="12"/>
  <c r="AP68" i="12"/>
  <c r="AL68" i="12"/>
  <c r="AH68" i="12"/>
  <c r="AD68" i="12"/>
  <c r="Z68" i="12"/>
  <c r="V68" i="12"/>
  <c r="R68" i="12"/>
  <c r="B14" i="2" l="1"/>
  <c r="B43" i="5"/>
  <c r="B42" i="5"/>
  <c r="B41" i="5"/>
  <c r="B40" i="5"/>
  <c r="B39" i="5"/>
  <c r="B38" i="5"/>
  <c r="B37" i="5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3" i="5"/>
  <c r="B22" i="5"/>
  <c r="B21" i="5"/>
  <c r="B20" i="5"/>
  <c r="B19" i="5"/>
  <c r="B18" i="5"/>
  <c r="B14" i="5"/>
  <c r="B13" i="5"/>
  <c r="B12" i="5"/>
  <c r="B11" i="5"/>
  <c r="B10" i="5"/>
  <c r="B9" i="5"/>
  <c r="C5" i="23" l="1"/>
  <c r="C24" i="23" l="1"/>
  <c r="C23" i="23"/>
  <c r="C19" i="23"/>
  <c r="C26" i="23"/>
  <c r="C25" i="23"/>
  <c r="C22" i="23"/>
  <c r="C21" i="23"/>
  <c r="C20" i="23"/>
  <c r="C63" i="5" l="1"/>
  <c r="F63" i="5" s="1"/>
  <c r="S6" i="2" l="1"/>
  <c r="I75" i="5" l="1"/>
  <c r="A10" i="12" l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l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l="1"/>
  <c r="A52" i="12" s="1"/>
  <c r="A53" i="12" s="1"/>
  <c r="A54" i="12" s="1"/>
  <c r="A55" i="12" s="1"/>
  <c r="A8" i="5"/>
  <c r="A9" i="5" s="1"/>
  <c r="A10" i="5" s="1"/>
  <c r="A11" i="5" l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60" i="5" s="1"/>
  <c r="A61" i="5" s="1"/>
  <c r="A62" i="5" s="1"/>
  <c r="A63" i="5" s="1"/>
  <c r="K9" i="12" l="1"/>
  <c r="E44" i="13" l="1"/>
  <c r="E45" i="13" s="1"/>
  <c r="B28" i="13" l="1"/>
  <c r="B29" i="13" s="1"/>
  <c r="B30" i="13" s="1"/>
  <c r="B31" i="13" s="1"/>
  <c r="B32" i="13" s="1"/>
  <c r="B33" i="13" s="1"/>
  <c r="B34" i="13" s="1"/>
  <c r="B35" i="13" s="1"/>
  <c r="B36" i="13" s="1"/>
  <c r="B41" i="13" l="1"/>
  <c r="B42" i="13" s="1"/>
  <c r="B43" i="13" s="1"/>
  <c r="B44" i="13" s="1"/>
  <c r="B45" i="13" s="1"/>
  <c r="B46" i="13" s="1"/>
  <c r="B47" i="13" s="1"/>
  <c r="B48" i="13" s="1"/>
  <c r="B49" i="13" s="1"/>
  <c r="B50" i="13" s="1"/>
  <c r="B51" i="13" s="1"/>
  <c r="B53" i="13" s="1"/>
  <c r="B54" i="13" s="1"/>
  <c r="B55" i="13" s="1"/>
  <c r="B56" i="13" s="1"/>
  <c r="B57" i="13" s="1"/>
  <c r="B58" i="13" s="1"/>
  <c r="C6" i="23" l="1"/>
  <c r="L21" i="23" l="1"/>
  <c r="D11" i="23"/>
  <c r="D12" i="23" l="1"/>
  <c r="E25" i="23" l="1"/>
  <c r="E19" i="23"/>
  <c r="E23" i="23"/>
  <c r="E26" i="23"/>
  <c r="E21" i="23"/>
  <c r="E24" i="23"/>
  <c r="E20" i="23" l="1"/>
  <c r="E22" i="23"/>
  <c r="G20" i="23" l="1"/>
  <c r="G19" i="23"/>
  <c r="G21" i="23" l="1"/>
  <c r="G23" i="23"/>
  <c r="G22" i="23"/>
  <c r="G25" i="23"/>
  <c r="I25" i="23"/>
  <c r="I19" i="23"/>
  <c r="G26" i="23"/>
  <c r="I26" i="23"/>
  <c r="G24" i="23"/>
  <c r="D13" i="23"/>
  <c r="D14" i="23"/>
  <c r="I20" i="23"/>
  <c r="I21" i="23" l="1"/>
  <c r="I23" i="23"/>
  <c r="I24" i="23"/>
  <c r="I22" i="23"/>
  <c r="F19" i="23" l="1"/>
  <c r="F20" i="23" l="1"/>
  <c r="E12" i="23" s="1"/>
  <c r="F12" i="23" s="1"/>
  <c r="F21" i="23" l="1"/>
  <c r="F22" i="23" l="1"/>
  <c r="F23" i="23" l="1"/>
  <c r="F24" i="23" l="1"/>
  <c r="F25" i="23" l="1"/>
  <c r="F26" i="23" l="1"/>
  <c r="H19" i="23"/>
  <c r="H20" i="23" l="1"/>
  <c r="E13" i="23" s="1"/>
  <c r="F13" i="23" s="1"/>
  <c r="H21" i="23" l="1"/>
  <c r="H22" i="23" l="1"/>
  <c r="H23" i="23" l="1"/>
  <c r="H24" i="23" l="1"/>
  <c r="H25" i="23" l="1"/>
  <c r="H26" i="23" l="1"/>
  <c r="J19" i="23"/>
  <c r="J20" i="23" l="1"/>
  <c r="E14" i="23" s="1"/>
  <c r="F14" i="23" s="1"/>
  <c r="J21" i="23" l="1"/>
  <c r="J22" i="23" l="1"/>
  <c r="J23" i="23" l="1"/>
  <c r="J24" i="23" l="1"/>
  <c r="J25" i="23" l="1"/>
  <c r="J26" i="23" l="1"/>
  <c r="D19" i="23" l="1"/>
  <c r="E11" i="23" s="1"/>
  <c r="F11" i="23" s="1"/>
  <c r="D20" i="23" l="1"/>
  <c r="D25" i="23"/>
  <c r="D26" i="23"/>
  <c r="D21" i="23"/>
  <c r="F15" i="23"/>
  <c r="C8" i="23" s="1"/>
  <c r="D23" i="23"/>
  <c r="D22" i="23"/>
  <c r="D24" i="23"/>
  <c r="L44" i="12" l="1"/>
  <c r="E47" i="2" l="1"/>
  <c r="E49" i="2" s="1"/>
  <c r="AW28" i="2" l="1"/>
  <c r="E47" i="13" l="1"/>
  <c r="E63" i="5" l="1"/>
  <c r="I63" i="5"/>
  <c r="L63" i="5" s="1"/>
  <c r="L54" i="5" l="1"/>
  <c r="L57" i="5"/>
  <c r="H57" i="5" l="1"/>
  <c r="H54" i="5"/>
  <c r="F66" i="5" l="1"/>
  <c r="F65" i="5"/>
  <c r="L55" i="5"/>
  <c r="I65" i="5"/>
  <c r="L58" i="5"/>
  <c r="I66" i="5"/>
  <c r="H38" i="5"/>
  <c r="H55" i="5" l="1"/>
  <c r="H58" i="5"/>
  <c r="F67" i="5"/>
  <c r="L66" i="5"/>
  <c r="I67" i="5"/>
  <c r="L65" i="5"/>
  <c r="H60" i="5" l="1"/>
  <c r="L67" i="5"/>
  <c r="D37" i="12" l="1"/>
  <c r="F37" i="12" s="1"/>
  <c r="D36" i="12"/>
  <c r="F36" i="12" s="1"/>
  <c r="D35" i="12"/>
  <c r="F35" i="12" s="1"/>
  <c r="H24" i="2"/>
  <c r="D38" i="12" l="1"/>
  <c r="F38" i="12" s="1"/>
  <c r="C56" i="5" l="1"/>
  <c r="F56" i="5" s="1"/>
  <c r="F60" i="5" s="1"/>
  <c r="J57" i="2"/>
  <c r="C58" i="5" s="1"/>
  <c r="I56" i="5" l="1"/>
  <c r="I60" i="5" s="1"/>
  <c r="E58" i="5"/>
  <c r="J56" i="2"/>
  <c r="C57" i="5" s="1"/>
  <c r="G25" i="2"/>
  <c r="F34" i="12"/>
  <c r="E22" i="2"/>
  <c r="J54" i="2"/>
  <c r="C55" i="5" s="1"/>
  <c r="G18" i="2"/>
  <c r="E36" i="2"/>
  <c r="J53" i="2"/>
  <c r="F39" i="12"/>
  <c r="L56" i="5" l="1"/>
  <c r="L60" i="5" s="1"/>
  <c r="C66" i="5"/>
  <c r="E55" i="5"/>
  <c r="E38" i="2"/>
  <c r="C54" i="5"/>
  <c r="C60" i="5" s="1"/>
  <c r="J58" i="2"/>
  <c r="E57" i="5"/>
  <c r="G36" i="2"/>
  <c r="G27" i="2"/>
  <c r="K38" i="5" l="1"/>
  <c r="L38" i="5" s="1"/>
  <c r="AW29" i="2"/>
  <c r="AW30" i="2" s="1"/>
  <c r="D9" i="13"/>
  <c r="D27" i="13"/>
  <c r="C65" i="5"/>
  <c r="C67" i="5" s="1"/>
  <c r="G38" i="2"/>
  <c r="F43" i="2" s="1"/>
  <c r="E54" i="5"/>
  <c r="E60" i="5" s="1"/>
  <c r="N38" i="5" l="1"/>
  <c r="D40" i="2"/>
  <c r="C33" i="5" l="1"/>
  <c r="C37" i="5" l="1"/>
  <c r="C19" i="5"/>
  <c r="C24" i="5" l="1"/>
  <c r="C12" i="5"/>
  <c r="C25" i="5"/>
  <c r="C26" i="5"/>
  <c r="C36" i="5"/>
  <c r="C11" i="5" l="1"/>
  <c r="C40" i="5"/>
  <c r="C13" i="5"/>
  <c r="C28" i="5"/>
  <c r="C41" i="5"/>
  <c r="C22" i="5"/>
  <c r="C35" i="5"/>
  <c r="C31" i="5"/>
  <c r="C14" i="5"/>
  <c r="C32" i="5"/>
  <c r="C23" i="5"/>
  <c r="O10" i="2"/>
  <c r="C30" i="5"/>
  <c r="C42" i="5"/>
  <c r="C29" i="5"/>
  <c r="C20" i="5"/>
  <c r="C27" i="5"/>
  <c r="C10" i="5"/>
  <c r="C34" i="5"/>
  <c r="E28" i="5" l="1"/>
  <c r="F28" i="5" s="1"/>
  <c r="E13" i="5"/>
  <c r="F13" i="5" s="1"/>
  <c r="C18" i="5"/>
  <c r="J14" i="2"/>
  <c r="O38" i="2" s="1"/>
  <c r="E36" i="5"/>
  <c r="C9" i="5"/>
  <c r="C39" i="5"/>
  <c r="C48" i="5"/>
  <c r="C21" i="5"/>
  <c r="C43" i="5"/>
  <c r="C15" i="5" l="1"/>
  <c r="F36" i="5"/>
  <c r="O37" i="2"/>
  <c r="C38" i="5"/>
  <c r="C47" i="5"/>
  <c r="J43" i="2"/>
  <c r="K35" i="2" l="1"/>
  <c r="E38" i="5"/>
  <c r="C44" i="5"/>
  <c r="O43" i="2"/>
  <c r="J48" i="2"/>
  <c r="J49" i="2" s="1"/>
  <c r="J45" i="2"/>
  <c r="C49" i="5" l="1"/>
  <c r="C50" i="5" s="1"/>
  <c r="C46" i="5"/>
  <c r="C51" i="5" s="1"/>
  <c r="C62" i="5" s="1"/>
  <c r="B36" i="2" l="1"/>
  <c r="B37" i="2"/>
  <c r="B38" i="2"/>
  <c r="B35" i="2" l="1"/>
  <c r="N35" i="2" l="1"/>
  <c r="B46" i="2"/>
  <c r="E37" i="5" l="1"/>
  <c r="F37" i="5" s="1"/>
  <c r="E19" i="5"/>
  <c r="F19" i="5" s="1"/>
  <c r="E47" i="5" l="1"/>
  <c r="E40" i="5"/>
  <c r="F40" i="5" s="1"/>
  <c r="E30" i="5"/>
  <c r="F30" i="5" s="1"/>
  <c r="E24" i="5"/>
  <c r="F24" i="5" s="1"/>
  <c r="E26" i="5"/>
  <c r="F26" i="5" s="1"/>
  <c r="E33" i="5"/>
  <c r="F33" i="5" s="1"/>
  <c r="E32" i="5"/>
  <c r="F32" i="5" s="1"/>
  <c r="E31" i="5"/>
  <c r="F31" i="5" s="1"/>
  <c r="E23" i="5"/>
  <c r="F23" i="5" s="1"/>
  <c r="E25" i="5"/>
  <c r="F25" i="5" s="1"/>
  <c r="E11" i="5"/>
  <c r="F11" i="5" s="1"/>
  <c r="F47" i="5" l="1"/>
  <c r="E12" i="5"/>
  <c r="F12" i="5" s="1"/>
  <c r="H41" i="5"/>
  <c r="H28" i="5"/>
  <c r="H37" i="5"/>
  <c r="H19" i="5"/>
  <c r="H40" i="5"/>
  <c r="E9" i="5"/>
  <c r="E29" i="5"/>
  <c r="F29" i="5" s="1"/>
  <c r="E41" i="5"/>
  <c r="F41" i="5" s="1"/>
  <c r="E39" i="5"/>
  <c r="F39" i="5" s="1"/>
  <c r="E20" i="5"/>
  <c r="F20" i="5" s="1"/>
  <c r="E27" i="5"/>
  <c r="F27" i="5" s="1"/>
  <c r="H10" i="5"/>
  <c r="H12" i="5"/>
  <c r="H11" i="5"/>
  <c r="I11" i="5" s="1"/>
  <c r="I15" i="25" s="1"/>
  <c r="G15" i="25" s="1"/>
  <c r="J15" i="25" s="1"/>
  <c r="K15" i="25" s="1"/>
  <c r="L15" i="25" s="1"/>
  <c r="H13" i="5"/>
  <c r="I13" i="5" s="1"/>
  <c r="E42" i="5"/>
  <c r="F42" i="5" s="1"/>
  <c r="E35" i="5"/>
  <c r="F35" i="5" s="1"/>
  <c r="E18" i="5"/>
  <c r="E34" i="5"/>
  <c r="F34" i="5" s="1"/>
  <c r="E22" i="5"/>
  <c r="F22" i="5" s="1"/>
  <c r="E21" i="5"/>
  <c r="F21" i="5" s="1"/>
  <c r="E10" i="5"/>
  <c r="F10" i="5" s="1"/>
  <c r="E14" i="5"/>
  <c r="F14" i="5" s="1"/>
  <c r="I19" i="5" l="1"/>
  <c r="L19" i="5" s="1"/>
  <c r="I37" i="5"/>
  <c r="L37" i="5" s="1"/>
  <c r="I28" i="5"/>
  <c r="L28" i="5" s="1"/>
  <c r="I40" i="5"/>
  <c r="L40" i="5" s="1"/>
  <c r="D12" i="13"/>
  <c r="I41" i="5"/>
  <c r="L41" i="5" s="1"/>
  <c r="L13" i="5"/>
  <c r="N13" i="5"/>
  <c r="I10" i="5"/>
  <c r="I14" i="25" s="1"/>
  <c r="G14" i="25" s="1"/>
  <c r="J14" i="25" s="1"/>
  <c r="K14" i="25" s="1"/>
  <c r="L14" i="25" s="1"/>
  <c r="I12" i="5"/>
  <c r="I16" i="25" s="1"/>
  <c r="G16" i="25" s="1"/>
  <c r="J16" i="25" s="1"/>
  <c r="K16" i="25" s="1"/>
  <c r="L16" i="25" s="1"/>
  <c r="H9" i="5"/>
  <c r="F18" i="5"/>
  <c r="E15" i="5"/>
  <c r="F9" i="5"/>
  <c r="F15" i="5" l="1"/>
  <c r="I9" i="5"/>
  <c r="I10" i="25" s="1"/>
  <c r="E48" i="5"/>
  <c r="F48" i="5" s="1"/>
  <c r="J10" i="25" l="1"/>
  <c r="I12" i="25"/>
  <c r="I21" i="25" s="1"/>
  <c r="D22" i="13"/>
  <c r="D20" i="13"/>
  <c r="H36" i="5"/>
  <c r="H39" i="5"/>
  <c r="K14" i="2"/>
  <c r="H25" i="5"/>
  <c r="H42" i="5"/>
  <c r="H24" i="5"/>
  <c r="H26" i="5"/>
  <c r="H30" i="5"/>
  <c r="K10" i="25" l="1"/>
  <c r="J12" i="25"/>
  <c r="J21" i="25" s="1"/>
  <c r="I39" i="5"/>
  <c r="I42" i="5"/>
  <c r="L42" i="5" s="1"/>
  <c r="I26" i="5"/>
  <c r="L26" i="5" s="1"/>
  <c r="I24" i="5"/>
  <c r="L24" i="5" s="1"/>
  <c r="I36" i="5"/>
  <c r="I30" i="5"/>
  <c r="L30" i="5" s="1"/>
  <c r="I25" i="5"/>
  <c r="L25" i="5" s="1"/>
  <c r="H31" i="5"/>
  <c r="H33" i="5"/>
  <c r="H20" i="5"/>
  <c r="H34" i="5"/>
  <c r="H29" i="5"/>
  <c r="H23" i="5"/>
  <c r="H35" i="5"/>
  <c r="H22" i="5"/>
  <c r="H27" i="5"/>
  <c r="H18" i="5"/>
  <c r="E43" i="5"/>
  <c r="L10" i="25" l="1"/>
  <c r="K12" i="25"/>
  <c r="I35" i="5"/>
  <c r="L35" i="5" s="1"/>
  <c r="I23" i="5"/>
  <c r="L23" i="5" s="1"/>
  <c r="I33" i="5"/>
  <c r="L33" i="5" s="1"/>
  <c r="I27" i="5"/>
  <c r="L27" i="5" s="1"/>
  <c r="I29" i="5"/>
  <c r="L29" i="5" s="1"/>
  <c r="I31" i="5"/>
  <c r="L31" i="5" s="1"/>
  <c r="I18" i="5"/>
  <c r="L18" i="5" s="1"/>
  <c r="I22" i="5"/>
  <c r="L22" i="5" s="1"/>
  <c r="I34" i="5"/>
  <c r="L34" i="5" s="1"/>
  <c r="I20" i="5"/>
  <c r="L20" i="5" s="1"/>
  <c r="H14" i="5"/>
  <c r="N14" i="2"/>
  <c r="F43" i="5"/>
  <c r="E44" i="5"/>
  <c r="L12" i="25" l="1"/>
  <c r="K21" i="25"/>
  <c r="L21" i="25" s="1"/>
  <c r="E46" i="5"/>
  <c r="E50" i="5" s="1"/>
  <c r="I14" i="5"/>
  <c r="H15" i="5"/>
  <c r="F44" i="5"/>
  <c r="L14" i="5" l="1"/>
  <c r="B9" i="3" s="1"/>
  <c r="C9" i="3" s="1"/>
  <c r="N14" i="5"/>
  <c r="I15" i="5"/>
  <c r="F49" i="5"/>
  <c r="F50" i="5" s="1"/>
  <c r="F46" i="5"/>
  <c r="F51" i="5" s="1"/>
  <c r="F62" i="5" s="1"/>
  <c r="H21" i="5"/>
  <c r="I21" i="5" l="1"/>
  <c r="L21" i="5" s="1"/>
  <c r="F40" i="12"/>
  <c r="H32" i="5"/>
  <c r="F41" i="12"/>
  <c r="G40" i="12" s="1"/>
  <c r="I40" i="12" s="1"/>
  <c r="I32" i="5" l="1"/>
  <c r="G37" i="12"/>
  <c r="I37" i="12" s="1"/>
  <c r="G35" i="12"/>
  <c r="I35" i="12" s="1"/>
  <c r="G36" i="12"/>
  <c r="I36" i="12" s="1"/>
  <c r="G39" i="12"/>
  <c r="I39" i="12" s="1"/>
  <c r="G34" i="12"/>
  <c r="G38" i="12"/>
  <c r="I38" i="12" s="1"/>
  <c r="I34" i="12" l="1"/>
  <c r="I41" i="12" s="1"/>
  <c r="G41" i="12"/>
  <c r="K43" i="2" l="1"/>
  <c r="L11" i="5" l="1"/>
  <c r="K11" i="5" s="1"/>
  <c r="B6" i="3" l="1"/>
  <c r="N11" i="5"/>
  <c r="C6" i="3" s="1"/>
  <c r="K12" i="5" l="1"/>
  <c r="L12" i="5" l="1"/>
  <c r="N12" i="5"/>
  <c r="K9" i="5" l="1"/>
  <c r="F36" i="3" l="1"/>
  <c r="B45" i="2"/>
  <c r="B4" i="3"/>
  <c r="L9" i="5"/>
  <c r="N9" i="5"/>
  <c r="C4" i="3" s="1"/>
  <c r="L10" i="5" l="1"/>
  <c r="K10" i="5" s="1"/>
  <c r="N10" i="5" l="1"/>
  <c r="C5" i="3" s="1"/>
  <c r="B5" i="3"/>
  <c r="B7" i="3" s="1"/>
  <c r="C7" i="3"/>
  <c r="K15" i="5"/>
  <c r="L15" i="5"/>
  <c r="B8" i="3" l="1"/>
  <c r="N16" i="5"/>
  <c r="O16" i="5" l="1"/>
  <c r="C8" i="3"/>
  <c r="D40" i="12" l="1"/>
  <c r="D41" i="12" s="1"/>
  <c r="F46" i="12" l="1"/>
  <c r="F48" i="12" s="1"/>
  <c r="G44" i="12" l="1"/>
  <c r="H46" i="12"/>
  <c r="L46" i="12" s="1"/>
  <c r="I46" i="12" l="1"/>
  <c r="I44" i="12"/>
  <c r="M46" i="12"/>
  <c r="G46" i="12"/>
  <c r="M44" i="12" l="1"/>
  <c r="M50" i="12" s="1"/>
  <c r="I53" i="12" s="1"/>
  <c r="I54" i="12"/>
  <c r="D10" i="13" s="1"/>
  <c r="D11" i="13" s="1"/>
  <c r="I50" i="12"/>
  <c r="G48" i="12"/>
  <c r="D16" i="13" l="1"/>
  <c r="N47" i="5"/>
  <c r="D13" i="13"/>
  <c r="H47" i="5" s="1"/>
  <c r="D28" i="13"/>
  <c r="D29" i="13" s="1"/>
  <c r="N51" i="5" s="1"/>
  <c r="N62" i="5"/>
  <c r="I47" i="5" l="1"/>
  <c r="L47" i="5" l="1"/>
  <c r="N42" i="2"/>
  <c r="N43" i="2" s="1"/>
  <c r="H43" i="5" l="1"/>
  <c r="I43" i="5" l="1"/>
  <c r="H44" i="5"/>
  <c r="H46" i="5" s="1"/>
  <c r="I44" i="5" l="1"/>
  <c r="L43" i="5"/>
  <c r="I46" i="5" l="1"/>
  <c r="I19" i="13" l="1"/>
  <c r="D15" i="13"/>
  <c r="D17" i="13" s="1"/>
  <c r="H48" i="5"/>
  <c r="I48" i="5" l="1"/>
  <c r="H50" i="5"/>
  <c r="G48" i="13"/>
  <c r="D19" i="13"/>
  <c r="D21" i="13" s="1"/>
  <c r="D23" i="13" s="1"/>
  <c r="G51" i="13" l="1"/>
  <c r="I49" i="5"/>
  <c r="I50" i="5" s="1"/>
  <c r="I23" i="13" s="1"/>
  <c r="I25" i="13" s="1"/>
  <c r="I51" i="5"/>
  <c r="D31" i="13" l="1"/>
  <c r="D33" i="13" s="1"/>
  <c r="I62" i="5"/>
  <c r="BT6" i="2"/>
  <c r="BU6" i="2"/>
  <c r="I33" i="13"/>
  <c r="D35" i="13"/>
  <c r="D36" i="13"/>
  <c r="G40" i="13"/>
  <c r="G41" i="13"/>
  <c r="G42" i="13"/>
  <c r="G43" i="13"/>
  <c r="G44" i="13"/>
  <c r="G45" i="13"/>
  <c r="G47" i="13"/>
  <c r="G49" i="13"/>
  <c r="E50" i="13"/>
  <c r="G50" i="13"/>
  <c r="I50" i="13"/>
  <c r="G53" i="13"/>
  <c r="E55" i="13"/>
  <c r="I55" i="13"/>
  <c r="E57" i="13"/>
  <c r="G57" i="13"/>
  <c r="I58" i="13"/>
  <c r="I61" i="13"/>
  <c r="I62" i="13"/>
  <c r="K62" i="13"/>
  <c r="I63" i="13"/>
  <c r="I64" i="13"/>
  <c r="K64" i="13"/>
  <c r="I65" i="13"/>
  <c r="K65" i="13"/>
  <c r="K66" i="13"/>
  <c r="N15" i="5"/>
  <c r="N18" i="5"/>
  <c r="P18" i="5"/>
  <c r="K32" i="5"/>
  <c r="L32" i="5"/>
  <c r="K36" i="5"/>
  <c r="L36" i="5"/>
  <c r="K39" i="5"/>
  <c r="L39" i="5"/>
  <c r="N39" i="5"/>
  <c r="K44" i="5"/>
  <c r="L44" i="5"/>
  <c r="L46" i="5"/>
  <c r="K48" i="5"/>
  <c r="L48" i="5"/>
  <c r="N48" i="5"/>
  <c r="L49" i="5"/>
  <c r="K50" i="5"/>
  <c r="L50" i="5"/>
  <c r="L51" i="5"/>
  <c r="L62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D40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WWSC and EP as a consolidated entity balance.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I50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Original formula was:
=IF(G49&gt;0,INDEX(P49:P56,MATCH(ABS(G49),N49:N56,1))+INDEX(R49:R56,MATCH(ABS(G49),N49:N56,1))*(ABS(G49)-INDEX(S49:S56,MATCH(ABS(G49),N49:N56,1))),0)
This resulted in the incorrect amount due to the values in column P being based off of the previous tax rates.
Formula has been updated to reflect current tax rates.</t>
        </r>
      </text>
    </comment>
  </commentList>
</comments>
</file>

<file path=xl/sharedStrings.xml><?xml version="1.0" encoding="utf-8"?>
<sst xmlns="http://schemas.openxmlformats.org/spreadsheetml/2006/main" count="17428" uniqueCount="2309">
  <si>
    <t>Capital Structure</t>
  </si>
  <si>
    <t>Net-to-Gross Conversion Factor</t>
  </si>
  <si>
    <t>(a)</t>
  </si>
  <si>
    <t>(b)</t>
  </si>
  <si>
    <t>(d)</t>
  </si>
  <si>
    <t>(e)</t>
  </si>
  <si>
    <t>(f)</t>
  </si>
  <si>
    <t>(g)</t>
  </si>
  <si>
    <t>(h)</t>
  </si>
  <si>
    <t>Line No.</t>
  </si>
  <si>
    <t>Description</t>
  </si>
  <si>
    <t>Company End of Year</t>
  </si>
  <si>
    <t>Restated Results</t>
  </si>
  <si>
    <t>Pro Forma Results</t>
  </si>
  <si>
    <t>Source</t>
  </si>
  <si>
    <t>Input</t>
  </si>
  <si>
    <t>Schedule 1</t>
  </si>
  <si>
    <t>(d) + (e)</t>
  </si>
  <si>
    <t>Schedule 5</t>
  </si>
  <si>
    <t>(f) + (g)</t>
  </si>
  <si>
    <t>REVENUES</t>
  </si>
  <si>
    <t>EXPENSES</t>
  </si>
  <si>
    <t>Material &amp; Supplies</t>
  </si>
  <si>
    <t>Transportation</t>
  </si>
  <si>
    <t>Net Depreciation/Amortization</t>
  </si>
  <si>
    <t>Utility Excise Tax</t>
  </si>
  <si>
    <t>Property Tax</t>
  </si>
  <si>
    <t>OPERATING EXPENSES</t>
  </si>
  <si>
    <t>Interest Expense</t>
  </si>
  <si>
    <t>RATE BASE</t>
  </si>
  <si>
    <t xml:space="preserve">    Accumulated Depreciation</t>
  </si>
  <si>
    <t xml:space="preserve">    Accumulated Amortization</t>
  </si>
  <si>
    <t>Customer Count</t>
  </si>
  <si>
    <t xml:space="preserve">Schedule 4 </t>
  </si>
  <si>
    <t>Jan</t>
  </si>
  <si>
    <t>Feb</t>
  </si>
  <si>
    <t>Mar</t>
  </si>
  <si>
    <t>Prime Rate for Test Period</t>
  </si>
  <si>
    <t>Apr</t>
  </si>
  <si>
    <t>May</t>
  </si>
  <si>
    <t>Rate</t>
  </si>
  <si>
    <t>Jun</t>
  </si>
  <si>
    <t>Debt</t>
  </si>
  <si>
    <t>Jul</t>
  </si>
  <si>
    <t>Aug</t>
  </si>
  <si>
    <t>Sep</t>
  </si>
  <si>
    <t>Oct</t>
  </si>
  <si>
    <t>Nov</t>
  </si>
  <si>
    <t>Dec</t>
  </si>
  <si>
    <t>Weighted Cost of Debt</t>
  </si>
  <si>
    <t>Equity</t>
  </si>
  <si>
    <t>Other Paid In Capital</t>
  </si>
  <si>
    <t>Retained Earning</t>
  </si>
  <si>
    <t>Weighted Cost of Equity</t>
  </si>
  <si>
    <t>Regulatory Capital Structure</t>
  </si>
  <si>
    <t xml:space="preserve">Weighted Average Cost of Capital  </t>
  </si>
  <si>
    <t xml:space="preserve">            Uncollectible</t>
  </si>
  <si>
    <t xml:space="preserve">            Utility B&amp;O Tax</t>
  </si>
  <si>
    <t>Total Revenue Sensitive Expenses</t>
  </si>
  <si>
    <t>Total adjustments</t>
  </si>
  <si>
    <t>Revenue Conversion Factor</t>
  </si>
  <si>
    <t>Net Pro Forma Average Rate Base</t>
  </si>
  <si>
    <t>Weighted Cost of Capital</t>
  </si>
  <si>
    <t>Pro Forma Net Operating Income (Loss)</t>
  </si>
  <si>
    <t>Operating Income Deficiency (Excess)</t>
  </si>
  <si>
    <t>Additional Revenue Requirement (Reduction)</t>
  </si>
  <si>
    <t>Pro Forma Interest Expense</t>
  </si>
  <si>
    <t>(i)</t>
  </si>
  <si>
    <t>(j)</t>
  </si>
  <si>
    <t>Other Income, Ancillary Charges</t>
  </si>
  <si>
    <t>Accounts Payable</t>
  </si>
  <si>
    <t>Acquisition Adjustment</t>
  </si>
  <si>
    <t>Net Income</t>
  </si>
  <si>
    <t>Over-</t>
  </si>
  <si>
    <t>But not Over-</t>
  </si>
  <si>
    <t>Tax is-</t>
  </si>
  <si>
    <t>Of the Amount Over-</t>
  </si>
  <si>
    <t>Corporation Tax Rates (IRS)</t>
  </si>
  <si>
    <t>Revised</t>
  </si>
  <si>
    <t>(k)</t>
  </si>
  <si>
    <t>(l)</t>
  </si>
  <si>
    <t>(m)</t>
  </si>
  <si>
    <t>(n)</t>
  </si>
  <si>
    <t>(o)</t>
  </si>
  <si>
    <t>City B&amp;O Tax</t>
  </si>
  <si>
    <t xml:space="preserve">Taxable Income after Interest </t>
  </si>
  <si>
    <t xml:space="preserve">Federal Tax Adjustment </t>
  </si>
  <si>
    <t xml:space="preserve">Proforma Results Federal Tax </t>
  </si>
  <si>
    <t>(number check)</t>
  </si>
  <si>
    <t>Utility Plant in Service (UPIS)</t>
  </si>
  <si>
    <t>%</t>
  </si>
  <si>
    <t>Year</t>
  </si>
  <si>
    <t>Water System Plan</t>
  </si>
  <si>
    <t>Other Plant Assets</t>
  </si>
  <si>
    <t>Miscellaneous Equipment</t>
  </si>
  <si>
    <t>Communication Equipment</t>
  </si>
  <si>
    <t>Power Operated Equipment</t>
  </si>
  <si>
    <t>Laboratory Equipment</t>
  </si>
  <si>
    <t>Tools, Shop and Garage Equip.</t>
  </si>
  <si>
    <t>Stores and Equipment</t>
  </si>
  <si>
    <t>Transportation Equipment</t>
  </si>
  <si>
    <t>Office Furniture and Equipment</t>
  </si>
  <si>
    <t>Other Plant</t>
  </si>
  <si>
    <t>Structures and Improvements</t>
  </si>
  <si>
    <t>General Plant</t>
  </si>
  <si>
    <t>Hydrants</t>
  </si>
  <si>
    <t>Meter Installations</t>
  </si>
  <si>
    <t>Meters</t>
  </si>
  <si>
    <t>Service Connections</t>
  </si>
  <si>
    <t>Fire Mains</t>
  </si>
  <si>
    <t>Trans. and Dist. Mains</t>
  </si>
  <si>
    <t>Distribution Reservoirs and Tanks</t>
  </si>
  <si>
    <t>Transmission and Distribution Plant</t>
  </si>
  <si>
    <t>Water Treatment Equipment</t>
  </si>
  <si>
    <t>Water Treatment Plant</t>
  </si>
  <si>
    <t>Other Pumping Plant</t>
  </si>
  <si>
    <t>Pumping Equipment</t>
  </si>
  <si>
    <t>Pumping Plant</t>
  </si>
  <si>
    <t>Power Generation Equipment</t>
  </si>
  <si>
    <t>Supply Mains</t>
  </si>
  <si>
    <t>Infiltration Galleries and Tunnels</t>
  </si>
  <si>
    <t>Wells and Springs</t>
  </si>
  <si>
    <t>Lake, River and Other Intakes</t>
  </si>
  <si>
    <t>Collect. and Impounding Res.</t>
  </si>
  <si>
    <t>XXX</t>
  </si>
  <si>
    <t>Land and Water Rights</t>
  </si>
  <si>
    <t>Franchises</t>
  </si>
  <si>
    <t>Organization</t>
  </si>
  <si>
    <t>Short</t>
  </si>
  <si>
    <t>Source of Supply Plant</t>
  </si>
  <si>
    <t xml:space="preserve">  Class of Plant</t>
  </si>
  <si>
    <t>Base</t>
  </si>
  <si>
    <t>Rate Design</t>
  </si>
  <si>
    <t>+</t>
  </si>
  <si>
    <t>Company's Federal Income Tax ($)</t>
  </si>
  <si>
    <t>Company's Federal Income Tax (%)</t>
  </si>
  <si>
    <t>List</t>
  </si>
  <si>
    <t>$</t>
  </si>
  <si>
    <t>Depreciation Service Lives</t>
  </si>
  <si>
    <t>(c)</t>
  </si>
  <si>
    <t>Common Stock</t>
  </si>
  <si>
    <t>Allowance</t>
  </si>
  <si>
    <t>Rate 1</t>
  </si>
  <si>
    <t>Block 1</t>
  </si>
  <si>
    <t>Rate 2</t>
  </si>
  <si>
    <t>Block 2</t>
  </si>
  <si>
    <t>Rate 3</t>
  </si>
  <si>
    <t>Block 3</t>
  </si>
  <si>
    <t>RTS</t>
  </si>
  <si>
    <t>Balance Sheet</t>
  </si>
  <si>
    <t>Cash</t>
  </si>
  <si>
    <t>Total Current Assets</t>
  </si>
  <si>
    <t>Notes Payable</t>
  </si>
  <si>
    <t>Unearned Revenues</t>
  </si>
  <si>
    <t>Total Current Liabilities</t>
  </si>
  <si>
    <t>Typical Average Service Lives, Salvage Rates, and Depreciation Rates for Water Utilities</t>
  </si>
  <si>
    <t>Net Salvage Percent</t>
  </si>
  <si>
    <t>Years **</t>
  </si>
  <si>
    <t>Average Service Lives</t>
  </si>
  <si>
    <t>Class A/B/C</t>
  </si>
  <si>
    <t>NARUC - 1996 Account Numbers</t>
  </si>
  <si>
    <t>** These lives are intended as a guide; longer or shorter lives should be used if experience shows it is warranted.</t>
  </si>
  <si>
    <t>Computers or Peripheral Office Equipment</t>
  </si>
  <si>
    <t>Pro Forma Income Statement (Results of Operations)</t>
  </si>
  <si>
    <t>40/60</t>
  </si>
  <si>
    <t>3/4-inch</t>
  </si>
  <si>
    <t>1-inch</t>
  </si>
  <si>
    <t>1 1/2-inch</t>
  </si>
  <si>
    <t>2-inch</t>
  </si>
  <si>
    <t>3-inch</t>
  </si>
  <si>
    <t>4-inch</t>
  </si>
  <si>
    <t>6-inch</t>
  </si>
  <si>
    <t>Unmetered</t>
  </si>
  <si>
    <t>Usage Per</t>
  </si>
  <si>
    <t>Monthly Usage</t>
  </si>
  <si>
    <t>Size</t>
  </si>
  <si>
    <t>Meter Size</t>
  </si>
  <si>
    <t>Block 3 (Over)</t>
  </si>
  <si>
    <t>Purchased Power/Water</t>
  </si>
  <si>
    <t>Jobbing</t>
  </si>
  <si>
    <t>Rates</t>
  </si>
  <si>
    <t>(b) + (c)</t>
  </si>
  <si>
    <t>Company Principal</t>
  </si>
  <si>
    <t>Company Interest Rate</t>
  </si>
  <si>
    <t>Rate Case Principal</t>
  </si>
  <si>
    <t>Percent of Total</t>
  </si>
  <si>
    <t>Regulated Case Interest Rate</t>
  </si>
  <si>
    <t>Weighted Cost Rate</t>
  </si>
  <si>
    <t>Test Period Ending</t>
  </si>
  <si>
    <t>Information</t>
  </si>
  <si>
    <t>Prime + 200 Basis Points</t>
  </si>
  <si>
    <t>PFIS F 40</t>
  </si>
  <si>
    <t>Metered Sales</t>
  </si>
  <si>
    <t>Un-Metered Sales</t>
  </si>
  <si>
    <t>Ready-to-Serve</t>
  </si>
  <si>
    <t>Repairs</t>
  </si>
  <si>
    <t>Income Statement</t>
  </si>
  <si>
    <t>Pro Forma Adjustments</t>
  </si>
  <si>
    <t>#</t>
  </si>
  <si>
    <t>Drop-Down</t>
  </si>
  <si>
    <t>Net Acquisition Adjustment</t>
  </si>
  <si>
    <t>Drop-Down List</t>
  </si>
  <si>
    <t>Depreciation Rate</t>
  </si>
  <si>
    <t>Customer Count - Metered</t>
  </si>
  <si>
    <t>Billing Cycle</t>
  </si>
  <si>
    <t>Company Information</t>
  </si>
  <si>
    <t>Mixed</t>
  </si>
  <si>
    <t>Suggested FIT Rate</t>
  </si>
  <si>
    <t>Federal Income Tax (FIT)</t>
  </si>
  <si>
    <t>Revenue Requirement</t>
  </si>
  <si>
    <t>Monthly Rates (Proposed Rate Design)</t>
  </si>
  <si>
    <t>Net Income after Interest and Federal Tax</t>
  </si>
  <si>
    <t>Conversion Factor (%)</t>
  </si>
  <si>
    <t xml:space="preserve">  Less:  Federal Income Tax (FIT)</t>
  </si>
  <si>
    <t>Suggested CF</t>
  </si>
  <si>
    <t>Conversion Factor (CF)</t>
  </si>
  <si>
    <t>Employee Pensions and Benefits</t>
  </si>
  <si>
    <t>Rental of Building, Property, and Equipment</t>
  </si>
  <si>
    <t>Insurance - Vehicle, General Liability, Workman's Comp.</t>
  </si>
  <si>
    <t>Regulatory Commission Expenses - Fees</t>
  </si>
  <si>
    <t>Fire Protection / Irrigation</t>
  </si>
  <si>
    <t>Contractual Accounting</t>
  </si>
  <si>
    <t>Contractual Engineer</t>
  </si>
  <si>
    <t>Regulatory Commission Expenses - Amort. Rate Case</t>
  </si>
  <si>
    <t>Bad Debt</t>
  </si>
  <si>
    <t>Miscellaneous</t>
  </si>
  <si>
    <t>Travel, Education, CCR, and Public Relations</t>
  </si>
  <si>
    <t>Office, Postage, Phone, and Bank Charges</t>
  </si>
  <si>
    <t>Company's Full Legal Name</t>
  </si>
  <si>
    <t>Chemicals &amp; Testing</t>
  </si>
  <si>
    <t>Restating Adjustments</t>
  </si>
  <si>
    <t>Monthly Bill</t>
  </si>
  <si>
    <t>Input Cell</t>
  </si>
  <si>
    <t>Output Cell</t>
  </si>
  <si>
    <t>Rate Components</t>
  </si>
  <si>
    <t>Usage Breakdown</t>
  </si>
  <si>
    <t>Amounts</t>
  </si>
  <si>
    <t>Meter</t>
  </si>
  <si>
    <t>Usage (Max)</t>
  </si>
  <si>
    <t>Usage (Min)</t>
  </si>
  <si>
    <t>Bill Calculator</t>
  </si>
  <si>
    <t>Usage Rate 1</t>
  </si>
  <si>
    <t>Usage per</t>
  </si>
  <si>
    <t>Usage Rate 2</t>
  </si>
  <si>
    <t>Usage Rate 3</t>
  </si>
  <si>
    <t>5/8-inch</t>
  </si>
  <si>
    <t>Actual</t>
  </si>
  <si>
    <t>NET RATE BASE</t>
  </si>
  <si>
    <t>OPERATING REVENUE</t>
  </si>
  <si>
    <t>NET OPERATING INCOME</t>
  </si>
  <si>
    <t>TOTAL OPERATING EXPENSE</t>
  </si>
  <si>
    <t>Rate of Return</t>
  </si>
  <si>
    <t>Contributions In Aid of Construction (CIAC) Plant in Service</t>
  </si>
  <si>
    <t>NET INCOME (LOSS)</t>
  </si>
  <si>
    <t>RVW (UW-010877) sets equity at 12%.</t>
  </si>
  <si>
    <t>AWR (UW-980072)  6th Supplemental Order (pg. 6) sets cost of affiliated debt at prime of period plus 200 basis points (also initial Order, under debt cost discussion within the same case).</t>
  </si>
  <si>
    <t>Ln C1 * Ln C2</t>
  </si>
  <si>
    <t>Ln C3 - Ln C5</t>
  </si>
  <si>
    <t>Ln C7 / Ln C9</t>
  </si>
  <si>
    <t>Ln D13 - Ln D14</t>
  </si>
  <si>
    <t>Utility Plant</t>
  </si>
  <si>
    <t>Net Utility Plant</t>
  </si>
  <si>
    <t>Prepayments</t>
  </si>
  <si>
    <t>Plant Materials and Supplies</t>
  </si>
  <si>
    <t>Current Assets (other)</t>
  </si>
  <si>
    <t xml:space="preserve">     Accumulated Amortization</t>
  </si>
  <si>
    <t>ASSETS</t>
  </si>
  <si>
    <t>LIABILITIES</t>
  </si>
  <si>
    <t>Utility Plant Acquisition Adjustment</t>
  </si>
  <si>
    <t>Retained Earnings</t>
  </si>
  <si>
    <t>Proprietary Capital</t>
  </si>
  <si>
    <t>Total Equity</t>
  </si>
  <si>
    <t>TOTAL ASSETS</t>
  </si>
  <si>
    <t>TOTAL LIABILITIES &amp; EQUITY</t>
  </si>
  <si>
    <t>EQUITY</t>
  </si>
  <si>
    <t>Accrued Taxes</t>
  </si>
  <si>
    <t>Other Deferred Credits</t>
  </si>
  <si>
    <t>Contributions In Aid of Construction (CIAC)</t>
  </si>
  <si>
    <t xml:space="preserve">    Accumulated Amortization (CIAC)</t>
  </si>
  <si>
    <t>Current Liabilities (other)</t>
  </si>
  <si>
    <t>Preferred Stock</t>
  </si>
  <si>
    <t>Capital Stock</t>
  </si>
  <si>
    <t>Utility Plant Sold</t>
  </si>
  <si>
    <t>Accrued Interest</t>
  </si>
  <si>
    <t>Accrued Dividends</t>
  </si>
  <si>
    <t>Bonds</t>
  </si>
  <si>
    <t>Advances</t>
  </si>
  <si>
    <t>Long-Term Debt (other)</t>
  </si>
  <si>
    <t>Total Long-Term Liabilities</t>
  </si>
  <si>
    <t>Accounts Receivable</t>
  </si>
  <si>
    <t>Rents Receivable</t>
  </si>
  <si>
    <t>Uncollectable Accounts</t>
  </si>
  <si>
    <t>Notes Receivable</t>
  </si>
  <si>
    <t>Accrued Revenues</t>
  </si>
  <si>
    <t>Other Deferred Debits (Income Taxes)</t>
  </si>
  <si>
    <t>Construction Work in Process</t>
  </si>
  <si>
    <t>Utility Plant Leased to Others</t>
  </si>
  <si>
    <t>Non-Utility Plant</t>
  </si>
  <si>
    <t>Investments</t>
  </si>
  <si>
    <t>Utility Plant (other)</t>
  </si>
  <si>
    <t>Operating Reserves</t>
  </si>
  <si>
    <t>Total Liabilities</t>
  </si>
  <si>
    <t>Values</t>
  </si>
  <si>
    <t>Debt Structure</t>
  </si>
  <si>
    <t>Note Category</t>
  </si>
  <si>
    <t>Principal Balance</t>
  </si>
  <si>
    <t>Interest Rate</t>
  </si>
  <si>
    <t>Equipment (10)</t>
  </si>
  <si>
    <t>Equipment (IT) (5)</t>
  </si>
  <si>
    <t>Equipment (Laboratory, Office, and Shop) (15)</t>
  </si>
  <si>
    <t>Land, Water Rights, and Organization (0)</t>
  </si>
  <si>
    <t>Plant, Other (40)</t>
  </si>
  <si>
    <t>Plant, Structures, and Improvements (35)</t>
  </si>
  <si>
    <t>Pumping and Water Treatment (20)</t>
  </si>
  <si>
    <t>Service Connection (30)</t>
  </si>
  <si>
    <t>Tanks and Wells (25)</t>
  </si>
  <si>
    <t>Transportation (7)</t>
  </si>
  <si>
    <t>Water System Plan (6)</t>
  </si>
  <si>
    <t>Acquisition Adjustment (35)</t>
  </si>
  <si>
    <t>CIAC</t>
  </si>
  <si>
    <t>Revenue Adjusted for Revenue Sensitive Items</t>
  </si>
  <si>
    <t>Meters (20)</t>
  </si>
  <si>
    <t>Facility and Connection Charges (20)</t>
  </si>
  <si>
    <t>Tank Cleaning/Amortizable Maintenance (10)</t>
  </si>
  <si>
    <t>Most Common Meter Size</t>
  </si>
  <si>
    <t>Salary and Wages - Employees</t>
  </si>
  <si>
    <t>Salary and Wages - Officers</t>
  </si>
  <si>
    <t>Contractual Legal</t>
  </si>
  <si>
    <t>Contractual Operations</t>
  </si>
  <si>
    <t>Customer Deposits</t>
  </si>
  <si>
    <t>Net Change Company</t>
  </si>
  <si>
    <t>Total Water Sales Revenue</t>
  </si>
  <si>
    <t>Current Monthly Rate Design (Most Common Meter Size)</t>
  </si>
  <si>
    <t>Net Utility Plant EOTY</t>
  </si>
  <si>
    <t>Months Index</t>
  </si>
  <si>
    <t>List Loans and Notes</t>
  </si>
  <si>
    <t>####</t>
  </si>
  <si>
    <t>Special Funds (Facility Charges, Surcharges)</t>
  </si>
  <si>
    <t>Current Other Monthly Rates</t>
  </si>
  <si>
    <t>Ready To Serve</t>
  </si>
  <si>
    <t>Surcharge</t>
  </si>
  <si>
    <t>Other</t>
  </si>
  <si>
    <t>Customer Count - Un-metered</t>
  </si>
  <si>
    <t>Un-Metered</t>
  </si>
  <si>
    <t>Customer Count - Ready To Serve</t>
  </si>
  <si>
    <t>For conditional formatting</t>
  </si>
  <si>
    <t>Average</t>
  </si>
  <si>
    <t>Sum</t>
  </si>
  <si>
    <t>Monthly</t>
  </si>
  <si>
    <t>NOT USED</t>
  </si>
  <si>
    <t>Net Plant</t>
  </si>
  <si>
    <t>Net CIAC</t>
  </si>
  <si>
    <t>Net Rate Base</t>
  </si>
  <si>
    <t>Facilities Charge</t>
  </si>
  <si>
    <t>Service Connection Charge</t>
  </si>
  <si>
    <t>Explanation</t>
  </si>
  <si>
    <t>Operating Income Before Interest &amp; Taxes</t>
  </si>
  <si>
    <t>Weighted Cost of Capital for this rate case</t>
  </si>
  <si>
    <t>Difference Balance Sheet to Asset Listing</t>
  </si>
  <si>
    <t>Mains, Tanks and Reservoirs (50)</t>
  </si>
  <si>
    <t>Used by Asset Type Look Up Col V &amp; AH</t>
  </si>
  <si>
    <t>Utility Plant in Service</t>
  </si>
  <si>
    <t>Customer Count - Total (calculated)</t>
  </si>
  <si>
    <t>PROPOSED - Other Monthly Rates</t>
  </si>
  <si>
    <t>PROPOSED - Monthly Rate Design (Most Common Meter Size)</t>
  </si>
  <si>
    <t>Total Restating Adjustment</t>
  </si>
  <si>
    <t>Total Pro Forma Adjustment</t>
  </si>
  <si>
    <t>Revised Revenue (Staff)</t>
  </si>
  <si>
    <t>Results of Revised Rates</t>
  </si>
  <si>
    <t>(percentage difference)</t>
  </si>
  <si>
    <t>Asset Listing Section 5 - A</t>
  </si>
  <si>
    <t>CIAC Listing Section 5 - B</t>
  </si>
  <si>
    <t>Net CIAC EOTY</t>
  </si>
  <si>
    <t>Balance Sheet out of Balance</t>
  </si>
  <si>
    <t>Rate Case Overall Cost of Capital</t>
  </si>
  <si>
    <t>Percentage</t>
  </si>
  <si>
    <t>Weight</t>
  </si>
  <si>
    <t>Hypothetical</t>
  </si>
  <si>
    <t>Has Links only from current page</t>
  </si>
  <si>
    <t>PFIS - I51</t>
  </si>
  <si>
    <t>PFIS - I59</t>
  </si>
  <si>
    <t>Sch 4  - I54</t>
  </si>
  <si>
    <t>Is something on here used to calculate interest expense?</t>
  </si>
  <si>
    <t>Fed Income Tax - 21%</t>
  </si>
  <si>
    <t>Linked to INPUTS</t>
  </si>
  <si>
    <t>Linked to Sch-10.1</t>
  </si>
  <si>
    <t>Linked to Sch-7</t>
  </si>
  <si>
    <t>Linked to Sch-4</t>
  </si>
  <si>
    <t>Links Coming From</t>
  </si>
  <si>
    <t>Linked to PFIS</t>
  </si>
  <si>
    <t>Company Test Period Restated</t>
  </si>
  <si>
    <t>PFIS - F53</t>
  </si>
  <si>
    <t>Company Net Rate Base</t>
  </si>
  <si>
    <t>Conversion</t>
  </si>
  <si>
    <t>UTC Docket Number                   UW-</t>
  </si>
  <si>
    <t>From ROR Proforma Results</t>
  </si>
  <si>
    <t>check #</t>
  </si>
  <si>
    <t>check # diff.</t>
  </si>
  <si>
    <t>Description
(a)</t>
  </si>
  <si>
    <t>Source
(b)</t>
  </si>
  <si>
    <t>Interest Synchronization</t>
  </si>
  <si>
    <t>Tax Effect</t>
  </si>
  <si>
    <t>Check Numbers</t>
  </si>
  <si>
    <t>Use</t>
  </si>
  <si>
    <t>Restated Interest Expense from PFIS</t>
  </si>
  <si>
    <t>Proforma Results
(b)</t>
  </si>
  <si>
    <t>Rate
(b)</t>
  </si>
  <si>
    <t>Factor
(c)</t>
  </si>
  <si>
    <t>Staff Proposed Revenue
(d)</t>
  </si>
  <si>
    <t>Interest Results
(b)</t>
  </si>
  <si>
    <t>Company Net Proforma Rate Base</t>
  </si>
  <si>
    <t xml:space="preserve">Ln B4   </t>
  </si>
  <si>
    <t>To PFIS - K32</t>
  </si>
  <si>
    <t>To PFIS - K39</t>
  </si>
  <si>
    <t>To PFIS - K48</t>
  </si>
  <si>
    <t>To D33</t>
  </si>
  <si>
    <t>To Sch 10.1 - Q8 and PFIS - N15</t>
  </si>
  <si>
    <t>To PFIS - N51</t>
  </si>
  <si>
    <t>To PFIS - H47</t>
  </si>
  <si>
    <t>Operating Income Return</t>
  </si>
  <si>
    <t>IF(G51&gt;0,INDEX(O51:O58,MATCH(ABS(G51),M51:M58,1))+INDEX(Q51:Q58,MATCH(ABS(G51),M51:M58,1))*(ABS(G51)-INDEX(R51:R58,MATCH(ABS(G51),M51:M58,1))),0)</t>
  </si>
  <si>
    <t>Income Tax Rate</t>
  </si>
  <si>
    <t>PFIS F48</t>
  </si>
  <si>
    <t>Check Number Difference</t>
  </si>
  <si>
    <t>Restated Federal Income Tax from PFIS</t>
  </si>
  <si>
    <t>Ln B10 - Ln B14 - Ln B15</t>
  </si>
  <si>
    <t>Ln B10 * Ln B11</t>
  </si>
  <si>
    <t>Proforma Operating Income before Interest and Taxes</t>
  </si>
  <si>
    <t>Income Tax on Proforma Operating Income</t>
  </si>
  <si>
    <t>Proforma Income Tax Effect</t>
  </si>
  <si>
    <t>Ln B12 - Ln B13</t>
  </si>
  <si>
    <t>NTG Ln B12</t>
  </si>
  <si>
    <t>Ln B2 * Ln B3</t>
  </si>
  <si>
    <t>Ln B4 - Ln B5</t>
  </si>
  <si>
    <t>Interest Sync B10</t>
  </si>
  <si>
    <t>(b) (c) PFIS</t>
  </si>
  <si>
    <t>Revenue Requirement B10</t>
  </si>
  <si>
    <t>To PFIS - R16</t>
  </si>
  <si>
    <t>PFIS - F47</t>
  </si>
  <si>
    <t>PFIS - I48</t>
  </si>
  <si>
    <t>Check Number Calculated from PFIS</t>
  </si>
  <si>
    <t>Calculation if tax code returns to block rates for corporations.</t>
  </si>
  <si>
    <t>Federal Income Tax Rate</t>
  </si>
  <si>
    <t>Conversion Factor</t>
  </si>
  <si>
    <t>(ao)</t>
  </si>
  <si>
    <t>(ap)</t>
  </si>
  <si>
    <t>(aq)</t>
  </si>
  <si>
    <t>(ar)</t>
  </si>
  <si>
    <t>Income tax liability if Income before Taxes is possitive</t>
  </si>
  <si>
    <t>Ln D18</t>
  </si>
  <si>
    <t>To Net-to-Gross G49</t>
  </si>
  <si>
    <t>Proforma Operating Income before Income Taxes</t>
  </si>
  <si>
    <t>Revenue Net-to-Gross - G56</t>
  </si>
  <si>
    <t>Check Number from PFIC - I50</t>
  </si>
  <si>
    <t>Check</t>
  </si>
  <si>
    <t>Version date:</t>
  </si>
  <si>
    <t>Information for filing</t>
  </si>
  <si>
    <t>WAC 480-07-530</t>
  </si>
  <si>
    <t>Rate Case Overall Cost of Debt</t>
  </si>
  <si>
    <t>Capital Structure - I54</t>
  </si>
  <si>
    <t>(Check)</t>
  </si>
  <si>
    <t>Operating Income before Interest &amp;Taxes</t>
  </si>
  <si>
    <t>Please see section 3 of GRCW manual for instructions on filng a general rate case along with Water Rate Case Checklist.</t>
  </si>
  <si>
    <t>To PFIS - K36</t>
  </si>
  <si>
    <t>Sum Ln D7 thru Ln D10</t>
  </si>
  <si>
    <r>
      <t xml:space="preserve">To PFIS - H48 </t>
    </r>
    <r>
      <rPr>
        <sz val="8"/>
        <rFont val="Times New Roman"/>
        <family val="1"/>
      </rPr>
      <t>and PFIS - N47 (Check no.)</t>
    </r>
  </si>
  <si>
    <t>Proforma Adjustment to Interst Expense</t>
  </si>
  <si>
    <t>Proforma Adjustment to Interest Expense</t>
  </si>
  <si>
    <t>Total Proforma Interest Expense</t>
  </si>
  <si>
    <t>Check No.</t>
  </si>
  <si>
    <t>Ln D6</t>
  </si>
  <si>
    <t>Ln D8 * Ln C8</t>
  </si>
  <si>
    <t>Ln D8 * Ln C9</t>
  </si>
  <si>
    <t>Ln D8 * Ln C10</t>
  </si>
  <si>
    <t>Ln D8 - Ln D13</t>
  </si>
  <si>
    <t>Ln D15 + Ln D16</t>
  </si>
  <si>
    <t>Ln D18 - Ln D19</t>
  </si>
  <si>
    <t>(c) Ln D13 + Ln D18</t>
  </si>
  <si>
    <t>Ln D8 * Ln C24</t>
  </si>
  <si>
    <t>UTC Regulatory Fee</t>
  </si>
  <si>
    <t>Other Taxes &amp; Licenses (DOH/DOE)</t>
  </si>
  <si>
    <t>Payroll Tax (ESD, L&amp;I)</t>
  </si>
  <si>
    <t>Update table October 1 2020</t>
  </si>
  <si>
    <t>Washington Water Service Company</t>
  </si>
  <si>
    <t>LTD - DWSRF - Cristalia</t>
  </si>
  <si>
    <t>Loan - DWSRF</t>
  </si>
  <si>
    <t>LTD - SRF Rosario</t>
  </si>
  <si>
    <t>LTD- California Water Service</t>
  </si>
  <si>
    <t>Loan - Owner</t>
  </si>
  <si>
    <t>Original Cost</t>
  </si>
  <si>
    <t>Various (See Tariff)</t>
  </si>
  <si>
    <t>5 - A</t>
  </si>
  <si>
    <t>5 - B</t>
  </si>
  <si>
    <t>Assets, and Depreciation Schedules</t>
  </si>
  <si>
    <t>End of Test Year</t>
  </si>
  <si>
    <t>CIAC and Amortization Schedules</t>
  </si>
  <si>
    <t>(p)</t>
  </si>
  <si>
    <t>(q)</t>
  </si>
  <si>
    <t>(r)</t>
  </si>
  <si>
    <t>(s)</t>
  </si>
  <si>
    <t>(t)</t>
  </si>
  <si>
    <t>(u)</t>
  </si>
  <si>
    <t>(v)</t>
  </si>
  <si>
    <t>(w)</t>
  </si>
  <si>
    <t>(x)</t>
  </si>
  <si>
    <t>(y)</t>
  </si>
  <si>
    <t>(z)</t>
  </si>
  <si>
    <t>Asset Category</t>
  </si>
  <si>
    <t>Asset Description</t>
  </si>
  <si>
    <t>Date in Service</t>
  </si>
  <si>
    <t>Salvage Value</t>
  </si>
  <si>
    <t>Service Life</t>
  </si>
  <si>
    <t>Service Time</t>
  </si>
  <si>
    <t>Depreciation</t>
  </si>
  <si>
    <t>Acc. Depn (Beg)</t>
  </si>
  <si>
    <t>Acc. Depn (End)</t>
  </si>
  <si>
    <t>Rate Base</t>
  </si>
  <si>
    <t>Amortization</t>
  </si>
  <si>
    <t>Acc. Amort.</t>
  </si>
  <si>
    <t>mm/dd/yy</t>
  </si>
  <si>
    <t>Yrs</t>
  </si>
  <si>
    <t>Annual</t>
  </si>
  <si>
    <t>Beginning</t>
  </si>
  <si>
    <t>Ending</t>
  </si>
  <si>
    <t>Deferred Taxes</t>
  </si>
  <si>
    <t>Tax Regulatory Adjustment</t>
  </si>
  <si>
    <t>See "Restating and Pro Forma Adjustments FINAL" Excel Workbook Provided with Filing.</t>
  </si>
  <si>
    <t>See Excel workbook "Consolidated Revenue Requirement  FINAL", "Capital Structure" workbook for debt information and Weighted Cost of Capital Calculation. Calculation is based on the consolidated capital structure and cost.</t>
  </si>
  <si>
    <t>Company</t>
  </si>
  <si>
    <t>Accumulated Depreciation</t>
  </si>
  <si>
    <t>Water System Plans 2012</t>
  </si>
  <si>
    <t>Company-Wide Water System Plan Updates - WWS</t>
  </si>
  <si>
    <t>Structures</t>
  </si>
  <si>
    <t>Warehouse Reconfigure, add outside entrance, stairs, inside walls, GH Shop</t>
  </si>
  <si>
    <t>Road Improvements assoc with main replacement proj 103304 - Raft Island</t>
  </si>
  <si>
    <t>Water Treatment Equip</t>
  </si>
  <si>
    <t>MAINS</t>
  </si>
  <si>
    <t>Services</t>
  </si>
  <si>
    <t>RITA</t>
  </si>
  <si>
    <t>Meters 5/8 x 3/4</t>
  </si>
  <si>
    <t>Meters - 5/8 x 3/4</t>
  </si>
  <si>
    <t>Mitsubishi (qty 2) Air Handler Units 9K BTU, GH Constr &amp; Purch Offices</t>
  </si>
  <si>
    <t>Mitsubishi 2 Zone Heat Pump 20K BTU, GH Constr &amp; Purch Offices</t>
  </si>
  <si>
    <t>6 Shop Yard Light Fixtures - Gig Harbor shop</t>
  </si>
  <si>
    <t>Office Furn &amp; Equip</t>
  </si>
  <si>
    <t>LapTop &amp; Dock - GH Constr Office</t>
  </si>
  <si>
    <t>(1) LVO TP T470s 256GB/8GB W&amp;-10, (2) Ultra Docks</t>
  </si>
  <si>
    <t>Trimble GIS Equipment &amp; Carrying Case - WWSC Co-Wide</t>
  </si>
  <si>
    <t>12.9" IPAD Pro - Engineering</t>
  </si>
  <si>
    <t>12.9" IPAD Pro - NW Construction</t>
  </si>
  <si>
    <t>12.9" IPAD Pro - NW Ops</t>
  </si>
  <si>
    <t>12.9" IPAD Pro - SW Ops</t>
  </si>
  <si>
    <t>12.9" IPAD Pro - Orcas</t>
  </si>
  <si>
    <t>GIS Asset Management and EAM Deployment - NW</t>
  </si>
  <si>
    <t>GIS Asset Management and EAM Deployment - EP</t>
  </si>
  <si>
    <t>Transportation Vehicles</t>
  </si>
  <si>
    <t>2017 KW Dumptruck Model T880, Vin # 1NKZX4EX3HJ168610</t>
  </si>
  <si>
    <t>2021 Kenworth T880 Vactor Truck - WWSC, 1NKZX4EX8MJ448579</t>
  </si>
  <si>
    <t>Communication Equip</t>
  </si>
  <si>
    <t>BKS to PT Radio Telemetry, assoc with proj 00094057</t>
  </si>
  <si>
    <t>12" Backhoe Bucket - Construction, GH</t>
  </si>
  <si>
    <t>MillerSpect875 plasma cutter w/20' torch - NW Shop</t>
  </si>
  <si>
    <t>Ingersoll reciprocating 60gal 5hp air compressor - NW Shop</t>
  </si>
  <si>
    <t>Back Hoe 2017 Case 580SN Construction Equip - NW Shop</t>
  </si>
  <si>
    <t>Harness - NW Office</t>
  </si>
  <si>
    <t>18" orange traffic cones - NW Shop</t>
  </si>
  <si>
    <t>28" orange traffic cones - NW Shop</t>
  </si>
  <si>
    <t>Uniflex sign holders - NW Shop</t>
  </si>
  <si>
    <t>14" Cut-off saw, construction - NW Shop</t>
  </si>
  <si>
    <t>Steel sign stands w/telescoping legs - NW Shop</t>
  </si>
  <si>
    <t>Skylotec Rescue Pro 2.0 Highline Harnesses - Electricians in Gig Harbor</t>
  </si>
  <si>
    <t>Pipe Stand, Jaw &amp; Vice - Gig Harbor Shop</t>
  </si>
  <si>
    <t>30"x30"x35" horizontal cylinder storage cabinet - NW Shop</t>
  </si>
  <si>
    <t>Hydraulic Shoring Equipment - NW</t>
  </si>
  <si>
    <t>48" roll-up vinyl signs - NW Shop</t>
  </si>
  <si>
    <t>Pipe Cut Grooving Tool - Gig Harbor Shop</t>
  </si>
  <si>
    <t>2 Locator - Construction (Gig H)</t>
  </si>
  <si>
    <t>Tools, Shop &amp; Garage Equip</t>
  </si>
  <si>
    <t>Backhoe, 2017 model 580SN</t>
  </si>
  <si>
    <t>2000 W Portable Generator - NW Construction</t>
  </si>
  <si>
    <t>2 PH Analyzers/Stands - WWSC</t>
  </si>
  <si>
    <t>1 PH Analyzers Stand/w-Elec. Holder - WWSC</t>
  </si>
  <si>
    <t>Other General Plant</t>
  </si>
  <si>
    <t>Sewer - NON REG</t>
  </si>
  <si>
    <t>Electromag Meter, M2000-Flanged - ROS WWTP</t>
  </si>
  <si>
    <t>Boatel Lift Station Check Valve (waterside) - ROS Sewer</t>
  </si>
  <si>
    <t>Chlorine Pump - Rosario Sewer, 107 Firehouse Ln</t>
  </si>
  <si>
    <t>2020 DOH Sanitary Survey - Wicks Lake</t>
  </si>
  <si>
    <t>2020 DOH Sanitary Survey - MB</t>
  </si>
  <si>
    <t>Alpinewood Sanitary Survey</t>
  </si>
  <si>
    <t>Sanitary Survey - SUNNY</t>
  </si>
  <si>
    <t>Sanitary Survey - PETH</t>
  </si>
  <si>
    <t>Sanitary Survey - Rosedale Community Club</t>
  </si>
  <si>
    <t>Sanitary Survey - Cedarbrook</t>
  </si>
  <si>
    <t>Sanitary Survey - Glenwood Farms 1</t>
  </si>
  <si>
    <t>Sanitary Survey - Glenwood Farms 2</t>
  </si>
  <si>
    <t>Sanitary Survey - Long Lake View</t>
  </si>
  <si>
    <t>Sanitary Survey - Spruce Road</t>
  </si>
  <si>
    <t>Sanitary Survey - Verdan Anderson</t>
  </si>
  <si>
    <t>Sanitary Survey - Regency Park</t>
  </si>
  <si>
    <t>Sanitary Survey - Cedar Crest</t>
  </si>
  <si>
    <t>2017 DOH Sanitary Survey - Cedar Grove</t>
  </si>
  <si>
    <t>2017 DOH Sanitary Survey - Bar B Estates</t>
  </si>
  <si>
    <t>2017 DOH Sanitary Survey - Allyn Shopping Center</t>
  </si>
  <si>
    <t>2019 Sanitary Survey - Lake Minterwood</t>
  </si>
  <si>
    <t>2019 Sanitary Survey Olalla Water Sys</t>
  </si>
  <si>
    <t>2019 Sanitary Survey - WIND</t>
  </si>
  <si>
    <t>2019 DOH Sanitary Survey - Delta Long Lake Acre Tracts</t>
  </si>
  <si>
    <t>2019 DOH Sanitary Survey - Minter Creek Rapids</t>
  </si>
  <si>
    <t>2019 DOH Sanitary Survey - Pacific Ventures</t>
  </si>
  <si>
    <t>2019 Sanitary Survey - Jackson Lake</t>
  </si>
  <si>
    <t>Franchises and Consents</t>
  </si>
  <si>
    <t>Water System Plans</t>
  </si>
  <si>
    <t>Consolidate Sunny Cove (85320F) into Sea Cliff</t>
  </si>
  <si>
    <t>Booster Station Design - Cedar Grove</t>
  </si>
  <si>
    <t>Water Sys Plan, Consol 71st Ave into S&amp;I</t>
  </si>
  <si>
    <t>Update Propane Slab &amp; Bottle Dsign to meet 2015 IBC Calculations &amp; Details</t>
  </si>
  <si>
    <t>Water System Plans - 2016</t>
  </si>
  <si>
    <t>Water System Plans - 2017</t>
  </si>
  <si>
    <t>Water System Plans 2014</t>
  </si>
  <si>
    <t>Water System Plans 2015</t>
  </si>
  <si>
    <t>Water System Plans - 2018</t>
  </si>
  <si>
    <t>Update/Amend WSP Part B</t>
  </si>
  <si>
    <t>Water System Plans 2013</t>
  </si>
  <si>
    <t>LAND</t>
  </si>
  <si>
    <t xml:space="preserve">LAND, Delta Long Lake Acre Tracts, parcels A (60160000210004),  &amp; D (60160000240001)_x000D_
</t>
  </si>
  <si>
    <t>Land Rights</t>
  </si>
  <si>
    <t>Easement @ Sea Cliff Reservoir</t>
  </si>
  <si>
    <t>Easement and Site Prep for new well at Quistorff, Swede Hill #2</t>
  </si>
  <si>
    <t xml:space="preserve">Water Rights Certificate # G1-24034C, &amp; Easement for Delta Long Acre Tract water supply line, Kitsap Auditor's file # 82030220086._x000D_
</t>
  </si>
  <si>
    <t>Kitsap Ground Water Study (Orig JE121154)</t>
  </si>
  <si>
    <t>Kitsap County Ground Water Study</t>
  </si>
  <si>
    <t>USGS Ground Water Model -Kitsap County</t>
  </si>
  <si>
    <t>Kitsap County Water Rights Mitigation (15)</t>
  </si>
  <si>
    <t>2018 Water Rights Extensions Co-Wide</t>
  </si>
  <si>
    <t>DOE Water Right Extensions - Washington Water</t>
  </si>
  <si>
    <t>Land Survey,Cedar Crest, 5804 51st Ave NW</t>
  </si>
  <si>
    <t>Easement Swede Hill Well #3 - Quistorff</t>
  </si>
  <si>
    <t>Land Survey - VERDAN, 10505 A Lathrop Ln NW</t>
  </si>
  <si>
    <t>Fence 115' (6') black chain link- Upper SC</t>
  </si>
  <si>
    <t>Irrigaion Sys (Torro/Weathermatic w/9 volt Toro Controller) &amp; Landscape - Upper Sea Cliff</t>
  </si>
  <si>
    <t>Hubble LB3N Well Head Enclosure 26"x70"x45" - Parkview Terrace S07</t>
  </si>
  <si>
    <t>Wellhead Replumbing Materials - Spruce Road</t>
  </si>
  <si>
    <t>Wellhead Enclosure - LB3N Hubble Fiverglass Enclosure - RAFT S02, 136 Fir DrNW</t>
  </si>
  <si>
    <t>Hubble Fiberglass Well Enclosure - FC S02</t>
  </si>
  <si>
    <t>Hubble well enclosure - Palmer Lake, S03</t>
  </si>
  <si>
    <t>Well House for AAB126 - Quistorff, S03</t>
  </si>
  <si>
    <t>Fiberglass Wellhead Enclosure - SC S04, 13317 6th Ave Ct, Gig Harbor</t>
  </si>
  <si>
    <t>Fiberglass Wellhead Enclosure - SC S15, 13317 6th Ave Ct, Gig Harbor</t>
  </si>
  <si>
    <t>Hubble Encl/Pad - Olalla System, Well 2 Seaview</t>
  </si>
  <si>
    <t>Well Head Enclosure - PT S07</t>
  </si>
  <si>
    <t>WELLS</t>
  </si>
  <si>
    <t>Pump motor - CC/Rosemount SO14</t>
  </si>
  <si>
    <t>SI.13 HOMESTAD PARK New Well Design</t>
  </si>
  <si>
    <t>Well, 6" x 135' - Long Lake View Est, CIAC</t>
  </si>
  <si>
    <t>Well, 6"x158', Glenwood Tallman system purchase CIAC</t>
  </si>
  <si>
    <t>Wellhead Meter replumb, extend Well Casing - Schick Drohman</t>
  </si>
  <si>
    <t>Well development -Minterbrook,SpringfieldTerrace</t>
  </si>
  <si>
    <t>Brush &amp; Bail, Replace Drop Pipe - Minterbrook S12 (Kennedy Well)</t>
  </si>
  <si>
    <t>Brush &amp; Bail well to protect new pump equip - Belvill S01</t>
  </si>
  <si>
    <t xml:space="preserve">Delta Long Lk 6"x250.5' well located on Parcel D (60160000240001) _x000D_
</t>
  </si>
  <si>
    <t>GH Shop Well APP322, 12"x503'</t>
  </si>
  <si>
    <t>Wellhead Replumb - Four Corners S01</t>
  </si>
  <si>
    <t>Brush &amp; Bail assoc w/pump equip replacement - RAFT S02 136 Fir DrNW</t>
  </si>
  <si>
    <t>Vipond Well 2 - BDK909 , 8" x 238'</t>
  </si>
  <si>
    <t>Sea Cliff S21 BJN205  8"x205'   groundwater well</t>
  </si>
  <si>
    <t>8" x 215' Well, # AAE011 - Greenwood Est (EBY)</t>
  </si>
  <si>
    <t>8" x 238' Well # BJN298 -  Cedar Crest S19, 6401 Valley View Dr NW</t>
  </si>
  <si>
    <t>Well BKD999 - Quistorff, Swede Hill #3, S08, 6118 Sehmel</t>
  </si>
  <si>
    <t>WELLS-140</t>
  </si>
  <si>
    <t>Insulation &amp; Sheeting of Pumphouse</t>
  </si>
  <si>
    <t>Roof replacement @ PSE</t>
  </si>
  <si>
    <t>Southworth View, Pumphouse re-roof, insulate &amp; sheet interior</t>
  </si>
  <si>
    <t>Roofing 3-Tab Supreme 25yr - Estate Grey</t>
  </si>
  <si>
    <t>Pumphouse Rebuild</t>
  </si>
  <si>
    <t>insulate and sheet Burnham pump house</t>
  </si>
  <si>
    <t>Reservoir Access Road - Cedar Crest</t>
  </si>
  <si>
    <t>Paint &amp; Repair Pumphouse - Point Evans</t>
  </si>
  <si>
    <t>Pumphouse Rebuild - Bel2 (Rasor Rd)</t>
  </si>
  <si>
    <t>Pumphouse rebuild - Holly Tides</t>
  </si>
  <si>
    <t>PH - Parking lot remodel, NW office</t>
  </si>
  <si>
    <t>Structures - Secondary Power Line SO3, Jahn Ave Pumphouse - PE</t>
  </si>
  <si>
    <t>Fence - Quistorff @ Horizon West res site</t>
  </si>
  <si>
    <t>Pumphouse - Upper Sea Cliff</t>
  </si>
  <si>
    <t>Pumphouse- Long Lake View Est, CIAC</t>
  </si>
  <si>
    <t>Pumphouse - Glenwood Tallman system purchase</t>
  </si>
  <si>
    <t>Pumphouse piping - Glenwood Tallman system purchase</t>
  </si>
  <si>
    <t>Pumphouse wiring - Glenwood Tallman system purchase</t>
  </si>
  <si>
    <t>Pumphouse rebuild (new sheeting, siding, roofing) - HT, Lawrence Rd</t>
  </si>
  <si>
    <t>Pump Station Heater - Mastro S01</t>
  </si>
  <si>
    <t>Pump station heater - Belfair #2 S01</t>
  </si>
  <si>
    <t>Pump Station Heater - Lake Minterwood, S02</t>
  </si>
  <si>
    <t>Doghouse - Minterbrook, Emerald Shores</t>
  </si>
  <si>
    <t>Siding on Pumphouse - Minterbrook, Emerald Shores</t>
  </si>
  <si>
    <t>Concrete Slab for Propane Tank - Minterbrook, Emerald Shores</t>
  </si>
  <si>
    <t>Equip Enclosure - Peacock Hill, Trillium Pk S10</t>
  </si>
  <si>
    <t>Wellhead Enclosure - Allen Center, S01</t>
  </si>
  <si>
    <t>Heater - Cecar Crest, Huntwick Pumphouse</t>
  </si>
  <si>
    <t>Heater - S&amp;I, S01</t>
  </si>
  <si>
    <t>Replace Pump House Insulation &amp; drywall - SE Yakima, S01</t>
  </si>
  <si>
    <t>Bollards at Parkview Terrace S07 well site</t>
  </si>
  <si>
    <t>Erosion Control Bed - Spruce Road S02</t>
  </si>
  <si>
    <t>7'x7' (approx.) Pump House - Delta Long Lk</t>
  </si>
  <si>
    <t>Pump Equip re-dsgn -PH, Woodcrest (part of proj 103261)</t>
  </si>
  <si>
    <t>Booster Stn Electrical -PH, Woodcrst (part of proj 103261)</t>
  </si>
  <si>
    <t>Heater - Quistorff, Swede Hill #1</t>
  </si>
  <si>
    <t>Upgrade Pumphouse - Minter Creek Rapids S01</t>
  </si>
  <si>
    <t>Pump House Upgrade - Quistorff, Henderson Bay Tank Site 1-2 6502 112th St NW</t>
  </si>
  <si>
    <t>Construct 8'x16' Pump House - Four Corners S01</t>
  </si>
  <si>
    <t>Shorecrest-2 Windows installed Booster Station- 8110 81st Ave NW</t>
  </si>
  <si>
    <t>Concrete slab for Duplex Booster Skid (pumping equip unit) -Cedar Grove Booster Station #2</t>
  </si>
  <si>
    <t>Replc Door, T111 Sheeting, Electric Fan, add Gutters, 3860 SE Nelson Rd, Pacific Ventures S01</t>
  </si>
  <si>
    <t>Pumphouse upgrade, door, roof, Hardie Siding, insulation and new window, 1234 Shearwater Lane NW, SHEAR S01</t>
  </si>
  <si>
    <t>Gate Intercom - NW office</t>
  </si>
  <si>
    <t>10 x 14 Pump House at Woodcrest Booster Stn, Peacock Hill</t>
  </si>
  <si>
    <t>P-House Addition to 8'x16' - FC S02</t>
  </si>
  <si>
    <t>Rebuilt Zimmerman (S03  wellsite) Pump House w/Outside Contractor - PV - 3906 SE Nelson Rd - Kitsap</t>
  </si>
  <si>
    <t>Pumphouse upgrades, new roof &amp; paint - CC, S01</t>
  </si>
  <si>
    <t>Pumphouse upgrades (new door, siding, paint, roof) - Spruce Road S02</t>
  </si>
  <si>
    <t>Sea Cliff S21 wellhead enclosure and slab</t>
  </si>
  <si>
    <t>Well Site and Treatment Block Walls and Landscaping - Quistorff, S03</t>
  </si>
  <si>
    <t>Pump House Renovations - Peacock Hill, Pt Rich Ridge</t>
  </si>
  <si>
    <t>HPN Tank Building rebuild,S&amp;I</t>
  </si>
  <si>
    <t>12 x 15 Stick Built Pump House, 53d Ave NW - Greenwood Est (EBY)</t>
  </si>
  <si>
    <t>Covered Welding Shop - NW</t>
  </si>
  <si>
    <t>48"x48" Office Sign - Gig Harbor Office</t>
  </si>
  <si>
    <t>Storage Unit - GH Shop</t>
  </si>
  <si>
    <t>Pumphouse updated Federal Warning &amp; Logo Signs</t>
  </si>
  <si>
    <t>Locks - Electronic Programmable Locks @ all office locations</t>
  </si>
  <si>
    <t>Security upgrades, Elect. Gate, Doors, Locks, Drop Box - GH Office</t>
  </si>
  <si>
    <t>12' x 12' Storage Enclosure, NW Ops</t>
  </si>
  <si>
    <t>BAR.18 646 Feet Chain Link Security Fence, 181 NE Byerly Dr.</t>
  </si>
  <si>
    <t>Replace roof, sheeting, concrete pad, siding. Add 3x8 addition &amp; gutters - SC, Point Richmond N. BP Stn</t>
  </si>
  <si>
    <t>Sunrise Vista BP Station Rebuild ,1320-A 205th Ave KPS- Palmer Lake</t>
  </si>
  <si>
    <t>40' of 6' High Chain Link Fence w/3 Man Gates,Strattonwood-Bethel Burley Road</t>
  </si>
  <si>
    <t>Pump House Door,Siding,insulation,paint, new Electrical,Minterbrook-Country Store 9511 145th</t>
  </si>
  <si>
    <t>26"x70" LB3N Hubble Hot Box Enclosure - Cedar Crest S19, 6401 ValleyViewDrNW</t>
  </si>
  <si>
    <t>61' of 6' galv Chain Link Fence - Cedar Crest, 6401 ValleyViewDr</t>
  </si>
  <si>
    <t>Pumphouse - Quistorff, Swede Hill #3, S08, 6118 Sehmel</t>
  </si>
  <si>
    <t>Pumphouse Roof - Point Evans, S09 Agotaras, 826 24th AvNW</t>
  </si>
  <si>
    <t>Pumphouse Roof,Fascia,Flashing - Long Lake View, S01 9016 Wyvern Dr</t>
  </si>
  <si>
    <t>Pumphouse Roof,Siding,Trim - Butterfield #2, 12513 160th AvKPN</t>
  </si>
  <si>
    <t>Pumphouse Roof,Door Casing &amp; Trim - Butterfield #3, 12111 160th</t>
  </si>
  <si>
    <t>Pumphouse Roof,Door, CornerTrim - Butterfield #4, 15555 118th St</t>
  </si>
  <si>
    <t>18'x6' Concrete Slab - Rosedale East, Parkdale 5600 76th St NW</t>
  </si>
  <si>
    <t>Hydro Pneumatic Tank - Peacock Hill Sys</t>
  </si>
  <si>
    <t>Pump - BALDOR 3/3600/1 182JM TEFC</t>
  </si>
  <si>
    <t>Pumps MM 3HP 40S30-9 GF 4" Sub Pump</t>
  </si>
  <si>
    <t>Pump-Minterbrook @ Emerald Shore SO5</t>
  </si>
  <si>
    <t>Minterbrook Fir Acres pump SO 7</t>
  </si>
  <si>
    <t>6" Pump 230GPM, 25HP 8Stg and 6" motor FE 25HP 3PH 460V</t>
  </si>
  <si>
    <t>Booster pump repair - CC @ Cut Off Rd</t>
  </si>
  <si>
    <t>RDC - 1hp Conv Jet Pump</t>
  </si>
  <si>
    <t>Alpinwood SO2, 6" Gould sub pump, 7.5HP 6" 3PH 230V SUB MTR</t>
  </si>
  <si>
    <t>STA-RITE 1.5hp Multi-Stg Jet/Centrifugal Pump</t>
  </si>
  <si>
    <t>Booster Pump - STA-RITE 1 HP 115/230V 1PH SP</t>
  </si>
  <si>
    <t>1hp AO SMITH Booster Motor, PFHP-48FR</t>
  </si>
  <si>
    <t>15hp booster motor @ Trillium Park - PH</t>
  </si>
  <si>
    <t>5hp booster motor - Wicks Lake</t>
  </si>
  <si>
    <t>Booster Pump - SW, Shadowood</t>
  </si>
  <si>
    <t>Pump Equip - Bladder Tanks -HW, Ridgecrest</t>
  </si>
  <si>
    <t>Jockey pump @ CC-Rosemount Reservoir</t>
  </si>
  <si>
    <t>MM.13 Install Radio Controls</t>
  </si>
  <si>
    <t>Soft Start for 40hp motor - MM @ Emerald Shores</t>
  </si>
  <si>
    <t>Booster pump #1 motor - Belvill</t>
  </si>
  <si>
    <t>Bladder Tanks (2) - Spruce Rd</t>
  </si>
  <si>
    <t>Bladder Tanks (2) - HDZR @ Wintergreen</t>
  </si>
  <si>
    <t>Radio Controls - expand radio coverage - Peacock Hill</t>
  </si>
  <si>
    <t>Pump, 5hp @ SO3 Rosedale East - Woodmere</t>
  </si>
  <si>
    <t>Pumps - Peacock Hill, Forest Ridge CIAC</t>
  </si>
  <si>
    <t>Radio Controls - Quistorff</t>
  </si>
  <si>
    <t>Radio Controls - Palmer Lake</t>
  </si>
  <si>
    <t>Radio Controls - Parkview Terrace</t>
  </si>
  <si>
    <t>Radio Controls - Point Evans</t>
  </si>
  <si>
    <t>Radio Controls - Rosedale East</t>
  </si>
  <si>
    <t>Radio Controls - Sea Cliff</t>
  </si>
  <si>
    <t>Radio Controls - Sylvia Lake</t>
  </si>
  <si>
    <t>Pump - Rosedale East, S03 @ Woodmere</t>
  </si>
  <si>
    <t>Pump - Well Pump &amp; motor at Regency Park</t>
  </si>
  <si>
    <t>Pump - Minterbrook, Levak SO6 Pump &amp; Motor</t>
  </si>
  <si>
    <t>Bladder Tanks - Malazzo</t>
  </si>
  <si>
    <t>Pumps - Lawrence Rd. (Bladder Tank)</t>
  </si>
  <si>
    <t>Pwr Srv to Booster Stn - PH SO13</t>
  </si>
  <si>
    <t>Booster Pump - Point Evans SO7 England site</t>
  </si>
  <si>
    <t>Pump equip, Bladder Tank - Parkview Terrace SO1 &amp; 2</t>
  </si>
  <si>
    <t>Pump &amp; Electrical - Peacock Hill, Woodcrest #13</t>
  </si>
  <si>
    <t>Pump #2 @ SO1 - Sylvia Lake</t>
  </si>
  <si>
    <t>Four Corners - Well pump @ SO2 Welbourn</t>
  </si>
  <si>
    <t>Bladder tank - Fragaria #2</t>
  </si>
  <si>
    <t>Booster Pumps - Shorecrest, Trinity Ridge</t>
  </si>
  <si>
    <t>Well Pump - Jackson Lake SO2</t>
  </si>
  <si>
    <t>Pumping Equipment - Sunny Cove</t>
  </si>
  <si>
    <t>Booster pump - Minterbrook @ Wauna Shores</t>
  </si>
  <si>
    <t>Bladder Tank - Point Evans @ S05</t>
  </si>
  <si>
    <t>Bladder tank - Madrona Point @ Booster Station</t>
  </si>
  <si>
    <t>Well Pump - Ritchie Nelson</t>
  </si>
  <si>
    <t>Booster Pump #2 - PE, SO7 England (motor only)</t>
  </si>
  <si>
    <t>Well Pump &amp; Motor -  Longbranch Highlands</t>
  </si>
  <si>
    <t>Pump - Minterbrook S09 off Vipond Dr</t>
  </si>
  <si>
    <t>Booster Pump - Sea Cliff @ Spyglass</t>
  </si>
  <si>
    <t>Bag Tanks (pump equip) - McGraw, (3) WX255 81 gal</t>
  </si>
  <si>
    <t>Bag Tank (pump equip) - ADCOCK, (1) 86 gal</t>
  </si>
  <si>
    <t>Bag Tank (pump equip) - Fragaria #2, (1) 119 gal</t>
  </si>
  <si>
    <t>Well Pump - Sea Cliff, S03, 5HP 40S50-15 GF 4" SUB PUMP, 5HP 4" 3PH 230or460V SUB MTR</t>
  </si>
  <si>
    <t>Bladder Tanks - Southworth View (Qty 2, WX-203)</t>
  </si>
  <si>
    <t>Booster Pump 3 @ Point Evans, Shorewood SO1, 7.5 hp 3 PH Baldor</t>
  </si>
  <si>
    <t>Well pump - Q SO5 @ Swede Hill #1, 10HP 6" sub pump &amp; motor</t>
  </si>
  <si>
    <t>Jet Pump - Cedar Crest at Sylvia Lake res site, STA-Rite 1HP 115/230V centrifugal</t>
  </si>
  <si>
    <t>Booster Pump - Homestead Acres, 2HP 230/1 Cent. S/N C1564315</t>
  </si>
  <si>
    <t>Well Pump Radio Controls - Allyn Center</t>
  </si>
  <si>
    <t>Booster Motor- Sea Cliff, Richmond North #2, 3hp Baldor model JML1406T</t>
  </si>
  <si>
    <t>Booster Pumps - Belfair Acre Tracts #2</t>
  </si>
  <si>
    <t>Booster pump &amp; motor (2hp, 3phase) - Cedar Crest, Rosemount</t>
  </si>
  <si>
    <t>7.5HP 230/1 Baldor motor model JM1509T- Rosedale East @ Parkdale, Booster #1</t>
  </si>
  <si>
    <t>5hp 230/1 TEFC Baldor motor model JML3608T - Wicks Lake booster #1</t>
  </si>
  <si>
    <t>5HP model 40S50-15 GF 4" Sub Pump &amp; 5HP 230/1 Franklin Sub Motor - Peacock Hill, S06 Talmo</t>
  </si>
  <si>
    <t>Bladder Tank, WX-252 86 gal - Windrift @ S01</t>
  </si>
  <si>
    <t>Bladder tanks - Sea Cliff S12 Crescent Lk well site (WX302 86gal)</t>
  </si>
  <si>
    <t>Bladder tanks - Four Corners, both well sites (2) 119gal, (1) 32gal</t>
  </si>
  <si>
    <t>Radio Controls - Hintzville Acres</t>
  </si>
  <si>
    <t>Bladder Tank - Hintzville Acres, S01 Griffiths Ln</t>
  </si>
  <si>
    <t>Bladder Tank - Laurison</t>
  </si>
  <si>
    <t>Well pump &amp; motor - SE Yakima, Model 25S20-11, 2HP 230v</t>
  </si>
  <si>
    <t>Pump &amp; Motor - Salewsky, S01</t>
  </si>
  <si>
    <t>Bladder Tank - Butterfield #2, S01</t>
  </si>
  <si>
    <t>Bladder Tank - Butterfield #3, S01</t>
  </si>
  <si>
    <t>Well pump &amp; motor - Longbranch Highlands, S01,  7.5hp sub</t>
  </si>
  <si>
    <t>Pumps - Upper Sea Cliff Booster Station</t>
  </si>
  <si>
    <t>Bladder Tank - Hopkins #3, SO1</t>
  </si>
  <si>
    <t>Bladder Tank - Mastro @ S01</t>
  </si>
  <si>
    <t>Bladder Tanks (3) - Robinhood Terrace S01</t>
  </si>
  <si>
    <t>Well Pump - MM @ S17, Goulds 33GS50, 5hp 4" 1PH 230v sub mtr</t>
  </si>
  <si>
    <t>Booster Pump &amp; MTR - LT #1, 7.5 3PH MDL 82TPMS, MTR 134JM</t>
  </si>
  <si>
    <t>Booster pump at Minterbrook S13, 5HP 230V Model JML1409T</t>
  </si>
  <si>
    <t>Pump &amp; Motor - Bucholz, 3HP 4" GF sub pump &amp; motor</t>
  </si>
  <si>
    <t>Jockey Pump - Sea Cliff, Spyglass 3 HP 240V Model CR5-8</t>
  </si>
  <si>
    <t>Bladder Tank, WX255 81 gal - PT, Sidney Park</t>
  </si>
  <si>
    <t>Starter for S01 - Lake Minterwood</t>
  </si>
  <si>
    <t>Pumps - Long Lake View Est Purchase</t>
  </si>
  <si>
    <t>Bladder Tanks - Long Lake View Est, CIAC</t>
  </si>
  <si>
    <t>Pumping equip, pressure tanks - Glenwood Tallman system purchase CIAC</t>
  </si>
  <si>
    <t>Pumps - Glenwood Tallman system purchase</t>
  </si>
  <si>
    <t>Pumps - Glenwood Tallman system purchase CIAC</t>
  </si>
  <si>
    <t>Pump &amp; Motor - SC, 7.5HP 85S75-6 GF 6" sub pump, 7.5HP 6" 1PH 230V sub mtr</t>
  </si>
  <si>
    <t>Fire Pump - Parkview Terrace, Sidney Park, Berkeley B3ZPMS, 7.5hp 1800 TEFC MTR</t>
  </si>
  <si>
    <t>3hp 4" sub pump &amp; motor, 40S30-9 GF, 230/1 - Minterbrook S03</t>
  </si>
  <si>
    <t>Booster Pump - Peacock Hill @ Woodcrest, Berkeley 7.5 3hp B1-1/2TPMS</t>
  </si>
  <si>
    <t>Booster Pump &amp; Motor, Hintzeville Acres S01 Res Site, Berkeley B1WPS 5hp 230/1</t>
  </si>
  <si>
    <t>3hp 4" 25S30-15 GF sub pmp &amp; mtr - Amanda</t>
  </si>
  <si>
    <t>Well Pump 3hp GF 35S30-11 230/1 - Glenwood Tallman S01</t>
  </si>
  <si>
    <t>40hp 460/3 Sandfighter Pump Motor - Peacock Hill, S12 on 103rd.</t>
  </si>
  <si>
    <t>Goulds 35gpm 1.5hp e-GS sub pump, FE 1.5hp 4" motor - Holly Tides, S02</t>
  </si>
  <si>
    <t>Site Glass Control - Well's system</t>
  </si>
  <si>
    <t>Pumps (2) 7.5 hp Berkely B1.5ZPLS, (2) TEFC motors - Lower Sea Cliff</t>
  </si>
  <si>
    <t>Jockey pump, 1.5hp Grundfos Model A96083186P117 - Kopachuck, S01</t>
  </si>
  <si>
    <t>3HP 25S30-15 GF 4" Subpump &amp; 3HP 4" 1PH 230V Submotor, MASTRO S01</t>
  </si>
  <si>
    <t>7.5hp Berkely Booster Pump at Cedar Crest, Huntwick (TCA 472)</t>
  </si>
  <si>
    <t>HPN Tank - Peacock Hill, Well #12</t>
  </si>
  <si>
    <t>Booster Pump, 1hp GF JP10S-SS - Minterbrook, Sehmel S10</t>
  </si>
  <si>
    <t>Well Pump &amp; Motor (B) Hintzville Acres S02</t>
  </si>
  <si>
    <t>Well Pump &amp; Motor (A) Hintzville Acres S02</t>
  </si>
  <si>
    <t>Goulds 35GS20 subpump 2hp &amp; motor, 71st Avenue S01</t>
  </si>
  <si>
    <t>1hp Goulds J10S Jockey Pump &amp; Motor - Parkview Terrace, Sidney Pk BPS</t>
  </si>
  <si>
    <t>5hp pump &amp; motor, CC at Rosemount BP Station</t>
  </si>
  <si>
    <t>Air Compressor - Lake Minterwood, at Nu Era</t>
  </si>
  <si>
    <t>3"Lakos SandSeparator,Foundation,Plumbing - PH, Trillium Pk S10</t>
  </si>
  <si>
    <t>Berkely B1WPS 5hp Pump &amp; Motor - Hintzville Acres, S01</t>
  </si>
  <si>
    <t>7.5hp model SP35S-28 Grundfos Well Pump&amp;Motor- Minterbrook S12 (Kennedy Well)</t>
  </si>
  <si>
    <t>Liquid Level Controller - Parkview Terrace, S04</t>
  </si>
  <si>
    <t>Berkeley B1.5 3hp Centrifugal Pump &amp; Motor- Kopachuck, Hai Yatch S02</t>
  </si>
  <si>
    <t>Replce&amp;Bury Electrical - LM S02</t>
  </si>
  <si>
    <t>GM 152-16S15 1.5hp Pump &amp; Motor - Belvill S01</t>
  </si>
  <si>
    <t>(2) 2hp Electric Air Compressors - Minterbrook S11 and S13</t>
  </si>
  <si>
    <t>Goulds GS 3hp Well Pump &amp; Motor - YAKIMA S01</t>
  </si>
  <si>
    <t>(2) Starters - PE Shorewood S01</t>
  </si>
  <si>
    <t>5hp Deluxe Pump Control Box - ITT, S01</t>
  </si>
  <si>
    <t>1.5hp well pump - DLL</t>
  </si>
  <si>
    <t>Redesign Pumphouse - PH, Woodcrest (part of proj 103261)</t>
  </si>
  <si>
    <t>HPN Tank design - PH, Woodcrest (part of proj 103261)</t>
  </si>
  <si>
    <t>Re-dsgn Booster Station Plumbing-PH, Woodcrst (part of proj 103261)</t>
  </si>
  <si>
    <t>7.5hp Booster Pump &amp; Motor - Rosedale East, Woodmere</t>
  </si>
  <si>
    <t>Grundfos 25HP Pump &amp; Motor-Parkview Terrace S01</t>
  </si>
  <si>
    <t>2 Booster Pump &amp; Valves - Sehmel Road</t>
  </si>
  <si>
    <t>40hp Grundfos subpump, model 300S400-10,&amp; motor - PH, S19</t>
  </si>
  <si>
    <t>10hp Grundfos subpump, model 45S100-22,&amp; motor - PH, S11</t>
  </si>
  <si>
    <t>Pump &amp; Motor, Goulds 85GS75, 7.5HP, Plumbing - RAFT S02, 136 Fir DrNW</t>
  </si>
  <si>
    <t>Duplex Booster Skid (2x 3hp pumps, controls, electrical, heat, enclosure) -Cedar Grove Booster Station #2</t>
  </si>
  <si>
    <t>Air Compressor 1159 SE Lakeway Blvd - Parkview Terrace S03</t>
  </si>
  <si>
    <t>Air Compressor - 6505 173rd Ave KPS, Longbranch Estates #1</t>
  </si>
  <si>
    <t>Air Compressor S02, 19010 2nd St Lakebay - Cole</t>
  </si>
  <si>
    <t>20 HP Pump &amp; motor, Woodcrest BP Stn, Peacock Hill</t>
  </si>
  <si>
    <t>1000 gal, 48"x120" HPN Tank at Woodcrest BP Stn, Peacock Hill</t>
  </si>
  <si>
    <t>Air Compressor, Woodcrest BP, Peacock Hill</t>
  </si>
  <si>
    <t>Pump Controls &amp; Electrical - Woodcrest BP, Peacock Hill</t>
  </si>
  <si>
    <t>7.5hp Jockey Pump w/motor - Woodcrest BP, Peacock Hill</t>
  </si>
  <si>
    <t>Pump Equip Plumbing, Woodcrest Booster Stn, Peacock Hill</t>
  </si>
  <si>
    <t>Replumb Pump Equip - FC S02</t>
  </si>
  <si>
    <t>1 HP Goulds Jockey Pump 1HP-4923 163rd Ave Ct KPS - Madrona Point</t>
  </si>
  <si>
    <t>Booster Pmp Suction DropPipe, foot valves, seals, cavitation plates - HW RidgeCrest</t>
  </si>
  <si>
    <t>5hp Booster Berkeley B1-5TPLS Pump &amp; Baldor Motor   - Quistorff, 6502 112th St NW</t>
  </si>
  <si>
    <t>5hp subpumps &amp; motors, control box - Rosedale East @ SO3</t>
  </si>
  <si>
    <t>S01 5HP Pump, 2" Galvanized Riser Pipe, Contactor Control Box, 8732 Freddies Lane NW, Bremerton - Freddie Lane</t>
  </si>
  <si>
    <t>5 HP subpump model 45650 w/ motor - MM S19</t>
  </si>
  <si>
    <t>5hp Booster Pump #3 &amp; Motor - Peacock Hill, Forest Ridge Booster Stn</t>
  </si>
  <si>
    <t>Berkeley B1WPS 7.5 hp 230v - RW S02 (Parkdale)</t>
  </si>
  <si>
    <t>7.5hp Grundfos 460V 3ph sub pump &amp;motor  mdl 77S75-12 - SC, S21</t>
  </si>
  <si>
    <t>100' aluminum underground electrical service wire - CC, S08 Huntwick</t>
  </si>
  <si>
    <t>10 hp Goulds well pump &amp; motor, well seal, control box - PL, S03</t>
  </si>
  <si>
    <t>5HP Pumps &amp; Motors, Drop Pipe, Valves &amp; Subwire, 471 A E Dumb Rabbit Run - Parkshore Estates S01</t>
  </si>
  <si>
    <t>15 HP Pump/Motor 294 LF of 4" Galv drop pipe, cabling - S02, 2881 SE Tucci Place - Horizons West</t>
  </si>
  <si>
    <t>S03 AAB126 Wesley Tool, tandem pump mount - Quistorff, S03</t>
  </si>
  <si>
    <t>Sub PMPS, Grundfoss 150S200-11 20HP 480 3ph  - Quistorff, S03</t>
  </si>
  <si>
    <t>Pumps, Plumbing and Electrical - Peacock Hill, Pt Rich Ridge</t>
  </si>
  <si>
    <t>Pumps, Plumbing and Electrical - Peacock Hill, Pt Rich No</t>
  </si>
  <si>
    <t>5hp Booster Pump &amp; Motor - Sea Cliff Estates, 15620 Sunny Cove Dr SE</t>
  </si>
  <si>
    <t>HPN, Tank, Pipe,Fittings-S&amp;I</t>
  </si>
  <si>
    <t>Control Relay, Pressure Switches, Starters - SROAD S01</t>
  </si>
  <si>
    <t>S03 Air Compressor - Minterbrook (Wauna Shores) - 12923 97th Ave NW</t>
  </si>
  <si>
    <t>S01 Air Compressor - Little Tree</t>
  </si>
  <si>
    <t>Air Compressor for Pumps - Strattonwood, 1505 SE Shadowood</t>
  </si>
  <si>
    <t>Air Compressor 13257 A Hummingbird Ln - Parkview Terrace S06</t>
  </si>
  <si>
    <t>5hp Pumps,Motor,Piping - Minter Creek Rapids, 13957 Creekview Dr</t>
  </si>
  <si>
    <t>7.5hp Subpump, Electrical &amp; Controls - Greenwood Est (EBY)</t>
  </si>
  <si>
    <t>Subpump &amp; motor, control box, drop pipe - Hintzville  S01</t>
  </si>
  <si>
    <t>2" Brass foot valve on 7.5HP Pump &amp; 7 ft of pipe - Cedar Crest, S08 6600 56th</t>
  </si>
  <si>
    <t>4" Brass foot valve on Fire Pump - Cedar Crest, S08 6600 56th</t>
  </si>
  <si>
    <t>2 HP Booster Pump, Regency Park,6655-A Regency Dr SE</t>
  </si>
  <si>
    <t>20HP 460V 3PH Franklin Sandfighter Sub-motor for well production tests</t>
  </si>
  <si>
    <t>Aqua-Loc Hydrostatic Test Pump s/n 2554166 - GH Shop</t>
  </si>
  <si>
    <t>Variable Frequency Drive, PhaseTech - Quistorff S05 Swede Hill</t>
  </si>
  <si>
    <t>Sub pump and motor Goulds 10 HP 460V 3ph - Quistorff S05 Swede Hill</t>
  </si>
  <si>
    <t>Sub pump motor 7.5hp 460V 3ph - PH, S39</t>
  </si>
  <si>
    <t>60 ft of PVC Drop Pipe/2HP Pump - OV1 S01</t>
  </si>
  <si>
    <t>HPN Tank Air Compressor, 826 24th Ave - PE S09</t>
  </si>
  <si>
    <t>HPN Tank Air Compressor - PE S08, 3720 26th Ave Ct</t>
  </si>
  <si>
    <t>3 HP Grundfos Pump/Motor,13909 Key Peninsula Hwy - Lake Minterwood S03</t>
  </si>
  <si>
    <t>Wellhead replumbing - Minterbrook-Country Store,9511 145th ST Ct</t>
  </si>
  <si>
    <t>7.5 HP 3 Phase Booster Motor/Seal - Point Evans, S09</t>
  </si>
  <si>
    <t>S02 Parkdale, #1BP 7.5HP Motor,Rosedale East 5600 76th St NW</t>
  </si>
  <si>
    <t>1,000 Gal Prop. Tank - Rosedale East, Parkdale 5600 76th St NW</t>
  </si>
  <si>
    <t>5HP BP#2 Pump &amp; Motor - Lake Minterwood, S03 13909 Key Peninsula</t>
  </si>
  <si>
    <t>3 HP Booster Pump &amp; Motor - RW, Woodmere 6805 76th St Ct NW</t>
  </si>
  <si>
    <t>BP#1 3 HP Motor - SC, Spyglass</t>
  </si>
  <si>
    <t>Goulds 5 HP Pumps w VFD - Olalla,Well 2 Seaview</t>
  </si>
  <si>
    <t>30 ft Pwr Pole &amp; Elec Service - PH, Sunny Cove Resv, 15620 Sunny Cove Rd SE</t>
  </si>
  <si>
    <t>Rplc 5HP Motor Str on BP#2 - CC,6904 45th Ave Ct NW</t>
  </si>
  <si>
    <t>7.5 HP Pump/147' of 2.5" Galv Drop Pipe/Well Seal - COLE,19010 2nd St</t>
  </si>
  <si>
    <t>2 HP Booster Pump Skid - RAFT, 136 FIR DR</t>
  </si>
  <si>
    <t>3 Phase Pump Mtr Splice BLock - PE, S09, 826 24th AvNW</t>
  </si>
  <si>
    <t>3/4hp Pump &amp; 40' 1" Drop Pipe - PE, 3317 22d Av</t>
  </si>
  <si>
    <t>7.5 HP Pump/Motor &amp; 105' 2.5" Galvanized Pipe - SW, 1505 Shadowood Dr</t>
  </si>
  <si>
    <t>5 HP Well Pump&amp;Motor - PH, S32 at 2702 Dana Dr NW</t>
  </si>
  <si>
    <t>2 HP Goulds Pump &amp; Motor BP#1 - SHORE, 8110 81st Ave</t>
  </si>
  <si>
    <t>Goulds 10hp Subpump &amp; Motor Model 120L-10 - Cedar Crest, 6401 ValleyViewDr</t>
  </si>
  <si>
    <t>Wellhead Plumbing Assembly for Well AAB128 - Cedar Crest, Rosemont S14</t>
  </si>
  <si>
    <t>10 hp Goulds subpump - Quistorff, Swede Hill well #3, S08 6118 Sehmel</t>
  </si>
  <si>
    <t>10 hp Goulds subpump - Quistorff, Swede Hill well #3, S08, 6118 Sehmel</t>
  </si>
  <si>
    <t>30hp Pump, Motor, 315' of 4" &amp; 6' of 3" Galv Drop Pipe - Palmer Lk, S02 197th Ave SW</t>
  </si>
  <si>
    <t>40'of 2"galv Riser Pipe - Quistorf, SO1 11720 Burnham DrNW</t>
  </si>
  <si>
    <t>5HP Goulds Pump &amp; Motor, 126' Galv Drop Pipe - Parkview Terrace, 1159 Lakeway Blvd</t>
  </si>
  <si>
    <t>Pump &amp; Motor - HDZR, Pmp Stn S01</t>
  </si>
  <si>
    <t>PUMPING EQUIPMENT-270</t>
  </si>
  <si>
    <t>Radio Controls (3 receivers w/custom firmware) - Peacock Hill, Alpinewood &amp; Boquist</t>
  </si>
  <si>
    <t>Radio Telemetry, LRWSS Transmitter - SC, Point Richmond</t>
  </si>
  <si>
    <t>Radio Telemetry LRWSS Transmitter - Parkview Terrace, Well Field S05</t>
  </si>
  <si>
    <t>Radio Controls - Peacock Hill, Crescent Lk</t>
  </si>
  <si>
    <t>Radio Controls - Peacock Hill, Hoover Well</t>
  </si>
  <si>
    <t>New Radio Telemetry, Minterbrook-Country Store,9511 145th St Ct</t>
  </si>
  <si>
    <t>1 Radio Telemetry Transmitter - PE, Jahn Ave,24th St NW</t>
  </si>
  <si>
    <t>1 Radio Telemetry Receiver - PE, Narrows Hghts,3312 19th Ave NW</t>
  </si>
  <si>
    <t>1 Radio Telemetry Receiver - PE, West Link,2027 38th St NW</t>
  </si>
  <si>
    <t>1 Radio Telemetry Receiver - PE, Shorewood,823 30th St NW</t>
  </si>
  <si>
    <t>1 Radio Telemetry Receiver - PE, Agotaras,826 24th Ave NW</t>
  </si>
  <si>
    <t>1 Radio Telemetry Receiver - PE, Fairway Est,3720 26th Ave Ct NW</t>
  </si>
  <si>
    <t>Radio Telemetry-Receiver - Olalla, Well 2 Seaview</t>
  </si>
  <si>
    <t>Radio Telemetry-Transmitter - Olalla, Well 2 Seaview</t>
  </si>
  <si>
    <t>Radio Controls (Sunny Cove Resv &amp; BP) - PH, 15620 Sunny Cove Rd SE</t>
  </si>
  <si>
    <t>Pumps (boosters &amp; bag tanks) Glenwood Tallman system purchase</t>
  </si>
  <si>
    <t>Site Glass Control - Parkview Terrace, S01 &amp; S02</t>
  </si>
  <si>
    <t>Bag Tank, WX-302 - Dullum S01</t>
  </si>
  <si>
    <t>Bag Tank model CH8205 - 71st PHouse</t>
  </si>
  <si>
    <t>WX302 Bladder Tank - Rosedale 26th, S01</t>
  </si>
  <si>
    <t>(5) 34gal Bag Tanks - Horizons West S03-04</t>
  </si>
  <si>
    <t>Bag Tank Blue 81G/27DD - SHEAR S01</t>
  </si>
  <si>
    <t>34G/11DD 150PSI Bladder Tanks - Four Corners S01</t>
  </si>
  <si>
    <t>WX302 Bag Tank, 17417 97th St KPN, Schaak S01</t>
  </si>
  <si>
    <t>WX205 Bladder Tanks - FC S02</t>
  </si>
  <si>
    <t>119 Gal. Pressure Tank 26 x 62 Swede Hill #1, Quistorff S05</t>
  </si>
  <si>
    <t>S01 (2) 35 Gallon WX-203 Bladder Tanks, 920 Griffiths Lane W, Seabeck - Hintzville Acres</t>
  </si>
  <si>
    <t>S02 (2) 32 Gallon WX-203 Bladder Tanks, 18373 Wintergreen Ln W - Hintzville Acres</t>
  </si>
  <si>
    <t>34 Gallon WX205 Pressure Tank, Cedar Crest,Steeplechase</t>
  </si>
  <si>
    <t>Portable Booster Pump Station - NW Shop</t>
  </si>
  <si>
    <t>HPN Site Glass &amp; Tank Probes,826 24th Ave - PE S09</t>
  </si>
  <si>
    <t>HPN Tank Site Glass - PE S08, 3720 26th Ave Ct</t>
  </si>
  <si>
    <t>HPN Tank Site Glass Minterbrook-Country Store, 9511 145th St Ct</t>
  </si>
  <si>
    <t>119 Gal. Steel Bladder Tank, Zemple, 12659 187th Ave</t>
  </si>
  <si>
    <t>34 Gal. Bladder Tanks, Parkshore Est., 2173 E Mason Lk Dr</t>
  </si>
  <si>
    <t>82 Gal Bladder Tanks, WX252 - BEL1, 671 Underline Rd</t>
  </si>
  <si>
    <t>34 Gal Bladder Tank - RAFT, 136 Fir Dr</t>
  </si>
  <si>
    <t>86 Gal Bladder Tanks - Butterfield #4, 15555 118th</t>
  </si>
  <si>
    <t>Electrical Service &amp; Controls - Quistorff, Swede Hill well #3, S08 6118 Sehmel</t>
  </si>
  <si>
    <t>119 Gal Bladder Tank - Jason Lane, 7409 Jason Lane</t>
  </si>
  <si>
    <t>PORTABLE BOOSTERS-280</t>
  </si>
  <si>
    <t>FRP Chlorination Building - Cedar Crest, Rosemont S14</t>
  </si>
  <si>
    <t>Fe/Mn Removal Filter Building - Quistorff, S03</t>
  </si>
  <si>
    <t>Chlorine Building - Quistorff, S03</t>
  </si>
  <si>
    <t>Eng plans for FE &amp; MN treatment</t>
  </si>
  <si>
    <t>Chlorine pump, SC S14 Hoover</t>
  </si>
  <si>
    <t>CL2 Pump - Rosedale East</t>
  </si>
  <si>
    <t>Chlorination - well #1 Sehmel Road</t>
  </si>
  <si>
    <t>Treatment Equip - Parkview Terrace @ well #3</t>
  </si>
  <si>
    <t>Chlorine Pump LMI A141-902SI - RAFT S/N 16034131130-1</t>
  </si>
  <si>
    <t>Chlorine Pump LMI A141-902SI - RAFT S/N 16024127540-2</t>
  </si>
  <si>
    <t>Phos Pump LMI AD842-928 - Longbranch Highlands</t>
  </si>
  <si>
    <t>CL2 Pump LMI AD841-920SI - Longbranch Highlands</t>
  </si>
  <si>
    <t>LMI Pump, AD851-930SI - Q, S03</t>
  </si>
  <si>
    <t>Treatment Design for FE/MN - Point Evans, Shorewood</t>
  </si>
  <si>
    <t>LMI Pump Model AD851-930S - Minterbrook @ S15, WnT</t>
  </si>
  <si>
    <t>Iron &amp; Manganese Pilot and Design - Quistorff, Well 3</t>
  </si>
  <si>
    <t>Seametrics FT 440W Flow Sensor for Water Treatment, Belvill ATEC, TCA 471</t>
  </si>
  <si>
    <t>LMI Pumps  (2) Model AD841-920SI - Strattonwood S02</t>
  </si>
  <si>
    <t>LMI Pump Model AD841-920SI - Parkshore Est S01</t>
  </si>
  <si>
    <t>New LMI Chem Pump &amp; Materials Model AD851-1930SI - Spruce Road</t>
  </si>
  <si>
    <t>Treatment Fittings &amp; replumb - Four Corners S01</t>
  </si>
  <si>
    <t>2 Sample Taps - Delta Long Lake Estates</t>
  </si>
  <si>
    <t>LMI Chem Pump &amp; Motor S02 - Kopachuck</t>
  </si>
  <si>
    <t>Roytronic Excel LMI Pump &amp; Mtr - Cedar Crest, S08</t>
  </si>
  <si>
    <t>Chlorine Injection Assembly - Quistorff, S03</t>
  </si>
  <si>
    <t>Permanganate Injection Assembly - Quistorff, S03</t>
  </si>
  <si>
    <t>Fe/Mn Removal Filters, ATEC - Quistorff, S03</t>
  </si>
  <si>
    <t>Air Compressor for ATEC - Strattonwood, 1505 SE Shadowood</t>
  </si>
  <si>
    <t>Treatment Equip (including 1,000 gal steel tank) - Greenwood Est (EBY)</t>
  </si>
  <si>
    <t>Refrigerator for water samples - GH</t>
  </si>
  <si>
    <t>Sample Station - Peacock Hill at 144th &amp; 44th Ave</t>
  </si>
  <si>
    <t>2" Sea Metrics Mag Meter,Minterbrook (Sehmel - S10)</t>
  </si>
  <si>
    <t>30 Gallon Tub/Seametrics Chlor. Unit/LMI Chem Pump,Minterbrook(Sehmel - S10)</t>
  </si>
  <si>
    <t>Eye Wash Station - Minterbrook (Sehmel S10)</t>
  </si>
  <si>
    <t>20 feet/1" fill line-Minterbrook (Sehmel S10)</t>
  </si>
  <si>
    <t>S01/S02 Chlorine Analyzer - HH, 2640 Harbor Heights Lane E</t>
  </si>
  <si>
    <t>Chlorine Inj Plumbing - LHIGH S01, 6714 176th Ave KPS</t>
  </si>
  <si>
    <t>ATEC Dechlor Unit - Q, 11309 67th Ave Ct NW</t>
  </si>
  <si>
    <t>LMI Chlorine Pump Assembly - Cedar Crest, Rosemont S14</t>
  </si>
  <si>
    <t>LMI Chem Pump &amp; Materials- SR</t>
  </si>
  <si>
    <t>Reservoirs</t>
  </si>
  <si>
    <t>PH.13 New Storage</t>
  </si>
  <si>
    <t>Storage - Peacock Hill, Forest Ridge CIAC</t>
  </si>
  <si>
    <t>Reservoir - Crescent Valley (Clean &amp; Ins)</t>
  </si>
  <si>
    <t>Res - Stand Pipe @ Parkview Terrace - Greenwood</t>
  </si>
  <si>
    <t>Reservoir - Sea Cliff</t>
  </si>
  <si>
    <t>Reservoir Off-Peak Fill Assembly - Horizons West, Ridgecrest</t>
  </si>
  <si>
    <t>Reservoir - Upper Sea Cliff Storage Tank</t>
  </si>
  <si>
    <t>Tank Overflow &amp; Erosion Control Bed - Allyn Center Tank Site</t>
  </si>
  <si>
    <t>Reservoir Hatch, Hintzville Acres S01</t>
  </si>
  <si>
    <t>17,300 gal Concrete Storage Tank - Delta Long Lk</t>
  </si>
  <si>
    <t>Design &amp; Install Off-Peak Fill Assembly - PE, Agotaras</t>
  </si>
  <si>
    <t>Exterior Insulated Inlet Riser - Rosedale East Woodmere Tank</t>
  </si>
  <si>
    <t>60' vertical Ladder Cable Fall Protection, - Tract A, Danforth Heights _ Minterbrook</t>
  </si>
  <si>
    <t>20' Fixed Ladder, 2 single point anchors on tank top - Minterbrook, Swamp Tank 14912 83d AveCtNW</t>
  </si>
  <si>
    <t>20' Fixed Ladder, Ladder Cable System, 3 single point anchors on tank top - RAFT, tank 1, 136 Fir Dr NW</t>
  </si>
  <si>
    <t>11' fall protection ladder added to storag tank - Belvill, 5114 161st</t>
  </si>
  <si>
    <t>8" Reservoir Vent - 6655-A Regency Dr SE, Port Orchard - Regency Park</t>
  </si>
  <si>
    <t>Reservoir Hatch S08_Cedar Crest, 6600 56th Ave NW</t>
  </si>
  <si>
    <t>(1) Reservoir vent and (1) hatch cover - Delta Long Lake, 5213 SE Delta PL</t>
  </si>
  <si>
    <t>Shorewood Reserv. OSHA Concrete Anchors - Point Evans,823 30th St NW</t>
  </si>
  <si>
    <t>2 Reservoir Hatches S01 - CC, 6904 45th Ave NW</t>
  </si>
  <si>
    <t>1.5" Solenoid Fill Valve - Minterbrook, 13923 82nd Ave NW</t>
  </si>
  <si>
    <t>Reservoir Air Vent &amp; Hatch - Peacock Hill, West Pass 11314 16th AvCtNW</t>
  </si>
  <si>
    <t>4" Reservoir Overflow - Peacock Hill, West Pass 11314 16th AvCtNW</t>
  </si>
  <si>
    <t>Reservoir Hatch - PH, Lower SC, 10722 View Dr NW</t>
  </si>
  <si>
    <t>4" Reservoir Overflow - PH, Lower SC, 10722 View Dr NW</t>
  </si>
  <si>
    <t>4"galv Screened Reservoir Overflow - Sivo Acres, 242-A Brentwood Ln</t>
  </si>
  <si>
    <t>9' of 2" Galvanized Riser &amp; Stainless Steel Flange Fill Line - JLAKE, 2516 186th</t>
  </si>
  <si>
    <t>Recoat Tucci storage tank #1 at Horizons West</t>
  </si>
  <si>
    <t>Consolidation of BKS to PT</t>
  </si>
  <si>
    <t>Eng plan Consolidation to Seacliff</t>
  </si>
  <si>
    <t>8" PVC</t>
  </si>
  <si>
    <t>12" PVC</t>
  </si>
  <si>
    <t>Mains - CC</t>
  </si>
  <si>
    <t>Consolidate COUNTRY into MM</t>
  </si>
  <si>
    <t>Main Ext - BTRF5 TO BTRF4, 2.5"pvc, (3) 2" threaded gate valves</t>
  </si>
  <si>
    <t>PH.13 New Storage, (680') 12" PVC pipe, (4) 12" MJxFLG gate valves, (2) 6" Hydrants</t>
  </si>
  <si>
    <t>Intertie PINE to Alpinewood, 6" main</t>
  </si>
  <si>
    <t>Main Extension CIAC- Cedar Crest, Plat of Bellesara</t>
  </si>
  <si>
    <t>Main Ext Minterbrook, 300' to 13708 Goldman Dr - CIAC</t>
  </si>
  <si>
    <t>Main ext &amp; Hydrant - Parkview Terrace, Lexington &amp; Fairview BLVD, CIAC</t>
  </si>
  <si>
    <t>Mains - Raft Island Phase 3</t>
  </si>
  <si>
    <t>Mains @ Sea Cliff Reservoir</t>
  </si>
  <si>
    <t>Howe Commercial extension</t>
  </si>
  <si>
    <t>PH - Cabalo Ridge Extension CIAC</t>
  </si>
  <si>
    <t>Replumb wells to route to reservoir - Point Evans, Fairway Est</t>
  </si>
  <si>
    <t>Mains - Raft Island (Replacement - Phase 4)</t>
  </si>
  <si>
    <t>Mains - Consolidate Sylvia Lake into Cedar Crest</t>
  </si>
  <si>
    <t>MAINS - Peacock Hill @ 144th Street</t>
  </si>
  <si>
    <t>Mains - valves at PR Stn, Minterbrook @ 142d</t>
  </si>
  <si>
    <t>Mains - Raft Island phase 5 design</t>
  </si>
  <si>
    <t>Main Ext-Peacock Hill Sys to Christel Gardens,PH Estates</t>
  </si>
  <si>
    <t>Main Ext - Peacock Hill to Peacock Hill Meadows plat</t>
  </si>
  <si>
    <t>Consolidate Phelps-Moore (008613) &amp; Northwood (02731A) into S&amp;I</t>
  </si>
  <si>
    <t>Consolidate Richie Nelson and Zimmerman into Pacific Ventures</t>
  </si>
  <si>
    <t>Consolidate Lawrence Road (ID# 463949) into Holly Tides</t>
  </si>
  <si>
    <t>Parkview Terrace &amp; BKS Intertie</t>
  </si>
  <si>
    <t>Main ext - Rosedale East to Blaser plat, CIAC</t>
  </si>
  <si>
    <t>Main Ext - Kopachuck, Marston parcel 121156008, CIAC</t>
  </si>
  <si>
    <t>Mains - Raft Island Phase 5</t>
  </si>
  <si>
    <t>PR Station - Quistorff</t>
  </si>
  <si>
    <t>Mains - Upper Sea Cliff Booster Station</t>
  </si>
  <si>
    <t>Mains - Raft Island</t>
  </si>
  <si>
    <t>Main Ext - Peacock Hill (The Reserve)</t>
  </si>
  <si>
    <t>Main Ext - Peacock Hill to Darby Dawn</t>
  </si>
  <si>
    <t>Design of consolidation of SeaCliff into PeacockHill</t>
  </si>
  <si>
    <t>Loop Closure, Kopachuck 58th St, 2" Galvanized Pipe</t>
  </si>
  <si>
    <t>Rplc 2'of 2" GalvMain -SC Spyglass wellsite</t>
  </si>
  <si>
    <t>2.5' of 2" Galvanized Main - Point Evans, Narrows View Circle</t>
  </si>
  <si>
    <t>Pressure Relief Assembly - Horizon West</t>
  </si>
  <si>
    <t>Loop Closure, Kopachuck 58th St, Galvanized Fittings</t>
  </si>
  <si>
    <t>Replce&amp;Bury Plumbing - LM S02</t>
  </si>
  <si>
    <t>AWWA Valve - Cedar Crest, 61st St NW</t>
  </si>
  <si>
    <t>1.25" PRV - Lk. Minterwood S02</t>
  </si>
  <si>
    <t>8" MJ Cap &amp; Restraint - SHORE, Rosedale St NW</t>
  </si>
  <si>
    <t>2.5" S E Gate Valves AWWA -Cedar Grove Booster Station #2</t>
  </si>
  <si>
    <t>2" Gate Valve &amp; Box - FC S02</t>
  </si>
  <si>
    <t>Rplc 1.5' of Main, Replumb Blowoff - HW, Rosalee Ln SE</t>
  </si>
  <si>
    <t>Pressure Relief Valve - PH, Dogwood Est</t>
  </si>
  <si>
    <t>3' of 2" Galvanized Main, Valve, Tee, Sprinddrift Lane - Winddrift</t>
  </si>
  <si>
    <t>2 ft of 2" galvanized Main - Cedar Grove, E.Beaver Ln.</t>
  </si>
  <si>
    <t>4' of 2" Galvanized Main - Lake Minterwood, 11804 137th Ave NW</t>
  </si>
  <si>
    <t>2" Gate Valves, Point Evans 39th St NW Fairway Estates</t>
  </si>
  <si>
    <t>20' OF 1" &amp; Gate Valve - Stuhler, 4120 Lakeview Dr</t>
  </si>
  <si>
    <t>2" Blow Off Valve - K, S01</t>
  </si>
  <si>
    <t>2" Gate Valve - JLAKE, 1715 188th Ave NW</t>
  </si>
  <si>
    <t>2" Gate Valve - JLAKE 188th Ave</t>
  </si>
  <si>
    <t>Mains, 4" x 2,000' - Long Lake View Est, CIAC</t>
  </si>
  <si>
    <t>Mains, 1200' - Glenwood Tallman system purchase CIAC</t>
  </si>
  <si>
    <t>Mains, electrical &amp; piping - Glenwood Tallman system purchase CIAC</t>
  </si>
  <si>
    <t>Mains - Raft Island phase 6</t>
  </si>
  <si>
    <t>Combination Air Valves - Lake Minterwood</t>
  </si>
  <si>
    <t>Emergency 2.5" intertie, Bucholz to Sea Cliff</t>
  </si>
  <si>
    <t>Air Vac Valves - Palmer Lake, 14th St (2 pressure zones)</t>
  </si>
  <si>
    <t>Consolidate Alpinewood &amp; Boquist into Peacock Hill</t>
  </si>
  <si>
    <t>Blowoffs, 2" (4) - Allyn Shopping Center</t>
  </si>
  <si>
    <t>Loop Closure, Kopachuck 58th St, Misc, Poly, &amp; PVC Fittings</t>
  </si>
  <si>
    <t>Loop Closure, Kopachuck 58th St, 2" PVC Pipe</t>
  </si>
  <si>
    <t>Loop Closure, Kopachuck 58th St, 6" PVC Pipe</t>
  </si>
  <si>
    <t>Loop Closure, Kopachuck 58th St, 4" PVC Pipe</t>
  </si>
  <si>
    <t>Loop Closure, Kopachuck 58th St, 2" Poly Pipe</t>
  </si>
  <si>
    <t>Mains- LoopClosure Design, Minterbrook 82d Ave-145thStCt-150thSt</t>
  </si>
  <si>
    <t>Main replacement - Cedar Grove (Install 2019)</t>
  </si>
  <si>
    <t>Wellhead Source Meter Plumbing, Parkshore Est S01</t>
  </si>
  <si>
    <t>Main Ext to Parctl 0122164701 - Minterbrook, Gateway Park</t>
  </si>
  <si>
    <t>8" PVCMains, 8" Gate Valve,Air Release,Blow Off - Horizon West on Mullinex Rd</t>
  </si>
  <si>
    <t>6" Main &amp; Tee - Minter Creek Rapids PHouse, Creek View Dr SW</t>
  </si>
  <si>
    <t>Replc 2' of 4" PVC Main - Cedar Crest 38th Ave by Soccer Fld.</t>
  </si>
  <si>
    <t>Main Ext - Minterbrook, 3 Cedarland Parcels</t>
  </si>
  <si>
    <t>Main ext to Forest Lawn, Cedar Crest parcel 022107-2018 CIAC</t>
  </si>
  <si>
    <t>874' of 8" PVC - Horizon West, Mullenix-Arthur loop closure</t>
  </si>
  <si>
    <t>100' of 8" HDPE - Horizon West, Mullenix-Authur loop closure</t>
  </si>
  <si>
    <t>Main Ext, 220' of 2.5"PVC, Sea Cliff - West Short Plat, 2001-02-23-5005, Sunrise Bch CIAC</t>
  </si>
  <si>
    <t>Main Ext, 80' of 4"PVC, Sea Cliff - West Short Plat, 2001-02-23-5005, Sunrise Bch CIAC</t>
  </si>
  <si>
    <t>Main Ext, 685' of 4" HDPE, Sea Cliff -West Short Plat, 2001-02-23-5005, Sunrise Bch CIAC</t>
  </si>
  <si>
    <t>2' of 2" PVC Main - Wicks Lake, 4000 SW Cimarron Lane</t>
  </si>
  <si>
    <t xml:space="preserve">Mains, 8"PVC(937'), 4"PVC(1,635'), 2"PVC(1,290') - Delta Long Lk_x000D_
</t>
  </si>
  <si>
    <t>Replace Tee &amp; 2' of 2" PVC Main - Peacock Hill, near 3914 100th</t>
  </si>
  <si>
    <t>4' of 2" PVC Main- 57th Ave Ct - Rosedale East</t>
  </si>
  <si>
    <t>4' of 2" PVC Main - RAFT, 45 Raft Island Dr</t>
  </si>
  <si>
    <t>Rplc 430' of 2.5" PVC Main - Quistorff, Sunset View Dr</t>
  </si>
  <si>
    <t>8"PVC Main, (1ea) 6" &amp; 8" Gate Valves, Blowoff, 8"cap&amp;block - CC</t>
  </si>
  <si>
    <t>8" PVC Main, (2) 2" Vac Breakers, (4) 8" Gate Valves, 1 Blow-off - S&amp;I, 108th St NW (70th to 74th)</t>
  </si>
  <si>
    <t>Main Ext Design - Palmer Lk,188Av Cedarland Est</t>
  </si>
  <si>
    <t>4" PVC Mains, Blow-off, vacuum breaker, and (2) Gate Valves - Palmer Lk, Cedarland Est, 188thAv</t>
  </si>
  <si>
    <t>8" Main, (2) valves, (1) 2" threaded gate valve, and Blow-Off, PH 109th CIAC</t>
  </si>
  <si>
    <t>8" PVC Mains @ Woodcrest Booster Stn, Peacock Hill</t>
  </si>
  <si>
    <t>3'of2"pvc main - Peacock Hill, 32d &amp; PH Ave</t>
  </si>
  <si>
    <t>Replaced 3' of pipe &amp; installed blow off at end of Patrosa Ln, Overra Rd 2.</t>
  </si>
  <si>
    <t>10' of 4" Main, 2 Valves - Minter Creek Rapids 13847 Creekview Dr</t>
  </si>
  <si>
    <t>2" PVC Main Ext - HW, Mullinex Rd &amp; Hwy 16</t>
  </si>
  <si>
    <t>Rplc 2'of2"PVC Main - MM, 13412 82d Ave NW</t>
  </si>
  <si>
    <t>8"pvc Mains - Peacock Hill, 160th St NW</t>
  </si>
  <si>
    <t>80' 2.5" PVC Main - Palmer Lake 510 Tiedman Road</t>
  </si>
  <si>
    <t>3' of 2" PVC Main &amp; Fittings - Windrift, 14469 Spindrift Lane SW</t>
  </si>
  <si>
    <t>2.5' of 2.5" PVC Main -  Sea Cliff,82nd &amp; 120th St NW</t>
  </si>
  <si>
    <t>6' of 1" PVC Main, Cedar Crest,6724 67th St</t>
  </si>
  <si>
    <t>4' of 2.5" PVC Main - Palmer Lake, 1422 202nd Ave SW</t>
  </si>
  <si>
    <t>4" PVC Mains - Greenwood Est (EBY)</t>
  </si>
  <si>
    <t>6" PVC Mains - Greenwood Est (EBY)</t>
  </si>
  <si>
    <t>3' of 2.5" PVC Main - Raft Island, Park Av &amp; Rhododendron Dr</t>
  </si>
  <si>
    <t>Engineer 8" main ext PH to 128th,3 lots - PH Paddock, CIAC</t>
  </si>
  <si>
    <t>8" Main Ext to parcels 0221217020 &amp; 0221217017 - Point Evans, 2002 36th St NW</t>
  </si>
  <si>
    <t>10" Main Ext to parcels 0221217020 &amp; 0221217017 - Point Evans, 2002 36th St NW</t>
  </si>
  <si>
    <t>8" Distribution On-Site Loop - Point Evans, 2002 36th St</t>
  </si>
  <si>
    <t>3' of 2.5" PVC - Quistorff, S06</t>
  </si>
  <si>
    <t>1' of 2" PVC/Fittings - Cedar Crest, 6006 66th St NW</t>
  </si>
  <si>
    <t>499' 8" PVC, 8" Gate Valve &amp; 6"Gate Valve - Peacock Hill, 144th Ave (Btwn 44th-45th Ave)</t>
  </si>
  <si>
    <t>2ft of 2in PVC Main - JLAKE, 1715 188th Ave NW</t>
  </si>
  <si>
    <t>2" Supply Mains, Minterbrook-Country Store,9511 145th St Ct</t>
  </si>
  <si>
    <t>6' of 6" Main, Cedar Crest,7712 68th St Ct NW</t>
  </si>
  <si>
    <t>Replace 2.5' of 2" PVC main - Sea Cliff at 1106 143d St NW</t>
  </si>
  <si>
    <t>2' of 2" PVC Main - PL, 19914 14th St</t>
  </si>
  <si>
    <t>4FT of 2" PVC Main - PH, 1407 Sea Cliff Dr.</t>
  </si>
  <si>
    <t>8" Main Connection - PH, 144th, between 42d AvCtNW and 41st AvCt</t>
  </si>
  <si>
    <t>Transmission from well to distribution - Q, SO8 Swede Hill well #3, 6118 Sehmel</t>
  </si>
  <si>
    <t>1050' of 8" PVC &amp; HDPE - Horizon West, Mullenix-Arthur loop closure</t>
  </si>
  <si>
    <t>PP09 - P.V.C. - 8"-559</t>
  </si>
  <si>
    <t>PP05 - P.V.C. - 2 1/2"-554</t>
  </si>
  <si>
    <t>Services-Peacock Hill Sys to Christel Gardens,PH Estates</t>
  </si>
  <si>
    <t>Services - PH, Darby Dawn Plat, CIAC</t>
  </si>
  <si>
    <t>Single 2.5" PVC Service to SI Sehmel Homestead Park, CIAC</t>
  </si>
  <si>
    <t>Single Service - Sea Cliff, 14618 14th Ave NW CIAC</t>
  </si>
  <si>
    <t>Tap &amp; Push, 1820 Whiteman Dr, Single Service - Palmer Lake CIAC</t>
  </si>
  <si>
    <t>1" Single Service - Peacock Hill, 15717 Crescent Valley Dr CIAC</t>
  </si>
  <si>
    <t>Push &amp; Tap, Single Service - Pacific Ventures, 14014 57th Ave NW, CIAC</t>
  </si>
  <si>
    <t>Tap &amp; Push - Sea Cliff, 13311 9th Ave NW CIAC</t>
  </si>
  <si>
    <t>Tap, Push, Install Double Service -Sea Cliff, 10602 Fox Dr CIAC</t>
  </si>
  <si>
    <t>2" Service (tap) - Horizon West on Mullenix Rd.</t>
  </si>
  <si>
    <t>1" Sngle Service -Quistorff, 12311 64th StCtNW CIAC</t>
  </si>
  <si>
    <t>(8) 1" Poly Services - Cedar Crest, Forest Lawn parcel 022107-022018 CIAC</t>
  </si>
  <si>
    <t>4' of 1" poly service line - CC, 4905 Hunt St NW</t>
  </si>
  <si>
    <t>1' of 3/4" galvanized service line - Quistorff, 7107 120th St.</t>
  </si>
  <si>
    <t>(4) 1"PVC Service Lines - Sea Cliff, West Short Plat 2001-02-23-5005, Sunrise Bch CIAC</t>
  </si>
  <si>
    <t>1" Single Service Tap&amp;Push - Sea Cliff, 14503 Talmo Dr NW CIAC</t>
  </si>
  <si>
    <t>Push&amp;Tap Single Service - Sea Cliff, 9810 MollerDr CIAC</t>
  </si>
  <si>
    <t>20 Service Lines - Delta Long Lake</t>
  </si>
  <si>
    <t>Replace 5' of 1"poly Service Line - Minterbrook, 131st NW</t>
  </si>
  <si>
    <t>Replace 5 Service Connections - RAFT, 45 Raft Island Dr</t>
  </si>
  <si>
    <t>4' of 1" Service Line &amp; Dbl Service- Palmer Lake, 193d &amp; 17th</t>
  </si>
  <si>
    <t>Replace 12' of 1" Service Line -Parkview Terrace, 531 Elder Dr</t>
  </si>
  <si>
    <t>Replace 3' of 1" service line - S&amp;I, 9428 72d Ave NW</t>
  </si>
  <si>
    <t>Replace 6 Service Lines - Quistorff, Sunset View Dr</t>
  </si>
  <si>
    <t>Rplc Service fittings &amp; add boxes - Four Corners S01</t>
  </si>
  <si>
    <t>Service to 7115 78AvNW - Cedar Crest, CIAC</t>
  </si>
  <si>
    <t>Service - 1" PVC</t>
  </si>
  <si>
    <t>Services - S&amp;I, 108th St NW (70th to 74th)</t>
  </si>
  <si>
    <t>1" Poly Service Lines - Palmer Lk, Cedarland Est, 188thAv</t>
  </si>
  <si>
    <t>1" Poly Service Line - Point Evans, 3216 14th AvNW CIAC</t>
  </si>
  <si>
    <t>Services, PH 109th CIAC</t>
  </si>
  <si>
    <t>1" service line - CG by Booster Station 2</t>
  </si>
  <si>
    <t>Replace 1 ft of 1" poly service line - Cedar Grove, E.Beaver Ln.</t>
  </si>
  <si>
    <t>Replace 8’ of 1" Service Line - Cedar Crest</t>
  </si>
  <si>
    <t>Rplc 1' of 3/4" Service Line - Minterbrook, 13201 82d Ave Ct NW</t>
  </si>
  <si>
    <t>10'of ServLine - 148Ave KPN - LM</t>
  </si>
  <si>
    <t>1"poly service</t>
  </si>
  <si>
    <t>1"poly servcie</t>
  </si>
  <si>
    <t>1"poly services</t>
  </si>
  <si>
    <t>1'poly services</t>
  </si>
  <si>
    <t>Replace 6'of 1" service line - Minterbrook, 9217 129th St Ct NW</t>
  </si>
  <si>
    <t>Rplc 6' 1" SvcLine (Galv&amp;Poly) -HW, Rosalee Ln SE</t>
  </si>
  <si>
    <t>Replumbed Services with 1" Setters at 7707 56th AvCtNW - Rosedale East</t>
  </si>
  <si>
    <t>270' of 1" service line - CC, 7016 46th Ave NW</t>
  </si>
  <si>
    <t>Replace 2’ of 1" Service Line - Alastra and Castelan Ln -Cedar Crest</t>
  </si>
  <si>
    <t>Tap Push, Connect dbl svc - Peacock Hill, 3908-10 118th St Ct NW</t>
  </si>
  <si>
    <t>6' of 1"poly service line - Four Corners, 8220 94th St NW</t>
  </si>
  <si>
    <t>Rplc 6' of 1" Poly Serv Line- MM, 12502 Wind &amp; Tide Dr</t>
  </si>
  <si>
    <t>Tap, SngleServe &amp; PRV - Sea Cliff, 601 126 St Ct NW</t>
  </si>
  <si>
    <t>Tap &amp; Push 3215 144th St NW - Peacock Hill  CIAC</t>
  </si>
  <si>
    <t>UpgrdSrv to 1" - PH, 14727 Cvly Dr CIAC</t>
  </si>
  <si>
    <t>1" Poly Service</t>
  </si>
  <si>
    <t>Tap &amp; Push 15420 Crescent Valley Dr NW - Peacock Hill, CIAC</t>
  </si>
  <si>
    <t>Convert Double Service to Triple - Bar B Est, 170 NE Byerly Dr (Gaspar)</t>
  </si>
  <si>
    <t>1" poly service - HW, Mullinex Rd &amp; Hwy 16</t>
  </si>
  <si>
    <t>3' of 1" poly pipe - HH, 5345 E Harbor Heights LN</t>
  </si>
  <si>
    <t>10' of 1" Service Line Tiedman Rd - Palmer Lake</t>
  </si>
  <si>
    <t>2' of 1" PVC - Peacock Hill,5511 135th</t>
  </si>
  <si>
    <t>Replace 3' of 1" service line &amp; rebuild double svc - Cedar Crest, 6909 82d AvNW</t>
  </si>
  <si>
    <t>MINTERBROOK</t>
  </si>
  <si>
    <t>PEACOCK HILL</t>
  </si>
  <si>
    <t>POINT EVANS</t>
  </si>
  <si>
    <t>QUISTORFF</t>
  </si>
  <si>
    <t>RAFT ISLAND</t>
  </si>
  <si>
    <t>2' of 1" Service line - HW,5820 Vandecar Rd SE</t>
  </si>
  <si>
    <t>Tap, Set Svc 14724 Talmo DrNW - Sea Cliff CIAC</t>
  </si>
  <si>
    <t>Rplc 4'of 1" poly svc - MM, 13204 Emerald Drive NW</t>
  </si>
  <si>
    <t>1" poly service - Minterbrook, Parcel 0122146014</t>
  </si>
  <si>
    <t>1" Poly Service - Parkview Terrace, Elder Ave SW</t>
  </si>
  <si>
    <t>Services - Greenwood Est (EBY)</t>
  </si>
  <si>
    <t>Double Service - Horizon West, 9109 Phillips Rd</t>
  </si>
  <si>
    <t>3' of 1" svc. line &amp; rebuild double svc - Cedar Crest, 6909 82d AvNW</t>
  </si>
  <si>
    <t>3' of 1" service line, Palmer Lake 19018 19th St SW</t>
  </si>
  <si>
    <t>Single Service -Peacock Hill, 15416 Crescent Valley Dr NW</t>
  </si>
  <si>
    <t>Single Service - Cedarbrook, Westbrook Dr SE</t>
  </si>
  <si>
    <t>Services - Point Evans, 2002 36th St</t>
  </si>
  <si>
    <t>Irrigation Service - Point Evans, 2002 36th St</t>
  </si>
  <si>
    <t>CEDAR CREST</t>
  </si>
  <si>
    <t>1' of 3/4" Galvanized Svc Line - Peacock Hill,3910 100th St</t>
  </si>
  <si>
    <t>PT.19 1' of 1" Service Line, 11850 Elder Ave.</t>
  </si>
  <si>
    <t>Rplc 10'of 1"poly svc line - PH, 40th Av Ct NW &amp; PH Av NW</t>
  </si>
  <si>
    <t>Rplc 3'of 1" poly svc line, Palmer Lake-2010 191st Ave</t>
  </si>
  <si>
    <t>4' of 1" Poly Svc Line, Cedar Crest 6121 66th St</t>
  </si>
  <si>
    <t>(2) Single Services on Sunrise Beach, Parcels 0222331017 &amp; 0222331032, Sea Cliff - PH</t>
  </si>
  <si>
    <t>2' of 1" Poly Svc Line, Allyn Shopping Center,Highway 3</t>
  </si>
  <si>
    <t>Replumbed Dbl Service - PH, 13402 13th Ave NW</t>
  </si>
  <si>
    <t>Dbl Svc Refit all .75"  Brass Fittings - Q, 11314 67th</t>
  </si>
  <si>
    <t>2' of 1" PVC Service - PH, 15475 Sunny Cove Dr</t>
  </si>
  <si>
    <t>1FT of 1" PVC Service - PV, 14571 Emu Lane</t>
  </si>
  <si>
    <t>4' of .75" Brass Dbl Service- PT,10875 Fairview Blvd</t>
  </si>
  <si>
    <t>3/4" Galv. Service - PH, 14507 41st Ave Ct NW</t>
  </si>
  <si>
    <t>Tap&amp;Push, Set Dbl Service, 6726 Whitmore Dr NW- CC CIAC</t>
  </si>
  <si>
    <t>Single Service - Strattonwood, BethelBurleySE parcel 242301-2-301-2009</t>
  </si>
  <si>
    <t>Tap &amp; Push Single Service - Sea Cliff, 6977 160th St SE CIAC</t>
  </si>
  <si>
    <t>Double Service - Strattonwood, SE Edmonds St</t>
  </si>
  <si>
    <t>Single Service - Peacock Hill, 2213 155th St NW</t>
  </si>
  <si>
    <t>Double Service - Cedar Crest, 7109 81st Ave Ct NW</t>
  </si>
  <si>
    <t>Tap&amp;Push, Sngl Svc - PH, 2933 144th St NW</t>
  </si>
  <si>
    <t>Single Service CIAC - Horizon West, SE Bobcat Lane</t>
  </si>
  <si>
    <t>Tap to add ADU connection - PE, 3317 22d AvNW</t>
  </si>
  <si>
    <t>Single Service - McClains Cove, 51 E Cormorant</t>
  </si>
  <si>
    <t>Single Service CIAC - Quistorff, 6809 120th St NW</t>
  </si>
  <si>
    <t>(1) Double Service - Peacock Hill, 2224 &amp; 2228 State Game Rd</t>
  </si>
  <si>
    <t>Single Svc - Point Evans, 2111 14th AvNW CIAC</t>
  </si>
  <si>
    <t>Double Service - Sea Cliff Est, 12720 Hallstrom Dr NW CIAC</t>
  </si>
  <si>
    <t>Double Service - Cole, Webb Rd CIAC</t>
  </si>
  <si>
    <t>1" Dbl Service - Minterbrook, 9107 &amp; 9109 128th St Ct NW, CIAC</t>
  </si>
  <si>
    <t>Single Service - Horizon West - 9210 Ramiller Ln SE</t>
  </si>
  <si>
    <t>Single Service - Sea Cliff, 15516 14th Ave NW</t>
  </si>
  <si>
    <t>Single Service - Lake Minterwood, 14713 115th St Ct</t>
  </si>
  <si>
    <t>Single Service - S&amp;I, 9309 72nd</t>
  </si>
  <si>
    <t>Convert Single to Double Service - S&amp;I, 7705 104th St</t>
  </si>
  <si>
    <t>Single Service Installation - Minterbrook, 9110 129th St Ct NW</t>
  </si>
  <si>
    <t>Seametrics 2" Source Meter &amp; Materials FT430W-64-140 - Spruce Road</t>
  </si>
  <si>
    <t>Add meter box &amp; replumb Source Meter - Four Corners S01</t>
  </si>
  <si>
    <t>2" Badger M200 Series Meter &amp; Meter Box - RAFT S02, 136 Fir DrNW</t>
  </si>
  <si>
    <t>BAR B ESTATE MANOR</t>
  </si>
  <si>
    <t>3460: 0004-2"</t>
  </si>
  <si>
    <t>5/8 x 3/4 Meter - Cedar Crest, 7016 46th Ave NW</t>
  </si>
  <si>
    <t>1 5/8 x 3/4" Meter/ERT &amp; Box - Palmer Lake</t>
  </si>
  <si>
    <t>ROSEDALE-26TH ST KPS</t>
  </si>
  <si>
    <t>HORIZON WEST</t>
  </si>
  <si>
    <t>PALMER LAKE</t>
  </si>
  <si>
    <t>PARKVIEW TERRACE</t>
  </si>
  <si>
    <t>Meter box &amp; lid - Horizon West</t>
  </si>
  <si>
    <t>SOUTHWORTH VIEW TRACTS</t>
  </si>
  <si>
    <t>2" Seametrics Meter, 9921 58th St NW - K, S01</t>
  </si>
  <si>
    <t>S03 1.5" Source Meter,Minterbrook 12923 97th Ave NW</t>
  </si>
  <si>
    <t>FRAGARIA WOODS #2</t>
  </si>
  <si>
    <t>ROSEDALE EAST</t>
  </si>
  <si>
    <t>LAKE MINTERWOOD</t>
  </si>
  <si>
    <t>OLALLA</t>
  </si>
  <si>
    <t>ROYALWOOD</t>
  </si>
  <si>
    <t>COLE</t>
  </si>
  <si>
    <t>SEA CLIFF ESTATES</t>
  </si>
  <si>
    <t>Meters - 1 INCH</t>
  </si>
  <si>
    <t>1" Fire Flow Meter, Inv 2627, cust 14748-0</t>
  </si>
  <si>
    <t>1" Meter Fire Flow incoice 2698, cust 13752-0</t>
  </si>
  <si>
    <t>5/8" x 3/4" Meter</t>
  </si>
  <si>
    <t>Meters - 5/8" x 3/4"</t>
  </si>
  <si>
    <t>Mclains Cove meters</t>
  </si>
  <si>
    <t>Meters - Palmer Lake</t>
  </si>
  <si>
    <t>Meter - 5/8" x 3/4"</t>
  </si>
  <si>
    <t>Meters - Long Lake View Est Purchase</t>
  </si>
  <si>
    <t>5/8" x 3/4" Meters - Delta Long Lk</t>
  </si>
  <si>
    <t>SIVO ACRES</t>
  </si>
  <si>
    <t>Meter box &amp; lid - Holly Tides</t>
  </si>
  <si>
    <t>5/8" x 3/4" Meters - Greenwood Est (EBY)</t>
  </si>
  <si>
    <t>S &amp; I</t>
  </si>
  <si>
    <t>STRATTONWOOD</t>
  </si>
  <si>
    <t>2" Source Meter - Minterbrook, S13, 14802 83rd Ave</t>
  </si>
  <si>
    <t>HARBOR HEIGHTS</t>
  </si>
  <si>
    <t>SPRUCE ROAD</t>
  </si>
  <si>
    <t>WINDDRIFT WELL</t>
  </si>
  <si>
    <t>CLIFTON WATER WORKS</t>
  </si>
  <si>
    <t>GLENWOOD FARMS 2 WEST</t>
  </si>
  <si>
    <t>Hydrant 10920 Creviston Dr</t>
  </si>
  <si>
    <t>Fire Hydrant @ entrance of Raft Island</t>
  </si>
  <si>
    <t>Hydrant at 144th Ave - Peacock Hill</t>
  </si>
  <si>
    <t>Hydrant-Peacock Hill Sys to Christel Gardens,PH Estates</t>
  </si>
  <si>
    <t>Hydrant, 7828 78th Ave - Shorecrest</t>
  </si>
  <si>
    <t>Hydrant - PH (Stanley) parcel 0222174014</t>
  </si>
  <si>
    <t>Hydrant - Horizon West, Arthur Ct entrance</t>
  </si>
  <si>
    <t>Hydrant install - Minterbrook, 13002 91st Ave Ct NW</t>
  </si>
  <si>
    <t>6" MJ Hydrant at 93d Av NW &amp;129 St Ct NW, Minterbrook TCA471</t>
  </si>
  <si>
    <t>6" Fire Hydrant, Cedar Crest 69th St NW &amp; 46th Ave NW</t>
  </si>
  <si>
    <t>Hydrant - Delta Long Lk</t>
  </si>
  <si>
    <t>Hydrants - S&amp;I, 108th St NW (70th to 74th)</t>
  </si>
  <si>
    <t>Hydrant - Palmer Lk, Cedarland Est, 188thAv</t>
  </si>
  <si>
    <t>Hydrant and Stub (23' of 6" ductile iron pipe), PH 109th CIAC</t>
  </si>
  <si>
    <t>Fire Hydrant - SC, 10114 Moller Dr NW</t>
  </si>
  <si>
    <t>Hydrants - Peacock Hill, 160th St NW</t>
  </si>
  <si>
    <t>Hydrant - Point Evans, 2002 36th St NW</t>
  </si>
  <si>
    <t>Hydrants - Point Evans, 2002 36th St</t>
  </si>
  <si>
    <t>1 Hydrant,144th &amp; 44th Ave - Peacock Hill</t>
  </si>
  <si>
    <t>Fire Hydrant at Harbor Montessori School - Cedar Crest, 5414 Comte Dr NW</t>
  </si>
  <si>
    <t>Fire Hydrant - Minterbrook, 9206 129th St Ct NW</t>
  </si>
  <si>
    <t>Fire Hydrant - Cecar Crest, 4619 Cedar Wood Ln</t>
  </si>
  <si>
    <t>HYDRANTS-650</t>
  </si>
  <si>
    <t>Electrical Building Doors - Gig Harbor Office location</t>
  </si>
  <si>
    <t>6 Surge Protectors Hard Wired into Heating/Cooling System - NW Office</t>
  </si>
  <si>
    <t>1 24V Coil 30 Amp Pole Heating System - NW Office</t>
  </si>
  <si>
    <t>2 24V 30 Amp Poles Heating System - NW Office</t>
  </si>
  <si>
    <t>Replaced Front and Back Gutters on Construction Office, 14519 Peacock Hill Ave NW, NW Office</t>
  </si>
  <si>
    <t>Customer Service Office LED Light Fixtures - WWSC</t>
  </si>
  <si>
    <t>Logo Sign - GH Office</t>
  </si>
  <si>
    <t>New Supply Air Duct Acct. Ofc - WWSC</t>
  </si>
  <si>
    <t>Heat Pump Model 11J84LRP14HP, Gig Harbor Main Office</t>
  </si>
  <si>
    <t>Replace 3 office doors &amp; add insulation - NW Office</t>
  </si>
  <si>
    <t>Office Remodel (Walls, Carpet, Paint) - GH</t>
  </si>
  <si>
    <t>Traffic Riser for SepticTank - NW Office, 14519 Peacock Hill</t>
  </si>
  <si>
    <t>Computer is GH Office</t>
  </si>
  <si>
    <t>Computer,Laptop - NW Office</t>
  </si>
  <si>
    <t>Copier - NW Office</t>
  </si>
  <si>
    <t>HP Elite Desk 800 G1 Computer Equipment</t>
  </si>
  <si>
    <t>Track and 3 file cabinets (Customer files) - Gig Harbor office</t>
  </si>
  <si>
    <t>Desk, Lorell S66-U - NW office</t>
  </si>
  <si>
    <t>General Manager Office Chair - Gig Harbor</t>
  </si>
  <si>
    <t>Safety Manager File Cabinet - Gig Harbor</t>
  </si>
  <si>
    <t>General Manager Hutch, Tall Storage Cabinet &amp; 4 Drawer File - Gig Harbor</t>
  </si>
  <si>
    <t>General Manager Spare Office Chairs - Gig Harbor</t>
  </si>
  <si>
    <t>File Cabinet, 4 drw - GH Office</t>
  </si>
  <si>
    <t>Dual Monitor Stands (2) GH</t>
  </si>
  <si>
    <t>2 36" Hutches, 2 Wall Mount Hutches - GH Office</t>
  </si>
  <si>
    <t>Ergonomic Office Chair - Acctg Office</t>
  </si>
  <si>
    <t>HP LaserJet Enterprise P3015n Printer, CE527A#ABA</t>
  </si>
  <si>
    <t>Hon 600 42" Lat File, Sm Bookcase - GH</t>
  </si>
  <si>
    <t>Sit/Stand desk - GH Office</t>
  </si>
  <si>
    <t>Panels (4) &amp; Wall Mnt files GH</t>
  </si>
  <si>
    <t>(5) Philips Automated External Defibrillator Units - GH Office &amp; Shop</t>
  </si>
  <si>
    <t>2 Key Cabinets, various tack boards - GH Office</t>
  </si>
  <si>
    <t>Desktops (3), Return (1), Credenza (1), Wall Mnt Hutch (2 sets)</t>
  </si>
  <si>
    <t>Pedestals BBF (File drawers) - GH Office</t>
  </si>
  <si>
    <t>Office Ste, Cherry (2) file Pedestals, 4drw Lat File, 36" Wall Mnt Hutch, Loveseat - GH Office</t>
  </si>
  <si>
    <t>BBF Pedestals (7), 4 drw &amp; 2 drw Laterals GH</t>
  </si>
  <si>
    <t>Office Furniture - NW Office, Desk, Credenza, Chairs (4), and 42" round table.</t>
  </si>
  <si>
    <t>SomaFit Ergonomic Office Chairs - GH Office</t>
  </si>
  <si>
    <t>10 various size work station tables - GH Office</t>
  </si>
  <si>
    <t>Computer monitors for GH Office</t>
  </si>
  <si>
    <t>5 Electric sit/stand 3let desk lifts - GH Office</t>
  </si>
  <si>
    <t>Task Chairs (6), Task Stools (2), Chair Mats (17) GH</t>
  </si>
  <si>
    <t>Chairs: 3 Hon, 2 Meshback (nesting), 8 task, 1 desk chair, 4 mats GH</t>
  </si>
  <si>
    <t>Quantum Sit/Stand desk units, (8) 3 Leg, (2) 2 Leg (not desk tops) GH</t>
  </si>
  <si>
    <t>Itron FC300 Handheld meter reading device</t>
  </si>
  <si>
    <t>Pedestal bbf mobile - GH Office</t>
  </si>
  <si>
    <t>Storage Cabinet, 2 drw - GH Office</t>
  </si>
  <si>
    <t>Ice Maker, Edge Star 65 lb Capacity - GH Office</t>
  </si>
  <si>
    <t>Office Chair, NW, Customer Svc Manager</t>
  </si>
  <si>
    <t>Computor Monitors, E232, &amp; dual stands - NW office</t>
  </si>
  <si>
    <t>HP LaserJet Pro M402dn printer with sheet feeder - GH Office</t>
  </si>
  <si>
    <t>Two-Arm Monitor Mounts - NW</t>
  </si>
  <si>
    <t>9 Iron Key Flash Drives - NW Office, 2 Accting, 1 Ops, 1 Safety, 1 CSR,3 Constr, 1 GM</t>
  </si>
  <si>
    <t>16 Wireless Keyboard/Mouse Combos - GH Office</t>
  </si>
  <si>
    <t>HP 23" LED Monitors - NW</t>
  </si>
  <si>
    <t>(2) HP SB 800 G3-15-7500T 256GB/8GB</t>
  </si>
  <si>
    <t>HP Computers - NW</t>
  </si>
  <si>
    <t>Laptops for Accounting Dept- NW Office</t>
  </si>
  <si>
    <t>9 Monitors - GH Office</t>
  </si>
  <si>
    <t>LXMRK MultiFunctnPrinter, XC4150, GHoffice</t>
  </si>
  <si>
    <t>ThinkPad T460s Ultra Book lap tops w/docks (3) GH</t>
  </si>
  <si>
    <t>HP EliteDesk 800 G3 Computers (6) GH</t>
  </si>
  <si>
    <t>Lennox PureAir MN PC03-14-16 for Heat &amp; AC Systems - GH</t>
  </si>
  <si>
    <t>Canon C-5535i Color Scanning Copy Sys. &amp; Feeding Unit - NW Office</t>
  </si>
  <si>
    <t>Tokay Sotware Cross Connect Link to CC&amp;B - WWSC</t>
  </si>
  <si>
    <t>On Call Premiums Software Customization - WWSC</t>
  </si>
  <si>
    <t>Custom Website &amp; Security Upgrade, wawater.com</t>
  </si>
  <si>
    <t>P-Card installation for WWSC</t>
  </si>
  <si>
    <t>ESRI GIS Asset Management Implementation Stage 1 of 3 - WWSC</t>
  </si>
  <si>
    <t>CC&amp;B Software - WWSC</t>
  </si>
  <si>
    <t>2016 Ford F250 Reg Cab 4WD, 1FDBF2B62GEC76628</t>
  </si>
  <si>
    <t>Ford F250, 1FTBF2B61GEA92141 (2016)</t>
  </si>
  <si>
    <t>2019 Ford F-150 SLT Vehicle PU, VIN 1FTFX..39756 - NW Office</t>
  </si>
  <si>
    <t>2016 FORD F350 4x4 Vin 1FD8X3F65GEC18844</t>
  </si>
  <si>
    <t>2019 Chevy Colorado, VIN 1GCGT..88475 - SW Office</t>
  </si>
  <si>
    <t>2017 Chevy Silverado Vin 1GB2KUEG1HZ162036</t>
  </si>
  <si>
    <t>2017 Chevy Silverado Vin 1GB2KUEG1HZ213454</t>
  </si>
  <si>
    <t>Chev Silverado, VIN 1GC5KYCG0GZ113587 (2016)</t>
  </si>
  <si>
    <t>Chev Silverado, VIN 1GC2KUEG8GZ172217 (2016)</t>
  </si>
  <si>
    <t>2017 Chevy Silverado Vin 1GC2KUEG5HZ160947</t>
  </si>
  <si>
    <t>2017 Chevy Silverado Vin 1GC2KUEG5HZ209340</t>
  </si>
  <si>
    <t>2017 Chevy Silverado Vin 1GC2KUEG9HZ231888</t>
  </si>
  <si>
    <t>2019 Chevy HD Double Cab 4x4, VIN 2GC2K..25803 - NW Office</t>
  </si>
  <si>
    <t>2018 CHEV 2500 4x4, 1GC2KUEG7JZ238859</t>
  </si>
  <si>
    <t>2016 Ford F550, 1FD0X5HTXGEB00896</t>
  </si>
  <si>
    <t>2016 Ford F550, VIN 1FD0X5HT1GEB00897</t>
  </si>
  <si>
    <t>2018 FORD F-350 4x4 Super Cab, 1FD8X3B61JEB90148</t>
  </si>
  <si>
    <t>2018 FORD F-350 4x4 Super Cab, 1FD8X3B6XJEB90147</t>
  </si>
  <si>
    <t>Safety lights, V#1GCGTDEN6H1197649</t>
  </si>
  <si>
    <t>Safety lights, V#1GCHTDE33G1327193</t>
  </si>
  <si>
    <t>Safety lights, V#1GCGTDEN5J1177642</t>
  </si>
  <si>
    <t>Chevy Colorado vin 1GCCSBF91B8124744</t>
  </si>
  <si>
    <t>Chevy Colorado Vin #1GCHSAEA7F1171819 (Meter Reader)</t>
  </si>
  <si>
    <t>Chevy Equinox Vin #2GNFLEEK8F6209048 (Courier Vehicle)</t>
  </si>
  <si>
    <t>Ford Escape Vin #1FMCU0G73GUB84594 (2016)</t>
  </si>
  <si>
    <t>2016 Chev Colorado Ext Cab, 1GCHSBEA2G1376696</t>
  </si>
  <si>
    <t>2018 Ford Escape, 1FMCU9GDXJUA92402</t>
  </si>
  <si>
    <t>2018 Ford Escape, 1FMCU9GD0JUB14875</t>
  </si>
  <si>
    <t>Ford Explorer, VIN# 1FM5K8B82GGB53252 (2016)</t>
  </si>
  <si>
    <t>Ford F250 vin 1FTBF2B6X0DEA12993</t>
  </si>
  <si>
    <t>2016 Chev Traverse 1GNKVFKD4GJ220511</t>
  </si>
  <si>
    <t>2016 Chev Colorado Ext Cab, VIN 1GCHTDE33G1327193</t>
  </si>
  <si>
    <t>2017 Chevy Colorado Crew 1GCGTDEN6H1197649</t>
  </si>
  <si>
    <t>2018 Chev Silverado, VIN 3GCPCSEC8JG258879</t>
  </si>
  <si>
    <t>2018 Chev Colorado Crew Cab 4WD, 1GCHSBEAXJ1154947</t>
  </si>
  <si>
    <t>Iridium Extreme 9575 Satellite Phones -WWS</t>
  </si>
  <si>
    <t>Portable Radio, VX451 series, Mic, Antenna</t>
  </si>
  <si>
    <t>Repeater @ Gold Mtn</t>
  </si>
  <si>
    <t>Satellite Phone, Iridium Ext 9575, (4)</t>
  </si>
  <si>
    <t>Mobile 2way Radios</t>
  </si>
  <si>
    <t>Phone System - Gig Harbor, Allworx 731 sys, server, software, switches, 24 phones (+3 remote)</t>
  </si>
  <si>
    <t>Generators</t>
  </si>
  <si>
    <t>Mclains Cove generator</t>
  </si>
  <si>
    <t>Generator (auto) - Glenwood Farms 1</t>
  </si>
  <si>
    <t>Aux power (auto) - GF2</t>
  </si>
  <si>
    <t>Generator - Strattonwood @ SO1</t>
  </si>
  <si>
    <t>Generator - Richie Nelson, 20kW auto start</t>
  </si>
  <si>
    <t>100kW 60 Hz Cummins Generator, PH Shop S/N C150809365</t>
  </si>
  <si>
    <t>20 kW Cummins 120/240v Single ph &amp; Txr Switch RSS100-6868, BLATTE</t>
  </si>
  <si>
    <t>20 kW Cummins 120/240v Single ph &amp; Txr Switch RSS200-6869</t>
  </si>
  <si>
    <t>Cummins 20 kW Generator 120/240v Single ph &amp; Txr Switch RSS100-6868</t>
  </si>
  <si>
    <t>Aux Pwr - Adcock wells 1 &amp; 3, 120/240v 1PH, Txr Switch, 500 gal propane tank</t>
  </si>
  <si>
    <t>Propane Tank for Generator, 500gal - Holly Tides well #1</t>
  </si>
  <si>
    <t>Generator, 20kW 120/240v 20GSBB-6714 AutoStart, Rss100-6868 ATS - Holly Tides well #1</t>
  </si>
  <si>
    <t>Generators - Glenwood Tallman system purchase</t>
  </si>
  <si>
    <t>Cummins 22kW, NG-LPV Auto Start Generator, 500 gal propane Tank - Madrona Pnt</t>
  </si>
  <si>
    <t>20kW Cummins Gen model RS20A, TXR Switch model RSS 100-6868, 500 Gal Prop Tnk -RN</t>
  </si>
  <si>
    <t>22kW Cummins Gen, 500gal prop tnk - Winddrift Well #2</t>
  </si>
  <si>
    <t>500gal Propane Tank - Strattonwood, wellsite 1</t>
  </si>
  <si>
    <t>Cummins C36N6 Generator 36kW LPV- Jackson Lake, S01</t>
  </si>
  <si>
    <t>500 Gal Prop Tnk for Generator (685 SW Lider) - LIDER well 1</t>
  </si>
  <si>
    <t>20 kW Cummins Generator &amp; Transfer Switch - LIDER well 1</t>
  </si>
  <si>
    <t>Survey &amp; Boundary Research for generator site - Parkview Terrace, well 4</t>
  </si>
  <si>
    <t>20 kW Cummins Gen &amp; Transfer Switch - Rainforest well 1</t>
  </si>
  <si>
    <t>500 Gal Prop Tnk for Generator, - Rainforest well 1</t>
  </si>
  <si>
    <t>Cummins 60kW Gen &amp; Txr Switch - MM, Emerald Shores</t>
  </si>
  <si>
    <t>1,000gal Propane Tank - Minterbrook, Emerald Shores</t>
  </si>
  <si>
    <t>OTEC225 TXR Switch &amp; Electrical - SC, Pt Richmond Ridge BPS</t>
  </si>
  <si>
    <t>50kW 60 HZ Cummins Generator &amp; 5'x10'slab - SC, Pt Richmond Ridge BPS</t>
  </si>
  <si>
    <t>(2) 1,000 gal. Propane tanks &amp; 5'x18' slabs - SC, Pt Richmond Ridge BPS</t>
  </si>
  <si>
    <t>S08 Auxilary Power Chip Board &amp; Battery Charger - 6600 56th Ave NW - S08 Cedar Crest</t>
  </si>
  <si>
    <t>Auxiliary Power (A043W505 PCB) Control Board - Madrona Point</t>
  </si>
  <si>
    <t>Auxiliary Power Governor Replacement - Cedar Crest S07</t>
  </si>
  <si>
    <t>1,000 Gal Propane Tank-Cedar Crest,Cut-off Road, 5804 51st Ave NW</t>
  </si>
  <si>
    <t>Aux Pwr Block Heater - May Volt Hills, 5695-A SE Mayhill Ct</t>
  </si>
  <si>
    <t>POWER OPERATED EQUIPMENT-730</t>
  </si>
  <si>
    <t>Steel Road Plates</t>
  </si>
  <si>
    <t>Vermeer Mole for road pushea</t>
  </si>
  <si>
    <t>Backflow Assembly Test Gauges - PH</t>
  </si>
  <si>
    <t>Meter Mstr Flow Rate Data Logger</t>
  </si>
  <si>
    <t>Road Signs, 36x36 roll up</t>
  </si>
  <si>
    <t>Road Signs, 48x48 roll up</t>
  </si>
  <si>
    <t>Tools - Leak Detection Equip - Peacock Hill</t>
  </si>
  <si>
    <t>Water Trailer - Peacock Hill</t>
  </si>
  <si>
    <t>Confined Space Detectors (4@NW, 4@SW, 2@ROS)</t>
  </si>
  <si>
    <t>Well VU Camera Equipment, NW Shop</t>
  </si>
  <si>
    <t>Metal Detectors (2), Pipe Threader Equip, NW Shop</t>
  </si>
  <si>
    <t>Freeze Kits for plumbing repairs - NW Shop</t>
  </si>
  <si>
    <t>Klein Digital Clamp Meters - NW Shop</t>
  </si>
  <si>
    <t>(5) Enclosed Space Multi-Gas Detectors &amp; Components - WWS</t>
  </si>
  <si>
    <t>Foxfury Nomad360 Flood Light Tripod - NW Shop</t>
  </si>
  <si>
    <t>2019 LoadTrail 7x12, 14k Dump Trailer - NW Shop</t>
  </si>
  <si>
    <t>Concrete slab tools - NW Shop</t>
  </si>
  <si>
    <t>350-00 Tapmate Main Drilling Machine - WWSC Construction</t>
  </si>
  <si>
    <t>Pump Lift Tool - NW Shop</t>
  </si>
  <si>
    <t>8 Fire Extinguishers,14519 Peacock Hill Ave  - NW Offices</t>
  </si>
  <si>
    <t>Chains &amp; Wire for Generator Security - NW Systems</t>
  </si>
  <si>
    <t>Small Tools Replacement for Construction Vehicle - NW</t>
  </si>
  <si>
    <t>18x18x1" Outrigger Pads for Boom Truck - WWSC Construction</t>
  </si>
  <si>
    <t>Air Cleaner for Air tools, &amp; misc sm. tools - NW Shop</t>
  </si>
  <si>
    <t>Portable Honda 10kW Generators - Co Wide</t>
  </si>
  <si>
    <t>Headlamps - NW Office</t>
  </si>
  <si>
    <t>Helmets - NW Office</t>
  </si>
  <si>
    <t>Iron Colorimeter II - NW Shop</t>
  </si>
  <si>
    <t>Chlorine Colorimeter II - NW Shop</t>
  </si>
  <si>
    <t>Locksafe, NW Office</t>
  </si>
  <si>
    <t>Security Blueprint &amp; Map Rack - Gig Harbor Office</t>
  </si>
  <si>
    <t>Portable Air Compressors, Ultra Quiet 2hp - WWS NW</t>
  </si>
  <si>
    <t>SChonstedt Magnetic Locator w/Hard Case - NW</t>
  </si>
  <si>
    <t>Lock Out Tag Out Kit - NW Office</t>
  </si>
  <si>
    <t>2 colorimeter II - NW Shop</t>
  </si>
  <si>
    <t>Safety Equip, Series 0600 Full Face Respirators</t>
  </si>
  <si>
    <t>500' Well Probes Model 500ET, NW Office</t>
  </si>
  <si>
    <t>Poly Crimpers for Operations</t>
  </si>
  <si>
    <t>Portable Temp CL2 Pumps - NW Shop</t>
  </si>
  <si>
    <t>GearBags for Personal Safety Equip - Co-Wide</t>
  </si>
  <si>
    <t>Seametrics Flow Meter - Companywide WWSC</t>
  </si>
  <si>
    <t>1 Locator - Extra (Gig H)</t>
  </si>
  <si>
    <t>4,100 Gallon Portable Water Tanks - NW Office, WWSC</t>
  </si>
  <si>
    <t>Fall Protection (12 each) - Helmet, Harness,Lights, OHA - NW Office</t>
  </si>
  <si>
    <t>Safety Equip, Series 7600 Full Face Respirators</t>
  </si>
  <si>
    <t>3 Locator - NW Ops (Gig H)</t>
  </si>
  <si>
    <t>Forklift, Toyota model 8FG35U</t>
  </si>
  <si>
    <t>Operations Static Water Probes - NW</t>
  </si>
  <si>
    <t>Honda Diaphragm Pump &amp; Hose Kit - NW</t>
  </si>
  <si>
    <t>2 Spare Respirators - GH Office</t>
  </si>
  <si>
    <t>Dewalt Pressure Washer, -NW Operations</t>
  </si>
  <si>
    <t>Vacuum,Hammer,Sawzal,Drill,Wrench - NW Truck 18-05</t>
  </si>
  <si>
    <t>Horiz cylinder storage cap (minor add) –GH</t>
  </si>
  <si>
    <t>Plant Acq Adjustment</t>
  </si>
  <si>
    <t>CHN - Sanitary Survey</t>
  </si>
  <si>
    <t>Remodel, Add Partition Walls - SW Office</t>
  </si>
  <si>
    <t>Sanitary Survey - Cascade Highlands North</t>
  </si>
  <si>
    <t>Sanitary Survey - Lacamas Farms</t>
  </si>
  <si>
    <t>Leasehold Improvement, Controlled Access Security Gate - SW Office</t>
  </si>
  <si>
    <t>Sanitary Survey - Alpine Hills</t>
  </si>
  <si>
    <t>Office Door Lock Key Pads - SW Office 6800 Meridian Road SE</t>
  </si>
  <si>
    <t>2019 Sanitary Survey - Eagle Estates</t>
  </si>
  <si>
    <t>2019 Sanitary Survey - Cuyamaca Village</t>
  </si>
  <si>
    <t>Vertical Shelving &amp; Cabinet for Phone Equipment - 6800 Meridian Rd, SW Shop</t>
  </si>
  <si>
    <t>2019 Sanitary Survey - (SW) Summerhill</t>
  </si>
  <si>
    <t>2019 Sanitary Survey - (SW) Crescent Park</t>
  </si>
  <si>
    <t>19 Sanitary Survey - SW - Creekside Meadows</t>
  </si>
  <si>
    <t>19 Sanitary Survey - Henderson Boulevard</t>
  </si>
  <si>
    <t>19 Sanitary Survey - Evergreen Shores</t>
  </si>
  <si>
    <t>2019 Sanitary Survey - Golden Meadow</t>
  </si>
  <si>
    <t>19 Sanitary Survey - Blake Lake Estates</t>
  </si>
  <si>
    <t>2020 Sanitary Survey - Belwood Park</t>
  </si>
  <si>
    <t>2020 Sanitary Survey - Aspinwall Estates</t>
  </si>
  <si>
    <t>2020 Sanitary Survey - Cedarwood South Union</t>
  </si>
  <si>
    <t>2020 Sanitary Survey - Forest Park,S01</t>
  </si>
  <si>
    <t>2020 Sanitary Survey - Crystal Springs</t>
  </si>
  <si>
    <t>2020 Sanitary Survey - Camelot &amp; Western Skies, 5323 Camelot Dr</t>
  </si>
  <si>
    <t>INTANGIBLE</t>
  </si>
  <si>
    <t>WSP - Consolidation of The Cloister into Henderson Blvd</t>
  </si>
  <si>
    <t>Gate at Lake Lawrence reservoir on Lindsey Rd.</t>
  </si>
  <si>
    <t>254' Fencing with 2 gates, 8530 Lawson Ct SE, Rolling Firs/Evergreen Terrace S02</t>
  </si>
  <si>
    <t>478' of 6' Chain Link Fence &amp; 1 Dbl Swing Gate - Classic Heights Reservoir/Well2</t>
  </si>
  <si>
    <t>Well #2, 8"x328.5' BJN409 - Golden Meadow</t>
  </si>
  <si>
    <t>Wellhead Replumb - Crescent Park, S01</t>
  </si>
  <si>
    <t>Wellhead re-plumb - Israel Place, S01.</t>
  </si>
  <si>
    <t>Replace well cover - Red Cedar Estates, S01</t>
  </si>
  <si>
    <t>6" x 1.5" Well Seal, 5721 Middle Ridge Ct NE, Olympia - Fox Hall S01</t>
  </si>
  <si>
    <t>CHN - Roof, Side, &amp; Paint Pumphouse</t>
  </si>
  <si>
    <t>Roof/Siding - Black Lake Estates pumphouse</t>
  </si>
  <si>
    <t>Roof/Siding at Crescent Park</t>
  </si>
  <si>
    <t>Pumphoue - CA, replace rotted siding &amp; supports, paint</t>
  </si>
  <si>
    <t>Roof on pumphouse at Belwood Park</t>
  </si>
  <si>
    <t>Roof replacement on pumphouse at SO1 - Lacamas Farmsteads</t>
  </si>
  <si>
    <t>Roof - Eagle Estates pumphouse</t>
  </si>
  <si>
    <t>Pumphouse roof rebuild - Classic Heights (White Firs well site)</t>
  </si>
  <si>
    <t>Pumphouse Roof - Heritage Row</t>
  </si>
  <si>
    <t>Fence (114' x 5' chain link) @ Golden Meadow wellsite</t>
  </si>
  <si>
    <t>Roof replacement - River Park, S01 Well House, Skagit Dr</t>
  </si>
  <si>
    <t>Roof replacement - LLW treatmnt bld</t>
  </si>
  <si>
    <t>PumpHouse Door - Holiday Ranchettes, Winnwood well #5</t>
  </si>
  <si>
    <t>Gutters ATEC Bldg, 6604 Westhill Dr - Alpine Hills</t>
  </si>
  <si>
    <t>Gutters Transfer Bldg, 6604 Westhill Dr - Alpine Hills</t>
  </si>
  <si>
    <t>20' ft of Gutters on Pump House, 9515 Classic Dr NE- CHT S01</t>
  </si>
  <si>
    <t>20' ft of Gutters on Pump House, 9251 White Fir Dr NE- CHT S02</t>
  </si>
  <si>
    <t>Pump House Roof - LRE, S01 8335 Libby Rd</t>
  </si>
  <si>
    <t>S01/S02 Pump House Roof - HBLVD, 1036 73rd Ave SE</t>
  </si>
  <si>
    <t>5' x 12' steel reinforced concrete slab for 500gal propane tnk - River Pk, Waldrick Rd Booster Stn</t>
  </si>
  <si>
    <t>5' x 9' steel reinforced concrete slab for genset - River Pk, Waldrick Rd Booster Stn</t>
  </si>
  <si>
    <t>BP STNs Roof &amp; Gutters - Holiday Ranchettes, S01 &amp; S02</t>
  </si>
  <si>
    <t>S01 Wellsite Fencing Add &amp; Repair, Rolling Firs,8317 9th</t>
  </si>
  <si>
    <t>Stationary Transmitter &amp; Receiver</t>
  </si>
  <si>
    <t>Booster Pump, 3/4 HP Goulds 25gbc07 Multi Stage</t>
  </si>
  <si>
    <t>Auto dialer equip @ Alpine Hills Booster Station</t>
  </si>
  <si>
    <t>Check valves, drop pipe, &amp; subwire @ River Park Well</t>
  </si>
  <si>
    <t>Install Y Jet Assembly to current pump @ Crystal Springs</t>
  </si>
  <si>
    <t>Jockey pump - Lake Lawrence</t>
  </si>
  <si>
    <t>Pumps - Jockey Pump @ Holiday Ranchettes</t>
  </si>
  <si>
    <t>Pump - Well pump at Mountain View Meadows A</t>
  </si>
  <si>
    <t>Pump - Aspinwall Estates SO1 well pump</t>
  </si>
  <si>
    <t>Pump - Jockey Pump @ Forest Park booster station</t>
  </si>
  <si>
    <t>Pump - Transformer @ Triple G</t>
  </si>
  <si>
    <t>Pump Equip Control Boxes - Cascade Highlands North</t>
  </si>
  <si>
    <t>Booster Pumps (2) - Foxhall</t>
  </si>
  <si>
    <t>Pumping Equipment - Classic Heights</t>
  </si>
  <si>
    <t>Pump - Lake Lawrence S01</t>
  </si>
  <si>
    <t>Pump Equip - Black Lake Est., Well 2 (2 ea) 5HP GOULDS PUMP, 4" 1PH 230V SUB Motor</t>
  </si>
  <si>
    <t>Well pump &amp; motor- Aspinwall Estates Well 3, 1HP Goulds</t>
  </si>
  <si>
    <t>Pump &amp; Motor - Triple G, well #1 (serial #s 83150069,1206158A)</t>
  </si>
  <si>
    <t>Model 3VB650-4 P/E/Jacuzzi Booster, (2) 3HP 230V 1PH motors - Classic Heights SO2</t>
  </si>
  <si>
    <t>Well Pump Goulds model#33GS20 sub &amp; 2HP 230/1 Sub Motor - HBLVD S03</t>
  </si>
  <si>
    <t>Sub Motor - RP, Well #1,</t>
  </si>
  <si>
    <t>Booster Pump - Lake Lawrence well 4, Goulds 2HP 115/230/1, 1.5HP 5Stg end</t>
  </si>
  <si>
    <t>Pump &amp; Motor, 5hp GF 4" Subpmp, 5HP 4" 1ph 230v Submtr, CYV S03</t>
  </si>
  <si>
    <t>Pumps - Curies Landing well site, (2) 35GPM 3hp e-GS pumps, (2) 3hp 230/1 4" sub MTR</t>
  </si>
  <si>
    <t>Pump 85GS50 5hp 85gpm Sub, Motor FE 5hp 230/1 4" - RPARK SO1 &amp; S02</t>
  </si>
  <si>
    <t>Pump 90JS5S4-PE 5hp 90gpm Sub, Motor FE 5hp 230/1 4" - RPARK SO1 &amp; S02</t>
  </si>
  <si>
    <t>Booster Pump reconfig, new alternator - Lacamas Farms</t>
  </si>
  <si>
    <t>Franklin modEL 60JS3S4-PE 3hp subpump &amp; motor - Golden Meadow</t>
  </si>
  <si>
    <t>(2) Berkely 5hp B1.5 tpls boosters - Cuyamaca Village</t>
  </si>
  <si>
    <t>3/4hp 230/1 5STG Jockey - Cuyamaca Village</t>
  </si>
  <si>
    <t>Grundfos GF35S30-11 3hp well pump &amp; GM3021 3hp mtr - Aspinwall Estates S08</t>
  </si>
  <si>
    <t>Well Pump Motor Starters - River Park S01</t>
  </si>
  <si>
    <t>Booster pump #2, 3HP B54493 #B1-1/2TPLS &amp; TEFC Motor - Winnwood, S01 site.</t>
  </si>
  <si>
    <t>Berkeley B54498 B1 1/2 TPLS 5hp Booster Pump &amp; Motor, Holiday Ranchettes BPS</t>
  </si>
  <si>
    <t>7.5hp GF 85S75-6 6" Sub Pump at Camelot Well #2</t>
  </si>
  <si>
    <t>1hp Goulds 25GB10-7 Jockey Pump - Black Lake Est, S01</t>
  </si>
  <si>
    <t>Call Pressure Switches for Booster Pumps1&amp;2 - Cuyamaca Village</t>
  </si>
  <si>
    <t>Berkeley B1-1/2 Pump &amp; 3hp Motor - Holiday Ranchettes, Mullen Rd</t>
  </si>
  <si>
    <t>Berkeley B1.5 3hp Pump &amp; Motor - Alpine Hills, 6026 N.Hill Lp</t>
  </si>
  <si>
    <t>Run Time Meters on Jockey and 2 boosters at Black Lake Est, S01</t>
  </si>
  <si>
    <t>Run Time Meters on booster pumps at Andrews First S01</t>
  </si>
  <si>
    <t>Run Time Meters on 2 booster pumps at Henderson Boulevard S03</t>
  </si>
  <si>
    <t>(2) Well Pump Control Boxes - Crescent Park S01</t>
  </si>
  <si>
    <t>3HP 25S30-15 GF Sub Pump, 3HP 4" 3PH 230V Sub Motor, Cntrl Box &amp; Piping - Andrews First S02</t>
  </si>
  <si>
    <t>Permanent Throttle Valve, Lacamas Farms well2</t>
  </si>
  <si>
    <t>Well pump control boxes - Ranch Acre S02</t>
  </si>
  <si>
    <t>5hp Goulds Well Pump 65GS50 &amp; Motor, riser pipe - Cedarwood, Carney Dr</t>
  </si>
  <si>
    <t>Pumping Equipment Repair &amp; Replacement of Plumbing Materials - Foxhall 5721 Middle Ridge Court NE</t>
  </si>
  <si>
    <t>2" ball valves on BP2 on 69ths Ave S - Golden Meadows</t>
  </si>
  <si>
    <t>1.5 HP Grundfos 35S15-6 Pump &amp; Motor, 5721 Middle Ridge Ct NE, Olympia - Fox Hall S01</t>
  </si>
  <si>
    <t>63' 2.5" Galv. Piping, 2.5" Wye Assembly, (4) 1.25" x 24" Galvanized Nipples, (4) 1.24" Inline Check Valves, Red Cedar Estates S01, 3136 A 39th Way NE</t>
  </si>
  <si>
    <t>BP#2 Berkeley 11/2 TPLS Booster Pump 3HP 1 Phase Motor -, 16101 McNiece Dr SE, Andrews First S01</t>
  </si>
  <si>
    <t>(2) Starters/Switches - BP#1 &amp; BP#2, 16101 McNeice Dr SE - S01 Andrews First</t>
  </si>
  <si>
    <t>1/4 &amp; 1/2 Ball Valve &amp; Fittings - Summerhill</t>
  </si>
  <si>
    <t>Motor Starter Contacts - River Park</t>
  </si>
  <si>
    <t>Andrews First - S01 2 Goulds 2HP 230V Pumps, PVC Drop Pipe, Electrical Cable, Well Seal</t>
  </si>
  <si>
    <t>2EA 65GS30 GOULDS SUB PUMP 3HP 230V 1PH MOTOR - LRE S01</t>
  </si>
  <si>
    <t>5 HP Jockey Pump/Motor, 3917 Yorkshire Dr SE - Holiday Ranchettes</t>
  </si>
  <si>
    <t>2" Wafer Check Valmatic, 3917 Yorkshire Dr SE - Holiday Ranchettes</t>
  </si>
  <si>
    <t>Sensaphone 400 Autodialer equip @ Classic Heights S01</t>
  </si>
  <si>
    <t>5 HP Well Pump,Motor &amp; Check Valve - MVMC S01</t>
  </si>
  <si>
    <t>Power Meter Base - Lacamas Farms Well S01</t>
  </si>
  <si>
    <t>2" Swing Check Valves/Gaskets BP #1,2 &amp; 3 - Holiday Ranchettes</t>
  </si>
  <si>
    <t>2 Gal 1 HP Electric Air Compressor - Libby Road East S01</t>
  </si>
  <si>
    <t>2HP BP#1 Mechanical Seal - Lake Lawrence, S04</t>
  </si>
  <si>
    <t>7.5HP BP#2 Mechanical Seal - Lake Lawrence S04</t>
  </si>
  <si>
    <t>Goulds 7.5HP Pump/Motor/VFD - Lacamas Farms, S01</t>
  </si>
  <si>
    <t>BoosterMotor #2, Holiday Ranchettes 6218 Winnwood Loop SE</t>
  </si>
  <si>
    <t>1 HP Goulds Pump,25ft PVC &amp; 10 ft of Stainless Steel Drop Pipe - RCE S01</t>
  </si>
  <si>
    <t>42' Galv Pipe &amp; 5HP Pump/Motor - CM, S02, 17937 Dalisky Court</t>
  </si>
  <si>
    <t>Goulds 3 HP Pump/3HP Franklin Motor - MVMA, 30510-A 37th Ave</t>
  </si>
  <si>
    <t>3 HP BP #3 Baldor Motor - FH, Upper Reserv, 6333 Foxtrail Ct NE</t>
  </si>
  <si>
    <t>Design for Sub Pump and 2 domestic booster pumps - BV S01 wellsite</t>
  </si>
  <si>
    <t>5HP Goulds Pump&amp;Mtr,3" Pipe - RNWD, 4000 Rainwood Dr NW</t>
  </si>
  <si>
    <t>Grundfos Twin Pump Skid, 4.6hp total - CHN, S01 14308 229th</t>
  </si>
  <si>
    <t>3 Phase Booster Pump Control Power Monitor - CHT, S01, Classic Hghts Dr</t>
  </si>
  <si>
    <t>2HP Cal Air Tools Compressor &amp; Regulator - Camelot, 5323 Camelot Dr SW</t>
  </si>
  <si>
    <t>Bladder Tank Header, Simmons Court S01</t>
  </si>
  <si>
    <t>Bladder Tank Equip. Repair &amp; Replacement of Plumbing Materials- Foxhall 5721 Middle Ridge Court NE</t>
  </si>
  <si>
    <t>34 Gallon Bladder Tank, 9251 White Fir Drive - Classic Heights S04</t>
  </si>
  <si>
    <t>34 Gallon Bladder Tanks, 32 Skooter Lane NE - Heritage Row S01</t>
  </si>
  <si>
    <t>34 Gal Bladder Tank - 4730 Waldrick Road SE, River Park Reservoir</t>
  </si>
  <si>
    <t>S01 34 Gallon Bladder Tank - 271 SE Currie Way, Curries Landing</t>
  </si>
  <si>
    <t>3 34 Gallon Bladder Tanks - 6643 47th Ave NE, Forest Park S01</t>
  </si>
  <si>
    <t>34 Gallon Bladder Tank - 6218 Winnwood Loop SE, Holiday Ranchettes S09</t>
  </si>
  <si>
    <t>2"Coupling &amp; Fittings on HPN Tank - Summerhill</t>
  </si>
  <si>
    <t>34 Gal Bladder Tank - BLake Lake S01</t>
  </si>
  <si>
    <t>34 Gal Bladder Tank - Classic Heights, S04 9251 White Fir Drive</t>
  </si>
  <si>
    <t>34 Gallon Bladder Tank - Aspinwall Est,2120 Golden Maple Ct</t>
  </si>
  <si>
    <t>34 Gallon Bladder Tank - Aspinwall Est,5307 Aspinwall Ct NW</t>
  </si>
  <si>
    <t>2HP Air Comp &amp; Regulator for HPN Tank - River Park, 10800 Skagit Dr SE</t>
  </si>
  <si>
    <t>Slab for Comp CL2 Building - CYV S02&amp;S03</t>
  </si>
  <si>
    <t>Orenco Composite Building for CL2 - CYV S02&amp;S03</t>
  </si>
  <si>
    <t>Install CL2 Bldg - Lacamas Farmstead</t>
  </si>
  <si>
    <t>Belwood Park - 2 Treatment Doors Atec Bldg</t>
  </si>
  <si>
    <t>Design for new chemical building - BV S01 wellsite</t>
  </si>
  <si>
    <t>Treatment - Pulsatron Chem Feed Pump 12 GPD 100 PSI 115V</t>
  </si>
  <si>
    <t>Treatment - FP</t>
  </si>
  <si>
    <t>IE.13 WELL1&amp;2 Corrosion Trtmnt, 3  30x66, 150 PSI tanks</t>
  </si>
  <si>
    <t>Backflow Prevention Test Device</t>
  </si>
  <si>
    <t>Arsenic Treatment membrane filters</t>
  </si>
  <si>
    <t>Treatment Equip- Golden Meadows well #1</t>
  </si>
  <si>
    <t>Chlorine Pump E Series, 115v - River Park</t>
  </si>
  <si>
    <t>Chlorination design for perm &amp; continuous - Cuyamaca Village</t>
  </si>
  <si>
    <t>Continuous Chlorination - The Cloister</t>
  </si>
  <si>
    <t>LMI Pump, AD841-920S1 - Curries Landing</t>
  </si>
  <si>
    <t>Chlorination, perm &amp; continuous - Black Lake Est</t>
  </si>
  <si>
    <t>Sample Station prototype - WWD, 6218 Winnwood LpSE</t>
  </si>
  <si>
    <t>Seametrics Insert Meter, Lacamas Farmsteads ATEC Plant</t>
  </si>
  <si>
    <t>Chem Feed LMI Pump - Alpine Hills Well 2</t>
  </si>
  <si>
    <t>CL2 Equipment - CYV S02&amp;S03</t>
  </si>
  <si>
    <t>ATEC Circuit Board - Belwood Park Treatment Facility</t>
  </si>
  <si>
    <t>LMI Chem Feed Pump - Holiday Ranchettes Well 5, Winnwood</t>
  </si>
  <si>
    <t>Plumbing &amp; Elect to re-install equip in CL2 Bldg - Lacamas Farmstead</t>
  </si>
  <si>
    <t>LMI Chem Pump and Seametric Appurtenances, 10800 Skagit Dr SE, River Park S01</t>
  </si>
  <si>
    <t>Chlorine Analyzer - 28909 40th Ave S, Lacamas Farmstead Reservoir Site</t>
  </si>
  <si>
    <t>Chem Pump Transformer, S02 - Black Lake Estates</t>
  </si>
  <si>
    <t>1 LMPU LMI Pump - Chlorination S01/S02 - Lacamas Farmstead</t>
  </si>
  <si>
    <t>2" A-Tec Bermad Valves - Belwood Park treatment building</t>
  </si>
  <si>
    <t>Mag Meter 316SS - Cuyamaca 2141 SE Sa-SADA-WA St</t>
  </si>
  <si>
    <t>Design for Arsenic Removal System and chemical dosing - BV S01 wellsite</t>
  </si>
  <si>
    <t>3" Brass Ball Valves - Andrews First, SO1 &amp; SO2</t>
  </si>
  <si>
    <t>Retro-fit box reservoir 2 4" ck valves, 4" PVC Riser- HR Yorkshire Dr</t>
  </si>
  <si>
    <t>Cable Gate at Mullen Rd Reservoir Site - Holiday Ranchettes</t>
  </si>
  <si>
    <t>Box Reservoir Tank Recoat &amp; Replumb Corroded Interior - Foxhall 5721 Middle Ridge Court NE</t>
  </si>
  <si>
    <t>Reservoir Reader Board and Upgrade Overflow - Black Lake Est, 7749 Fairview Rd SW</t>
  </si>
  <si>
    <t>Mains</t>
  </si>
  <si>
    <t>Main Extension - Holiday Ranchettes</t>
  </si>
  <si>
    <t>Aspinwall Estates/Inlet Heights Consolidation</t>
  </si>
  <si>
    <t>RACRE.13 MORRIS RD Rplc Main</t>
  </si>
  <si>
    <t>Blowoff,valveboxes-Cascade Highlands North @ 148 St Ct</t>
  </si>
  <si>
    <t>MAINS - Consolidate Inlet Heights into Aspinwall Estates</t>
  </si>
  <si>
    <t>Replace Serv Lines - Rolling Firs</t>
  </si>
  <si>
    <t>Vacuum Breakers - Cascade Highlands North</t>
  </si>
  <si>
    <t>AirVac Assembly - Holiday Ranchettes adjacent to 62d Ave PR Stn</t>
  </si>
  <si>
    <t>Henderson Blvd (Misc Galvanized Fittings)</t>
  </si>
  <si>
    <t>Pressure relief valve,1.5" - Classic Heights, S01</t>
  </si>
  <si>
    <t>Pressure Relief valve &amp; Air/Vac Assembly - Alpine Hills, Westhill Dr</t>
  </si>
  <si>
    <t>Air-Vac Assembly - ESH, 74th Ave</t>
  </si>
  <si>
    <t>2" Galv BlowOff Riser Pipe - Holiday Ranchettes, Yorkshire &amp; Meridian Rd</t>
  </si>
  <si>
    <t>ESH.20 2" Brass Gate Valve, 5305 SW 80th Ct</t>
  </si>
  <si>
    <t>6" ductile iron main line - ESH, 74th Ave</t>
  </si>
  <si>
    <t>2' of 6" Ductile Iron Main, - LEE,120&amp;180 Cottonwood Ln</t>
  </si>
  <si>
    <t>Bermad Pressure Reg Valve, - Foxhall, Hollywd</t>
  </si>
  <si>
    <t>Holiday Ranchettes, Triple G, Winnwood Consolidation</t>
  </si>
  <si>
    <t>Henderson Blvd (Misc, Poly, and PVC Fittings)</t>
  </si>
  <si>
    <t>Henderson Blvd Main (10' of 2" PVC Pipe)</t>
  </si>
  <si>
    <t>Henderson Blvd Main (900' of 4" PVC Pipe)</t>
  </si>
  <si>
    <t>Henderson Blvd Main (10' of 1" Poly Pipe)</t>
  </si>
  <si>
    <t>1931' of 4' PVC Main - Ranch Acres, Tareyton Ln</t>
  </si>
  <si>
    <t>Replace 2.5'of 2.5" PVC Main - Rainwood, 4044 Rainwood Drive NW</t>
  </si>
  <si>
    <t>4"PVC Main - Ranch Acres, 118th Ln &amp; Morris Rd</t>
  </si>
  <si>
    <t>Main Install - Delphi (Design under proj 119241)</t>
  </si>
  <si>
    <t>Main Install - Camelot (Design under proj 119241)</t>
  </si>
  <si>
    <t>Design Main Relocation (Constr Proj 120043) - Delphi</t>
  </si>
  <si>
    <t>Design Main Relocation (Constr Proj 120043) - Camelot</t>
  </si>
  <si>
    <t>Replace 4' of 6' PVC Main - Foxhall, at Hawks Prairie Rd NE &amp; Foxhall Dr.</t>
  </si>
  <si>
    <t>6"Control MJ Valve S01, 3917 Yorkshire Dr SE - Holiday Ranchettes</t>
  </si>
  <si>
    <t>2' of 4" PVC Reservoir Fill line, Black Lake 4100 76th Ct Sw</t>
  </si>
  <si>
    <t>3' of 1" PVC Distribution Main - Lacmas Farmstead 3902 288th St</t>
  </si>
  <si>
    <t>3' of 4" PVC Maiin - Foxhall, 4435 Foxhall Dr</t>
  </si>
  <si>
    <t>3' of 3" Main, Hymax Couplers - Ranch Acre 118th Ln Between Lots 15-16</t>
  </si>
  <si>
    <t>3' of 2" PVC Main, Holiday Ranchettes,6800 Meridian Road SE</t>
  </si>
  <si>
    <t>2' of 3" PVC, Classic Heights,White Firs Wellsite Drive SO2</t>
  </si>
  <si>
    <t>1' of 2.5" PVC, 2" Valve - Camelot, 5930 Lancelot Ct</t>
  </si>
  <si>
    <t>1' of 1.5" PVC &amp; 2" Air Vac - FH, 5519 Hwks Prairie Road NE</t>
  </si>
  <si>
    <t>Rplc 3' of 2.5" PVC/&amp; 2" Gate Valve - BL,79th Ave &amp; Huetter Ct</t>
  </si>
  <si>
    <t>4"PVC Main - Ranch Acres, Devin Lane between 115th &amp; 118th</t>
  </si>
  <si>
    <t>4" PVC fill line SO2 to resv - Black Lake S02, 4100 76th Ct SW</t>
  </si>
  <si>
    <t>PP07 - P.V.C. - 4"-557</t>
  </si>
  <si>
    <t>1"poly services - Ranch Acres, 118th Ln &amp; Morris Rd</t>
  </si>
  <si>
    <t>Rplc 2' of 1" PVC Service Line - Evergreen Shores, 7404 Tsuga Ct SW</t>
  </si>
  <si>
    <t>(2) double &amp; (6) single services - Delphi (Design under proj 119241)</t>
  </si>
  <si>
    <t>(1) double &amp; (1) single service - Camelot (Design under proj 119241)</t>
  </si>
  <si>
    <t>Replaced 3' of 1"poly &amp; dbl svc replumb at 6124 Camelot Dr - Camelot</t>
  </si>
  <si>
    <t>Design Svc Relocation (Constr Proj 120043) - Delphi</t>
  </si>
  <si>
    <t>Design Svc Relocation (Constr Proj 120043) - Camelot</t>
  </si>
  <si>
    <t>Replace 1' of 1" PVC Service Line - Creekside Meadows, 3529 180th Ave. SW</t>
  </si>
  <si>
    <t>Replace 3' of 1"poly, replumb double service - ESH, 7512 Lakeside St.</t>
  </si>
  <si>
    <t>Service replumb - LLW</t>
  </si>
  <si>
    <t>Relocate Sngl Svc - HR, 9832 62d</t>
  </si>
  <si>
    <t>10 single &amp; 17 double services - ESH, 74th Ave</t>
  </si>
  <si>
    <t>1" poly service - CHN</t>
  </si>
  <si>
    <t>Service - DI, 4111 Delphi Rd SW</t>
  </si>
  <si>
    <t>LF.20 Raise &amp; replmb Dbl Svc, 29424 39th</t>
  </si>
  <si>
    <t>4' of 1" PVC Service Line - BV, 3235 41st Way NW</t>
  </si>
  <si>
    <t>140' of 1" Svc Line - RF, 803 Gregory Way</t>
  </si>
  <si>
    <t>Single Service - Alpine Hills, 7127 Maplewood Ct SW CIAC</t>
  </si>
  <si>
    <t>Convert Single Service to Double Service - Black Lake Est, 8138 Ethan Ln</t>
  </si>
  <si>
    <t>Convert single service to double service - Lake Lawrence, 15839 Lindsay Rd SE</t>
  </si>
  <si>
    <t>1"poly (1) double service - Ranch Acres, Devin Lane between 115th &amp; 118th</t>
  </si>
  <si>
    <t>1"poly single services - Ranch Acres, Devin Lane between 115th &amp; 118th</t>
  </si>
  <si>
    <t>4' of 1" PVC Service Line - Biscay Villa,3235 41st Way NW</t>
  </si>
  <si>
    <t>1' of 1" PVC Service Line - CA, 5310 Camelot Dr SW</t>
  </si>
  <si>
    <t>3450: 0002-1"</t>
  </si>
  <si>
    <t>1"poly (1) double service - Ranch Acres, Devin Lane between 115th and 118th</t>
  </si>
  <si>
    <t>1"poly single services - Ranch Acres, Devin Lane between 115th and 118th</t>
  </si>
  <si>
    <t>2" Badger Meter - River Park Reservoir Site</t>
  </si>
  <si>
    <t>Seametrics meter &amp; flo comp - LRE S01</t>
  </si>
  <si>
    <t>Meter box &amp; lid - Andrews First</t>
  </si>
  <si>
    <t>LLW.20 S01 2" Source Meter,16210 Lindsay RD SE</t>
  </si>
  <si>
    <t>2" Source Meter, Forest Park,(S01) 6504 44th Ave NE</t>
  </si>
  <si>
    <t>3/4 x 5/8 Meter &amp; Box - CW, 10427 Cedar Lake Dr SE</t>
  </si>
  <si>
    <t>2" Meter at Txr BP#1 - Alpine Hills, 6604 Westhill Dr</t>
  </si>
  <si>
    <t>Meter on Iron and Manganese treatment sys</t>
  </si>
  <si>
    <t>METERS &amp; METER - 5/8" x 3/4" [600]</t>
  </si>
  <si>
    <t>FOXHALL</t>
  </si>
  <si>
    <t>LACAMAS FARMSTEADS</t>
  </si>
  <si>
    <t>LAKE LAWRENCE</t>
  </si>
  <si>
    <t>1.5" Direct Read Source Meter - EE, S02</t>
  </si>
  <si>
    <t>HENDERSON BOULEVARD</t>
  </si>
  <si>
    <t>RAINWOOD</t>
  </si>
  <si>
    <t>Drafting Hydrant - ESH, Green Ridge Dr</t>
  </si>
  <si>
    <t>Folding Machine at Olympia Office</t>
  </si>
  <si>
    <t>Computor Monitors - SW Office</t>
  </si>
  <si>
    <t>Copier - SW Office</t>
  </si>
  <si>
    <t>(2) Sit/Stand Desks - SW Office</t>
  </si>
  <si>
    <t>Shelving - Kwik Track System - SW Office</t>
  </si>
  <si>
    <t>Fabric and Acrylic Panels (6 ea) - SW Office</t>
  </si>
  <si>
    <t>(2) Table Tops, (8) Office Chairs - SW Office</t>
  </si>
  <si>
    <t>(2) Custom Cherry Desks - SW Office</t>
  </si>
  <si>
    <t>(2) Dual Monitor Mounts - SW Office</t>
  </si>
  <si>
    <t>Cherry 71x30 Desk &amp; 48" Bookcase -SW Office</t>
  </si>
  <si>
    <t>Cherry Office Ste- Bookcase, 72"Conf Table, Lift Desk&amp;Top, Trackless KeybrdTray, 66" Glazed Panel</t>
  </si>
  <si>
    <t>66"Wardrobe - OLY</t>
  </si>
  <si>
    <t>Lateral File, 30"x60" - OLY</t>
  </si>
  <si>
    <t>2-Door Storage &amp; BkCase - OLY</t>
  </si>
  <si>
    <t>(2) Philips Automated External Defibrillator Units - Oly Office &amp; Shop</t>
  </si>
  <si>
    <t>SomaFit Ergonomic Office Chairs - SW Office</t>
  </si>
  <si>
    <t>Eng. Mgr Furniture - Oly Office</t>
  </si>
  <si>
    <t>Front Office Furniture - Oly Office</t>
  </si>
  <si>
    <t>2 HP Laptops WQ/Eng - SW</t>
  </si>
  <si>
    <t>1 HP Color LaserJet Pro WQ - SW</t>
  </si>
  <si>
    <t>4 Iron Key Flash Drives - SW Office, 2 Engineering, 1 Ops, 1 WQ</t>
  </si>
  <si>
    <t>Two-Arm Monitor Mounts - SW</t>
  </si>
  <si>
    <t>HP 23" LED Monitors - SW</t>
  </si>
  <si>
    <t>HP Computers - SW</t>
  </si>
  <si>
    <t>(2) HP SB Z240 17-7700 512/16 W10P Desktops</t>
  </si>
  <si>
    <t>Solidworks 3D CAD Software - Engineering</t>
  </si>
  <si>
    <t>Innovyze Hydraulic Modeling software &amp; Training (2 Licenses) - ENG</t>
  </si>
  <si>
    <t>Phone System - Olympia, Allworx 731 sys, server, software, switches, 15 phones</t>
  </si>
  <si>
    <t>(2) Phones, 8 Port Switch, Patch Panel -SW Office</t>
  </si>
  <si>
    <t>FH Gen Well 3&amp;4</t>
  </si>
  <si>
    <t>Genset - Alpine Hills @ Northill Loop</t>
  </si>
  <si>
    <t>Aux power (auto) - AH well 2</t>
  </si>
  <si>
    <t>Aux Power - Henderson Boulevard Well #3</t>
  </si>
  <si>
    <t>Generator - Black Lake Estates</t>
  </si>
  <si>
    <t>Aux Power, auto-start - Andrews First Well Site &amp; Booster Station</t>
  </si>
  <si>
    <t>Aux Power, auto-start - Black Lake Well #2</t>
  </si>
  <si>
    <t>Generator, auto-start - Libby Rd East @ Well 1</t>
  </si>
  <si>
    <t>Generator - Israel Place well #1</t>
  </si>
  <si>
    <t>Aux Power - RACRE Well 2, 20kW Cummins Propane PWR</t>
  </si>
  <si>
    <t>Aux Pwr - RF, Kohler 60RZ 480v, OTEC225 Switch, 1000 gal propane tnk</t>
  </si>
  <si>
    <t>AuxPwr, 20kW Cummins #RS20A 120/240 SNG PH, 500 gal Propane Tnk- AE wells 1&amp;3</t>
  </si>
  <si>
    <t>20kW Auto Start Generator model RS20A, Txr Switch model RSS200-6869 500, gal Propane Tank - Curries Landing</t>
  </si>
  <si>
    <t>Auto Start Gen 20 kW, TXR Switch 100/240, 500gal propane tank - the Cloister</t>
  </si>
  <si>
    <t>Cummins C30N6 30kW Gen, OTEC125 TXR Switch, 500gal prop tnk - Belwood Park</t>
  </si>
  <si>
    <t>30kW Cummins, Otec225 Txr Switch, 1000gal prop tnk - Forest Park</t>
  </si>
  <si>
    <t>20kW CumminsGen model C20N6H, 500gal Propane Tank - Rainwood, Well 1</t>
  </si>
  <si>
    <t>Propane Tnk for Gen, 500gal - Red Cedar Est</t>
  </si>
  <si>
    <t>Cummins 20kW Auto Start Gen &amp; Txr Switch - Red Cedar Est</t>
  </si>
  <si>
    <t>500 gal Propane Tnk for Generator - Lacamas Farms BoosterStn</t>
  </si>
  <si>
    <t>Auxilary Power Chip Board- 6604 West Hill Dr SW - Alpine Hills</t>
  </si>
  <si>
    <t>Generator Heater - Alpine Hills, West Hill Dr</t>
  </si>
  <si>
    <t>Auxilary Power Voltage Regulating Unit - 3902 A 288th St - Lacamas Farmstead</t>
  </si>
  <si>
    <t>Auxilary Power Controller Model 2 - 28909 40th Ave S - LF</t>
  </si>
  <si>
    <t>Koehler Generator water pump - Rolling Firs</t>
  </si>
  <si>
    <t>Cummins Generator Design/Install, Eagle Estates</t>
  </si>
  <si>
    <t>ONAN,OTEC225 Transfer Switch, Eagle Estates</t>
  </si>
  <si>
    <t>500 Gallon Propane Tank &amp; Slab, Eagle Estates</t>
  </si>
  <si>
    <t>1,000 Gallon Propane Tank - Lacamas Farmstead, 3902-A 288th</t>
  </si>
  <si>
    <t>1,000 Gal Propane Tank - Evergreen Shores, 5300 Kinney Rd SW</t>
  </si>
  <si>
    <t>Aux Pwr Circuit Board, Libby Road East, 8335 Libby Rd NE</t>
  </si>
  <si>
    <t>Aux Power ONAN Mag Pickup - Golden Meadow, 29114 69th Ave</t>
  </si>
  <si>
    <t>20KW Cummins C20-N6 Generator 120/240 V 1ph Propane fueled - River Pk, Waldrick Rd Booster Stn</t>
  </si>
  <si>
    <t>500 Gal Propane Tank - River Pk, Waldrick Rd Booster Stn</t>
  </si>
  <si>
    <t>OTEC225-Cummins/Oman Transfer Switch - NEMA 3R Enclosure - River Pk, Waldrick Rd Booster Stn</t>
  </si>
  <si>
    <t>IE.19 500 Gallon Propane Tank,5417 13th Ave</t>
  </si>
  <si>
    <t>1,000 Gallon Propane Tank w/slab-Golden Meadow,29114 69th Ave</t>
  </si>
  <si>
    <t>Aux. Power Block Heater - CW, S01 10338 Carney Dr</t>
  </si>
  <si>
    <t>(LI)Dickson Pressure Loggers w/Display, (6) PR125 &amp; (4) PR325, &amp; Software</t>
  </si>
  <si>
    <t>Tools - Leak Detection Equip - Triple G</t>
  </si>
  <si>
    <t>Tools - 2" Trash Pump - Triple G</t>
  </si>
  <si>
    <t>Equipment Trailer - SW Region</t>
  </si>
  <si>
    <t>Tandem Meter Accuracy Tester, Olympia Shop</t>
  </si>
  <si>
    <t>Pocket CRLMTR II Colorimeters (qty 2) - OLY</t>
  </si>
  <si>
    <t>PH Meter Electrodes, WQ Dept</t>
  </si>
  <si>
    <t>Well Pump pulling tools - SW Shop</t>
  </si>
  <si>
    <t>Foxfury Nomad360 Flood Light Tripod - SW Shop</t>
  </si>
  <si>
    <t>2 colorimeter II - WQ Spares</t>
  </si>
  <si>
    <t>2100Q Portable Turbidimeter - SW Water Quality Tool</t>
  </si>
  <si>
    <t>Fall Protection (4 each) - Helmet, Harness, Lights, OHA - SW Office</t>
  </si>
  <si>
    <t>6' Stretchable Lanyard - NW Office</t>
  </si>
  <si>
    <t>Grillon Hooks &amp; Lanyards - SW Office</t>
  </si>
  <si>
    <t>1 Locator - SW Ops</t>
  </si>
  <si>
    <t>Headlamps - SW Office</t>
  </si>
  <si>
    <t>Helmets - SW Office</t>
  </si>
  <si>
    <t>Locksafe, SW Office</t>
  </si>
  <si>
    <t>6' Stretchable Lanyard - SW Office</t>
  </si>
  <si>
    <t>Harness - SW Office</t>
  </si>
  <si>
    <t>1 colorimeter II - SW Shop</t>
  </si>
  <si>
    <t>1 colorimeter II - NW Shop</t>
  </si>
  <si>
    <t>Fall Protection (2 each) - Lifeline, 3' Rope Adjuster - NW Office</t>
  </si>
  <si>
    <t>Fall Protection (2 each) - Lifeline, 3' Rope Adjuster - SW Office</t>
  </si>
  <si>
    <t>Lock Out Tag Out Kit - SW Office</t>
  </si>
  <si>
    <t>2 colorimeter II - SW Shop</t>
  </si>
  <si>
    <t>Submersible ROV tank Inspection Tool - WWS, Oly office</t>
  </si>
  <si>
    <t>Water Level Datalogger for Engineering</t>
  </si>
  <si>
    <t>Pocket Colorimeter - SW Shop</t>
  </si>
  <si>
    <t>Discount Rate: Cal Water’s incremental borrowing rate at 1/1/2019.  Payment Adjustment: N/A</t>
  </si>
  <si>
    <t>2018 - Sanitary Survey - Orcas Higlands</t>
  </si>
  <si>
    <t>2019 DOH Sanitary Survey - Rosario Distribution Sys</t>
  </si>
  <si>
    <t>2019 DOH Sanitary Survey - Rosario Water Trtmnt Plant</t>
  </si>
  <si>
    <t>Design of Filter-to-Waste conversion to Filter-to-Recycle for Rosario Water Treatment Plant</t>
  </si>
  <si>
    <t>ROS - Watermain Easement Recording, Marina Heights Lane</t>
  </si>
  <si>
    <t xml:space="preserve">Easement Nos. 100528 (3/9/78), 0706011, 2018-0801030, 2018-0807003, 2018-0807004._x000D_
</t>
  </si>
  <si>
    <t>Booster Stn Foundation &amp; Enclosures - Rosario, Vusario</t>
  </si>
  <si>
    <t>Pumphouse (approx 10x12), Orcas Highlands</t>
  </si>
  <si>
    <t>Booster Station Enclosure &amp; Slab - Orcas Highlands, Tank Farm</t>
  </si>
  <si>
    <t>25hp pump repair at ROS, Vusario lower station</t>
  </si>
  <si>
    <t>Booster Pump, 5hp 25S50-26 Grundfos, 5hp 4" 3PH 230OR460V Motor, ROS- Vusario Lwr Res</t>
  </si>
  <si>
    <t>Elect. Srv for Booster Stations - Rosario, Vusario</t>
  </si>
  <si>
    <t>Booster Pumps, GRNDFS CMBE3-51 - Rosario, Vusario</t>
  </si>
  <si>
    <t>Lake Pump 7.5hp GE PEVHS - Rosario Water S01</t>
  </si>
  <si>
    <t>Booster pumps - Orcas Highlands</t>
  </si>
  <si>
    <t>Electrical for Pumping Equip - Orcas Highlands</t>
  </si>
  <si>
    <t>Grundfos 1hp GFCMBE3-51 booster pumps - ROS, Upper Vusario</t>
  </si>
  <si>
    <t>2 HP Booster Pumps 240 V 1ph with integrated VFDEA - Orcas Highlands Tnk Farm</t>
  </si>
  <si>
    <t>SCADA, Assess &amp; Secure - Rosario Water Treatment Plant</t>
  </si>
  <si>
    <t>SCADA, add Memory &amp; Firewall Appliance- Rosario WTP</t>
  </si>
  <si>
    <t>48" Francis Antennae &amp; Mount - Rosario - Vusario</t>
  </si>
  <si>
    <t>Ozone Generator for WTP at Rosario</t>
  </si>
  <si>
    <t>WTP Turbidity Meter @ ROS</t>
  </si>
  <si>
    <t>Spare WTP Meter - ROS</t>
  </si>
  <si>
    <t>EBARA 10HP-3HP End Suction Centrifigal Pump for WTP</t>
  </si>
  <si>
    <t>Treatment Feasibility Study - ROS</t>
  </si>
  <si>
    <t>WTP Tank Lever Controller - ROS</t>
  </si>
  <si>
    <t>Ozone System R&amp;R Prep - ROS WTP</t>
  </si>
  <si>
    <t>Turbidimeter - Rosario Water Treatment Plant</t>
  </si>
  <si>
    <t>3hp 60Hz 304SS Aqua-Jet Aerator Motors - ROS WTP</t>
  </si>
  <si>
    <t>TU5300sc Turbidimeter - Rosario Water Treatment Plant</t>
  </si>
  <si>
    <t>Trojan UV Lamp Socket Connector, OzonDestruct- ROS WTP</t>
  </si>
  <si>
    <t>Chlroine Analyzers - Rosario WTP - 107 Firehouse Lane</t>
  </si>
  <si>
    <t>Grundfos 15hp Pump Motor - Rosario WTP, pump # 3B</t>
  </si>
  <si>
    <t>5 HP Duplex Compressor Pkg, Rosario,107 Fire House Ln</t>
  </si>
  <si>
    <t>Chem Pump/2.5" Valve/Check Valve - ROS, 107 Firehouse, WTP 3A</t>
  </si>
  <si>
    <t>20 HP 3A Pump, Motor - ROS WTP, 107 Firehouse Lane</t>
  </si>
  <si>
    <t>(2) Check Valves - ROS WTP, 107 Firehouse Lane</t>
  </si>
  <si>
    <t>Pulsatron Series E Plus Chlorine Pump - Rosario WTP</t>
  </si>
  <si>
    <t>Contact Loop - ROS, WTP</t>
  </si>
  <si>
    <t>Tank Roof Replacement - ROS</t>
  </si>
  <si>
    <t>90,000 Gallon tank on Parcel 173051074000 Tract B, 10,000 Gallon tank on Tract C, 10,000 Gallon tank at End of Mirada Lane (all concrete).</t>
  </si>
  <si>
    <t>4" Inlet Riser on 100,000 Gal Storage Tank - OHA, Discovery Way</t>
  </si>
  <si>
    <t>4 Blow-offs for flushing</t>
  </si>
  <si>
    <t>PR Station- Rosario Water, Cascade &amp; Palisades</t>
  </si>
  <si>
    <t>Upgrade PR Stns with blow-offs and relief valves - ROS</t>
  </si>
  <si>
    <t>(2) 4"AWWA Valves, (3) 2" AWWA Valves, (2) 3" AWAW Valves, (1) Blow-off - Rosario</t>
  </si>
  <si>
    <t>2" PR Valve, Rosario, Palisades Drive</t>
  </si>
  <si>
    <t>Mains, 90 ft 1" PVC to Rosario, Vusario Booster Stns.</t>
  </si>
  <si>
    <t>4" Mains - ROS, Geisers Wy to Marina Hts Ln PR Station</t>
  </si>
  <si>
    <t>4" PVC Mains - Orcas Highlands</t>
  </si>
  <si>
    <t>3" PVC Mains - Orcas Highlands</t>
  </si>
  <si>
    <t>2" PVC Mains - Orcas Highlands</t>
  </si>
  <si>
    <t>1.5" PVC Mains - Orcas Highlands</t>
  </si>
  <si>
    <t>1" PVC Mains - Orcas Highlands</t>
  </si>
  <si>
    <t>PVC Mains - Orcas Highlands</t>
  </si>
  <si>
    <t>2" CL200 PVC Lateral Mains to Condos and Lower Lot Buildings - Rosario</t>
  </si>
  <si>
    <t>3" CL200 PVC WatermainFTft - Rosario</t>
  </si>
  <si>
    <t>4" C900 PVC Watermain on Rosario Road - Rosario</t>
  </si>
  <si>
    <t>3' of 4" PVC Main - Vusario Ln - Rosario</t>
  </si>
  <si>
    <t>Replace 5' of 3" PVC Main - Orcas Highlands, Highlands Dr &amp; Lindsey Wy</t>
  </si>
  <si>
    <t>2" HDPE Main - Orcas Highlands, Chinook Trail</t>
  </si>
  <si>
    <t>250' of 3" PVC Main - Rosario, Geiser Way &amp; Palisades Dr.</t>
  </si>
  <si>
    <t>Rplcd 2' of 1.25" PVC &amp; 1 PRV Valve - ROS, Ocean Mist Way</t>
  </si>
  <si>
    <t>3' of 3" PVC Main - Orcas Higlands, 199 Highlands Dr.</t>
  </si>
  <si>
    <t>Service Lines - Rosario (resort)</t>
  </si>
  <si>
    <t>1" Services - Ros, Marina Heights</t>
  </si>
  <si>
    <t>Services - Orcas Highlands</t>
  </si>
  <si>
    <t>ORCAS HIGHLANDS ASSOCIATION</t>
  </si>
  <si>
    <t>(122) Cubic Foot register Tops &amp; ERT's - Orcas Highlands, Eastsound</t>
  </si>
  <si>
    <t>5/8" x 3/4" Meters (Badger, gallons) - Orcas Highlands</t>
  </si>
  <si>
    <t>Printer @ Rosario Office</t>
  </si>
  <si>
    <t>Philips Automated External Defibrillator Unit - Orcas Office</t>
  </si>
  <si>
    <t>2016 Chev 4X4, 1GCHTBE38G1368052</t>
  </si>
  <si>
    <t>2016 Chev Colorado Crew Cab, VIN 1GCGTDE30G1377948</t>
  </si>
  <si>
    <t>2019 Chevy Colorado LtSPECS A, VIN 1GCGT..31337 - NW Office</t>
  </si>
  <si>
    <t>Surge Protection Equipment - ROS</t>
  </si>
  <si>
    <t>Microtul Turbidimeter - Rosario Water</t>
  </si>
  <si>
    <t>YSI Pro20i DO Probe OxygenMeter -ROSWTP</t>
  </si>
  <si>
    <t>2 PH Meters - Rosario</t>
  </si>
  <si>
    <t>1 colorimeter II - Orcas WTP</t>
  </si>
  <si>
    <t>2 colorimeter II - Orcas</t>
  </si>
  <si>
    <t>Waste Water</t>
  </si>
  <si>
    <t>Waste Water - Relocate Mansion Lift Station @ Rosario</t>
  </si>
  <si>
    <t>Waste Water - Dockside Check Valve @ Rosario</t>
  </si>
  <si>
    <t>Waste Water - Pump Control Panel</t>
  </si>
  <si>
    <t>Outfall Anchor - ROS Sewer, Cascade Bay</t>
  </si>
  <si>
    <t>Duplex Alternating Control Panel w/event timer - Rosario Waste Water Hilltop Lift Station</t>
  </si>
  <si>
    <t>(2) WS1512D4 Goulds Sewage Pumps, Mansion Lift Stn - Rosario Waste Water</t>
  </si>
  <si>
    <t>Sampling Equip, 3710C Portable with controller - ROS WWTP</t>
  </si>
  <si>
    <t>Spare Goulds 1.5hp pump - ROS (Mansion &amp; Dockside)</t>
  </si>
  <si>
    <t>Cummins 30kW Gen - ROS WWTP</t>
  </si>
  <si>
    <t>Concrete Slab for Gen - ROS WWTP</t>
  </si>
  <si>
    <t>1,000 gal Propane Tank - ROS WWTP</t>
  </si>
  <si>
    <t>Moyno 2000 Pump, Leeson 15hp Motor - ROS Waste Water Primary Lift Station (Boatel)</t>
  </si>
  <si>
    <t>Auto Dialers - ROS WWTP</t>
  </si>
  <si>
    <t>Replace Mansion Lift Stn Enclosure Lid - ROS WW</t>
  </si>
  <si>
    <t>Hanna PCA340-1 CL2 Analyzer &amp; PH Electrode, ROS WWTP</t>
  </si>
  <si>
    <t>WW Hillside Grinder Pump 3hp @ Boatel Lift Stn, ROS</t>
  </si>
  <si>
    <t>2d Grinder Pump, Rosario Boatel Lift Station</t>
  </si>
  <si>
    <t>WWTP Disinfection Upgrade Design</t>
  </si>
  <si>
    <t>MISCELLANEOUS [756]</t>
  </si>
  <si>
    <t>Plant Sewers (938)</t>
  </si>
  <si>
    <t>Sanitary Survey - BUCK</t>
  </si>
  <si>
    <t>Sanitary Survey - Sunshine Acres</t>
  </si>
  <si>
    <t>Sanitary Survey - Phelps Road</t>
  </si>
  <si>
    <t>2017 Department of Health Sanitary Survey - Rondelay Meadows</t>
  </si>
  <si>
    <t>2019 DOH Sanitary Survey - Mainland View Manor</t>
  </si>
  <si>
    <t>RDL into SHA Consolidation Design only</t>
  </si>
  <si>
    <t>Land - Bucklin wellsite</t>
  </si>
  <si>
    <t>Land - Walden Water Sys Purchase</t>
  </si>
  <si>
    <t>Water Rights - Walden Water Sys Purchase</t>
  </si>
  <si>
    <t>WELLS - Bucklin (Part of Gamble Bay Water acq)</t>
  </si>
  <si>
    <t>Well - Walden Sys Purchase</t>
  </si>
  <si>
    <t>WELLS - Phelps Rd &amp; Bucklin (Gamble Bay Acq)</t>
  </si>
  <si>
    <t>WELLS - Atlas acq, 2001 (SHA,LEE,RDL)</t>
  </si>
  <si>
    <t>Pressure Header in PHouse - Rondelay Meadows</t>
  </si>
  <si>
    <t>Pumphouse, Insulate &amp; Sheet - LEE</t>
  </si>
  <si>
    <t>Durafiber 6'W x 8'H x 8'L Chlorination Building - Silver Springs S01</t>
  </si>
  <si>
    <t>Replace Roof, Roof Framing, Fascia Boards, Fan &amp; Door, Install new 2x2 Window &amp; 6" lap siding &amp; Paint - 23223 A Ryen Dr NW - Skookum Ranch S01</t>
  </si>
  <si>
    <t>Concrete Vault and Pump housing for Old Woods Lane Mock Well</t>
  </si>
  <si>
    <t>SS Pump Equip, Trans &amp; Reciever</t>
  </si>
  <si>
    <t>Well pump for Schmid system</t>
  </si>
  <si>
    <t>SH.13 Act Lwr Res &amp; New BStation</t>
  </si>
  <si>
    <t>Pumps - Booster Pump @ Silver Springs</t>
  </si>
  <si>
    <t>Jockey Pump - Rondelay Meadows</t>
  </si>
  <si>
    <t>Well Pump &amp; Motor - Clear Creek Estates, SO2 (5HP 4" sub &amp; 1PH 230V motor)</t>
  </si>
  <si>
    <t>Pump - Look Out Point S01, 10hp 6" Sub pump &amp; motor</t>
  </si>
  <si>
    <t>Pump &amp; Motor - Johanson S02, Grundfos 3HP 16GPM Pump, 3HP 4" 1PH 230V SUB MTR</t>
  </si>
  <si>
    <t>Pumps - Walden Water Sys Purchase</t>
  </si>
  <si>
    <t>Well Pump 15gpm 3hp 15JS3S4-PE - Johanson, SO2</t>
  </si>
  <si>
    <t>2hp FW CJ101B201 Booster Pump &amp; motor - Johanson, S01&amp;2 site</t>
  </si>
  <si>
    <t>Power Meter Base - Mainland View Manor, Columbia St, S01</t>
  </si>
  <si>
    <t>Goulds HSC20 2hp Pump and Motor - Walden S01</t>
  </si>
  <si>
    <t>Berkeley 5hp Booster Pump &amp; Motor (#2) - LEE Booster Stn</t>
  </si>
  <si>
    <t>Booster #1 5hp Pump &amp; Motor - Phelps Road S02</t>
  </si>
  <si>
    <t>2.5" Victaulic Check Valve - Sunshine Acres Booster Station</t>
  </si>
  <si>
    <t>Upgrade air compressor controls - Phelps Rd, S02</t>
  </si>
  <si>
    <t>3 HP Grundfos Pump/Motor &amp; 136' 2" Galvanized Pipe - Clear Creek Est, well # 1</t>
  </si>
  <si>
    <t>2HP Well Pump/Motor, 378' Galvanized Pipe, Well Seal - JOHANSON  S02</t>
  </si>
  <si>
    <t>Lakos Sand Seperator - Johanson, S02</t>
  </si>
  <si>
    <t>1hp Goulds sub. pumps and motors, 230V 1ph - BUCK, mockwell</t>
  </si>
  <si>
    <t>BP Station Process Meter - BUCK, 7861 Bucklin Hill Rd</t>
  </si>
  <si>
    <t>BP Station Heater/Thermostat - BUCK,7861 Bucklin Hill Rd</t>
  </si>
  <si>
    <t>BP Meter Base &amp; Breaker Panel - LEE booster stn</t>
  </si>
  <si>
    <t>1.5HP (5GPM) Pump &amp; Motor, Johanson S01</t>
  </si>
  <si>
    <t>399' 1. 1/4" Galvanized Drop Pipe, Johanson S01</t>
  </si>
  <si>
    <t>Cummins Transfer Switch mdl: OTEC225 - Skookum Ranck, well 1</t>
  </si>
  <si>
    <t>36kw Cummins Generator mdl: C36N6 - Skookum Ranck, well 1</t>
  </si>
  <si>
    <t>500 Gallon Propane Tank on Concrete Slab - Skookum Ranck, well 1</t>
  </si>
  <si>
    <t>1.5 hp StaRite Booster Pump #1 - RDL, S03 141 Eagle Creek Rd</t>
  </si>
  <si>
    <t>1.5 hp StaRite Booster Pump #3 - RDL, S03 141 Eagle Creek Rd</t>
  </si>
  <si>
    <t>Electrical Controls - Sunshine Acres, wells 5&amp;6</t>
  </si>
  <si>
    <t>LMI Pump Roytronic - Johanson, S01</t>
  </si>
  <si>
    <t>CL2 Pump - Sunshine Acres S04 Well5</t>
  </si>
  <si>
    <t>CL2 Pump - SHA S04 Well5</t>
  </si>
  <si>
    <t>Foss Road Well 1 &amp; 2 - Treatment Plant Design &amp; DOH Approval Fe/Mn/AS - Sequim</t>
  </si>
  <si>
    <t>Sample taps to monitor DSL - Silver Springs</t>
  </si>
  <si>
    <t>LMI Proportional Feed Chem Pump,141 Eagle Creek Dr - Sunshine Acres Well 5</t>
  </si>
  <si>
    <t>LMI Chem Feed Pump &amp; SeaMetrics Meter - SHA S03</t>
  </si>
  <si>
    <t>Chem Feed Pump, 13320 Phelps Road NE</t>
  </si>
  <si>
    <t>Sodium Permaganate Pump - Bucklin Tank Site</t>
  </si>
  <si>
    <t>LMI Pump - Sunshine Acres S05</t>
  </si>
  <si>
    <t>ATEC Air Compressor 2hp - Mainland View Manor, 20682 Columbia St NE</t>
  </si>
  <si>
    <t>FE &amp; MN Treatment, Well #2 - BUCK</t>
  </si>
  <si>
    <t>ATEC System, Mainland View Manor @ well 1</t>
  </si>
  <si>
    <t>CL2 pumps (2) LMI AD841-920SI- Bucklin, reservoir site treatment plant</t>
  </si>
  <si>
    <t>Treatment Design Mn &amp; As removal plant - Foss Rd</t>
  </si>
  <si>
    <t>Reservoirs - Sunshine Acres</t>
  </si>
  <si>
    <t>Tank, 5k gal poly - Walden Water Sys Purch</t>
  </si>
  <si>
    <t>Reservoir overflow &amp; hatch seal - Foss Rd, 22389 TreeFarmLn</t>
  </si>
  <si>
    <t>Reservoir Roof Vents &amp; OverFlow - Silver Springs</t>
  </si>
  <si>
    <t>Reservoir Roof Vent &amp; Overflw - RDL, Eagle Creek Rd</t>
  </si>
  <si>
    <t>15' fixed ladder, 22389 Tree Farm Ln, Foss Road</t>
  </si>
  <si>
    <t>R&amp;R Ladder/Add Safe Climb Device - SHA, 153 Manzanita Dr, lwr tank</t>
  </si>
  <si>
    <t>2" Blow-off</t>
  </si>
  <si>
    <t>Mains - SHA Loop Closures</t>
  </si>
  <si>
    <t>Main ext &amp; Blow Off - JOH</t>
  </si>
  <si>
    <t>RES - SHA replace inline with gate valve &amp; tie to fill lines</t>
  </si>
  <si>
    <t>Mains, 2" PVC - Walden Water Sys Purchase</t>
  </si>
  <si>
    <t>2" Gate Valve - Sunshine Acres (Sala &amp; Sunshine Ave)</t>
  </si>
  <si>
    <t>Valves, Boxes, &amp; Appurtenances, 141 Eagle Creek Dr - Sunshine Acres Well 5</t>
  </si>
  <si>
    <t>4" gate valves, 4" elbow fittings and 2" blow-off - BUCK, mockwell</t>
  </si>
  <si>
    <t>2' of 1.5" PVC &amp; Gate Valve - Rondelay Meadows,241 Sunshine Dr</t>
  </si>
  <si>
    <t>Tap (4" PVC), set service at 7215 Vincent Rd - BUCK</t>
  </si>
  <si>
    <t>Replace 3' of 2" PVC Main - Rondelay, 320 Sunshine Rd</t>
  </si>
  <si>
    <t>2' of 1" poly Main - Sunshine Acres, 21 Mussel Beach Rd</t>
  </si>
  <si>
    <t>4' of 1.25" PVC Main - SHA Salal Wy (100-300 block)</t>
  </si>
  <si>
    <t>4' of 2" PVC Main - Sunshine Acres (Sala &amp; Sunshine Ave)</t>
  </si>
  <si>
    <t>Air Vac Valves &amp; Blowoff - Silver Springs</t>
  </si>
  <si>
    <t>8" PVC Main, 8" Gate Valve, PIV, other valves &amp; blowoff, 7480 NE Bucklin Hill Rd - BUCK</t>
  </si>
  <si>
    <t>2' of 4" PVC main - Sunshine Acres, Sherwood Rd &amp; Fleming St</t>
  </si>
  <si>
    <t>4" PVC main for mock well - BUCK, Old Woods Ln</t>
  </si>
  <si>
    <t>5' of 4" c-900 PVC Main - Johanson, Foxglove Dr</t>
  </si>
  <si>
    <t>Services - BUCK</t>
  </si>
  <si>
    <t>Services - 5/8" x 3/4"</t>
  </si>
  <si>
    <t>1"poly service, 7480 NE Bucklin Hill Rd - BUCK</t>
  </si>
  <si>
    <t>Replace 3’ServLine - Sunshine Acres, Hemlock St</t>
  </si>
  <si>
    <t>6'of 1" Poly Serv Line - MVM, 20635 Mainland View Dr</t>
  </si>
  <si>
    <t>Rplc 1' of 1" Service Line - SS, 6100 Silver Springs Rd</t>
  </si>
  <si>
    <t>1.5" domestic svc, fire station 22 on Bucklin Hill Rd - BUCK</t>
  </si>
  <si>
    <t>1.5" irrigation service, fire station 22 on Bucklin Hill Rd - BUCK</t>
  </si>
  <si>
    <t>3' of 1" PVC line Foss Road - 22401 Tree Farm Ln</t>
  </si>
  <si>
    <t>1' of 1" Service Line - Sunshine Acres,341 Manzanita</t>
  </si>
  <si>
    <t>Replumb Dbl Service,Walden-7893 NE Walden</t>
  </si>
  <si>
    <t>Rplc 4FT of 1IN PVC- SHA, 31 Redwood Lane</t>
  </si>
  <si>
    <t>SVC at 6223 Blakely Ave - BUCK</t>
  </si>
  <si>
    <t>2' 3/4" Galv &amp; Brass Service - SS, 6450 Silver Springs Lane</t>
  </si>
  <si>
    <t>Rplc 8' of 1" PVC Svc Line - SHA, 731 Madrona</t>
  </si>
  <si>
    <t>Service &amp; Meter Box - Skookum Ranch, 23062 Ryen Dr NW</t>
  </si>
  <si>
    <t>Single Service - Sunshine Acres, 551 Sunshine Ave</t>
  </si>
  <si>
    <t>Single Service - SCHMID, Sandy Beach Ln</t>
  </si>
  <si>
    <t>1" Master Meter S02 - Johanson</t>
  </si>
  <si>
    <t>Meter Box - SHA</t>
  </si>
  <si>
    <t>1" Seametrics Pulse Meter to LMI Chem Pump - JOH, S01</t>
  </si>
  <si>
    <t>BUCKLIN</t>
  </si>
  <si>
    <t>Meter box &amp; lid - Sunshine Acres</t>
  </si>
  <si>
    <t>LEE</t>
  </si>
  <si>
    <t>SILVER SPRINGS ESTATES</t>
  </si>
  <si>
    <t>RONDELAY MEADOWS</t>
  </si>
  <si>
    <t>SCHMID</t>
  </si>
  <si>
    <t>LOOK OUT POINT</t>
  </si>
  <si>
    <t>Hydrant - BUCK, 7085 Ridge Ln NE, CIAC</t>
  </si>
  <si>
    <t>Hydrant, 7480 NE Bucklin Hill Rd - BUCK</t>
  </si>
  <si>
    <t>Hydrant - BUCK, Old Woods Ln</t>
  </si>
  <si>
    <t>Auxiliary Power @ LEE Well #2</t>
  </si>
  <si>
    <t>Aux Power - Look Out Point, wells 1&amp;2</t>
  </si>
  <si>
    <t>Generator - Bucklin, Well 2</t>
  </si>
  <si>
    <t>Cummins 22kW, NG-LPV Auto Start Generator, 500 gal propane Tank - Phelps Rd</t>
  </si>
  <si>
    <t>RplcGenSens&amp;BlockHr - FOSS Rd, S01 22389 Treefarm Lane NE</t>
  </si>
  <si>
    <t>Lake Tuck Sanitary Survey</t>
  </si>
  <si>
    <t>Sanitary Survey - Walter Walker</t>
  </si>
  <si>
    <t>2017 Sanitary Survey - Mirrormont</t>
  </si>
  <si>
    <t>2017 Sanitary Survey - Cristalina</t>
  </si>
  <si>
    <t>Water Rights TigerMt/MIRROR</t>
  </si>
  <si>
    <t>Cristalina Purchase - water rights</t>
  </si>
  <si>
    <t>Water Rights - Mirrormont, Tiger Mountain Ranchettes (88310D)</t>
  </si>
  <si>
    <t>New well drilled</t>
  </si>
  <si>
    <t>Cristalina Purchase - wells</t>
  </si>
  <si>
    <t>Pumphouse rebuild - Cristalina</t>
  </si>
  <si>
    <t>Vault - Mirrormont 154th E Booster Stn</t>
  </si>
  <si>
    <t>Pumping Equip - Mirrormont</t>
  </si>
  <si>
    <t>Replumb pumps, add alternators and low water &amp; pressure alarms - CWC</t>
  </si>
  <si>
    <t>Cristalina Purchase - pumps</t>
  </si>
  <si>
    <t>Booster Pump20gpm 1hp 115/230v, 2 bladder tanks, Mirrormont 154th Place Booster Stn</t>
  </si>
  <si>
    <t>ESV 5hp 6STG Booster Pump &amp; 5hp 208-230/1 Motor- Cristalina</t>
  </si>
  <si>
    <t>3hp Sub Pump &amp; Motor - Cristalina, Well #2</t>
  </si>
  <si>
    <t>Pump, Sub Model 62S75-17, 4" 7.5hp - Mirrormont 154th E Booster Stn</t>
  </si>
  <si>
    <t>Liq.Level Controls, Mech Float Switch &amp; Cable Weights - Walter Walker, 364Av</t>
  </si>
  <si>
    <t>Goulds 5HP Motor - CWC, 26610 309th Ave SE</t>
  </si>
  <si>
    <t>Sensaphone 400 Auto Dialer, - Mirrormont-26401 SE 152nd.</t>
  </si>
  <si>
    <t>Pump Controlls &amp; Electrical - Mirrormont 154th E Booster Stn</t>
  </si>
  <si>
    <t>Mock Well, Mirrormont 154th E Booster Stn</t>
  </si>
  <si>
    <t>ATEC Treatment - Lake Tuck,</t>
  </si>
  <si>
    <t>CL2 Pump - Mirrormont Spring site, LMI AD841-920SI</t>
  </si>
  <si>
    <t>Filter Control Valve on ATEC Unit - Lake Tuck S01</t>
  </si>
  <si>
    <t>S03 Chlorine Analyzer - MIRROR, 27416 SE 163rd Place</t>
  </si>
  <si>
    <t>Resv.#2 Aluminum Hatch 29x51x5 - MIRROR, 26401 SE 152nd</t>
  </si>
  <si>
    <t>Resv.#2, Anchors &amp; Safety Climb Device - MIRROR, 26401 SE 152nd</t>
  </si>
  <si>
    <t>Tank #2 Resv Ladder &amp; Safe Climb Device - MIRROR, 26401 SE 152nd</t>
  </si>
  <si>
    <t>Mains - Mirrormont, line relocate @ Tiger Mtn Rd</t>
  </si>
  <si>
    <t>Cristalina Purchase - mains</t>
  </si>
  <si>
    <t>Air Vac Valve Replacement - Walter Walker</t>
  </si>
  <si>
    <t>(2) 1" Air-Vac Assemblies - Mirrormont</t>
  </si>
  <si>
    <t>(10) 2" Air-Vac Assemblies - Mirrormont</t>
  </si>
  <si>
    <t>1.5" 90G-01 Pressure Reducing Valve - MIRROR, Issaq/Hobart Rd PR Stn</t>
  </si>
  <si>
    <t>Mains 60 Feet - Mirrormont 154th E Booster Stn</t>
  </si>
  <si>
    <t>Replace 4' of 3" PVC Main - Mirrormont, 27200 SE 170th St</t>
  </si>
  <si>
    <t>Replace 3'of 6" PVC Main - Mirrormont Reservoir Site, SE 152d St</t>
  </si>
  <si>
    <t>Relocate 6" PVC Main 256th Ave &amp; 159th St - Mirrormont</t>
  </si>
  <si>
    <t>PP08 - P.V.C. - 6"-558</t>
  </si>
  <si>
    <t>Cristalina Purchase - services</t>
  </si>
  <si>
    <t>1" Service Line (20 ft) - MIRROR, 25607 SE 149th St, CIAC</t>
  </si>
  <si>
    <t>Replace 2.5' of 3/4"Service Line - MIRROR, 24810 Mirrormont Drive</t>
  </si>
  <si>
    <t>1" Single Serv Tap/Push, Mirrormont 27135 SE 154th Place</t>
  </si>
  <si>
    <t>MIRRORMONT</t>
  </si>
  <si>
    <t>1' of 3'4" Service line - Lake Tuck,19310 229th Ave NE</t>
  </si>
  <si>
    <t>MIRROR.19 3' of 1" Poly Service Line, 16006 266th Ave SE</t>
  </si>
  <si>
    <t>44' of 1" Svc Line - MIRROR,16026 266th</t>
  </si>
  <si>
    <t>Replace 1' of 1" Poly Serv Line, 24302 Mirrormont Dr.</t>
  </si>
  <si>
    <t>1' of 3/4" Brass,Mirrormont-14729 245th SE</t>
  </si>
  <si>
    <t>Rplc 1 ft of 3/4" Galv Serv line - MIRROR, 16006 266th SE</t>
  </si>
  <si>
    <t>1'of 1" Poly Svc Line - Mirrormont, 24820 Mirrormont Way</t>
  </si>
  <si>
    <t>Rplc 6' of 1" &amp; Double Service - MIRROR, 25551 Mirrormont Way</t>
  </si>
  <si>
    <t>Upgrade sgl to dbl svc - Mirror, 16220 264th Place SE CIAC</t>
  </si>
  <si>
    <t>Single Service - MIRROR, Tiger Mtn Rd SE, Parcel 2523069031</t>
  </si>
  <si>
    <t>Double Service - MIRROR, SE 172nd St</t>
  </si>
  <si>
    <t>5/8 x 3/4 Meter - Mirrormont</t>
  </si>
  <si>
    <t>Meters - 5/8 X 3/4</t>
  </si>
  <si>
    <t>Meter box, lid, resetter - MIRROR</t>
  </si>
  <si>
    <t>1.5" Source Meter - Cristalina Water Co, 26610 309th</t>
  </si>
  <si>
    <t>1" Meter - MIRROR, 25607 eaSE 149th St, CIAC</t>
  </si>
  <si>
    <t>1 Hydrant 27307 SE 162nd Place - Mirrormont</t>
  </si>
  <si>
    <t>iPad Air 2, Sequim &amp; King Co (1 ea) SNs SDMPQ80D9G5YP, SDMPQ80H7G5YP</t>
  </si>
  <si>
    <t>Cristalina Purchase - generator</t>
  </si>
  <si>
    <t>Auxilary Power ATS Controller S01, 23123 NE 189th St.- Lake Tuck</t>
  </si>
  <si>
    <t>Stihl FS 240 Bike Handle Weed Eater &amp; Accessories - MIRROR</t>
  </si>
  <si>
    <t>Stihl 18' MS 250 Chainsaw &amp; Accessories - MIRROR</t>
  </si>
  <si>
    <t>Poulan Mower &amp; Accessories, Pruner - MIRROR</t>
  </si>
  <si>
    <t>Fall Protection (1 each) -Helmet,Harness,Light, OHA - Issaquah Office</t>
  </si>
  <si>
    <t>1 Locator - Issaquah</t>
  </si>
  <si>
    <t>Cristalina Purch - Acquisition Adj</t>
  </si>
  <si>
    <t>CASH</t>
  </si>
  <si>
    <t>CASH - Payback, Bellesara Res.</t>
  </si>
  <si>
    <t>CASH - Payback, Cabalo Ridge Res.</t>
  </si>
  <si>
    <t>Main Ext-Peacock Hill Sys to Christel Gardens,PH Estates, CIAC</t>
  </si>
  <si>
    <t>Tap - Q, Woodhill parcel 0122253054</t>
  </si>
  <si>
    <t>Hydrants &amp; Main Ext - PE, 36th</t>
  </si>
  <si>
    <t>8" Onsite Loop - PE, 2002 36th St</t>
  </si>
  <si>
    <t>Services-Peacock Hill Sys to Christel Gardens,PH Estates, CIAC</t>
  </si>
  <si>
    <t>SngleSrv TapPush-SC 14503 TalmoDrNW</t>
  </si>
  <si>
    <t>3450: 0009-8"</t>
  </si>
  <si>
    <t>CASH - Hook-Up Charge</t>
  </si>
  <si>
    <t>Hook-up charge</t>
  </si>
  <si>
    <t>CASH - Hook-Up Charges</t>
  </si>
  <si>
    <t>CASH - Hook-Up Charges (Refund to Customer)</t>
  </si>
  <si>
    <t>CASH - Hook-Up Charge, Fire Flow</t>
  </si>
  <si>
    <t>CASH - Services @ Belesara</t>
  </si>
  <si>
    <t>CASH - Services @ Cabalo Ridge</t>
  </si>
  <si>
    <t>CASH - Hook-Up Charge (Refunded)</t>
  </si>
  <si>
    <t>Hydrant-Peacock Hill Sys to Christel Gardens,PH Estates, CIAC</t>
  </si>
  <si>
    <t>CPS - BNS Reclass</t>
  </si>
  <si>
    <t>non-service pension</t>
  </si>
  <si>
    <t>Cristalina Purch -reim of SRF funds</t>
  </si>
  <si>
    <t>Main Ext Payback fees - MIRROR Asset ID 21225592</t>
  </si>
  <si>
    <t>1" Single Poly Serv Tap/Push, Mirrormont 27135 SE 154th Place</t>
  </si>
  <si>
    <t>6-Inch</t>
  </si>
  <si>
    <t>4-Inch</t>
  </si>
  <si>
    <t>3-Inch</t>
  </si>
  <si>
    <t>2-Inch</t>
  </si>
  <si>
    <t>1 1/2-Inch</t>
  </si>
  <si>
    <t>1-Inch</t>
  </si>
  <si>
    <t>3/4-Inch</t>
  </si>
  <si>
    <t>Meter Size and Base Rates</t>
  </si>
  <si>
    <t>TOTAL</t>
  </si>
  <si>
    <t>Hand Delivery</t>
  </si>
  <si>
    <t>Transfers</t>
  </si>
  <si>
    <t>Reconnections</t>
  </si>
  <si>
    <t>Sq. Ft.</t>
  </si>
  <si>
    <t>Fire Protection/Irrigation</t>
  </si>
  <si>
    <t>Bills</t>
  </si>
  <si>
    <t>Ready to Serve</t>
  </si>
  <si>
    <t>METERED SALES TOTAL</t>
  </si>
  <si>
    <t>None</t>
  </si>
  <si>
    <t>Adjustments to Test Base Revenues</t>
  </si>
  <si>
    <t>Cubic Feet x 100</t>
  </si>
  <si>
    <t>Volumetric Charge - Tier 3</t>
  </si>
  <si>
    <t>Volumetric Charge - Tier 2</t>
  </si>
  <si>
    <t>Volumetric Charge - Tier 1</t>
  </si>
  <si>
    <t>Meter Equivalencies</t>
  </si>
  <si>
    <t>Service Charge</t>
  </si>
  <si>
    <t>Change - %</t>
  </si>
  <si>
    <t>Change - $</t>
  </si>
  <si>
    <t>Proposed Revenues</t>
  </si>
  <si>
    <t>Current Revenues</t>
  </si>
  <si>
    <t>Determinant Type</t>
  </si>
  <si>
    <t>Billing Determinants</t>
  </si>
  <si>
    <t>Proposed</t>
  </si>
  <si>
    <t>Current</t>
  </si>
  <si>
    <t>Rate Description</t>
  </si>
  <si>
    <t>Rate Design - Legacy Washington Water Service Company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</si>
</sst>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5" formatCode="&quot;$&quot;#,##0_);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&quot;$&quot;#,##0.00"/>
    <numFmt numFmtId="166" formatCode="0.00_);\(0.00\)"/>
    <numFmt numFmtId="167" formatCode="#,##0.0000"/>
    <numFmt numFmtId="168" formatCode="#,##0.00000"/>
    <numFmt numFmtId="169" formatCode="[$-409]mmm\-yy;@"/>
    <numFmt numFmtId="170" formatCode="_(* #,##0_);_(* \(#,##0\);_(* &quot;-&quot;??_);_(@_)"/>
    <numFmt numFmtId="171" formatCode="_(&quot;$&quot;* #,##0_);_(&quot;$&quot;* \(#,##0\);_(&quot;$&quot;* &quot;-&quot;??_);_(@_)"/>
    <numFmt numFmtId="172" formatCode="0.0%"/>
    <numFmt numFmtId="173" formatCode="0.000%"/>
    <numFmt numFmtId="174" formatCode="[$-F800]dddd\,\ mmmm\ dd\,\ yyyy"/>
    <numFmt numFmtId="175" formatCode="[$-409]mmmm\ d\,\ yyyy;@"/>
    <numFmt numFmtId="176" formatCode="0.0000%"/>
  </numFmts>
  <fonts count="56" x14ac:knownFonts="1">
    <font>
      <sz val="12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8"/>
      <name val="Arial"/>
      <family val="2"/>
    </font>
    <font>
      <sz val="10"/>
      <name val="Times New Roman"/>
      <family val="1"/>
    </font>
    <font>
      <b/>
      <sz val="14"/>
      <name val="Times New Roman"/>
      <family val="1"/>
    </font>
    <font>
      <sz val="12"/>
      <color indexed="10"/>
      <name val="Times New Roman"/>
      <family val="1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12"/>
      <name val="Helv"/>
    </font>
    <font>
      <sz val="10"/>
      <name val="Arial"/>
      <family val="2"/>
    </font>
    <font>
      <sz val="10"/>
      <name val="Times New Roman"/>
      <family val="1"/>
    </font>
    <font>
      <b/>
      <i/>
      <u/>
      <sz val="16"/>
      <name val="Times New Roman"/>
      <family val="1"/>
    </font>
    <font>
      <i/>
      <sz val="12"/>
      <name val="Times New Roman"/>
      <family val="1"/>
    </font>
    <font>
      <sz val="12"/>
      <color rgb="FF0000FF"/>
      <name val="Times New Roman"/>
      <family val="1"/>
    </font>
    <font>
      <b/>
      <i/>
      <sz val="12"/>
      <name val="Times New Roman"/>
      <family val="1"/>
    </font>
    <font>
      <b/>
      <sz val="10"/>
      <name val="Times New Roman"/>
      <family val="1"/>
    </font>
    <font>
      <i/>
      <sz val="10"/>
      <name val="Times New Roman"/>
      <family val="1"/>
    </font>
    <font>
      <sz val="12"/>
      <color theme="0"/>
      <name val="Times New Roman"/>
      <family val="1"/>
    </font>
    <font>
      <b/>
      <sz val="12"/>
      <color theme="0" tint="-0.499984740745262"/>
      <name val="Times New Roman"/>
      <family val="1"/>
    </font>
    <font>
      <b/>
      <sz val="24"/>
      <name val="Times New Roman"/>
      <family val="1"/>
    </font>
    <font>
      <b/>
      <u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color theme="1"/>
      <name val="Times New Roman"/>
      <family val="2"/>
    </font>
    <font>
      <sz val="10"/>
      <name val="Arial"/>
      <family val="2"/>
    </font>
    <font>
      <sz val="8"/>
      <color indexed="56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i/>
      <sz val="12"/>
      <color rgb="FFFF0000"/>
      <name val="Times New Roman"/>
      <family val="1"/>
    </font>
    <font>
      <sz val="24"/>
      <name val="Times New Roman"/>
      <family val="1"/>
    </font>
    <font>
      <sz val="14"/>
      <name val="Arial"/>
      <family val="2"/>
    </font>
    <font>
      <b/>
      <sz val="12"/>
      <color rgb="FFFF0000"/>
      <name val="Times New Roman"/>
      <family val="1"/>
    </font>
    <font>
      <b/>
      <sz val="12"/>
      <color theme="8" tint="-0.249977111117893"/>
      <name val="Times New Roman"/>
      <family val="1"/>
    </font>
    <font>
      <sz val="14"/>
      <name val="Times New Roman"/>
      <family val="1"/>
    </font>
    <font>
      <sz val="12"/>
      <color rgb="FF92D050"/>
      <name val="Times New Roman"/>
      <family val="1"/>
    </font>
    <font>
      <sz val="8"/>
      <name val="Times New Roman"/>
      <family val="1"/>
    </font>
    <font>
      <sz val="8"/>
      <name val="Papyrus"/>
      <family val="4"/>
    </font>
    <font>
      <b/>
      <sz val="8"/>
      <name val="Papyrus"/>
      <family val="4"/>
    </font>
    <font>
      <sz val="8"/>
      <color rgb="FFFF0000"/>
      <name val="Papyrus"/>
      <family val="4"/>
    </font>
    <font>
      <b/>
      <sz val="8"/>
      <color rgb="FFFF0000"/>
      <name val="Papyrus"/>
      <family val="4"/>
    </font>
    <font>
      <sz val="8"/>
      <color rgb="FFFF0000"/>
      <name val="Times New Roman"/>
      <family val="1"/>
    </font>
    <font>
      <b/>
      <sz val="9"/>
      <color indexed="81"/>
      <name val="Tahoma"/>
      <family val="2"/>
    </font>
    <font>
      <sz val="8"/>
      <color theme="0" tint="-0.24994659260841701"/>
      <name val="Times New Roman"/>
      <family val="1"/>
    </font>
    <font>
      <b/>
      <sz val="12"/>
      <color theme="9" tint="-0.499984740745262"/>
      <name val="Times New Roman"/>
      <family val="1"/>
    </font>
    <font>
      <b/>
      <sz val="8"/>
      <color theme="9" tint="-0.499984740745262"/>
      <name val="Times New Roman"/>
      <family val="1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mediumGray">
        <fgColor indexed="22"/>
      </patternFill>
    </fill>
    <fill>
      <patternFill patternType="solid">
        <fgColor indexed="57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C8ED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D5DA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E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9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ck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ck">
        <color indexed="8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medium">
        <color indexed="64"/>
      </right>
      <top/>
      <bottom style="thick">
        <color auto="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ck">
        <color auto="1"/>
      </top>
      <bottom style="thin">
        <color indexed="64"/>
      </bottom>
      <diagonal/>
    </border>
    <border>
      <left/>
      <right style="thin">
        <color indexed="64"/>
      </right>
      <top style="thick">
        <color auto="1"/>
      </top>
      <bottom style="thin">
        <color indexed="64"/>
      </bottom>
      <diagonal/>
    </border>
    <border>
      <left style="thin">
        <color indexed="64"/>
      </left>
      <right/>
      <top style="thick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ck">
        <color auto="1"/>
      </left>
      <right/>
      <top style="thick">
        <color auto="1"/>
      </top>
      <bottom style="medium">
        <color indexed="64"/>
      </bottom>
      <diagonal/>
    </border>
    <border>
      <left/>
      <right/>
      <top style="thick">
        <color auto="1"/>
      </top>
      <bottom style="medium">
        <color indexed="64"/>
      </bottom>
      <diagonal/>
    </border>
    <border>
      <left/>
      <right style="thick">
        <color auto="1"/>
      </right>
      <top style="thick">
        <color auto="1"/>
      </top>
      <bottom style="medium">
        <color indexed="64"/>
      </bottom>
      <diagonal/>
    </border>
    <border>
      <left style="thick">
        <color auto="1"/>
      </left>
      <right/>
      <top style="medium">
        <color indexed="64"/>
      </top>
      <bottom/>
      <diagonal/>
    </border>
    <border>
      <left/>
      <right style="thick">
        <color auto="1"/>
      </right>
      <top style="medium">
        <color indexed="64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auto="1"/>
      </right>
      <top style="thin">
        <color indexed="64"/>
      </top>
      <bottom style="thin">
        <color indexed="64"/>
      </bottom>
      <diagonal/>
    </border>
    <border>
      <left/>
      <right style="thick">
        <color auto="1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auto="1"/>
      </bottom>
      <diagonal/>
    </border>
    <border>
      <left/>
      <right/>
      <top style="thin">
        <color indexed="64"/>
      </top>
      <bottom style="thick">
        <color auto="1"/>
      </bottom>
      <diagonal/>
    </border>
    <border>
      <left style="thin">
        <color indexed="64"/>
      </left>
      <right style="thick">
        <color auto="1"/>
      </right>
      <top style="thin">
        <color indexed="64"/>
      </top>
      <bottom style="thick">
        <color auto="1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</borders>
  <cellStyleXfs count="55">
    <xf numFmtId="0" fontId="0" fillId="0" borderId="0"/>
    <xf numFmtId="9" fontId="7" fillId="0" borderId="0" applyFont="0" applyFill="0" applyBorder="0" applyAlignment="0" applyProtection="0"/>
    <xf numFmtId="0" fontId="15" fillId="0" borderId="0"/>
    <xf numFmtId="43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6" fillId="0" borderId="0"/>
    <xf numFmtId="0" fontId="18" fillId="0" borderId="0"/>
    <xf numFmtId="0" fontId="12" fillId="0" borderId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0" fillId="0" borderId="0"/>
    <xf numFmtId="0" fontId="12" fillId="0" borderId="0"/>
    <xf numFmtId="44" fontId="12" fillId="0" borderId="0" applyFont="0" applyFill="0" applyBorder="0" applyAlignment="0" applyProtection="0"/>
    <xf numFmtId="0" fontId="19" fillId="0" borderId="0"/>
    <xf numFmtId="9" fontId="7" fillId="0" borderId="0" applyFont="0" applyFill="0" applyBorder="0" applyAlignment="0" applyProtection="0"/>
    <xf numFmtId="0" fontId="15" fillId="0" borderId="0"/>
    <xf numFmtId="0" fontId="12" fillId="0" borderId="0"/>
    <xf numFmtId="9" fontId="12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2" fillId="0" borderId="0"/>
    <xf numFmtId="0" fontId="33" fillId="0" borderId="0"/>
    <xf numFmtId="44" fontId="19" fillId="0" borderId="0" applyFont="0" applyFill="0" applyBorder="0" applyAlignment="0" applyProtection="0"/>
    <xf numFmtId="38" fontId="34" fillId="0" borderId="0" applyNumberFormat="0" applyFont="0" applyFill="0" applyBorder="0">
      <alignment horizontal="left" indent="4"/>
      <protection locked="0"/>
    </xf>
    <xf numFmtId="0" fontId="35" fillId="0" borderId="0" applyNumberFormat="0" applyFont="0" applyFill="0" applyBorder="0" applyAlignment="0" applyProtection="0">
      <alignment horizontal="left"/>
    </xf>
    <xf numFmtId="15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0" fontId="36" fillId="0" borderId="20">
      <alignment horizontal="center"/>
    </xf>
    <xf numFmtId="3" fontId="35" fillId="0" borderId="0" applyFont="0" applyFill="0" applyBorder="0" applyAlignment="0" applyProtection="0"/>
    <xf numFmtId="0" fontId="35" fillId="7" borderId="0" applyNumberFormat="0" applyFont="0" applyBorder="0" applyAlignment="0" applyProtection="0"/>
    <xf numFmtId="170" fontId="15" fillId="2" borderId="0" applyFont="0" applyFill="0" applyBorder="0" applyAlignment="0" applyProtection="0">
      <alignment wrapText="1"/>
    </xf>
    <xf numFmtId="0" fontId="19" fillId="8" borderId="0" applyNumberFormat="0" applyFont="0" applyFill="0" applyBorder="0" applyAlignment="0" applyProtection="0"/>
    <xf numFmtId="0" fontId="19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2" fillId="0" borderId="0"/>
    <xf numFmtId="0" fontId="19" fillId="0" borderId="0"/>
    <xf numFmtId="0" fontId="3" fillId="0" borderId="0"/>
    <xf numFmtId="44" fontId="3" fillId="0" borderId="0" applyFont="0" applyFill="0" applyBorder="0" applyAlignment="0" applyProtection="0"/>
    <xf numFmtId="0" fontId="19" fillId="0" borderId="0"/>
    <xf numFmtId="0" fontId="1" fillId="0" borderId="0"/>
    <xf numFmtId="44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34">
    <xf numFmtId="0" fontId="0" fillId="0" borderId="0" xfId="0" applyNumberFormat="1" applyFont="1" applyAlignment="1" applyProtection="1">
      <protection locked="0"/>
    </xf>
    <xf numFmtId="37" fontId="12" fillId="0" borderId="0" xfId="17" applyNumberFormat="1" applyFont="1" applyFill="1" applyAlignment="1" applyProtection="1">
      <alignment horizontal="right"/>
    </xf>
    <xf numFmtId="0" fontId="29" fillId="0" borderId="0" xfId="0" applyNumberFormat="1" applyFont="1" applyAlignment="1" applyProtection="1"/>
    <xf numFmtId="0" fontId="7" fillId="0" borderId="0" xfId="0" applyNumberFormat="1" applyFont="1" applyAlignment="1" applyProtection="1"/>
    <xf numFmtId="0" fontId="7" fillId="0" borderId="11" xfId="0" applyNumberFormat="1" applyFont="1" applyBorder="1" applyAlignment="1" applyProtection="1">
      <alignment horizontal="center"/>
    </xf>
    <xf numFmtId="0" fontId="7" fillId="0" borderId="13" xfId="0" applyNumberFormat="1" applyFont="1" applyBorder="1" applyAlignment="1" applyProtection="1">
      <alignment horizontal="center"/>
    </xf>
    <xf numFmtId="0" fontId="7" fillId="0" borderId="0" xfId="0" applyNumberFormat="1" applyFont="1" applyAlignment="1" applyProtection="1">
      <alignment horizontal="center"/>
    </xf>
    <xf numFmtId="0" fontId="7" fillId="0" borderId="11" xfId="0" applyFont="1" applyBorder="1" applyAlignment="1" applyProtection="1">
      <alignment horizontal="center"/>
    </xf>
    <xf numFmtId="14" fontId="7" fillId="0" borderId="12" xfId="0" applyNumberFormat="1" applyFont="1" applyBorder="1" applyAlignment="1" applyProtection="1">
      <alignment horizontal="center"/>
    </xf>
    <xf numFmtId="0" fontId="7" fillId="0" borderId="12" xfId="0" applyNumberFormat="1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37" fontId="7" fillId="0" borderId="12" xfId="0" applyNumberFormat="1" applyFont="1" applyBorder="1" applyAlignment="1" applyProtection="1">
      <alignment horizontal="center" wrapText="1"/>
    </xf>
    <xf numFmtId="0" fontId="7" fillId="0" borderId="12" xfId="6" applyFont="1" applyBorder="1" applyAlignment="1" applyProtection="1">
      <alignment horizontal="center"/>
    </xf>
    <xf numFmtId="0" fontId="7" fillId="0" borderId="19" xfId="0" applyNumberFormat="1" applyFont="1" applyBorder="1" applyAlignment="1" applyProtection="1">
      <alignment horizontal="center"/>
    </xf>
    <xf numFmtId="0" fontId="7" fillId="0" borderId="15" xfId="0" applyNumberFormat="1" applyFont="1" applyBorder="1" applyAlignment="1" applyProtection="1">
      <alignment horizontal="center" wrapText="1"/>
    </xf>
    <xf numFmtId="0" fontId="7" fillId="0" borderId="19" xfId="0" applyFont="1" applyBorder="1" applyAlignment="1" applyProtection="1">
      <alignment horizontal="center" wrapText="1"/>
    </xf>
    <xf numFmtId="0" fontId="7" fillId="0" borderId="2" xfId="0" applyFont="1" applyBorder="1" applyAlignment="1" applyProtection="1">
      <alignment horizontal="center" wrapText="1"/>
    </xf>
    <xf numFmtId="0" fontId="7" fillId="0" borderId="19" xfId="0" applyFont="1" applyBorder="1" applyAlignment="1" applyProtection="1">
      <alignment horizontal="center"/>
    </xf>
    <xf numFmtId="37" fontId="7" fillId="0" borderId="19" xfId="0" applyNumberFormat="1" applyFont="1" applyBorder="1" applyAlignment="1" applyProtection="1">
      <alignment horizontal="center" wrapText="1"/>
    </xf>
    <xf numFmtId="10" fontId="7" fillId="0" borderId="2" xfId="1" applyNumberFormat="1" applyFont="1" applyBorder="1" applyAlignment="1" applyProtection="1">
      <alignment horizontal="center" wrapText="1"/>
    </xf>
    <xf numFmtId="0" fontId="7" fillId="0" borderId="5" xfId="0" applyFont="1" applyBorder="1" applyAlignment="1" applyProtection="1">
      <alignment horizontal="center"/>
    </xf>
    <xf numFmtId="0" fontId="7" fillId="0" borderId="3" xfId="0" applyFont="1" applyBorder="1" applyAlignment="1" applyProtection="1">
      <alignment horizontal="center"/>
    </xf>
    <xf numFmtId="0" fontId="7" fillId="0" borderId="3" xfId="0" applyNumberFormat="1" applyFont="1" applyBorder="1" applyAlignment="1" applyProtection="1">
      <alignment horizontal="center"/>
    </xf>
    <xf numFmtId="171" fontId="23" fillId="0" borderId="3" xfId="8" applyNumberFormat="1" applyFont="1" applyFill="1" applyBorder="1" applyProtection="1"/>
    <xf numFmtId="0" fontId="7" fillId="0" borderId="0" xfId="0" applyNumberFormat="1" applyFont="1" applyAlignment="1" applyProtection="1">
      <alignment horizontal="right"/>
    </xf>
    <xf numFmtId="171" fontId="23" fillId="0" borderId="8" xfId="8" applyNumberFormat="1" applyFont="1" applyFill="1" applyBorder="1" applyProtection="1"/>
    <xf numFmtId="171" fontId="23" fillId="0" borderId="0" xfId="8" applyNumberFormat="1" applyFont="1" applyFill="1" applyBorder="1" applyProtection="1"/>
    <xf numFmtId="171" fontId="23" fillId="0" borderId="2" xfId="8" applyNumberFormat="1" applyFont="1" applyFill="1" applyBorder="1" applyProtection="1"/>
    <xf numFmtId="3" fontId="7" fillId="0" borderId="8" xfId="0" applyNumberFormat="1" applyFont="1" applyBorder="1" applyProtection="1"/>
    <xf numFmtId="3" fontId="7" fillId="0" borderId="0" xfId="0" applyNumberFormat="1" applyFont="1" applyBorder="1" applyProtection="1"/>
    <xf numFmtId="10" fontId="7" fillId="0" borderId="2" xfId="0" applyNumberFormat="1" applyFont="1" applyBorder="1" applyAlignment="1" applyProtection="1"/>
    <xf numFmtId="165" fontId="7" fillId="0" borderId="8" xfId="0" applyNumberFormat="1" applyFont="1" applyBorder="1" applyProtection="1"/>
    <xf numFmtId="165" fontId="7" fillId="0" borderId="0" xfId="0" applyNumberFormat="1" applyFont="1" applyBorder="1" applyProtection="1"/>
    <xf numFmtId="165" fontId="7" fillId="0" borderId="2" xfId="0" applyNumberFormat="1" applyFont="1" applyBorder="1" applyProtection="1"/>
    <xf numFmtId="0" fontId="7" fillId="0" borderId="0" xfId="0" applyNumberFormat="1" applyFont="1" applyBorder="1" applyAlignment="1" applyProtection="1"/>
    <xf numFmtId="3" fontId="7" fillId="0" borderId="2" xfId="0" applyNumberFormat="1" applyFont="1" applyBorder="1" applyProtection="1"/>
    <xf numFmtId="37" fontId="23" fillId="0" borderId="8" xfId="0" applyNumberFormat="1" applyFont="1" applyBorder="1" applyProtection="1"/>
    <xf numFmtId="5" fontId="23" fillId="0" borderId="30" xfId="0" applyNumberFormat="1" applyFont="1" applyBorder="1" applyProtection="1"/>
    <xf numFmtId="5" fontId="23" fillId="0" borderId="8" xfId="0" applyNumberFormat="1" applyFont="1" applyBorder="1" applyProtection="1"/>
    <xf numFmtId="171" fontId="23" fillId="0" borderId="4" xfId="8" applyNumberFormat="1" applyFont="1" applyFill="1" applyBorder="1" applyProtection="1"/>
    <xf numFmtId="37" fontId="7" fillId="0" borderId="0" xfId="0" applyNumberFormat="1" applyFont="1" applyAlignment="1" applyProtection="1"/>
    <xf numFmtId="37" fontId="9" fillId="0" borderId="8" xfId="17" applyNumberFormat="1" applyFont="1" applyFill="1" applyBorder="1" applyAlignment="1" applyProtection="1">
      <alignment horizontal="right"/>
    </xf>
    <xf numFmtId="37" fontId="9" fillId="0" borderId="0" xfId="17" applyNumberFormat="1" applyFont="1" applyFill="1" applyBorder="1" applyAlignment="1" applyProtection="1">
      <alignment horizontal="right"/>
    </xf>
    <xf numFmtId="37" fontId="9" fillId="0" borderId="14" xfId="17" applyNumberFormat="1" applyFont="1" applyFill="1" applyBorder="1" applyAlignment="1" applyProtection="1">
      <alignment horizontal="right"/>
    </xf>
    <xf numFmtId="37" fontId="12" fillId="0" borderId="0" xfId="17" applyNumberFormat="1" applyFont="1" applyBorder="1" applyAlignment="1" applyProtection="1">
      <alignment horizontal="right"/>
    </xf>
    <xf numFmtId="39" fontId="9" fillId="0" borderId="0" xfId="17" applyNumberFormat="1" applyFont="1" applyFill="1" applyBorder="1" applyAlignment="1" applyProtection="1">
      <alignment horizontal="right"/>
    </xf>
    <xf numFmtId="37" fontId="9" fillId="0" borderId="1" xfId="17" applyNumberFormat="1" applyFont="1" applyFill="1" applyBorder="1" applyAlignment="1" applyProtection="1">
      <alignment horizontal="right"/>
    </xf>
    <xf numFmtId="37" fontId="7" fillId="0" borderId="0" xfId="17" applyNumberFormat="1" applyFont="1" applyFill="1" applyAlignment="1" applyProtection="1">
      <alignment horizontal="right"/>
    </xf>
    <xf numFmtId="0" fontId="8" fillId="0" borderId="0" xfId="0" applyNumberFormat="1" applyFont="1" applyAlignment="1" applyProtection="1"/>
    <xf numFmtId="37" fontId="8" fillId="0" borderId="0" xfId="0" applyNumberFormat="1" applyFont="1" applyProtection="1"/>
    <xf numFmtId="10" fontId="8" fillId="0" borderId="0" xfId="0" applyNumberFormat="1" applyFont="1" applyFill="1" applyAlignment="1" applyProtection="1">
      <alignment horizontal="center"/>
    </xf>
    <xf numFmtId="37" fontId="7" fillId="0" borderId="0" xfId="0" applyNumberFormat="1" applyFont="1" applyProtection="1"/>
    <xf numFmtId="37" fontId="7" fillId="0" borderId="0" xfId="0" applyNumberFormat="1" applyFont="1" applyAlignment="1" applyProtection="1">
      <alignment horizontal="left"/>
    </xf>
    <xf numFmtId="37" fontId="7" fillId="0" borderId="2" xfId="0" applyNumberFormat="1" applyFont="1" applyBorder="1" applyAlignment="1" applyProtection="1">
      <alignment horizontal="center"/>
    </xf>
    <xf numFmtId="37" fontId="7" fillId="0" borderId="0" xfId="0" applyNumberFormat="1" applyFont="1" applyBorder="1" applyAlignment="1" applyProtection="1">
      <alignment horizontal="center"/>
    </xf>
    <xf numFmtId="37" fontId="7" fillId="0" borderId="0" xfId="0" applyNumberFormat="1" applyFont="1" applyBorder="1" applyAlignment="1" applyProtection="1"/>
    <xf numFmtId="37" fontId="7" fillId="0" borderId="0" xfId="0" applyNumberFormat="1" applyFont="1" applyFill="1" applyProtection="1"/>
    <xf numFmtId="37" fontId="7" fillId="0" borderId="0" xfId="0" applyNumberFormat="1" applyFont="1" applyFill="1" applyBorder="1" applyProtection="1"/>
    <xf numFmtId="37" fontId="7" fillId="0" borderId="0" xfId="0" applyNumberFormat="1" applyFont="1" applyFill="1" applyBorder="1" applyAlignment="1" applyProtection="1"/>
    <xf numFmtId="0" fontId="7" fillId="0" borderId="0" xfId="0" applyFont="1" applyProtection="1"/>
    <xf numFmtId="10" fontId="7" fillId="0" borderId="0" xfId="1" applyNumberFormat="1" applyFont="1" applyProtection="1"/>
    <xf numFmtId="14" fontId="7" fillId="0" borderId="0" xfId="0" applyNumberFormat="1" applyFont="1" applyAlignment="1" applyProtection="1">
      <alignment horizontal="right"/>
    </xf>
    <xf numFmtId="10" fontId="7" fillId="0" borderId="0" xfId="1" applyNumberFormat="1" applyFont="1" applyAlignment="1" applyProtection="1">
      <alignment horizontal="center"/>
    </xf>
    <xf numFmtId="0" fontId="7" fillId="0" borderId="17" xfId="1" applyNumberFormat="1" applyFont="1" applyBorder="1" applyAlignment="1" applyProtection="1">
      <alignment horizontal="center" wrapText="1"/>
    </xf>
    <xf numFmtId="10" fontId="7" fillId="0" borderId="0" xfId="1" applyNumberFormat="1" applyFont="1" applyBorder="1" applyAlignment="1" applyProtection="1">
      <alignment horizontal="center"/>
    </xf>
    <xf numFmtId="0" fontId="12" fillId="0" borderId="0" xfId="0" applyNumberFormat="1" applyFont="1" applyAlignment="1" applyProtection="1">
      <alignment horizontal="center"/>
    </xf>
    <xf numFmtId="37" fontId="7" fillId="0" borderId="5" xfId="0" applyNumberFormat="1" applyFont="1" applyBorder="1" applyAlignment="1" applyProtection="1">
      <alignment horizontal="center"/>
    </xf>
    <xf numFmtId="10" fontId="7" fillId="0" borderId="5" xfId="1" applyNumberFormat="1" applyFont="1" applyBorder="1" applyAlignment="1" applyProtection="1">
      <alignment horizontal="center"/>
    </xf>
    <xf numFmtId="0" fontId="7" fillId="0" borderId="0" xfId="0" applyNumberFormat="1" applyFont="1" applyFill="1" applyBorder="1" applyAlignment="1" applyProtection="1">
      <alignment horizontal="center"/>
    </xf>
    <xf numFmtId="10" fontId="7" fillId="0" borderId="0" xfId="1" applyNumberFormat="1" applyFont="1" applyFill="1" applyProtection="1"/>
    <xf numFmtId="0" fontId="7" fillId="0" borderId="0" xfId="0" applyFont="1" applyBorder="1" applyProtection="1"/>
    <xf numFmtId="0" fontId="7" fillId="0" borderId="0" xfId="0" applyFont="1" applyBorder="1" applyAlignment="1" applyProtection="1">
      <alignment horizontal="left"/>
    </xf>
    <xf numFmtId="37" fontId="7" fillId="0" borderId="10" xfId="0" applyNumberFormat="1" applyFont="1" applyBorder="1" applyProtection="1"/>
    <xf numFmtId="9" fontId="7" fillId="0" borderId="9" xfId="1" applyFont="1" applyBorder="1" applyProtection="1"/>
    <xf numFmtId="10" fontId="9" fillId="0" borderId="9" xfId="1" applyNumberFormat="1" applyFont="1" applyFill="1" applyBorder="1" applyProtection="1"/>
    <xf numFmtId="10" fontId="9" fillId="0" borderId="0" xfId="1" applyNumberFormat="1" applyFont="1" applyFill="1" applyBorder="1" applyProtection="1"/>
    <xf numFmtId="0" fontId="7" fillId="0" borderId="0" xfId="0" applyFont="1" applyBorder="1" applyAlignment="1" applyProtection="1">
      <alignment horizontal="right"/>
    </xf>
    <xf numFmtId="37" fontId="7" fillId="0" borderId="9" xfId="0" applyNumberFormat="1" applyFont="1" applyBorder="1" applyProtection="1"/>
    <xf numFmtId="0" fontId="7" fillId="0" borderId="1" xfId="0" applyFont="1" applyBorder="1" applyProtection="1"/>
    <xf numFmtId="37" fontId="7" fillId="0" borderId="1" xfId="0" applyNumberFormat="1" applyFont="1" applyBorder="1" applyProtection="1"/>
    <xf numFmtId="10" fontId="7" fillId="0" borderId="1" xfId="1" applyNumberFormat="1" applyFont="1" applyBorder="1" applyProtection="1"/>
    <xf numFmtId="10" fontId="7" fillId="0" borderId="9" xfId="1" applyNumberFormat="1" applyFont="1" applyBorder="1" applyProtection="1"/>
    <xf numFmtId="10" fontId="7" fillId="0" borderId="0" xfId="1" applyNumberFormat="1" applyFont="1" applyBorder="1" applyProtection="1"/>
    <xf numFmtId="10" fontId="7" fillId="0" borderId="1" xfId="1" applyNumberFormat="1" applyFont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10" fontId="7" fillId="0" borderId="0" xfId="1" applyNumberFormat="1" applyFont="1" applyAlignment="1" applyProtection="1"/>
    <xf numFmtId="10" fontId="7" fillId="0" borderId="0" xfId="0" applyNumberFormat="1" applyFont="1" applyProtection="1"/>
    <xf numFmtId="166" fontId="7" fillId="0" borderId="0" xfId="0" applyNumberFormat="1" applyFont="1" applyAlignment="1" applyProtection="1">
      <alignment horizontal="center"/>
    </xf>
    <xf numFmtId="0" fontId="7" fillId="0" borderId="0" xfId="0" applyNumberFormat="1" applyFont="1" applyAlignment="1" applyProtection="1">
      <alignment horizontal="left"/>
    </xf>
    <xf numFmtId="39" fontId="7" fillId="0" borderId="0" xfId="0" applyNumberFormat="1" applyFont="1" applyAlignment="1" applyProtection="1">
      <alignment horizontal="center"/>
    </xf>
    <xf numFmtId="39" fontId="7" fillId="0" borderId="7" xfId="0" applyNumberFormat="1" applyFont="1" applyBorder="1" applyAlignment="1" applyProtection="1">
      <alignment horizontal="center"/>
    </xf>
    <xf numFmtId="0" fontId="7" fillId="0" borderId="0" xfId="0" applyFont="1" applyAlignment="1" applyProtection="1"/>
    <xf numFmtId="0" fontId="7" fillId="0" borderId="0" xfId="0" applyFont="1" applyBorder="1" applyAlignment="1" applyProtection="1">
      <alignment horizontal="center"/>
    </xf>
    <xf numFmtId="0" fontId="7" fillId="0" borderId="0" xfId="0" applyNumberFormat="1" applyFont="1" applyBorder="1" applyAlignment="1" applyProtection="1">
      <alignment horizontal="right"/>
    </xf>
    <xf numFmtId="14" fontId="7" fillId="0" borderId="0" xfId="0" applyNumberFormat="1" applyFont="1" applyBorder="1" applyAlignment="1" applyProtection="1"/>
    <xf numFmtId="0" fontId="7" fillId="0" borderId="0" xfId="0" applyNumberFormat="1" applyFont="1" applyBorder="1" applyAlignment="1" applyProtection="1">
      <alignment horizontal="center"/>
    </xf>
    <xf numFmtId="0" fontId="12" fillId="0" borderId="2" xfId="0" applyNumberFormat="1" applyFont="1" applyBorder="1" applyAlignment="1" applyProtection="1">
      <alignment horizontal="center"/>
    </xf>
    <xf numFmtId="168" fontId="7" fillId="0" borderId="0" xfId="0" applyNumberFormat="1" applyFont="1" applyBorder="1" applyAlignment="1" applyProtection="1">
      <alignment horizontal="center"/>
    </xf>
    <xf numFmtId="10" fontId="7" fillId="0" borderId="0" xfId="0" applyNumberFormat="1" applyFont="1" applyBorder="1" applyProtection="1"/>
    <xf numFmtId="168" fontId="7" fillId="0" borderId="0" xfId="0" applyNumberFormat="1" applyFont="1" applyBorder="1" applyProtection="1"/>
    <xf numFmtId="167" fontId="7" fillId="0" borderId="0" xfId="0" applyNumberFormat="1" applyFont="1" applyBorder="1" applyAlignment="1" applyProtection="1">
      <alignment horizontal="center"/>
    </xf>
    <xf numFmtId="167" fontId="7" fillId="0" borderId="0" xfId="0" applyNumberFormat="1" applyFont="1" applyBorder="1" applyProtection="1"/>
    <xf numFmtId="0" fontId="7" fillId="0" borderId="7" xfId="0" applyNumberFormat="1" applyFont="1" applyBorder="1" applyAlignment="1" applyProtection="1">
      <alignment horizontal="right"/>
    </xf>
    <xf numFmtId="5" fontId="7" fillId="0" borderId="4" xfId="0" applyNumberFormat="1" applyFont="1" applyBorder="1" applyAlignment="1" applyProtection="1">
      <alignment horizontal="right"/>
    </xf>
    <xf numFmtId="5" fontId="7" fillId="0" borderId="5" xfId="0" applyNumberFormat="1" applyFont="1" applyBorder="1" applyAlignment="1" applyProtection="1">
      <alignment horizontal="center"/>
    </xf>
    <xf numFmtId="9" fontId="7" fillId="0" borderId="3" xfId="1" applyFont="1" applyBorder="1" applyAlignment="1" applyProtection="1">
      <alignment horizontal="left"/>
    </xf>
    <xf numFmtId="0" fontId="8" fillId="0" borderId="0" xfId="0" applyFont="1" applyProtection="1"/>
    <xf numFmtId="0" fontId="8" fillId="0" borderId="0" xfId="0" applyFont="1" applyBorder="1" applyProtection="1"/>
    <xf numFmtId="0" fontId="8" fillId="0" borderId="0" xfId="0" applyFont="1" applyBorder="1" applyAlignment="1" applyProtection="1">
      <alignment horizontal="right"/>
    </xf>
    <xf numFmtId="0" fontId="7" fillId="0" borderId="2" xfId="0" applyNumberFormat="1" applyFont="1" applyBorder="1" applyAlignment="1" applyProtection="1">
      <alignment horizontal="center"/>
    </xf>
    <xf numFmtId="10" fontId="7" fillId="0" borderId="0" xfId="0" applyNumberFormat="1" applyFont="1" applyAlignment="1" applyProtection="1"/>
    <xf numFmtId="0" fontId="7" fillId="0" borderId="0" xfId="0" applyNumberFormat="1" applyFont="1" applyFill="1" applyBorder="1" applyAlignment="1" applyProtection="1"/>
    <xf numFmtId="0" fontId="7" fillId="0" borderId="0" xfId="0" applyNumberFormat="1" applyFont="1" applyFill="1" applyBorder="1" applyAlignment="1" applyProtection="1">
      <alignment horizontal="right"/>
    </xf>
    <xf numFmtId="10" fontId="7" fillId="0" borderId="0" xfId="0" applyNumberFormat="1" applyFont="1" applyFill="1" applyBorder="1" applyAlignment="1" applyProtection="1"/>
    <xf numFmtId="37" fontId="12" fillId="0" borderId="0" xfId="17" applyNumberFormat="1" applyFont="1" applyBorder="1" applyAlignment="1" applyProtection="1">
      <alignment horizontal="center"/>
    </xf>
    <xf numFmtId="37" fontId="12" fillId="0" borderId="0" xfId="17" applyNumberFormat="1" applyFont="1" applyFill="1" applyBorder="1" applyAlignment="1" applyProtection="1">
      <alignment horizontal="right"/>
    </xf>
    <xf numFmtId="37" fontId="26" fillId="0" borderId="18" xfId="20" applyNumberFormat="1" applyFont="1" applyBorder="1" applyAlignment="1" applyProtection="1">
      <alignment horizontal="right" wrapText="1"/>
    </xf>
    <xf numFmtId="44" fontId="12" fillId="0" borderId="18" xfId="8" applyFont="1" applyFill="1" applyBorder="1" applyAlignment="1" applyProtection="1">
      <alignment horizontal="right" wrapText="1"/>
    </xf>
    <xf numFmtId="37" fontId="26" fillId="0" borderId="19" xfId="20" applyNumberFormat="1" applyFont="1" applyBorder="1" applyAlignment="1" applyProtection="1">
      <alignment horizontal="right" wrapText="1"/>
    </xf>
    <xf numFmtId="0" fontId="9" fillId="0" borderId="18" xfId="7" applyFont="1" applyBorder="1" applyAlignment="1" applyProtection="1">
      <alignment horizontal="left"/>
    </xf>
    <xf numFmtId="0" fontId="9" fillId="0" borderId="18" xfId="7" applyFont="1" applyBorder="1" applyAlignment="1" applyProtection="1">
      <alignment horizontal="center" wrapText="1"/>
    </xf>
    <xf numFmtId="0" fontId="9" fillId="0" borderId="18" xfId="7" applyFont="1" applyBorder="1" applyAlignment="1" applyProtection="1">
      <alignment horizontal="center"/>
    </xf>
    <xf numFmtId="0" fontId="7" fillId="0" borderId="18" xfId="7" applyFont="1" applyBorder="1" applyProtection="1"/>
    <xf numFmtId="11" fontId="27" fillId="0" borderId="8" xfId="7" applyNumberFormat="1" applyFont="1" applyBorder="1" applyAlignment="1" applyProtection="1">
      <alignment horizontal="center"/>
    </xf>
    <xf numFmtId="9" fontId="7" fillId="0" borderId="18" xfId="1" applyFont="1" applyBorder="1" applyAlignment="1" applyProtection="1">
      <alignment horizontal="center"/>
    </xf>
    <xf numFmtId="0" fontId="7" fillId="0" borderId="18" xfId="7" applyFont="1" applyBorder="1" applyAlignment="1" applyProtection="1">
      <alignment horizontal="center"/>
    </xf>
    <xf numFmtId="10" fontId="7" fillId="0" borderId="18" xfId="7" applyNumberFormat="1" applyFont="1" applyBorder="1" applyAlignment="1" applyProtection="1">
      <alignment horizontal="center"/>
    </xf>
    <xf numFmtId="10" fontId="7" fillId="0" borderId="2" xfId="7" applyNumberFormat="1" applyFont="1" applyBorder="1" applyAlignment="1" applyProtection="1">
      <alignment horizontal="center"/>
    </xf>
    <xf numFmtId="0" fontId="7" fillId="0" borderId="19" xfId="7" applyFont="1" applyBorder="1" applyProtection="1"/>
    <xf numFmtId="0" fontId="7" fillId="0" borderId="19" xfId="7" applyFont="1" applyBorder="1" applyAlignment="1" applyProtection="1">
      <alignment horizontal="center"/>
    </xf>
    <xf numFmtId="0" fontId="10" fillId="0" borderId="0" xfId="0" applyNumberFormat="1" applyFont="1" applyAlignment="1" applyProtection="1"/>
    <xf numFmtId="37" fontId="12" fillId="0" borderId="22" xfId="17" applyNumberFormat="1" applyFont="1" applyBorder="1" applyAlignment="1" applyProtection="1">
      <alignment horizontal="right"/>
    </xf>
    <xf numFmtId="37" fontId="12" fillId="0" borderId="23" xfId="17" applyNumberFormat="1" applyFont="1" applyBorder="1" applyAlignment="1" applyProtection="1">
      <alignment horizontal="right"/>
    </xf>
    <xf numFmtId="44" fontId="12" fillId="0" borderId="22" xfId="4" applyFont="1" applyBorder="1" applyAlignment="1" applyProtection="1">
      <alignment horizontal="right"/>
    </xf>
    <xf numFmtId="37" fontId="12" fillId="0" borderId="0" xfId="17" applyNumberFormat="1" applyFont="1" applyBorder="1" applyAlignment="1" applyProtection="1">
      <alignment horizontal="center" vertical="center"/>
    </xf>
    <xf numFmtId="44" fontId="12" fillId="0" borderId="0" xfId="4" applyFont="1" applyBorder="1" applyAlignment="1" applyProtection="1">
      <alignment horizontal="center" vertical="center"/>
    </xf>
    <xf numFmtId="44" fontId="12" fillId="0" borderId="1" xfId="4" applyFont="1" applyBorder="1" applyAlignment="1" applyProtection="1">
      <alignment horizontal="center" vertical="center"/>
    </xf>
    <xf numFmtId="37" fontId="12" fillId="0" borderId="31" xfId="17" applyNumberFormat="1" applyFont="1" applyBorder="1" applyAlignment="1" applyProtection="1">
      <alignment horizontal="right"/>
    </xf>
    <xf numFmtId="37" fontId="12" fillId="0" borderId="1" xfId="17" applyNumberFormat="1" applyFont="1" applyBorder="1" applyAlignment="1" applyProtection="1">
      <alignment horizontal="right"/>
    </xf>
    <xf numFmtId="44" fontId="12" fillId="0" borderId="26" xfId="4" applyFont="1" applyBorder="1" applyAlignment="1" applyProtection="1">
      <alignment horizontal="right"/>
    </xf>
    <xf numFmtId="37" fontId="25" fillId="0" borderId="32" xfId="17" applyNumberFormat="1" applyFont="1" applyBorder="1" applyAlignment="1" applyProtection="1">
      <alignment horizontal="centerContinuous"/>
    </xf>
    <xf numFmtId="37" fontId="25" fillId="0" borderId="33" xfId="17" applyNumberFormat="1" applyFont="1" applyBorder="1" applyAlignment="1" applyProtection="1">
      <alignment horizontal="centerContinuous"/>
    </xf>
    <xf numFmtId="37" fontId="25" fillId="0" borderId="34" xfId="17" applyNumberFormat="1" applyFont="1" applyBorder="1" applyAlignment="1" applyProtection="1">
      <alignment horizontal="centerContinuous"/>
    </xf>
    <xf numFmtId="37" fontId="26" fillId="0" borderId="15" xfId="17" applyNumberFormat="1" applyFont="1" applyBorder="1" applyAlignment="1" applyProtection="1">
      <alignment horizontal="center"/>
    </xf>
    <xf numFmtId="37" fontId="26" fillId="0" borderId="36" xfId="17" applyNumberFormat="1" applyFont="1" applyBorder="1" applyAlignment="1" applyProtection="1">
      <alignment horizontal="center"/>
    </xf>
    <xf numFmtId="37" fontId="26" fillId="0" borderId="37" xfId="17" applyNumberFormat="1" applyFont="1" applyBorder="1" applyAlignment="1" applyProtection="1">
      <alignment horizontal="center"/>
    </xf>
    <xf numFmtId="37" fontId="26" fillId="0" borderId="38" xfId="17" applyNumberFormat="1" applyFont="1" applyBorder="1" applyAlignment="1" applyProtection="1">
      <alignment horizontal="center"/>
    </xf>
    <xf numFmtId="37" fontId="26" fillId="0" borderId="1" xfId="17" applyNumberFormat="1" applyFont="1" applyBorder="1" applyAlignment="1" applyProtection="1">
      <alignment horizontal="center"/>
    </xf>
    <xf numFmtId="37" fontId="26" fillId="0" borderId="26" xfId="17" applyNumberFormat="1" applyFont="1" applyBorder="1" applyAlignment="1" applyProtection="1">
      <alignment horizontal="center"/>
    </xf>
    <xf numFmtId="44" fontId="12" fillId="0" borderId="2" xfId="4" applyFont="1" applyBorder="1" applyAlignment="1" applyProtection="1">
      <alignment horizontal="right"/>
    </xf>
    <xf numFmtId="37" fontId="12" fillId="0" borderId="20" xfId="17" applyNumberFormat="1" applyFont="1" applyBorder="1" applyAlignment="1" applyProtection="1">
      <alignment horizontal="right"/>
    </xf>
    <xf numFmtId="0" fontId="7" fillId="0" borderId="8" xfId="0" applyNumberFormat="1" applyFont="1" applyFill="1" applyBorder="1" applyAlignment="1" applyProtection="1"/>
    <xf numFmtId="37" fontId="7" fillId="0" borderId="8" xfId="17" applyNumberFormat="1" applyFont="1" applyFill="1" applyBorder="1" applyAlignment="1" applyProtection="1"/>
    <xf numFmtId="10" fontId="7" fillId="0" borderId="8" xfId="17" applyNumberFormat="1" applyFont="1" applyFill="1" applyBorder="1" applyAlignment="1" applyProtection="1"/>
    <xf numFmtId="10" fontId="7" fillId="0" borderId="14" xfId="17" applyNumberFormat="1" applyFont="1" applyFill="1" applyBorder="1" applyAlignment="1" applyProtection="1"/>
    <xf numFmtId="0" fontId="7" fillId="0" borderId="4" xfId="0" applyFont="1" applyFill="1" applyBorder="1" applyAlignment="1" applyProtection="1">
      <alignment horizontal="center"/>
    </xf>
    <xf numFmtId="0" fontId="23" fillId="0" borderId="17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/>
    <xf numFmtId="0" fontId="7" fillId="0" borderId="18" xfId="0" applyNumberFormat="1" applyFont="1" applyFill="1" applyBorder="1" applyAlignment="1" applyProtection="1"/>
    <xf numFmtId="3" fontId="23" fillId="0" borderId="18" xfId="0" applyNumberFormat="1" applyFont="1" applyFill="1" applyBorder="1" applyAlignment="1" applyProtection="1">
      <alignment horizontal="center"/>
    </xf>
    <xf numFmtId="0" fontId="23" fillId="0" borderId="18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left"/>
    </xf>
    <xf numFmtId="37" fontId="7" fillId="0" borderId="18" xfId="0" applyNumberFormat="1" applyFont="1" applyFill="1" applyBorder="1" applyAlignment="1" applyProtection="1">
      <alignment horizontal="left"/>
    </xf>
    <xf numFmtId="3" fontId="7" fillId="0" borderId="0" xfId="0" applyNumberFormat="1" applyFont="1" applyFill="1" applyBorder="1" applyAlignment="1" applyProtection="1"/>
    <xf numFmtId="0" fontId="7" fillId="0" borderId="5" xfId="0" applyFont="1" applyFill="1" applyBorder="1" applyAlignment="1" applyProtection="1">
      <alignment horizontal="center"/>
    </xf>
    <xf numFmtId="37" fontId="7" fillId="0" borderId="5" xfId="0" applyNumberFormat="1" applyFont="1" applyFill="1" applyBorder="1" applyAlignment="1" applyProtection="1">
      <alignment horizontal="center"/>
    </xf>
    <xf numFmtId="37" fontId="7" fillId="0" borderId="3" xfId="0" applyNumberFormat="1" applyFont="1" applyFill="1" applyBorder="1" applyAlignment="1" applyProtection="1">
      <alignment horizontal="center"/>
    </xf>
    <xf numFmtId="0" fontId="7" fillId="0" borderId="0" xfId="0" applyNumberFormat="1" applyFont="1" applyFill="1" applyAlignment="1" applyProtection="1">
      <alignment horizontal="center"/>
    </xf>
    <xf numFmtId="0" fontId="7" fillId="0" borderId="8" xfId="0" applyFont="1" applyFill="1" applyBorder="1" applyAlignment="1" applyProtection="1"/>
    <xf numFmtId="3" fontId="9" fillId="0" borderId="8" xfId="0" applyNumberFormat="1" applyFont="1" applyFill="1" applyBorder="1" applyProtection="1"/>
    <xf numFmtId="0" fontId="7" fillId="0" borderId="0" xfId="0" applyNumberFormat="1" applyFont="1" applyFill="1" applyAlignment="1" applyProtection="1"/>
    <xf numFmtId="37" fontId="28" fillId="0" borderId="0" xfId="17" applyNumberFormat="1" applyFont="1" applyFill="1" applyBorder="1" applyAlignment="1" applyProtection="1">
      <alignment horizontal="right"/>
    </xf>
    <xf numFmtId="7" fontId="31" fillId="0" borderId="0" xfId="17" applyNumberFormat="1" applyFont="1" applyFill="1" applyBorder="1" applyAlignment="1" applyProtection="1">
      <alignment horizontal="right"/>
    </xf>
    <xf numFmtId="170" fontId="31" fillId="0" borderId="2" xfId="3" applyNumberFormat="1" applyFont="1" applyFill="1" applyBorder="1" applyAlignment="1" applyProtection="1">
      <alignment horizontal="right"/>
    </xf>
    <xf numFmtId="0" fontId="7" fillId="0" borderId="0" xfId="0" applyFont="1" applyFill="1" applyProtection="1"/>
    <xf numFmtId="37" fontId="12" fillId="4" borderId="0" xfId="17" applyNumberFormat="1" applyFont="1" applyFill="1" applyBorder="1" applyAlignment="1" applyProtection="1">
      <alignment horizontal="right"/>
    </xf>
    <xf numFmtId="37" fontId="12" fillId="5" borderId="0" xfId="17" applyNumberFormat="1" applyFont="1" applyFill="1" applyBorder="1" applyAlignment="1" applyProtection="1">
      <alignment horizontal="right"/>
    </xf>
    <xf numFmtId="0" fontId="7" fillId="0" borderId="0" xfId="0" applyFont="1" applyFill="1" applyBorder="1" applyProtection="1"/>
    <xf numFmtId="10" fontId="7" fillId="0" borderId="0" xfId="1" applyNumberFormat="1" applyFont="1" applyFill="1" applyBorder="1" applyProtection="1"/>
    <xf numFmtId="10" fontId="7" fillId="0" borderId="0" xfId="1" applyNumberFormat="1" applyFont="1" applyFill="1" applyAlignment="1" applyProtection="1">
      <alignment horizontal="center"/>
    </xf>
    <xf numFmtId="0" fontId="7" fillId="0" borderId="1" xfId="0" applyNumberFormat="1" applyFont="1" applyBorder="1" applyAlignment="1" applyProtection="1">
      <alignment horizontal="center"/>
    </xf>
    <xf numFmtId="166" fontId="7" fillId="3" borderId="9" xfId="1" applyNumberFormat="1" applyFont="1" applyFill="1" applyBorder="1" applyAlignment="1" applyProtection="1">
      <alignment horizontal="center"/>
    </xf>
    <xf numFmtId="37" fontId="7" fillId="0" borderId="0" xfId="1" applyNumberFormat="1" applyFont="1" applyFill="1" applyBorder="1" applyProtection="1"/>
    <xf numFmtId="0" fontId="32" fillId="0" borderId="0" xfId="28" applyAlignment="1">
      <alignment horizontal="center"/>
    </xf>
    <xf numFmtId="0" fontId="7" fillId="0" borderId="13" xfId="6" applyFont="1" applyBorder="1" applyAlignment="1" applyProtection="1">
      <alignment horizontal="center"/>
    </xf>
    <xf numFmtId="0" fontId="24" fillId="0" borderId="5" xfId="0" applyNumberFormat="1" applyFont="1" applyBorder="1" applyAlignment="1" applyProtection="1"/>
    <xf numFmtId="0" fontId="24" fillId="0" borderId="5" xfId="0" applyFont="1" applyBorder="1" applyAlignment="1" applyProtection="1"/>
    <xf numFmtId="0" fontId="24" fillId="0" borderId="5" xfId="0" applyNumberFormat="1" applyFont="1" applyFill="1" applyBorder="1" applyAlignment="1" applyProtection="1"/>
    <xf numFmtId="0" fontId="24" fillId="0" borderId="12" xfId="0" applyNumberFormat="1" applyFont="1" applyFill="1" applyBorder="1" applyAlignment="1" applyProtection="1"/>
    <xf numFmtId="10" fontId="7" fillId="0" borderId="0" xfId="1" applyNumberFormat="1" applyFont="1" applyAlignment="1" applyProtection="1">
      <alignment horizontal="center"/>
    </xf>
    <xf numFmtId="44" fontId="12" fillId="5" borderId="0" xfId="4" applyFont="1" applyFill="1" applyBorder="1" applyAlignment="1" applyProtection="1">
      <alignment horizontal="center"/>
    </xf>
    <xf numFmtId="37" fontId="12" fillId="0" borderId="0" xfId="17" applyNumberFormat="1" applyFont="1" applyBorder="1" applyAlignment="1" applyProtection="1">
      <alignment horizontal="left"/>
    </xf>
    <xf numFmtId="0" fontId="0" fillId="0" borderId="0" xfId="0" applyNumberFormat="1" applyFont="1" applyBorder="1" applyAlignment="1" applyProtection="1">
      <protection locked="0"/>
    </xf>
    <xf numFmtId="37" fontId="9" fillId="0" borderId="25" xfId="17" applyNumberFormat="1" applyFont="1" applyBorder="1" applyAlignment="1" applyProtection="1">
      <alignment horizontal="centerContinuous"/>
    </xf>
    <xf numFmtId="37" fontId="30" fillId="0" borderId="9" xfId="17" applyNumberFormat="1" applyFont="1" applyBorder="1" applyAlignment="1" applyProtection="1">
      <alignment horizontal="centerContinuous"/>
    </xf>
    <xf numFmtId="37" fontId="30" fillId="0" borderId="24" xfId="17" applyNumberFormat="1" applyFont="1" applyBorder="1" applyAlignment="1" applyProtection="1">
      <alignment horizontal="centerContinuous"/>
    </xf>
    <xf numFmtId="37" fontId="25" fillId="0" borderId="40" xfId="17" applyNumberFormat="1" applyFont="1" applyBorder="1" applyAlignment="1" applyProtection="1">
      <alignment horizontal="center"/>
    </xf>
    <xf numFmtId="37" fontId="26" fillId="0" borderId="41" xfId="17" applyNumberFormat="1" applyFont="1" applyBorder="1" applyAlignment="1" applyProtection="1">
      <alignment horizontal="center"/>
    </xf>
    <xf numFmtId="12" fontId="12" fillId="0" borderId="35" xfId="17" applyNumberFormat="1" applyFont="1" applyBorder="1" applyAlignment="1" applyProtection="1">
      <alignment horizontal="center" vertical="center"/>
    </xf>
    <xf numFmtId="12" fontId="12" fillId="0" borderId="35" xfId="17" applyNumberFormat="1" applyFont="1" applyFill="1" applyBorder="1" applyAlignment="1" applyProtection="1">
      <alignment horizontal="center" vertical="center"/>
    </xf>
    <xf numFmtId="12" fontId="12" fillId="0" borderId="42" xfId="17" applyNumberFormat="1" applyFont="1" applyBorder="1" applyAlignment="1" applyProtection="1">
      <alignment horizontal="center" vertical="center"/>
    </xf>
    <xf numFmtId="44" fontId="12" fillId="0" borderId="29" xfId="4" applyFont="1" applyBorder="1" applyAlignment="1" applyProtection="1">
      <alignment horizontal="right"/>
    </xf>
    <xf numFmtId="44" fontId="12" fillId="0" borderId="21" xfId="4" applyFont="1" applyBorder="1" applyAlignment="1" applyProtection="1">
      <alignment horizontal="right"/>
    </xf>
    <xf numFmtId="37" fontId="12" fillId="0" borderId="1" xfId="17" applyNumberFormat="1" applyFont="1" applyBorder="1" applyAlignment="1" applyProtection="1">
      <alignment horizontal="center" vertical="center"/>
    </xf>
    <xf numFmtId="44" fontId="12" fillId="0" borderId="16" xfId="4" applyFont="1" applyBorder="1" applyAlignment="1" applyProtection="1">
      <alignment horizontal="center" vertical="center"/>
    </xf>
    <xf numFmtId="0" fontId="7" fillId="0" borderId="5" xfId="0" applyFont="1" applyBorder="1" applyAlignment="1" applyProtection="1"/>
    <xf numFmtId="0" fontId="7" fillId="0" borderId="14" xfId="0" applyFont="1" applyFill="1" applyBorder="1" applyAlignment="1" applyProtection="1"/>
    <xf numFmtId="0" fontId="12" fillId="4" borderId="0" xfId="17" applyNumberFormat="1" applyFont="1" applyFill="1" applyBorder="1" applyAlignment="1" applyProtection="1">
      <alignment horizontal="center"/>
      <protection locked="0"/>
    </xf>
    <xf numFmtId="12" fontId="12" fillId="4" borderId="0" xfId="17" applyNumberFormat="1" applyFont="1" applyFill="1" applyBorder="1" applyAlignment="1" applyProtection="1">
      <alignment horizontal="center"/>
      <protection locked="0"/>
    </xf>
    <xf numFmtId="37" fontId="12" fillId="4" borderId="0" xfId="17" applyNumberFormat="1" applyFont="1" applyFill="1" applyBorder="1" applyAlignment="1" applyProtection="1">
      <alignment horizontal="center"/>
      <protection locked="0"/>
    </xf>
    <xf numFmtId="44" fontId="7" fillId="0" borderId="13" xfId="4" applyFont="1" applyBorder="1" applyAlignment="1" applyProtection="1"/>
    <xf numFmtId="0" fontId="22" fillId="0" borderId="8" xfId="0" applyNumberFormat="1" applyFont="1" applyBorder="1" applyAlignment="1" applyProtection="1">
      <alignment horizontal="right"/>
    </xf>
    <xf numFmtId="44" fontId="7" fillId="0" borderId="5" xfId="0" applyNumberFormat="1" applyFont="1" applyBorder="1" applyAlignment="1" applyProtection="1"/>
    <xf numFmtId="0" fontId="7" fillId="0" borderId="5" xfId="0" applyNumberFormat="1" applyFont="1" applyBorder="1" applyAlignment="1" applyProtection="1"/>
    <xf numFmtId="0" fontId="23" fillId="0" borderId="11" xfId="0" applyFont="1" applyFill="1" applyBorder="1" applyAlignment="1" applyProtection="1">
      <alignment horizontal="center"/>
    </xf>
    <xf numFmtId="0" fontId="7" fillId="0" borderId="8" xfId="0" applyFont="1" applyFill="1" applyBorder="1" applyAlignment="1" applyProtection="1">
      <alignment horizontal="left"/>
    </xf>
    <xf numFmtId="0" fontId="23" fillId="0" borderId="8" xfId="0" applyFont="1" applyFill="1" applyBorder="1" applyAlignment="1" applyProtection="1">
      <alignment horizontal="center"/>
    </xf>
    <xf numFmtId="3" fontId="7" fillId="0" borderId="8" xfId="0" applyNumberFormat="1" applyFont="1" applyFill="1" applyBorder="1" applyAlignment="1" applyProtection="1"/>
    <xf numFmtId="37" fontId="7" fillId="0" borderId="8" xfId="0" applyNumberFormat="1" applyFont="1" applyFill="1" applyBorder="1" applyProtection="1"/>
    <xf numFmtId="37" fontId="7" fillId="0" borderId="28" xfId="0" applyNumberFormat="1" applyFont="1" applyFill="1" applyBorder="1" applyProtection="1"/>
    <xf numFmtId="10" fontId="7" fillId="0" borderId="13" xfId="1" applyNumberFormat="1" applyFont="1" applyBorder="1" applyAlignment="1" applyProtection="1">
      <alignment horizontal="center" wrapText="1"/>
    </xf>
    <xf numFmtId="37" fontId="7" fillId="0" borderId="11" xfId="0" applyNumberFormat="1" applyFont="1" applyBorder="1" applyAlignment="1" applyProtection="1">
      <alignment horizontal="center" wrapText="1"/>
    </xf>
    <xf numFmtId="37" fontId="7" fillId="0" borderId="11" xfId="17" applyNumberFormat="1" applyFont="1" applyBorder="1" applyAlignment="1" applyProtection="1">
      <alignment horizontal="center"/>
    </xf>
    <xf numFmtId="171" fontId="7" fillId="0" borderId="0" xfId="0" applyNumberFormat="1" applyFont="1" applyAlignment="1" applyProtection="1"/>
    <xf numFmtId="170" fontId="29" fillId="0" borderId="0" xfId="3" applyNumberFormat="1" applyFont="1" applyAlignment="1" applyProtection="1"/>
    <xf numFmtId="170" fontId="7" fillId="0" borderId="0" xfId="3" applyNumberFormat="1" applyFont="1" applyAlignment="1" applyProtection="1"/>
    <xf numFmtId="170" fontId="7" fillId="0" borderId="0" xfId="3" applyNumberFormat="1" applyFont="1" applyAlignment="1" applyProtection="1">
      <alignment horizontal="center"/>
    </xf>
    <xf numFmtId="0" fontId="7" fillId="0" borderId="0" xfId="0" applyFont="1" applyAlignment="1" applyProtection="1">
      <alignment horizontal="right"/>
    </xf>
    <xf numFmtId="0" fontId="7" fillId="12" borderId="0" xfId="0" applyNumberFormat="1" applyFont="1" applyFill="1" applyBorder="1" applyAlignment="1" applyProtection="1">
      <alignment horizontal="center"/>
    </xf>
    <xf numFmtId="3" fontId="7" fillId="0" borderId="18" xfId="0" applyNumberFormat="1" applyFont="1" applyFill="1" applyBorder="1" applyAlignment="1" applyProtection="1"/>
    <xf numFmtId="0" fontId="7" fillId="0" borderId="18" xfId="0" applyFont="1" applyFill="1" applyBorder="1" applyProtection="1"/>
    <xf numFmtId="37" fontId="7" fillId="0" borderId="18" xfId="0" applyNumberFormat="1" applyFont="1" applyFill="1" applyBorder="1" applyAlignment="1" applyProtection="1"/>
    <xf numFmtId="0" fontId="23" fillId="0" borderId="11" xfId="0" applyFont="1" applyBorder="1" applyAlignment="1" applyProtection="1">
      <alignment horizontal="left"/>
    </xf>
    <xf numFmtId="0" fontId="23" fillId="0" borderId="12" xfId="0" applyFont="1" applyBorder="1" applyAlignment="1" applyProtection="1">
      <alignment horizontal="left"/>
    </xf>
    <xf numFmtId="12" fontId="7" fillId="0" borderId="0" xfId="0" applyNumberFormat="1" applyFont="1" applyAlignment="1" applyProtection="1">
      <alignment horizontal="center"/>
    </xf>
    <xf numFmtId="12" fontId="7" fillId="0" borderId="0" xfId="0" applyNumberFormat="1" applyFont="1" applyAlignment="1" applyProtection="1"/>
    <xf numFmtId="44" fontId="7" fillId="0" borderId="0" xfId="0" applyNumberFormat="1" applyFont="1" applyAlignment="1" applyProtection="1"/>
    <xf numFmtId="43" fontId="7" fillId="0" borderId="0" xfId="3" applyFont="1" applyAlignment="1" applyProtection="1"/>
    <xf numFmtId="171" fontId="23" fillId="0" borderId="12" xfId="8" applyNumberFormat="1" applyFont="1" applyFill="1" applyBorder="1" applyProtection="1"/>
    <xf numFmtId="37" fontId="7" fillId="0" borderId="13" xfId="0" applyNumberFormat="1" applyFont="1" applyBorder="1" applyAlignment="1" applyProtection="1">
      <alignment horizontal="center"/>
    </xf>
    <xf numFmtId="171" fontId="23" fillId="0" borderId="14" xfId="8" applyNumberFormat="1" applyFont="1" applyFill="1" applyBorder="1" applyProtection="1"/>
    <xf numFmtId="171" fontId="23" fillId="0" borderId="44" xfId="8" applyNumberFormat="1" applyFont="1" applyFill="1" applyBorder="1" applyProtection="1"/>
    <xf numFmtId="0" fontId="7" fillId="0" borderId="3" xfId="0" applyFont="1" applyFill="1" applyBorder="1" applyAlignment="1" applyProtection="1">
      <alignment horizontal="center"/>
    </xf>
    <xf numFmtId="0" fontId="7" fillId="0" borderId="0" xfId="6" applyFont="1" applyFill="1" applyProtection="1"/>
    <xf numFmtId="0" fontId="7" fillId="0" borderId="0" xfId="6" applyFont="1" applyProtection="1"/>
    <xf numFmtId="171" fontId="7" fillId="0" borderId="0" xfId="6" applyNumberFormat="1" applyFont="1" applyProtection="1"/>
    <xf numFmtId="44" fontId="7" fillId="0" borderId="0" xfId="6" applyNumberFormat="1" applyFont="1" applyProtection="1"/>
    <xf numFmtId="0" fontId="38" fillId="0" borderId="0" xfId="6" applyFont="1" applyFill="1" applyProtection="1"/>
    <xf numFmtId="170" fontId="24" fillId="0" borderId="12" xfId="3" applyNumberFormat="1" applyFont="1" applyFill="1" applyBorder="1" applyAlignment="1" applyProtection="1"/>
    <xf numFmtId="170" fontId="7" fillId="0" borderId="0" xfId="3" applyNumberFormat="1" applyFont="1" applyFill="1" applyAlignment="1" applyProtection="1">
      <alignment horizontal="right"/>
    </xf>
    <xf numFmtId="170" fontId="7" fillId="0" borderId="0" xfId="3" applyNumberFormat="1" applyFont="1" applyFill="1" applyAlignment="1" applyProtection="1"/>
    <xf numFmtId="37" fontId="9" fillId="0" borderId="11" xfId="17" applyNumberFormat="1" applyFont="1" applyFill="1" applyBorder="1" applyAlignment="1" applyProtection="1">
      <alignment horizontal="right"/>
    </xf>
    <xf numFmtId="37" fontId="9" fillId="0" borderId="12" xfId="17" applyNumberFormat="1" applyFont="1" applyFill="1" applyBorder="1" applyAlignment="1" applyProtection="1">
      <alignment horizontal="right"/>
    </xf>
    <xf numFmtId="171" fontId="7" fillId="0" borderId="12" xfId="0" applyNumberFormat="1" applyFont="1" applyBorder="1" applyAlignment="1" applyProtection="1"/>
    <xf numFmtId="170" fontId="7" fillId="4" borderId="46" xfId="3" applyNumberFormat="1" applyFont="1" applyFill="1" applyBorder="1" applyAlignment="1" applyProtection="1">
      <protection locked="0"/>
    </xf>
    <xf numFmtId="170" fontId="7" fillId="4" borderId="47" xfId="3" applyNumberFormat="1" applyFont="1" applyFill="1" applyBorder="1" applyAlignment="1" applyProtection="1">
      <protection locked="0"/>
    </xf>
    <xf numFmtId="170" fontId="7" fillId="4" borderId="49" xfId="3" applyNumberFormat="1" applyFont="1" applyFill="1" applyBorder="1" applyAlignment="1" applyProtection="1">
      <protection locked="0"/>
    </xf>
    <xf numFmtId="170" fontId="7" fillId="4" borderId="50" xfId="3" applyNumberFormat="1" applyFont="1" applyFill="1" applyBorder="1" applyAlignment="1" applyProtection="1">
      <protection locked="0"/>
    </xf>
    <xf numFmtId="0" fontId="7" fillId="0" borderId="29" xfId="0" applyNumberFormat="1" applyFont="1" applyBorder="1" applyAlignment="1" applyProtection="1"/>
    <xf numFmtId="15" fontId="7" fillId="0" borderId="0" xfId="0" applyNumberFormat="1" applyFont="1" applyAlignment="1" applyProtection="1"/>
    <xf numFmtId="170" fontId="7" fillId="9" borderId="0" xfId="3" applyNumberFormat="1" applyFont="1" applyFill="1" applyAlignment="1" applyProtection="1"/>
    <xf numFmtId="170" fontId="7" fillId="9" borderId="0" xfId="3" applyNumberFormat="1" applyFont="1" applyFill="1" applyAlignment="1" applyProtection="1">
      <alignment horizontal="center"/>
    </xf>
    <xf numFmtId="0" fontId="7" fillId="9" borderId="0" xfId="6" applyFont="1" applyFill="1" applyProtection="1"/>
    <xf numFmtId="10" fontId="7" fillId="0" borderId="11" xfId="17" applyNumberFormat="1" applyFont="1" applyFill="1" applyBorder="1" applyAlignment="1" applyProtection="1"/>
    <xf numFmtId="170" fontId="7" fillId="0" borderId="0" xfId="0" applyNumberFormat="1" applyFont="1" applyAlignment="1" applyProtection="1"/>
    <xf numFmtId="44" fontId="7" fillId="0" borderId="2" xfId="4" applyFont="1" applyBorder="1" applyAlignment="1" applyProtection="1"/>
    <xf numFmtId="0" fontId="7" fillId="0" borderId="8" xfId="0" applyNumberFormat="1" applyFont="1" applyBorder="1" applyAlignment="1" applyProtection="1">
      <alignment horizontal="center"/>
    </xf>
    <xf numFmtId="0" fontId="23" fillId="0" borderId="8" xfId="0" applyFont="1" applyBorder="1" applyAlignment="1" applyProtection="1">
      <alignment horizontal="left"/>
    </xf>
    <xf numFmtId="0" fontId="23" fillId="0" borderId="0" xfId="0" applyFont="1" applyBorder="1" applyAlignment="1" applyProtection="1">
      <alignment horizontal="left"/>
    </xf>
    <xf numFmtId="9" fontId="23" fillId="0" borderId="0" xfId="0" applyNumberFormat="1" applyFont="1" applyFill="1" applyBorder="1" applyAlignment="1" applyProtection="1">
      <alignment horizontal="center"/>
    </xf>
    <xf numFmtId="173" fontId="23" fillId="0" borderId="0" xfId="0" applyNumberFormat="1" applyFont="1" applyFill="1" applyBorder="1" applyAlignment="1" applyProtection="1">
      <alignment horizontal="center"/>
    </xf>
    <xf numFmtId="172" fontId="7" fillId="0" borderId="0" xfId="1" applyNumberFormat="1" applyFont="1" applyAlignment="1" applyProtection="1">
      <alignment horizontal="center"/>
    </xf>
    <xf numFmtId="44" fontId="7" fillId="0" borderId="0" xfId="4" applyFont="1" applyAlignment="1" applyProtection="1">
      <alignment horizontal="center"/>
    </xf>
    <xf numFmtId="10" fontId="7" fillId="0" borderId="0" xfId="1" applyNumberFormat="1" applyFont="1" applyAlignment="1" applyProtection="1">
      <alignment horizontal="center"/>
    </xf>
    <xf numFmtId="170" fontId="7" fillId="4" borderId="51" xfId="3" applyNumberFormat="1" applyFont="1" applyFill="1" applyBorder="1" applyAlignment="1" applyProtection="1">
      <protection locked="0"/>
    </xf>
    <xf numFmtId="170" fontId="7" fillId="4" borderId="52" xfId="3" applyNumberFormat="1" applyFont="1" applyFill="1" applyBorder="1" applyAlignment="1" applyProtection="1">
      <protection locked="0"/>
    </xf>
    <xf numFmtId="0" fontId="9" fillId="0" borderId="5" xfId="0" applyFont="1" applyBorder="1" applyAlignment="1" applyProtection="1"/>
    <xf numFmtId="0" fontId="7" fillId="0" borderId="5" xfId="0" applyFont="1" applyBorder="1" applyAlignment="1" applyProtection="1">
      <alignment horizontal="center" vertical="center"/>
    </xf>
    <xf numFmtId="0" fontId="7" fillId="0" borderId="12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/>
    </xf>
    <xf numFmtId="170" fontId="7" fillId="4" borderId="51" xfId="3" applyNumberFormat="1" applyFont="1" applyFill="1" applyBorder="1" applyAlignment="1" applyProtection="1">
      <alignment vertical="center"/>
      <protection locked="0"/>
    </xf>
    <xf numFmtId="170" fontId="7" fillId="4" borderId="52" xfId="3" applyNumberFormat="1" applyFont="1" applyFill="1" applyBorder="1" applyAlignment="1" applyProtection="1">
      <alignment vertical="center"/>
      <protection locked="0"/>
    </xf>
    <xf numFmtId="171" fontId="23" fillId="0" borderId="0" xfId="8" applyNumberFormat="1" applyFont="1" applyFill="1" applyBorder="1" applyAlignment="1" applyProtection="1">
      <alignment vertical="center"/>
    </xf>
    <xf numFmtId="165" fontId="7" fillId="0" borderId="0" xfId="0" applyNumberFormat="1" applyFont="1" applyBorder="1" applyAlignment="1" applyProtection="1">
      <alignment vertical="center"/>
    </xf>
    <xf numFmtId="0" fontId="7" fillId="0" borderId="0" xfId="0" applyNumberFormat="1" applyFont="1" applyBorder="1" applyAlignment="1" applyProtection="1">
      <alignment vertical="center"/>
    </xf>
    <xf numFmtId="0" fontId="7" fillId="0" borderId="14" xfId="0" applyNumberFormat="1" applyFont="1" applyBorder="1" applyAlignment="1" applyProtection="1"/>
    <xf numFmtId="0" fontId="7" fillId="0" borderId="1" xfId="0" applyNumberFormat="1" applyFont="1" applyBorder="1" applyAlignment="1" applyProtection="1"/>
    <xf numFmtId="10" fontId="13" fillId="11" borderId="9" xfId="1" applyNumberFormat="1" applyFont="1" applyFill="1" applyBorder="1" applyProtection="1"/>
    <xf numFmtId="9" fontId="43" fillId="0" borderId="0" xfId="1" applyFont="1" applyBorder="1" applyProtection="1"/>
    <xf numFmtId="0" fontId="7" fillId="0" borderId="0" xfId="6" applyFont="1" applyAlignment="1" applyProtection="1">
      <alignment horizontal="right"/>
    </xf>
    <xf numFmtId="170" fontId="7" fillId="0" borderId="12" xfId="3" applyNumberFormat="1" applyFont="1" applyBorder="1" applyAlignment="1" applyProtection="1"/>
    <xf numFmtId="37" fontId="7" fillId="0" borderId="15" xfId="0" applyNumberFormat="1" applyFont="1" applyBorder="1" applyAlignment="1" applyProtection="1"/>
    <xf numFmtId="170" fontId="7" fillId="4" borderId="45" xfId="27" applyNumberFormat="1" applyFont="1" applyFill="1" applyBorder="1" applyAlignment="1" applyProtection="1">
      <protection locked="0"/>
    </xf>
    <xf numFmtId="0" fontId="7" fillId="0" borderId="8" xfId="0" applyNumberFormat="1" applyFont="1" applyBorder="1" applyAlignment="1" applyProtection="1"/>
    <xf numFmtId="0" fontId="7" fillId="0" borderId="2" xfId="0" applyNumberFormat="1" applyFont="1" applyBorder="1" applyAlignment="1" applyProtection="1"/>
    <xf numFmtId="0" fontId="7" fillId="0" borderId="14" xfId="0" applyNumberFormat="1" applyFont="1" applyBorder="1" applyAlignment="1" applyProtection="1"/>
    <xf numFmtId="0" fontId="7" fillId="0" borderId="15" xfId="0" applyNumberFormat="1" applyFont="1" applyBorder="1" applyAlignment="1" applyProtection="1"/>
    <xf numFmtId="0" fontId="7" fillId="0" borderId="0" xfId="0" applyNumberFormat="1" applyFont="1" applyBorder="1" applyAlignment="1" applyProtection="1"/>
    <xf numFmtId="171" fontId="7" fillId="0" borderId="0" xfId="0" applyNumberFormat="1" applyFont="1" applyAlignment="1" applyProtection="1">
      <alignment horizontal="center"/>
    </xf>
    <xf numFmtId="171" fontId="7" fillId="0" borderId="13" xfId="0" applyNumberFormat="1" applyFont="1" applyBorder="1" applyAlignment="1" applyProtection="1"/>
    <xf numFmtId="171" fontId="7" fillId="0" borderId="0" xfId="0" applyNumberFormat="1" applyFont="1" applyBorder="1" applyAlignment="1" applyProtection="1"/>
    <xf numFmtId="170" fontId="7" fillId="0" borderId="1" xfId="0" applyNumberFormat="1" applyFont="1" applyBorder="1" applyAlignment="1" applyProtection="1"/>
    <xf numFmtId="10" fontId="42" fillId="0" borderId="0" xfId="1" applyNumberFormat="1" applyFont="1" applyFill="1" applyBorder="1" applyProtection="1"/>
    <xf numFmtId="0" fontId="7" fillId="14" borderId="0" xfId="1" applyNumberFormat="1" applyFont="1" applyFill="1" applyAlignment="1" applyProtection="1">
      <alignment horizontal="center"/>
    </xf>
    <xf numFmtId="10" fontId="7" fillId="14" borderId="1" xfId="1" applyNumberFormat="1" applyFont="1" applyFill="1" applyBorder="1" applyAlignment="1" applyProtection="1">
      <alignment horizontal="center"/>
    </xf>
    <xf numFmtId="37" fontId="7" fillId="0" borderId="1" xfId="0" applyNumberFormat="1" applyFont="1" applyBorder="1" applyAlignment="1" applyProtection="1">
      <alignment horizontal="center"/>
    </xf>
    <xf numFmtId="37" fontId="7" fillId="6" borderId="9" xfId="0" applyNumberFormat="1" applyFont="1" applyFill="1" applyBorder="1" applyProtection="1"/>
    <xf numFmtId="10" fontId="7" fillId="6" borderId="7" xfId="1" applyNumberFormat="1" applyFont="1" applyFill="1" applyBorder="1" applyAlignment="1" applyProtection="1">
      <alignment horizontal="center"/>
    </xf>
    <xf numFmtId="10" fontId="7" fillId="15" borderId="0" xfId="1" applyNumberFormat="1" applyFont="1" applyFill="1" applyBorder="1" applyProtection="1"/>
    <xf numFmtId="0" fontId="8" fillId="0" borderId="0" xfId="0" applyNumberFormat="1" applyFont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37" fontId="7" fillId="0" borderId="0" xfId="0" applyNumberFormat="1" applyFont="1" applyBorder="1" applyAlignment="1" applyProtection="1">
      <alignment horizontal="center" wrapText="1"/>
    </xf>
    <xf numFmtId="0" fontId="7" fillId="0" borderId="0" xfId="0" applyNumberFormat="1" applyFont="1" applyBorder="1" applyAlignment="1" applyProtection="1">
      <alignment horizontal="center"/>
    </xf>
    <xf numFmtId="0" fontId="7" fillId="0" borderId="0" xfId="0" applyNumberFormat="1" applyFont="1" applyBorder="1" applyAlignment="1" applyProtection="1"/>
    <xf numFmtId="1" fontId="7" fillId="4" borderId="2" xfId="3" applyNumberFormat="1" applyFont="1" applyFill="1" applyBorder="1" applyAlignment="1" applyProtection="1">
      <alignment horizontal="center"/>
      <protection locked="0"/>
    </xf>
    <xf numFmtId="0" fontId="12" fillId="0" borderId="0" xfId="0" applyNumberFormat="1" applyFont="1" applyBorder="1" applyAlignment="1" applyProtection="1">
      <alignment horizontal="center"/>
    </xf>
    <xf numFmtId="1" fontId="7" fillId="0" borderId="0" xfId="0" applyNumberFormat="1" applyFont="1" applyFill="1" applyBorder="1" applyAlignment="1" applyProtection="1">
      <alignment horizontal="left"/>
    </xf>
    <xf numFmtId="175" fontId="7" fillId="0" borderId="0" xfId="0" applyNumberFormat="1" applyFont="1" applyFill="1" applyBorder="1" applyAlignment="1" applyProtection="1">
      <alignment horizontal="left"/>
    </xf>
    <xf numFmtId="0" fontId="8" fillId="0" borderId="0" xfId="0" applyNumberFormat="1" applyFont="1" applyAlignment="1" applyProtection="1">
      <alignment horizontal="center"/>
    </xf>
    <xf numFmtId="0" fontId="7" fillId="0" borderId="58" xfId="0" applyNumberFormat="1" applyFont="1" applyBorder="1" applyAlignment="1" applyProtection="1">
      <alignment horizontal="center"/>
    </xf>
    <xf numFmtId="0" fontId="7" fillId="0" borderId="59" xfId="0" applyNumberFormat="1" applyFont="1" applyBorder="1" applyAlignment="1" applyProtection="1">
      <alignment horizontal="center"/>
    </xf>
    <xf numFmtId="0" fontId="7" fillId="0" borderId="60" xfId="0" applyNumberFormat="1" applyFont="1" applyBorder="1" applyAlignment="1" applyProtection="1">
      <alignment horizontal="right"/>
    </xf>
    <xf numFmtId="0" fontId="7" fillId="0" borderId="61" xfId="0" applyNumberFormat="1" applyFont="1" applyBorder="1" applyAlignment="1" applyProtection="1">
      <alignment horizontal="center"/>
    </xf>
    <xf numFmtId="5" fontId="7" fillId="0" borderId="60" xfId="0" applyNumberFormat="1" applyFont="1" applyBorder="1" applyAlignment="1" applyProtection="1">
      <alignment horizontal="right"/>
    </xf>
    <xf numFmtId="5" fontId="7" fillId="0" borderId="62" xfId="0" applyNumberFormat="1" applyFont="1" applyBorder="1" applyAlignment="1" applyProtection="1">
      <alignment horizontal="right"/>
    </xf>
    <xf numFmtId="5" fontId="7" fillId="0" borderId="63" xfId="0" applyNumberFormat="1" applyFont="1" applyBorder="1" applyAlignment="1" applyProtection="1">
      <alignment horizontal="right"/>
    </xf>
    <xf numFmtId="5" fontId="7" fillId="0" borderId="64" xfId="0" applyNumberFormat="1" applyFont="1" applyBorder="1" applyAlignment="1" applyProtection="1">
      <alignment horizontal="right"/>
    </xf>
    <xf numFmtId="5" fontId="7" fillId="0" borderId="39" xfId="0" applyNumberFormat="1" applyFont="1" applyBorder="1" applyAlignment="1" applyProtection="1">
      <alignment horizontal="right"/>
    </xf>
    <xf numFmtId="5" fontId="7" fillId="0" borderId="65" xfId="0" applyNumberFormat="1" applyFont="1" applyBorder="1" applyAlignment="1" applyProtection="1">
      <alignment horizontal="center"/>
    </xf>
    <xf numFmtId="9" fontId="7" fillId="0" borderId="32" xfId="1" applyFont="1" applyBorder="1" applyAlignment="1" applyProtection="1">
      <alignment horizontal="left"/>
    </xf>
    <xf numFmtId="5" fontId="7" fillId="0" borderId="66" xfId="0" applyNumberFormat="1" applyFont="1" applyBorder="1" applyAlignment="1" applyProtection="1">
      <alignment horizontal="right"/>
    </xf>
    <xf numFmtId="0" fontId="7" fillId="0" borderId="0" xfId="0" applyFont="1" applyFill="1" applyBorder="1" applyAlignment="1" applyProtection="1"/>
    <xf numFmtId="14" fontId="9" fillId="0" borderId="1" xfId="0" applyNumberFormat="1" applyFont="1" applyFill="1" applyBorder="1" applyAlignment="1" applyProtection="1"/>
    <xf numFmtId="0" fontId="12" fillId="0" borderId="20" xfId="0" applyNumberFormat="1" applyFont="1" applyBorder="1" applyAlignment="1" applyProtection="1">
      <alignment horizontal="center" wrapText="1"/>
    </xf>
    <xf numFmtId="0" fontId="7" fillId="0" borderId="20" xfId="0" applyFont="1" applyBorder="1" applyAlignment="1" applyProtection="1">
      <alignment horizontal="center"/>
    </xf>
    <xf numFmtId="37" fontId="7" fillId="0" borderId="20" xfId="0" applyNumberFormat="1" applyFont="1" applyBorder="1" applyAlignment="1" applyProtection="1">
      <alignment horizontal="center" wrapText="1"/>
    </xf>
    <xf numFmtId="0" fontId="7" fillId="0" borderId="20" xfId="0" applyFont="1" applyBorder="1" applyAlignment="1" applyProtection="1">
      <alignment horizontal="center" wrapText="1"/>
    </xf>
    <xf numFmtId="0" fontId="9" fillId="0" borderId="28" xfId="0" applyNumberFormat="1" applyFont="1" applyFill="1" applyBorder="1" applyAlignment="1" applyProtection="1"/>
    <xf numFmtId="10" fontId="7" fillId="0" borderId="20" xfId="0" applyNumberFormat="1" applyFont="1" applyFill="1" applyBorder="1" applyAlignment="1" applyProtection="1"/>
    <xf numFmtId="0" fontId="9" fillId="0" borderId="28" xfId="0" applyFont="1" applyBorder="1" applyAlignment="1" applyProtection="1">
      <alignment wrapText="1"/>
    </xf>
    <xf numFmtId="0" fontId="7" fillId="18" borderId="0" xfId="0" applyNumberFormat="1" applyFont="1" applyFill="1" applyBorder="1" applyAlignment="1" applyProtection="1"/>
    <xf numFmtId="0" fontId="7" fillId="18" borderId="0" xfId="0" applyNumberFormat="1" applyFont="1" applyFill="1" applyAlignment="1" applyProtection="1"/>
    <xf numFmtId="0" fontId="7" fillId="18" borderId="0" xfId="0" applyNumberFormat="1" applyFont="1" applyFill="1" applyBorder="1" applyAlignment="1" applyProtection="1">
      <alignment horizontal="center"/>
    </xf>
    <xf numFmtId="0" fontId="8" fillId="18" borderId="0" xfId="0" applyNumberFormat="1" applyFont="1" applyFill="1" applyAlignment="1" applyProtection="1"/>
    <xf numFmtId="0" fontId="7" fillId="0" borderId="1" xfId="0" applyNumberFormat="1" applyFont="1" applyBorder="1" applyAlignment="1" applyProtection="1"/>
    <xf numFmtId="9" fontId="7" fillId="0" borderId="0" xfId="1" applyFont="1" applyFill="1" applyAlignment="1" applyProtection="1"/>
    <xf numFmtId="37" fontId="7" fillId="0" borderId="1" xfId="0" applyNumberFormat="1" applyFont="1" applyBorder="1" applyAlignment="1" applyProtection="1"/>
    <xf numFmtId="37" fontId="7" fillId="0" borderId="0" xfId="0" applyNumberFormat="1" applyFont="1" applyFill="1" applyAlignment="1" applyProtection="1">
      <alignment horizontal="center"/>
    </xf>
    <xf numFmtId="5" fontId="7" fillId="0" borderId="0" xfId="1" applyNumberFormat="1" applyFont="1" applyBorder="1" applyAlignment="1" applyProtection="1">
      <alignment horizontal="center"/>
    </xf>
    <xf numFmtId="5" fontId="7" fillId="0" borderId="0" xfId="0" applyNumberFormat="1" applyFont="1" applyBorder="1" applyAlignment="1" applyProtection="1">
      <alignment horizontal="center"/>
    </xf>
    <xf numFmtId="14" fontId="9" fillId="0" borderId="0" xfId="0" applyNumberFormat="1" applyFont="1" applyFill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20" xfId="0" applyFont="1" applyBorder="1" applyAlignment="1" applyProtection="1">
      <alignment horizontal="center" vertical="center" wrapText="1"/>
    </xf>
    <xf numFmtId="0" fontId="7" fillId="0" borderId="0" xfId="0" applyNumberFormat="1" applyFont="1" applyAlignment="1" applyProtection="1">
      <alignment horizontal="center" vertical="center"/>
    </xf>
    <xf numFmtId="0" fontId="7" fillId="0" borderId="20" xfId="0" applyNumberFormat="1" applyFont="1" applyFill="1" applyBorder="1" applyAlignment="1" applyProtection="1">
      <alignment horizontal="center" vertical="center"/>
    </xf>
    <xf numFmtId="14" fontId="9" fillId="0" borderId="1" xfId="0" applyNumberFormat="1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/>
    </xf>
    <xf numFmtId="0" fontId="7" fillId="0" borderId="0" xfId="0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Alignment="1" applyProtection="1">
      <alignment horizontal="center" vertical="center"/>
    </xf>
    <xf numFmtId="0" fontId="7" fillId="0" borderId="9" xfId="0" applyFont="1" applyBorder="1" applyAlignment="1" applyProtection="1">
      <alignment horizontal="center" vertical="center" wrapText="1"/>
    </xf>
    <xf numFmtId="0" fontId="7" fillId="0" borderId="20" xfId="0" applyNumberFormat="1" applyFont="1" applyBorder="1" applyAlignment="1" applyProtection="1">
      <alignment horizontal="center" vertical="center"/>
    </xf>
    <xf numFmtId="171" fontId="7" fillId="0" borderId="0" xfId="4" applyNumberFormat="1" applyFont="1" applyFill="1" applyBorder="1" applyProtection="1"/>
    <xf numFmtId="170" fontId="7" fillId="0" borderId="0" xfId="3" applyNumberFormat="1" applyFont="1" applyFill="1" applyBorder="1" applyProtection="1"/>
    <xf numFmtId="0" fontId="7" fillId="18" borderId="0" xfId="0" applyFont="1" applyFill="1" applyBorder="1" applyAlignment="1" applyProtection="1">
      <alignment horizontal="center" vertical="center" wrapText="1"/>
    </xf>
    <xf numFmtId="0" fontId="7" fillId="18" borderId="0" xfId="0" applyNumberFormat="1" applyFont="1" applyFill="1" applyBorder="1" applyAlignment="1" applyProtection="1">
      <alignment horizontal="center" vertical="center"/>
    </xf>
    <xf numFmtId="0" fontId="7" fillId="18" borderId="0" xfId="0" applyNumberFormat="1" applyFont="1" applyFill="1" applyAlignment="1" applyProtection="1">
      <alignment horizontal="center" vertical="center"/>
    </xf>
    <xf numFmtId="0" fontId="8" fillId="18" borderId="0" xfId="0" applyNumberFormat="1" applyFont="1" applyFill="1" applyAlignment="1" applyProtection="1">
      <alignment horizontal="center" vertical="center"/>
    </xf>
    <xf numFmtId="0" fontId="7" fillId="18" borderId="0" xfId="0" applyFont="1" applyFill="1" applyAlignment="1" applyProtection="1">
      <alignment horizontal="center" vertical="center"/>
    </xf>
    <xf numFmtId="0" fontId="24" fillId="0" borderId="0" xfId="0" applyNumberFormat="1" applyFont="1" applyAlignment="1" applyProtection="1">
      <alignment horizontal="left"/>
    </xf>
    <xf numFmtId="37" fontId="7" fillId="0" borderId="13" xfId="17" applyNumberFormat="1" applyFont="1" applyBorder="1" applyAlignment="1" applyProtection="1">
      <alignment horizontal="center"/>
    </xf>
    <xf numFmtId="0" fontId="7" fillId="0" borderId="19" xfId="0" applyNumberFormat="1" applyFont="1" applyBorder="1" applyAlignment="1" applyProtection="1">
      <alignment horizontal="center" wrapText="1"/>
    </xf>
    <xf numFmtId="0" fontId="7" fillId="0" borderId="2" xfId="0" applyNumberFormat="1" applyFont="1" applyBorder="1" applyAlignment="1" applyProtection="1">
      <alignment horizontal="center" wrapText="1"/>
    </xf>
    <xf numFmtId="9" fontId="7" fillId="13" borderId="7" xfId="1" applyFont="1" applyFill="1" applyBorder="1" applyAlignment="1" applyProtection="1">
      <alignment horizontal="right"/>
      <protection locked="0"/>
    </xf>
    <xf numFmtId="9" fontId="23" fillId="0" borderId="15" xfId="0" applyNumberFormat="1" applyFont="1" applyFill="1" applyBorder="1" applyAlignment="1" applyProtection="1">
      <alignment horizontal="center"/>
    </xf>
    <xf numFmtId="173" fontId="7" fillId="4" borderId="7" xfId="1" applyNumberFormat="1" applyFont="1" applyFill="1" applyBorder="1" applyAlignment="1" applyProtection="1">
      <protection locked="0"/>
    </xf>
    <xf numFmtId="173" fontId="23" fillId="0" borderId="15" xfId="0" applyNumberFormat="1" applyFont="1" applyFill="1" applyBorder="1" applyAlignment="1" applyProtection="1">
      <alignment horizontal="center"/>
    </xf>
    <xf numFmtId="171" fontId="7" fillId="6" borderId="43" xfId="4" applyNumberFormat="1" applyFont="1" applyFill="1" applyBorder="1" applyAlignment="1" applyProtection="1"/>
    <xf numFmtId="171" fontId="7" fillId="0" borderId="16" xfId="4" applyNumberFormat="1" applyFont="1" applyFill="1" applyBorder="1" applyAlignment="1" applyProtection="1">
      <alignment horizontal="center" vertical="center"/>
    </xf>
    <xf numFmtId="0" fontId="7" fillId="0" borderId="43" xfId="0" applyNumberFormat="1" applyFont="1" applyBorder="1" applyAlignment="1" applyProtection="1">
      <alignment horizontal="center" vertical="center"/>
    </xf>
    <xf numFmtId="0" fontId="7" fillId="0" borderId="1" xfId="0" applyFont="1" applyBorder="1" applyAlignment="1" applyProtection="1">
      <alignment horizontal="center" vertical="center"/>
    </xf>
    <xf numFmtId="0" fontId="44" fillId="0" borderId="0" xfId="0" applyNumberFormat="1" applyFont="1" applyAlignment="1" applyProtection="1">
      <alignment horizontal="center" vertical="center"/>
    </xf>
    <xf numFmtId="171" fontId="44" fillId="0" borderId="0" xfId="0" applyNumberFormat="1" applyFont="1" applyAlignment="1" applyProtection="1">
      <alignment horizontal="center" vertical="center"/>
    </xf>
    <xf numFmtId="37" fontId="23" fillId="0" borderId="2" xfId="0" applyNumberFormat="1" applyFont="1" applyFill="1" applyBorder="1" applyProtection="1"/>
    <xf numFmtId="172" fontId="23" fillId="0" borderId="2" xfId="1" applyNumberFormat="1" applyFont="1" applyFill="1" applyBorder="1" applyProtection="1"/>
    <xf numFmtId="7" fontId="13" fillId="0" borderId="14" xfId="17" applyNumberFormat="1" applyFont="1" applyFill="1" applyBorder="1" applyAlignment="1" applyProtection="1"/>
    <xf numFmtId="5" fontId="13" fillId="0" borderId="15" xfId="17" applyNumberFormat="1" applyFont="1" applyFill="1" applyBorder="1" applyAlignment="1" applyProtection="1">
      <alignment horizontal="right"/>
    </xf>
    <xf numFmtId="172" fontId="13" fillId="0" borderId="19" xfId="1" applyNumberFormat="1" applyFont="1" applyFill="1" applyBorder="1" applyAlignment="1" applyProtection="1">
      <alignment horizontal="right"/>
    </xf>
    <xf numFmtId="0" fontId="13" fillId="0" borderId="4" xfId="0" applyFont="1" applyFill="1" applyBorder="1" applyAlignment="1" applyProtection="1"/>
    <xf numFmtId="5" fontId="13" fillId="0" borderId="3" xfId="0" applyNumberFormat="1" applyFont="1" applyFill="1" applyBorder="1" applyProtection="1"/>
    <xf numFmtId="172" fontId="13" fillId="0" borderId="3" xfId="1" applyNumberFormat="1" applyFont="1" applyFill="1" applyBorder="1" applyProtection="1"/>
    <xf numFmtId="174" fontId="7" fillId="0" borderId="0" xfId="0" applyNumberFormat="1" applyFont="1" applyFill="1" applyAlignment="1" applyProtection="1">
      <alignment horizontal="right"/>
    </xf>
    <xf numFmtId="170" fontId="9" fillId="0" borderId="15" xfId="3" applyNumberFormat="1" applyFont="1" applyFill="1" applyBorder="1" applyAlignment="1" applyProtection="1">
      <alignment horizontal="right"/>
    </xf>
    <xf numFmtId="0" fontId="0" fillId="0" borderId="0" xfId="0" applyNumberFormat="1" applyFont="1" applyFill="1" applyAlignment="1" applyProtection="1">
      <alignment horizontal="center"/>
      <protection locked="0"/>
    </xf>
    <xf numFmtId="12" fontId="0" fillId="0" borderId="0" xfId="3" applyNumberFormat="1" applyFont="1" applyFill="1" applyAlignment="1" applyProtection="1">
      <alignment horizontal="center"/>
      <protection locked="0"/>
    </xf>
    <xf numFmtId="0" fontId="10" fillId="0" borderId="0" xfId="0" applyNumberFormat="1" applyFont="1" applyFill="1" applyAlignment="1" applyProtection="1">
      <alignment horizontal="center"/>
    </xf>
    <xf numFmtId="9" fontId="7" fillId="0" borderId="0" xfId="1" applyFont="1" applyAlignment="1" applyProtection="1"/>
    <xf numFmtId="37" fontId="7" fillId="19" borderId="0" xfId="0" applyNumberFormat="1" applyFont="1" applyFill="1" applyAlignment="1" applyProtection="1">
      <alignment horizontal="center"/>
    </xf>
    <xf numFmtId="170" fontId="7" fillId="19" borderId="0" xfId="3" applyNumberFormat="1" applyFont="1" applyFill="1" applyBorder="1" applyProtection="1"/>
    <xf numFmtId="171" fontId="7" fillId="19" borderId="0" xfId="4" applyNumberFormat="1" applyFont="1" applyFill="1" applyBorder="1" applyProtection="1"/>
    <xf numFmtId="171" fontId="7" fillId="19" borderId="0" xfId="4" applyNumberFormat="1" applyFont="1" applyFill="1" applyAlignment="1" applyProtection="1"/>
    <xf numFmtId="170" fontId="7" fillId="19" borderId="20" xfId="3" applyNumberFormat="1" applyFont="1" applyFill="1" applyBorder="1" applyAlignment="1" applyProtection="1"/>
    <xf numFmtId="171" fontId="7" fillId="6" borderId="0" xfId="4" applyNumberFormat="1" applyFont="1" applyFill="1" applyBorder="1" applyAlignment="1" applyProtection="1"/>
    <xf numFmtId="10" fontId="7" fillId="15" borderId="0" xfId="0" applyNumberFormat="1" applyFont="1" applyFill="1" applyAlignment="1" applyProtection="1"/>
    <xf numFmtId="171" fontId="7" fillId="6" borderId="9" xfId="4" applyNumberFormat="1" applyFont="1" applyFill="1" applyBorder="1" applyAlignment="1" applyProtection="1"/>
    <xf numFmtId="170" fontId="7" fillId="6" borderId="0" xfId="3" applyNumberFormat="1" applyFont="1" applyFill="1" applyAlignment="1" applyProtection="1"/>
    <xf numFmtId="171" fontId="7" fillId="6" borderId="12" xfId="4" applyNumberFormat="1" applyFont="1" applyFill="1" applyBorder="1" applyProtection="1"/>
    <xf numFmtId="170" fontId="7" fillId="6" borderId="0" xfId="3" applyNumberFormat="1" applyFont="1" applyFill="1" applyBorder="1" applyProtection="1"/>
    <xf numFmtId="10" fontId="7" fillId="6" borderId="0" xfId="1" applyNumberFormat="1" applyFont="1" applyFill="1" applyBorder="1" applyProtection="1"/>
    <xf numFmtId="171" fontId="7" fillId="6" borderId="16" xfId="4" applyNumberFormat="1" applyFont="1" applyFill="1" applyBorder="1" applyProtection="1"/>
    <xf numFmtId="10" fontId="7" fillId="6" borderId="0" xfId="0" applyNumberFormat="1" applyFont="1" applyFill="1" applyBorder="1" applyProtection="1"/>
    <xf numFmtId="10" fontId="7" fillId="6" borderId="16" xfId="0" applyNumberFormat="1" applyFont="1" applyFill="1" applyBorder="1" applyProtection="1"/>
    <xf numFmtId="10" fontId="7" fillId="6" borderId="5" xfId="0" applyNumberFormat="1" applyFont="1" applyFill="1" applyBorder="1" applyProtection="1"/>
    <xf numFmtId="171" fontId="7" fillId="6" borderId="5" xfId="4" applyNumberFormat="1" applyFont="1" applyFill="1" applyBorder="1" applyAlignment="1" applyProtection="1"/>
    <xf numFmtId="173" fontId="7" fillId="6" borderId="0" xfId="1" applyNumberFormat="1" applyFont="1" applyFill="1" applyBorder="1" applyAlignment="1" applyProtection="1">
      <alignment horizontal="center"/>
    </xf>
    <xf numFmtId="10" fontId="7" fillId="6" borderId="0" xfId="1" applyNumberFormat="1" applyFont="1" applyFill="1" applyBorder="1" applyAlignment="1" applyProtection="1">
      <alignment horizontal="center"/>
    </xf>
    <xf numFmtId="164" fontId="7" fillId="6" borderId="0" xfId="4" applyNumberFormat="1" applyFont="1" applyFill="1" applyBorder="1" applyAlignment="1" applyProtection="1">
      <alignment horizontal="center"/>
    </xf>
    <xf numFmtId="0" fontId="0" fillId="20" borderId="19" xfId="0" applyNumberFormat="1" applyFont="1" applyFill="1" applyBorder="1" applyAlignment="1" applyProtection="1">
      <alignment horizontal="center"/>
    </xf>
    <xf numFmtId="0" fontId="7" fillId="0" borderId="8" xfId="7" applyFont="1" applyBorder="1" applyAlignment="1" applyProtection="1">
      <alignment horizontal="center"/>
    </xf>
    <xf numFmtId="0" fontId="9" fillId="0" borderId="8" xfId="7" applyFont="1" applyBorder="1" applyAlignment="1" applyProtection="1">
      <alignment horizontal="center"/>
    </xf>
    <xf numFmtId="0" fontId="7" fillId="0" borderId="12" xfId="0" applyNumberFormat="1" applyFont="1" applyBorder="1" applyAlignment="1" applyProtection="1"/>
    <xf numFmtId="0" fontId="7" fillId="0" borderId="0" xfId="0" applyNumberFormat="1" applyFont="1" applyBorder="1" applyAlignment="1" applyProtection="1"/>
    <xf numFmtId="0" fontId="7" fillId="0" borderId="14" xfId="7" applyFont="1" applyBorder="1" applyAlignment="1" applyProtection="1">
      <alignment horizontal="center"/>
    </xf>
    <xf numFmtId="37" fontId="7" fillId="20" borderId="71" xfId="0" applyNumberFormat="1" applyFont="1" applyFill="1" applyBorder="1" applyProtection="1"/>
    <xf numFmtId="37" fontId="7" fillId="6" borderId="71" xfId="0" applyNumberFormat="1" applyFont="1" applyFill="1" applyBorder="1" applyProtection="1"/>
    <xf numFmtId="10" fontId="7" fillId="6" borderId="71" xfId="1" applyNumberFormat="1" applyFont="1" applyFill="1" applyBorder="1" applyProtection="1"/>
    <xf numFmtId="0" fontId="7" fillId="20" borderId="70" xfId="0" applyNumberFormat="1" applyFont="1" applyFill="1" applyBorder="1" applyAlignment="1" applyProtection="1">
      <alignment horizontal="center"/>
    </xf>
    <xf numFmtId="0" fontId="7" fillId="20" borderId="69" xfId="0" applyNumberFormat="1" applyFont="1" applyFill="1" applyBorder="1" applyAlignment="1" applyProtection="1">
      <alignment horizontal="left"/>
    </xf>
    <xf numFmtId="37" fontId="7" fillId="20" borderId="69" xfId="0" applyNumberFormat="1" applyFont="1" applyFill="1" applyBorder="1" applyProtection="1"/>
    <xf numFmtId="10" fontId="7" fillId="20" borderId="69" xfId="1" applyNumberFormat="1" applyFont="1" applyFill="1" applyBorder="1" applyAlignment="1" applyProtection="1">
      <alignment horizontal="right"/>
    </xf>
    <xf numFmtId="37" fontId="7" fillId="6" borderId="69" xfId="0" applyNumberFormat="1" applyFont="1" applyFill="1" applyBorder="1" applyProtection="1"/>
    <xf numFmtId="10" fontId="7" fillId="6" borderId="69" xfId="1" applyNumberFormat="1" applyFont="1" applyFill="1" applyBorder="1" applyProtection="1"/>
    <xf numFmtId="0" fontId="7" fillId="20" borderId="73" xfId="0" applyNumberFormat="1" applyFont="1" applyFill="1" applyBorder="1" applyAlignment="1" applyProtection="1">
      <alignment horizontal="center"/>
    </xf>
    <xf numFmtId="0" fontId="7" fillId="20" borderId="74" xfId="0" applyNumberFormat="1" applyFont="1" applyFill="1" applyBorder="1" applyAlignment="1" applyProtection="1">
      <alignment horizontal="left"/>
    </xf>
    <xf numFmtId="37" fontId="7" fillId="20" borderId="74" xfId="0" applyNumberFormat="1" applyFont="1" applyFill="1" applyBorder="1" applyProtection="1"/>
    <xf numFmtId="10" fontId="7" fillId="20" borderId="74" xfId="1" applyNumberFormat="1" applyFont="1" applyFill="1" applyBorder="1" applyAlignment="1" applyProtection="1">
      <alignment horizontal="right"/>
    </xf>
    <xf numFmtId="37" fontId="7" fillId="6" borderId="74" xfId="0" applyNumberFormat="1" applyFont="1" applyFill="1" applyBorder="1" applyProtection="1"/>
    <xf numFmtId="10" fontId="7" fillId="6" borderId="74" xfId="1" applyNumberFormat="1" applyFont="1" applyFill="1" applyBorder="1" applyProtection="1"/>
    <xf numFmtId="0" fontId="7" fillId="0" borderId="72" xfId="0" applyFont="1" applyBorder="1" applyProtection="1"/>
    <xf numFmtId="3" fontId="7" fillId="0" borderId="71" xfId="0" applyNumberFormat="1" applyFont="1" applyFill="1" applyBorder="1" applyAlignment="1" applyProtection="1"/>
    <xf numFmtId="0" fontId="7" fillId="0" borderId="71" xfId="0" applyNumberFormat="1" applyFont="1" applyFill="1" applyBorder="1" applyAlignment="1" applyProtection="1"/>
    <xf numFmtId="10" fontId="7" fillId="0" borderId="71" xfId="1" applyNumberFormat="1" applyFont="1" applyFill="1" applyBorder="1" applyProtection="1"/>
    <xf numFmtId="0" fontId="7" fillId="0" borderId="70" xfId="0" applyFont="1" applyBorder="1" applyProtection="1"/>
    <xf numFmtId="0" fontId="7" fillId="0" borderId="69" xfId="0" applyNumberFormat="1" applyFont="1" applyBorder="1" applyAlignment="1" applyProtection="1"/>
    <xf numFmtId="0" fontId="7" fillId="0" borderId="69" xfId="0" applyNumberFormat="1" applyFont="1" applyFill="1" applyBorder="1" applyAlignment="1" applyProtection="1"/>
    <xf numFmtId="10" fontId="7" fillId="0" borderId="69" xfId="1" applyNumberFormat="1" applyFont="1" applyFill="1" applyBorder="1" applyProtection="1"/>
    <xf numFmtId="169" fontId="7" fillId="0" borderId="70" xfId="0" applyNumberFormat="1" applyFont="1" applyBorder="1" applyAlignment="1" applyProtection="1">
      <alignment horizontal="right"/>
    </xf>
    <xf numFmtId="3" fontId="7" fillId="0" borderId="69" xfId="0" applyNumberFormat="1" applyFont="1" applyFill="1" applyBorder="1" applyAlignment="1" applyProtection="1"/>
    <xf numFmtId="0" fontId="7" fillId="0" borderId="69" xfId="0" applyFont="1" applyBorder="1" applyProtection="1"/>
    <xf numFmtId="0" fontId="7" fillId="0" borderId="73" xfId="0" applyFont="1" applyBorder="1" applyProtection="1"/>
    <xf numFmtId="0" fontId="7" fillId="0" borderId="74" xfId="0" applyFont="1" applyBorder="1" applyProtection="1"/>
    <xf numFmtId="37" fontId="7" fillId="19" borderId="74" xfId="0" applyNumberFormat="1" applyFont="1" applyFill="1" applyBorder="1" applyProtection="1"/>
    <xf numFmtId="0" fontId="7" fillId="0" borderId="74" xfId="0" applyNumberFormat="1" applyFont="1" applyFill="1" applyBorder="1" applyAlignment="1" applyProtection="1"/>
    <xf numFmtId="10" fontId="7" fillId="0" borderId="74" xfId="1" applyNumberFormat="1" applyFont="1" applyFill="1" applyBorder="1" applyProtection="1"/>
    <xf numFmtId="37" fontId="7" fillId="6" borderId="67" xfId="0" applyNumberFormat="1" applyFont="1" applyFill="1" applyBorder="1" applyProtection="1"/>
    <xf numFmtId="37" fontId="7" fillId="0" borderId="69" xfId="0" applyNumberFormat="1" applyFont="1" applyBorder="1" applyProtection="1"/>
    <xf numFmtId="10" fontId="7" fillId="0" borderId="69" xfId="1" applyNumberFormat="1" applyFont="1" applyBorder="1" applyProtection="1"/>
    <xf numFmtId="37" fontId="7" fillId="0" borderId="74" xfId="0" applyNumberFormat="1" applyFont="1" applyBorder="1" applyProtection="1"/>
    <xf numFmtId="10" fontId="7" fillId="0" borderId="74" xfId="1" applyNumberFormat="1" applyFont="1" applyBorder="1" applyProtection="1"/>
    <xf numFmtId="10" fontId="13" fillId="11" borderId="0" xfId="1" applyNumberFormat="1" applyFont="1" applyFill="1" applyBorder="1" applyProtection="1"/>
    <xf numFmtId="0" fontId="32" fillId="18" borderId="0" xfId="28" applyFill="1" applyAlignment="1">
      <alignment horizontal="center"/>
    </xf>
    <xf numFmtId="0" fontId="7" fillId="11" borderId="78" xfId="0" applyNumberFormat="1" applyFont="1" applyFill="1" applyBorder="1" applyAlignment="1" applyProtection="1"/>
    <xf numFmtId="0" fontId="8" fillId="20" borderId="78" xfId="0" applyNumberFormat="1" applyFont="1" applyFill="1" applyBorder="1" applyAlignment="1" applyProtection="1"/>
    <xf numFmtId="0" fontId="8" fillId="19" borderId="78" xfId="0" applyNumberFormat="1" applyFont="1" applyFill="1" applyBorder="1" applyAlignment="1" applyProtection="1"/>
    <xf numFmtId="0" fontId="8" fillId="15" borderId="78" xfId="0" applyNumberFormat="1" applyFont="1" applyFill="1" applyBorder="1" applyAlignment="1" applyProtection="1"/>
    <xf numFmtId="0" fontId="8" fillId="16" borderId="78" xfId="0" applyNumberFormat="1" applyFont="1" applyFill="1" applyBorder="1" applyAlignment="1" applyProtection="1"/>
    <xf numFmtId="0" fontId="8" fillId="9" borderId="77" xfId="0" applyNumberFormat="1" applyFont="1" applyFill="1" applyBorder="1" applyAlignment="1" applyProtection="1"/>
    <xf numFmtId="0" fontId="7" fillId="0" borderId="68" xfId="0" applyFont="1" applyBorder="1" applyAlignment="1" applyProtection="1">
      <alignment horizontal="right"/>
    </xf>
    <xf numFmtId="0" fontId="7" fillId="0" borderId="67" xfId="0" applyFont="1" applyBorder="1" applyAlignment="1" applyProtection="1">
      <alignment horizontal="center"/>
    </xf>
    <xf numFmtId="9" fontId="7" fillId="0" borderId="67" xfId="1" applyFont="1" applyBorder="1" applyProtection="1"/>
    <xf numFmtId="171" fontId="7" fillId="6" borderId="67" xfId="4" applyNumberFormat="1" applyFont="1" applyFill="1" applyBorder="1" applyProtection="1"/>
    <xf numFmtId="0" fontId="7" fillId="0" borderId="70" xfId="0" applyFont="1" applyBorder="1" applyAlignment="1" applyProtection="1">
      <alignment horizontal="right"/>
    </xf>
    <xf numFmtId="37" fontId="7" fillId="0" borderId="69" xfId="0" applyNumberFormat="1" applyFont="1" applyFill="1" applyBorder="1" applyAlignment="1" applyProtection="1"/>
    <xf numFmtId="10" fontId="7" fillId="6" borderId="69" xfId="0" applyNumberFormat="1" applyFont="1" applyFill="1" applyBorder="1" applyProtection="1"/>
    <xf numFmtId="168" fontId="7" fillId="0" borderId="69" xfId="0" applyNumberFormat="1" applyFont="1" applyBorder="1" applyProtection="1"/>
    <xf numFmtId="170" fontId="7" fillId="6" borderId="69" xfId="3" applyNumberFormat="1" applyFont="1" applyFill="1" applyBorder="1" applyAlignment="1" applyProtection="1"/>
    <xf numFmtId="168" fontId="7" fillId="4" borderId="69" xfId="0" applyNumberFormat="1" applyFont="1" applyFill="1" applyBorder="1" applyAlignment="1" applyProtection="1">
      <alignment horizontal="center"/>
    </xf>
    <xf numFmtId="0" fontId="7" fillId="0" borderId="73" xfId="0" applyFont="1" applyBorder="1" applyAlignment="1" applyProtection="1">
      <alignment horizontal="right"/>
    </xf>
    <xf numFmtId="10" fontId="7" fillId="6" borderId="79" xfId="0" applyNumberFormat="1" applyFont="1" applyFill="1" applyBorder="1" applyProtection="1"/>
    <xf numFmtId="168" fontId="7" fillId="0" borderId="74" xfId="0" applyNumberFormat="1" applyFont="1" applyBorder="1" applyProtection="1"/>
    <xf numFmtId="170" fontId="7" fillId="6" borderId="79" xfId="3" applyNumberFormat="1" applyFont="1" applyFill="1" applyBorder="1" applyAlignment="1" applyProtection="1"/>
    <xf numFmtId="0" fontId="7" fillId="0" borderId="80" xfId="0" applyFont="1" applyBorder="1" applyAlignment="1" applyProtection="1">
      <alignment horizontal="right"/>
    </xf>
    <xf numFmtId="167" fontId="7" fillId="0" borderId="75" xfId="0" applyNumberFormat="1" applyFont="1" applyBorder="1" applyAlignment="1" applyProtection="1">
      <alignment horizontal="center"/>
    </xf>
    <xf numFmtId="10" fontId="7" fillId="6" borderId="75" xfId="0" applyNumberFormat="1" applyFont="1" applyFill="1" applyBorder="1" applyProtection="1"/>
    <xf numFmtId="168" fontId="7" fillId="0" borderId="75" xfId="0" applyNumberFormat="1" applyFont="1" applyBorder="1" applyProtection="1"/>
    <xf numFmtId="170" fontId="7" fillId="6" borderId="75" xfId="3" applyNumberFormat="1" applyFont="1" applyFill="1" applyBorder="1" applyAlignment="1" applyProtection="1"/>
    <xf numFmtId="0" fontId="7" fillId="0" borderId="70" xfId="0" applyNumberFormat="1" applyFont="1" applyBorder="1" applyAlignment="1" applyProtection="1">
      <alignment horizontal="right"/>
    </xf>
    <xf numFmtId="167" fontId="7" fillId="0" borderId="69" xfId="0" applyNumberFormat="1" applyFont="1" applyBorder="1" applyAlignment="1" applyProtection="1">
      <alignment horizontal="center"/>
    </xf>
    <xf numFmtId="10" fontId="7" fillId="0" borderId="69" xfId="0" applyNumberFormat="1" applyFont="1" applyBorder="1" applyProtection="1"/>
    <xf numFmtId="168" fontId="7" fillId="0" borderId="69" xfId="0" applyNumberFormat="1" applyFont="1" applyBorder="1" applyAlignment="1" applyProtection="1">
      <alignment horizontal="right"/>
    </xf>
    <xf numFmtId="0" fontId="12" fillId="0" borderId="69" xfId="0" applyFont="1" applyBorder="1" applyAlignment="1" applyProtection="1">
      <alignment horizontal="center"/>
    </xf>
    <xf numFmtId="9" fontId="7" fillId="20" borderId="69" xfId="1" applyFont="1" applyFill="1" applyBorder="1" applyAlignment="1" applyProtection="1">
      <alignment horizontal="center"/>
    </xf>
    <xf numFmtId="170" fontId="7" fillId="19" borderId="69" xfId="3" applyNumberFormat="1" applyFont="1" applyFill="1" applyBorder="1" applyAlignment="1" applyProtection="1"/>
    <xf numFmtId="10" fontId="7" fillId="0" borderId="74" xfId="0" applyNumberFormat="1" applyFont="1" applyBorder="1" applyProtection="1"/>
    <xf numFmtId="10" fontId="7" fillId="0" borderId="75" xfId="0" applyNumberFormat="1" applyFont="1" applyBorder="1" applyProtection="1"/>
    <xf numFmtId="0" fontId="7" fillId="12" borderId="81" xfId="0" applyNumberFormat="1" applyFont="1" applyFill="1" applyBorder="1" applyAlignment="1" applyProtection="1">
      <alignment horizontal="center"/>
    </xf>
    <xf numFmtId="173" fontId="7" fillId="20" borderId="82" xfId="1" applyNumberFormat="1" applyFont="1" applyFill="1" applyBorder="1" applyAlignment="1" applyProtection="1">
      <alignment horizontal="center"/>
    </xf>
    <xf numFmtId="168" fontId="7" fillId="0" borderId="74" xfId="0" applyNumberFormat="1" applyFont="1" applyBorder="1" applyAlignment="1" applyProtection="1">
      <alignment horizontal="center"/>
    </xf>
    <xf numFmtId="37" fontId="7" fillId="0" borderId="74" xfId="0" applyNumberFormat="1" applyFont="1" applyBorder="1" applyAlignment="1" applyProtection="1"/>
    <xf numFmtId="44" fontId="7" fillId="0" borderId="0" xfId="4" applyFont="1" applyBorder="1" applyAlignment="1" applyProtection="1">
      <alignment horizontal="center"/>
    </xf>
    <xf numFmtId="0" fontId="4" fillId="0" borderId="0" xfId="41" applyFill="1"/>
    <xf numFmtId="0" fontId="44" fillId="0" borderId="0" xfId="0" applyNumberFormat="1" applyFont="1" applyAlignment="1" applyProtection="1">
      <alignment horizontal="center"/>
    </xf>
    <xf numFmtId="37" fontId="8" fillId="0" borderId="0" xfId="0" applyNumberFormat="1" applyFont="1" applyAlignment="1" applyProtection="1">
      <alignment horizontal="center" vertical="center"/>
    </xf>
    <xf numFmtId="0" fontId="8" fillId="0" borderId="0" xfId="0" applyFont="1" applyAlignment="1" applyProtection="1">
      <alignment vertical="center"/>
    </xf>
    <xf numFmtId="0" fontId="8" fillId="0" borderId="0" xfId="0" applyNumberFormat="1" applyFont="1" applyAlignment="1" applyProtection="1">
      <alignment vertical="center"/>
    </xf>
    <xf numFmtId="175" fontId="8" fillId="0" borderId="0" xfId="0" applyNumberFormat="1" applyFont="1" applyAlignment="1" applyProtection="1">
      <alignment vertical="center"/>
    </xf>
    <xf numFmtId="14" fontId="8" fillId="0" borderId="1" xfId="0" applyNumberFormat="1" applyFont="1" applyBorder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14" fontId="8" fillId="0" borderId="0" xfId="0" applyNumberFormat="1" applyFont="1" applyAlignment="1" applyProtection="1">
      <alignment horizontal="center" vertical="center"/>
    </xf>
    <xf numFmtId="0" fontId="8" fillId="0" borderId="0" xfId="0" applyNumberFormat="1" applyFont="1" applyFill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/>
    </xf>
    <xf numFmtId="0" fontId="8" fillId="0" borderId="0" xfId="0" applyNumberFormat="1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 wrapText="1"/>
    </xf>
    <xf numFmtId="0" fontId="8" fillId="0" borderId="1" xfId="0" applyNumberFormat="1" applyFont="1" applyBorder="1" applyAlignment="1" applyProtection="1">
      <alignment horizontal="center" vertical="center"/>
    </xf>
    <xf numFmtId="15" fontId="8" fillId="0" borderId="0" xfId="0" applyNumberFormat="1" applyFont="1" applyFill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 wrapText="1"/>
    </xf>
    <xf numFmtId="0" fontId="8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center" vertical="center" wrapText="1"/>
    </xf>
    <xf numFmtId="37" fontId="8" fillId="0" borderId="2" xfId="0" applyNumberFormat="1" applyFont="1" applyBorder="1" applyAlignment="1" applyProtection="1">
      <alignment horizontal="center" vertical="center"/>
    </xf>
    <xf numFmtId="0" fontId="10" fillId="0" borderId="3" xfId="0" applyNumberFormat="1" applyFont="1" applyBorder="1" applyAlignment="1" applyProtection="1">
      <alignment horizontal="right" vertical="center"/>
    </xf>
    <xf numFmtId="0" fontId="10" fillId="0" borderId="4" xfId="0" applyFont="1" applyBorder="1" applyAlignment="1" applyProtection="1">
      <alignment horizontal="center" vertical="center"/>
    </xf>
    <xf numFmtId="15" fontId="10" fillId="0" borderId="5" xfId="0" applyNumberFormat="1" applyFont="1" applyFill="1" applyBorder="1" applyAlignment="1" applyProtection="1">
      <alignment horizontal="center" vertical="center"/>
    </xf>
    <xf numFmtId="0" fontId="10" fillId="0" borderId="5" xfId="0" applyFont="1" applyBorder="1" applyAlignment="1" applyProtection="1">
      <alignment horizontal="center" vertical="center"/>
    </xf>
    <xf numFmtId="0" fontId="10" fillId="0" borderId="5" xfId="0" applyFont="1" applyFill="1" applyBorder="1" applyAlignment="1" applyProtection="1">
      <alignment horizontal="center" vertical="center"/>
    </xf>
    <xf numFmtId="0" fontId="10" fillId="0" borderId="3" xfId="0" applyFont="1" applyBorder="1" applyAlignment="1" applyProtection="1">
      <alignment horizontal="center" vertical="center"/>
    </xf>
    <xf numFmtId="0" fontId="10" fillId="0" borderId="0" xfId="0" applyFont="1" applyFill="1" applyBorder="1" applyAlignment="1" applyProtection="1">
      <alignment horizontal="center" vertical="center"/>
    </xf>
    <xf numFmtId="0" fontId="10" fillId="0" borderId="0" xfId="0" applyNumberFormat="1" applyFont="1" applyAlignment="1" applyProtection="1">
      <alignment horizontal="center" vertical="center"/>
    </xf>
    <xf numFmtId="0" fontId="23" fillId="0" borderId="0" xfId="0" applyFont="1" applyFill="1" applyAlignment="1" applyProtection="1">
      <alignment horizontal="center" vertical="center"/>
    </xf>
    <xf numFmtId="0" fontId="8" fillId="0" borderId="0" xfId="0" applyNumberFormat="1" applyFont="1" applyFill="1" applyAlignment="1" applyProtection="1">
      <alignment vertical="center"/>
    </xf>
    <xf numFmtId="3" fontId="8" fillId="0" borderId="0" xfId="0" applyNumberFormat="1" applyFont="1" applyFill="1" applyAlignment="1" applyProtection="1">
      <alignment horizontal="center" vertical="center"/>
    </xf>
    <xf numFmtId="3" fontId="8" fillId="0" borderId="0" xfId="0" applyNumberFormat="1" applyFont="1" applyBorder="1" applyAlignment="1" applyProtection="1">
      <alignment vertical="center"/>
    </xf>
    <xf numFmtId="37" fontId="8" fillId="0" borderId="0" xfId="0" applyNumberFormat="1" applyFont="1" applyFill="1" applyAlignment="1" applyProtection="1">
      <alignment vertical="center"/>
    </xf>
    <xf numFmtId="10" fontId="12" fillId="6" borderId="0" xfId="1" applyNumberFormat="1" applyFont="1" applyFill="1" applyAlignment="1" applyProtection="1">
      <alignment vertical="center"/>
    </xf>
    <xf numFmtId="0" fontId="12" fillId="6" borderId="0" xfId="0" applyNumberFormat="1" applyFont="1" applyFill="1" applyAlignment="1" applyProtection="1">
      <alignment vertical="center"/>
    </xf>
    <xf numFmtId="3" fontId="8" fillId="0" borderId="0" xfId="0" applyNumberFormat="1" applyFont="1" applyFill="1" applyAlignment="1" applyProtection="1">
      <alignment vertical="center"/>
    </xf>
    <xf numFmtId="37" fontId="8" fillId="0" borderId="0" xfId="0" applyNumberFormat="1" applyFont="1" applyAlignment="1" applyProtection="1">
      <alignment vertical="center"/>
    </xf>
    <xf numFmtId="0" fontId="7" fillId="0" borderId="0" xfId="0" applyFont="1" applyFill="1" applyAlignment="1" applyProtection="1">
      <alignment vertical="center"/>
    </xf>
    <xf numFmtId="164" fontId="8" fillId="6" borderId="6" xfId="0" applyNumberFormat="1" applyFont="1" applyFill="1" applyBorder="1" applyAlignment="1" applyProtection="1">
      <alignment vertical="center"/>
    </xf>
    <xf numFmtId="164" fontId="8" fillId="6" borderId="6" xfId="0" applyNumberFormat="1" applyFont="1" applyFill="1" applyBorder="1" applyAlignment="1" applyProtection="1">
      <alignment horizontal="center" vertical="center"/>
    </xf>
    <xf numFmtId="164" fontId="8" fillId="0" borderId="0" xfId="0" applyNumberFormat="1" applyFont="1" applyBorder="1" applyAlignment="1" applyProtection="1">
      <alignment vertical="center"/>
    </xf>
    <xf numFmtId="164" fontId="8" fillId="0" borderId="0" xfId="0" applyNumberFormat="1" applyFont="1" applyFill="1" applyBorder="1" applyAlignment="1" applyProtection="1">
      <alignment vertical="center"/>
    </xf>
    <xf numFmtId="164" fontId="12" fillId="9" borderId="0" xfId="0" applyNumberFormat="1" applyFont="1" applyFill="1" applyBorder="1" applyAlignment="1" applyProtection="1">
      <alignment vertical="center"/>
    </xf>
    <xf numFmtId="3" fontId="8" fillId="0" borderId="0" xfId="0" applyNumberFormat="1" applyFont="1" applyFill="1" applyBorder="1" applyAlignment="1" applyProtection="1">
      <alignment vertical="center"/>
    </xf>
    <xf numFmtId="3" fontId="8" fillId="0" borderId="0" xfId="0" applyNumberFormat="1" applyFont="1" applyFill="1" applyBorder="1" applyAlignment="1" applyProtection="1">
      <alignment horizontal="center" vertical="center"/>
    </xf>
    <xf numFmtId="10" fontId="8" fillId="0" borderId="0" xfId="0" applyNumberFormat="1" applyFont="1" applyBorder="1" applyAlignment="1" applyProtection="1">
      <alignment horizontal="center" vertical="center"/>
    </xf>
    <xf numFmtId="10" fontId="8" fillId="0" borderId="0" xfId="0" applyNumberFormat="1" applyFont="1" applyBorder="1" applyAlignment="1" applyProtection="1">
      <alignment vertical="center"/>
    </xf>
    <xf numFmtId="10" fontId="8" fillId="0" borderId="0" xfId="0" applyNumberFormat="1" applyFont="1" applyFill="1" applyBorder="1" applyAlignment="1" applyProtection="1">
      <alignment vertical="center"/>
    </xf>
    <xf numFmtId="3" fontId="23" fillId="0" borderId="0" xfId="0" applyNumberFormat="1" applyFont="1" applyFill="1" applyAlignment="1" applyProtection="1">
      <alignment horizontal="center" vertical="center"/>
    </xf>
    <xf numFmtId="37" fontId="8" fillId="0" borderId="0" xfId="0" applyNumberFormat="1" applyFont="1" applyBorder="1" applyAlignment="1" applyProtection="1">
      <alignment vertical="center"/>
    </xf>
    <xf numFmtId="37" fontId="8" fillId="0" borderId="0" xfId="0" applyNumberFormat="1" applyFont="1" applyBorder="1" applyAlignment="1" applyProtection="1">
      <alignment horizontal="center" vertical="center"/>
    </xf>
    <xf numFmtId="165" fontId="8" fillId="0" borderId="0" xfId="0" applyNumberFormat="1" applyFont="1" applyBorder="1" applyAlignment="1" applyProtection="1">
      <alignment vertical="center"/>
    </xf>
    <xf numFmtId="164" fontId="8" fillId="0" borderId="0" xfId="0" applyNumberFormat="1" applyFont="1" applyBorder="1" applyAlignment="1" applyProtection="1">
      <alignment horizontal="center" vertical="center"/>
    </xf>
    <xf numFmtId="165" fontId="8" fillId="0" borderId="0" xfId="0" applyNumberFormat="1" applyFont="1" applyFill="1" applyBorder="1" applyAlignment="1" applyProtection="1">
      <alignment vertical="center"/>
    </xf>
    <xf numFmtId="0" fontId="12" fillId="0" borderId="0" xfId="0" applyNumberFormat="1" applyFont="1" applyAlignment="1" applyProtection="1">
      <alignment vertical="center"/>
    </xf>
    <xf numFmtId="44" fontId="12" fillId="0" borderId="0" xfId="4" applyNumberFormat="1" applyFont="1" applyAlignment="1" applyProtection="1">
      <alignment vertical="center"/>
    </xf>
    <xf numFmtId="10" fontId="12" fillId="0" borderId="0" xfId="1" applyNumberFormat="1" applyFont="1" applyAlignment="1" applyProtection="1">
      <alignment vertical="center"/>
    </xf>
    <xf numFmtId="44" fontId="12" fillId="0" borderId="0" xfId="4" applyFont="1" applyAlignment="1" applyProtection="1">
      <alignment vertical="center"/>
    </xf>
    <xf numFmtId="10" fontId="7" fillId="6" borderId="0" xfId="1" applyNumberFormat="1" applyFont="1" applyFill="1" applyAlignment="1" applyProtection="1">
      <alignment vertical="center"/>
    </xf>
    <xf numFmtId="10" fontId="7" fillId="0" borderId="0" xfId="1" applyNumberFormat="1" applyFont="1" applyAlignment="1" applyProtection="1">
      <alignment horizontal="left" vertical="center"/>
    </xf>
    <xf numFmtId="37" fontId="12" fillId="0" borderId="0" xfId="0" applyNumberFormat="1" applyFont="1" applyAlignment="1" applyProtection="1">
      <alignment vertical="center"/>
    </xf>
    <xf numFmtId="0" fontId="8" fillId="0" borderId="0" xfId="0" applyFont="1" applyFill="1" applyAlignment="1" applyProtection="1">
      <alignment vertical="center"/>
    </xf>
    <xf numFmtId="5" fontId="44" fillId="6" borderId="0" xfId="1" applyNumberFormat="1" applyFont="1" applyFill="1" applyAlignment="1" applyProtection="1">
      <alignment vertical="center"/>
    </xf>
    <xf numFmtId="170" fontId="12" fillId="10" borderId="0" xfId="3" applyNumberFormat="1" applyFont="1" applyFill="1" applyBorder="1" applyAlignment="1" applyProtection="1">
      <alignment vertical="center"/>
    </xf>
    <xf numFmtId="3" fontId="9" fillId="0" borderId="0" xfId="0" applyNumberFormat="1" applyFont="1" applyFill="1" applyAlignment="1" applyProtection="1">
      <alignment vertical="center"/>
    </xf>
    <xf numFmtId="5" fontId="9" fillId="6" borderId="6" xfId="0" applyNumberFormat="1" applyFont="1" applyFill="1" applyBorder="1" applyAlignment="1" applyProtection="1">
      <alignment vertical="center"/>
    </xf>
    <xf numFmtId="5" fontId="9" fillId="0" borderId="0" xfId="0" applyNumberFormat="1" applyFont="1" applyFill="1" applyBorder="1" applyAlignment="1" applyProtection="1">
      <alignment vertical="center"/>
    </xf>
    <xf numFmtId="5" fontId="47" fillId="6" borderId="84" xfId="0" applyNumberFormat="1" applyFont="1" applyFill="1" applyBorder="1" applyAlignment="1" applyProtection="1">
      <alignment vertical="center"/>
    </xf>
    <xf numFmtId="3" fontId="47" fillId="0" borderId="84" xfId="0" applyNumberFormat="1" applyFont="1" applyFill="1" applyBorder="1" applyAlignment="1" applyProtection="1">
      <alignment vertical="center"/>
    </xf>
    <xf numFmtId="3" fontId="47" fillId="0" borderId="84" xfId="0" applyNumberFormat="1" applyFont="1" applyFill="1" applyBorder="1" applyAlignment="1" applyProtection="1">
      <alignment horizontal="center" vertical="center"/>
    </xf>
    <xf numFmtId="5" fontId="47" fillId="0" borderId="84" xfId="0" applyNumberFormat="1" applyFont="1" applyFill="1" applyBorder="1" applyAlignment="1" applyProtection="1">
      <alignment vertical="center"/>
    </xf>
    <xf numFmtId="5" fontId="47" fillId="0" borderId="84" xfId="0" applyNumberFormat="1" applyFont="1" applyFill="1" applyBorder="1" applyAlignment="1" applyProtection="1">
      <alignment horizontal="center" vertical="center"/>
    </xf>
    <xf numFmtId="5" fontId="48" fillId="6" borderId="85" xfId="0" applyNumberFormat="1" applyFont="1" applyFill="1" applyBorder="1" applyAlignment="1" applyProtection="1">
      <alignment vertical="center"/>
    </xf>
    <xf numFmtId="5" fontId="46" fillId="0" borderId="0" xfId="0" applyNumberFormat="1" applyFont="1" applyFill="1" applyAlignment="1" applyProtection="1">
      <alignment vertical="center"/>
    </xf>
    <xf numFmtId="170" fontId="45" fillId="17" borderId="0" xfId="3" applyNumberFormat="1" applyFont="1" applyFill="1" applyBorder="1" applyAlignment="1" applyProtection="1">
      <alignment vertical="center"/>
    </xf>
    <xf numFmtId="0" fontId="45" fillId="0" borderId="0" xfId="0" applyNumberFormat="1" applyFont="1" applyAlignment="1" applyProtection="1">
      <alignment vertical="center"/>
    </xf>
    <xf numFmtId="5" fontId="12" fillId="0" borderId="0" xfId="0" applyNumberFormat="1" applyFont="1" applyAlignment="1" applyProtection="1">
      <alignment vertical="center"/>
    </xf>
    <xf numFmtId="0" fontId="8" fillId="0" borderId="0" xfId="0" applyNumberFormat="1" applyFont="1" applyFill="1" applyBorder="1" applyAlignment="1" applyProtection="1">
      <alignment vertical="center"/>
    </xf>
    <xf numFmtId="164" fontId="8" fillId="0" borderId="6" xfId="0" applyNumberFormat="1" applyFont="1" applyFill="1" applyBorder="1" applyAlignment="1" applyProtection="1">
      <alignment vertical="center"/>
    </xf>
    <xf numFmtId="164" fontId="12" fillId="20" borderId="0" xfId="0" applyNumberFormat="1" applyFont="1" applyFill="1" applyBorder="1" applyAlignment="1" applyProtection="1">
      <alignment vertical="center"/>
    </xf>
    <xf numFmtId="0" fontId="12" fillId="0" borderId="0" xfId="0" applyNumberFormat="1" applyFont="1" applyFill="1" applyAlignment="1" applyProtection="1">
      <alignment vertical="center"/>
    </xf>
    <xf numFmtId="10" fontId="9" fillId="0" borderId="0" xfId="1" applyNumberFormat="1" applyFont="1" applyFill="1" applyAlignment="1" applyProtection="1">
      <alignment vertical="center"/>
    </xf>
    <xf numFmtId="10" fontId="9" fillId="0" borderId="0" xfId="0" applyNumberFormat="1" applyFont="1" applyFill="1" applyAlignment="1" applyProtection="1">
      <alignment vertical="center"/>
    </xf>
    <xf numFmtId="10" fontId="12" fillId="15" borderId="0" xfId="1" applyNumberFormat="1" applyFont="1" applyFill="1" applyBorder="1" applyAlignment="1" applyProtection="1">
      <alignment vertical="center"/>
    </xf>
    <xf numFmtId="0" fontId="39" fillId="0" borderId="0" xfId="0" applyNumberFormat="1" applyFont="1" applyAlignment="1" applyProtection="1">
      <alignment horizontal="right" vertical="center"/>
    </xf>
    <xf numFmtId="37" fontId="39" fillId="6" borderId="0" xfId="0" applyNumberFormat="1" applyFont="1" applyFill="1" applyAlignment="1" applyProtection="1">
      <alignment vertical="center"/>
    </xf>
    <xf numFmtId="0" fontId="39" fillId="0" borderId="0" xfId="0" applyNumberFormat="1" applyFont="1" applyFill="1" applyAlignment="1" applyProtection="1">
      <alignment vertical="center"/>
    </xf>
    <xf numFmtId="0" fontId="39" fillId="0" borderId="0" xfId="0" applyNumberFormat="1" applyFont="1" applyAlignment="1" applyProtection="1">
      <alignment vertical="center"/>
    </xf>
    <xf numFmtId="0" fontId="39" fillId="0" borderId="0" xfId="0" applyNumberFormat="1" applyFont="1" applyFill="1" applyAlignment="1" applyProtection="1">
      <alignment horizontal="center" vertical="center"/>
    </xf>
    <xf numFmtId="0" fontId="39" fillId="0" borderId="0" xfId="0" applyNumberFormat="1" applyFont="1" applyBorder="1" applyAlignment="1" applyProtection="1">
      <alignment vertical="center"/>
    </xf>
    <xf numFmtId="10" fontId="9" fillId="0" borderId="0" xfId="1" applyNumberFormat="1" applyFont="1" applyAlignment="1" applyProtection="1">
      <alignment vertical="center"/>
    </xf>
    <xf numFmtId="37" fontId="39" fillId="6" borderId="27" xfId="0" applyNumberFormat="1" applyFont="1" applyFill="1" applyBorder="1" applyAlignment="1" applyProtection="1">
      <alignment vertical="center"/>
    </xf>
    <xf numFmtId="0" fontId="8" fillId="0" borderId="0" xfId="0" applyNumberFormat="1" applyFont="1" applyBorder="1" applyAlignment="1" applyProtection="1">
      <alignment vertical="center"/>
    </xf>
    <xf numFmtId="0" fontId="7" fillId="20" borderId="80" xfId="0" applyFont="1" applyFill="1" applyBorder="1" applyAlignment="1" applyProtection="1">
      <alignment vertical="center"/>
    </xf>
    <xf numFmtId="37" fontId="8" fillId="20" borderId="75" xfId="0" applyNumberFormat="1" applyFont="1" applyFill="1" applyBorder="1" applyAlignment="1" applyProtection="1">
      <alignment vertical="center"/>
    </xf>
    <xf numFmtId="0" fontId="8" fillId="0" borderId="75" xfId="0" applyNumberFormat="1" applyFont="1" applyFill="1" applyBorder="1" applyAlignment="1" applyProtection="1">
      <alignment vertical="center"/>
    </xf>
    <xf numFmtId="3" fontId="8" fillId="0" borderId="75" xfId="0" applyNumberFormat="1" applyFont="1" applyFill="1" applyBorder="1" applyAlignment="1" applyProtection="1">
      <alignment horizontal="center" vertical="center"/>
    </xf>
    <xf numFmtId="3" fontId="8" fillId="0" borderId="75" xfId="0" applyNumberFormat="1" applyFont="1" applyBorder="1" applyAlignment="1" applyProtection="1">
      <alignment vertical="center"/>
    </xf>
    <xf numFmtId="37" fontId="8" fillId="6" borderId="75" xfId="0" applyNumberFormat="1" applyFont="1" applyFill="1" applyBorder="1" applyAlignment="1" applyProtection="1">
      <alignment vertical="center"/>
    </xf>
    <xf numFmtId="0" fontId="7" fillId="20" borderId="70" xfId="0" applyFont="1" applyFill="1" applyBorder="1" applyAlignment="1" applyProtection="1">
      <alignment vertical="center"/>
    </xf>
    <xf numFmtId="37" fontId="8" fillId="20" borderId="69" xfId="0" applyNumberFormat="1" applyFont="1" applyFill="1" applyBorder="1" applyAlignment="1" applyProtection="1">
      <alignment vertical="center"/>
    </xf>
    <xf numFmtId="3" fontId="8" fillId="0" borderId="69" xfId="0" applyNumberFormat="1" applyFont="1" applyFill="1" applyBorder="1" applyAlignment="1" applyProtection="1">
      <alignment vertical="center"/>
    </xf>
    <xf numFmtId="3" fontId="8" fillId="6" borderId="69" xfId="0" applyNumberFormat="1" applyFont="1" applyFill="1" applyBorder="1" applyAlignment="1" applyProtection="1">
      <alignment vertical="center"/>
    </xf>
    <xf numFmtId="3" fontId="8" fillId="0" borderId="69" xfId="0" applyNumberFormat="1" applyFont="1" applyFill="1" applyBorder="1" applyAlignment="1" applyProtection="1">
      <alignment horizontal="center" vertical="center"/>
    </xf>
    <xf numFmtId="3" fontId="8" fillId="0" borderId="69" xfId="0" applyNumberFormat="1" applyFont="1" applyBorder="1" applyAlignment="1" applyProtection="1">
      <alignment vertical="center"/>
    </xf>
    <xf numFmtId="37" fontId="8" fillId="6" borderId="69" xfId="0" applyNumberFormat="1" applyFont="1" applyFill="1" applyBorder="1" applyAlignment="1" applyProtection="1">
      <alignment vertical="center"/>
    </xf>
    <xf numFmtId="0" fontId="7" fillId="20" borderId="73" xfId="0" applyFont="1" applyFill="1" applyBorder="1" applyAlignment="1" applyProtection="1">
      <alignment vertical="center"/>
    </xf>
    <xf numFmtId="37" fontId="8" fillId="20" borderId="74" xfId="0" applyNumberFormat="1" applyFont="1" applyFill="1" applyBorder="1" applyAlignment="1" applyProtection="1">
      <alignment vertical="center"/>
    </xf>
    <xf numFmtId="3" fontId="8" fillId="0" borderId="74" xfId="0" applyNumberFormat="1" applyFont="1" applyFill="1" applyBorder="1" applyAlignment="1" applyProtection="1">
      <alignment vertical="center"/>
    </xf>
    <xf numFmtId="37" fontId="8" fillId="6" borderId="74" xfId="0" applyNumberFormat="1" applyFont="1" applyFill="1" applyBorder="1" applyAlignment="1" applyProtection="1">
      <alignment vertical="center"/>
    </xf>
    <xf numFmtId="3" fontId="8" fillId="0" borderId="74" xfId="0" applyNumberFormat="1" applyFont="1" applyFill="1" applyBorder="1" applyAlignment="1" applyProtection="1">
      <alignment horizontal="center" vertical="center"/>
    </xf>
    <xf numFmtId="3" fontId="8" fillId="0" borderId="74" xfId="0" applyNumberFormat="1" applyFont="1" applyBorder="1" applyAlignment="1" applyProtection="1">
      <alignment vertical="center"/>
    </xf>
    <xf numFmtId="3" fontId="7" fillId="20" borderId="80" xfId="0" applyNumberFormat="1" applyFont="1" applyFill="1" applyBorder="1" applyAlignment="1" applyProtection="1">
      <alignment vertical="center"/>
    </xf>
    <xf numFmtId="3" fontId="8" fillId="0" borderId="75" xfId="0" applyNumberFormat="1" applyFont="1" applyFill="1" applyBorder="1" applyAlignment="1" applyProtection="1">
      <alignment vertical="center"/>
    </xf>
    <xf numFmtId="37" fontId="8" fillId="0" borderId="75" xfId="0" applyNumberFormat="1" applyFont="1" applyBorder="1" applyAlignment="1" applyProtection="1">
      <alignment horizontal="center" vertical="center"/>
    </xf>
    <xf numFmtId="3" fontId="7" fillId="20" borderId="70" xfId="0" applyNumberFormat="1" applyFont="1" applyFill="1" applyBorder="1" applyAlignment="1" applyProtection="1">
      <alignment vertical="center"/>
    </xf>
    <xf numFmtId="37" fontId="8" fillId="0" borderId="69" xfId="0" applyNumberFormat="1" applyFont="1" applyBorder="1" applyAlignment="1" applyProtection="1">
      <alignment horizontal="center" vertical="center"/>
    </xf>
    <xf numFmtId="3" fontId="9" fillId="0" borderId="69" xfId="0" applyNumberFormat="1" applyFont="1" applyFill="1" applyBorder="1" applyAlignment="1" applyProtection="1">
      <alignment horizontal="center" vertical="center"/>
    </xf>
    <xf numFmtId="37" fontId="8" fillId="0" borderId="69" xfId="0" applyNumberFormat="1" applyFont="1" applyFill="1" applyBorder="1" applyAlignment="1" applyProtection="1">
      <alignment horizontal="center" vertical="center"/>
    </xf>
    <xf numFmtId="3" fontId="7" fillId="20" borderId="73" xfId="0" applyNumberFormat="1" applyFont="1" applyFill="1" applyBorder="1" applyAlignment="1" applyProtection="1">
      <alignment vertical="center"/>
    </xf>
    <xf numFmtId="0" fontId="7" fillId="0" borderId="80" xfId="0" applyFont="1" applyFill="1" applyBorder="1" applyAlignment="1" applyProtection="1">
      <alignment vertical="center"/>
    </xf>
    <xf numFmtId="37" fontId="8" fillId="0" borderId="75" xfId="0" applyNumberFormat="1" applyFont="1" applyFill="1" applyBorder="1" applyAlignment="1" applyProtection="1">
      <alignment horizontal="center" vertical="center"/>
    </xf>
    <xf numFmtId="0" fontId="8" fillId="0" borderId="70" xfId="0" applyFont="1" applyFill="1" applyBorder="1" applyAlignment="1" applyProtection="1">
      <alignment vertical="center"/>
    </xf>
    <xf numFmtId="0" fontId="7" fillId="0" borderId="70" xfId="0" applyFont="1" applyFill="1" applyBorder="1" applyAlignment="1" applyProtection="1">
      <alignment vertical="center"/>
    </xf>
    <xf numFmtId="0" fontId="7" fillId="0" borderId="73" xfId="0" applyFont="1" applyFill="1" applyBorder="1" applyAlignment="1" applyProtection="1">
      <alignment vertical="center"/>
    </xf>
    <xf numFmtId="3" fontId="7" fillId="6" borderId="74" xfId="0" applyNumberFormat="1" applyFont="1" applyFill="1" applyBorder="1" applyAlignment="1" applyProtection="1">
      <alignment vertical="center"/>
    </xf>
    <xf numFmtId="3" fontId="9" fillId="6" borderId="74" xfId="0" applyNumberFormat="1" applyFont="1" applyFill="1" applyBorder="1" applyAlignment="1" applyProtection="1">
      <alignment vertical="center"/>
    </xf>
    <xf numFmtId="37" fontId="8" fillId="0" borderId="75" xfId="0" applyNumberFormat="1" applyFont="1" applyFill="1" applyBorder="1" applyAlignment="1" applyProtection="1">
      <alignment vertical="center"/>
    </xf>
    <xf numFmtId="37" fontId="8" fillId="0" borderId="70" xfId="0" applyNumberFormat="1" applyFont="1" applyFill="1" applyBorder="1" applyAlignment="1" applyProtection="1">
      <alignment vertical="center"/>
    </xf>
    <xf numFmtId="37" fontId="8" fillId="0" borderId="69" xfId="0" applyNumberFormat="1" applyFont="1" applyFill="1" applyBorder="1" applyAlignment="1" applyProtection="1">
      <alignment vertical="center"/>
    </xf>
    <xf numFmtId="0" fontId="8" fillId="0" borderId="73" xfId="0" applyFont="1" applyFill="1" applyBorder="1" applyAlignment="1" applyProtection="1">
      <alignment vertical="center"/>
    </xf>
    <xf numFmtId="37" fontId="8" fillId="0" borderId="74" xfId="0" applyNumberFormat="1" applyFont="1" applyFill="1" applyBorder="1" applyAlignment="1" applyProtection="1">
      <alignment vertical="center"/>
    </xf>
    <xf numFmtId="37" fontId="8" fillId="0" borderId="74" xfId="0" applyNumberFormat="1" applyFont="1" applyBorder="1" applyAlignment="1" applyProtection="1">
      <alignment horizontal="center" vertical="center"/>
    </xf>
    <xf numFmtId="10" fontId="8" fillId="6" borderId="75" xfId="0" applyNumberFormat="1" applyFont="1" applyFill="1" applyBorder="1" applyAlignment="1" applyProtection="1">
      <alignment vertical="center"/>
    </xf>
    <xf numFmtId="10" fontId="8" fillId="0" borderId="75" xfId="0" applyNumberFormat="1" applyFont="1" applyFill="1" applyBorder="1" applyAlignment="1" applyProtection="1">
      <alignment horizontal="center" vertical="center"/>
    </xf>
    <xf numFmtId="10" fontId="8" fillId="0" borderId="75" xfId="0" applyNumberFormat="1" applyFont="1" applyFill="1" applyBorder="1" applyAlignment="1" applyProtection="1">
      <alignment vertical="center"/>
    </xf>
    <xf numFmtId="10" fontId="9" fillId="6" borderId="75" xfId="0" applyNumberFormat="1" applyFont="1" applyFill="1" applyBorder="1" applyAlignment="1" applyProtection="1">
      <alignment vertical="center"/>
    </xf>
    <xf numFmtId="3" fontId="7" fillId="20" borderId="69" xfId="0" applyNumberFormat="1" applyFont="1" applyFill="1" applyBorder="1" applyAlignment="1" applyProtection="1">
      <alignment vertical="center"/>
    </xf>
    <xf numFmtId="3" fontId="8" fillId="9" borderId="69" xfId="0" applyNumberFormat="1" applyFont="1" applyFill="1" applyBorder="1" applyAlignment="1" applyProtection="1">
      <alignment vertical="center"/>
    </xf>
    <xf numFmtId="0" fontId="49" fillId="0" borderId="83" xfId="0" applyFont="1" applyFill="1" applyBorder="1" applyAlignment="1" applyProtection="1">
      <alignment vertical="center"/>
    </xf>
    <xf numFmtId="0" fontId="7" fillId="0" borderId="0" xfId="0" applyNumberFormat="1" applyFont="1" applyBorder="1" applyAlignment="1" applyProtection="1">
      <alignment horizontal="center"/>
    </xf>
    <xf numFmtId="0" fontId="7" fillId="0" borderId="0" xfId="0" applyNumberFormat="1" applyFont="1" applyBorder="1" applyAlignment="1" applyProtection="1"/>
    <xf numFmtId="0" fontId="7" fillId="18" borderId="0" xfId="0" applyNumberFormat="1" applyFont="1" applyFill="1" applyBorder="1" applyAlignment="1" applyProtection="1"/>
    <xf numFmtId="0" fontId="7" fillId="18" borderId="0" xfId="0" applyNumberFormat="1" applyFont="1" applyFill="1" applyBorder="1" applyAlignment="1" applyProtection="1">
      <alignment horizontal="center" vertical="center"/>
    </xf>
    <xf numFmtId="0" fontId="12" fillId="0" borderId="2" xfId="0" applyNumberFormat="1" applyFont="1" applyBorder="1" applyAlignment="1" applyProtection="1">
      <alignment horizontal="center"/>
    </xf>
    <xf numFmtId="0" fontId="7" fillId="12" borderId="0" xfId="0" applyFont="1" applyFill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NumberFormat="1" applyFont="1" applyAlignment="1" applyProtection="1"/>
    <xf numFmtId="0" fontId="7" fillId="0" borderId="0" xfId="0" applyNumberFormat="1" applyFont="1" applyBorder="1" applyAlignment="1" applyProtection="1"/>
    <xf numFmtId="0" fontId="7" fillId="0" borderId="0" xfId="0" applyNumberFormat="1" applyFont="1" applyFill="1" applyBorder="1" applyAlignment="1" applyProtection="1"/>
    <xf numFmtId="3" fontId="7" fillId="0" borderId="0" xfId="0" applyNumberFormat="1" applyFont="1" applyBorder="1" applyAlignment="1" applyProtection="1">
      <alignment vertical="center"/>
    </xf>
    <xf numFmtId="0" fontId="7" fillId="0" borderId="0" xfId="0" applyFont="1" applyBorder="1" applyAlignment="1" applyProtection="1"/>
    <xf numFmtId="3" fontId="7" fillId="0" borderId="75" xfId="0" applyNumberFormat="1" applyFont="1" applyFill="1" applyBorder="1" applyAlignment="1" applyProtection="1">
      <alignment vertical="center"/>
    </xf>
    <xf numFmtId="37" fontId="7" fillId="6" borderId="75" xfId="0" applyNumberFormat="1" applyFont="1" applyFill="1" applyBorder="1" applyAlignment="1" applyProtection="1">
      <alignment vertical="center"/>
    </xf>
    <xf numFmtId="3" fontId="7" fillId="0" borderId="75" xfId="0" applyNumberFormat="1" applyFont="1" applyFill="1" applyBorder="1" applyAlignment="1" applyProtection="1">
      <alignment horizontal="center" vertical="center"/>
    </xf>
    <xf numFmtId="37" fontId="7" fillId="0" borderId="75" xfId="0" applyNumberFormat="1" applyFont="1" applyBorder="1" applyAlignment="1" applyProtection="1">
      <alignment vertical="center"/>
    </xf>
    <xf numFmtId="37" fontId="7" fillId="0" borderId="75" xfId="0" applyNumberFormat="1" applyFont="1" applyBorder="1" applyAlignment="1" applyProtection="1">
      <alignment horizontal="center" vertical="center"/>
    </xf>
    <xf numFmtId="3" fontId="7" fillId="0" borderId="69" xfId="0" applyNumberFormat="1" applyFont="1" applyFill="1" applyBorder="1" applyAlignment="1" applyProtection="1">
      <alignment vertical="center"/>
    </xf>
    <xf numFmtId="37" fontId="7" fillId="6" borderId="69" xfId="0" applyNumberFormat="1" applyFont="1" applyFill="1" applyBorder="1" applyAlignment="1" applyProtection="1">
      <alignment vertical="center"/>
    </xf>
    <xf numFmtId="3" fontId="7" fillId="0" borderId="69" xfId="0" applyNumberFormat="1" applyFont="1" applyFill="1" applyBorder="1" applyAlignment="1" applyProtection="1">
      <alignment horizontal="center" vertical="center"/>
    </xf>
    <xf numFmtId="37" fontId="7" fillId="0" borderId="69" xfId="0" applyNumberFormat="1" applyFont="1" applyBorder="1" applyAlignment="1" applyProtection="1">
      <alignment vertical="center"/>
    </xf>
    <xf numFmtId="37" fontId="7" fillId="0" borderId="69" xfId="0" applyNumberFormat="1" applyFont="1" applyBorder="1" applyAlignment="1" applyProtection="1">
      <alignment horizontal="center" vertical="center"/>
    </xf>
    <xf numFmtId="0" fontId="7" fillId="0" borderId="69" xfId="0" applyNumberFormat="1" applyFont="1" applyFill="1" applyBorder="1" applyAlignment="1" applyProtection="1">
      <alignment vertical="center"/>
    </xf>
    <xf numFmtId="37" fontId="7" fillId="0" borderId="69" xfId="0" applyNumberFormat="1" applyFont="1" applyFill="1" applyBorder="1" applyAlignment="1" applyProtection="1">
      <alignment horizontal="center" vertical="center"/>
    </xf>
    <xf numFmtId="0" fontId="7" fillId="0" borderId="69" xfId="0" applyNumberFormat="1" applyFont="1" applyFill="1" applyBorder="1" applyAlignment="1" applyProtection="1">
      <alignment horizontal="center" vertical="center"/>
    </xf>
    <xf numFmtId="37" fontId="7" fillId="10" borderId="69" xfId="0" applyNumberFormat="1" applyFont="1" applyFill="1" applyBorder="1" applyAlignment="1" applyProtection="1">
      <alignment horizontal="center" vertical="center"/>
    </xf>
    <xf numFmtId="37" fontId="7" fillId="6" borderId="69" xfId="0" applyNumberFormat="1" applyFont="1" applyFill="1" applyBorder="1" applyAlignment="1" applyProtection="1">
      <alignment horizontal="center" vertical="center"/>
    </xf>
    <xf numFmtId="3" fontId="7" fillId="0" borderId="74" xfId="0" applyNumberFormat="1" applyFont="1" applyFill="1" applyBorder="1" applyAlignment="1" applyProtection="1">
      <alignment vertical="center"/>
    </xf>
    <xf numFmtId="37" fontId="7" fillId="6" borderId="74" xfId="0" applyNumberFormat="1" applyFont="1" applyFill="1" applyBorder="1" applyAlignment="1" applyProtection="1">
      <alignment vertical="center"/>
    </xf>
    <xf numFmtId="3" fontId="7" fillId="0" borderId="74" xfId="0" applyNumberFormat="1" applyFont="1" applyFill="1" applyBorder="1" applyAlignment="1" applyProtection="1">
      <alignment horizontal="center" vertical="center"/>
    </xf>
    <xf numFmtId="37" fontId="7" fillId="0" borderId="74" xfId="0" applyNumberFormat="1" applyFont="1" applyBorder="1" applyAlignment="1" applyProtection="1">
      <alignment vertical="center"/>
    </xf>
    <xf numFmtId="37" fontId="7" fillId="0" borderId="74" xfId="0" applyNumberFormat="1" applyFont="1" applyBorder="1" applyAlignment="1" applyProtection="1">
      <alignment horizontal="center" vertical="center"/>
    </xf>
    <xf numFmtId="5" fontId="7" fillId="6" borderId="6" xfId="0" applyNumberFormat="1" applyFont="1" applyFill="1" applyBorder="1" applyAlignment="1" applyProtection="1">
      <alignment vertical="center"/>
    </xf>
    <xf numFmtId="3" fontId="7" fillId="0" borderId="0" xfId="0" applyNumberFormat="1" applyFont="1" applyFill="1" applyAlignment="1" applyProtection="1">
      <alignment vertical="center"/>
    </xf>
    <xf numFmtId="5" fontId="7" fillId="6" borderId="6" xfId="0" applyNumberFormat="1" applyFont="1" applyFill="1" applyBorder="1" applyAlignment="1" applyProtection="1">
      <alignment horizontal="center" vertical="center"/>
    </xf>
    <xf numFmtId="164" fontId="7" fillId="6" borderId="6" xfId="0" applyNumberFormat="1" applyFont="1" applyFill="1" applyBorder="1" applyAlignment="1" applyProtection="1">
      <alignment vertical="center"/>
    </xf>
    <xf numFmtId="3" fontId="7" fillId="0" borderId="0" xfId="0" applyNumberFormat="1" applyFont="1" applyFill="1" applyAlignment="1" applyProtection="1">
      <alignment horizontal="center" vertical="center"/>
    </xf>
    <xf numFmtId="164" fontId="7" fillId="0" borderId="0" xfId="0" applyNumberFormat="1" applyFont="1" applyBorder="1" applyAlignment="1" applyProtection="1">
      <alignment vertical="center"/>
    </xf>
    <xf numFmtId="0" fontId="7" fillId="0" borderId="0" xfId="0" applyNumberFormat="1" applyFont="1" applyFill="1" applyAlignment="1" applyProtection="1">
      <alignment vertical="center"/>
    </xf>
    <xf numFmtId="0" fontId="7" fillId="0" borderId="0" xfId="0" applyNumberFormat="1" applyFont="1" applyAlignment="1" applyProtection="1">
      <alignment vertical="center"/>
    </xf>
    <xf numFmtId="3" fontId="7" fillId="0" borderId="0" xfId="0" applyNumberFormat="1" applyFont="1" applyAlignment="1" applyProtection="1">
      <alignment vertical="center"/>
    </xf>
    <xf numFmtId="3" fontId="7" fillId="0" borderId="0" xfId="0" applyNumberFormat="1" applyFont="1" applyAlignment="1" applyProtection="1">
      <alignment horizontal="center" vertical="center"/>
    </xf>
    <xf numFmtId="5" fontId="7" fillId="0" borderId="0" xfId="0" applyNumberFormat="1" applyFont="1" applyFill="1" applyBorder="1" applyAlignment="1" applyProtection="1">
      <alignment vertical="center"/>
    </xf>
    <xf numFmtId="164" fontId="7" fillId="6" borderId="0" xfId="11" applyNumberFormat="1" applyFont="1" applyFill="1" applyBorder="1" applyAlignment="1" applyProtection="1">
      <alignment horizontal="center"/>
    </xf>
    <xf numFmtId="0" fontId="7" fillId="6" borderId="69" xfId="3" applyNumberFormat="1" applyFont="1" applyFill="1" applyBorder="1" applyAlignment="1" applyProtection="1"/>
    <xf numFmtId="44" fontId="9" fillId="21" borderId="12" xfId="17" applyNumberFormat="1" applyFont="1" applyFill="1" applyBorder="1" applyAlignment="1" applyProtection="1">
      <alignment horizontal="right"/>
    </xf>
    <xf numFmtId="170" fontId="9" fillId="21" borderId="13" xfId="3" applyNumberFormat="1" applyFont="1" applyFill="1" applyBorder="1" applyAlignment="1" applyProtection="1">
      <alignment horizontal="right"/>
    </xf>
    <xf numFmtId="170" fontId="9" fillId="21" borderId="2" xfId="3" applyNumberFormat="1" applyFont="1" applyFill="1" applyBorder="1" applyAlignment="1" applyProtection="1">
      <alignment horizontal="right"/>
    </xf>
    <xf numFmtId="44" fontId="9" fillId="21" borderId="15" xfId="17" applyNumberFormat="1" applyFont="1" applyFill="1" applyBorder="1" applyAlignment="1" applyProtection="1">
      <alignment horizontal="right"/>
    </xf>
    <xf numFmtId="0" fontId="7" fillId="23" borderId="45" xfId="29" applyNumberFormat="1" applyFont="1" applyFill="1" applyBorder="1" applyAlignment="1" applyProtection="1">
      <alignment horizontal="center"/>
      <protection locked="0"/>
    </xf>
    <xf numFmtId="171" fontId="7" fillId="23" borderId="46" xfId="8" applyNumberFormat="1" applyFont="1" applyFill="1" applyBorder="1" applyAlignment="1" applyProtection="1">
      <protection locked="0"/>
    </xf>
    <xf numFmtId="49" fontId="7" fillId="23" borderId="46" xfId="29" applyNumberFormat="1" applyFont="1" applyFill="1" applyBorder="1" applyAlignment="1" applyProtection="1">
      <alignment horizontal="center"/>
      <protection locked="0"/>
    </xf>
    <xf numFmtId="10" fontId="7" fillId="23" borderId="47" xfId="1" applyNumberFormat="1" applyFont="1" applyFill="1" applyBorder="1" applyAlignment="1" applyProtection="1">
      <protection locked="0"/>
    </xf>
    <xf numFmtId="0" fontId="7" fillId="0" borderId="45" xfId="29" applyNumberFormat="1" applyFont="1" applyFill="1" applyBorder="1" applyAlignment="1" applyProtection="1">
      <alignment horizontal="center"/>
      <protection locked="0"/>
    </xf>
    <xf numFmtId="171" fontId="7" fillId="0" borderId="46" xfId="8" applyNumberFormat="1" applyFont="1" applyFill="1" applyBorder="1" applyAlignment="1" applyProtection="1">
      <protection locked="0"/>
    </xf>
    <xf numFmtId="49" fontId="7" fillId="0" borderId="46" xfId="29" applyNumberFormat="1" applyFont="1" applyFill="1" applyBorder="1" applyAlignment="1" applyProtection="1">
      <alignment horizontal="center"/>
      <protection locked="0"/>
    </xf>
    <xf numFmtId="10" fontId="7" fillId="0" borderId="47" xfId="1" applyNumberFormat="1" applyFont="1" applyFill="1" applyBorder="1" applyAlignment="1" applyProtection="1">
      <protection locked="0"/>
    </xf>
    <xf numFmtId="41" fontId="8" fillId="0" borderId="0" xfId="0" applyNumberFormat="1" applyFont="1" applyAlignment="1" applyProtection="1">
      <alignment vertical="center"/>
    </xf>
    <xf numFmtId="37" fontId="7" fillId="22" borderId="69" xfId="0" applyNumberFormat="1" applyFont="1" applyFill="1" applyBorder="1" applyAlignment="1" applyProtection="1">
      <alignment horizontal="center" vertical="center"/>
    </xf>
    <xf numFmtId="0" fontId="7" fillId="0" borderId="4" xfId="0" applyNumberFormat="1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0" fontId="7" fillId="0" borderId="0" xfId="0" applyNumberFormat="1" applyFont="1" applyBorder="1" applyAlignment="1" applyProtection="1">
      <alignment horizontal="center"/>
    </xf>
    <xf numFmtId="170" fontId="7" fillId="15" borderId="2" xfId="3" applyNumberFormat="1" applyFont="1" applyFill="1" applyBorder="1" applyAlignment="1" applyProtection="1">
      <alignment horizontal="center"/>
      <protection locked="0"/>
    </xf>
    <xf numFmtId="170" fontId="7" fillId="15" borderId="2" xfId="3" applyNumberFormat="1" applyFont="1" applyFill="1" applyBorder="1" applyAlignment="1" applyProtection="1">
      <protection locked="0"/>
    </xf>
    <xf numFmtId="0" fontId="7" fillId="0" borderId="86" xfId="29" applyNumberFormat="1" applyFont="1" applyFill="1" applyBorder="1" applyAlignment="1" applyProtection="1">
      <alignment horizontal="center"/>
      <protection locked="0"/>
    </xf>
    <xf numFmtId="171" fontId="7" fillId="0" borderId="87" xfId="8" applyNumberFormat="1" applyFont="1" applyFill="1" applyBorder="1" applyAlignment="1" applyProtection="1">
      <protection locked="0"/>
    </xf>
    <xf numFmtId="49" fontId="7" fillId="0" borderId="87" xfId="29" applyNumberFormat="1" applyFont="1" applyFill="1" applyBorder="1" applyAlignment="1" applyProtection="1">
      <alignment horizontal="center"/>
      <protection locked="0"/>
    </xf>
    <xf numFmtId="10" fontId="7" fillId="0" borderId="88" xfId="1" applyNumberFormat="1" applyFont="1" applyFill="1" applyBorder="1" applyAlignment="1" applyProtection="1">
      <protection locked="0"/>
    </xf>
    <xf numFmtId="0" fontId="38" fillId="0" borderId="0" xfId="6" applyFont="1"/>
    <xf numFmtId="14" fontId="24" fillId="0" borderId="5" xfId="6" applyNumberFormat="1" applyFont="1" applyBorder="1"/>
    <xf numFmtId="170" fontId="24" fillId="0" borderId="5" xfId="6" applyNumberFormat="1" applyFont="1" applyBorder="1"/>
    <xf numFmtId="9" fontId="24" fillId="0" borderId="5" xfId="6" applyNumberFormat="1" applyFont="1" applyBorder="1"/>
    <xf numFmtId="170" fontId="7" fillId="0" borderId="0" xfId="27" applyNumberFormat="1" applyFont="1" applyFill="1" applyProtection="1"/>
    <xf numFmtId="14" fontId="24" fillId="0" borderId="5" xfId="6" applyNumberFormat="1" applyFont="1" applyBorder="1" applyAlignment="1">
      <alignment horizontal="right"/>
    </xf>
    <xf numFmtId="0" fontId="7" fillId="0" borderId="0" xfId="6" applyFont="1"/>
    <xf numFmtId="14" fontId="24" fillId="24" borderId="5" xfId="6" applyNumberFormat="1" applyFont="1" applyFill="1" applyBorder="1"/>
    <xf numFmtId="170" fontId="24" fillId="24" borderId="5" xfId="6" applyNumberFormat="1" applyFont="1" applyFill="1" applyBorder="1"/>
    <xf numFmtId="9" fontId="24" fillId="24" borderId="5" xfId="6" applyNumberFormat="1" applyFont="1" applyFill="1" applyBorder="1"/>
    <xf numFmtId="0" fontId="7" fillId="0" borderId="11" xfId="6" applyFont="1" applyBorder="1" applyAlignment="1">
      <alignment horizontal="center"/>
    </xf>
    <xf numFmtId="37" fontId="7" fillId="0" borderId="12" xfId="17" applyNumberFormat="1" applyFont="1" applyBorder="1" applyAlignment="1">
      <alignment horizontal="center"/>
    </xf>
    <xf numFmtId="14" fontId="7" fillId="0" borderId="12" xfId="17" applyNumberFormat="1" applyFont="1" applyBorder="1" applyAlignment="1">
      <alignment horizontal="center"/>
    </xf>
    <xf numFmtId="170" fontId="7" fillId="0" borderId="12" xfId="27" applyNumberFormat="1" applyFont="1" applyBorder="1" applyAlignment="1" applyProtection="1">
      <alignment horizontal="center"/>
    </xf>
    <xf numFmtId="9" fontId="7" fillId="0" borderId="12" xfId="27" applyNumberFormat="1" applyFont="1" applyBorder="1" applyAlignment="1" applyProtection="1">
      <alignment horizontal="center"/>
    </xf>
    <xf numFmtId="170" fontId="7" fillId="0" borderId="13" xfId="27" applyNumberFormat="1" applyFont="1" applyBorder="1" applyAlignment="1" applyProtection="1">
      <alignment horizontal="center"/>
    </xf>
    <xf numFmtId="0" fontId="7" fillId="0" borderId="0" xfId="0" applyFont="1" applyAlignment="1">
      <alignment horizontal="center"/>
    </xf>
    <xf numFmtId="0" fontId="7" fillId="24" borderId="11" xfId="6" applyFont="1" applyFill="1" applyBorder="1" applyAlignment="1">
      <alignment horizontal="center"/>
    </xf>
    <xf numFmtId="37" fontId="7" fillId="24" borderId="12" xfId="17" applyNumberFormat="1" applyFont="1" applyFill="1" applyBorder="1" applyAlignment="1">
      <alignment horizontal="center"/>
    </xf>
    <xf numFmtId="14" fontId="7" fillId="24" borderId="12" xfId="17" applyNumberFormat="1" applyFont="1" applyFill="1" applyBorder="1" applyAlignment="1">
      <alignment horizontal="center"/>
    </xf>
    <xf numFmtId="170" fontId="7" fillId="24" borderId="12" xfId="27" applyNumberFormat="1" applyFont="1" applyFill="1" applyBorder="1" applyAlignment="1" applyProtection="1">
      <alignment horizontal="center"/>
    </xf>
    <xf numFmtId="9" fontId="7" fillId="24" borderId="12" xfId="27" applyNumberFormat="1" applyFont="1" applyFill="1" applyBorder="1" applyAlignment="1" applyProtection="1">
      <alignment horizontal="center"/>
    </xf>
    <xf numFmtId="170" fontId="7" fillId="24" borderId="13" xfId="27" applyNumberFormat="1" applyFont="1" applyFill="1" applyBorder="1" applyAlignment="1" applyProtection="1">
      <alignment horizontal="center"/>
    </xf>
    <xf numFmtId="0" fontId="7" fillId="0" borderId="19" xfId="6" applyFont="1" applyBorder="1" applyAlignment="1">
      <alignment horizontal="center" wrapText="1"/>
    </xf>
    <xf numFmtId="14" fontId="7" fillId="0" borderId="19" xfId="6" applyNumberFormat="1" applyFont="1" applyBorder="1" applyAlignment="1">
      <alignment horizontal="center" wrapText="1"/>
    </xf>
    <xf numFmtId="170" fontId="7" fillId="0" borderId="19" xfId="27" applyNumberFormat="1" applyFont="1" applyBorder="1" applyAlignment="1" applyProtection="1">
      <alignment horizontal="center" wrapText="1"/>
    </xf>
    <xf numFmtId="9" fontId="7" fillId="0" borderId="19" xfId="27" applyNumberFormat="1" applyFont="1" applyBorder="1" applyAlignment="1" applyProtection="1">
      <alignment horizontal="center" wrapText="1"/>
    </xf>
    <xf numFmtId="170" fontId="7" fillId="0" borderId="19" xfId="27" applyNumberFormat="1" applyFont="1" applyFill="1" applyBorder="1" applyAlignment="1" applyProtection="1">
      <alignment horizontal="center" vertical="top" wrapText="1"/>
    </xf>
    <xf numFmtId="0" fontId="7" fillId="24" borderId="19" xfId="6" applyFont="1" applyFill="1" applyBorder="1" applyAlignment="1">
      <alignment horizontal="center" vertical="center" wrapText="1"/>
    </xf>
    <xf numFmtId="14" fontId="7" fillId="24" borderId="19" xfId="6" applyNumberFormat="1" applyFont="1" applyFill="1" applyBorder="1" applyAlignment="1">
      <alignment horizontal="center" vertical="center" wrapText="1"/>
    </xf>
    <xf numFmtId="170" fontId="7" fillId="24" borderId="19" xfId="27" applyNumberFormat="1" applyFont="1" applyFill="1" applyBorder="1" applyAlignment="1" applyProtection="1">
      <alignment horizontal="center" vertical="center" wrapText="1"/>
    </xf>
    <xf numFmtId="9" fontId="7" fillId="24" borderId="19" xfId="27" applyNumberFormat="1" applyFont="1" applyFill="1" applyBorder="1" applyAlignment="1" applyProtection="1">
      <alignment horizontal="center" vertical="center" wrapText="1"/>
    </xf>
    <xf numFmtId="49" fontId="7" fillId="0" borderId="4" xfId="46" applyNumberFormat="1" applyFont="1" applyBorder="1" applyAlignment="1">
      <alignment horizontal="center" vertical="center"/>
    </xf>
    <xf numFmtId="49" fontId="7" fillId="0" borderId="5" xfId="46" applyNumberFormat="1" applyFont="1" applyBorder="1" applyAlignment="1">
      <alignment horizontal="center" vertical="center"/>
    </xf>
    <xf numFmtId="14" fontId="7" fillId="0" borderId="5" xfId="46" applyNumberFormat="1" applyFont="1" applyBorder="1" applyAlignment="1">
      <alignment horizontal="center" vertical="center"/>
    </xf>
    <xf numFmtId="170" fontId="7" fillId="0" borderId="0" xfId="27" applyNumberFormat="1" applyFont="1" applyBorder="1" applyAlignment="1" applyProtection="1">
      <alignment horizontal="center"/>
    </xf>
    <xf numFmtId="170" fontId="7" fillId="0" borderId="5" xfId="27" applyNumberFormat="1" applyFont="1" applyFill="1" applyBorder="1" applyAlignment="1" applyProtection="1">
      <alignment horizontal="center" vertical="center"/>
    </xf>
    <xf numFmtId="170" fontId="7" fillId="0" borderId="2" xfId="27" applyNumberFormat="1" applyFont="1" applyBorder="1" applyAlignment="1" applyProtection="1">
      <alignment horizontal="center"/>
    </xf>
    <xf numFmtId="49" fontId="7" fillId="24" borderId="4" xfId="46" applyNumberFormat="1" applyFont="1" applyFill="1" applyBorder="1" applyAlignment="1">
      <alignment horizontal="center" vertical="center"/>
    </xf>
    <xf numFmtId="49" fontId="7" fillId="24" borderId="5" xfId="46" applyNumberFormat="1" applyFont="1" applyFill="1" applyBorder="1" applyAlignment="1">
      <alignment horizontal="center" vertical="center"/>
    </xf>
    <xf numFmtId="14" fontId="7" fillId="24" borderId="5" xfId="46" applyNumberFormat="1" applyFont="1" applyFill="1" applyBorder="1" applyAlignment="1">
      <alignment horizontal="center" vertical="center"/>
    </xf>
    <xf numFmtId="170" fontId="7" fillId="24" borderId="0" xfId="27" applyNumberFormat="1" applyFont="1" applyFill="1" applyBorder="1" applyAlignment="1" applyProtection="1">
      <alignment horizontal="center"/>
    </xf>
    <xf numFmtId="170" fontId="7" fillId="24" borderId="5" xfId="27" applyNumberFormat="1" applyFont="1" applyFill="1" applyBorder="1" applyAlignment="1" applyProtection="1">
      <alignment horizontal="center" vertical="center"/>
    </xf>
    <xf numFmtId="170" fontId="7" fillId="24" borderId="2" xfId="27" applyNumberFormat="1" applyFont="1" applyFill="1" applyBorder="1" applyAlignment="1" applyProtection="1">
      <alignment horizontal="center"/>
    </xf>
    <xf numFmtId="0" fontId="7" fillId="0" borderId="5" xfId="0" applyFont="1" applyBorder="1" applyAlignment="1">
      <alignment horizontal="center"/>
    </xf>
    <xf numFmtId="14" fontId="7" fillId="0" borderId="5" xfId="0" applyNumberFormat="1" applyFont="1" applyBorder="1" applyAlignment="1">
      <alignment horizontal="center"/>
    </xf>
    <xf numFmtId="171" fontId="23" fillId="0" borderId="5" xfId="11" applyNumberFormat="1" applyFont="1" applyFill="1" applyBorder="1" applyAlignment="1" applyProtection="1">
      <alignment horizontal="right"/>
    </xf>
    <xf numFmtId="170" fontId="7" fillId="0" borderId="5" xfId="27" applyNumberFormat="1" applyFont="1" applyBorder="1" applyAlignment="1" applyProtection="1">
      <alignment horizontal="center"/>
    </xf>
    <xf numFmtId="43" fontId="51" fillId="0" borderId="5" xfId="27" applyFont="1" applyFill="1" applyBorder="1" applyAlignment="1" applyProtection="1"/>
    <xf numFmtId="171" fontId="23" fillId="0" borderId="3" xfId="11" applyNumberFormat="1" applyFont="1" applyFill="1" applyBorder="1" applyAlignment="1" applyProtection="1">
      <alignment horizontal="right"/>
    </xf>
    <xf numFmtId="171" fontId="52" fillId="0" borderId="5" xfId="11" applyNumberFormat="1" applyFont="1" applyFill="1" applyBorder="1" applyAlignment="1" applyProtection="1">
      <alignment horizontal="right"/>
    </xf>
    <xf numFmtId="170" fontId="52" fillId="0" borderId="5" xfId="27" applyNumberFormat="1" applyFont="1" applyBorder="1" applyAlignment="1" applyProtection="1">
      <alignment horizontal="center"/>
    </xf>
    <xf numFmtId="43" fontId="53" fillId="0" borderId="5" xfId="27" applyFont="1" applyFill="1" applyBorder="1" applyAlignment="1" applyProtection="1"/>
    <xf numFmtId="171" fontId="52" fillId="0" borderId="3" xfId="11" applyNumberFormat="1" applyFont="1" applyFill="1" applyBorder="1" applyAlignment="1" applyProtection="1">
      <alignment horizontal="right"/>
    </xf>
    <xf numFmtId="14" fontId="7" fillId="0" borderId="0" xfId="0" applyNumberFormat="1" applyFont="1" applyAlignment="1">
      <alignment horizontal="center"/>
    </xf>
    <xf numFmtId="171" fontId="23" fillId="0" borderId="12" xfId="11" applyNumberFormat="1" applyFont="1" applyFill="1" applyBorder="1" applyAlignment="1" applyProtection="1">
      <alignment horizontal="right"/>
    </xf>
    <xf numFmtId="9" fontId="7" fillId="0" borderId="0" xfId="27" applyNumberFormat="1" applyFont="1" applyBorder="1" applyAlignment="1" applyProtection="1">
      <alignment horizontal="center"/>
    </xf>
    <xf numFmtId="171" fontId="23" fillId="0" borderId="0" xfId="11" applyNumberFormat="1" applyFont="1" applyFill="1" applyBorder="1" applyAlignment="1" applyProtection="1">
      <alignment horizontal="right"/>
    </xf>
    <xf numFmtId="171" fontId="23" fillId="0" borderId="2" xfId="11" applyNumberFormat="1" applyFont="1" applyFill="1" applyBorder="1" applyAlignment="1" applyProtection="1">
      <alignment horizontal="right"/>
    </xf>
    <xf numFmtId="49" fontId="7" fillId="13" borderId="89" xfId="46" applyNumberFormat="1" applyFont="1" applyFill="1" applyBorder="1" applyAlignment="1" applyProtection="1">
      <alignment horizontal="right"/>
      <protection locked="0"/>
    </xf>
    <xf numFmtId="171" fontId="7" fillId="4" borderId="46" xfId="8" applyNumberFormat="1" applyFont="1" applyFill="1" applyBorder="1" applyProtection="1">
      <protection locked="0"/>
    </xf>
    <xf numFmtId="14" fontId="7" fillId="4" borderId="46" xfId="8" applyNumberFormat="1" applyFont="1" applyFill="1" applyBorder="1" applyProtection="1">
      <protection locked="0"/>
    </xf>
    <xf numFmtId="171" fontId="7" fillId="25" borderId="46" xfId="11" applyNumberFormat="1" applyFont="1" applyFill="1" applyBorder="1" applyAlignment="1" applyProtection="1">
      <protection locked="0"/>
    </xf>
    <xf numFmtId="170" fontId="7" fillId="4" borderId="46" xfId="27" applyNumberFormat="1" applyFont="1" applyFill="1" applyBorder="1" applyProtection="1">
      <protection locked="0"/>
    </xf>
    <xf numFmtId="170" fontId="7" fillId="0" borderId="46" xfId="27" applyNumberFormat="1" applyFont="1" applyFill="1" applyBorder="1" applyAlignment="1" applyProtection="1">
      <alignment horizontal="left"/>
    </xf>
    <xf numFmtId="170" fontId="7" fillId="0" borderId="47" xfId="27" applyNumberFormat="1" applyFont="1" applyFill="1" applyBorder="1" applyAlignment="1" applyProtection="1">
      <alignment horizontal="left"/>
    </xf>
    <xf numFmtId="170" fontId="7" fillId="0" borderId="0" xfId="27" applyNumberFormat="1" applyFont="1" applyProtection="1"/>
    <xf numFmtId="49" fontId="7" fillId="13" borderId="46" xfId="46" applyNumberFormat="1" applyFont="1" applyFill="1" applyBorder="1" applyAlignment="1" applyProtection="1">
      <alignment horizontal="right"/>
      <protection locked="0"/>
    </xf>
    <xf numFmtId="171" fontId="7" fillId="4" borderId="46" xfId="8" applyNumberFormat="1" applyFont="1" applyFill="1" applyBorder="1" applyAlignment="1" applyProtection="1">
      <protection locked="0"/>
    </xf>
    <xf numFmtId="14" fontId="7" fillId="4" borderId="46" xfId="8" applyNumberFormat="1" applyFont="1" applyFill="1" applyBorder="1" applyAlignment="1" applyProtection="1">
      <protection locked="0"/>
    </xf>
    <xf numFmtId="171" fontId="7" fillId="4" borderId="0" xfId="11" applyNumberFormat="1" applyFont="1" applyFill="1" applyBorder="1" applyAlignment="1" applyProtection="1">
      <protection locked="0"/>
    </xf>
    <xf numFmtId="171" fontId="7" fillId="4" borderId="87" xfId="8" applyNumberFormat="1" applyFont="1" applyFill="1" applyBorder="1" applyAlignment="1" applyProtection="1">
      <protection locked="0"/>
    </xf>
    <xf numFmtId="14" fontId="7" fillId="4" borderId="87" xfId="8" applyNumberFormat="1" applyFont="1" applyFill="1" applyBorder="1" applyAlignment="1" applyProtection="1">
      <protection locked="0"/>
    </xf>
    <xf numFmtId="14" fontId="7" fillId="0" borderId="0" xfId="6" applyNumberFormat="1" applyFont="1"/>
    <xf numFmtId="9" fontId="7" fillId="0" borderId="0" xfId="27" applyNumberFormat="1" applyFont="1" applyFill="1" applyProtection="1"/>
    <xf numFmtId="0" fontId="7" fillId="0" borderId="0" xfId="0" applyNumberFormat="1" applyFont="1" applyAlignment="1" applyProtection="1">
      <protection locked="0"/>
    </xf>
    <xf numFmtId="0" fontId="7" fillId="0" borderId="8" xfId="0" applyFont="1" applyBorder="1" applyProtection="1">
      <protection locked="0"/>
    </xf>
    <xf numFmtId="44" fontId="7" fillId="4" borderId="0" xfId="11" applyFont="1" applyFill="1" applyAlignment="1">
      <alignment horizontal="right"/>
    </xf>
    <xf numFmtId="3" fontId="7" fillId="15" borderId="0" xfId="0" applyNumberFormat="1" applyFont="1" applyFill="1"/>
    <xf numFmtId="170" fontId="7" fillId="15" borderId="45" xfId="3" applyNumberFormat="1" applyFont="1" applyFill="1" applyBorder="1" applyAlignment="1" applyProtection="1">
      <protection locked="0"/>
    </xf>
    <xf numFmtId="170" fontId="7" fillId="15" borderId="29" xfId="3" applyNumberFormat="1" applyFont="1" applyFill="1" applyBorder="1" applyAlignment="1" applyProtection="1">
      <protection locked="0"/>
    </xf>
    <xf numFmtId="170" fontId="7" fillId="15" borderId="48" xfId="3" applyNumberFormat="1" applyFont="1" applyFill="1" applyBorder="1" applyAlignment="1" applyProtection="1">
      <protection locked="0"/>
    </xf>
    <xf numFmtId="37" fontId="8" fillId="15" borderId="75" xfId="0" applyNumberFormat="1" applyFont="1" applyFill="1" applyBorder="1" applyAlignment="1" applyProtection="1">
      <alignment vertical="center"/>
    </xf>
    <xf numFmtId="37" fontId="8" fillId="15" borderId="69" xfId="0" applyNumberFormat="1" applyFont="1" applyFill="1" applyBorder="1" applyAlignment="1" applyProtection="1">
      <alignment vertical="center"/>
    </xf>
    <xf numFmtId="37" fontId="8" fillId="15" borderId="74" xfId="0" applyNumberFormat="1" applyFont="1" applyFill="1" applyBorder="1" applyAlignment="1" applyProtection="1">
      <alignment vertical="center"/>
    </xf>
    <xf numFmtId="37" fontId="7" fillId="15" borderId="75" xfId="0" applyNumberFormat="1" applyFont="1" applyFill="1" applyBorder="1" applyAlignment="1" applyProtection="1">
      <alignment vertical="center"/>
    </xf>
    <xf numFmtId="37" fontId="7" fillId="15" borderId="69" xfId="0" applyNumberFormat="1" applyFont="1" applyFill="1" applyBorder="1" applyAlignment="1" applyProtection="1">
      <alignment vertical="center"/>
    </xf>
    <xf numFmtId="37" fontId="7" fillId="15" borderId="74" xfId="0" applyNumberFormat="1" applyFont="1" applyFill="1" applyBorder="1" applyAlignment="1" applyProtection="1">
      <alignment vertical="center"/>
    </xf>
    <xf numFmtId="41" fontId="7" fillId="20" borderId="75" xfId="0" quotePrefix="1" applyNumberFormat="1" applyFont="1" applyFill="1" applyBorder="1" applyAlignment="1" applyProtection="1">
      <alignment horizontal="center" vertical="center"/>
    </xf>
    <xf numFmtId="41" fontId="8" fillId="6" borderId="75" xfId="0" applyNumberFormat="1" applyFont="1" applyFill="1" applyBorder="1" applyAlignment="1" applyProtection="1">
      <alignment vertical="center"/>
    </xf>
    <xf numFmtId="41" fontId="7" fillId="20" borderId="69" xfId="0" quotePrefix="1" applyNumberFormat="1" applyFont="1" applyFill="1" applyBorder="1" applyAlignment="1" applyProtection="1">
      <alignment horizontal="center" vertical="center"/>
    </xf>
    <xf numFmtId="41" fontId="8" fillId="6" borderId="69" xfId="0" applyNumberFormat="1" applyFont="1" applyFill="1" applyBorder="1" applyAlignment="1" applyProtection="1">
      <alignment vertical="center"/>
    </xf>
    <xf numFmtId="41" fontId="7" fillId="15" borderId="69" xfId="0" quotePrefix="1" applyNumberFormat="1" applyFont="1" applyFill="1" applyBorder="1" applyAlignment="1" applyProtection="1">
      <alignment horizontal="center" vertical="center"/>
    </xf>
    <xf numFmtId="41" fontId="8" fillId="20" borderId="74" xfId="0" applyNumberFormat="1" applyFont="1" applyFill="1" applyBorder="1" applyAlignment="1" applyProtection="1">
      <alignment vertical="center"/>
    </xf>
    <xf numFmtId="41" fontId="8" fillId="6" borderId="74" xfId="0" applyNumberFormat="1" applyFont="1" applyFill="1" applyBorder="1" applyAlignment="1" applyProtection="1">
      <alignment vertical="center"/>
    </xf>
    <xf numFmtId="41" fontId="8" fillId="6" borderId="6" xfId="0" applyNumberFormat="1" applyFont="1" applyFill="1" applyBorder="1" applyAlignment="1" applyProtection="1">
      <alignment horizontal="center" vertical="center"/>
    </xf>
    <xf numFmtId="41" fontId="8" fillId="6" borderId="6" xfId="0" applyNumberFormat="1" applyFont="1" applyFill="1" applyBorder="1" applyAlignment="1" applyProtection="1">
      <alignment vertical="center"/>
    </xf>
    <xf numFmtId="41" fontId="8" fillId="0" borderId="0" xfId="0" applyNumberFormat="1" applyFont="1" applyBorder="1" applyAlignment="1" applyProtection="1">
      <alignment horizontal="center" vertical="center"/>
    </xf>
    <xf numFmtId="41" fontId="8" fillId="0" borderId="0" xfId="0" applyNumberFormat="1" applyFont="1" applyBorder="1" applyAlignment="1" applyProtection="1">
      <alignment vertical="center"/>
    </xf>
    <xf numFmtId="41" fontId="7" fillId="20" borderId="75" xfId="0" applyNumberFormat="1" applyFont="1" applyFill="1" applyBorder="1" applyAlignment="1" applyProtection="1">
      <alignment horizontal="center" vertical="center"/>
    </xf>
    <xf numFmtId="41" fontId="7" fillId="6" borderId="75" xfId="0" applyNumberFormat="1" applyFont="1" applyFill="1" applyBorder="1" applyAlignment="1" applyProtection="1">
      <alignment vertical="center"/>
    </xf>
    <xf numFmtId="41" fontId="7" fillId="6" borderId="69" xfId="0" applyNumberFormat="1" applyFont="1" applyFill="1" applyBorder="1" applyAlignment="1" applyProtection="1">
      <alignment vertical="center"/>
    </xf>
    <xf numFmtId="41" fontId="7" fillId="10" borderId="69" xfId="0" applyNumberFormat="1" applyFont="1" applyFill="1" applyBorder="1" applyAlignment="1" applyProtection="1">
      <alignment horizontal="right" vertical="center"/>
    </xf>
    <xf numFmtId="41" fontId="7" fillId="6" borderId="69" xfId="0" applyNumberFormat="1" applyFont="1" applyFill="1" applyBorder="1" applyAlignment="1" applyProtection="1">
      <alignment horizontal="center" vertical="center"/>
    </xf>
    <xf numFmtId="41" fontId="7" fillId="22" borderId="69" xfId="0" applyNumberFormat="1" applyFont="1" applyFill="1" applyBorder="1" applyAlignment="1" applyProtection="1">
      <alignment vertical="center"/>
    </xf>
    <xf numFmtId="41" fontId="7" fillId="6" borderId="74" xfId="0" applyNumberFormat="1" applyFont="1" applyFill="1" applyBorder="1" applyAlignment="1" applyProtection="1">
      <alignment vertical="center"/>
    </xf>
    <xf numFmtId="41" fontId="7" fillId="6" borderId="6" xfId="0" applyNumberFormat="1" applyFont="1" applyFill="1" applyBorder="1" applyAlignment="1" applyProtection="1">
      <alignment horizontal="center" vertical="center"/>
    </xf>
    <xf numFmtId="41" fontId="7" fillId="6" borderId="6" xfId="0" applyNumberFormat="1" applyFont="1" applyFill="1" applyBorder="1" applyAlignment="1" applyProtection="1">
      <alignment vertical="center"/>
    </xf>
    <xf numFmtId="41" fontId="7" fillId="0" borderId="0" xfId="0" applyNumberFormat="1" applyFont="1" applyAlignment="1" applyProtection="1">
      <alignment horizontal="center" vertical="center"/>
    </xf>
    <xf numFmtId="41" fontId="7" fillId="0" borderId="0" xfId="0" applyNumberFormat="1" applyFont="1" applyAlignment="1" applyProtection="1">
      <alignment vertical="center"/>
    </xf>
    <xf numFmtId="41" fontId="7" fillId="0" borderId="75" xfId="0" applyNumberFormat="1" applyFont="1" applyFill="1" applyBorder="1" applyAlignment="1" applyProtection="1">
      <alignment horizontal="center" vertical="center"/>
    </xf>
    <xf numFmtId="41" fontId="7" fillId="20" borderId="69" xfId="0" applyNumberFormat="1" applyFont="1" applyFill="1" applyBorder="1" applyAlignment="1" applyProtection="1">
      <alignment horizontal="center" vertical="center"/>
    </xf>
    <xf numFmtId="41" fontId="7" fillId="0" borderId="74" xfId="0" applyNumberFormat="1" applyFont="1" applyFill="1" applyBorder="1" applyAlignment="1" applyProtection="1">
      <alignment horizontal="center" vertical="center"/>
    </xf>
    <xf numFmtId="41" fontId="47" fillId="0" borderId="84" xfId="0" applyNumberFormat="1" applyFont="1" applyFill="1" applyBorder="1" applyAlignment="1" applyProtection="1">
      <alignment horizontal="center" vertical="center"/>
    </xf>
    <xf numFmtId="41" fontId="47" fillId="6" borderId="84" xfId="0" applyNumberFormat="1" applyFont="1" applyFill="1" applyBorder="1" applyAlignment="1" applyProtection="1">
      <alignment vertical="center"/>
    </xf>
    <xf numFmtId="41" fontId="8" fillId="0" borderId="0" xfId="0" applyNumberFormat="1" applyFont="1" applyFill="1" applyAlignment="1" applyProtection="1">
      <alignment horizontal="center" vertical="center"/>
    </xf>
    <xf numFmtId="41" fontId="8" fillId="0" borderId="0" xfId="0" applyNumberFormat="1" applyFont="1" applyFill="1" applyAlignment="1" applyProtection="1">
      <alignment vertical="center"/>
    </xf>
    <xf numFmtId="41" fontId="8" fillId="6" borderId="75" xfId="0" applyNumberFormat="1" applyFont="1" applyFill="1" applyBorder="1" applyAlignment="1" applyProtection="1">
      <alignment horizontal="center" vertical="center"/>
    </xf>
    <xf numFmtId="41" fontId="8" fillId="20" borderId="75" xfId="0" applyNumberFormat="1" applyFont="1" applyFill="1" applyBorder="1" applyAlignment="1" applyProtection="1">
      <alignment vertical="center"/>
    </xf>
    <xf numFmtId="41" fontId="8" fillId="6" borderId="69" xfId="0" applyNumberFormat="1" applyFont="1" applyFill="1" applyBorder="1" applyAlignment="1" applyProtection="1">
      <alignment horizontal="center" vertical="center"/>
    </xf>
    <xf numFmtId="41" fontId="8" fillId="20" borderId="69" xfId="0" applyNumberFormat="1" applyFont="1" applyFill="1" applyBorder="1" applyAlignment="1" applyProtection="1">
      <alignment vertical="center"/>
    </xf>
    <xf numFmtId="41" fontId="8" fillId="0" borderId="69" xfId="0" applyNumberFormat="1" applyFont="1" applyFill="1" applyBorder="1" applyAlignment="1" applyProtection="1">
      <alignment vertical="center"/>
    </xf>
    <xf numFmtId="41" fontId="8" fillId="6" borderId="74" xfId="0" applyNumberFormat="1" applyFont="1" applyFill="1" applyBorder="1" applyAlignment="1" applyProtection="1">
      <alignment horizontal="center" vertical="center"/>
    </xf>
    <xf numFmtId="41" fontId="8" fillId="20" borderId="75" xfId="0" applyNumberFormat="1" applyFont="1" applyFill="1" applyBorder="1" applyAlignment="1" applyProtection="1">
      <alignment horizontal="center" vertical="center"/>
    </xf>
    <xf numFmtId="41" fontId="8" fillId="20" borderId="69" xfId="0" applyNumberFormat="1" applyFont="1" applyFill="1" applyBorder="1" applyAlignment="1" applyProtection="1">
      <alignment horizontal="center" vertical="center"/>
    </xf>
    <xf numFmtId="41" fontId="8" fillId="20" borderId="74" xfId="0" applyNumberFormat="1" applyFont="1" applyFill="1" applyBorder="1" applyAlignment="1" applyProtection="1">
      <alignment horizontal="center" vertical="center"/>
    </xf>
    <xf numFmtId="41" fontId="7" fillId="10" borderId="69" xfId="0" applyNumberFormat="1" applyFont="1" applyFill="1" applyBorder="1" applyAlignment="1" applyProtection="1">
      <alignment horizontal="center" vertical="center"/>
    </xf>
    <xf numFmtId="41" fontId="7" fillId="20" borderId="69" xfId="0" applyNumberFormat="1" applyFont="1" applyFill="1" applyBorder="1" applyAlignment="1" applyProtection="1">
      <alignment vertical="center"/>
    </xf>
    <xf numFmtId="41" fontId="7" fillId="20" borderId="74" xfId="0" applyNumberFormat="1" applyFont="1" applyFill="1" applyBorder="1" applyAlignment="1" applyProtection="1">
      <alignment horizontal="center" vertical="center"/>
    </xf>
    <xf numFmtId="41" fontId="7" fillId="6" borderId="75" xfId="0" applyNumberFormat="1" applyFont="1" applyFill="1" applyBorder="1" applyAlignment="1" applyProtection="1">
      <alignment horizontal="center" vertical="center"/>
    </xf>
    <xf numFmtId="41" fontId="13" fillId="6" borderId="75" xfId="0" applyNumberFormat="1" applyFont="1" applyFill="1" applyBorder="1" applyAlignment="1" applyProtection="1">
      <alignment vertical="center"/>
    </xf>
    <xf numFmtId="41" fontId="41" fillId="6" borderId="75" xfId="0" applyNumberFormat="1" applyFont="1" applyFill="1" applyBorder="1" applyAlignment="1" applyProtection="1">
      <alignment horizontal="right" vertical="center"/>
    </xf>
    <xf numFmtId="41" fontId="41" fillId="6" borderId="69" xfId="0" applyNumberFormat="1" applyFont="1" applyFill="1" applyBorder="1" applyAlignment="1" applyProtection="1">
      <alignment horizontal="right" vertical="center"/>
    </xf>
    <xf numFmtId="41" fontId="41" fillId="6" borderId="74" xfId="0" applyNumberFormat="1" applyFont="1" applyFill="1" applyBorder="1" applyAlignment="1" applyProtection="1">
      <alignment horizontal="right" vertical="center"/>
    </xf>
    <xf numFmtId="41" fontId="7" fillId="15" borderId="75" xfId="0" applyNumberFormat="1" applyFont="1" applyFill="1" applyBorder="1" applyAlignment="1" applyProtection="1">
      <alignment horizontal="center" vertical="center"/>
    </xf>
    <xf numFmtId="41" fontId="7" fillId="15" borderId="69" xfId="0" applyNumberFormat="1" applyFont="1" applyFill="1" applyBorder="1" applyAlignment="1" applyProtection="1">
      <alignment horizontal="right" vertical="center"/>
    </xf>
    <xf numFmtId="41" fontId="7" fillId="15" borderId="69" xfId="0" applyNumberFormat="1" applyFont="1" applyFill="1" applyBorder="1" applyAlignment="1" applyProtection="1">
      <alignment horizontal="center" vertical="center"/>
    </xf>
    <xf numFmtId="41" fontId="7" fillId="0" borderId="0" xfId="0" applyNumberFormat="1" applyFont="1" applyBorder="1" applyAlignment="1" applyProtection="1">
      <alignment horizontal="center" vertical="center"/>
    </xf>
    <xf numFmtId="10" fontId="8" fillId="0" borderId="0" xfId="1" applyNumberFormat="1" applyFont="1" applyAlignment="1" applyProtection="1">
      <alignment vertical="center"/>
    </xf>
    <xf numFmtId="37" fontId="7" fillId="6" borderId="69" xfId="0" applyNumberFormat="1" applyFont="1" applyFill="1" applyBorder="1" applyAlignment="1">
      <alignment vertical="center"/>
    </xf>
    <xf numFmtId="41" fontId="23" fillId="0" borderId="75" xfId="0" applyNumberFormat="1" applyFont="1" applyFill="1" applyBorder="1" applyAlignment="1" applyProtection="1">
      <alignment horizontal="right" vertical="center"/>
    </xf>
    <xf numFmtId="41" fontId="23" fillId="0" borderId="69" xfId="0" quotePrefix="1" applyNumberFormat="1" applyFont="1" applyFill="1" applyBorder="1" applyAlignment="1" applyProtection="1">
      <alignment horizontal="right" vertical="center"/>
    </xf>
    <xf numFmtId="41" fontId="23" fillId="0" borderId="69" xfId="0" applyNumberFormat="1" applyFont="1" applyFill="1" applyBorder="1" applyAlignment="1" applyProtection="1">
      <alignment horizontal="right" vertical="center"/>
    </xf>
    <xf numFmtId="41" fontId="8" fillId="0" borderId="74" xfId="0" applyNumberFormat="1" applyFont="1" applyFill="1" applyBorder="1" applyAlignment="1" applyProtection="1">
      <alignment horizontal="right" vertical="center"/>
    </xf>
    <xf numFmtId="5" fontId="8" fillId="6" borderId="6" xfId="0" applyNumberFormat="1" applyFont="1" applyFill="1" applyBorder="1" applyAlignment="1" applyProtection="1">
      <alignment horizontal="right" vertical="center"/>
    </xf>
    <xf numFmtId="14" fontId="7" fillId="0" borderId="2" xfId="3" applyNumberFormat="1" applyFont="1" applyFill="1" applyBorder="1" applyAlignment="1" applyProtection="1">
      <alignment horizontal="center"/>
      <protection locked="0"/>
    </xf>
    <xf numFmtId="37" fontId="7" fillId="0" borderId="2" xfId="17" applyNumberFormat="1" applyFont="1" applyFill="1" applyBorder="1" applyAlignment="1" applyProtection="1">
      <alignment horizontal="center"/>
      <protection locked="0"/>
    </xf>
    <xf numFmtId="12" fontId="7" fillId="0" borderId="2" xfId="17" applyNumberFormat="1" applyFont="1" applyFill="1" applyBorder="1" applyAlignment="1" applyProtection="1">
      <alignment horizontal="center" vertical="center"/>
      <protection locked="0"/>
    </xf>
    <xf numFmtId="170" fontId="7" fillId="0" borderId="2" xfId="3" applyNumberFormat="1" applyFont="1" applyFill="1" applyBorder="1" applyAlignment="1" applyProtection="1">
      <alignment horizontal="center"/>
      <protection locked="0"/>
    </xf>
    <xf numFmtId="44" fontId="7" fillId="0" borderId="2" xfId="4" applyFont="1" applyFill="1" applyBorder="1" applyAlignment="1" applyProtection="1">
      <protection locked="0"/>
    </xf>
    <xf numFmtId="170" fontId="7" fillId="0" borderId="2" xfId="3" applyNumberFormat="1" applyFont="1" applyFill="1" applyBorder="1" applyAlignment="1" applyProtection="1">
      <protection locked="0"/>
    </xf>
    <xf numFmtId="170" fontId="7" fillId="0" borderId="15" xfId="3" applyNumberFormat="1" applyFont="1" applyFill="1" applyBorder="1" applyAlignment="1" applyProtection="1"/>
    <xf numFmtId="44" fontId="7" fillId="0" borderId="13" xfId="11" applyFont="1" applyFill="1" applyBorder="1" applyAlignment="1" applyProtection="1">
      <protection locked="0"/>
    </xf>
    <xf numFmtId="44" fontId="7" fillId="0" borderId="2" xfId="11" applyFont="1" applyFill="1" applyBorder="1" applyAlignment="1" applyProtection="1">
      <protection locked="0"/>
    </xf>
    <xf numFmtId="44" fontId="7" fillId="0" borderId="2" xfId="11" applyFont="1" applyFill="1" applyBorder="1" applyAlignment="1" applyProtection="1">
      <alignment horizontal="right"/>
      <protection locked="0"/>
    </xf>
    <xf numFmtId="44" fontId="7" fillId="0" borderId="15" xfId="11" applyFont="1" applyFill="1" applyBorder="1" applyAlignment="1" applyProtection="1">
      <protection locked="0"/>
    </xf>
    <xf numFmtId="44" fontId="7" fillId="0" borderId="13" xfId="11" applyFont="1" applyFill="1" applyBorder="1" applyAlignment="1" applyProtection="1">
      <alignment horizontal="right"/>
      <protection locked="0"/>
    </xf>
    <xf numFmtId="44" fontId="7" fillId="0" borderId="15" xfId="11" applyFont="1" applyFill="1" applyBorder="1" applyAlignment="1" applyProtection="1">
      <alignment horizontal="right"/>
      <protection locked="0"/>
    </xf>
    <xf numFmtId="44" fontId="9" fillId="21" borderId="0" xfId="17" applyNumberFormat="1" applyFont="1" applyFill="1" applyBorder="1" applyAlignment="1" applyProtection="1">
      <alignment horizontal="right"/>
    </xf>
    <xf numFmtId="44" fontId="9" fillId="21" borderId="1" xfId="17" applyNumberFormat="1" applyFont="1" applyFill="1" applyBorder="1" applyAlignment="1" applyProtection="1">
      <alignment horizontal="right"/>
    </xf>
    <xf numFmtId="176" fontId="8" fillId="0" borderId="0" xfId="0" applyNumberFormat="1" applyFont="1" applyAlignment="1" applyProtection="1">
      <alignment vertical="center"/>
    </xf>
    <xf numFmtId="164" fontId="8" fillId="0" borderId="0" xfId="0" applyNumberFormat="1" applyFont="1" applyAlignment="1" applyProtection="1">
      <alignment vertical="center"/>
    </xf>
    <xf numFmtId="0" fontId="7" fillId="0" borderId="0" xfId="0" applyFont="1" applyFill="1" applyBorder="1" applyAlignment="1" applyProtection="1">
      <alignment vertical="center"/>
    </xf>
    <xf numFmtId="37" fontId="8" fillId="0" borderId="0" xfId="0" applyNumberFormat="1" applyFont="1" applyFill="1" applyBorder="1" applyAlignment="1" applyProtection="1">
      <alignment vertical="center"/>
    </xf>
    <xf numFmtId="41" fontId="8" fillId="0" borderId="0" xfId="0" applyNumberFormat="1" applyFont="1" applyFill="1" applyBorder="1" applyAlignment="1" applyProtection="1">
      <alignment horizontal="center" vertical="center"/>
    </xf>
    <xf numFmtId="41" fontId="8" fillId="0" borderId="0" xfId="0" applyNumberFormat="1" applyFont="1" applyFill="1" applyBorder="1" applyAlignment="1" applyProtection="1">
      <alignment vertical="center"/>
    </xf>
    <xf numFmtId="37" fontId="8" fillId="0" borderId="0" xfId="0" applyNumberFormat="1" applyFont="1" applyFill="1" applyBorder="1" applyAlignment="1" applyProtection="1">
      <alignment horizontal="center" vertical="center"/>
    </xf>
    <xf numFmtId="0" fontId="12" fillId="0" borderId="2" xfId="0" applyNumberFormat="1" applyFont="1" applyFill="1" applyBorder="1" applyAlignment="1" applyProtection="1">
      <alignment horizontal="center"/>
    </xf>
    <xf numFmtId="0" fontId="7" fillId="0" borderId="70" xfId="0" applyFont="1" applyFill="1" applyBorder="1" applyAlignment="1" applyProtection="1">
      <alignment horizontal="right"/>
    </xf>
    <xf numFmtId="10" fontId="7" fillId="0" borderId="69" xfId="0" applyNumberFormat="1" applyFont="1" applyFill="1" applyBorder="1" applyProtection="1"/>
    <xf numFmtId="10" fontId="7" fillId="0" borderId="75" xfId="0" applyNumberFormat="1" applyFont="1" applyFill="1" applyBorder="1" applyProtection="1"/>
    <xf numFmtId="168" fontId="7" fillId="0" borderId="69" xfId="0" applyNumberFormat="1" applyFont="1" applyFill="1" applyBorder="1" applyAlignment="1" applyProtection="1">
      <alignment horizontal="right"/>
    </xf>
    <xf numFmtId="170" fontId="7" fillId="0" borderId="69" xfId="3" applyNumberFormat="1" applyFont="1" applyFill="1" applyBorder="1" applyAlignment="1" applyProtection="1"/>
    <xf numFmtId="0" fontId="2" fillId="0" borderId="0" xfId="41" applyFont="1" applyFill="1"/>
    <xf numFmtId="10" fontId="7" fillId="6" borderId="67" xfId="1" applyNumberFormat="1" applyFont="1" applyFill="1" applyBorder="1" applyProtection="1"/>
    <xf numFmtId="10" fontId="7" fillId="6" borderId="9" xfId="1" applyNumberFormat="1" applyFont="1" applyFill="1" applyBorder="1" applyProtection="1"/>
    <xf numFmtId="10" fontId="42" fillId="0" borderId="9" xfId="1" applyNumberFormat="1" applyFont="1" applyFill="1" applyBorder="1" applyProtection="1"/>
    <xf numFmtId="0" fontId="7" fillId="0" borderId="0" xfId="1" applyNumberFormat="1" applyFont="1" applyFill="1" applyAlignment="1" applyProtection="1">
      <alignment horizontal="center"/>
    </xf>
    <xf numFmtId="164" fontId="7" fillId="22" borderId="0" xfId="4" applyNumberFormat="1" applyFont="1" applyFill="1" applyBorder="1" applyAlignment="1" applyProtection="1">
      <alignment horizontal="center"/>
    </xf>
    <xf numFmtId="0" fontId="1" fillId="0" borderId="0" xfId="50"/>
    <xf numFmtId="170" fontId="7" fillId="26" borderId="46" xfId="27" applyNumberFormat="1" applyFont="1" applyFill="1" applyBorder="1" applyAlignment="1" applyProtection="1">
      <alignment horizontal="left"/>
    </xf>
    <xf numFmtId="170" fontId="7" fillId="26" borderId="46" xfId="27" applyNumberFormat="1" applyFont="1" applyFill="1" applyBorder="1" applyProtection="1">
      <protection locked="0"/>
    </xf>
    <xf numFmtId="171" fontId="7" fillId="25" borderId="46" xfId="51" applyNumberFormat="1" applyFont="1" applyFill="1" applyBorder="1" applyAlignment="1" applyProtection="1">
      <protection locked="0"/>
    </xf>
    <xf numFmtId="171" fontId="7" fillId="26" borderId="0" xfId="51" applyNumberFormat="1" applyFont="1" applyFill="1" applyBorder="1" applyAlignment="1" applyProtection="1">
      <protection locked="0"/>
    </xf>
    <xf numFmtId="14" fontId="7" fillId="26" borderId="46" xfId="8" applyNumberFormat="1" applyFont="1" applyFill="1" applyBorder="1" applyAlignment="1" applyProtection="1">
      <protection locked="0"/>
    </xf>
    <xf numFmtId="171" fontId="7" fillId="26" borderId="46" xfId="8" applyNumberFormat="1" applyFont="1" applyFill="1" applyBorder="1" applyAlignment="1" applyProtection="1">
      <protection locked="0"/>
    </xf>
    <xf numFmtId="0" fontId="7" fillId="26" borderId="46" xfId="46" applyFont="1" applyFill="1" applyBorder="1" applyAlignment="1" applyProtection="1">
      <alignment horizontal="left"/>
      <protection locked="0"/>
    </xf>
    <xf numFmtId="171" fontId="23" fillId="0" borderId="2" xfId="51" applyNumberFormat="1" applyFont="1" applyFill="1" applyBorder="1" applyAlignment="1" applyProtection="1">
      <alignment horizontal="right"/>
    </xf>
    <xf numFmtId="171" fontId="23" fillId="0" borderId="0" xfId="51" applyNumberFormat="1" applyFont="1" applyFill="1" applyBorder="1" applyAlignment="1" applyProtection="1">
      <alignment horizontal="right"/>
    </xf>
    <xf numFmtId="170" fontId="7" fillId="0" borderId="0" xfId="52" applyNumberFormat="1" applyFont="1" applyBorder="1" applyAlignment="1" applyProtection="1">
      <alignment horizontal="center"/>
    </xf>
    <xf numFmtId="171" fontId="23" fillId="0" borderId="12" xfId="51" applyNumberFormat="1" applyFont="1" applyFill="1" applyBorder="1" applyAlignment="1" applyProtection="1">
      <alignment horizontal="right"/>
    </xf>
    <xf numFmtId="14" fontId="7" fillId="0" borderId="0" xfId="50" applyNumberFormat="1" applyFont="1" applyAlignment="1">
      <alignment horizontal="center"/>
    </xf>
    <xf numFmtId="0" fontId="7" fillId="0" borderId="0" xfId="50" applyFont="1" applyAlignment="1">
      <alignment horizontal="center"/>
    </xf>
    <xf numFmtId="0" fontId="1" fillId="0" borderId="8" xfId="50" applyBorder="1" applyProtection="1">
      <protection locked="0"/>
    </xf>
    <xf numFmtId="9" fontId="7" fillId="0" borderId="0" xfId="53" applyNumberFormat="1" applyFont="1" applyBorder="1" applyAlignment="1" applyProtection="1">
      <alignment horizontal="center"/>
    </xf>
    <xf numFmtId="9" fontId="7" fillId="0" borderId="12" xfId="53" applyNumberFormat="1" applyFont="1" applyBorder="1" applyAlignment="1" applyProtection="1">
      <alignment horizontal="center"/>
    </xf>
    <xf numFmtId="171" fontId="52" fillId="0" borderId="3" xfId="51" applyNumberFormat="1" applyFont="1" applyFill="1" applyBorder="1" applyAlignment="1" applyProtection="1">
      <alignment horizontal="right"/>
    </xf>
    <xf numFmtId="171" fontId="52" fillId="0" borderId="5" xfId="51" applyNumberFormat="1" applyFont="1" applyFill="1" applyBorder="1" applyAlignment="1" applyProtection="1">
      <alignment horizontal="right"/>
    </xf>
    <xf numFmtId="170" fontId="7" fillId="0" borderId="5" xfId="52" applyNumberFormat="1" applyFont="1" applyFill="1" applyBorder="1" applyAlignment="1" applyProtection="1">
      <alignment horizontal="center"/>
    </xf>
    <xf numFmtId="14" fontId="7" fillId="0" borderId="5" xfId="50" applyNumberFormat="1" applyFont="1" applyBorder="1" applyAlignment="1">
      <alignment horizontal="center"/>
    </xf>
    <xf numFmtId="0" fontId="7" fillId="0" borderId="5" xfId="50" applyFont="1" applyBorder="1" applyAlignment="1">
      <alignment horizontal="center"/>
    </xf>
    <xf numFmtId="171" fontId="23" fillId="0" borderId="3" xfId="51" applyNumberFormat="1" applyFont="1" applyFill="1" applyBorder="1" applyAlignment="1" applyProtection="1">
      <alignment horizontal="right"/>
    </xf>
    <xf numFmtId="171" fontId="23" fillId="0" borderId="5" xfId="51" applyNumberFormat="1" applyFont="1" applyFill="1" applyBorder="1" applyAlignment="1" applyProtection="1">
      <alignment horizontal="right"/>
    </xf>
    <xf numFmtId="43" fontId="51" fillId="0" borderId="5" xfId="53" applyFont="1" applyFill="1" applyBorder="1" applyAlignment="1" applyProtection="1"/>
    <xf numFmtId="2" fontId="7" fillId="0" borderId="5" xfId="50" applyNumberFormat="1" applyFont="1" applyBorder="1" applyAlignment="1">
      <alignment horizontal="center"/>
    </xf>
    <xf numFmtId="170" fontId="7" fillId="0" borderId="2" xfId="53" applyNumberFormat="1" applyFont="1" applyBorder="1" applyAlignment="1" applyProtection="1">
      <alignment horizontal="center"/>
    </xf>
    <xf numFmtId="170" fontId="7" fillId="0" borderId="0" xfId="53" applyNumberFormat="1" applyFont="1" applyBorder="1" applyAlignment="1" applyProtection="1">
      <alignment horizontal="center"/>
    </xf>
    <xf numFmtId="170" fontId="7" fillId="0" borderId="5" xfId="53" applyNumberFormat="1" applyFont="1" applyFill="1" applyBorder="1" applyAlignment="1" applyProtection="1">
      <alignment horizontal="center" vertical="center"/>
    </xf>
    <xf numFmtId="170" fontId="7" fillId="24" borderId="8" xfId="27" applyNumberFormat="1" applyFont="1" applyFill="1" applyBorder="1" applyAlignment="1" applyProtection="1">
      <alignment horizontal="center" vertical="center" wrapText="1"/>
    </xf>
    <xf numFmtId="170" fontId="7" fillId="0" borderId="19" xfId="53" applyNumberFormat="1" applyFont="1" applyBorder="1" applyAlignment="1" applyProtection="1">
      <alignment horizontal="center" wrapText="1"/>
    </xf>
    <xf numFmtId="9" fontId="7" fillId="0" borderId="19" xfId="53" applyNumberFormat="1" applyFont="1" applyBorder="1" applyAlignment="1" applyProtection="1">
      <alignment horizontal="center" wrapText="1"/>
    </xf>
    <xf numFmtId="170" fontId="7" fillId="0" borderId="19" xfId="53" applyNumberFormat="1" applyFont="1" applyFill="1" applyBorder="1" applyAlignment="1" applyProtection="1">
      <alignment horizontal="center" vertical="top" wrapText="1"/>
    </xf>
    <xf numFmtId="170" fontId="7" fillId="0" borderId="13" xfId="53" applyNumberFormat="1" applyFont="1" applyBorder="1" applyAlignment="1" applyProtection="1">
      <alignment horizontal="center"/>
    </xf>
    <xf numFmtId="170" fontId="7" fillId="0" borderId="12" xfId="53" applyNumberFormat="1" applyFont="1" applyBorder="1" applyAlignment="1" applyProtection="1">
      <alignment horizontal="center"/>
    </xf>
    <xf numFmtId="14" fontId="24" fillId="21" borderId="5" xfId="6" applyNumberFormat="1" applyFont="1" applyFill="1" applyBorder="1"/>
    <xf numFmtId="170" fontId="7" fillId="0" borderId="0" xfId="53" applyNumberFormat="1" applyFont="1" applyFill="1" applyProtection="1"/>
    <xf numFmtId="9" fontId="0" fillId="0" borderId="0" xfId="54" applyFont="1" applyAlignment="1">
      <alignment horizontal="center"/>
    </xf>
    <xf numFmtId="0" fontId="1" fillId="0" borderId="0" xfId="50" applyAlignment="1">
      <alignment horizontal="center"/>
    </xf>
    <xf numFmtId="44" fontId="1" fillId="0" borderId="0" xfId="50" applyNumberFormat="1"/>
    <xf numFmtId="0" fontId="54" fillId="0" borderId="0" xfId="50" applyFont="1"/>
    <xf numFmtId="9" fontId="54" fillId="0" borderId="0" xfId="54" applyFont="1" applyAlignment="1">
      <alignment horizontal="center"/>
    </xf>
    <xf numFmtId="10" fontId="54" fillId="0" borderId="0" xfId="54" applyNumberFormat="1" applyFont="1" applyBorder="1"/>
    <xf numFmtId="42" fontId="54" fillId="0" borderId="0" xfId="50" applyNumberFormat="1" applyFont="1"/>
    <xf numFmtId="0" fontId="54" fillId="0" borderId="0" xfId="50" applyFont="1" applyAlignment="1">
      <alignment horizontal="center"/>
    </xf>
    <xf numFmtId="9" fontId="0" fillId="0" borderId="0" xfId="54" applyFont="1" applyFill="1" applyAlignment="1">
      <alignment horizontal="center"/>
    </xf>
    <xf numFmtId="0" fontId="1" fillId="0" borderId="12" xfId="50" applyBorder="1"/>
    <xf numFmtId="41" fontId="1" fillId="0" borderId="12" xfId="50" applyNumberFormat="1" applyBorder="1"/>
    <xf numFmtId="0" fontId="1" fillId="0" borderId="12" xfId="50" applyBorder="1" applyAlignment="1">
      <alignment horizontal="center"/>
    </xf>
    <xf numFmtId="172" fontId="0" fillId="0" borderId="0" xfId="54" applyNumberFormat="1" applyFont="1"/>
    <xf numFmtId="41" fontId="1" fillId="0" borderId="0" xfId="50" applyNumberFormat="1"/>
    <xf numFmtId="0" fontId="1" fillId="27" borderId="0" xfId="50" applyFill="1" applyAlignment="1">
      <alignment horizontal="center"/>
    </xf>
    <xf numFmtId="0" fontId="1" fillId="27" borderId="0" xfId="50" applyFill="1"/>
    <xf numFmtId="43" fontId="1" fillId="0" borderId="0" xfId="50" applyNumberFormat="1"/>
    <xf numFmtId="10" fontId="0" fillId="0" borderId="0" xfId="54" applyNumberFormat="1" applyFont="1"/>
    <xf numFmtId="10" fontId="0" fillId="0" borderId="0" xfId="54" applyNumberFormat="1" applyFont="1" applyFill="1"/>
    <xf numFmtId="10" fontId="54" fillId="0" borderId="0" xfId="54" applyNumberFormat="1" applyFont="1" applyFill="1" applyBorder="1"/>
    <xf numFmtId="41" fontId="54" fillId="0" borderId="0" xfId="50" applyNumberFormat="1" applyFont="1"/>
    <xf numFmtId="10" fontId="54" fillId="0" borderId="0" xfId="54" applyNumberFormat="1" applyFont="1" applyFill="1" applyBorder="1" applyAlignment="1">
      <alignment horizontal="center"/>
    </xf>
    <xf numFmtId="43" fontId="54" fillId="0" borderId="0" xfId="50" applyNumberFormat="1" applyFont="1"/>
    <xf numFmtId="10" fontId="0" fillId="0" borderId="12" xfId="54" applyNumberFormat="1" applyFont="1" applyFill="1" applyBorder="1"/>
    <xf numFmtId="43" fontId="1" fillId="0" borderId="12" xfId="50" applyNumberFormat="1" applyBorder="1"/>
    <xf numFmtId="41" fontId="1" fillId="27" borderId="0" xfId="50" applyNumberFormat="1" applyFill="1"/>
    <xf numFmtId="43" fontId="1" fillId="27" borderId="0" xfId="50" applyNumberFormat="1" applyFill="1"/>
    <xf numFmtId="42" fontId="1" fillId="0" borderId="0" xfId="50" applyNumberFormat="1"/>
    <xf numFmtId="0" fontId="1" fillId="0" borderId="0" xfId="50" applyAlignment="1">
      <alignment horizontal="center" wrapText="1"/>
    </xf>
    <xf numFmtId="0" fontId="1" fillId="0" borderId="0" xfId="50" applyAlignment="1">
      <alignment wrapText="1"/>
    </xf>
    <xf numFmtId="0" fontId="1" fillId="0" borderId="20" xfId="50" applyBorder="1" applyAlignment="1">
      <alignment horizontal="center"/>
    </xf>
    <xf numFmtId="0" fontId="1" fillId="0" borderId="20" xfId="50" applyBorder="1" applyAlignment="1">
      <alignment horizontal="center" wrapText="1"/>
    </xf>
    <xf numFmtId="0" fontId="1" fillId="0" borderId="20" xfId="50" applyBorder="1" applyAlignment="1">
      <alignment wrapText="1"/>
    </xf>
    <xf numFmtId="9" fontId="1" fillId="0" borderId="0" xfId="50" applyNumberFormat="1"/>
    <xf numFmtId="10" fontId="55" fillId="0" borderId="0" xfId="54" applyNumberFormat="1" applyFont="1" applyAlignment="1">
      <alignment horizontal="center"/>
    </xf>
    <xf numFmtId="10" fontId="55" fillId="27" borderId="0" xfId="54" applyNumberFormat="1" applyFont="1" applyFill="1" applyAlignment="1">
      <alignment horizontal="center"/>
    </xf>
    <xf numFmtId="10" fontId="55" fillId="0" borderId="12" xfId="54" applyNumberFormat="1" applyFont="1" applyFill="1" applyBorder="1" applyAlignment="1">
      <alignment horizontal="center"/>
    </xf>
    <xf numFmtId="10" fontId="55" fillId="0" borderId="0" xfId="54" applyNumberFormat="1" applyFont="1" applyFill="1" applyAlignment="1">
      <alignment horizontal="center"/>
    </xf>
    <xf numFmtId="0" fontId="29" fillId="0" borderId="1" xfId="0" applyNumberFormat="1" applyFont="1" applyBorder="1" applyAlignment="1" applyProtection="1">
      <alignment horizontal="center"/>
    </xf>
    <xf numFmtId="3" fontId="23" fillId="0" borderId="4" xfId="0" applyNumberFormat="1" applyFont="1" applyFill="1" applyBorder="1" applyAlignment="1" applyProtection="1">
      <alignment horizontal="center"/>
    </xf>
    <xf numFmtId="3" fontId="23" fillId="0" borderId="3" xfId="0" applyNumberFormat="1" applyFont="1" applyFill="1" applyBorder="1" applyAlignment="1" applyProtection="1">
      <alignment horizontal="center"/>
    </xf>
    <xf numFmtId="0" fontId="29" fillId="0" borderId="1" xfId="0" applyFont="1" applyBorder="1" applyAlignment="1" applyProtection="1">
      <alignment horizontal="center"/>
    </xf>
    <xf numFmtId="0" fontId="29" fillId="0" borderId="1" xfId="6" applyFont="1" applyBorder="1" applyAlignment="1">
      <alignment horizontal="center"/>
    </xf>
    <xf numFmtId="0" fontId="29" fillId="24" borderId="1" xfId="6" applyFont="1" applyFill="1" applyBorder="1" applyAlignment="1">
      <alignment horizontal="center"/>
    </xf>
    <xf numFmtId="0" fontId="7" fillId="0" borderId="4" xfId="0" applyNumberFormat="1" applyFont="1" applyBorder="1" applyAlignment="1" applyProtection="1">
      <alignment horizontal="center"/>
    </xf>
    <xf numFmtId="0" fontId="7" fillId="0" borderId="5" xfId="0" applyNumberFormat="1" applyFont="1" applyBorder="1" applyAlignment="1" applyProtection="1">
      <alignment horizontal="center"/>
    </xf>
    <xf numFmtId="0" fontId="37" fillId="0" borderId="14" xfId="0" applyNumberFormat="1" applyFont="1" applyBorder="1" applyAlignment="1" applyProtection="1">
      <alignment horizontal="center"/>
    </xf>
    <xf numFmtId="0" fontId="37" fillId="0" borderId="1" xfId="0" applyNumberFormat="1" applyFont="1" applyBorder="1" applyAlignment="1" applyProtection="1">
      <alignment horizontal="center"/>
    </xf>
    <xf numFmtId="0" fontId="37" fillId="0" borderId="15" xfId="0" applyNumberFormat="1" applyFont="1" applyBorder="1" applyAlignment="1" applyProtection="1">
      <alignment horizontal="center"/>
    </xf>
    <xf numFmtId="37" fontId="9" fillId="0" borderId="11" xfId="17" applyNumberFormat="1" applyFont="1" applyFill="1" applyBorder="1" applyAlignment="1" applyProtection="1">
      <alignment horizontal="center"/>
    </xf>
    <xf numFmtId="37" fontId="9" fillId="0" borderId="12" xfId="17" applyNumberFormat="1" applyFont="1" applyFill="1" applyBorder="1" applyAlignment="1" applyProtection="1">
      <alignment horizontal="center"/>
    </xf>
    <xf numFmtId="37" fontId="9" fillId="0" borderId="13" xfId="17" applyNumberFormat="1" applyFont="1" applyFill="1" applyBorder="1" applyAlignment="1" applyProtection="1">
      <alignment horizontal="center"/>
    </xf>
    <xf numFmtId="174" fontId="23" fillId="0" borderId="12" xfId="0" applyNumberFormat="1" applyFont="1" applyFill="1" applyBorder="1" applyAlignment="1" applyProtection="1">
      <alignment horizontal="center"/>
    </xf>
    <xf numFmtId="0" fontId="24" fillId="0" borderId="5" xfId="0" applyNumberFormat="1" applyFont="1" applyBorder="1" applyAlignment="1" applyProtection="1">
      <alignment horizontal="center"/>
    </xf>
    <xf numFmtId="0" fontId="7" fillId="0" borderId="0" xfId="0" applyNumberFormat="1" applyFont="1" applyFill="1" applyAlignment="1" applyProtection="1">
      <alignment horizontal="center" wrapText="1"/>
    </xf>
    <xf numFmtId="0" fontId="7" fillId="20" borderId="11" xfId="0" applyFont="1" applyFill="1" applyBorder="1" applyAlignment="1">
      <alignment horizontal="center" vertical="top" wrapText="1"/>
    </xf>
    <xf numFmtId="0" fontId="7" fillId="20" borderId="12" xfId="0" applyFont="1" applyFill="1" applyBorder="1" applyAlignment="1">
      <alignment horizontal="center" vertical="top" wrapText="1"/>
    </xf>
    <xf numFmtId="0" fontId="7" fillId="20" borderId="8" xfId="0" applyFont="1" applyFill="1" applyBorder="1" applyAlignment="1">
      <alignment horizontal="center" vertical="top" wrapText="1"/>
    </xf>
    <xf numFmtId="0" fontId="7" fillId="20" borderId="0" xfId="0" applyFont="1" applyFill="1" applyAlignment="1">
      <alignment horizontal="center" vertical="top" wrapText="1"/>
    </xf>
    <xf numFmtId="0" fontId="7" fillId="20" borderId="80" xfId="0" applyFont="1" applyFill="1" applyBorder="1" applyAlignment="1">
      <alignment horizontal="center" vertical="top" wrapText="1"/>
    </xf>
    <xf numFmtId="0" fontId="7" fillId="20" borderId="75" xfId="0" applyFont="1" applyFill="1" applyBorder="1" applyAlignment="1">
      <alignment horizontal="center" vertical="top" wrapText="1"/>
    </xf>
    <xf numFmtId="10" fontId="7" fillId="0" borderId="0" xfId="1" applyNumberFormat="1" applyFont="1" applyBorder="1" applyAlignment="1" applyProtection="1">
      <alignment horizontal="center" wrapText="1"/>
    </xf>
    <xf numFmtId="10" fontId="7" fillId="0" borderId="1" xfId="1" applyNumberFormat="1" applyFont="1" applyBorder="1" applyAlignment="1" applyProtection="1">
      <alignment horizontal="center" wrapText="1"/>
    </xf>
    <xf numFmtId="0" fontId="7" fillId="0" borderId="0" xfId="0" applyNumberFormat="1" applyFont="1" applyAlignment="1" applyProtection="1">
      <alignment horizontal="center" wrapText="1"/>
    </xf>
    <xf numFmtId="0" fontId="7" fillId="0" borderId="0" xfId="0" applyFont="1" applyBorder="1" applyAlignment="1" applyProtection="1">
      <alignment horizontal="center"/>
    </xf>
    <xf numFmtId="0" fontId="7" fillId="0" borderId="1" xfId="0" applyFont="1" applyBorder="1" applyAlignment="1" applyProtection="1">
      <alignment horizontal="center"/>
    </xf>
    <xf numFmtId="37" fontId="7" fillId="0" borderId="0" xfId="0" applyNumberFormat="1" applyFont="1" applyBorder="1" applyAlignment="1" applyProtection="1">
      <alignment horizontal="center" wrapText="1"/>
    </xf>
    <xf numFmtId="37" fontId="7" fillId="0" borderId="1" xfId="0" applyNumberFormat="1" applyFont="1" applyBorder="1" applyAlignment="1" applyProtection="1">
      <alignment horizontal="center" wrapText="1"/>
    </xf>
    <xf numFmtId="0" fontId="40" fillId="0" borderId="53" xfId="0" applyFont="1" applyBorder="1" applyAlignment="1" applyProtection="1">
      <alignment horizontal="center"/>
    </xf>
    <xf numFmtId="0" fontId="40" fillId="0" borderId="54" xfId="0" applyFont="1" applyBorder="1" applyAlignment="1" applyProtection="1">
      <alignment horizontal="center"/>
    </xf>
    <xf numFmtId="0" fontId="40" fillId="0" borderId="55" xfId="0" applyFont="1" applyBorder="1" applyAlignment="1" applyProtection="1">
      <alignment horizontal="center"/>
    </xf>
    <xf numFmtId="0" fontId="7" fillId="0" borderId="0" xfId="0" applyNumberFormat="1" applyFont="1" applyBorder="1" applyAlignment="1" applyProtection="1">
      <alignment horizontal="center"/>
    </xf>
    <xf numFmtId="0" fontId="14" fillId="0" borderId="56" xfId="0" applyNumberFormat="1" applyFont="1" applyFill="1" applyBorder="1" applyAlignment="1" applyProtection="1">
      <alignment horizontal="center"/>
    </xf>
    <xf numFmtId="0" fontId="14" fillId="0" borderId="9" xfId="0" applyNumberFormat="1" applyFont="1" applyFill="1" applyBorder="1" applyAlignment="1" applyProtection="1">
      <alignment horizontal="center"/>
    </xf>
    <xf numFmtId="0" fontId="14" fillId="0" borderId="57" xfId="0" applyNumberFormat="1" applyFont="1" applyFill="1" applyBorder="1" applyAlignment="1" applyProtection="1">
      <alignment horizontal="center"/>
    </xf>
    <xf numFmtId="0" fontId="21" fillId="0" borderId="76" xfId="7" applyFont="1" applyBorder="1" applyAlignment="1" applyProtection="1">
      <alignment horizontal="center" vertical="center" wrapText="1"/>
    </xf>
    <xf numFmtId="0" fontId="21" fillId="0" borderId="77" xfId="7" applyFont="1" applyBorder="1" applyAlignment="1" applyProtection="1">
      <alignment horizontal="center" vertical="center" wrapText="1"/>
    </xf>
    <xf numFmtId="0" fontId="7" fillId="0" borderId="14" xfId="7" applyFont="1" applyBorder="1" applyAlignment="1" applyProtection="1">
      <alignment horizontal="center"/>
    </xf>
    <xf numFmtId="0" fontId="7" fillId="0" borderId="15" xfId="7" applyFont="1" applyBorder="1" applyAlignment="1" applyProtection="1">
      <alignment horizontal="center"/>
    </xf>
    <xf numFmtId="0" fontId="7" fillId="4" borderId="11" xfId="7" applyFont="1" applyFill="1" applyBorder="1" applyAlignment="1" applyProtection="1">
      <alignment horizontal="center" vertical="center" wrapText="1"/>
    </xf>
    <xf numFmtId="0" fontId="7" fillId="4" borderId="12" xfId="7" applyFont="1" applyFill="1" applyBorder="1" applyAlignment="1" applyProtection="1">
      <alignment horizontal="center" vertical="center" wrapText="1"/>
    </xf>
    <xf numFmtId="0" fontId="7" fillId="4" borderId="13" xfId="7" applyFont="1" applyFill="1" applyBorder="1" applyAlignment="1" applyProtection="1">
      <alignment horizontal="center" vertical="center" wrapText="1"/>
    </xf>
    <xf numFmtId="0" fontId="7" fillId="4" borderId="14" xfId="7" applyFont="1" applyFill="1" applyBorder="1" applyAlignment="1" applyProtection="1">
      <alignment horizontal="center" vertical="center" wrapText="1"/>
    </xf>
    <xf numFmtId="0" fontId="7" fillId="4" borderId="1" xfId="7" applyFont="1" applyFill="1" applyBorder="1" applyAlignment="1" applyProtection="1">
      <alignment horizontal="center" vertical="center" wrapText="1"/>
    </xf>
    <xf numFmtId="0" fontId="7" fillId="4" borderId="15" xfId="7" applyFont="1" applyFill="1" applyBorder="1" applyAlignment="1" applyProtection="1">
      <alignment horizontal="center" vertical="center" wrapText="1"/>
    </xf>
    <xf numFmtId="0" fontId="7" fillId="4" borderId="11" xfId="7" applyFont="1" applyFill="1" applyBorder="1" applyAlignment="1" applyProtection="1">
      <alignment horizontal="center" vertical="center"/>
    </xf>
    <xf numFmtId="0" fontId="7" fillId="4" borderId="12" xfId="7" applyFont="1" applyFill="1" applyBorder="1" applyAlignment="1" applyProtection="1">
      <alignment horizontal="center" vertical="center"/>
    </xf>
    <xf numFmtId="0" fontId="7" fillId="4" borderId="13" xfId="7" applyFont="1" applyFill="1" applyBorder="1" applyAlignment="1" applyProtection="1">
      <alignment horizontal="center" vertical="center"/>
    </xf>
    <xf numFmtId="0" fontId="7" fillId="4" borderId="14" xfId="7" applyFont="1" applyFill="1" applyBorder="1" applyAlignment="1" applyProtection="1">
      <alignment horizontal="center" vertical="center"/>
    </xf>
    <xf numFmtId="0" fontId="7" fillId="4" borderId="1" xfId="7" applyFont="1" applyFill="1" applyBorder="1" applyAlignment="1" applyProtection="1">
      <alignment horizontal="center" vertical="center"/>
    </xf>
    <xf numFmtId="0" fontId="7" fillId="4" borderId="15" xfId="7" applyFont="1" applyFill="1" applyBorder="1" applyAlignment="1" applyProtection="1">
      <alignment horizontal="center" vertical="center"/>
    </xf>
    <xf numFmtId="0" fontId="21" fillId="0" borderId="11" xfId="7" applyFont="1" applyBorder="1" applyAlignment="1" applyProtection="1">
      <alignment horizontal="center" vertical="center" wrapText="1"/>
    </xf>
    <xf numFmtId="0" fontId="21" fillId="0" borderId="12" xfId="7" applyFont="1" applyBorder="1" applyAlignment="1" applyProtection="1">
      <alignment horizontal="center" vertical="center" wrapText="1"/>
    </xf>
    <xf numFmtId="0" fontId="21" fillId="0" borderId="13" xfId="7" applyFont="1" applyBorder="1" applyAlignment="1" applyProtection="1">
      <alignment horizontal="center" vertical="center" wrapText="1"/>
    </xf>
    <xf numFmtId="0" fontId="21" fillId="0" borderId="8" xfId="7" applyFont="1" applyBorder="1" applyAlignment="1" applyProtection="1">
      <alignment horizontal="center" vertical="center" wrapText="1"/>
    </xf>
    <xf numFmtId="0" fontId="21" fillId="0" borderId="0" xfId="7" applyFont="1" applyBorder="1" applyAlignment="1" applyProtection="1">
      <alignment horizontal="center" vertical="center" wrapText="1"/>
    </xf>
    <xf numFmtId="0" fontId="21" fillId="0" borderId="2" xfId="7" applyFont="1" applyBorder="1" applyAlignment="1" applyProtection="1">
      <alignment horizontal="center" vertical="center" wrapText="1"/>
    </xf>
    <xf numFmtId="0" fontId="7" fillId="0" borderId="8" xfId="7" applyFont="1" applyBorder="1" applyAlignment="1" applyProtection="1">
      <alignment horizontal="center"/>
    </xf>
    <xf numFmtId="0" fontId="7" fillId="0" borderId="2" xfId="7" applyFont="1" applyBorder="1" applyAlignment="1" applyProtection="1">
      <alignment horizontal="center"/>
    </xf>
    <xf numFmtId="0" fontId="9" fillId="0" borderId="8" xfId="7" applyFont="1" applyBorder="1" applyAlignment="1" applyProtection="1">
      <alignment horizontal="center"/>
    </xf>
    <xf numFmtId="0" fontId="9" fillId="0" borderId="2" xfId="7" applyFont="1" applyBorder="1" applyAlignment="1" applyProtection="1">
      <alignment horizontal="center"/>
    </xf>
    <xf numFmtId="0" fontId="22" fillId="0" borderId="17" xfId="7" applyFont="1" applyBorder="1" applyAlignment="1" applyProtection="1">
      <alignment horizontal="center" vertical="top" wrapText="1"/>
    </xf>
    <xf numFmtId="0" fontId="22" fillId="0" borderId="19" xfId="7" applyFont="1" applyBorder="1" applyAlignment="1" applyProtection="1">
      <alignment horizontal="center" vertical="top" wrapText="1"/>
    </xf>
    <xf numFmtId="0" fontId="22" fillId="0" borderId="11" xfId="7" applyFont="1" applyBorder="1" applyAlignment="1" applyProtection="1">
      <alignment horizontal="center" vertical="top" wrapText="1"/>
    </xf>
    <xf numFmtId="0" fontId="22" fillId="0" borderId="13" xfId="7" applyFont="1" applyBorder="1" applyAlignment="1" applyProtection="1">
      <alignment horizontal="center" vertical="top" wrapText="1"/>
    </xf>
    <xf numFmtId="0" fontId="22" fillId="0" borderId="14" xfId="7" applyFont="1" applyBorder="1" applyAlignment="1" applyProtection="1">
      <alignment horizontal="center" vertical="top" wrapText="1"/>
    </xf>
    <xf numFmtId="0" fontId="22" fillId="0" borderId="15" xfId="7" applyFont="1" applyBorder="1" applyAlignment="1" applyProtection="1">
      <alignment horizontal="center" vertical="top" wrapText="1"/>
    </xf>
    <xf numFmtId="0" fontId="22" fillId="0" borderId="17" xfId="7" applyFont="1" applyBorder="1" applyAlignment="1" applyProtection="1">
      <alignment horizontal="center" vertical="top"/>
    </xf>
    <xf numFmtId="0" fontId="22" fillId="0" borderId="19" xfId="7" applyFont="1" applyBorder="1" applyAlignment="1" applyProtection="1">
      <alignment horizontal="center" vertical="top"/>
    </xf>
    <xf numFmtId="37" fontId="25" fillId="0" borderId="39" xfId="17" applyNumberFormat="1" applyFont="1" applyBorder="1" applyAlignment="1" applyProtection="1">
      <alignment horizontal="center"/>
    </xf>
    <xf numFmtId="37" fontId="25" fillId="0" borderId="32" xfId="17" applyNumberFormat="1" applyFont="1" applyBorder="1" applyAlignment="1" applyProtection="1">
      <alignment horizontal="center"/>
    </xf>
  </cellXfs>
  <cellStyles count="55">
    <cellStyle name="Comma" xfId="3" builtinId="3"/>
    <cellStyle name="Comma 2" xfId="9" xr:uid="{00000000-0005-0000-0000-000001000000}"/>
    <cellStyle name="Comma 2 2" xfId="52" xr:uid="{00000000-0005-0000-0000-000002000000}"/>
    <cellStyle name="Comma 3" xfId="27" xr:uid="{00000000-0005-0000-0000-000003000000}"/>
    <cellStyle name="Comma 4" xfId="53" xr:uid="{00000000-0005-0000-0000-000004000000}"/>
    <cellStyle name="Currency" xfId="4" builtinId="4"/>
    <cellStyle name="Currency 2" xfId="8" xr:uid="{00000000-0005-0000-0000-000006000000}"/>
    <cellStyle name="Currency 2 2" xfId="16" xr:uid="{00000000-0005-0000-0000-000007000000}"/>
    <cellStyle name="Currency 2 3" xfId="24" xr:uid="{00000000-0005-0000-0000-000008000000}"/>
    <cellStyle name="Currency 3" xfId="11" xr:uid="{00000000-0005-0000-0000-000009000000}"/>
    <cellStyle name="Currency 4" xfId="12" xr:uid="{00000000-0005-0000-0000-00000A000000}"/>
    <cellStyle name="Currency 5" xfId="30" xr:uid="{00000000-0005-0000-0000-00000B000000}"/>
    <cellStyle name="Currency 6" xfId="42" xr:uid="{00000000-0005-0000-0000-00000C000000}"/>
    <cellStyle name="Currency 6 2" xfId="48" xr:uid="{00000000-0005-0000-0000-00000D000000}"/>
    <cellStyle name="Currency 7" xfId="51" xr:uid="{00000000-0005-0000-0000-00000E000000}"/>
    <cellStyle name="Normal" xfId="0" builtinId="0"/>
    <cellStyle name="Normal 10" xfId="40" xr:uid="{00000000-0005-0000-0000-000010000000}"/>
    <cellStyle name="Normal 11" xfId="41" xr:uid="{00000000-0005-0000-0000-000011000000}"/>
    <cellStyle name="Normal 11 2" xfId="47" xr:uid="{00000000-0005-0000-0000-000012000000}"/>
    <cellStyle name="Normal 12" xfId="50" xr:uid="{00000000-0005-0000-0000-000013000000}"/>
    <cellStyle name="Normal 2" xfId="2" xr:uid="{00000000-0005-0000-0000-000014000000}"/>
    <cellStyle name="Normal 2 2" xfId="15" xr:uid="{00000000-0005-0000-0000-000015000000}"/>
    <cellStyle name="Normal 2 3" xfId="49" xr:uid="{00000000-0005-0000-0000-000016000000}"/>
    <cellStyle name="Normal 3" xfId="5" xr:uid="{00000000-0005-0000-0000-000017000000}"/>
    <cellStyle name="Normal 3 2" xfId="20" xr:uid="{00000000-0005-0000-0000-000018000000}"/>
    <cellStyle name="Normal 3 3" xfId="43" xr:uid="{00000000-0005-0000-0000-000019000000}"/>
    <cellStyle name="Normal 4" xfId="7" xr:uid="{00000000-0005-0000-0000-00001A000000}"/>
    <cellStyle name="Normal 5" xfId="14" xr:uid="{00000000-0005-0000-0000-00001B000000}"/>
    <cellStyle name="Normal 5 2" xfId="19" xr:uid="{00000000-0005-0000-0000-00001C000000}"/>
    <cellStyle name="Normal 5 3" xfId="45" xr:uid="{00000000-0005-0000-0000-00001D000000}"/>
    <cellStyle name="Normal 6" xfId="22" xr:uid="{00000000-0005-0000-0000-00001E000000}"/>
    <cellStyle name="Normal 7" xfId="25" xr:uid="{00000000-0005-0000-0000-00001F000000}"/>
    <cellStyle name="Normal 8" xfId="28" xr:uid="{00000000-0005-0000-0000-000020000000}"/>
    <cellStyle name="Normal 9" xfId="29" xr:uid="{00000000-0005-0000-0000-000021000000}"/>
    <cellStyle name="Normal 9 2" xfId="46" xr:uid="{00000000-0005-0000-0000-000022000000}"/>
    <cellStyle name="Normal_DEPN2K" xfId="6" xr:uid="{00000000-0005-0000-0000-000023000000}"/>
    <cellStyle name="Normal_Rosario Meters 2006" xfId="17" xr:uid="{00000000-0005-0000-0000-000024000000}"/>
    <cellStyle name="Percent" xfId="1" builtinId="5"/>
    <cellStyle name="Percent 2" xfId="10" xr:uid="{00000000-0005-0000-0000-000026000000}"/>
    <cellStyle name="Percent 2 2" xfId="21" xr:uid="{00000000-0005-0000-0000-000027000000}"/>
    <cellStyle name="Percent 2 3" xfId="44" xr:uid="{00000000-0005-0000-0000-000028000000}"/>
    <cellStyle name="Percent 3" xfId="13" xr:uid="{00000000-0005-0000-0000-000029000000}"/>
    <cellStyle name="Percent 3 2" xfId="18" xr:uid="{00000000-0005-0000-0000-00002A000000}"/>
    <cellStyle name="Percent 4" xfId="23" xr:uid="{00000000-0005-0000-0000-00002B000000}"/>
    <cellStyle name="Percent 5" xfId="26" xr:uid="{00000000-0005-0000-0000-00002C000000}"/>
    <cellStyle name="Percent 6" xfId="54" xr:uid="{00000000-0005-0000-0000-00002D000000}"/>
    <cellStyle name="PS_Comma" xfId="31" xr:uid="{00000000-0005-0000-0000-00002E000000}"/>
    <cellStyle name="PSChar" xfId="32" xr:uid="{00000000-0005-0000-0000-00002F000000}"/>
    <cellStyle name="PSDate" xfId="33" xr:uid="{00000000-0005-0000-0000-000030000000}"/>
    <cellStyle name="PSDec" xfId="34" xr:uid="{00000000-0005-0000-0000-000031000000}"/>
    <cellStyle name="PSHeading" xfId="35" xr:uid="{00000000-0005-0000-0000-000032000000}"/>
    <cellStyle name="PSInt" xfId="36" xr:uid="{00000000-0005-0000-0000-000033000000}"/>
    <cellStyle name="PSSpacer" xfId="37" xr:uid="{00000000-0005-0000-0000-000034000000}"/>
    <cellStyle name="WM_STANDARD" xfId="38" xr:uid="{00000000-0005-0000-0000-000035000000}"/>
    <cellStyle name="WMI_Standard" xfId="39" xr:uid="{00000000-0005-0000-0000-000036000000}"/>
  </cellStyles>
  <dxfs count="6">
    <dxf>
      <fill>
        <patternFill>
          <bgColor rgb="FFFFECAF"/>
        </patternFill>
      </fill>
    </dxf>
    <dxf>
      <fill>
        <patternFill>
          <bgColor rgb="FFFFECAF"/>
        </patternFill>
      </fill>
    </dxf>
    <dxf>
      <fill>
        <patternFill>
          <bgColor rgb="FFFFECAF"/>
        </patternFill>
      </fill>
    </dxf>
    <dxf>
      <fill>
        <patternFill>
          <bgColor rgb="FFFFECAF"/>
        </patternFill>
      </fill>
    </dxf>
    <dxf>
      <fill>
        <patternFill patternType="solid">
          <bgColor rgb="FFFFECAF"/>
        </patternFill>
      </fill>
    </dxf>
    <dxf>
      <fill>
        <patternFill>
          <bgColor rgb="FFFFECAF"/>
        </patternFill>
      </fill>
    </dxf>
  </dxfs>
  <tableStyles count="0" defaultTableStyle="TableStyleMedium9" defaultPivotStyle="PivotStyleLight16"/>
  <colors>
    <mruColors>
      <color rgb="FFFFD5DA"/>
      <color rgb="FFCC99FF"/>
      <color rgb="FFDBF5E0"/>
      <color rgb="FFFFFF99"/>
      <color rgb="FFFC8EDF"/>
      <color rgb="FFFF6600"/>
      <color rgb="FFFF5757"/>
      <color rgb="FFCCFFFF"/>
      <color rgb="FFF6CACA"/>
      <color rgb="FFFFFF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customXml" Target="../customXml/item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928688</xdr:colOff>
      <xdr:row>5</xdr:row>
      <xdr:rowOff>107156</xdr:rowOff>
    </xdr:from>
    <xdr:to>
      <xdr:col>19</xdr:col>
      <xdr:colOff>722880</xdr:colOff>
      <xdr:row>16</xdr:row>
      <xdr:rowOff>119063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A7AFDE8-EA21-4111-87D3-0337D9BB8A3D}"/>
            </a:ext>
          </a:extLst>
        </xdr:cNvPr>
        <xdr:cNvSpPr txBox="1"/>
      </xdr:nvSpPr>
      <xdr:spPr>
        <a:xfrm>
          <a:off x="23062407" y="1512094"/>
          <a:ext cx="6449786" cy="223837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/>
            <a:t>See GRC - WWSCo Consolidated for Company</a:t>
          </a:r>
          <a:r>
            <a:rPr lang="en-US" sz="1100" b="1" baseline="0"/>
            <a:t> Debt information.</a:t>
          </a:r>
          <a:endParaRPr lang="en-US" sz="1100" b="1"/>
        </a:p>
      </xdr:txBody>
    </xdr:sp>
    <xdr:clientData/>
  </xdr:twoCellAnchor>
  <xdr:twoCellAnchor>
    <xdr:from>
      <xdr:col>21</xdr:col>
      <xdr:colOff>16328</xdr:colOff>
      <xdr:row>7</xdr:row>
      <xdr:rowOff>2722</xdr:rowOff>
    </xdr:from>
    <xdr:to>
      <xdr:col>24</xdr:col>
      <xdr:colOff>696686</xdr:colOff>
      <xdr:row>18</xdr:row>
      <xdr:rowOff>16329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36A6671-902E-4782-896A-228D7361BEE3}"/>
            </a:ext>
          </a:extLst>
        </xdr:cNvPr>
        <xdr:cNvSpPr txBox="1"/>
      </xdr:nvSpPr>
      <xdr:spPr>
        <a:xfrm>
          <a:off x="29639078" y="1812472"/>
          <a:ext cx="6327322" cy="2258786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/>
            <a:t>See GRC - WWSCo</a:t>
          </a:r>
          <a:r>
            <a:rPr lang="en-US" sz="1100" b="1" baseline="0"/>
            <a:t> Plant Worksheet for requested information.</a:t>
          </a:r>
          <a:endParaRPr lang="en-US" sz="1100" b="1"/>
        </a:p>
      </xdr:txBody>
    </xdr:sp>
    <xdr:clientData/>
  </xdr:twoCellAnchor>
  <xdr:twoCellAnchor>
    <xdr:from>
      <xdr:col>33</xdr:col>
      <xdr:colOff>5442</xdr:colOff>
      <xdr:row>5</xdr:row>
      <xdr:rowOff>195943</xdr:rowOff>
    </xdr:from>
    <xdr:to>
      <xdr:col>36</xdr:col>
      <xdr:colOff>753836</xdr:colOff>
      <xdr:row>17</xdr:row>
      <xdr:rowOff>5444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A3A7609-CC66-43C2-A1C2-A8A5A6A3E9BD}"/>
            </a:ext>
          </a:extLst>
        </xdr:cNvPr>
        <xdr:cNvSpPr txBox="1"/>
      </xdr:nvSpPr>
      <xdr:spPr>
        <a:xfrm>
          <a:off x="42459728" y="1597479"/>
          <a:ext cx="6327322" cy="2258786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/>
            <a:t>See GRC - WWSCo</a:t>
          </a:r>
          <a:r>
            <a:rPr lang="en-US" sz="1100" b="1" baseline="0"/>
            <a:t> Plant Worksheet for requested information.</a:t>
          </a:r>
          <a:endParaRPr lang="en-US" sz="1100" b="1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ck.weaver/Desktop/48510-001%20WWS%20GRC/WWSC/RFI%20Response/Client%20Files/Sherrene%20Chew/2021.03.08/Plant%20in%20Service%20-%2012%202020%20%20Depr%20by%20Asset%20ID%20(WWSCO%201604%20Rpt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chew/AppData/Local/Microsoft/Windows/INetCache/Content.Outlook/SLDXIZN0/WWSC%20Rate%20Design%20FINA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chew/AppData/Local/Microsoft/Windows/INetCache/Content.Outlook/SLDXIZN0/Restating%20and%20Pro%20Forma%20Adjustments%20FIN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chew/AppData/Local/Microsoft/Windows/INetCache/Content.Outlook/SLDXIZN0/Consolidated%20Revenue%20Requirement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S Data Request"/>
      <sheetName val="Sheet1"/>
      <sheetName val="12 2020  Depr by Asset ID - ALL"/>
      <sheetName val="Depreciation Summary &amp; Variance"/>
      <sheetName val="Asset Summary &amp; Variance"/>
      <sheetName val="Trial Bal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ls"/>
      <sheetName val="Summary of Vol Rev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</sheetNames>
    <sheetDataSet>
      <sheetData sheetId="0" refreshError="1"/>
      <sheetData sheetId="1" refreshError="1"/>
      <sheetData sheetId="2">
        <row r="5">
          <cell r="A5" t="str">
            <v>2020-01-01T00:00:00.000-08:00</v>
          </cell>
        </row>
        <row r="6">
          <cell r="A6" t="str">
            <v>2020-01-31T00:00:00.000-08:00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WWSCo Inputs"/>
      <sheetName val="EP Inputs"/>
      <sheetName val="Deferred Taxes"/>
      <sheetName val="WWSCo IS Restatements"/>
      <sheetName val="WWSCo IS Pro Forma"/>
      <sheetName val="EP IS Restatements"/>
      <sheetName val="EP IS Pro Forma"/>
      <sheetName val="WP RA3"/>
      <sheetName val="WP RA4"/>
      <sheetName val="WP RA4.1"/>
      <sheetName val="WP RA5"/>
      <sheetName val="WP RA5.1"/>
      <sheetName val="WP PF1"/>
      <sheetName val="WP PF2"/>
      <sheetName val="WP PF3"/>
      <sheetName val="WP PF4"/>
      <sheetName val="WP PF6"/>
      <sheetName val="WP PF7"/>
      <sheetName val="WP PF8"/>
      <sheetName val="WP PF9"/>
      <sheetName val="WP PF10"/>
      <sheetName val="WP PF11"/>
      <sheetName val="WP PF12"/>
      <sheetName val="WP 4-Factor"/>
    </sheetNames>
    <sheetDataSet>
      <sheetData sheetId="0"/>
      <sheetData sheetId="1">
        <row r="12">
          <cell r="D12">
            <v>13272833.440000001</v>
          </cell>
          <cell r="E12">
            <v>0</v>
          </cell>
          <cell r="F12">
            <v>0</v>
          </cell>
        </row>
        <row r="13">
          <cell r="D13">
            <v>6536.16</v>
          </cell>
          <cell r="E13">
            <v>0</v>
          </cell>
          <cell r="F13">
            <v>0</v>
          </cell>
        </row>
        <row r="14">
          <cell r="D14">
            <v>43444.59</v>
          </cell>
          <cell r="E14">
            <v>0</v>
          </cell>
          <cell r="F14">
            <v>0</v>
          </cell>
        </row>
        <row r="15">
          <cell r="D15">
            <v>64124.76</v>
          </cell>
          <cell r="E15">
            <v>0</v>
          </cell>
          <cell r="F15">
            <v>0</v>
          </cell>
        </row>
        <row r="16">
          <cell r="D16">
            <v>279906.77</v>
          </cell>
          <cell r="E16">
            <v>-279906.77</v>
          </cell>
          <cell r="F16">
            <v>0</v>
          </cell>
        </row>
        <row r="17">
          <cell r="D17">
            <v>-65387.5</v>
          </cell>
          <cell r="E17">
            <v>106650</v>
          </cell>
          <cell r="F17">
            <v>0</v>
          </cell>
        </row>
        <row r="20">
          <cell r="D20">
            <v>2608209.9400000004</v>
          </cell>
          <cell r="E20">
            <v>0</v>
          </cell>
          <cell r="F20">
            <v>238454.22374708342</v>
          </cell>
        </row>
        <row r="21">
          <cell r="D21">
            <v>0</v>
          </cell>
          <cell r="E21">
            <v>0</v>
          </cell>
          <cell r="F21">
            <v>0</v>
          </cell>
        </row>
        <row r="22">
          <cell r="D22">
            <v>1839043.1300000001</v>
          </cell>
          <cell r="E22">
            <v>0</v>
          </cell>
          <cell r="F22">
            <v>206343.84311899304</v>
          </cell>
        </row>
        <row r="23">
          <cell r="D23">
            <v>484118.54999999993</v>
          </cell>
          <cell r="E23">
            <v>0</v>
          </cell>
          <cell r="F23">
            <v>-67103.806840000005</v>
          </cell>
        </row>
        <row r="24">
          <cell r="D24">
            <v>75515.749999999985</v>
          </cell>
          <cell r="E24">
            <v>0</v>
          </cell>
          <cell r="F24">
            <v>1661.3464999999997</v>
          </cell>
        </row>
        <row r="25">
          <cell r="D25">
            <v>341114.60000000003</v>
          </cell>
          <cell r="E25">
            <v>-933.68999999999994</v>
          </cell>
          <cell r="F25">
            <v>5433.4392200000011</v>
          </cell>
        </row>
        <row r="26">
          <cell r="D26">
            <v>5595</v>
          </cell>
          <cell r="E26">
            <v>0</v>
          </cell>
          <cell r="F26">
            <v>123.08999999999999</v>
          </cell>
        </row>
        <row r="27">
          <cell r="D27">
            <v>111826.36</v>
          </cell>
          <cell r="E27">
            <v>0</v>
          </cell>
          <cell r="F27">
            <v>2460.17992</v>
          </cell>
        </row>
        <row r="28">
          <cell r="D28">
            <v>7108.6</v>
          </cell>
          <cell r="E28">
            <v>0</v>
          </cell>
          <cell r="F28">
            <v>156.38919999999999</v>
          </cell>
        </row>
        <row r="29">
          <cell r="D29">
            <v>467226.55000000005</v>
          </cell>
          <cell r="E29">
            <v>29929.191900000002</v>
          </cell>
          <cell r="F29">
            <v>-11595.673340000001</v>
          </cell>
        </row>
        <row r="30">
          <cell r="D30">
            <v>312465.84000000003</v>
          </cell>
          <cell r="E30">
            <v>-312465.84000000003</v>
          </cell>
          <cell r="F30">
            <v>0</v>
          </cell>
        </row>
        <row r="31">
          <cell r="D31">
            <v>63175.460000000006</v>
          </cell>
          <cell r="E31">
            <v>0</v>
          </cell>
          <cell r="F31">
            <v>1389.8601200000001</v>
          </cell>
        </row>
        <row r="32">
          <cell r="D32">
            <v>261160.16</v>
          </cell>
          <cell r="E32">
            <v>0</v>
          </cell>
          <cell r="F32">
            <v>5745.5235199999997</v>
          </cell>
        </row>
        <row r="33">
          <cell r="D33">
            <v>57884.62999999999</v>
          </cell>
          <cell r="E33">
            <v>0</v>
          </cell>
          <cell r="F33">
            <v>1273.4618599999999</v>
          </cell>
        </row>
        <row r="34">
          <cell r="D34">
            <v>44364.97</v>
          </cell>
          <cell r="E34">
            <v>0</v>
          </cell>
          <cell r="F34">
            <v>18902.166666666668</v>
          </cell>
        </row>
        <row r="35">
          <cell r="D35">
            <v>0</v>
          </cell>
          <cell r="E35">
            <v>0</v>
          </cell>
          <cell r="F35">
            <v>0</v>
          </cell>
        </row>
        <row r="36">
          <cell r="D36">
            <v>106792.97</v>
          </cell>
          <cell r="E36">
            <v>-13810.57</v>
          </cell>
          <cell r="F36">
            <v>2045.6128000000001</v>
          </cell>
        </row>
        <row r="37">
          <cell r="D37">
            <v>504153</v>
          </cell>
          <cell r="E37">
            <v>-580.76</v>
          </cell>
          <cell r="F37">
            <v>11078.589280000002</v>
          </cell>
        </row>
        <row r="38">
          <cell r="D38">
            <v>72401.58</v>
          </cell>
          <cell r="E38">
            <v>-5466.8852499999921</v>
          </cell>
          <cell r="F38">
            <v>1472.5632845000002</v>
          </cell>
        </row>
        <row r="39">
          <cell r="D39">
            <v>0</v>
          </cell>
          <cell r="E39">
            <v>0</v>
          </cell>
          <cell r="F39">
            <v>0</v>
          </cell>
        </row>
        <row r="40">
          <cell r="D40">
            <v>1837257.0299999998</v>
          </cell>
          <cell r="E40">
            <v>0</v>
          </cell>
          <cell r="F40">
            <v>0</v>
          </cell>
        </row>
        <row r="41">
          <cell r="D41">
            <v>721439.98</v>
          </cell>
          <cell r="E41">
            <v>0</v>
          </cell>
          <cell r="F41">
            <v>24845</v>
          </cell>
        </row>
        <row r="42">
          <cell r="D42">
            <v>237847.90000000002</v>
          </cell>
          <cell r="E42">
            <v>0</v>
          </cell>
          <cell r="F42">
            <v>32810.786999999982</v>
          </cell>
        </row>
        <row r="43">
          <cell r="D43">
            <v>200791.87000000002</v>
          </cell>
          <cell r="E43">
            <v>0</v>
          </cell>
          <cell r="F43">
            <v>0</v>
          </cell>
        </row>
        <row r="44">
          <cell r="D44">
            <v>23780.050000000003</v>
          </cell>
          <cell r="E44">
            <v>0</v>
          </cell>
          <cell r="F44">
            <v>508.56718000000001</v>
          </cell>
        </row>
        <row r="45">
          <cell r="D45">
            <v>179080.95999999996</v>
          </cell>
          <cell r="E45">
            <v>-71436.5</v>
          </cell>
          <cell r="F45">
            <v>-573271.01763062365</v>
          </cell>
        </row>
        <row r="48">
          <cell r="D48">
            <v>433423.37</v>
          </cell>
          <cell r="E48">
            <v>0</v>
          </cell>
          <cell r="F48">
            <v>0</v>
          </cell>
        </row>
        <row r="49">
          <cell r="D49">
            <v>381906.08999999997</v>
          </cell>
          <cell r="E49">
            <v>19908.240000000002</v>
          </cell>
          <cell r="F49">
            <v>0</v>
          </cell>
        </row>
        <row r="53">
          <cell r="D53">
            <v>4891554.3</v>
          </cell>
        </row>
        <row r="54">
          <cell r="D54">
            <v>132700.26</v>
          </cell>
        </row>
        <row r="55">
          <cell r="D55">
            <v>0</v>
          </cell>
        </row>
        <row r="56">
          <cell r="D56">
            <v>770776.47000000009</v>
          </cell>
        </row>
        <row r="57">
          <cell r="D57">
            <v>0</v>
          </cell>
        </row>
        <row r="58">
          <cell r="D58">
            <v>0</v>
          </cell>
        </row>
        <row r="59">
          <cell r="D59">
            <v>0</v>
          </cell>
        </row>
        <row r="60">
          <cell r="D60">
            <v>437870.36</v>
          </cell>
        </row>
        <row r="61">
          <cell r="D61">
            <v>237252.55999999997</v>
          </cell>
        </row>
        <row r="62">
          <cell r="D62">
            <v>0</v>
          </cell>
        </row>
        <row r="63">
          <cell r="D63">
            <v>0</v>
          </cell>
        </row>
        <row r="64">
          <cell r="D64">
            <v>558871.3899999999</v>
          </cell>
        </row>
        <row r="65">
          <cell r="D65">
            <v>0</v>
          </cell>
        </row>
        <row r="66">
          <cell r="D66">
            <v>3103515.36</v>
          </cell>
        </row>
        <row r="69">
          <cell r="D69">
            <v>63089271.399999991</v>
          </cell>
        </row>
        <row r="70">
          <cell r="D70">
            <v>0</v>
          </cell>
        </row>
        <row r="71">
          <cell r="D71">
            <v>-24641936.780000001</v>
          </cell>
        </row>
        <row r="72">
          <cell r="D72">
            <v>2591142.09</v>
          </cell>
        </row>
        <row r="73">
          <cell r="D73">
            <v>0</v>
          </cell>
        </row>
        <row r="74">
          <cell r="D74">
            <v>0</v>
          </cell>
        </row>
        <row r="75">
          <cell r="D75">
            <v>0</v>
          </cell>
        </row>
        <row r="76">
          <cell r="D76">
            <v>404385.61</v>
          </cell>
        </row>
        <row r="77">
          <cell r="D77">
            <v>-1930701.4699999997</v>
          </cell>
        </row>
        <row r="78">
          <cell r="D78">
            <v>0</v>
          </cell>
        </row>
        <row r="79">
          <cell r="D79">
            <v>0</v>
          </cell>
        </row>
        <row r="80">
          <cell r="D80">
            <v>169668.93000000005</v>
          </cell>
        </row>
        <row r="83">
          <cell r="D83">
            <v>0</v>
          </cell>
        </row>
        <row r="84">
          <cell r="D84">
            <v>-555494.54</v>
          </cell>
        </row>
        <row r="85">
          <cell r="D85">
            <v>-17445357.18</v>
          </cell>
        </row>
        <row r="86">
          <cell r="D86">
            <v>-2E-3</v>
          </cell>
        </row>
        <row r="87">
          <cell r="D87">
            <v>-25000</v>
          </cell>
        </row>
        <row r="88">
          <cell r="D88">
            <v>0</v>
          </cell>
        </row>
        <row r="89">
          <cell r="D89">
            <v>0</v>
          </cell>
        </row>
        <row r="90">
          <cell r="D90">
            <v>0</v>
          </cell>
        </row>
        <row r="91">
          <cell r="D91">
            <v>0</v>
          </cell>
        </row>
        <row r="92">
          <cell r="D92">
            <v>-6166548.6579999998</v>
          </cell>
        </row>
        <row r="95">
          <cell r="D95">
            <v>0</v>
          </cell>
        </row>
        <row r="96">
          <cell r="D96">
            <v>-429693.23</v>
          </cell>
        </row>
        <row r="97">
          <cell r="D97">
            <v>-16754922.059999995</v>
          </cell>
        </row>
        <row r="98">
          <cell r="D98">
            <v>8607510.3699999992</v>
          </cell>
        </row>
        <row r="99">
          <cell r="D99">
            <v>0</v>
          </cell>
        </row>
        <row r="102">
          <cell r="D102">
            <v>-6126856.6800000034</v>
          </cell>
        </row>
        <row r="103">
          <cell r="D103">
            <v>0</v>
          </cell>
        </row>
        <row r="104">
          <cell r="D104">
            <v>0</v>
          </cell>
        </row>
        <row r="105">
          <cell r="D105">
            <v>0</v>
          </cell>
        </row>
        <row r="106">
          <cell r="D106">
            <v>0</v>
          </cell>
        </row>
        <row r="107">
          <cell r="D107">
            <v>-7864346.8200000022</v>
          </cell>
        </row>
      </sheetData>
      <sheetData sheetId="2"/>
      <sheetData sheetId="3">
        <row r="23">
          <cell r="F23">
            <v>-3140220.8880000003</v>
          </cell>
        </row>
        <row r="26">
          <cell r="F26">
            <v>-56449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R Summary"/>
      <sheetName val="Capital Structure"/>
    </sheetNames>
    <sheetDataSet>
      <sheetData sheetId="0" refreshError="1"/>
      <sheetData sheetId="1">
        <row r="32">
          <cell r="F32">
            <v>39732206.620000005</v>
          </cell>
        </row>
        <row r="33">
          <cell r="F33">
            <v>7151739.9800000004</v>
          </cell>
        </row>
        <row r="34">
          <cell r="F34">
            <v>791608.4224666612</v>
          </cell>
        </row>
        <row r="46">
          <cell r="F46">
            <v>20091441.291173413</v>
          </cell>
          <cell r="G46">
            <v>0.29647826204640892</v>
          </cell>
          <cell r="H46">
            <v>4.5694925031649944E-2</v>
          </cell>
          <cell r="I46">
            <v>1.3547551957724523E-2</v>
          </cell>
          <cell r="L46">
            <v>1.3547551957724523E-2</v>
          </cell>
        </row>
        <row r="47">
          <cell r="L47">
            <v>5.8230977598894996E-3</v>
          </cell>
        </row>
        <row r="48">
          <cell r="F48">
            <v>47675555.022466667</v>
          </cell>
          <cell r="G48">
            <v>0.70352173795359096</v>
          </cell>
          <cell r="H48">
            <v>0.12</v>
          </cell>
          <cell r="I48">
            <v>8.4422608554430914E-2</v>
          </cell>
          <cell r="L48">
            <v>7.1999999999999995E-2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2"/>
  <sheetViews>
    <sheetView workbookViewId="0">
      <selection activeCell="B2" sqref="B2"/>
    </sheetView>
  </sheetViews>
  <sheetFormatPr defaultColWidth="8.88671875" defaultRowHeight="15" x14ac:dyDescent="0.25"/>
  <cols>
    <col min="1" max="16384" width="8.88671875" style="500"/>
  </cols>
  <sheetData>
    <row r="2" spans="2:2" x14ac:dyDescent="0.25">
      <c r="B2" s="880" t="s">
        <v>526</v>
      </c>
    </row>
  </sheetData>
  <pageMargins left="0.7" right="0.7" top="0.75" bottom="0.75" header="0.3" footer="0.3"/>
  <pageSetup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0"/>
  <dimension ref="A2:L27"/>
  <sheetViews>
    <sheetView workbookViewId="0"/>
  </sheetViews>
  <sheetFormatPr defaultColWidth="8.44140625" defaultRowHeight="15" x14ac:dyDescent="0.2"/>
  <cols>
    <col min="1" max="1" width="8.44140625" customWidth="1"/>
    <col min="2" max="2" width="10.109375" bestFit="1" customWidth="1"/>
    <col min="3" max="3" width="11.33203125" bestFit="1" customWidth="1"/>
    <col min="4" max="4" width="11.5546875" bestFit="1" customWidth="1"/>
    <col min="5" max="5" width="9.109375" bestFit="1" customWidth="1"/>
    <col min="6" max="6" width="8.21875" customWidth="1"/>
    <col min="7" max="7" width="9.109375" bestFit="1" customWidth="1"/>
    <col min="8" max="8" width="7.33203125" customWidth="1"/>
    <col min="9" max="9" width="8.88671875" bestFit="1" customWidth="1"/>
    <col min="10" max="10" width="6.5546875" customWidth="1"/>
    <col min="12" max="12" width="15.109375" customWidth="1"/>
    <col min="13" max="13" width="15.44140625" bestFit="1" customWidth="1"/>
  </cols>
  <sheetData>
    <row r="2" spans="1:12" ht="15.75" thickBot="1" x14ac:dyDescent="0.25">
      <c r="B2" s="191"/>
      <c r="C2" s="44"/>
      <c r="D2" s="44"/>
      <c r="E2" s="44"/>
      <c r="F2" s="44"/>
      <c r="G2" s="44"/>
      <c r="H2" s="44"/>
      <c r="I2" s="44"/>
      <c r="J2" s="44"/>
    </row>
    <row r="3" spans="1:12" ht="15.75" x14ac:dyDescent="0.25">
      <c r="B3" s="193" t="s">
        <v>240</v>
      </c>
      <c r="C3" s="194"/>
      <c r="D3" s="194"/>
      <c r="E3" s="194"/>
      <c r="F3" s="194"/>
      <c r="G3" s="194"/>
      <c r="H3" s="194"/>
      <c r="I3" s="194"/>
      <c r="J3" s="195"/>
      <c r="L3" s="55"/>
    </row>
    <row r="4" spans="1:12" ht="15.75" x14ac:dyDescent="0.25">
      <c r="B4" s="132" t="s">
        <v>132</v>
      </c>
      <c r="C4" s="207" t="s">
        <v>78</v>
      </c>
      <c r="D4" s="44"/>
      <c r="E4" s="44"/>
      <c r="F4" s="44"/>
      <c r="G4" s="44"/>
      <c r="H4" s="44"/>
      <c r="I4" s="44"/>
      <c r="J4" s="131"/>
      <c r="L4" s="55"/>
    </row>
    <row r="5" spans="1:12" ht="15.75" x14ac:dyDescent="0.25">
      <c r="B5" s="132" t="s">
        <v>176</v>
      </c>
      <c r="C5" s="208" t="e">
        <f>IF(#REF!=0.75, 0.75, 0.625)</f>
        <v>#REF!</v>
      </c>
      <c r="D5" s="44"/>
      <c r="E5" s="175" t="s">
        <v>232</v>
      </c>
      <c r="F5" s="44"/>
      <c r="G5" s="44"/>
      <c r="H5" s="44"/>
      <c r="I5" s="44"/>
      <c r="J5" s="133"/>
      <c r="L5" s="55"/>
    </row>
    <row r="6" spans="1:12" ht="15.75" x14ac:dyDescent="0.25">
      <c r="B6" s="132" t="s">
        <v>174</v>
      </c>
      <c r="C6" s="209" t="e">
        <f>ROUND(#REF!, 0)</f>
        <v>#REF!</v>
      </c>
      <c r="D6" s="44"/>
      <c r="E6" s="176" t="s">
        <v>233</v>
      </c>
      <c r="F6" s="44"/>
      <c r="G6" s="44"/>
      <c r="H6" s="44"/>
      <c r="I6" s="44"/>
      <c r="J6" s="133"/>
      <c r="L6" s="52"/>
    </row>
    <row r="7" spans="1:12" x14ac:dyDescent="0.2">
      <c r="B7" s="132"/>
      <c r="C7" s="44"/>
      <c r="D7" s="44"/>
      <c r="E7" s="44"/>
      <c r="F7" s="44"/>
      <c r="G7" s="44"/>
      <c r="H7" s="44"/>
      <c r="I7" s="44"/>
      <c r="J7" s="133"/>
    </row>
    <row r="8" spans="1:12" x14ac:dyDescent="0.2">
      <c r="B8" s="132" t="s">
        <v>231</v>
      </c>
      <c r="C8" s="190" t="e">
        <f>+F15</f>
        <v>#REF!</v>
      </c>
      <c r="D8" s="44"/>
      <c r="E8" s="44"/>
      <c r="F8" s="44"/>
      <c r="G8" s="44"/>
      <c r="H8" s="44"/>
      <c r="I8" s="44"/>
      <c r="J8" s="133"/>
    </row>
    <row r="9" spans="1:12" x14ac:dyDescent="0.2">
      <c r="B9" s="132"/>
      <c r="C9" s="44"/>
      <c r="D9" s="44"/>
      <c r="E9" s="44"/>
      <c r="F9" s="44"/>
      <c r="G9" s="44"/>
      <c r="H9" s="44"/>
      <c r="I9" s="44"/>
      <c r="J9" s="133"/>
      <c r="L9" s="116" t="s">
        <v>131</v>
      </c>
    </row>
    <row r="10" spans="1:12" x14ac:dyDescent="0.2">
      <c r="B10" s="132"/>
      <c r="C10" s="114" t="s">
        <v>234</v>
      </c>
      <c r="D10" s="114" t="s">
        <v>235</v>
      </c>
      <c r="E10" s="114" t="s">
        <v>180</v>
      </c>
      <c r="F10" s="114" t="s">
        <v>236</v>
      </c>
      <c r="G10" s="44"/>
      <c r="H10" s="135"/>
      <c r="I10" s="44"/>
      <c r="J10" s="133"/>
      <c r="L10" s="116" t="s">
        <v>141</v>
      </c>
    </row>
    <row r="11" spans="1:12" x14ac:dyDescent="0.2">
      <c r="B11" s="132"/>
      <c r="C11" s="134" t="s">
        <v>131</v>
      </c>
      <c r="D11" s="134" t="e">
        <f>+IF($C$6&gt;+VLOOKUP($C$5,$B$19:$J$26,2),+VLOOKUP($C$5,$B$19:$J$26,2),$C$6)</f>
        <v>#REF!</v>
      </c>
      <c r="E11" s="135" t="e">
        <f>+VLOOKUP($C$5,$B$19:$J$26,3)</f>
        <v>#REF!</v>
      </c>
      <c r="F11" s="135" t="e">
        <f>E11</f>
        <v>#REF!</v>
      </c>
      <c r="G11" s="44"/>
      <c r="H11" s="44"/>
      <c r="I11" s="44"/>
      <c r="J11" s="133"/>
      <c r="L11" s="116" t="s">
        <v>241</v>
      </c>
    </row>
    <row r="12" spans="1:12" x14ac:dyDescent="0.2">
      <c r="B12" s="132"/>
      <c r="C12" s="134" t="s">
        <v>143</v>
      </c>
      <c r="D12" s="134" t="e">
        <f>+IF($C$6&gt;VLOOKUP($C$5,$B$19:$J$26,2),+IF($C$6&gt;+VLOOKUP($C$5,$B$19:$J$26,4),+VLOOKUP($C$5,$B$19:$J$26,4)-VLOOKUP($C$5,$B$19:$J$26,2),$C$6-VLOOKUP($C$5,$B$19:$J$26,2)),0)</f>
        <v>#REF!</v>
      </c>
      <c r="E12" s="135" t="e">
        <f>+VLOOKUP($C$5,$B$19:$J$26,5)</f>
        <v>#REF!</v>
      </c>
      <c r="F12" s="135" t="e">
        <f>+D12/#REF!*E12</f>
        <v>#REF!</v>
      </c>
      <c r="G12" s="44"/>
      <c r="H12" s="44"/>
      <c r="I12" s="44"/>
      <c r="J12" s="133"/>
      <c r="L12" s="116" t="s">
        <v>243</v>
      </c>
    </row>
    <row r="13" spans="1:12" x14ac:dyDescent="0.2">
      <c r="B13" s="132"/>
      <c r="C13" s="134" t="s">
        <v>145</v>
      </c>
      <c r="D13" s="134" t="e">
        <f>+IF($C$6&gt;VLOOKUP($C$5,$B$19:$J$26,4),+IF($C$6&gt;+VLOOKUP($C$5,$B$19:$J$26,6),+VLOOKUP($C$5,$B$19:$J$26,6)-VLOOKUP($C$5,$B$19:$J$26,4),$C$6-VLOOKUP($C$5,$B$19:$J$26,4)),0)</f>
        <v>#REF!</v>
      </c>
      <c r="E13" s="135" t="e">
        <f>+VLOOKUP($C$5,$B$19:$J$26,7)</f>
        <v>#REF!</v>
      </c>
      <c r="F13" s="135" t="e">
        <f>+D13/#REF!*E13</f>
        <v>#REF!</v>
      </c>
      <c r="G13" s="44"/>
      <c r="H13" s="44"/>
      <c r="I13" s="44"/>
      <c r="J13" s="133"/>
      <c r="L13" s="116" t="s">
        <v>244</v>
      </c>
    </row>
    <row r="14" spans="1:12" x14ac:dyDescent="0.2">
      <c r="B14" s="132"/>
      <c r="C14" s="203" t="s">
        <v>147</v>
      </c>
      <c r="D14" s="203" t="e">
        <f>+IF($C$6&gt;+VLOOKUP($C$5,$B$19:$J$26,6),$C$6-VLOOKUP($C$5,$B$19:$J$26,6),0)</f>
        <v>#REF!</v>
      </c>
      <c r="E14" s="136" t="e">
        <f>+VLOOKUP($C$5,$B$19:$J$26,9)</f>
        <v>#REF!</v>
      </c>
      <c r="F14" s="136" t="e">
        <f>+D14/#REF!*E14</f>
        <v>#REF!</v>
      </c>
      <c r="G14" s="44"/>
      <c r="H14" s="44"/>
      <c r="I14" s="44"/>
      <c r="J14" s="133"/>
      <c r="L14" s="117" t="s">
        <v>143</v>
      </c>
    </row>
    <row r="15" spans="1:12" ht="15.75" thickBot="1" x14ac:dyDescent="0.25">
      <c r="B15" s="132"/>
      <c r="C15" s="44"/>
      <c r="D15" s="44"/>
      <c r="E15" s="44"/>
      <c r="F15" s="204" t="e">
        <f>SUM(F11:F14)</f>
        <v>#REF!</v>
      </c>
      <c r="G15" s="135"/>
      <c r="H15" s="44"/>
      <c r="I15" s="44"/>
      <c r="J15" s="133"/>
      <c r="L15" s="117" t="s">
        <v>145</v>
      </c>
    </row>
    <row r="16" spans="1:12" ht="15.75" thickTop="1" x14ac:dyDescent="0.2">
      <c r="A16" s="192"/>
      <c r="B16" s="137"/>
      <c r="C16" s="138"/>
      <c r="D16" s="138"/>
      <c r="E16" s="138"/>
      <c r="F16" s="138"/>
      <c r="G16" s="138"/>
      <c r="H16" s="138"/>
      <c r="I16" s="138"/>
      <c r="J16" s="139"/>
      <c r="K16" s="192"/>
      <c r="L16" s="117" t="s">
        <v>177</v>
      </c>
    </row>
    <row r="17" spans="2:12" ht="15.75" thickBot="1" x14ac:dyDescent="0.25">
      <c r="B17" s="196" t="s">
        <v>237</v>
      </c>
      <c r="C17" s="1032" t="s">
        <v>131</v>
      </c>
      <c r="D17" s="1033"/>
      <c r="E17" s="141" t="s">
        <v>143</v>
      </c>
      <c r="F17" s="140"/>
      <c r="G17" s="141" t="s">
        <v>145</v>
      </c>
      <c r="H17" s="140"/>
      <c r="I17" s="141" t="s">
        <v>147</v>
      </c>
      <c r="J17" s="142"/>
      <c r="K17" s="192"/>
      <c r="L17" s="118" t="s">
        <v>242</v>
      </c>
    </row>
    <row r="18" spans="2:12" ht="15.75" thickTop="1" x14ac:dyDescent="0.2">
      <c r="B18" s="197" t="s">
        <v>175</v>
      </c>
      <c r="C18" s="144" t="s">
        <v>141</v>
      </c>
      <c r="D18" s="143" t="s">
        <v>40</v>
      </c>
      <c r="E18" s="144" t="s">
        <v>238</v>
      </c>
      <c r="F18" s="145" t="s">
        <v>40</v>
      </c>
      <c r="G18" s="146" t="s">
        <v>238</v>
      </c>
      <c r="H18" s="145" t="s">
        <v>40</v>
      </c>
      <c r="I18" s="147" t="s">
        <v>239</v>
      </c>
      <c r="J18" s="148" t="s">
        <v>40</v>
      </c>
      <c r="K18" s="192"/>
    </row>
    <row r="19" spans="2:12" x14ac:dyDescent="0.2">
      <c r="B19" s="198">
        <v>0.625</v>
      </c>
      <c r="C19" s="44" t="e">
        <f>IF($C$4="Current",#REF!,IF($C$4="Proposed",#REF!,IF($C$4="Revised",#REF!,0)))</f>
        <v>#REF!</v>
      </c>
      <c r="D19" s="149" t="e">
        <f>IF($C$4="Current",#REF!,IF($C$4="Proposed",#REF!,IF($C$4="Revised",#REF!,0)))</f>
        <v>#REF!</v>
      </c>
      <c r="E19" s="44" t="e">
        <f>IF($C$4="Current",#REF!,IF($C$4="Proposed",#REF!,IF($C$4="Revised",#REF!,0)))</f>
        <v>#REF!</v>
      </c>
      <c r="F19" s="149" t="e">
        <f>IF($C$4="Current",#REF!,IF($C$4="Proposed",#REF!,IF($C$4="Revised",#REF!,0)))</f>
        <v>#REF!</v>
      </c>
      <c r="G19" s="44" t="e">
        <f>IF($C$4="Current",#REF!,IF($C$4="Proposed",#REF!,IF($C$4="Revised",#REF!,0)))</f>
        <v>#REF!</v>
      </c>
      <c r="H19" s="149" t="e">
        <f>IF($C$4="Current",#REF!,IF($C$4="Proposed",#REF!,IF($C$4="Revised",#REF!,0)))</f>
        <v>#REF!</v>
      </c>
      <c r="I19" s="44" t="e">
        <f>IF($C$4="Current",#REF!,IF($C$4="Proposed",#REF!,IF($C$4="Revised",#REF!,0)))</f>
        <v>#REF!</v>
      </c>
      <c r="J19" s="133" t="e">
        <f>IF($C$4="Current",#REF!,IF($C$4="Proposed",#REF!,IF($C$4="Revised",#REF!,0)))</f>
        <v>#REF!</v>
      </c>
      <c r="K19" s="192"/>
    </row>
    <row r="20" spans="2:12" x14ac:dyDescent="0.2">
      <c r="B20" s="198">
        <v>0.75</v>
      </c>
      <c r="C20" s="44" t="e">
        <f>IF($C$4="Current",#REF!,IF($C$4="Proposed",#REF!,IF($C$4="Revised",#REF!,0)))</f>
        <v>#REF!</v>
      </c>
      <c r="D20" s="149" t="e">
        <f>IF($C$4="Current",#REF!,IF($C$4="Proposed",#REF!,IF($C$4="Revised",#REF!,0)))</f>
        <v>#REF!</v>
      </c>
      <c r="E20" s="44" t="e">
        <f>IF($C$4="Current",#REF!,IF($C$4="Proposed",#REF!,IF($C$4="Revised",#REF!,0)))</f>
        <v>#REF!</v>
      </c>
      <c r="F20" s="149" t="e">
        <f>IF($C$4="Current",#REF!,IF($C$4="Proposed",#REF!,IF($C$4="Revised",#REF!,0)))</f>
        <v>#REF!</v>
      </c>
      <c r="G20" s="44" t="e">
        <f>IF($C$4="Current",#REF!,IF($C$4="Proposed",#REF!,IF($C$4="Revised",#REF!,0)))</f>
        <v>#REF!</v>
      </c>
      <c r="H20" s="149" t="e">
        <f>IF($C$4="Current",#REF!,IF($C$4="Proposed",#REF!,IF($C$4="Revised",#REF!,0)))</f>
        <v>#REF!</v>
      </c>
      <c r="I20" s="44" t="e">
        <f>IF($C$4="Current",#REF!,IF($C$4="Proposed",#REF!,IF($C$4="Revised",#REF!,0)))</f>
        <v>#REF!</v>
      </c>
      <c r="J20" s="133" t="e">
        <f>IF($C$4="Current",#REF!,IF($C$4="Proposed",#REF!,IF($C$4="Revised",#REF!,0)))</f>
        <v>#REF!</v>
      </c>
      <c r="K20" s="192"/>
    </row>
    <row r="21" spans="2:12" x14ac:dyDescent="0.2">
      <c r="B21" s="198">
        <v>1</v>
      </c>
      <c r="C21" s="44" t="e">
        <f>IF($C$4="Current",#REF!,IF($C$4="Proposed",#REF!,IF($C$4="Revised",#REF!,0)))</f>
        <v>#REF!</v>
      </c>
      <c r="D21" s="149" t="e">
        <f>IF($C$4="Current",#REF!,IF($C$4="Proposed",#REF!,IF($C$4="Revised",#REF!,0)))</f>
        <v>#REF!</v>
      </c>
      <c r="E21" s="44" t="e">
        <f>IF($C$4="Current",#REF!,IF($C$4="Proposed",#REF!,IF($C$4="Revised",#REF!,0)))</f>
        <v>#REF!</v>
      </c>
      <c r="F21" s="149" t="e">
        <f>IF($C$4="Current",#REF!,IF($C$4="Proposed",#REF!,IF($C$4="Revised",#REF!,0)))</f>
        <v>#REF!</v>
      </c>
      <c r="G21" s="44" t="e">
        <f>IF($C$4="Current",#REF!,IF($C$4="Proposed",#REF!,IF($C$4="Revised",#REF!,0)))</f>
        <v>#REF!</v>
      </c>
      <c r="H21" s="149" t="e">
        <f>IF($C$4="Current",#REF!,IF($C$4="Proposed",#REF!,IF($C$4="Revised",#REF!,0)))</f>
        <v>#REF!</v>
      </c>
      <c r="I21" s="44" t="e">
        <f>IF($C$4="Current",#REF!,IF($C$4="Proposed",#REF!,IF($C$4="Revised",#REF!,0)))</f>
        <v>#REF!</v>
      </c>
      <c r="J21" s="133" t="e">
        <f>IF($C$4="Current",#REF!,IF($C$4="Proposed",#REF!,IF($C$4="Revised",#REF!,0)))</f>
        <v>#REF!</v>
      </c>
      <c r="K21" s="192"/>
      <c r="L21" t="e">
        <f>(($I$9)+(IF($C6&lt;$I$10,0,((IF(($C6-$I$10)&gt;$I$14,($I$14/$I$17*$I$11),(IF(($C6-$I$10)&gt;$I$14,$I$14,+($C6-$I$10)))/$I$17*$I$11)))+((IF(($C6-$I$10)&gt;$I$15,(((($I$15-$I$14)/$I$17)*$I$12)),((IF(($C6-$I$10)&gt;($I$15),($I$15-$I$14),(+($C6-$I$10)-(IF(($C6-$I$10)&gt;$I$14,$I$14,+($C6-$I$10)))))))/$I$17*$I$12)))+((IF((IF(($C6-$I$10)&gt;($I$16),($C6-$I$10)-($I$15),0))&lt;1,0,(IF(($C6-$I$10)&gt;($I$16),($C6-$I$10)-($I$15),0))/$I$17*$I$13))))))</f>
        <v>#REF!</v>
      </c>
    </row>
    <row r="22" spans="2:12" x14ac:dyDescent="0.2">
      <c r="B22" s="198">
        <v>1.5</v>
      </c>
      <c r="C22" s="44" t="e">
        <f>IF($C$4="Current",#REF!,IF($C$4="Proposed",#REF!,IF($C$4="Revised",#REF!,0)))</f>
        <v>#REF!</v>
      </c>
      <c r="D22" s="149" t="e">
        <f>IF($C$4="Current",#REF!,IF($C$4="Proposed",#REF!,IF($C$4="Revised",#REF!,0)))</f>
        <v>#REF!</v>
      </c>
      <c r="E22" s="44" t="e">
        <f>IF($C$4="Current",#REF!,IF($C$4="Proposed",#REF!,IF($C$4="Revised",#REF!,0)))</f>
        <v>#REF!</v>
      </c>
      <c r="F22" s="149" t="e">
        <f>IF($C$4="Current",#REF!,IF($C$4="Proposed",#REF!,IF($C$4="Revised",#REF!,0)))</f>
        <v>#REF!</v>
      </c>
      <c r="G22" s="44" t="e">
        <f>IF($C$4="Current",#REF!,IF($C$4="Proposed",#REF!,IF($C$4="Revised",#REF!,0)))</f>
        <v>#REF!</v>
      </c>
      <c r="H22" s="149" t="e">
        <f>IF($C$4="Current",#REF!,IF($C$4="Proposed",#REF!,IF($C$4="Revised",#REF!,0)))</f>
        <v>#REF!</v>
      </c>
      <c r="I22" s="44" t="e">
        <f>IF($C$4="Current",#REF!,IF($C$4="Proposed",#REF!,IF($C$4="Revised",#REF!,0)))</f>
        <v>#REF!</v>
      </c>
      <c r="J22" s="133" t="e">
        <f>IF($C$4="Current",#REF!,IF($C$4="Proposed",#REF!,IF($C$4="Revised",#REF!,0)))</f>
        <v>#REF!</v>
      </c>
      <c r="K22" s="192"/>
    </row>
    <row r="23" spans="2:12" x14ac:dyDescent="0.2">
      <c r="B23" s="198">
        <v>2</v>
      </c>
      <c r="C23" s="44" t="e">
        <f>IF($C$4="Current",#REF!,IF($C$4="Proposed",#REF!,IF($C$4="Revised",#REF!,0)))</f>
        <v>#REF!</v>
      </c>
      <c r="D23" s="149" t="e">
        <f>IF($C$4="Current",#REF!,IF($C$4="Proposed",#REF!,IF($C$4="Revised",#REF!,0)))</f>
        <v>#REF!</v>
      </c>
      <c r="E23" s="44" t="e">
        <f>IF($C$4="Current",#REF!,IF($C$4="Proposed",#REF!,IF($C$4="Revised",#REF!,0)))</f>
        <v>#REF!</v>
      </c>
      <c r="F23" s="149" t="e">
        <f>IF($C$4="Current",#REF!,IF($C$4="Proposed",#REF!,IF($C$4="Revised",#REF!,0)))</f>
        <v>#REF!</v>
      </c>
      <c r="G23" s="44" t="e">
        <f>IF($C$4="Current",#REF!,IF($C$4="Proposed",#REF!,IF($C$4="Revised",#REF!,0)))</f>
        <v>#REF!</v>
      </c>
      <c r="H23" s="149" t="e">
        <f>IF($C$4="Current",#REF!,IF($C$4="Proposed",#REF!,IF($C$4="Revised",#REF!,0)))</f>
        <v>#REF!</v>
      </c>
      <c r="I23" s="44" t="e">
        <f>IF($C$4="Current",#REF!,IF($C$4="Proposed",#REF!,IF($C$4="Revised",#REF!,0)))</f>
        <v>#REF!</v>
      </c>
      <c r="J23" s="133" t="e">
        <f>IF($C$4="Current",#REF!,IF($C$4="Proposed",#REF!,IF($C$4="Revised",#REF!,0)))</f>
        <v>#REF!</v>
      </c>
      <c r="K23" s="192"/>
    </row>
    <row r="24" spans="2:12" x14ac:dyDescent="0.2">
      <c r="B24" s="199">
        <v>3</v>
      </c>
      <c r="C24" s="115" t="e">
        <f>IF($C$4="Current",#REF!,IF($C$4="Proposed",#REF!,IF($C$4="Revised",#REF!,0)))</f>
        <v>#REF!</v>
      </c>
      <c r="D24" s="149" t="e">
        <f>IF($C$4="Current",#REF!,IF($C$4="Proposed",#REF!,IF($C$4="Revised",#REF!,0)))</f>
        <v>#REF!</v>
      </c>
      <c r="E24" s="115" t="e">
        <f>IF($C$4="Current",#REF!,IF($C$4="Proposed",#REF!,IF($C$4="Revised",#REF!,0)))</f>
        <v>#REF!</v>
      </c>
      <c r="F24" s="149" t="e">
        <f>IF($C$4="Current",#REF!,IF($C$4="Proposed",#REF!,IF($C$4="Revised",#REF!,0)))</f>
        <v>#REF!</v>
      </c>
      <c r="G24" s="115" t="e">
        <f>IF($C$4="Current",#REF!,IF($C$4="Proposed",#REF!,IF($C$4="Revised",#REF!,0)))</f>
        <v>#REF!</v>
      </c>
      <c r="H24" s="149" t="e">
        <f>IF($C$4="Current",#REF!,IF($C$4="Proposed",#REF!,IF($C$4="Revised",#REF!,0)))</f>
        <v>#REF!</v>
      </c>
      <c r="I24" s="115" t="e">
        <f>IF($C$4="Current",#REF!,IF($C$4="Proposed",#REF!,IF($C$4="Revised",#REF!,0)))</f>
        <v>#REF!</v>
      </c>
      <c r="J24" s="133" t="e">
        <f>IF($C$4="Current",#REF!,IF($C$4="Proposed",#REF!,IF($C$4="Revised",#REF!,0)))</f>
        <v>#REF!</v>
      </c>
      <c r="K24" s="192"/>
    </row>
    <row r="25" spans="2:12" x14ac:dyDescent="0.2">
      <c r="B25" s="199">
        <v>4</v>
      </c>
      <c r="C25" s="115" t="e">
        <f>IF($C$4="Current",#REF!,IF($C$4="Proposed",#REF!,IF($C$4="Revised",#REF!,0)))</f>
        <v>#REF!</v>
      </c>
      <c r="D25" s="149" t="e">
        <f>IF($C$4="Current",#REF!,IF($C$4="Proposed",#REF!,IF($C$4="Revised",#REF!,0)))</f>
        <v>#REF!</v>
      </c>
      <c r="E25" s="115" t="e">
        <f>IF($C$4="Current",#REF!,IF($C$4="Proposed",#REF!,IF($C$4="Revised",#REF!,0)))</f>
        <v>#REF!</v>
      </c>
      <c r="F25" s="149" t="e">
        <f>IF($C$4="Current",#REF!,IF($C$4="Proposed",#REF!,IF($C$4="Revised",#REF!,0)))</f>
        <v>#REF!</v>
      </c>
      <c r="G25" s="115" t="e">
        <f>IF($C$4="Current",#REF!,IF($C$4="Proposed",#REF!,IF($C$4="Revised",#REF!,0)))</f>
        <v>#REF!</v>
      </c>
      <c r="H25" s="149" t="e">
        <f>IF($C$4="Current",#REF!,IF($C$4="Proposed",#REF!,IF($C$4="Revised",#REF!,0)))</f>
        <v>#REF!</v>
      </c>
      <c r="I25" s="115" t="e">
        <f>IF($C$4="Current",#REF!,IF($C$4="Proposed",#REF!,IF($C$4="Revised",#REF!,0)))</f>
        <v>#REF!</v>
      </c>
      <c r="J25" s="133" t="e">
        <f>IF($C$4="Current",#REF!,IF($C$4="Proposed",#REF!,IF($C$4="Revised",#REF!,0)))</f>
        <v>#REF!</v>
      </c>
      <c r="K25" s="192"/>
    </row>
    <row r="26" spans="2:12" ht="15.75" thickBot="1" x14ac:dyDescent="0.25">
      <c r="B26" s="200">
        <v>6</v>
      </c>
      <c r="C26" s="150" t="e">
        <f>IF($C$4="Current",#REF!,IF($C$4="Proposed",#REF!,IF($C$4="Revised",#REF!,0)))</f>
        <v>#REF!</v>
      </c>
      <c r="D26" s="201" t="e">
        <f>IF($C$4="Current",#REF!,IF($C$4="Proposed",#REF!,IF($C$4="Revised",#REF!,0)))</f>
        <v>#REF!</v>
      </c>
      <c r="E26" s="150" t="e">
        <f>IF($C$4="Current",#REF!,IF($C$4="Proposed",#REF!,IF($C$4="Revised",#REF!,0)))</f>
        <v>#REF!</v>
      </c>
      <c r="F26" s="201" t="e">
        <f>IF($C$4="Current",#REF!,IF($C$4="Proposed",#REF!,IF($C$4="Revised",#REF!,0)))</f>
        <v>#REF!</v>
      </c>
      <c r="G26" s="150" t="e">
        <f>IF($C$4="Current",#REF!,IF($C$4="Proposed",#REF!,IF($C$4="Revised",#REF!,0)))</f>
        <v>#REF!</v>
      </c>
      <c r="H26" s="201" t="e">
        <f>IF($C$4="Current",#REF!,IF($C$4="Proposed",#REF!,IF($C$4="Revised",#REF!,0)))</f>
        <v>#REF!</v>
      </c>
      <c r="I26" s="150" t="e">
        <f>IF($C$4="Current",#REF!,IF($C$4="Proposed",#REF!,IF($C$4="Revised",#REF!,0)))</f>
        <v>#REF!</v>
      </c>
      <c r="J26" s="202" t="e">
        <f>IF($C$4="Current",#REF!,IF($C$4="Proposed",#REF!,IF($C$4="Revised",#REF!,0)))</f>
        <v>#REF!</v>
      </c>
      <c r="K26" s="192"/>
    </row>
    <row r="27" spans="2:12" x14ac:dyDescent="0.2">
      <c r="B27" s="44"/>
      <c r="C27" s="134"/>
      <c r="D27" s="44"/>
      <c r="E27" s="44"/>
      <c r="F27" s="44"/>
      <c r="G27" s="44"/>
      <c r="H27" s="44"/>
      <c r="I27" s="44"/>
      <c r="J27" s="44"/>
    </row>
  </sheetData>
  <mergeCells count="1">
    <mergeCell ref="C17:D17"/>
  </mergeCells>
  <dataValidations count="2">
    <dataValidation type="list" allowBlank="1" showInputMessage="1" showErrorMessage="1" sqref="C4" xr:uid="{00000000-0002-0000-0900-000000000000}">
      <formula1>"Current, Proposed, Revised"</formula1>
    </dataValidation>
    <dataValidation type="list" allowBlank="1" showInputMessage="1" showErrorMessage="1" promptTitle="Meter" prompt="Select Meter Size" sqref="C5" xr:uid="{00000000-0002-0000-0900-000001000000}">
      <formula1>$B$19:$B$26</formula1>
    </dataValidation>
  </dataValidations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6" tint="0.59999389629810485"/>
    <pageSetUpPr fitToPage="1"/>
  </sheetPr>
  <dimension ref="A1:CG1008"/>
  <sheetViews>
    <sheetView tabSelected="1" topLeftCell="A32" zoomScale="80" zoomScaleNormal="80" workbookViewId="0">
      <selection activeCell="E54" sqref="E54"/>
    </sheetView>
  </sheetViews>
  <sheetFormatPr defaultColWidth="10.6640625" defaultRowHeight="15.75" x14ac:dyDescent="0.25"/>
  <cols>
    <col min="1" max="1" width="27.6640625" style="646" bestFit="1" customWidth="1"/>
    <col min="2" max="2" width="24.21875" style="24" customWidth="1"/>
    <col min="3" max="3" width="7.77734375" style="646" customWidth="1"/>
    <col min="4" max="4" width="34.5546875" style="646" customWidth="1"/>
    <col min="5" max="5" width="13.77734375" style="646" customWidth="1"/>
    <col min="6" max="6" width="35" style="646" customWidth="1"/>
    <col min="7" max="7" width="11.88671875" style="646" bestFit="1" customWidth="1"/>
    <col min="8" max="8" width="8.77734375" style="646" bestFit="1" customWidth="1"/>
    <col min="9" max="9" width="47.5546875" style="646" customWidth="1"/>
    <col min="10" max="10" width="12.5546875" style="646" customWidth="1"/>
    <col min="11" max="11" width="11" style="646" customWidth="1"/>
    <col min="12" max="12" width="3.5546875" style="646" customWidth="1"/>
    <col min="13" max="13" width="9.33203125" style="646" customWidth="1"/>
    <col min="14" max="14" width="10.6640625" style="646" bestFit="1" customWidth="1"/>
    <col min="15" max="15" width="11" style="646" bestFit="1" customWidth="1"/>
    <col min="16" max="16" width="8.33203125" style="646" bestFit="1" customWidth="1"/>
    <col min="17" max="17" width="25" style="646" bestFit="1" customWidth="1"/>
    <col min="18" max="18" width="21.33203125" style="646" bestFit="1" customWidth="1"/>
    <col min="19" max="19" width="11.88671875" style="646" bestFit="1" customWidth="1"/>
    <col min="20" max="20" width="8.6640625" style="646" customWidth="1"/>
    <col min="21" max="21" width="3.6640625" style="646" customWidth="1"/>
    <col min="22" max="22" width="38.77734375" style="713" bestFit="1" customWidth="1"/>
    <col min="23" max="23" width="15.77734375" style="713" customWidth="1"/>
    <col min="24" max="24" width="11.44140625" style="780" customWidth="1"/>
    <col min="25" max="25" width="13.21875" style="711" bestFit="1" customWidth="1"/>
    <col min="26" max="26" width="9.109375" style="781" bestFit="1" customWidth="1"/>
    <col min="27" max="27" width="6.77734375" style="781" customWidth="1"/>
    <col min="28" max="28" width="8.5546875" style="781" bestFit="1" customWidth="1"/>
    <col min="29" max="32" width="10.77734375" style="711" customWidth="1"/>
    <col min="33" max="33" width="3.21875" style="713" customWidth="1"/>
    <col min="34" max="34" width="36.21875" style="713" bestFit="1" customWidth="1"/>
    <col min="35" max="35" width="18.44140625" style="713" customWidth="1"/>
    <col min="36" max="36" width="10.44140625" style="713" customWidth="1"/>
    <col min="37" max="37" width="9.88671875" style="713" customWidth="1"/>
    <col min="38" max="38" width="6.5546875" style="713" bestFit="1" customWidth="1"/>
    <col min="39" max="39" width="8.44140625" style="713" customWidth="1"/>
    <col min="40" max="40" width="7.44140625" style="713" customWidth="1"/>
    <col min="41" max="44" width="11.77734375" style="713" customWidth="1"/>
    <col min="45" max="45" width="3.6640625" style="243" customWidth="1"/>
    <col min="46" max="46" width="35.109375" style="243" customWidth="1"/>
    <col min="47" max="47" width="6.33203125" style="225" customWidth="1"/>
    <col min="48" max="48" width="2.88671875" style="225" customWidth="1"/>
    <col min="49" max="49" width="11.88671875" style="225" customWidth="1"/>
    <col min="50" max="50" width="9" style="225" customWidth="1"/>
    <col min="51" max="51" width="3.5546875" style="225" customWidth="1"/>
    <col min="52" max="67" width="0" style="782" hidden="1" customWidth="1"/>
    <col min="68" max="68" width="10.6640625" style="782"/>
    <col min="69" max="69" width="12.33203125" style="646" bestFit="1" customWidth="1"/>
    <col min="70" max="70" width="10.6640625" style="646" customWidth="1"/>
    <col min="71" max="71" width="2.77734375" style="646" customWidth="1"/>
    <col min="72" max="73" width="10.6640625" style="646" customWidth="1"/>
    <col min="74" max="76" width="8.77734375" style="646" bestFit="1" customWidth="1"/>
    <col min="77" max="78" width="10.6640625" style="646" customWidth="1"/>
    <col min="79" max="79" width="7.88671875" style="646" bestFit="1" customWidth="1"/>
    <col min="80" max="266" width="10.6640625" style="646" customWidth="1"/>
    <col min="267" max="16384" width="10.6640625" style="646"/>
  </cols>
  <sheetData>
    <row r="1" spans="1:78" s="2" customFormat="1" ht="30.75" x14ac:dyDescent="0.45">
      <c r="A1" s="961">
        <v>1</v>
      </c>
      <c r="B1" s="961"/>
      <c r="D1" s="961">
        <v>2</v>
      </c>
      <c r="E1" s="961"/>
      <c r="F1" s="961"/>
      <c r="G1" s="961"/>
      <c r="I1" s="964">
        <v>3</v>
      </c>
      <c r="J1" s="964"/>
      <c r="K1" s="964"/>
      <c r="L1" s="964"/>
      <c r="M1" s="964"/>
      <c r="N1" s="964"/>
      <c r="P1" s="961">
        <v>4</v>
      </c>
      <c r="Q1" s="961"/>
      <c r="R1" s="961"/>
      <c r="S1" s="961"/>
      <c r="T1" s="961"/>
      <c r="V1" s="965" t="s">
        <v>491</v>
      </c>
      <c r="W1" s="965"/>
      <c r="X1" s="965"/>
      <c r="Y1" s="965"/>
      <c r="Z1" s="965"/>
      <c r="AA1" s="965"/>
      <c r="AB1" s="965"/>
      <c r="AC1" s="965"/>
      <c r="AD1" s="965"/>
      <c r="AE1" s="965"/>
      <c r="AF1" s="965"/>
      <c r="AG1" s="707"/>
      <c r="AH1" s="966" t="s">
        <v>492</v>
      </c>
      <c r="AI1" s="966"/>
      <c r="AJ1" s="966"/>
      <c r="AK1" s="966"/>
      <c r="AL1" s="966"/>
      <c r="AM1" s="966"/>
      <c r="AN1" s="966"/>
      <c r="AO1" s="966"/>
      <c r="AP1" s="966"/>
      <c r="AQ1" s="966"/>
      <c r="AR1" s="966"/>
      <c r="AS1" s="247"/>
      <c r="AT1" s="247"/>
      <c r="AU1" s="224"/>
      <c r="AV1" s="224"/>
      <c r="AW1" s="224"/>
      <c r="AX1" s="224"/>
      <c r="AY1" s="224"/>
      <c r="BQ1" s="961">
        <v>7</v>
      </c>
      <c r="BR1" s="961"/>
      <c r="BT1" s="961">
        <v>8</v>
      </c>
      <c r="BU1" s="961"/>
    </row>
    <row r="2" spans="1:78" ht="15.95" customHeight="1" x14ac:dyDescent="0.25">
      <c r="A2" s="187" t="s">
        <v>189</v>
      </c>
      <c r="B2" s="187"/>
      <c r="D2" s="185" t="s">
        <v>149</v>
      </c>
      <c r="E2" s="212"/>
      <c r="F2" s="213"/>
      <c r="G2" s="213"/>
      <c r="I2" s="186" t="s">
        <v>196</v>
      </c>
      <c r="J2" s="186"/>
      <c r="K2" s="186"/>
      <c r="L2" s="276"/>
      <c r="M2" s="276"/>
      <c r="N2" s="186"/>
      <c r="P2" s="185" t="s">
        <v>303</v>
      </c>
      <c r="Q2" s="185"/>
      <c r="R2" s="185"/>
      <c r="S2" s="185"/>
      <c r="T2" s="185"/>
      <c r="V2" s="708" t="s">
        <v>493</v>
      </c>
      <c r="W2" s="708"/>
      <c r="X2" s="708"/>
      <c r="Y2" s="709"/>
      <c r="Z2" s="710"/>
      <c r="AA2" s="710"/>
      <c r="AB2" s="710"/>
      <c r="AC2" s="709"/>
      <c r="AE2" s="712" t="s">
        <v>494</v>
      </c>
      <c r="AF2" s="708">
        <f>B8</f>
        <v>44196</v>
      </c>
      <c r="AH2" s="714" t="s">
        <v>495</v>
      </c>
      <c r="AI2" s="714"/>
      <c r="AJ2" s="714"/>
      <c r="AK2" s="714"/>
      <c r="AL2" s="714"/>
      <c r="AM2" s="715"/>
      <c r="AN2" s="716"/>
      <c r="AO2" s="715"/>
      <c r="AP2" s="714"/>
      <c r="AQ2" s="714" t="s">
        <v>494</v>
      </c>
      <c r="AR2" s="714">
        <f>+AF2</f>
        <v>44196</v>
      </c>
      <c r="AS2" s="244"/>
      <c r="BQ2" s="369" t="s">
        <v>442</v>
      </c>
      <c r="BT2" s="369" t="s">
        <v>443</v>
      </c>
    </row>
    <row r="3" spans="1:78" s="6" customFormat="1" ht="15.95" customHeight="1" x14ac:dyDescent="0.25">
      <c r="A3" s="4" t="s">
        <v>2</v>
      </c>
      <c r="B3" s="5" t="s">
        <v>3</v>
      </c>
      <c r="D3" s="7" t="s">
        <v>139</v>
      </c>
      <c r="E3" s="8" t="s">
        <v>4</v>
      </c>
      <c r="F3" s="9" t="s">
        <v>5</v>
      </c>
      <c r="G3" s="5" t="s">
        <v>6</v>
      </c>
      <c r="I3" s="7" t="s">
        <v>7</v>
      </c>
      <c r="J3" s="10" t="s">
        <v>8</v>
      </c>
      <c r="K3" s="11" t="s">
        <v>67</v>
      </c>
      <c r="L3" s="11"/>
      <c r="M3" s="11"/>
      <c r="N3" s="220" t="s">
        <v>68</v>
      </c>
      <c r="P3" s="221" t="s">
        <v>79</v>
      </c>
      <c r="Q3" s="12" t="s">
        <v>80</v>
      </c>
      <c r="R3" s="12" t="s">
        <v>81</v>
      </c>
      <c r="S3" s="12" t="s">
        <v>82</v>
      </c>
      <c r="T3" s="184" t="s">
        <v>83</v>
      </c>
      <c r="V3" s="717" t="s">
        <v>496</v>
      </c>
      <c r="W3" s="718" t="s">
        <v>497</v>
      </c>
      <c r="X3" s="718" t="s">
        <v>498</v>
      </c>
      <c r="Y3" s="719" t="s">
        <v>499</v>
      </c>
      <c r="Z3" s="720" t="s">
        <v>500</v>
      </c>
      <c r="AA3" s="721" t="s">
        <v>501</v>
      </c>
      <c r="AB3" s="720" t="s">
        <v>502</v>
      </c>
      <c r="AC3" s="720" t="s">
        <v>503</v>
      </c>
      <c r="AD3" s="720" t="s">
        <v>504</v>
      </c>
      <c r="AE3" s="720" t="s">
        <v>505</v>
      </c>
      <c r="AF3" s="722" t="s">
        <v>506</v>
      </c>
      <c r="AG3" s="723"/>
      <c r="AH3" s="724" t="s">
        <v>496</v>
      </c>
      <c r="AI3" s="725" t="s">
        <v>497</v>
      </c>
      <c r="AJ3" s="725" t="s">
        <v>498</v>
      </c>
      <c r="AK3" s="726" t="s">
        <v>499</v>
      </c>
      <c r="AL3" s="727" t="s">
        <v>500</v>
      </c>
      <c r="AM3" s="728" t="s">
        <v>501</v>
      </c>
      <c r="AN3" s="727" t="s">
        <v>502</v>
      </c>
      <c r="AO3" s="727" t="s">
        <v>503</v>
      </c>
      <c r="AP3" s="727" t="s">
        <v>504</v>
      </c>
      <c r="AQ3" s="727" t="s">
        <v>505</v>
      </c>
      <c r="AR3" s="729" t="s">
        <v>506</v>
      </c>
      <c r="AS3" s="244"/>
      <c r="AT3" s="244"/>
      <c r="AU3" s="226"/>
      <c r="AV3" s="226"/>
      <c r="AW3" s="226"/>
      <c r="AX3" s="226"/>
      <c r="AY3" s="226"/>
      <c r="BQ3" s="222" t="s">
        <v>444</v>
      </c>
      <c r="BR3" s="370" t="s">
        <v>445</v>
      </c>
      <c r="BT3" s="222" t="s">
        <v>446</v>
      </c>
      <c r="BU3" s="370" t="s">
        <v>447</v>
      </c>
    </row>
    <row r="4" spans="1:78" s="6" customFormat="1" ht="31.5" customHeight="1" x14ac:dyDescent="0.25">
      <c r="A4" s="13" t="s">
        <v>10</v>
      </c>
      <c r="B4" s="14" t="s">
        <v>205</v>
      </c>
      <c r="D4" s="13" t="s">
        <v>10</v>
      </c>
      <c r="E4" s="700" t="s">
        <v>302</v>
      </c>
      <c r="F4" s="13" t="s">
        <v>10</v>
      </c>
      <c r="G4" s="109" t="s">
        <v>302</v>
      </c>
      <c r="I4" s="13" t="s">
        <v>10</v>
      </c>
      <c r="J4" s="15" t="s">
        <v>11</v>
      </c>
      <c r="K4" s="15" t="s">
        <v>230</v>
      </c>
      <c r="L4" s="16"/>
      <c r="M4" s="16" t="s">
        <v>355</v>
      </c>
      <c r="N4" s="16" t="s">
        <v>197</v>
      </c>
      <c r="O4" s="501" t="s">
        <v>460</v>
      </c>
      <c r="P4" s="17" t="s">
        <v>91</v>
      </c>
      <c r="Q4" s="17" t="s">
        <v>10</v>
      </c>
      <c r="R4" s="17" t="s">
        <v>304</v>
      </c>
      <c r="S4" s="18" t="s">
        <v>305</v>
      </c>
      <c r="T4" s="19" t="s">
        <v>306</v>
      </c>
      <c r="V4" s="730" t="s">
        <v>507</v>
      </c>
      <c r="W4" s="730" t="s">
        <v>508</v>
      </c>
      <c r="X4" s="731" t="s">
        <v>509</v>
      </c>
      <c r="Y4" s="732" t="s">
        <v>489</v>
      </c>
      <c r="Z4" s="733" t="s">
        <v>510</v>
      </c>
      <c r="AA4" s="734" t="s">
        <v>511</v>
      </c>
      <c r="AB4" s="733" t="s">
        <v>512</v>
      </c>
      <c r="AC4" s="732" t="s">
        <v>513</v>
      </c>
      <c r="AD4" s="732" t="s">
        <v>514</v>
      </c>
      <c r="AE4" s="732" t="s">
        <v>515</v>
      </c>
      <c r="AF4" s="732" t="s">
        <v>516</v>
      </c>
      <c r="AG4" s="713"/>
      <c r="AH4" s="735" t="s">
        <v>507</v>
      </c>
      <c r="AI4" s="735" t="s">
        <v>508</v>
      </c>
      <c r="AJ4" s="736" t="s">
        <v>509</v>
      </c>
      <c r="AK4" s="737" t="s">
        <v>489</v>
      </c>
      <c r="AL4" s="738" t="s">
        <v>510</v>
      </c>
      <c r="AM4" s="737" t="s">
        <v>511</v>
      </c>
      <c r="AN4" s="738" t="s">
        <v>512</v>
      </c>
      <c r="AO4" s="737" t="s">
        <v>517</v>
      </c>
      <c r="AP4" s="737" t="s">
        <v>518</v>
      </c>
      <c r="AQ4" s="737" t="s">
        <v>518</v>
      </c>
      <c r="AR4" s="737" t="s">
        <v>351</v>
      </c>
      <c r="AS4" s="244"/>
      <c r="AT4" s="244"/>
      <c r="AU4" s="226"/>
      <c r="AV4" s="226"/>
      <c r="AW4" s="226"/>
      <c r="AX4" s="226"/>
      <c r="AY4" s="226"/>
      <c r="BQ4" s="371" t="s">
        <v>208</v>
      </c>
      <c r="BR4" s="372" t="s">
        <v>207</v>
      </c>
      <c r="BT4" s="371" t="s">
        <v>215</v>
      </c>
      <c r="BU4" s="372" t="s">
        <v>214</v>
      </c>
    </row>
    <row r="5" spans="1:78" s="6" customFormat="1" x14ac:dyDescent="0.25">
      <c r="A5" s="155" t="s">
        <v>136</v>
      </c>
      <c r="B5" s="242" t="s">
        <v>206</v>
      </c>
      <c r="D5" s="155" t="s">
        <v>136</v>
      </c>
      <c r="E5" s="20" t="s">
        <v>137</v>
      </c>
      <c r="F5" s="155" t="s">
        <v>136</v>
      </c>
      <c r="G5" s="21" t="s">
        <v>137</v>
      </c>
      <c r="I5" s="155" t="s">
        <v>136</v>
      </c>
      <c r="J5" s="164" t="s">
        <v>137</v>
      </c>
      <c r="K5" s="20" t="s">
        <v>137</v>
      </c>
      <c r="L5" s="277" t="s">
        <v>198</v>
      </c>
      <c r="M5" s="277"/>
      <c r="N5" s="21" t="s">
        <v>137</v>
      </c>
      <c r="P5" s="155" t="s">
        <v>336</v>
      </c>
      <c r="Q5" s="164" t="s">
        <v>335</v>
      </c>
      <c r="R5" s="164" t="s">
        <v>201</v>
      </c>
      <c r="S5" s="165" t="s">
        <v>137</v>
      </c>
      <c r="T5" s="166" t="s">
        <v>90</v>
      </c>
      <c r="U5" s="167"/>
      <c r="V5" s="739" t="s">
        <v>199</v>
      </c>
      <c r="W5" s="740" t="s">
        <v>136</v>
      </c>
      <c r="X5" s="741" t="s">
        <v>519</v>
      </c>
      <c r="Y5" s="742" t="s">
        <v>137</v>
      </c>
      <c r="Z5" s="742" t="s">
        <v>137</v>
      </c>
      <c r="AA5" s="743" t="s">
        <v>520</v>
      </c>
      <c r="AB5" s="743" t="s">
        <v>520</v>
      </c>
      <c r="AC5" s="742" t="s">
        <v>521</v>
      </c>
      <c r="AD5" s="742" t="s">
        <v>522</v>
      </c>
      <c r="AE5" s="742" t="s">
        <v>523</v>
      </c>
      <c r="AF5" s="744" t="s">
        <v>137</v>
      </c>
      <c r="AG5" s="713"/>
      <c r="AH5" s="745" t="s">
        <v>199</v>
      </c>
      <c r="AI5" s="746" t="s">
        <v>136</v>
      </c>
      <c r="AJ5" s="747" t="s">
        <v>519</v>
      </c>
      <c r="AK5" s="748" t="s">
        <v>137</v>
      </c>
      <c r="AL5" s="748" t="s">
        <v>137</v>
      </c>
      <c r="AM5" s="749" t="s">
        <v>520</v>
      </c>
      <c r="AN5" s="749" t="s">
        <v>520</v>
      </c>
      <c r="AO5" s="748" t="s">
        <v>521</v>
      </c>
      <c r="AP5" s="748" t="s">
        <v>522</v>
      </c>
      <c r="AQ5" s="748" t="s">
        <v>523</v>
      </c>
      <c r="AR5" s="750" t="s">
        <v>137</v>
      </c>
      <c r="AS5" s="243"/>
      <c r="AT5" s="262" t="s">
        <v>360</v>
      </c>
      <c r="AU5" s="261"/>
      <c r="AV5" s="226"/>
      <c r="AW5" s="260" t="s">
        <v>334</v>
      </c>
      <c r="AX5" s="261"/>
      <c r="AY5" s="226"/>
      <c r="BQ5" s="698" t="s">
        <v>199</v>
      </c>
      <c r="BR5" s="22" t="s">
        <v>90</v>
      </c>
      <c r="BT5" s="698" t="s">
        <v>15</v>
      </c>
      <c r="BU5" s="22" t="s">
        <v>90</v>
      </c>
    </row>
    <row r="6" spans="1:78" s="6" customFormat="1" ht="15.95" customHeight="1" x14ac:dyDescent="0.25">
      <c r="A6" s="151" t="s">
        <v>228</v>
      </c>
      <c r="B6" s="701" t="s">
        <v>483</v>
      </c>
      <c r="D6" s="214" t="s">
        <v>266</v>
      </c>
      <c r="E6" s="210"/>
      <c r="F6" s="214" t="s">
        <v>267</v>
      </c>
      <c r="G6" s="210"/>
      <c r="I6" s="156" t="s">
        <v>20</v>
      </c>
      <c r="J6" s="4"/>
      <c r="K6" s="9"/>
      <c r="L6" s="278"/>
      <c r="M6" s="278"/>
      <c r="N6" s="5"/>
      <c r="P6" s="232"/>
      <c r="Q6" s="233"/>
      <c r="R6" s="10"/>
      <c r="S6" s="238">
        <f>SUM(S8:S36)</f>
        <v>20091441.291173413</v>
      </c>
      <c r="T6" s="239"/>
      <c r="V6" s="751"/>
      <c r="W6" s="751"/>
      <c r="X6" s="752"/>
      <c r="Y6" s="753">
        <f>SUMIFS($Y$8:$Y$1008,$X$8:$X$1008,"&lt;="&amp;Endof_TestYear)</f>
        <v>0</v>
      </c>
      <c r="Z6" s="753">
        <f>SUMIFS(Z8:Z1008,$X$8:$X$1008,"&lt;="&amp;Endof_TestYear)</f>
        <v>0</v>
      </c>
      <c r="AA6" s="754"/>
      <c r="AB6" s="755">
        <f>+Y6-AE6-AF6-Z6</f>
        <v>0</v>
      </c>
      <c r="AC6" s="753">
        <f>SUMIFS(AC8:AC1008,$X$8:$X$1008,"&lt;="&amp;Endof_TestYear)</f>
        <v>0</v>
      </c>
      <c r="AD6" s="753">
        <f>SUMIFS(AD8:AD1008,$X$8:$X$1008,"&lt;="&amp;Endof_TestYear)</f>
        <v>0</v>
      </c>
      <c r="AE6" s="753">
        <f>SUMIFS(AE8:AE1008,$X$8:$X$1008,"&lt;="&amp;Endof_TestYear)</f>
        <v>0</v>
      </c>
      <c r="AF6" s="756">
        <f>SUMIFS(AF8:AF1008,$X$8:$X$1008,"&lt;="&amp;Endof_TestYear)</f>
        <v>0</v>
      </c>
      <c r="AG6" s="713"/>
      <c r="AH6" s="751"/>
      <c r="AI6" s="751"/>
      <c r="AJ6" s="752"/>
      <c r="AK6" s="757">
        <f>SUMIFS(AK8:AK1008,$AJ$8:$AJ$1008,"&lt;="&amp;Endof_TestYear)</f>
        <v>0</v>
      </c>
      <c r="AL6" s="757">
        <f>SUMIFS(AL8:AL1008,$AJ$8:$AJ$1008,"&lt;="&amp;Endof_TestYear)</f>
        <v>0</v>
      </c>
      <c r="AM6" s="758"/>
      <c r="AN6" s="759">
        <f>+AK6-AQ6-AR6-AL6</f>
        <v>0</v>
      </c>
      <c r="AO6" s="757">
        <f>SUMIFS(AO8:AO1008,$AJ$8:$AJ$1008,"&lt;="&amp;Endof_TestYear)</f>
        <v>0</v>
      </c>
      <c r="AP6" s="757">
        <f>SUMIFS(AP8:AP1008,$AJ$8:$AJ$1008,"&lt;="&amp;Endof_TestYear)</f>
        <v>0</v>
      </c>
      <c r="AQ6" s="757">
        <f>SUMIFS(AQ8:AQ1008,$AJ$8:$AJ$1008,"&lt;="&amp;Endof_TestYear)</f>
        <v>0</v>
      </c>
      <c r="AR6" s="760">
        <f>SUMIFS(AR8:AR1008,$AJ$8:$AJ$1008,"&lt;="&amp;Endof_TestYear)</f>
        <v>0</v>
      </c>
      <c r="AS6" s="244"/>
      <c r="AT6" s="262"/>
      <c r="AU6" s="261"/>
      <c r="AV6" s="226"/>
      <c r="AW6" s="261"/>
      <c r="AX6" s="261"/>
      <c r="AY6" s="226"/>
      <c r="BQ6" s="373">
        <v>0.21</v>
      </c>
      <c r="BR6" s="374">
        <f>'Int Sync, NTG, Rev Req'!I53</f>
        <v>0.21</v>
      </c>
      <c r="BT6" s="375">
        <f ca="1">BU6</f>
        <v>0.28834997425793935</v>
      </c>
      <c r="BU6" s="376">
        <f ca="1">'Int Sync, NTG, Rev Req'!G53/'Int Sync, NTG, Rev Req'!G40</f>
        <v>0.28834997425793935</v>
      </c>
    </row>
    <row r="7" spans="1:78" s="6" customFormat="1" ht="15.95" customHeight="1" x14ac:dyDescent="0.25">
      <c r="A7" s="151" t="s">
        <v>394</v>
      </c>
      <c r="B7" s="314">
        <v>0</v>
      </c>
      <c r="D7" s="216"/>
      <c r="E7" s="265"/>
      <c r="F7" s="216"/>
      <c r="G7" s="265"/>
      <c r="I7" s="160"/>
      <c r="J7" s="266"/>
      <c r="K7" s="700"/>
      <c r="L7" s="279"/>
      <c r="M7" s="279"/>
      <c r="N7" s="109"/>
      <c r="P7" s="267"/>
      <c r="Q7" s="268"/>
      <c r="R7" s="699"/>
      <c r="S7" s="26"/>
      <c r="T7" s="53"/>
      <c r="V7" s="783"/>
      <c r="W7" s="723"/>
      <c r="X7" s="761"/>
      <c r="Y7" s="762"/>
      <c r="Z7" s="721"/>
      <c r="AA7" s="742"/>
      <c r="AB7" s="763"/>
      <c r="AC7" s="764"/>
      <c r="AD7" s="764"/>
      <c r="AE7" s="764"/>
      <c r="AF7" s="765"/>
      <c r="AG7" s="713"/>
      <c r="AH7" s="783"/>
      <c r="AI7" s="723"/>
      <c r="AJ7" s="761"/>
      <c r="AK7" s="762"/>
      <c r="AL7" s="721"/>
      <c r="AM7" s="742"/>
      <c r="AN7" s="763"/>
      <c r="AO7" s="764"/>
      <c r="AP7" s="764"/>
      <c r="AQ7" s="764"/>
      <c r="AR7" s="765"/>
      <c r="AS7" s="244"/>
      <c r="AT7" s="262"/>
      <c r="AU7" s="261"/>
      <c r="AV7" s="226"/>
      <c r="AW7" s="261"/>
      <c r="AX7" s="261"/>
      <c r="AY7" s="226"/>
      <c r="BQ7" s="269" t="s">
        <v>346</v>
      </c>
      <c r="BR7" s="269" t="s">
        <v>347</v>
      </c>
      <c r="BT7" s="270"/>
      <c r="BU7" s="270"/>
      <c r="BY7" s="234"/>
    </row>
    <row r="8" spans="1:78" ht="15.95" customHeight="1" x14ac:dyDescent="0.25">
      <c r="A8" s="151" t="s">
        <v>188</v>
      </c>
      <c r="B8" s="852">
        <v>44196</v>
      </c>
      <c r="D8" s="293" t="s">
        <v>150</v>
      </c>
      <c r="E8" s="702">
        <f>'[3]WWSCo Inputs'!$D53</f>
        <v>4891554.3</v>
      </c>
      <c r="F8" s="293" t="s">
        <v>329</v>
      </c>
      <c r="G8" s="702">
        <f>-'[3]WWSCo Inputs'!$D83</f>
        <v>0</v>
      </c>
      <c r="I8" s="229" t="s">
        <v>192</v>
      </c>
      <c r="J8" s="786">
        <f>'[3]WWSCo Inputs'!$D12</f>
        <v>13272833.440000001</v>
      </c>
      <c r="K8" s="254">
        <f>'[3]WWSCo Inputs'!$E12</f>
        <v>0</v>
      </c>
      <c r="L8" s="280"/>
      <c r="M8" s="280"/>
      <c r="N8" s="255">
        <f>'[3]WWSCo Inputs'!$F12</f>
        <v>0</v>
      </c>
      <c r="O8" s="236"/>
      <c r="P8" s="688">
        <v>2010</v>
      </c>
      <c r="Q8" s="689" t="s">
        <v>484</v>
      </c>
      <c r="R8" s="690" t="s">
        <v>485</v>
      </c>
      <c r="S8" s="689">
        <v>264530.02</v>
      </c>
      <c r="T8" s="691">
        <v>1.4999999999999999E-2</v>
      </c>
      <c r="V8" s="766"/>
      <c r="W8" s="767"/>
      <c r="X8" s="768"/>
      <c r="Y8" s="784"/>
      <c r="Z8" s="769"/>
      <c r="AA8" s="770" t="str">
        <f>IFERROR(INDEX($AU$8:$AU$23,MATCH(V8,$AT$8:$AT$23,0)),"")</f>
        <v/>
      </c>
      <c r="AB8" s="771" t="str">
        <f>IF(Y8&lt;&gt;"",IF((TestEOY-X8)/365&gt;AA8,AA8,ROUNDUP(((TestEOY-X8)/365),0)),"")</f>
        <v/>
      </c>
      <c r="AC8" s="771">
        <f>IFERROR(IF(AB8&gt;=AA8,0,IF(AA8&gt;AB8,SLN(Y8,Z8,AA8),0)),"")</f>
        <v>0</v>
      </c>
      <c r="AD8" s="771">
        <f>AE8-AC8</f>
        <v>0</v>
      </c>
      <c r="AE8" s="771">
        <f>IFERROR(IF(OR(AA8=0,AA8=""),
     0,
     IF(AB8&gt;=AA8,
          +Y8,
          (+AC8*AB8))),
"")</f>
        <v>0</v>
      </c>
      <c r="AF8" s="772">
        <f>IFERROR(IF(AE8&gt;Y8,0,(+Y8-AE8))-Z8,"")</f>
        <v>0</v>
      </c>
      <c r="AG8" s="773"/>
      <c r="AH8" s="774"/>
      <c r="AI8" s="775"/>
      <c r="AJ8" s="776"/>
      <c r="AK8" s="777"/>
      <c r="AL8" s="769"/>
      <c r="AM8" s="770" t="str">
        <f>IFERROR(INDEX($AU$8:$AU$23,MATCH(AH8,$AT$8:$AT$23,0)),"")</f>
        <v/>
      </c>
      <c r="AN8" s="771" t="str">
        <f t="shared" ref="AN8:AN71" si="0">IF(AK8&lt;&gt;"",IF((TestEOY-AJ8)/365&gt;AM8,AM8,ROUNDUP(((TestEOY-AJ8)/365),0)),"")</f>
        <v/>
      </c>
      <c r="AO8" s="771">
        <f>IFERROR(IF(AN8&gt;=AM8,0,IF(AM8&gt;AN8,SLN(AK8,AL8,AM8),0)),"")</f>
        <v>0</v>
      </c>
      <c r="AP8" s="771">
        <f>AQ8-AO8</f>
        <v>0</v>
      </c>
      <c r="AQ8" s="771">
        <f>IFERROR(IF(OR(AM8=0,AM8=""),
     0,
     IF(AN8&gt;=AM8,
          +AK8,
          (+AO8*AN8))),
"")</f>
        <v>0</v>
      </c>
      <c r="AR8" s="772">
        <f>IFERROR(IF(AQ8&gt;AK8,0,(+AK8-AQ8))-AL8,"")</f>
        <v>0</v>
      </c>
      <c r="AS8" s="244"/>
      <c r="AT8" s="262" t="s">
        <v>310</v>
      </c>
      <c r="AU8" s="260">
        <v>0</v>
      </c>
      <c r="AW8" s="260" t="s">
        <v>34</v>
      </c>
      <c r="AX8" s="260" t="s">
        <v>48</v>
      </c>
      <c r="BU8" s="264"/>
      <c r="BV8" s="264"/>
      <c r="BW8" s="235"/>
      <c r="BX8" s="264"/>
      <c r="BY8" s="264"/>
      <c r="BZ8" s="264"/>
    </row>
    <row r="9" spans="1:78" ht="15.95" customHeight="1" x14ac:dyDescent="0.25">
      <c r="A9" s="152" t="s">
        <v>204</v>
      </c>
      <c r="B9" s="853" t="s">
        <v>348</v>
      </c>
      <c r="D9" s="293" t="s">
        <v>337</v>
      </c>
      <c r="E9" s="702">
        <f>'[3]WWSCo Inputs'!$D54</f>
        <v>132700.26</v>
      </c>
      <c r="F9" s="293" t="s">
        <v>70</v>
      </c>
      <c r="G9" s="702">
        <f>-'[3]WWSCo Inputs'!$D84</f>
        <v>555494.54</v>
      </c>
      <c r="I9" s="229" t="s">
        <v>193</v>
      </c>
      <c r="J9" s="786">
        <f>'[3]WWSCo Inputs'!$D13</f>
        <v>6536.16</v>
      </c>
      <c r="K9" s="254">
        <f>'[3]WWSCo Inputs'!$E13</f>
        <v>0</v>
      </c>
      <c r="L9" s="280"/>
      <c r="M9" s="280"/>
      <c r="N9" s="255">
        <f>'[3]WWSCo Inputs'!$F13</f>
        <v>0</v>
      </c>
      <c r="P9" s="688">
        <v>2007</v>
      </c>
      <c r="Q9" s="689" t="s">
        <v>486</v>
      </c>
      <c r="R9" s="690" t="s">
        <v>485</v>
      </c>
      <c r="S9" s="689">
        <v>99972.73000000001</v>
      </c>
      <c r="T9" s="691">
        <v>1.4999999999999999E-2</v>
      </c>
      <c r="U9" s="6"/>
      <c r="V9" s="774"/>
      <c r="W9" s="767"/>
      <c r="X9" s="768"/>
      <c r="Y9" s="784"/>
      <c r="Z9" s="769"/>
      <c r="AA9" s="770" t="str">
        <f t="shared" ref="AA9:AA72" si="1">IFERROR(INDEX($AU$8:$AU$23,MATCH(V9,$AT$8:$AT$23,0)),"")</f>
        <v/>
      </c>
      <c r="AB9" s="771" t="str">
        <f t="shared" ref="AB9:AB71" si="2">IF(Y9&gt;1,IF((TestEOY-X9)/365&gt;AA9,AA9,ROUNDUP(((TestEOY-X9)/365),0)),"")</f>
        <v/>
      </c>
      <c r="AC9" s="771">
        <f t="shared" ref="AC9:AC72" si="3">IFERROR(IF(AB9&gt;=AA9,0,IF(AA9&gt;AB9,SLN(Y9,Z9,AA9),0)),"")</f>
        <v>0</v>
      </c>
      <c r="AD9" s="771">
        <f t="shared" ref="AD9:AD72" si="4">AE9-AC9</f>
        <v>0</v>
      </c>
      <c r="AE9" s="771">
        <f t="shared" ref="AE9:AE72" si="5">IFERROR(IF(OR(AA9=0,AA9=""),
     0,
     IF(AB9&gt;=AA9,
          +Y9,
          (+AC9*AB9))),
"")</f>
        <v>0</v>
      </c>
      <c r="AF9" s="772">
        <f t="shared" ref="AF9:AF72" si="6">IFERROR(IF(AE9&gt;Y9,0,(+Y9-AE9))-Z9,"")</f>
        <v>0</v>
      </c>
      <c r="AG9" s="773"/>
      <c r="AH9" s="774"/>
      <c r="AI9" s="775"/>
      <c r="AJ9" s="776"/>
      <c r="AK9" s="777"/>
      <c r="AL9" s="769"/>
      <c r="AM9" s="770" t="str">
        <f t="shared" ref="AM9:AM72" si="7">IFERROR(INDEX($AU$8:$AU$23,MATCH(AH9,$AT$8:$AT$23,0)),"")</f>
        <v/>
      </c>
      <c r="AN9" s="771" t="str">
        <f t="shared" si="0"/>
        <v/>
      </c>
      <c r="AO9" s="771">
        <f t="shared" ref="AO9:AO72" si="8">IFERROR(IF(AN9&gt;=AM9,0,IF(AM9&gt;AN9,SLN(AK9,AL9,AM9),0)),"")</f>
        <v>0</v>
      </c>
      <c r="AP9" s="771">
        <f t="shared" ref="AP9:AP72" si="9">AQ9-AO9</f>
        <v>0</v>
      </c>
      <c r="AQ9" s="771">
        <f t="shared" ref="AQ9:AQ72" si="10">IFERROR(IF(OR(AM9=0,AM9=""),
     0,
     IF(AN9&gt;=AM9,
          +AK9,
          (+AO9*AN9))),
"")</f>
        <v>0</v>
      </c>
      <c r="AR9" s="772">
        <f t="shared" ref="AR9:AR72" si="11">IFERROR(IF(AQ9&gt;AK9,0,(+AK9-AQ9))-AL9,"")</f>
        <v>0</v>
      </c>
      <c r="AS9" s="244"/>
      <c r="AT9" s="262" t="s">
        <v>308</v>
      </c>
      <c r="AU9" s="260">
        <v>5</v>
      </c>
      <c r="AW9" s="260" t="s">
        <v>35</v>
      </c>
      <c r="AX9" s="260" t="s">
        <v>34</v>
      </c>
      <c r="BU9" s="264"/>
      <c r="BV9" s="264"/>
      <c r="BW9" s="235"/>
      <c r="BX9" s="264"/>
      <c r="BY9" s="264"/>
      <c r="BZ9" s="264"/>
    </row>
    <row r="10" spans="1:78" ht="15.95" customHeight="1" x14ac:dyDescent="0.25">
      <c r="A10" s="152" t="s">
        <v>324</v>
      </c>
      <c r="B10" s="854">
        <v>0.625</v>
      </c>
      <c r="D10" s="293" t="s">
        <v>298</v>
      </c>
      <c r="E10" s="702">
        <f>'[3]WWSCo Inputs'!$D55</f>
        <v>0</v>
      </c>
      <c r="F10" s="293" t="s">
        <v>152</v>
      </c>
      <c r="G10" s="702">
        <f>-'[3]WWSCo Inputs'!$D85</f>
        <v>17445357.18</v>
      </c>
      <c r="I10" s="229" t="s">
        <v>194</v>
      </c>
      <c r="J10" s="786">
        <f>'[3]WWSCo Inputs'!$D14</f>
        <v>43444.59</v>
      </c>
      <c r="K10" s="254">
        <f>'[3]WWSCo Inputs'!$E14</f>
        <v>0</v>
      </c>
      <c r="L10" s="280"/>
      <c r="M10" s="280"/>
      <c r="N10" s="255">
        <f>'[3]WWSCo Inputs'!$F14</f>
        <v>0</v>
      </c>
      <c r="O10" s="264">
        <f>+J10+J8</f>
        <v>13316278.030000001</v>
      </c>
      <c r="P10" s="688">
        <v>2011</v>
      </c>
      <c r="Q10" s="689" t="s">
        <v>487</v>
      </c>
      <c r="R10" s="690" t="s">
        <v>488</v>
      </c>
      <c r="S10" s="689">
        <v>227647.13795565537</v>
      </c>
      <c r="T10" s="691">
        <v>6.0299999999999999E-2</v>
      </c>
      <c r="U10" s="6"/>
      <c r="V10" s="774"/>
      <c r="W10" s="767"/>
      <c r="X10" s="768"/>
      <c r="Y10" s="784"/>
      <c r="Z10" s="769"/>
      <c r="AA10" s="770" t="str">
        <f t="shared" si="1"/>
        <v/>
      </c>
      <c r="AB10" s="771" t="str">
        <f t="shared" si="2"/>
        <v/>
      </c>
      <c r="AC10" s="771">
        <f t="shared" si="3"/>
        <v>0</v>
      </c>
      <c r="AD10" s="771">
        <f t="shared" si="4"/>
        <v>0</v>
      </c>
      <c r="AE10" s="771">
        <f t="shared" si="5"/>
        <v>0</v>
      </c>
      <c r="AF10" s="772">
        <f t="shared" si="6"/>
        <v>0</v>
      </c>
      <c r="AG10" s="773"/>
      <c r="AH10" s="774"/>
      <c r="AI10" s="775"/>
      <c r="AJ10" s="776"/>
      <c r="AK10" s="777"/>
      <c r="AL10" s="769"/>
      <c r="AM10" s="770" t="str">
        <f t="shared" si="7"/>
        <v/>
      </c>
      <c r="AN10" s="771" t="str">
        <f t="shared" si="0"/>
        <v/>
      </c>
      <c r="AO10" s="771">
        <f t="shared" si="8"/>
        <v>0</v>
      </c>
      <c r="AP10" s="771">
        <f t="shared" si="9"/>
        <v>0</v>
      </c>
      <c r="AQ10" s="771">
        <f t="shared" si="10"/>
        <v>0</v>
      </c>
      <c r="AR10" s="772">
        <f t="shared" si="11"/>
        <v>0</v>
      </c>
      <c r="AT10" s="262" t="s">
        <v>317</v>
      </c>
      <c r="AU10" s="260">
        <v>6</v>
      </c>
      <c r="AW10" s="260" t="s">
        <v>36</v>
      </c>
      <c r="AX10" s="260" t="s">
        <v>35</v>
      </c>
      <c r="BU10" s="264"/>
      <c r="BV10" s="264"/>
      <c r="BW10" s="235"/>
      <c r="BX10" s="264"/>
      <c r="BY10" s="264"/>
      <c r="BZ10" s="264"/>
    </row>
    <row r="11" spans="1:78" ht="15.95" customHeight="1" x14ac:dyDescent="0.25">
      <c r="A11" s="153" t="s">
        <v>342</v>
      </c>
      <c r="B11" s="855">
        <f>631/B26</f>
        <v>10.426305353602114</v>
      </c>
      <c r="D11" s="293" t="s">
        <v>289</v>
      </c>
      <c r="E11" s="702">
        <f>'[3]WWSCo Inputs'!$D56</f>
        <v>770776.47000000009</v>
      </c>
      <c r="F11" s="293" t="s">
        <v>275</v>
      </c>
      <c r="G11" s="702">
        <f>-'[3]WWSCo Inputs'!$D86</f>
        <v>2E-3</v>
      </c>
      <c r="I11" s="229" t="s">
        <v>220</v>
      </c>
      <c r="J11" s="786">
        <f>'[3]WWSCo Inputs'!$D15</f>
        <v>64124.76</v>
      </c>
      <c r="K11" s="254">
        <f>'[3]WWSCo Inputs'!$E15</f>
        <v>0</v>
      </c>
      <c r="L11" s="280"/>
      <c r="M11" s="280"/>
      <c r="N11" s="255">
        <f>'[3]WWSCo Inputs'!$F15</f>
        <v>0</v>
      </c>
      <c r="P11" s="688">
        <v>2012</v>
      </c>
      <c r="Q11" s="689" t="s">
        <v>487</v>
      </c>
      <c r="R11" s="690" t="s">
        <v>488</v>
      </c>
      <c r="S11" s="689">
        <v>354411.7419596035</v>
      </c>
      <c r="T11" s="691">
        <v>5.5E-2</v>
      </c>
      <c r="U11" s="6"/>
      <c r="V11" s="774"/>
      <c r="W11" s="767"/>
      <c r="X11" s="768"/>
      <c r="Y11" s="784"/>
      <c r="Z11" s="769"/>
      <c r="AA11" s="770" t="str">
        <f t="shared" si="1"/>
        <v/>
      </c>
      <c r="AB11" s="771" t="str">
        <f t="shared" si="2"/>
        <v/>
      </c>
      <c r="AC11" s="771">
        <f t="shared" si="3"/>
        <v>0</v>
      </c>
      <c r="AD11" s="771">
        <f t="shared" si="4"/>
        <v>0</v>
      </c>
      <c r="AE11" s="771">
        <f t="shared" si="5"/>
        <v>0</v>
      </c>
      <c r="AF11" s="772">
        <f t="shared" si="6"/>
        <v>0</v>
      </c>
      <c r="AG11" s="773"/>
      <c r="AH11" s="774"/>
      <c r="AI11" s="775"/>
      <c r="AJ11" s="776"/>
      <c r="AK11" s="777"/>
      <c r="AL11" s="769"/>
      <c r="AM11" s="770" t="str">
        <f t="shared" si="7"/>
        <v/>
      </c>
      <c r="AN11" s="771" t="str">
        <f t="shared" si="0"/>
        <v/>
      </c>
      <c r="AO11" s="771">
        <f t="shared" si="8"/>
        <v>0</v>
      </c>
      <c r="AP11" s="771">
        <f t="shared" si="9"/>
        <v>0</v>
      </c>
      <c r="AQ11" s="771">
        <f t="shared" si="10"/>
        <v>0</v>
      </c>
      <c r="AR11" s="772">
        <f t="shared" si="11"/>
        <v>0</v>
      </c>
      <c r="AT11" s="262" t="s">
        <v>316</v>
      </c>
      <c r="AU11" s="260">
        <v>7</v>
      </c>
      <c r="AW11" s="260" t="s">
        <v>38</v>
      </c>
      <c r="AX11" s="260" t="s">
        <v>36</v>
      </c>
      <c r="BU11" s="264"/>
      <c r="BV11" s="264"/>
      <c r="BW11" s="235"/>
      <c r="BX11" s="264"/>
      <c r="BY11" s="264"/>
      <c r="BZ11" s="264"/>
    </row>
    <row r="12" spans="1:78" ht="15.95" customHeight="1" x14ac:dyDescent="0.25">
      <c r="A12" s="153" t="s">
        <v>344</v>
      </c>
      <c r="B12" s="855">
        <f>3169/B27</f>
        <v>134.27966101694915</v>
      </c>
      <c r="D12" s="293" t="s">
        <v>292</v>
      </c>
      <c r="E12" s="702">
        <f>'[3]WWSCo Inputs'!$D57</f>
        <v>0</v>
      </c>
      <c r="F12" s="293" t="s">
        <v>283</v>
      </c>
      <c r="G12" s="702">
        <f>-'[3]WWSCo Inputs'!$D87</f>
        <v>25000</v>
      </c>
      <c r="I12" s="229" t="s">
        <v>179</v>
      </c>
      <c r="J12" s="786">
        <f>'[3]WWSCo Inputs'!$D16</f>
        <v>279906.77</v>
      </c>
      <c r="K12" s="254">
        <f>'[3]WWSCo Inputs'!$E16</f>
        <v>-279906.77</v>
      </c>
      <c r="L12" s="280"/>
      <c r="M12" s="280"/>
      <c r="N12" s="255">
        <f>'[3]WWSCo Inputs'!$F16</f>
        <v>0</v>
      </c>
      <c r="P12" s="688">
        <v>2016</v>
      </c>
      <c r="Q12" s="689" t="s">
        <v>487</v>
      </c>
      <c r="R12" s="690" t="s">
        <v>488</v>
      </c>
      <c r="S12" s="689">
        <v>540908.89302515809</v>
      </c>
      <c r="T12" s="691">
        <v>5.57E-2</v>
      </c>
      <c r="U12" s="6"/>
      <c r="V12" s="774"/>
      <c r="W12" s="767"/>
      <c r="X12" s="768"/>
      <c r="Y12" s="784"/>
      <c r="Z12" s="769"/>
      <c r="AA12" s="770" t="str">
        <f t="shared" si="1"/>
        <v/>
      </c>
      <c r="AB12" s="771" t="str">
        <f t="shared" si="2"/>
        <v/>
      </c>
      <c r="AC12" s="771">
        <f t="shared" si="3"/>
        <v>0</v>
      </c>
      <c r="AD12" s="771">
        <f t="shared" si="4"/>
        <v>0</v>
      </c>
      <c r="AE12" s="771">
        <f t="shared" si="5"/>
        <v>0</v>
      </c>
      <c r="AF12" s="772">
        <f t="shared" si="6"/>
        <v>0</v>
      </c>
      <c r="AG12" s="773"/>
      <c r="AH12" s="774"/>
      <c r="AI12" s="775"/>
      <c r="AJ12" s="776"/>
      <c r="AK12" s="777"/>
      <c r="AL12" s="769"/>
      <c r="AM12" s="770" t="str">
        <f t="shared" si="7"/>
        <v/>
      </c>
      <c r="AN12" s="771" t="str">
        <f t="shared" si="0"/>
        <v/>
      </c>
      <c r="AO12" s="771">
        <f t="shared" si="8"/>
        <v>0</v>
      </c>
      <c r="AP12" s="771">
        <f t="shared" si="9"/>
        <v>0</v>
      </c>
      <c r="AQ12" s="771">
        <f t="shared" si="10"/>
        <v>0</v>
      </c>
      <c r="AR12" s="772">
        <f t="shared" si="11"/>
        <v>0</v>
      </c>
      <c r="AT12" s="262" t="s">
        <v>307</v>
      </c>
      <c r="AU12" s="260">
        <v>10</v>
      </c>
      <c r="AW12" s="260" t="s">
        <v>39</v>
      </c>
      <c r="AX12" s="260" t="s">
        <v>38</v>
      </c>
      <c r="BU12" s="264"/>
      <c r="BV12" s="264"/>
      <c r="BW12" s="235"/>
      <c r="BX12" s="264"/>
      <c r="BY12" s="264"/>
      <c r="BZ12" s="264"/>
    </row>
    <row r="13" spans="1:78" ht="15.95" customHeight="1" thickBot="1" x14ac:dyDescent="0.3">
      <c r="A13" s="153" t="s">
        <v>203</v>
      </c>
      <c r="B13" s="855">
        <v>17779</v>
      </c>
      <c r="D13" s="293" t="s">
        <v>290</v>
      </c>
      <c r="E13" s="702">
        <f>'[3]WWSCo Inputs'!$D58</f>
        <v>0</v>
      </c>
      <c r="F13" s="293" t="s">
        <v>284</v>
      </c>
      <c r="G13" s="702">
        <f>-'[3]WWSCo Inputs'!$D88</f>
        <v>0</v>
      </c>
      <c r="H13" s="24"/>
      <c r="I13" s="229" t="s">
        <v>69</v>
      </c>
      <c r="J13" s="788">
        <f>'[3]WWSCo Inputs'!$D17</f>
        <v>-65387.5</v>
      </c>
      <c r="K13" s="256">
        <f>'[3]WWSCo Inputs'!$E17</f>
        <v>106650</v>
      </c>
      <c r="L13" s="281"/>
      <c r="M13" s="281"/>
      <c r="N13" s="257">
        <f>'[3]WWSCo Inputs'!$F17</f>
        <v>0</v>
      </c>
      <c r="P13" s="688">
        <v>2016</v>
      </c>
      <c r="Q13" s="689" t="s">
        <v>487</v>
      </c>
      <c r="R13" s="690" t="s">
        <v>488</v>
      </c>
      <c r="S13" s="689">
        <v>1323995.3626551796</v>
      </c>
      <c r="T13" s="691">
        <v>5.2999999999999999E-2</v>
      </c>
      <c r="U13" s="6"/>
      <c r="V13" s="774"/>
      <c r="W13" s="767"/>
      <c r="X13" s="768"/>
      <c r="Y13" s="784"/>
      <c r="Z13" s="769"/>
      <c r="AA13" s="770" t="str">
        <f t="shared" si="1"/>
        <v/>
      </c>
      <c r="AB13" s="771" t="str">
        <f t="shared" si="2"/>
        <v/>
      </c>
      <c r="AC13" s="771">
        <f t="shared" si="3"/>
        <v>0</v>
      </c>
      <c r="AD13" s="771">
        <f t="shared" si="4"/>
        <v>0</v>
      </c>
      <c r="AE13" s="771">
        <f t="shared" si="5"/>
        <v>0</v>
      </c>
      <c r="AF13" s="772">
        <f t="shared" si="6"/>
        <v>0</v>
      </c>
      <c r="AG13" s="773"/>
      <c r="AH13" s="774"/>
      <c r="AI13" s="775"/>
      <c r="AJ13" s="776"/>
      <c r="AK13" s="777"/>
      <c r="AL13" s="769"/>
      <c r="AM13" s="770" t="str">
        <f t="shared" si="7"/>
        <v/>
      </c>
      <c r="AN13" s="771" t="str">
        <f t="shared" si="0"/>
        <v/>
      </c>
      <c r="AO13" s="771">
        <f t="shared" si="8"/>
        <v>0</v>
      </c>
      <c r="AP13" s="771">
        <f t="shared" si="9"/>
        <v>0</v>
      </c>
      <c r="AQ13" s="771">
        <f t="shared" si="10"/>
        <v>0</v>
      </c>
      <c r="AR13" s="772">
        <f t="shared" si="11"/>
        <v>0</v>
      </c>
      <c r="AT13" s="262" t="s">
        <v>323</v>
      </c>
      <c r="AU13" s="260">
        <v>10</v>
      </c>
      <c r="AW13" s="260" t="s">
        <v>41</v>
      </c>
      <c r="AX13" s="260" t="s">
        <v>39</v>
      </c>
      <c r="BU13" s="264"/>
      <c r="BV13" s="264"/>
      <c r="BW13" s="235"/>
      <c r="BX13" s="264"/>
      <c r="BY13" s="264"/>
      <c r="BZ13" s="264"/>
    </row>
    <row r="14" spans="1:78" ht="15.95" customHeight="1" x14ac:dyDescent="0.25">
      <c r="A14" s="646" t="s">
        <v>362</v>
      </c>
      <c r="B14" s="291">
        <f>SUM(B11:B13)</f>
        <v>17923.705966370551</v>
      </c>
      <c r="D14" s="293" t="s">
        <v>291</v>
      </c>
      <c r="E14" s="702">
        <f>'[3]WWSCo Inputs'!$D59</f>
        <v>0</v>
      </c>
      <c r="F14" s="293" t="s">
        <v>153</v>
      </c>
      <c r="G14" s="702">
        <f>-'[3]WWSCo Inputs'!$D89</f>
        <v>0</v>
      </c>
      <c r="H14" s="6"/>
      <c r="I14" s="157" t="s">
        <v>248</v>
      </c>
      <c r="J14" s="25">
        <f>SUM(J8:J13)</f>
        <v>13601458.220000001</v>
      </c>
      <c r="K14" s="26">
        <f>SUM(K8:K13)</f>
        <v>-173256.77000000002</v>
      </c>
      <c r="L14" s="282"/>
      <c r="M14" s="282"/>
      <c r="N14" s="27">
        <f>SUM(N8:N13)</f>
        <v>0</v>
      </c>
      <c r="P14" s="688">
        <v>2017</v>
      </c>
      <c r="Q14" s="689" t="s">
        <v>487</v>
      </c>
      <c r="R14" s="690" t="s">
        <v>488</v>
      </c>
      <c r="S14" s="689">
        <v>1740156.9809467278</v>
      </c>
      <c r="T14" s="691">
        <v>5.2999999999999999E-2</v>
      </c>
      <c r="U14" s="6"/>
      <c r="V14" s="774"/>
      <c r="W14" s="767"/>
      <c r="X14" s="768"/>
      <c r="Y14" s="784"/>
      <c r="Z14" s="769"/>
      <c r="AA14" s="770" t="str">
        <f t="shared" si="1"/>
        <v/>
      </c>
      <c r="AB14" s="771" t="str">
        <f t="shared" si="2"/>
        <v/>
      </c>
      <c r="AC14" s="771">
        <f t="shared" si="3"/>
        <v>0</v>
      </c>
      <c r="AD14" s="771">
        <f t="shared" si="4"/>
        <v>0</v>
      </c>
      <c r="AE14" s="771">
        <f t="shared" si="5"/>
        <v>0</v>
      </c>
      <c r="AF14" s="772">
        <f t="shared" si="6"/>
        <v>0</v>
      </c>
      <c r="AG14" s="773"/>
      <c r="AH14" s="774"/>
      <c r="AI14" s="775"/>
      <c r="AJ14" s="776"/>
      <c r="AK14" s="777"/>
      <c r="AL14" s="769"/>
      <c r="AM14" s="770" t="str">
        <f t="shared" si="7"/>
        <v/>
      </c>
      <c r="AN14" s="771" t="str">
        <f t="shared" si="0"/>
        <v/>
      </c>
      <c r="AO14" s="771">
        <f t="shared" si="8"/>
        <v>0</v>
      </c>
      <c r="AP14" s="771">
        <f t="shared" si="9"/>
        <v>0</v>
      </c>
      <c r="AQ14" s="771">
        <f t="shared" si="10"/>
        <v>0</v>
      </c>
      <c r="AR14" s="772">
        <f t="shared" si="11"/>
        <v>0</v>
      </c>
      <c r="AT14" s="262" t="s">
        <v>309</v>
      </c>
      <c r="AU14" s="260">
        <v>15</v>
      </c>
      <c r="AW14" s="260" t="s">
        <v>43</v>
      </c>
      <c r="AX14" s="260" t="s">
        <v>41</v>
      </c>
      <c r="BU14" s="264"/>
      <c r="BV14" s="264"/>
      <c r="BW14" s="235"/>
      <c r="BX14" s="264"/>
      <c r="BY14" s="264"/>
      <c r="BZ14" s="264"/>
    </row>
    <row r="15" spans="1:78" ht="15.95" customHeight="1" x14ac:dyDescent="0.25">
      <c r="A15" s="962" t="s">
        <v>332</v>
      </c>
      <c r="B15" s="963"/>
      <c r="D15" s="293" t="s">
        <v>263</v>
      </c>
      <c r="E15" s="702">
        <f>'[3]WWSCo Inputs'!$D60</f>
        <v>437870.36</v>
      </c>
      <c r="F15" s="293" t="s">
        <v>300</v>
      </c>
      <c r="G15" s="702">
        <f>-'[3]WWSCo Inputs'!$D90</f>
        <v>0</v>
      </c>
      <c r="H15" s="6"/>
      <c r="I15" s="158"/>
      <c r="J15" s="28"/>
      <c r="K15" s="29"/>
      <c r="L15" s="649"/>
      <c r="M15" s="649"/>
      <c r="N15" s="30"/>
      <c r="P15" s="688">
        <v>2018</v>
      </c>
      <c r="Q15" s="689" t="s">
        <v>487</v>
      </c>
      <c r="R15" s="690" t="s">
        <v>488</v>
      </c>
      <c r="S15" s="689">
        <v>2818466.2446585009</v>
      </c>
      <c r="T15" s="691">
        <v>5.5E-2</v>
      </c>
      <c r="V15" s="774"/>
      <c r="W15" s="767"/>
      <c r="X15" s="768"/>
      <c r="Y15" s="784"/>
      <c r="Z15" s="769"/>
      <c r="AA15" s="770" t="str">
        <f t="shared" si="1"/>
        <v/>
      </c>
      <c r="AB15" s="771" t="str">
        <f t="shared" si="2"/>
        <v/>
      </c>
      <c r="AC15" s="771">
        <f t="shared" si="3"/>
        <v>0</v>
      </c>
      <c r="AD15" s="771">
        <f t="shared" si="4"/>
        <v>0</v>
      </c>
      <c r="AE15" s="771">
        <f t="shared" si="5"/>
        <v>0</v>
      </c>
      <c r="AF15" s="772">
        <f t="shared" si="6"/>
        <v>0</v>
      </c>
      <c r="AG15" s="773"/>
      <c r="AH15" s="774"/>
      <c r="AI15" s="775"/>
      <c r="AJ15" s="776"/>
      <c r="AK15" s="777"/>
      <c r="AL15" s="769"/>
      <c r="AM15" s="770" t="str">
        <f t="shared" si="7"/>
        <v/>
      </c>
      <c r="AN15" s="771" t="str">
        <f t="shared" si="0"/>
        <v/>
      </c>
      <c r="AO15" s="771">
        <f t="shared" si="8"/>
        <v>0</v>
      </c>
      <c r="AP15" s="771">
        <f t="shared" si="9"/>
        <v>0</v>
      </c>
      <c r="AQ15" s="771">
        <f t="shared" si="10"/>
        <v>0</v>
      </c>
      <c r="AR15" s="772">
        <f t="shared" si="11"/>
        <v>0</v>
      </c>
      <c r="AT15" s="262" t="s">
        <v>322</v>
      </c>
      <c r="AU15" s="260">
        <v>20</v>
      </c>
      <c r="AW15" s="260" t="s">
        <v>44</v>
      </c>
      <c r="AX15" s="260" t="s">
        <v>43</v>
      </c>
      <c r="BU15" s="264"/>
      <c r="BV15" s="264"/>
      <c r="BW15" s="235"/>
      <c r="BX15" s="264"/>
      <c r="BY15" s="264"/>
      <c r="BZ15" s="264"/>
    </row>
    <row r="16" spans="1:78" ht="15.95" customHeight="1" x14ac:dyDescent="0.25">
      <c r="A16" s="153" t="s">
        <v>131</v>
      </c>
      <c r="B16" s="856">
        <v>23.6</v>
      </c>
      <c r="D16" s="293" t="s">
        <v>262</v>
      </c>
      <c r="E16" s="702">
        <f>'[3]WWSCo Inputs'!$D61</f>
        <v>237252.55999999997</v>
      </c>
      <c r="F16" s="293" t="s">
        <v>276</v>
      </c>
      <c r="G16" s="702">
        <f>-'[3]WWSCo Inputs'!$D91</f>
        <v>0</v>
      </c>
      <c r="I16" s="159" t="s">
        <v>21</v>
      </c>
      <c r="J16" s="31"/>
      <c r="K16" s="32"/>
      <c r="L16" s="283"/>
      <c r="M16" s="283"/>
      <c r="N16" s="33"/>
      <c r="P16" s="688">
        <v>2019</v>
      </c>
      <c r="Q16" s="689" t="s">
        <v>487</v>
      </c>
      <c r="R16" s="690" t="s">
        <v>488</v>
      </c>
      <c r="S16" s="689">
        <v>3942563.1199725904</v>
      </c>
      <c r="T16" s="691">
        <v>3.9699999999999999E-2</v>
      </c>
      <c r="V16" s="774"/>
      <c r="W16" s="767"/>
      <c r="X16" s="768"/>
      <c r="Y16" s="784"/>
      <c r="Z16" s="769"/>
      <c r="AA16" s="770" t="str">
        <f t="shared" si="1"/>
        <v/>
      </c>
      <c r="AB16" s="771" t="str">
        <f t="shared" si="2"/>
        <v/>
      </c>
      <c r="AC16" s="771">
        <f t="shared" si="3"/>
        <v>0</v>
      </c>
      <c r="AD16" s="771">
        <f t="shared" si="4"/>
        <v>0</v>
      </c>
      <c r="AE16" s="771">
        <f t="shared" si="5"/>
        <v>0</v>
      </c>
      <c r="AF16" s="772">
        <f t="shared" si="6"/>
        <v>0</v>
      </c>
      <c r="AG16" s="773"/>
      <c r="AH16" s="774"/>
      <c r="AI16" s="775"/>
      <c r="AJ16" s="776"/>
      <c r="AK16" s="777"/>
      <c r="AL16" s="769"/>
      <c r="AM16" s="770" t="str">
        <f t="shared" si="7"/>
        <v/>
      </c>
      <c r="AN16" s="771" t="str">
        <f t="shared" si="0"/>
        <v/>
      </c>
      <c r="AO16" s="771">
        <f t="shared" si="8"/>
        <v>0</v>
      </c>
      <c r="AP16" s="771">
        <f t="shared" si="9"/>
        <v>0</v>
      </c>
      <c r="AQ16" s="771">
        <f t="shared" si="10"/>
        <v>0</v>
      </c>
      <c r="AR16" s="772">
        <f t="shared" si="11"/>
        <v>0</v>
      </c>
      <c r="AT16" s="262" t="s">
        <v>321</v>
      </c>
      <c r="AU16" s="260">
        <v>20</v>
      </c>
      <c r="AW16" s="260" t="s">
        <v>45</v>
      </c>
      <c r="AX16" s="260" t="s">
        <v>44</v>
      </c>
      <c r="BU16" s="264"/>
      <c r="BV16" s="264"/>
      <c r="BW16" s="235"/>
      <c r="BX16" s="264"/>
      <c r="BY16" s="264"/>
      <c r="BZ16" s="264"/>
    </row>
    <row r="17" spans="1:78" ht="15.95" customHeight="1" thickBot="1" x14ac:dyDescent="0.3">
      <c r="A17" s="153" t="s">
        <v>142</v>
      </c>
      <c r="B17" s="856">
        <v>3.85</v>
      </c>
      <c r="D17" s="293" t="s">
        <v>283</v>
      </c>
      <c r="E17" s="702">
        <f>'[3]WWSCo Inputs'!$D62</f>
        <v>0</v>
      </c>
      <c r="F17" s="293" t="s">
        <v>279</v>
      </c>
      <c r="G17" s="787">
        <f>-'[3]WWSCo Inputs'!$D92</f>
        <v>6166548.6579999998</v>
      </c>
      <c r="I17" s="229" t="s">
        <v>325</v>
      </c>
      <c r="J17" s="786">
        <f>'[3]WWSCo Inputs'!$D20</f>
        <v>2608209.9400000004</v>
      </c>
      <c r="K17" s="254">
        <f>'[3]WWSCo Inputs'!$E20</f>
        <v>0</v>
      </c>
      <c r="L17" s="280"/>
      <c r="M17" s="280"/>
      <c r="N17" s="255">
        <f>'[3]WWSCo Inputs'!$F20</f>
        <v>238454.22374708342</v>
      </c>
      <c r="P17" s="688">
        <v>2020</v>
      </c>
      <c r="Q17" s="689" t="s">
        <v>487</v>
      </c>
      <c r="R17" s="690" t="s">
        <v>488</v>
      </c>
      <c r="S17" s="689">
        <v>4075673.06</v>
      </c>
      <c r="T17" s="691">
        <v>4.3099999999999999E-2</v>
      </c>
      <c r="V17" s="774"/>
      <c r="W17" s="767"/>
      <c r="X17" s="768"/>
      <c r="Y17" s="784"/>
      <c r="Z17" s="769"/>
      <c r="AA17" s="770" t="str">
        <f t="shared" si="1"/>
        <v/>
      </c>
      <c r="AB17" s="771" t="str">
        <f t="shared" si="2"/>
        <v/>
      </c>
      <c r="AC17" s="771">
        <f t="shared" si="3"/>
        <v>0</v>
      </c>
      <c r="AD17" s="771">
        <f t="shared" si="4"/>
        <v>0</v>
      </c>
      <c r="AE17" s="771">
        <f t="shared" si="5"/>
        <v>0</v>
      </c>
      <c r="AF17" s="772">
        <f t="shared" si="6"/>
        <v>0</v>
      </c>
      <c r="AG17" s="773"/>
      <c r="AH17" s="774"/>
      <c r="AI17" s="775"/>
      <c r="AJ17" s="776"/>
      <c r="AK17" s="777"/>
      <c r="AL17" s="769"/>
      <c r="AM17" s="770" t="str">
        <f t="shared" si="7"/>
        <v/>
      </c>
      <c r="AN17" s="771" t="str">
        <f t="shared" si="0"/>
        <v/>
      </c>
      <c r="AO17" s="771">
        <f t="shared" si="8"/>
        <v>0</v>
      </c>
      <c r="AP17" s="771">
        <f t="shared" si="9"/>
        <v>0</v>
      </c>
      <c r="AQ17" s="771">
        <f t="shared" si="10"/>
        <v>0</v>
      </c>
      <c r="AR17" s="772">
        <f t="shared" si="11"/>
        <v>0</v>
      </c>
      <c r="AT17" s="262" t="s">
        <v>313</v>
      </c>
      <c r="AU17" s="260">
        <v>20</v>
      </c>
      <c r="AW17" s="260" t="s">
        <v>46</v>
      </c>
      <c r="AX17" s="260" t="s">
        <v>45</v>
      </c>
      <c r="BU17" s="264"/>
      <c r="BV17" s="264"/>
      <c r="BW17" s="235"/>
      <c r="BX17" s="264"/>
      <c r="BY17" s="264"/>
      <c r="BZ17" s="264"/>
    </row>
    <row r="18" spans="1:78" ht="15.95" customHeight="1" x14ac:dyDescent="0.25">
      <c r="A18" s="153" t="s">
        <v>144</v>
      </c>
      <c r="B18" s="856">
        <v>4.95</v>
      </c>
      <c r="D18" s="293" t="s">
        <v>284</v>
      </c>
      <c r="E18" s="702">
        <f>'[3]WWSCo Inputs'!$D63</f>
        <v>0</v>
      </c>
      <c r="F18" s="211" t="s">
        <v>154</v>
      </c>
      <c r="G18" s="27">
        <f>SUM(G8:G17)</f>
        <v>24192400.379999999</v>
      </c>
      <c r="I18" s="229" t="s">
        <v>326</v>
      </c>
      <c r="J18" s="786">
        <f>'[3]WWSCo Inputs'!$D21</f>
        <v>0</v>
      </c>
      <c r="K18" s="254">
        <f>'[3]WWSCo Inputs'!$E21</f>
        <v>0</v>
      </c>
      <c r="L18" s="280"/>
      <c r="M18" s="280"/>
      <c r="N18" s="255">
        <f>'[3]WWSCo Inputs'!$F21</f>
        <v>0</v>
      </c>
      <c r="P18" s="688">
        <v>2020</v>
      </c>
      <c r="Q18" s="689" t="s">
        <v>487</v>
      </c>
      <c r="R18" s="690" t="s">
        <v>488</v>
      </c>
      <c r="S18" s="689">
        <v>4703116</v>
      </c>
      <c r="T18" s="691">
        <v>4.3099999999999999E-2</v>
      </c>
      <c r="V18" s="774"/>
      <c r="W18" s="767"/>
      <c r="X18" s="768"/>
      <c r="Y18" s="784"/>
      <c r="Z18" s="769"/>
      <c r="AA18" s="770" t="str">
        <f t="shared" si="1"/>
        <v/>
      </c>
      <c r="AB18" s="771" t="str">
        <f t="shared" si="2"/>
        <v/>
      </c>
      <c r="AC18" s="771">
        <f t="shared" si="3"/>
        <v>0</v>
      </c>
      <c r="AD18" s="771">
        <f t="shared" si="4"/>
        <v>0</v>
      </c>
      <c r="AE18" s="771">
        <f t="shared" si="5"/>
        <v>0</v>
      </c>
      <c r="AF18" s="772">
        <f t="shared" si="6"/>
        <v>0</v>
      </c>
      <c r="AG18" s="773"/>
      <c r="AH18" s="774"/>
      <c r="AI18" s="775"/>
      <c r="AJ18" s="776"/>
      <c r="AK18" s="777"/>
      <c r="AL18" s="769"/>
      <c r="AM18" s="770" t="str">
        <f t="shared" si="7"/>
        <v/>
      </c>
      <c r="AN18" s="771" t="str">
        <f t="shared" si="0"/>
        <v/>
      </c>
      <c r="AO18" s="771">
        <f t="shared" si="8"/>
        <v>0</v>
      </c>
      <c r="AP18" s="771">
        <f t="shared" si="9"/>
        <v>0</v>
      </c>
      <c r="AQ18" s="771">
        <f t="shared" si="10"/>
        <v>0</v>
      </c>
      <c r="AR18" s="772">
        <f t="shared" si="11"/>
        <v>0</v>
      </c>
      <c r="AT18" s="262" t="s">
        <v>315</v>
      </c>
      <c r="AU18" s="260">
        <v>25</v>
      </c>
      <c r="AW18" s="260" t="s">
        <v>47</v>
      </c>
      <c r="AX18" s="260" t="s">
        <v>46</v>
      </c>
      <c r="BU18" s="264"/>
      <c r="BV18" s="264"/>
      <c r="BW18" s="235"/>
      <c r="BX18" s="264"/>
      <c r="BY18" s="264"/>
      <c r="BZ18" s="264"/>
    </row>
    <row r="19" spans="1:78" ht="15.95" customHeight="1" x14ac:dyDescent="0.25">
      <c r="A19" s="153" t="s">
        <v>146</v>
      </c>
      <c r="B19" s="856">
        <v>6.1</v>
      </c>
      <c r="D19" s="293" t="s">
        <v>293</v>
      </c>
      <c r="E19" s="702">
        <f>'[3]WWSCo Inputs'!$D64</f>
        <v>558871.3899999999</v>
      </c>
      <c r="F19" s="293"/>
      <c r="G19" s="294"/>
      <c r="I19" s="229" t="s">
        <v>216</v>
      </c>
      <c r="J19" s="786">
        <f>'[3]WWSCo Inputs'!$D22</f>
        <v>1839043.1300000001</v>
      </c>
      <c r="K19" s="254">
        <f>'[3]WWSCo Inputs'!$E22</f>
        <v>0</v>
      </c>
      <c r="L19" s="280"/>
      <c r="M19" s="280"/>
      <c r="N19" s="255">
        <f>'[3]WWSCo Inputs'!$F22</f>
        <v>206343.84311899304</v>
      </c>
      <c r="P19" s="692"/>
      <c r="Q19" s="693"/>
      <c r="R19" s="694"/>
      <c r="S19" s="693"/>
      <c r="T19" s="695"/>
      <c r="V19" s="774"/>
      <c r="W19" s="767"/>
      <c r="X19" s="768"/>
      <c r="Y19" s="784"/>
      <c r="Z19" s="769"/>
      <c r="AA19" s="770" t="str">
        <f t="shared" si="1"/>
        <v/>
      </c>
      <c r="AB19" s="771" t="str">
        <f t="shared" si="2"/>
        <v/>
      </c>
      <c r="AC19" s="771">
        <f t="shared" si="3"/>
        <v>0</v>
      </c>
      <c r="AD19" s="771">
        <f t="shared" si="4"/>
        <v>0</v>
      </c>
      <c r="AE19" s="771">
        <f t="shared" si="5"/>
        <v>0</v>
      </c>
      <c r="AF19" s="772">
        <f t="shared" si="6"/>
        <v>0</v>
      </c>
      <c r="AG19" s="773"/>
      <c r="AH19" s="774"/>
      <c r="AI19" s="775"/>
      <c r="AJ19" s="776"/>
      <c r="AK19" s="777"/>
      <c r="AL19" s="769"/>
      <c r="AM19" s="770" t="str">
        <f t="shared" si="7"/>
        <v/>
      </c>
      <c r="AN19" s="771" t="str">
        <f t="shared" si="0"/>
        <v/>
      </c>
      <c r="AO19" s="771">
        <f t="shared" si="8"/>
        <v>0</v>
      </c>
      <c r="AP19" s="771">
        <f t="shared" si="9"/>
        <v>0</v>
      </c>
      <c r="AQ19" s="771">
        <f t="shared" si="10"/>
        <v>0</v>
      </c>
      <c r="AR19" s="772">
        <f t="shared" si="11"/>
        <v>0</v>
      </c>
      <c r="AT19" s="262" t="s">
        <v>314</v>
      </c>
      <c r="AU19" s="260">
        <v>30</v>
      </c>
      <c r="AW19" s="260" t="s">
        <v>48</v>
      </c>
      <c r="AX19" s="260" t="s">
        <v>47</v>
      </c>
      <c r="BU19" s="264"/>
      <c r="BV19" s="264"/>
      <c r="BW19" s="235"/>
      <c r="BX19" s="264"/>
      <c r="BY19" s="264"/>
      <c r="BZ19" s="264"/>
    </row>
    <row r="20" spans="1:78" ht="15.95" customHeight="1" x14ac:dyDescent="0.25">
      <c r="A20" s="153" t="s">
        <v>173</v>
      </c>
      <c r="B20" s="857">
        <v>100</v>
      </c>
      <c r="D20" s="293" t="s">
        <v>294</v>
      </c>
      <c r="E20" s="702">
        <f>'[3]WWSCo Inputs'!$D65</f>
        <v>0</v>
      </c>
      <c r="F20" s="293" t="s">
        <v>285</v>
      </c>
      <c r="G20" s="702">
        <f>-'[3]WWSCo Inputs'!$D95</f>
        <v>0</v>
      </c>
      <c r="I20" s="229" t="s">
        <v>178</v>
      </c>
      <c r="J20" s="785">
        <f>'[3]WWSCo Inputs'!$D23</f>
        <v>484118.54999999993</v>
      </c>
      <c r="K20" s="254">
        <f>'[3]WWSCo Inputs'!$E23</f>
        <v>0</v>
      </c>
      <c r="L20" s="280"/>
      <c r="M20" s="280"/>
      <c r="N20" s="255">
        <f>'[3]WWSCo Inputs'!$F23</f>
        <v>-67103.806840000005</v>
      </c>
      <c r="P20" s="692"/>
      <c r="Q20" s="693"/>
      <c r="R20" s="694"/>
      <c r="S20" s="693"/>
      <c r="T20" s="695"/>
      <c r="U20" s="237"/>
      <c r="V20" s="774"/>
      <c r="W20" s="767"/>
      <c r="X20" s="768"/>
      <c r="Y20" s="784"/>
      <c r="Z20" s="769"/>
      <c r="AA20" s="770" t="str">
        <f t="shared" si="1"/>
        <v/>
      </c>
      <c r="AB20" s="771" t="str">
        <f t="shared" si="2"/>
        <v/>
      </c>
      <c r="AC20" s="771">
        <f t="shared" si="3"/>
        <v>0</v>
      </c>
      <c r="AD20" s="771">
        <f t="shared" si="4"/>
        <v>0</v>
      </c>
      <c r="AE20" s="771">
        <f t="shared" si="5"/>
        <v>0</v>
      </c>
      <c r="AF20" s="772">
        <f t="shared" si="6"/>
        <v>0</v>
      </c>
      <c r="AG20" s="773"/>
      <c r="AH20" s="774"/>
      <c r="AI20" s="775"/>
      <c r="AJ20" s="776"/>
      <c r="AK20" s="777"/>
      <c r="AL20" s="769"/>
      <c r="AM20" s="770" t="str">
        <f t="shared" si="7"/>
        <v/>
      </c>
      <c r="AN20" s="771" t="str">
        <f t="shared" si="0"/>
        <v/>
      </c>
      <c r="AO20" s="771">
        <f t="shared" si="8"/>
        <v>0</v>
      </c>
      <c r="AP20" s="771">
        <f t="shared" si="9"/>
        <v>0</v>
      </c>
      <c r="AQ20" s="771">
        <f t="shared" si="10"/>
        <v>0</v>
      </c>
      <c r="AR20" s="772">
        <f t="shared" si="11"/>
        <v>0</v>
      </c>
      <c r="AT20" s="262" t="s">
        <v>318</v>
      </c>
      <c r="AU20" s="260">
        <v>35</v>
      </c>
      <c r="BU20" s="264"/>
      <c r="BV20" s="264"/>
      <c r="BW20" s="235"/>
      <c r="BX20" s="264"/>
      <c r="BY20" s="264"/>
      <c r="BZ20" s="264"/>
    </row>
    <row r="21" spans="1:78" ht="15.95" customHeight="1" thickBot="1" x14ac:dyDescent="0.3">
      <c r="A21" s="153" t="s">
        <v>141</v>
      </c>
      <c r="B21" s="857">
        <v>0</v>
      </c>
      <c r="D21" s="293" t="s">
        <v>264</v>
      </c>
      <c r="E21" s="787">
        <f>'[3]WWSCo Inputs'!$D66</f>
        <v>3103515.36</v>
      </c>
      <c r="F21" s="293" t="s">
        <v>286</v>
      </c>
      <c r="G21" s="702">
        <f>-'[3]WWSCo Inputs'!$D96</f>
        <v>429693.23</v>
      </c>
      <c r="I21" s="229" t="s">
        <v>229</v>
      </c>
      <c r="J21" s="785">
        <f>'[3]WWSCo Inputs'!$D24</f>
        <v>75515.749999999985</v>
      </c>
      <c r="K21" s="254">
        <f>'[3]WWSCo Inputs'!$E24</f>
        <v>0</v>
      </c>
      <c r="L21" s="280"/>
      <c r="M21" s="280"/>
      <c r="N21" s="255">
        <f>'[3]WWSCo Inputs'!$F24</f>
        <v>1661.3464999999997</v>
      </c>
      <c r="P21" s="692"/>
      <c r="Q21" s="693"/>
      <c r="R21" s="694"/>
      <c r="S21" s="693"/>
      <c r="T21" s="695"/>
      <c r="U21" s="237"/>
      <c r="V21" s="774"/>
      <c r="W21" s="767"/>
      <c r="X21" s="768"/>
      <c r="Y21" s="784"/>
      <c r="Z21" s="769"/>
      <c r="AA21" s="770" t="str">
        <f t="shared" si="1"/>
        <v/>
      </c>
      <c r="AB21" s="771" t="str">
        <f t="shared" si="2"/>
        <v/>
      </c>
      <c r="AC21" s="771">
        <f t="shared" si="3"/>
        <v>0</v>
      </c>
      <c r="AD21" s="771">
        <f t="shared" si="4"/>
        <v>0</v>
      </c>
      <c r="AE21" s="771">
        <f t="shared" si="5"/>
        <v>0</v>
      </c>
      <c r="AF21" s="772">
        <f t="shared" si="6"/>
        <v>0</v>
      </c>
      <c r="AG21" s="773"/>
      <c r="AH21" s="774"/>
      <c r="AI21" s="775"/>
      <c r="AJ21" s="776"/>
      <c r="AK21" s="777"/>
      <c r="AL21" s="769"/>
      <c r="AM21" s="770" t="str">
        <f t="shared" si="7"/>
        <v/>
      </c>
      <c r="AN21" s="771" t="str">
        <f t="shared" si="0"/>
        <v/>
      </c>
      <c r="AO21" s="771">
        <f t="shared" si="8"/>
        <v>0</v>
      </c>
      <c r="AP21" s="771">
        <f t="shared" si="9"/>
        <v>0</v>
      </c>
      <c r="AQ21" s="771">
        <f t="shared" si="10"/>
        <v>0</v>
      </c>
      <c r="AR21" s="772">
        <f t="shared" si="11"/>
        <v>0</v>
      </c>
      <c r="AT21" s="262" t="s">
        <v>312</v>
      </c>
      <c r="AU21" s="260">
        <v>35</v>
      </c>
      <c r="BU21" s="264"/>
      <c r="BV21" s="264"/>
      <c r="BW21" s="235"/>
      <c r="BX21" s="264"/>
      <c r="BY21" s="264"/>
      <c r="BZ21" s="264"/>
    </row>
    <row r="22" spans="1:78" ht="15.95" customHeight="1" x14ac:dyDescent="0.25">
      <c r="A22" s="153" t="s">
        <v>143</v>
      </c>
      <c r="B22" s="857">
        <v>600</v>
      </c>
      <c r="D22" s="211" t="s">
        <v>151</v>
      </c>
      <c r="E22" s="27">
        <f>SUM(E8:E21)</f>
        <v>10132540.699999999</v>
      </c>
      <c r="F22" s="215" t="s">
        <v>277</v>
      </c>
      <c r="G22" s="702">
        <f>-'[3]WWSCo Inputs'!$D97</f>
        <v>16754922.059999995</v>
      </c>
      <c r="I22" s="229" t="s">
        <v>22</v>
      </c>
      <c r="J22" s="785">
        <f>'[3]WWSCo Inputs'!$D25</f>
        <v>341114.60000000003</v>
      </c>
      <c r="K22" s="254">
        <f>'[3]WWSCo Inputs'!$E25</f>
        <v>-933.68999999999994</v>
      </c>
      <c r="L22" s="280"/>
      <c r="M22" s="280"/>
      <c r="N22" s="255">
        <f>'[3]WWSCo Inputs'!$F25</f>
        <v>5433.4392200000011</v>
      </c>
      <c r="P22" s="692"/>
      <c r="Q22" s="693"/>
      <c r="R22" s="694"/>
      <c r="S22" s="693"/>
      <c r="T22" s="695"/>
      <c r="V22" s="774"/>
      <c r="W22" s="767"/>
      <c r="X22" s="768"/>
      <c r="Y22" s="784"/>
      <c r="Z22" s="769"/>
      <c r="AA22" s="770" t="str">
        <f t="shared" si="1"/>
        <v/>
      </c>
      <c r="AB22" s="771" t="str">
        <f t="shared" si="2"/>
        <v/>
      </c>
      <c r="AC22" s="771">
        <f t="shared" si="3"/>
        <v>0</v>
      </c>
      <c r="AD22" s="771">
        <f t="shared" si="4"/>
        <v>0</v>
      </c>
      <c r="AE22" s="771">
        <f t="shared" si="5"/>
        <v>0</v>
      </c>
      <c r="AF22" s="772">
        <f t="shared" si="6"/>
        <v>0</v>
      </c>
      <c r="AG22" s="773"/>
      <c r="AH22" s="774"/>
      <c r="AI22" s="775"/>
      <c r="AJ22" s="776"/>
      <c r="AK22" s="777"/>
      <c r="AL22" s="769"/>
      <c r="AM22" s="770" t="str">
        <f t="shared" si="7"/>
        <v/>
      </c>
      <c r="AN22" s="771" t="str">
        <f t="shared" si="0"/>
        <v/>
      </c>
      <c r="AO22" s="771">
        <f t="shared" si="8"/>
        <v>0</v>
      </c>
      <c r="AP22" s="771">
        <f t="shared" si="9"/>
        <v>0</v>
      </c>
      <c r="AQ22" s="771">
        <f t="shared" si="10"/>
        <v>0</v>
      </c>
      <c r="AR22" s="772">
        <f t="shared" si="11"/>
        <v>0</v>
      </c>
      <c r="AT22" s="262" t="s">
        <v>311</v>
      </c>
      <c r="AU22" s="260">
        <v>40</v>
      </c>
      <c r="BU22" s="264"/>
      <c r="BV22" s="264"/>
      <c r="BW22" s="235"/>
      <c r="BX22" s="264"/>
      <c r="BY22" s="264"/>
      <c r="BZ22" s="264"/>
    </row>
    <row r="23" spans="1:78" ht="15.95" customHeight="1" x14ac:dyDescent="0.25">
      <c r="A23" s="153" t="s">
        <v>145</v>
      </c>
      <c r="B23" s="857">
        <v>1600</v>
      </c>
      <c r="D23" s="293"/>
      <c r="E23" s="294"/>
      <c r="F23" s="215" t="s">
        <v>278</v>
      </c>
      <c r="G23" s="702">
        <f>-'[3]WWSCo Inputs'!$D98</f>
        <v>-8607510.3699999992</v>
      </c>
      <c r="H23" s="381" t="s">
        <v>454</v>
      </c>
      <c r="I23" s="229" t="s">
        <v>222</v>
      </c>
      <c r="J23" s="785">
        <f>'[3]WWSCo Inputs'!$D26</f>
        <v>5595</v>
      </c>
      <c r="K23" s="254">
        <f>'[3]WWSCo Inputs'!$E26</f>
        <v>0</v>
      </c>
      <c r="L23" s="280"/>
      <c r="M23" s="280"/>
      <c r="N23" s="255">
        <f>'[3]WWSCo Inputs'!$F26</f>
        <v>123.08999999999999</v>
      </c>
      <c r="P23" s="692"/>
      <c r="Q23" s="693"/>
      <c r="R23" s="694"/>
      <c r="S23" s="693"/>
      <c r="T23" s="695"/>
      <c r="V23" s="774"/>
      <c r="W23" s="767"/>
      <c r="X23" s="768"/>
      <c r="Y23" s="784"/>
      <c r="Z23" s="769"/>
      <c r="AA23" s="770" t="str">
        <f t="shared" si="1"/>
        <v/>
      </c>
      <c r="AB23" s="771" t="str">
        <f t="shared" si="2"/>
        <v/>
      </c>
      <c r="AC23" s="771">
        <f t="shared" si="3"/>
        <v>0</v>
      </c>
      <c r="AD23" s="771">
        <f t="shared" si="4"/>
        <v>0</v>
      </c>
      <c r="AE23" s="771">
        <f t="shared" si="5"/>
        <v>0</v>
      </c>
      <c r="AF23" s="772">
        <f t="shared" si="6"/>
        <v>0</v>
      </c>
      <c r="AG23" s="773"/>
      <c r="AH23" s="774"/>
      <c r="AI23" s="775"/>
      <c r="AJ23" s="776"/>
      <c r="AK23" s="777"/>
      <c r="AL23" s="769"/>
      <c r="AM23" s="770" t="str">
        <f t="shared" si="7"/>
        <v/>
      </c>
      <c r="AN23" s="771" t="str">
        <f t="shared" si="0"/>
        <v/>
      </c>
      <c r="AO23" s="771">
        <f t="shared" si="8"/>
        <v>0</v>
      </c>
      <c r="AP23" s="771">
        <f t="shared" si="9"/>
        <v>0</v>
      </c>
      <c r="AQ23" s="771">
        <f t="shared" si="10"/>
        <v>0</v>
      </c>
      <c r="AR23" s="772">
        <f t="shared" si="11"/>
        <v>0</v>
      </c>
      <c r="AT23" s="262" t="s">
        <v>359</v>
      </c>
      <c r="AU23" s="260">
        <v>50</v>
      </c>
      <c r="BU23" s="264"/>
      <c r="BV23" s="264"/>
      <c r="BW23" s="235"/>
      <c r="BX23" s="264"/>
      <c r="BY23" s="264"/>
      <c r="BZ23" s="264"/>
    </row>
    <row r="24" spans="1:78" ht="15.95" customHeight="1" x14ac:dyDescent="0.25">
      <c r="A24" s="154" t="s">
        <v>177</v>
      </c>
      <c r="B24" s="858">
        <f>B23+1</f>
        <v>1601</v>
      </c>
      <c r="D24" s="293" t="s">
        <v>260</v>
      </c>
      <c r="E24" s="702">
        <f>'[3]WWSCo Inputs'!$D69</f>
        <v>63089271.399999991</v>
      </c>
      <c r="F24" s="293" t="s">
        <v>287</v>
      </c>
      <c r="G24" s="702">
        <f>-'[3]WWSCo Inputs'!$D99</f>
        <v>0</v>
      </c>
      <c r="H24" s="382">
        <f>+G24-S6</f>
        <v>-20091441.291173413</v>
      </c>
      <c r="I24" s="229" t="s">
        <v>221</v>
      </c>
      <c r="J24" s="785">
        <f>'[3]WWSCo Inputs'!$D27</f>
        <v>111826.36</v>
      </c>
      <c r="K24" s="254">
        <f>'[3]WWSCo Inputs'!$E27</f>
        <v>0</v>
      </c>
      <c r="L24" s="280"/>
      <c r="M24" s="280"/>
      <c r="N24" s="255">
        <f>'[3]WWSCo Inputs'!$F27</f>
        <v>2460.17992</v>
      </c>
      <c r="P24" s="692"/>
      <c r="Q24" s="693"/>
      <c r="R24" s="694"/>
      <c r="S24" s="693"/>
      <c r="T24" s="695"/>
      <c r="V24" s="774"/>
      <c r="W24" s="767"/>
      <c r="X24" s="768"/>
      <c r="Y24" s="784"/>
      <c r="Z24" s="769"/>
      <c r="AA24" s="770" t="str">
        <f t="shared" si="1"/>
        <v/>
      </c>
      <c r="AB24" s="771" t="str">
        <f t="shared" si="2"/>
        <v/>
      </c>
      <c r="AC24" s="771">
        <f t="shared" si="3"/>
        <v>0</v>
      </c>
      <c r="AD24" s="771">
        <f t="shared" si="4"/>
        <v>0</v>
      </c>
      <c r="AE24" s="771">
        <f t="shared" si="5"/>
        <v>0</v>
      </c>
      <c r="AF24" s="772">
        <f t="shared" si="6"/>
        <v>0</v>
      </c>
      <c r="AG24" s="773"/>
      <c r="AH24" s="774"/>
      <c r="AI24" s="775"/>
      <c r="AJ24" s="776"/>
      <c r="AK24" s="777"/>
      <c r="AL24" s="769"/>
      <c r="AM24" s="770" t="str">
        <f t="shared" si="7"/>
        <v/>
      </c>
      <c r="AN24" s="771" t="str">
        <f t="shared" si="0"/>
        <v/>
      </c>
      <c r="AO24" s="771">
        <f t="shared" si="8"/>
        <v>0</v>
      </c>
      <c r="AP24" s="771">
        <f t="shared" si="9"/>
        <v>0</v>
      </c>
      <c r="AQ24" s="771">
        <f t="shared" si="10"/>
        <v>0</v>
      </c>
      <c r="AR24" s="772">
        <f t="shared" si="11"/>
        <v>0</v>
      </c>
      <c r="AT24" s="244"/>
      <c r="BU24" s="264"/>
      <c r="BV24" s="264"/>
      <c r="BW24" s="235"/>
      <c r="BX24" s="264"/>
      <c r="BY24" s="264"/>
      <c r="BZ24" s="264"/>
    </row>
    <row r="25" spans="1:78" ht="15.95" customHeight="1" x14ac:dyDescent="0.25">
      <c r="A25" s="962" t="s">
        <v>338</v>
      </c>
      <c r="B25" s="963"/>
      <c r="D25" s="293" t="s">
        <v>282</v>
      </c>
      <c r="E25" s="702">
        <f>'[3]WWSCo Inputs'!$D70</f>
        <v>0</v>
      </c>
      <c r="F25" s="211" t="s">
        <v>288</v>
      </c>
      <c r="G25" s="27">
        <f>(G22-ABS(G23))+G20+G21+G24</f>
        <v>8577104.9199999962</v>
      </c>
      <c r="I25" s="229" t="s">
        <v>327</v>
      </c>
      <c r="J25" s="785">
        <f>'[3]WWSCo Inputs'!$D28</f>
        <v>7108.6</v>
      </c>
      <c r="K25" s="254">
        <f>'[3]WWSCo Inputs'!$E28</f>
        <v>0</v>
      </c>
      <c r="L25" s="280"/>
      <c r="M25" s="280"/>
      <c r="N25" s="255">
        <f>'[3]WWSCo Inputs'!$F28</f>
        <v>156.38919999999999</v>
      </c>
      <c r="P25" s="692"/>
      <c r="Q25" s="693"/>
      <c r="R25" s="694"/>
      <c r="S25" s="693"/>
      <c r="T25" s="695"/>
      <c r="V25" s="774"/>
      <c r="W25" s="767"/>
      <c r="X25" s="768"/>
      <c r="Y25" s="784"/>
      <c r="Z25" s="769"/>
      <c r="AA25" s="770" t="str">
        <f t="shared" si="1"/>
        <v/>
      </c>
      <c r="AB25" s="771" t="str">
        <f t="shared" si="2"/>
        <v/>
      </c>
      <c r="AC25" s="771">
        <f t="shared" si="3"/>
        <v>0</v>
      </c>
      <c r="AD25" s="771">
        <f t="shared" si="4"/>
        <v>0</v>
      </c>
      <c r="AE25" s="771">
        <f t="shared" si="5"/>
        <v>0</v>
      </c>
      <c r="AF25" s="772">
        <f t="shared" si="6"/>
        <v>0</v>
      </c>
      <c r="AG25" s="773"/>
      <c r="AH25" s="774"/>
      <c r="AI25" s="775"/>
      <c r="AJ25" s="776"/>
      <c r="AK25" s="777"/>
      <c r="AL25" s="769"/>
      <c r="AM25" s="770" t="str">
        <f t="shared" si="7"/>
        <v/>
      </c>
      <c r="AN25" s="771" t="str">
        <f t="shared" si="0"/>
        <v/>
      </c>
      <c r="AO25" s="771">
        <f t="shared" si="8"/>
        <v>0</v>
      </c>
      <c r="AP25" s="771">
        <f t="shared" si="9"/>
        <v>0</v>
      </c>
      <c r="AQ25" s="771">
        <f t="shared" si="10"/>
        <v>0</v>
      </c>
      <c r="AR25" s="772">
        <f t="shared" si="11"/>
        <v>0</v>
      </c>
      <c r="AT25" s="244"/>
      <c r="BU25" s="264"/>
      <c r="BV25" s="264"/>
      <c r="BW25" s="235"/>
      <c r="BX25" s="264"/>
      <c r="BY25" s="264"/>
      <c r="BZ25" s="264"/>
    </row>
    <row r="26" spans="1:78" ht="15.95" customHeight="1" thickBot="1" x14ac:dyDescent="0.3">
      <c r="A26" s="263" t="s">
        <v>343</v>
      </c>
      <c r="B26" s="859">
        <v>60.52</v>
      </c>
      <c r="D26" s="293" t="s">
        <v>30</v>
      </c>
      <c r="E26" s="702">
        <f>'[3]WWSCo Inputs'!$D71</f>
        <v>-24641936.780000001</v>
      </c>
      <c r="F26" s="293"/>
      <c r="G26" s="258"/>
      <c r="I26" s="229" t="s">
        <v>328</v>
      </c>
      <c r="J26" s="785">
        <f>'[3]WWSCo Inputs'!$D29</f>
        <v>467226.55000000005</v>
      </c>
      <c r="K26" s="254">
        <f>'[3]WWSCo Inputs'!$E29</f>
        <v>29929.191900000002</v>
      </c>
      <c r="L26" s="280"/>
      <c r="M26" s="280"/>
      <c r="N26" s="255">
        <f>'[3]WWSCo Inputs'!$F29</f>
        <v>-11595.673340000001</v>
      </c>
      <c r="P26" s="692"/>
      <c r="Q26" s="693"/>
      <c r="R26" s="694"/>
      <c r="S26" s="693"/>
      <c r="T26" s="695"/>
      <c r="V26" s="774"/>
      <c r="W26" s="767"/>
      <c r="X26" s="768"/>
      <c r="Y26" s="784"/>
      <c r="Z26" s="769"/>
      <c r="AA26" s="770" t="str">
        <f t="shared" si="1"/>
        <v/>
      </c>
      <c r="AB26" s="771" t="str">
        <f t="shared" si="2"/>
        <v/>
      </c>
      <c r="AC26" s="771">
        <f t="shared" si="3"/>
        <v>0</v>
      </c>
      <c r="AD26" s="771">
        <f t="shared" si="4"/>
        <v>0</v>
      </c>
      <c r="AE26" s="771">
        <f t="shared" si="5"/>
        <v>0</v>
      </c>
      <c r="AF26" s="772">
        <f t="shared" si="6"/>
        <v>0</v>
      </c>
      <c r="AG26" s="773"/>
      <c r="AH26" s="774"/>
      <c r="AI26" s="775"/>
      <c r="AJ26" s="776"/>
      <c r="AK26" s="777"/>
      <c r="AL26" s="769"/>
      <c r="AM26" s="770" t="str">
        <f t="shared" si="7"/>
        <v/>
      </c>
      <c r="AN26" s="771" t="str">
        <f t="shared" si="0"/>
        <v/>
      </c>
      <c r="AO26" s="771">
        <f t="shared" si="8"/>
        <v>0</v>
      </c>
      <c r="AP26" s="771">
        <f t="shared" si="9"/>
        <v>0</v>
      </c>
      <c r="AQ26" s="771">
        <f t="shared" si="10"/>
        <v>0</v>
      </c>
      <c r="AR26" s="772">
        <f t="shared" si="11"/>
        <v>0</v>
      </c>
      <c r="AS26" s="244"/>
      <c r="AT26" s="289" t="s">
        <v>361</v>
      </c>
      <c r="AW26" s="225">
        <f>'5A and 5B'!$E$6-'5A and 5B'!$K$6</f>
        <v>36935975.649999954</v>
      </c>
      <c r="BU26" s="264"/>
      <c r="BV26" s="264"/>
      <c r="BW26" s="235"/>
      <c r="BX26" s="264"/>
      <c r="BY26" s="264"/>
      <c r="BZ26" s="264"/>
    </row>
    <row r="27" spans="1:78" ht="15.95" customHeight="1" x14ac:dyDescent="0.25">
      <c r="A27" s="153" t="s">
        <v>339</v>
      </c>
      <c r="B27" s="860">
        <v>23.6</v>
      </c>
      <c r="D27" s="293" t="s">
        <v>295</v>
      </c>
      <c r="E27" s="702">
        <f>'[3]WWSCo Inputs'!$D72</f>
        <v>2591142.09</v>
      </c>
      <c r="F27" s="211" t="s">
        <v>301</v>
      </c>
      <c r="G27" s="27">
        <f>G25+G18</f>
        <v>32769505.299999997</v>
      </c>
      <c r="I27" s="229" t="s">
        <v>179</v>
      </c>
      <c r="J27" s="785">
        <f>'[3]WWSCo Inputs'!$D30</f>
        <v>312465.84000000003</v>
      </c>
      <c r="K27" s="254">
        <f>'[3]WWSCo Inputs'!$E30</f>
        <v>-312465.84000000003</v>
      </c>
      <c r="L27" s="280"/>
      <c r="M27" s="280"/>
      <c r="N27" s="255">
        <f>'[3]WWSCo Inputs'!$F30</f>
        <v>0</v>
      </c>
      <c r="P27" s="692"/>
      <c r="Q27" s="693"/>
      <c r="R27" s="694"/>
      <c r="S27" s="693"/>
      <c r="T27" s="695"/>
      <c r="V27" s="774"/>
      <c r="W27" s="767"/>
      <c r="X27" s="768"/>
      <c r="Y27" s="784"/>
      <c r="Z27" s="769"/>
      <c r="AA27" s="770" t="str">
        <f t="shared" si="1"/>
        <v/>
      </c>
      <c r="AB27" s="771" t="str">
        <f t="shared" si="2"/>
        <v/>
      </c>
      <c r="AC27" s="771">
        <f t="shared" si="3"/>
        <v>0</v>
      </c>
      <c r="AD27" s="771">
        <f t="shared" si="4"/>
        <v>0</v>
      </c>
      <c r="AE27" s="771">
        <f t="shared" si="5"/>
        <v>0</v>
      </c>
      <c r="AF27" s="772">
        <f t="shared" si="6"/>
        <v>0</v>
      </c>
      <c r="AG27" s="773"/>
      <c r="AH27" s="774"/>
      <c r="AI27" s="775"/>
      <c r="AJ27" s="776"/>
      <c r="AK27" s="777"/>
      <c r="AL27" s="769"/>
      <c r="AM27" s="770" t="str">
        <f t="shared" si="7"/>
        <v/>
      </c>
      <c r="AN27" s="771" t="str">
        <f t="shared" si="0"/>
        <v/>
      </c>
      <c r="AO27" s="771">
        <f t="shared" si="8"/>
        <v>0</v>
      </c>
      <c r="AP27" s="771">
        <f t="shared" si="9"/>
        <v>0</v>
      </c>
      <c r="AQ27" s="771">
        <f t="shared" si="10"/>
        <v>0</v>
      </c>
      <c r="AR27" s="772">
        <f t="shared" si="11"/>
        <v>0</v>
      </c>
      <c r="AS27" s="244"/>
      <c r="AT27" s="289" t="s">
        <v>319</v>
      </c>
      <c r="AW27" s="225">
        <f>-'5A and 5B'!$Q$6+'5A and 5B'!$W$6</f>
        <v>-7990243.7699999921</v>
      </c>
      <c r="BU27" s="264"/>
      <c r="BV27" s="264"/>
      <c r="BW27" s="235"/>
      <c r="BX27" s="264"/>
      <c r="BY27" s="264"/>
      <c r="BZ27" s="264"/>
    </row>
    <row r="28" spans="1:78" ht="15.95" customHeight="1" x14ac:dyDescent="0.25">
      <c r="A28" s="153" t="s">
        <v>340</v>
      </c>
      <c r="B28" s="860"/>
      <c r="D28" s="293" t="s">
        <v>30</v>
      </c>
      <c r="E28" s="702">
        <f>'[3]WWSCo Inputs'!$D73</f>
        <v>0</v>
      </c>
      <c r="F28" s="293"/>
      <c r="G28" s="294"/>
      <c r="I28" s="229" t="s">
        <v>217</v>
      </c>
      <c r="J28" s="785">
        <f>'[3]WWSCo Inputs'!$D31</f>
        <v>63175.460000000006</v>
      </c>
      <c r="K28" s="254">
        <f>'[3]WWSCo Inputs'!$E31</f>
        <v>0</v>
      </c>
      <c r="L28" s="280"/>
      <c r="M28" s="280"/>
      <c r="N28" s="255">
        <f>'[3]WWSCo Inputs'!$F31</f>
        <v>1389.8601200000001</v>
      </c>
      <c r="P28" s="703"/>
      <c r="Q28" s="704"/>
      <c r="R28" s="705"/>
      <c r="S28" s="704"/>
      <c r="T28" s="706"/>
      <c r="V28" s="774"/>
      <c r="W28" s="767"/>
      <c r="X28" s="768"/>
      <c r="Y28" s="784"/>
      <c r="Z28" s="769"/>
      <c r="AA28" s="770" t="str">
        <f t="shared" si="1"/>
        <v/>
      </c>
      <c r="AB28" s="771" t="str">
        <f t="shared" si="2"/>
        <v/>
      </c>
      <c r="AC28" s="771">
        <f t="shared" si="3"/>
        <v>0</v>
      </c>
      <c r="AD28" s="771">
        <f t="shared" si="4"/>
        <v>0</v>
      </c>
      <c r="AE28" s="771">
        <f t="shared" si="5"/>
        <v>0</v>
      </c>
      <c r="AF28" s="772">
        <f t="shared" si="6"/>
        <v>0</v>
      </c>
      <c r="AG28" s="773"/>
      <c r="AH28" s="774"/>
      <c r="AI28" s="775"/>
      <c r="AJ28" s="776"/>
      <c r="AK28" s="777"/>
      <c r="AL28" s="769"/>
      <c r="AM28" s="770" t="str">
        <f t="shared" si="7"/>
        <v/>
      </c>
      <c r="AN28" s="771" t="str">
        <f t="shared" si="0"/>
        <v/>
      </c>
      <c r="AO28" s="771">
        <f t="shared" si="8"/>
        <v>0</v>
      </c>
      <c r="AP28" s="771">
        <f t="shared" si="9"/>
        <v>0</v>
      </c>
      <c r="AQ28" s="771">
        <f t="shared" si="10"/>
        <v>0</v>
      </c>
      <c r="AR28" s="772">
        <f t="shared" si="11"/>
        <v>0</v>
      </c>
      <c r="AS28" s="244"/>
      <c r="AT28" s="244" t="s">
        <v>352</v>
      </c>
      <c r="AW28" s="290">
        <f>SUM(AW26:AW27)</f>
        <v>28945731.879999962</v>
      </c>
      <c r="BU28" s="264"/>
      <c r="BV28" s="264"/>
      <c r="BW28" s="235"/>
      <c r="BX28" s="264"/>
      <c r="BY28" s="264"/>
      <c r="BZ28" s="264"/>
    </row>
    <row r="29" spans="1:78" ht="15.95" customHeight="1" x14ac:dyDescent="0.25">
      <c r="A29" s="153" t="s">
        <v>340</v>
      </c>
      <c r="B29" s="860"/>
      <c r="D29" s="293" t="s">
        <v>296</v>
      </c>
      <c r="E29" s="702">
        <f>'[3]WWSCo Inputs'!$D74</f>
        <v>0</v>
      </c>
      <c r="F29" s="216" t="s">
        <v>274</v>
      </c>
      <c r="G29" s="294"/>
      <c r="I29" s="229" t="s">
        <v>23</v>
      </c>
      <c r="J29" s="785">
        <f>'[3]WWSCo Inputs'!$D32</f>
        <v>261160.16</v>
      </c>
      <c r="K29" s="254">
        <f>'[3]WWSCo Inputs'!$E32</f>
        <v>0</v>
      </c>
      <c r="L29" s="280"/>
      <c r="M29" s="280"/>
      <c r="N29" s="255">
        <f>'[3]WWSCo Inputs'!$F32</f>
        <v>5745.5235199999997</v>
      </c>
      <c r="V29" s="774"/>
      <c r="W29" s="767"/>
      <c r="X29" s="768"/>
      <c r="Y29" s="784"/>
      <c r="Z29" s="769"/>
      <c r="AA29" s="770" t="str">
        <f t="shared" si="1"/>
        <v/>
      </c>
      <c r="AB29" s="771" t="str">
        <f t="shared" si="2"/>
        <v/>
      </c>
      <c r="AC29" s="771">
        <f t="shared" si="3"/>
        <v>0</v>
      </c>
      <c r="AD29" s="771">
        <f t="shared" si="4"/>
        <v>0</v>
      </c>
      <c r="AE29" s="771">
        <f t="shared" si="5"/>
        <v>0</v>
      </c>
      <c r="AF29" s="772">
        <f t="shared" si="6"/>
        <v>0</v>
      </c>
      <c r="AG29" s="773"/>
      <c r="AH29" s="774"/>
      <c r="AI29" s="775"/>
      <c r="AJ29" s="776"/>
      <c r="AK29" s="777"/>
      <c r="AL29" s="769"/>
      <c r="AM29" s="770" t="str">
        <f t="shared" si="7"/>
        <v/>
      </c>
      <c r="AN29" s="771" t="str">
        <f t="shared" si="0"/>
        <v/>
      </c>
      <c r="AO29" s="771">
        <f t="shared" si="8"/>
        <v>0</v>
      </c>
      <c r="AP29" s="771">
        <f t="shared" si="9"/>
        <v>0</v>
      </c>
      <c r="AQ29" s="771">
        <f t="shared" si="10"/>
        <v>0</v>
      </c>
      <c r="AR29" s="772">
        <f t="shared" si="11"/>
        <v>0</v>
      </c>
      <c r="AS29" s="244"/>
      <c r="AT29" s="244" t="s">
        <v>395</v>
      </c>
      <c r="AW29" s="225">
        <f>PFIS!I60</f>
        <v>24279195.131999962</v>
      </c>
      <c r="AX29" s="225" t="s">
        <v>396</v>
      </c>
      <c r="BU29" s="264"/>
      <c r="BV29" s="264"/>
      <c r="BW29" s="235"/>
      <c r="BX29" s="264"/>
      <c r="BY29" s="264"/>
      <c r="BZ29" s="264"/>
    </row>
    <row r="30" spans="1:78" ht="15.95" customHeight="1" x14ac:dyDescent="0.25">
      <c r="A30" s="153" t="s">
        <v>354</v>
      </c>
      <c r="B30" s="861" t="s">
        <v>490</v>
      </c>
      <c r="D30" s="293" t="s">
        <v>30</v>
      </c>
      <c r="E30" s="702">
        <f>'[3]WWSCo Inputs'!$D75</f>
        <v>0</v>
      </c>
      <c r="F30" s="217" t="s">
        <v>140</v>
      </c>
      <c r="G30" s="702">
        <f>-'[3]WWSCo Inputs'!$D102</f>
        <v>6126856.6800000034</v>
      </c>
      <c r="I30" s="229" t="s">
        <v>218</v>
      </c>
      <c r="J30" s="785">
        <f>'[3]WWSCo Inputs'!$D33</f>
        <v>57884.62999999999</v>
      </c>
      <c r="K30" s="254">
        <f>'[3]WWSCo Inputs'!$E33</f>
        <v>0</v>
      </c>
      <c r="L30" s="280"/>
      <c r="M30" s="280"/>
      <c r="N30" s="255">
        <f>'[3]WWSCo Inputs'!$F33</f>
        <v>1273.4618599999999</v>
      </c>
      <c r="V30" s="774"/>
      <c r="W30" s="767"/>
      <c r="X30" s="768"/>
      <c r="Y30" s="784"/>
      <c r="Z30" s="769"/>
      <c r="AA30" s="770" t="str">
        <f t="shared" si="1"/>
        <v/>
      </c>
      <c r="AB30" s="771" t="str">
        <f t="shared" si="2"/>
        <v/>
      </c>
      <c r="AC30" s="771">
        <f t="shared" si="3"/>
        <v>0</v>
      </c>
      <c r="AD30" s="771">
        <f t="shared" si="4"/>
        <v>0</v>
      </c>
      <c r="AE30" s="771">
        <f t="shared" si="5"/>
        <v>0</v>
      </c>
      <c r="AF30" s="772">
        <f t="shared" si="6"/>
        <v>0</v>
      </c>
      <c r="AG30" s="773"/>
      <c r="AH30" s="774"/>
      <c r="AI30" s="775"/>
      <c r="AJ30" s="776"/>
      <c r="AK30" s="777"/>
      <c r="AL30" s="769"/>
      <c r="AM30" s="770" t="str">
        <f t="shared" si="7"/>
        <v/>
      </c>
      <c r="AN30" s="771" t="str">
        <f t="shared" si="0"/>
        <v/>
      </c>
      <c r="AO30" s="771">
        <f t="shared" si="8"/>
        <v>0</v>
      </c>
      <c r="AP30" s="771">
        <f t="shared" si="9"/>
        <v>0</v>
      </c>
      <c r="AQ30" s="771">
        <f t="shared" si="10"/>
        <v>0</v>
      </c>
      <c r="AR30" s="772">
        <f t="shared" si="11"/>
        <v>0</v>
      </c>
      <c r="AS30" s="244"/>
      <c r="AT30" s="244"/>
      <c r="AW30" s="225">
        <f>AW28-AW29</f>
        <v>4666536.7479999997</v>
      </c>
      <c r="AX30" s="225" t="s">
        <v>397</v>
      </c>
      <c r="BU30" s="264"/>
      <c r="BV30" s="264"/>
      <c r="BW30" s="235"/>
      <c r="BX30" s="264"/>
      <c r="BY30" s="264"/>
      <c r="BZ30" s="264"/>
    </row>
    <row r="31" spans="1:78" ht="15.95" customHeight="1" x14ac:dyDescent="0.25">
      <c r="A31" s="153" t="s">
        <v>353</v>
      </c>
      <c r="B31" s="860"/>
      <c r="D31" s="293" t="s">
        <v>268</v>
      </c>
      <c r="E31" s="702">
        <f>'[3]WWSCo Inputs'!$D76</f>
        <v>404385.61</v>
      </c>
      <c r="F31" s="293" t="s">
        <v>280</v>
      </c>
      <c r="G31" s="702">
        <f>-'[3]WWSCo Inputs'!$D103</f>
        <v>0</v>
      </c>
      <c r="I31" s="229" t="s">
        <v>219</v>
      </c>
      <c r="J31" s="785">
        <f>'[3]WWSCo Inputs'!$D34</f>
        <v>44364.97</v>
      </c>
      <c r="K31" s="254">
        <f>'[3]WWSCo Inputs'!$E34</f>
        <v>0</v>
      </c>
      <c r="L31" s="280"/>
      <c r="M31" s="280"/>
      <c r="N31" s="255">
        <f>'[3]WWSCo Inputs'!$F34</f>
        <v>18902.166666666668</v>
      </c>
      <c r="V31" s="774"/>
      <c r="W31" s="767"/>
      <c r="X31" s="768"/>
      <c r="Y31" s="784"/>
      <c r="Z31" s="769"/>
      <c r="AA31" s="770" t="str">
        <f t="shared" si="1"/>
        <v/>
      </c>
      <c r="AB31" s="771" t="str">
        <f t="shared" si="2"/>
        <v/>
      </c>
      <c r="AC31" s="771">
        <f t="shared" si="3"/>
        <v>0</v>
      </c>
      <c r="AD31" s="771">
        <f t="shared" si="4"/>
        <v>0</v>
      </c>
      <c r="AE31" s="771">
        <f t="shared" si="5"/>
        <v>0</v>
      </c>
      <c r="AF31" s="772">
        <f t="shared" si="6"/>
        <v>0</v>
      </c>
      <c r="AG31" s="773"/>
      <c r="AH31" s="774"/>
      <c r="AI31" s="775"/>
      <c r="AJ31" s="776"/>
      <c r="AK31" s="777"/>
      <c r="AL31" s="769"/>
      <c r="AM31" s="770" t="str">
        <f t="shared" si="7"/>
        <v/>
      </c>
      <c r="AN31" s="771" t="str">
        <f t="shared" si="0"/>
        <v/>
      </c>
      <c r="AO31" s="771">
        <f t="shared" si="8"/>
        <v>0</v>
      </c>
      <c r="AP31" s="771">
        <f t="shared" si="9"/>
        <v>0</v>
      </c>
      <c r="AQ31" s="771">
        <f t="shared" si="10"/>
        <v>0</v>
      </c>
      <c r="AR31" s="772">
        <f t="shared" si="11"/>
        <v>0</v>
      </c>
      <c r="AS31" s="244"/>
      <c r="AT31" s="244"/>
      <c r="BU31" s="264"/>
      <c r="BV31" s="264"/>
      <c r="BW31" s="235"/>
      <c r="BX31" s="264"/>
      <c r="BY31" s="264"/>
      <c r="BZ31" s="264"/>
    </row>
    <row r="32" spans="1:78" ht="15.95" customHeight="1" x14ac:dyDescent="0.25">
      <c r="A32" s="154" t="s">
        <v>341</v>
      </c>
      <c r="B32" s="862"/>
      <c r="D32" s="293" t="s">
        <v>265</v>
      </c>
      <c r="E32" s="702">
        <f>'[3]WWSCo Inputs'!$D77</f>
        <v>-1930701.4699999997</v>
      </c>
      <c r="F32" s="217" t="s">
        <v>281</v>
      </c>
      <c r="G32" s="702">
        <f>-'[3]WWSCo Inputs'!$D104</f>
        <v>0</v>
      </c>
      <c r="I32" s="229" t="s">
        <v>223</v>
      </c>
      <c r="J32" s="785">
        <f>'[3]WWSCo Inputs'!$D35</f>
        <v>0</v>
      </c>
      <c r="K32" s="254">
        <f>'[3]WWSCo Inputs'!$E35</f>
        <v>0</v>
      </c>
      <c r="L32" s="280"/>
      <c r="M32" s="280"/>
      <c r="N32" s="255">
        <f>'[3]WWSCo Inputs'!$F35</f>
        <v>0</v>
      </c>
      <c r="V32" s="774"/>
      <c r="W32" s="767"/>
      <c r="X32" s="768"/>
      <c r="Y32" s="784"/>
      <c r="Z32" s="769"/>
      <c r="AA32" s="770" t="str">
        <f t="shared" si="1"/>
        <v/>
      </c>
      <c r="AB32" s="771" t="str">
        <f t="shared" si="2"/>
        <v/>
      </c>
      <c r="AC32" s="771">
        <f t="shared" si="3"/>
        <v>0</v>
      </c>
      <c r="AD32" s="771">
        <f t="shared" si="4"/>
        <v>0</v>
      </c>
      <c r="AE32" s="771">
        <f t="shared" si="5"/>
        <v>0</v>
      </c>
      <c r="AF32" s="772">
        <f t="shared" si="6"/>
        <v>0</v>
      </c>
      <c r="AG32" s="773"/>
      <c r="AH32" s="774"/>
      <c r="AI32" s="775"/>
      <c r="AJ32" s="776"/>
      <c r="AK32" s="777"/>
      <c r="AL32" s="769"/>
      <c r="AM32" s="770" t="str">
        <f t="shared" si="7"/>
        <v/>
      </c>
      <c r="AN32" s="771" t="str">
        <f t="shared" si="0"/>
        <v/>
      </c>
      <c r="AO32" s="771">
        <f t="shared" si="8"/>
        <v>0</v>
      </c>
      <c r="AP32" s="771">
        <f t="shared" si="9"/>
        <v>0</v>
      </c>
      <c r="AQ32" s="771">
        <f t="shared" si="10"/>
        <v>0</v>
      </c>
      <c r="AR32" s="772">
        <f t="shared" si="11"/>
        <v>0</v>
      </c>
      <c r="AS32" s="244"/>
      <c r="AT32" s="244"/>
      <c r="BU32" s="264"/>
      <c r="BV32" s="264"/>
      <c r="BW32" s="235"/>
      <c r="BX32" s="264"/>
      <c r="BY32" s="264"/>
      <c r="BZ32" s="264"/>
    </row>
    <row r="33" spans="1:78" ht="15.95" customHeight="1" x14ac:dyDescent="0.25">
      <c r="D33" s="293" t="s">
        <v>297</v>
      </c>
      <c r="E33" s="702">
        <f>'[3]WWSCo Inputs'!$D78</f>
        <v>0</v>
      </c>
      <c r="F33" s="293" t="s">
        <v>270</v>
      </c>
      <c r="G33" s="702">
        <f>-'[3]WWSCo Inputs'!$D105</f>
        <v>0</v>
      </c>
      <c r="I33" s="230" t="s">
        <v>226</v>
      </c>
      <c r="J33" s="785">
        <f>'[3]WWSCo Inputs'!$D36</f>
        <v>106792.97</v>
      </c>
      <c r="K33" s="254">
        <f>'[3]WWSCo Inputs'!$E36</f>
        <v>-13810.57</v>
      </c>
      <c r="L33" s="280"/>
      <c r="M33" s="280"/>
      <c r="N33" s="255">
        <f>'[3]WWSCo Inputs'!$F36</f>
        <v>2045.6128000000001</v>
      </c>
      <c r="V33" s="774"/>
      <c r="W33" s="767"/>
      <c r="X33" s="768"/>
      <c r="Y33" s="784"/>
      <c r="Z33" s="769"/>
      <c r="AA33" s="770" t="str">
        <f t="shared" si="1"/>
        <v/>
      </c>
      <c r="AB33" s="771" t="str">
        <f t="shared" si="2"/>
        <v/>
      </c>
      <c r="AC33" s="771">
        <f t="shared" si="3"/>
        <v>0</v>
      </c>
      <c r="AD33" s="771">
        <f t="shared" si="4"/>
        <v>0</v>
      </c>
      <c r="AE33" s="771">
        <f t="shared" si="5"/>
        <v>0</v>
      </c>
      <c r="AF33" s="772">
        <f t="shared" si="6"/>
        <v>0</v>
      </c>
      <c r="AG33" s="773"/>
      <c r="AH33" s="774"/>
      <c r="AI33" s="775"/>
      <c r="AJ33" s="776"/>
      <c r="AK33" s="777"/>
      <c r="AL33" s="769"/>
      <c r="AM33" s="770" t="str">
        <f t="shared" si="7"/>
        <v/>
      </c>
      <c r="AN33" s="771" t="str">
        <f t="shared" si="0"/>
        <v/>
      </c>
      <c r="AO33" s="771">
        <f t="shared" si="8"/>
        <v>0</v>
      </c>
      <c r="AP33" s="771">
        <f t="shared" si="9"/>
        <v>0</v>
      </c>
      <c r="AQ33" s="771">
        <f t="shared" si="10"/>
        <v>0</v>
      </c>
      <c r="AR33" s="772">
        <f t="shared" si="11"/>
        <v>0</v>
      </c>
      <c r="AS33" s="244"/>
      <c r="AT33" s="244"/>
      <c r="BU33" s="264"/>
      <c r="BV33" s="264"/>
      <c r="BW33" s="235"/>
      <c r="BX33" s="264"/>
      <c r="BY33" s="264"/>
      <c r="BZ33" s="264"/>
    </row>
    <row r="34" spans="1:78" ht="15.95" customHeight="1" x14ac:dyDescent="0.25">
      <c r="A34" s="962" t="s">
        <v>364</v>
      </c>
      <c r="B34" s="963"/>
      <c r="D34" s="293" t="s">
        <v>30</v>
      </c>
      <c r="E34" s="702">
        <f>'[3]WWSCo Inputs'!$D79</f>
        <v>0</v>
      </c>
      <c r="F34" s="217" t="s">
        <v>51</v>
      </c>
      <c r="G34" s="702">
        <f>-'[3]WWSCo Inputs'!$D106</f>
        <v>0</v>
      </c>
      <c r="I34" s="230" t="s">
        <v>227</v>
      </c>
      <c r="J34" s="785">
        <f>'[3]WWSCo Inputs'!$D37</f>
        <v>504153</v>
      </c>
      <c r="K34" s="254">
        <f>'[3]WWSCo Inputs'!$E37</f>
        <v>-580.76</v>
      </c>
      <c r="L34" s="280"/>
      <c r="M34" s="280"/>
      <c r="N34" s="255">
        <f>'[3]WWSCo Inputs'!$F37</f>
        <v>11078.589280000002</v>
      </c>
      <c r="V34" s="774"/>
      <c r="W34" s="767"/>
      <c r="X34" s="768"/>
      <c r="Y34" s="784"/>
      <c r="Z34" s="769"/>
      <c r="AA34" s="770" t="str">
        <f t="shared" si="1"/>
        <v/>
      </c>
      <c r="AB34" s="771" t="str">
        <f t="shared" si="2"/>
        <v/>
      </c>
      <c r="AC34" s="771">
        <f t="shared" si="3"/>
        <v>0</v>
      </c>
      <c r="AD34" s="771">
        <f t="shared" si="4"/>
        <v>0</v>
      </c>
      <c r="AE34" s="771">
        <f t="shared" si="5"/>
        <v>0</v>
      </c>
      <c r="AF34" s="772">
        <f t="shared" si="6"/>
        <v>0</v>
      </c>
      <c r="AG34" s="773"/>
      <c r="AH34" s="774"/>
      <c r="AI34" s="775"/>
      <c r="AJ34" s="776"/>
      <c r="AK34" s="777"/>
      <c r="AL34" s="769"/>
      <c r="AM34" s="770" t="str">
        <f t="shared" si="7"/>
        <v/>
      </c>
      <c r="AN34" s="771" t="str">
        <f t="shared" si="0"/>
        <v/>
      </c>
      <c r="AO34" s="771">
        <f t="shared" si="8"/>
        <v>0</v>
      </c>
      <c r="AP34" s="771">
        <f t="shared" si="9"/>
        <v>0</v>
      </c>
      <c r="AQ34" s="771">
        <f t="shared" si="10"/>
        <v>0</v>
      </c>
      <c r="AR34" s="772">
        <f t="shared" si="11"/>
        <v>0</v>
      </c>
      <c r="AS34" s="244"/>
      <c r="AT34" s="244"/>
      <c r="BU34" s="264"/>
      <c r="BV34" s="264"/>
      <c r="BW34" s="235"/>
      <c r="BX34" s="264"/>
      <c r="BY34" s="264"/>
      <c r="BZ34" s="264"/>
    </row>
    <row r="35" spans="1:78" ht="15.95" customHeight="1" thickBot="1" x14ac:dyDescent="0.3">
      <c r="A35" s="153" t="s">
        <v>131</v>
      </c>
      <c r="B35" s="856">
        <f>'Rate Design'!$D$6</f>
        <v>23.6</v>
      </c>
      <c r="D35" s="293" t="s">
        <v>299</v>
      </c>
      <c r="E35" s="787">
        <f>'[3]WWSCo Inputs'!$D80</f>
        <v>169668.93000000005</v>
      </c>
      <c r="F35" s="293" t="s">
        <v>269</v>
      </c>
      <c r="G35" s="702">
        <f>-'[3]WWSCo Inputs'!$D107</f>
        <v>7864346.8200000022</v>
      </c>
      <c r="I35" s="229" t="s">
        <v>224</v>
      </c>
      <c r="J35" s="785">
        <f>'[3]WWSCo Inputs'!$D38</f>
        <v>72401.58</v>
      </c>
      <c r="K35" s="254">
        <f>'[3]WWSCo Inputs'!$E38</f>
        <v>-5466.8852499999921</v>
      </c>
      <c r="L35" s="280"/>
      <c r="M35" s="280"/>
      <c r="N35" s="255">
        <f>'[3]WWSCo Inputs'!$F38</f>
        <v>1472.5632845000002</v>
      </c>
      <c r="V35" s="774"/>
      <c r="W35" s="767"/>
      <c r="X35" s="768"/>
      <c r="Y35" s="784"/>
      <c r="Z35" s="769"/>
      <c r="AA35" s="770" t="str">
        <f t="shared" si="1"/>
        <v/>
      </c>
      <c r="AB35" s="771" t="str">
        <f t="shared" si="2"/>
        <v/>
      </c>
      <c r="AC35" s="771">
        <f t="shared" si="3"/>
        <v>0</v>
      </c>
      <c r="AD35" s="771">
        <f t="shared" si="4"/>
        <v>0</v>
      </c>
      <c r="AE35" s="771">
        <f t="shared" si="5"/>
        <v>0</v>
      </c>
      <c r="AF35" s="772">
        <f t="shared" si="6"/>
        <v>0</v>
      </c>
      <c r="AG35" s="773"/>
      <c r="AH35" s="774"/>
      <c r="AI35" s="775"/>
      <c r="AJ35" s="776"/>
      <c r="AK35" s="777"/>
      <c r="AL35" s="769"/>
      <c r="AM35" s="770" t="str">
        <f t="shared" si="7"/>
        <v/>
      </c>
      <c r="AN35" s="771" t="str">
        <f t="shared" si="0"/>
        <v/>
      </c>
      <c r="AO35" s="771">
        <f t="shared" si="8"/>
        <v>0</v>
      </c>
      <c r="AP35" s="771">
        <f t="shared" si="9"/>
        <v>0</v>
      </c>
      <c r="AQ35" s="771">
        <f t="shared" si="10"/>
        <v>0</v>
      </c>
      <c r="AR35" s="772">
        <f t="shared" si="11"/>
        <v>0</v>
      </c>
      <c r="AS35" s="244"/>
      <c r="AT35" s="244"/>
      <c r="BU35" s="264"/>
      <c r="BV35" s="264"/>
      <c r="BW35" s="235"/>
      <c r="BX35" s="264"/>
      <c r="BY35" s="264"/>
      <c r="BZ35" s="264"/>
    </row>
    <row r="36" spans="1:78" ht="15.95" customHeight="1" x14ac:dyDescent="0.25">
      <c r="A36" s="153" t="s">
        <v>142</v>
      </c>
      <c r="B36" s="856">
        <f>'Rate Design'!$D$7</f>
        <v>3.5535500000000004</v>
      </c>
      <c r="D36" s="211" t="s">
        <v>261</v>
      </c>
      <c r="E36" s="27">
        <f>(E24-ABS(E26))+(E27-ABS(E28))+(E29-ABS(E30))+(E31-ABS(E32))+(E33-ABS(E34))+E35-E25</f>
        <v>39681829.779999994</v>
      </c>
      <c r="F36" s="211" t="s">
        <v>271</v>
      </c>
      <c r="G36" s="27">
        <f>SUM(G30:G35)</f>
        <v>13991203.500000006</v>
      </c>
      <c r="I36" s="229" t="s">
        <v>195</v>
      </c>
      <c r="J36" s="785">
        <f>'[3]WWSCo Inputs'!$D39</f>
        <v>0</v>
      </c>
      <c r="K36" s="254">
        <f>'[3]WWSCo Inputs'!$E39</f>
        <v>0</v>
      </c>
      <c r="L36" s="280"/>
      <c r="M36" s="280"/>
      <c r="N36" s="255">
        <f>'[3]WWSCo Inputs'!$F39</f>
        <v>0</v>
      </c>
      <c r="V36" s="774"/>
      <c r="W36" s="767"/>
      <c r="X36" s="768"/>
      <c r="Y36" s="784"/>
      <c r="Z36" s="769"/>
      <c r="AA36" s="770" t="str">
        <f t="shared" si="1"/>
        <v/>
      </c>
      <c r="AB36" s="771" t="str">
        <f t="shared" si="2"/>
        <v/>
      </c>
      <c r="AC36" s="771">
        <f t="shared" si="3"/>
        <v>0</v>
      </c>
      <c r="AD36" s="771">
        <f t="shared" si="4"/>
        <v>0</v>
      </c>
      <c r="AE36" s="771">
        <f t="shared" si="5"/>
        <v>0</v>
      </c>
      <c r="AF36" s="772">
        <f t="shared" si="6"/>
        <v>0</v>
      </c>
      <c r="AG36" s="773"/>
      <c r="AH36" s="774"/>
      <c r="AI36" s="775"/>
      <c r="AJ36" s="776"/>
      <c r="AK36" s="777"/>
      <c r="AL36" s="769"/>
      <c r="AM36" s="770" t="str">
        <f t="shared" si="7"/>
        <v/>
      </c>
      <c r="AN36" s="771" t="str">
        <f t="shared" si="0"/>
        <v/>
      </c>
      <c r="AO36" s="771">
        <f t="shared" si="8"/>
        <v>0</v>
      </c>
      <c r="AP36" s="771">
        <f t="shared" si="9"/>
        <v>0</v>
      </c>
      <c r="AQ36" s="771">
        <f t="shared" si="10"/>
        <v>0</v>
      </c>
      <c r="AR36" s="772">
        <f t="shared" si="11"/>
        <v>0</v>
      </c>
      <c r="AS36" s="244"/>
      <c r="AT36" s="244"/>
      <c r="BU36" s="264"/>
      <c r="BV36" s="264"/>
      <c r="BW36" s="235"/>
      <c r="BX36" s="264"/>
      <c r="BY36" s="264"/>
      <c r="BZ36" s="264"/>
    </row>
    <row r="37" spans="1:78" ht="15.95" customHeight="1" x14ac:dyDescent="0.25">
      <c r="A37" s="153" t="s">
        <v>144</v>
      </c>
      <c r="B37" s="856">
        <f>'Rate Design'!$D$8</f>
        <v>4.5688500000000003</v>
      </c>
      <c r="D37" s="293"/>
      <c r="E37" s="294"/>
      <c r="F37" s="293"/>
      <c r="G37" s="294"/>
      <c r="I37" s="229" t="s">
        <v>24</v>
      </c>
      <c r="J37" s="785">
        <f>'[3]WWSCo Inputs'!$D40</f>
        <v>1837257.0299999998</v>
      </c>
      <c r="K37" s="254">
        <f>'[3]WWSCo Inputs'!$E40</f>
        <v>0</v>
      </c>
      <c r="L37" s="280"/>
      <c r="M37" s="280"/>
      <c r="N37" s="255">
        <f>'[3]WWSCo Inputs'!$F40</f>
        <v>0</v>
      </c>
      <c r="O37" s="271">
        <f>+J37/E24</f>
        <v>2.9121544586422344E-2</v>
      </c>
      <c r="V37" s="774"/>
      <c r="W37" s="767"/>
      <c r="X37" s="768"/>
      <c r="Y37" s="784"/>
      <c r="Z37" s="769"/>
      <c r="AA37" s="770" t="str">
        <f t="shared" si="1"/>
        <v/>
      </c>
      <c r="AB37" s="771" t="str">
        <f t="shared" si="2"/>
        <v/>
      </c>
      <c r="AC37" s="771">
        <f t="shared" si="3"/>
        <v>0</v>
      </c>
      <c r="AD37" s="771">
        <f t="shared" si="4"/>
        <v>0</v>
      </c>
      <c r="AE37" s="771">
        <f t="shared" si="5"/>
        <v>0</v>
      </c>
      <c r="AF37" s="772">
        <f t="shared" si="6"/>
        <v>0</v>
      </c>
      <c r="AG37" s="773"/>
      <c r="AH37" s="774"/>
      <c r="AI37" s="775"/>
      <c r="AJ37" s="776"/>
      <c r="AK37" s="777"/>
      <c r="AL37" s="769"/>
      <c r="AM37" s="770" t="str">
        <f t="shared" si="7"/>
        <v/>
      </c>
      <c r="AN37" s="771" t="str">
        <f t="shared" si="0"/>
        <v/>
      </c>
      <c r="AO37" s="771">
        <f t="shared" si="8"/>
        <v>0</v>
      </c>
      <c r="AP37" s="771">
        <f t="shared" si="9"/>
        <v>0</v>
      </c>
      <c r="AQ37" s="771">
        <f t="shared" si="10"/>
        <v>0</v>
      </c>
      <c r="AR37" s="772">
        <f t="shared" si="11"/>
        <v>0</v>
      </c>
      <c r="AS37" s="244"/>
      <c r="AT37" s="244"/>
      <c r="BU37" s="264"/>
      <c r="BV37" s="264"/>
      <c r="BW37" s="235"/>
      <c r="BX37" s="264"/>
      <c r="BY37" s="264"/>
      <c r="BZ37" s="264"/>
    </row>
    <row r="38" spans="1:78" ht="15.95" customHeight="1" x14ac:dyDescent="0.25">
      <c r="A38" s="153" t="s">
        <v>146</v>
      </c>
      <c r="B38" s="856">
        <f>'Rate Design'!$D$9</f>
        <v>5.62</v>
      </c>
      <c r="D38" s="295" t="s">
        <v>272</v>
      </c>
      <c r="E38" s="23">
        <f>ROUND(E36+E22, 0)</f>
        <v>49814370</v>
      </c>
      <c r="F38" s="295" t="s">
        <v>273</v>
      </c>
      <c r="G38" s="23">
        <f>ROUND(G36+G27, 0)</f>
        <v>46760709</v>
      </c>
      <c r="H38" s="223"/>
      <c r="I38" s="229" t="s">
        <v>25</v>
      </c>
      <c r="J38" s="785">
        <f>'[3]WWSCo Inputs'!$D41</f>
        <v>721439.98</v>
      </c>
      <c r="K38" s="254">
        <f>'[3]WWSCo Inputs'!$E41</f>
        <v>0</v>
      </c>
      <c r="L38" s="280"/>
      <c r="M38" s="280"/>
      <c r="N38" s="255">
        <f>'[3]WWSCo Inputs'!$F41</f>
        <v>24845</v>
      </c>
      <c r="O38" s="273">
        <f>+J38/J14</f>
        <v>5.3041370148031078E-2</v>
      </c>
      <c r="V38" s="774"/>
      <c r="W38" s="767"/>
      <c r="X38" s="768"/>
      <c r="Y38" s="784"/>
      <c r="Z38" s="769"/>
      <c r="AA38" s="770" t="str">
        <f t="shared" si="1"/>
        <v/>
      </c>
      <c r="AB38" s="771" t="str">
        <f t="shared" si="2"/>
        <v/>
      </c>
      <c r="AC38" s="771">
        <f t="shared" si="3"/>
        <v>0</v>
      </c>
      <c r="AD38" s="771">
        <f t="shared" si="4"/>
        <v>0</v>
      </c>
      <c r="AE38" s="771">
        <f t="shared" si="5"/>
        <v>0</v>
      </c>
      <c r="AF38" s="772">
        <f t="shared" si="6"/>
        <v>0</v>
      </c>
      <c r="AG38" s="773"/>
      <c r="AH38" s="774"/>
      <c r="AI38" s="775"/>
      <c r="AJ38" s="776"/>
      <c r="AK38" s="777"/>
      <c r="AL38" s="769"/>
      <c r="AM38" s="770" t="str">
        <f t="shared" si="7"/>
        <v/>
      </c>
      <c r="AN38" s="771" t="str">
        <f t="shared" si="0"/>
        <v/>
      </c>
      <c r="AO38" s="771">
        <f t="shared" si="8"/>
        <v>0</v>
      </c>
      <c r="AP38" s="771">
        <f t="shared" si="9"/>
        <v>0</v>
      </c>
      <c r="AQ38" s="771">
        <f t="shared" si="10"/>
        <v>0</v>
      </c>
      <c r="AR38" s="772">
        <f t="shared" si="11"/>
        <v>0</v>
      </c>
      <c r="AS38" s="244"/>
      <c r="AT38" s="244"/>
      <c r="BU38" s="264"/>
      <c r="BV38" s="264"/>
      <c r="BW38" s="235"/>
      <c r="BX38" s="264"/>
      <c r="BY38" s="264"/>
      <c r="BZ38" s="264"/>
    </row>
    <row r="39" spans="1:78" ht="15.95" customHeight="1" x14ac:dyDescent="0.25">
      <c r="A39" s="153" t="s">
        <v>173</v>
      </c>
      <c r="B39" s="857">
        <v>100</v>
      </c>
      <c r="D39" s="293"/>
      <c r="E39" s="26"/>
      <c r="F39" s="647"/>
      <c r="G39" s="27"/>
      <c r="I39" s="229" t="s">
        <v>26</v>
      </c>
      <c r="J39" s="785">
        <f>'[3]WWSCo Inputs'!$D42</f>
        <v>237847.90000000002</v>
      </c>
      <c r="K39" s="254">
        <f>'[3]WWSCo Inputs'!$E42</f>
        <v>0</v>
      </c>
      <c r="L39" s="280"/>
      <c r="M39" s="280"/>
      <c r="N39" s="255">
        <f>'[3]WWSCo Inputs'!$F42</f>
        <v>32810.786999999982</v>
      </c>
      <c r="V39" s="774"/>
      <c r="W39" s="767"/>
      <c r="X39" s="768"/>
      <c r="Y39" s="784"/>
      <c r="Z39" s="769"/>
      <c r="AA39" s="770" t="str">
        <f t="shared" si="1"/>
        <v/>
      </c>
      <c r="AB39" s="771" t="str">
        <f t="shared" si="2"/>
        <v/>
      </c>
      <c r="AC39" s="771">
        <f t="shared" si="3"/>
        <v>0</v>
      </c>
      <c r="AD39" s="771">
        <f t="shared" si="4"/>
        <v>0</v>
      </c>
      <c r="AE39" s="771">
        <f t="shared" si="5"/>
        <v>0</v>
      </c>
      <c r="AF39" s="772">
        <f t="shared" si="6"/>
        <v>0</v>
      </c>
      <c r="AG39" s="773"/>
      <c r="AH39" s="774"/>
      <c r="AI39" s="775"/>
      <c r="AJ39" s="776"/>
      <c r="AK39" s="777"/>
      <c r="AL39" s="769"/>
      <c r="AM39" s="770" t="str">
        <f t="shared" si="7"/>
        <v/>
      </c>
      <c r="AN39" s="771" t="str">
        <f t="shared" si="0"/>
        <v/>
      </c>
      <c r="AO39" s="771">
        <f t="shared" si="8"/>
        <v>0</v>
      </c>
      <c r="AP39" s="771">
        <f t="shared" si="9"/>
        <v>0</v>
      </c>
      <c r="AQ39" s="771">
        <f t="shared" si="10"/>
        <v>0</v>
      </c>
      <c r="AR39" s="772">
        <f t="shared" si="11"/>
        <v>0</v>
      </c>
      <c r="AS39" s="244"/>
      <c r="AT39" s="244"/>
      <c r="BU39" s="264"/>
      <c r="BV39" s="264"/>
      <c r="BW39" s="235"/>
      <c r="BX39" s="264"/>
      <c r="BY39" s="264"/>
      <c r="BZ39" s="264"/>
    </row>
    <row r="40" spans="1:78" ht="15.95" customHeight="1" x14ac:dyDescent="0.25">
      <c r="A40" s="153" t="s">
        <v>141</v>
      </c>
      <c r="B40" s="857">
        <v>0</v>
      </c>
      <c r="D40" s="969" t="str">
        <f>IF(E38=G38, "Balanced", "Does Not Balance - Assets should equal Liabilities plus Equity")</f>
        <v>Does Not Balance - Assets should equal Liabilities plus Equity</v>
      </c>
      <c r="E40" s="970"/>
      <c r="F40" s="970"/>
      <c r="G40" s="971"/>
      <c r="I40" s="229" t="s">
        <v>481</v>
      </c>
      <c r="J40" s="785">
        <f>'[3]WWSCo Inputs'!$D43</f>
        <v>200791.87000000002</v>
      </c>
      <c r="K40" s="254">
        <f>'[3]WWSCo Inputs'!$E43</f>
        <v>0</v>
      </c>
      <c r="L40" s="280"/>
      <c r="M40" s="280"/>
      <c r="N40" s="255">
        <f>'[3]WWSCo Inputs'!$F43</f>
        <v>0</v>
      </c>
      <c r="V40" s="774"/>
      <c r="W40" s="767"/>
      <c r="X40" s="768"/>
      <c r="Y40" s="784"/>
      <c r="Z40" s="769"/>
      <c r="AA40" s="770" t="str">
        <f t="shared" si="1"/>
        <v/>
      </c>
      <c r="AB40" s="771" t="str">
        <f t="shared" si="2"/>
        <v/>
      </c>
      <c r="AC40" s="771">
        <f t="shared" si="3"/>
        <v>0</v>
      </c>
      <c r="AD40" s="771">
        <f t="shared" si="4"/>
        <v>0</v>
      </c>
      <c r="AE40" s="771">
        <f t="shared" si="5"/>
        <v>0</v>
      </c>
      <c r="AF40" s="772">
        <f t="shared" si="6"/>
        <v>0</v>
      </c>
      <c r="AG40" s="773"/>
      <c r="AH40" s="774"/>
      <c r="AI40" s="775"/>
      <c r="AJ40" s="776"/>
      <c r="AK40" s="777"/>
      <c r="AL40" s="769"/>
      <c r="AM40" s="770" t="str">
        <f t="shared" si="7"/>
        <v/>
      </c>
      <c r="AN40" s="771" t="str">
        <f t="shared" si="0"/>
        <v/>
      </c>
      <c r="AO40" s="771">
        <f t="shared" si="8"/>
        <v>0</v>
      </c>
      <c r="AP40" s="771">
        <f t="shared" si="9"/>
        <v>0</v>
      </c>
      <c r="AQ40" s="771">
        <f t="shared" si="10"/>
        <v>0</v>
      </c>
      <c r="AR40" s="772">
        <f t="shared" si="11"/>
        <v>0</v>
      </c>
      <c r="AS40" s="244"/>
      <c r="AT40" s="244"/>
      <c r="BU40" s="264"/>
      <c r="BV40" s="264"/>
      <c r="BW40" s="235"/>
      <c r="BX40" s="264"/>
      <c r="BY40" s="264"/>
      <c r="BZ40" s="264"/>
    </row>
    <row r="41" spans="1:78" ht="15.95" customHeight="1" x14ac:dyDescent="0.25">
      <c r="A41" s="153" t="s">
        <v>143</v>
      </c>
      <c r="B41" s="857">
        <v>600</v>
      </c>
      <c r="I41" s="157" t="s">
        <v>480</v>
      </c>
      <c r="J41" s="785">
        <f>'[3]WWSCo Inputs'!$D44</f>
        <v>23780.050000000003</v>
      </c>
      <c r="K41" s="254">
        <f>'[3]WWSCo Inputs'!$E44</f>
        <v>0</v>
      </c>
      <c r="L41" s="280"/>
      <c r="M41" s="280"/>
      <c r="N41" s="255">
        <f>'[3]WWSCo Inputs'!$F44</f>
        <v>508.56718000000001</v>
      </c>
      <c r="V41" s="774"/>
      <c r="W41" s="767"/>
      <c r="X41" s="768"/>
      <c r="Y41" s="784"/>
      <c r="Z41" s="769"/>
      <c r="AA41" s="770" t="str">
        <f t="shared" si="1"/>
        <v/>
      </c>
      <c r="AB41" s="771" t="str">
        <f t="shared" si="2"/>
        <v/>
      </c>
      <c r="AC41" s="771">
        <f t="shared" si="3"/>
        <v>0</v>
      </c>
      <c r="AD41" s="771">
        <f t="shared" si="4"/>
        <v>0</v>
      </c>
      <c r="AE41" s="771">
        <f t="shared" si="5"/>
        <v>0</v>
      </c>
      <c r="AF41" s="772">
        <f t="shared" si="6"/>
        <v>0</v>
      </c>
      <c r="AG41" s="773"/>
      <c r="AH41" s="774"/>
      <c r="AI41" s="775"/>
      <c r="AJ41" s="776"/>
      <c r="AK41" s="777"/>
      <c r="AL41" s="769"/>
      <c r="AM41" s="770" t="str">
        <f t="shared" si="7"/>
        <v/>
      </c>
      <c r="AN41" s="771" t="str">
        <f t="shared" si="0"/>
        <v/>
      </c>
      <c r="AO41" s="771">
        <f t="shared" si="8"/>
        <v>0</v>
      </c>
      <c r="AP41" s="771">
        <f t="shared" si="9"/>
        <v>0</v>
      </c>
      <c r="AQ41" s="771">
        <f t="shared" si="10"/>
        <v>0</v>
      </c>
      <c r="AR41" s="772">
        <f t="shared" si="11"/>
        <v>0</v>
      </c>
      <c r="AS41" s="244"/>
      <c r="AT41" s="244"/>
      <c r="BU41" s="264"/>
      <c r="BV41" s="264"/>
      <c r="BW41" s="235"/>
      <c r="BX41" s="264"/>
      <c r="BY41" s="264"/>
      <c r="BZ41" s="264"/>
    </row>
    <row r="42" spans="1:78" ht="15.95" customHeight="1" thickBot="1" x14ac:dyDescent="0.3">
      <c r="A42" s="153" t="s">
        <v>145</v>
      </c>
      <c r="B42" s="857">
        <v>1600</v>
      </c>
      <c r="F42" s="6" t="s">
        <v>373</v>
      </c>
      <c r="I42" s="231" t="s">
        <v>225</v>
      </c>
      <c r="J42" s="788">
        <f>'[3]WWSCo Inputs'!$D45</f>
        <v>179080.95999999996</v>
      </c>
      <c r="K42" s="256">
        <f>'[3]WWSCo Inputs'!$E45</f>
        <v>-71436.5</v>
      </c>
      <c r="L42" s="281"/>
      <c r="M42" s="281"/>
      <c r="N42" s="257">
        <f>'[3]WWSCo Inputs'!$F45</f>
        <v>-573271.01763062365</v>
      </c>
      <c r="O42" s="6" t="s">
        <v>348</v>
      </c>
      <c r="V42" s="774"/>
      <c r="W42" s="767"/>
      <c r="X42" s="768"/>
      <c r="Y42" s="784"/>
      <c r="Z42" s="769"/>
      <c r="AA42" s="770" t="str">
        <f t="shared" si="1"/>
        <v/>
      </c>
      <c r="AB42" s="771" t="str">
        <f t="shared" si="2"/>
        <v/>
      </c>
      <c r="AC42" s="771">
        <f t="shared" si="3"/>
        <v>0</v>
      </c>
      <c r="AD42" s="771">
        <f t="shared" si="4"/>
        <v>0</v>
      </c>
      <c r="AE42" s="771">
        <f t="shared" si="5"/>
        <v>0</v>
      </c>
      <c r="AF42" s="772">
        <f t="shared" si="6"/>
        <v>0</v>
      </c>
      <c r="AG42" s="773"/>
      <c r="AH42" s="774"/>
      <c r="AI42" s="775"/>
      <c r="AJ42" s="776"/>
      <c r="AK42" s="777"/>
      <c r="AL42" s="769"/>
      <c r="AM42" s="770" t="str">
        <f t="shared" si="7"/>
        <v/>
      </c>
      <c r="AN42" s="771" t="str">
        <f t="shared" si="0"/>
        <v/>
      </c>
      <c r="AO42" s="771">
        <f t="shared" si="8"/>
        <v>0</v>
      </c>
      <c r="AP42" s="771">
        <f t="shared" si="9"/>
        <v>0</v>
      </c>
      <c r="AQ42" s="771">
        <f t="shared" si="10"/>
        <v>0</v>
      </c>
      <c r="AR42" s="772">
        <f t="shared" si="11"/>
        <v>0</v>
      </c>
      <c r="AS42" s="244"/>
      <c r="AT42" s="244"/>
      <c r="BU42" s="264"/>
      <c r="BV42" s="264"/>
      <c r="BW42" s="235"/>
      <c r="BX42" s="264"/>
      <c r="BY42" s="264"/>
      <c r="BZ42" s="264"/>
    </row>
    <row r="43" spans="1:78" ht="15.95" customHeight="1" x14ac:dyDescent="0.25">
      <c r="A43" s="154" t="s">
        <v>177</v>
      </c>
      <c r="B43" s="858">
        <f>B42+1</f>
        <v>1601</v>
      </c>
      <c r="F43" s="298">
        <f>+E38-G38</f>
        <v>3053661</v>
      </c>
      <c r="I43" s="157" t="s">
        <v>27</v>
      </c>
      <c r="J43" s="25">
        <f>SUM(J17:J42)</f>
        <v>10562354.879999999</v>
      </c>
      <c r="K43" s="26">
        <f>SUM(K17:K42)</f>
        <v>-374765.05335000006</v>
      </c>
      <c r="L43" s="282"/>
      <c r="M43" s="282"/>
      <c r="N43" s="27">
        <f>SUM(N17:N42)</f>
        <v>-97265.854393380461</v>
      </c>
      <c r="O43" s="272">
        <f>+J43/12/B14</f>
        <v>49.10793792597763</v>
      </c>
      <c r="V43" s="774"/>
      <c r="W43" s="767"/>
      <c r="X43" s="768"/>
      <c r="Y43" s="784"/>
      <c r="Z43" s="769"/>
      <c r="AA43" s="770" t="str">
        <f t="shared" si="1"/>
        <v/>
      </c>
      <c r="AB43" s="771" t="str">
        <f t="shared" si="2"/>
        <v/>
      </c>
      <c r="AC43" s="771">
        <f t="shared" si="3"/>
        <v>0</v>
      </c>
      <c r="AD43" s="771">
        <f t="shared" si="4"/>
        <v>0</v>
      </c>
      <c r="AE43" s="771">
        <f t="shared" si="5"/>
        <v>0</v>
      </c>
      <c r="AF43" s="772">
        <f t="shared" si="6"/>
        <v>0</v>
      </c>
      <c r="AG43" s="773"/>
      <c r="AH43" s="774"/>
      <c r="AI43" s="775"/>
      <c r="AJ43" s="776"/>
      <c r="AK43" s="777"/>
      <c r="AL43" s="769"/>
      <c r="AM43" s="770" t="str">
        <f t="shared" si="7"/>
        <v/>
      </c>
      <c r="AN43" s="771" t="str">
        <f t="shared" si="0"/>
        <v/>
      </c>
      <c r="AO43" s="771">
        <f t="shared" si="8"/>
        <v>0</v>
      </c>
      <c r="AP43" s="771">
        <f t="shared" si="9"/>
        <v>0</v>
      </c>
      <c r="AQ43" s="771">
        <f t="shared" si="10"/>
        <v>0</v>
      </c>
      <c r="AR43" s="772">
        <f t="shared" si="11"/>
        <v>0</v>
      </c>
      <c r="AS43" s="244"/>
      <c r="AT43" s="244"/>
      <c r="BU43" s="264"/>
      <c r="BV43" s="264"/>
      <c r="BW43" s="235"/>
      <c r="BX43" s="264"/>
      <c r="BY43" s="264"/>
      <c r="BZ43" s="264"/>
    </row>
    <row r="44" spans="1:78" ht="15.95" customHeight="1" x14ac:dyDescent="0.25">
      <c r="A44" s="962" t="s">
        <v>363</v>
      </c>
      <c r="B44" s="963"/>
      <c r="D44" s="967" t="s">
        <v>370</v>
      </c>
      <c r="E44" s="968"/>
      <c r="F44" s="299"/>
      <c r="I44" s="158"/>
      <c r="J44" s="293"/>
      <c r="K44" s="29"/>
      <c r="L44" s="649"/>
      <c r="M44" s="649"/>
      <c r="N44" s="35"/>
      <c r="V44" s="774"/>
      <c r="W44" s="767"/>
      <c r="X44" s="768"/>
      <c r="Y44" s="784"/>
      <c r="Z44" s="769"/>
      <c r="AA44" s="770" t="str">
        <f t="shared" si="1"/>
        <v/>
      </c>
      <c r="AB44" s="771" t="str">
        <f t="shared" si="2"/>
        <v/>
      </c>
      <c r="AC44" s="771">
        <f t="shared" si="3"/>
        <v>0</v>
      </c>
      <c r="AD44" s="771">
        <f t="shared" si="4"/>
        <v>0</v>
      </c>
      <c r="AE44" s="771">
        <f t="shared" si="5"/>
        <v>0</v>
      </c>
      <c r="AF44" s="772">
        <f t="shared" si="6"/>
        <v>0</v>
      </c>
      <c r="AG44" s="773"/>
      <c r="AH44" s="774"/>
      <c r="AI44" s="775"/>
      <c r="AJ44" s="776"/>
      <c r="AK44" s="777"/>
      <c r="AL44" s="769"/>
      <c r="AM44" s="770" t="str">
        <f t="shared" si="7"/>
        <v/>
      </c>
      <c r="AN44" s="771" t="str">
        <f t="shared" si="0"/>
        <v/>
      </c>
      <c r="AO44" s="771">
        <f t="shared" si="8"/>
        <v>0</v>
      </c>
      <c r="AP44" s="771">
        <f t="shared" si="9"/>
        <v>0</v>
      </c>
      <c r="AQ44" s="771">
        <f t="shared" si="10"/>
        <v>0</v>
      </c>
      <c r="AR44" s="772">
        <f t="shared" si="11"/>
        <v>0</v>
      </c>
      <c r="AS44" s="244"/>
      <c r="AT44" s="244"/>
      <c r="BU44" s="264"/>
      <c r="BV44" s="264"/>
      <c r="BW44" s="235"/>
      <c r="BX44" s="264"/>
      <c r="BY44" s="264"/>
      <c r="BZ44" s="264"/>
    </row>
    <row r="45" spans="1:78" ht="15.95" customHeight="1" x14ac:dyDescent="0.25">
      <c r="A45" s="263" t="s">
        <v>343</v>
      </c>
      <c r="B45" s="863">
        <f>'Rate Design'!$D$14</f>
        <v>57.671138541973491</v>
      </c>
      <c r="D45" s="293" t="str">
        <f>D24</f>
        <v>Utility Plant</v>
      </c>
      <c r="E45" s="300">
        <f>'5A and 5B'!$E$6</f>
        <v>63614894.070000038</v>
      </c>
      <c r="F45" s="294"/>
      <c r="I45" s="157" t="s">
        <v>461</v>
      </c>
      <c r="J45" s="36">
        <f>J14-J43</f>
        <v>3039103.3400000017</v>
      </c>
      <c r="K45" s="647"/>
      <c r="L45" s="284"/>
      <c r="M45" s="284"/>
      <c r="N45" s="294"/>
      <c r="R45" s="163"/>
      <c r="V45" s="774"/>
      <c r="W45" s="767"/>
      <c r="X45" s="768"/>
      <c r="Y45" s="784"/>
      <c r="Z45" s="769"/>
      <c r="AA45" s="770" t="str">
        <f t="shared" si="1"/>
        <v/>
      </c>
      <c r="AB45" s="771" t="str">
        <f t="shared" si="2"/>
        <v/>
      </c>
      <c r="AC45" s="771">
        <f t="shared" si="3"/>
        <v>0</v>
      </c>
      <c r="AD45" s="771">
        <f t="shared" si="4"/>
        <v>0</v>
      </c>
      <c r="AE45" s="771">
        <f t="shared" si="5"/>
        <v>0</v>
      </c>
      <c r="AF45" s="772">
        <f t="shared" si="6"/>
        <v>0</v>
      </c>
      <c r="AG45" s="773"/>
      <c r="AH45" s="774"/>
      <c r="AI45" s="775"/>
      <c r="AJ45" s="776"/>
      <c r="AK45" s="777"/>
      <c r="AL45" s="769"/>
      <c r="AM45" s="770" t="str">
        <f t="shared" si="7"/>
        <v/>
      </c>
      <c r="AN45" s="771" t="str">
        <f t="shared" si="0"/>
        <v/>
      </c>
      <c r="AO45" s="771">
        <f t="shared" si="8"/>
        <v>0</v>
      </c>
      <c r="AP45" s="771">
        <f t="shared" si="9"/>
        <v>0</v>
      </c>
      <c r="AQ45" s="771">
        <f t="shared" si="10"/>
        <v>0</v>
      </c>
      <c r="AR45" s="772">
        <f t="shared" si="11"/>
        <v>0</v>
      </c>
      <c r="AS45" s="244"/>
      <c r="AT45" s="244"/>
      <c r="BU45" s="264"/>
      <c r="BV45" s="264"/>
      <c r="BW45" s="235"/>
      <c r="BX45" s="264"/>
      <c r="BY45" s="264"/>
      <c r="BZ45" s="264"/>
    </row>
    <row r="46" spans="1:78" ht="15.95" customHeight="1" x14ac:dyDescent="0.25">
      <c r="A46" s="153" t="s">
        <v>339</v>
      </c>
      <c r="B46" s="861">
        <f>'Rate Design'!$D$15</f>
        <v>23.6</v>
      </c>
      <c r="D46" s="293" t="str">
        <f>D26</f>
        <v xml:space="preserve">    Accumulated Depreciation</v>
      </c>
      <c r="E46" s="300">
        <f>-'5A and 5B'!$K$6</f>
        <v>-26678918.420000084</v>
      </c>
      <c r="F46" s="294"/>
      <c r="I46" s="157" t="s">
        <v>28</v>
      </c>
      <c r="J46" s="292">
        <f>'[3]WWSCo Inputs'!$D$48</f>
        <v>433423.37</v>
      </c>
      <c r="K46" s="254">
        <f>'[3]WWSCo Inputs'!$E$48</f>
        <v>0</v>
      </c>
      <c r="L46" s="280"/>
      <c r="M46" s="280"/>
      <c r="N46" s="255">
        <f>'[3]WWSCo Inputs'!$F$48</f>
        <v>0</v>
      </c>
      <c r="R46" s="647"/>
      <c r="V46" s="774"/>
      <c r="W46" s="767"/>
      <c r="X46" s="768"/>
      <c r="Y46" s="784"/>
      <c r="Z46" s="769"/>
      <c r="AA46" s="770" t="str">
        <f t="shared" si="1"/>
        <v/>
      </c>
      <c r="AB46" s="771" t="str">
        <f t="shared" si="2"/>
        <v/>
      </c>
      <c r="AC46" s="771">
        <f t="shared" si="3"/>
        <v>0</v>
      </c>
      <c r="AD46" s="771">
        <f t="shared" si="4"/>
        <v>0</v>
      </c>
      <c r="AE46" s="771">
        <f t="shared" si="5"/>
        <v>0</v>
      </c>
      <c r="AF46" s="772">
        <f t="shared" si="6"/>
        <v>0</v>
      </c>
      <c r="AG46" s="773"/>
      <c r="AH46" s="774"/>
      <c r="AI46" s="775"/>
      <c r="AJ46" s="776"/>
      <c r="AK46" s="777"/>
      <c r="AL46" s="769"/>
      <c r="AM46" s="770" t="str">
        <f t="shared" si="7"/>
        <v/>
      </c>
      <c r="AN46" s="771" t="str">
        <f t="shared" si="0"/>
        <v/>
      </c>
      <c r="AO46" s="771">
        <f t="shared" si="8"/>
        <v>0</v>
      </c>
      <c r="AP46" s="771">
        <f t="shared" si="9"/>
        <v>0</v>
      </c>
      <c r="AQ46" s="771">
        <f t="shared" si="10"/>
        <v>0</v>
      </c>
      <c r="AR46" s="772">
        <f t="shared" si="11"/>
        <v>0</v>
      </c>
      <c r="AS46" s="244"/>
      <c r="AT46" s="244"/>
      <c r="BU46" s="264"/>
      <c r="BV46" s="264"/>
      <c r="BW46" s="235"/>
      <c r="BX46" s="264"/>
      <c r="BY46" s="264"/>
      <c r="BZ46" s="264"/>
    </row>
    <row r="47" spans="1:78" ht="15.95" customHeight="1" x14ac:dyDescent="0.25">
      <c r="A47" s="153" t="s">
        <v>340</v>
      </c>
      <c r="B47" s="861"/>
      <c r="D47" s="293" t="s">
        <v>333</v>
      </c>
      <c r="E47" s="253">
        <f>SUM(E45:E46)</f>
        <v>36935975.649999954</v>
      </c>
      <c r="F47" s="294"/>
      <c r="I47" s="157" t="s">
        <v>208</v>
      </c>
      <c r="J47" s="786">
        <f>'[3]WWSCo Inputs'!$D$49</f>
        <v>381906.08999999997</v>
      </c>
      <c r="K47" s="254">
        <f>'[3]WWSCo Inputs'!$E$49</f>
        <v>19908.240000000002</v>
      </c>
      <c r="L47" s="280"/>
      <c r="M47" s="280"/>
      <c r="N47" s="255">
        <f>'[3]WWSCo Inputs'!$F$49</f>
        <v>0</v>
      </c>
      <c r="R47" s="163"/>
      <c r="V47" s="774"/>
      <c r="W47" s="767"/>
      <c r="X47" s="768"/>
      <c r="Y47" s="784"/>
      <c r="Z47" s="769"/>
      <c r="AA47" s="770" t="str">
        <f t="shared" si="1"/>
        <v/>
      </c>
      <c r="AB47" s="771" t="str">
        <f t="shared" si="2"/>
        <v/>
      </c>
      <c r="AC47" s="771">
        <f t="shared" si="3"/>
        <v>0</v>
      </c>
      <c r="AD47" s="771">
        <f t="shared" si="4"/>
        <v>0</v>
      </c>
      <c r="AE47" s="771">
        <f t="shared" si="5"/>
        <v>0</v>
      </c>
      <c r="AF47" s="772">
        <f t="shared" si="6"/>
        <v>0</v>
      </c>
      <c r="AG47" s="773"/>
      <c r="AH47" s="774"/>
      <c r="AI47" s="775"/>
      <c r="AJ47" s="776"/>
      <c r="AK47" s="777"/>
      <c r="AL47" s="769"/>
      <c r="AM47" s="770" t="str">
        <f t="shared" si="7"/>
        <v/>
      </c>
      <c r="AN47" s="771" t="str">
        <f t="shared" si="0"/>
        <v/>
      </c>
      <c r="AO47" s="771">
        <f t="shared" si="8"/>
        <v>0</v>
      </c>
      <c r="AP47" s="771">
        <f t="shared" si="9"/>
        <v>0</v>
      </c>
      <c r="AQ47" s="771">
        <f t="shared" si="10"/>
        <v>0</v>
      </c>
      <c r="AR47" s="772">
        <f t="shared" si="11"/>
        <v>0</v>
      </c>
      <c r="AS47" s="244"/>
      <c r="AT47" s="244"/>
      <c r="BU47" s="264"/>
      <c r="BV47" s="264"/>
      <c r="BW47" s="235"/>
      <c r="BX47" s="264"/>
      <c r="BY47" s="264"/>
      <c r="BZ47" s="264"/>
    </row>
    <row r="48" spans="1:78" ht="15.95" customHeight="1" thickBot="1" x14ac:dyDescent="0.3">
      <c r="A48" s="153" t="s">
        <v>340</v>
      </c>
      <c r="B48" s="861"/>
      <c r="D48" s="293"/>
      <c r="E48" s="647"/>
      <c r="F48" s="294"/>
      <c r="I48" s="157" t="s">
        <v>250</v>
      </c>
      <c r="J48" s="169">
        <f>+J43+J46+J47</f>
        <v>11377684.339999998</v>
      </c>
      <c r="K48" s="647"/>
      <c r="L48" s="284"/>
      <c r="M48" s="284"/>
      <c r="N48" s="294"/>
      <c r="R48" s="647"/>
      <c r="V48" s="774"/>
      <c r="W48" s="767"/>
      <c r="X48" s="768"/>
      <c r="Y48" s="784"/>
      <c r="Z48" s="769"/>
      <c r="AA48" s="770" t="str">
        <f t="shared" si="1"/>
        <v/>
      </c>
      <c r="AB48" s="771" t="str">
        <f t="shared" si="2"/>
        <v/>
      </c>
      <c r="AC48" s="771">
        <f t="shared" si="3"/>
        <v>0</v>
      </c>
      <c r="AD48" s="771">
        <f t="shared" si="4"/>
        <v>0</v>
      </c>
      <c r="AE48" s="771">
        <f t="shared" si="5"/>
        <v>0</v>
      </c>
      <c r="AF48" s="772">
        <f t="shared" si="6"/>
        <v>0</v>
      </c>
      <c r="AG48" s="773"/>
      <c r="AH48" s="774"/>
      <c r="AI48" s="775"/>
      <c r="AJ48" s="776"/>
      <c r="AK48" s="777"/>
      <c r="AL48" s="769"/>
      <c r="AM48" s="770" t="str">
        <f t="shared" si="7"/>
        <v/>
      </c>
      <c r="AN48" s="771" t="str">
        <f t="shared" si="0"/>
        <v/>
      </c>
      <c r="AO48" s="771">
        <f t="shared" si="8"/>
        <v>0</v>
      </c>
      <c r="AP48" s="771">
        <f t="shared" si="9"/>
        <v>0</v>
      </c>
      <c r="AQ48" s="771">
        <f t="shared" si="10"/>
        <v>0</v>
      </c>
      <c r="AR48" s="772">
        <f t="shared" si="11"/>
        <v>0</v>
      </c>
      <c r="AS48" s="244"/>
      <c r="AT48" s="244"/>
      <c r="BU48" s="264"/>
      <c r="BV48" s="264"/>
      <c r="BW48" s="235"/>
      <c r="BX48" s="264"/>
      <c r="BY48" s="264"/>
      <c r="BZ48" s="264"/>
    </row>
    <row r="49" spans="1:78" ht="15.95" customHeight="1" thickTop="1" x14ac:dyDescent="0.25">
      <c r="A49" s="153" t="s">
        <v>354</v>
      </c>
      <c r="B49" s="861" t="str">
        <f t="shared" ref="B49" si="12">B30</f>
        <v>Various (See Tariff)</v>
      </c>
      <c r="D49" s="295"/>
      <c r="E49" s="301">
        <f>(+E24+E26+E30)-E47</f>
        <v>1511358.9700000361</v>
      </c>
      <c r="F49" s="296" t="s">
        <v>358</v>
      </c>
      <c r="I49" s="157" t="s">
        <v>253</v>
      </c>
      <c r="J49" s="37">
        <f>+J14-J48</f>
        <v>2223773.8800000027</v>
      </c>
      <c r="K49" s="647"/>
      <c r="L49" s="647"/>
      <c r="M49" s="647"/>
      <c r="N49" s="294"/>
      <c r="R49" s="163"/>
      <c r="V49" s="774"/>
      <c r="W49" s="767"/>
      <c r="X49" s="768"/>
      <c r="Y49" s="784"/>
      <c r="Z49" s="769"/>
      <c r="AA49" s="770" t="str">
        <f t="shared" si="1"/>
        <v/>
      </c>
      <c r="AB49" s="771" t="str">
        <f t="shared" si="2"/>
        <v/>
      </c>
      <c r="AC49" s="771">
        <f t="shared" si="3"/>
        <v>0</v>
      </c>
      <c r="AD49" s="771">
        <f t="shared" si="4"/>
        <v>0</v>
      </c>
      <c r="AE49" s="771">
        <f t="shared" si="5"/>
        <v>0</v>
      </c>
      <c r="AF49" s="772">
        <f t="shared" si="6"/>
        <v>0</v>
      </c>
      <c r="AG49" s="773"/>
      <c r="AH49" s="774"/>
      <c r="AI49" s="775"/>
      <c r="AJ49" s="776"/>
      <c r="AK49" s="777"/>
      <c r="AL49" s="769"/>
      <c r="AM49" s="770" t="str">
        <f t="shared" si="7"/>
        <v/>
      </c>
      <c r="AN49" s="771" t="str">
        <f t="shared" si="0"/>
        <v/>
      </c>
      <c r="AO49" s="771">
        <f t="shared" si="8"/>
        <v>0</v>
      </c>
      <c r="AP49" s="771">
        <f t="shared" si="9"/>
        <v>0</v>
      </c>
      <c r="AQ49" s="771">
        <f t="shared" si="10"/>
        <v>0</v>
      </c>
      <c r="AR49" s="772">
        <f t="shared" si="11"/>
        <v>0</v>
      </c>
      <c r="AS49" s="244"/>
      <c r="AT49" s="244"/>
      <c r="BU49" s="264"/>
      <c r="BV49" s="264"/>
      <c r="BW49" s="235"/>
      <c r="BX49" s="264"/>
      <c r="BY49" s="264"/>
      <c r="BZ49" s="264"/>
    </row>
    <row r="50" spans="1:78" ht="15.95" customHeight="1" x14ac:dyDescent="0.25">
      <c r="A50" s="153" t="s">
        <v>353</v>
      </c>
      <c r="B50" s="861"/>
      <c r="I50" s="157"/>
      <c r="J50" s="38"/>
      <c r="K50" s="647"/>
      <c r="L50" s="647"/>
      <c r="M50" s="647"/>
      <c r="N50" s="294"/>
      <c r="R50" s="647"/>
      <c r="V50" s="774"/>
      <c r="W50" s="767"/>
      <c r="X50" s="768"/>
      <c r="Y50" s="784"/>
      <c r="Z50" s="769"/>
      <c r="AA50" s="770" t="str">
        <f t="shared" si="1"/>
        <v/>
      </c>
      <c r="AB50" s="771" t="str">
        <f t="shared" si="2"/>
        <v/>
      </c>
      <c r="AC50" s="771">
        <f t="shared" si="3"/>
        <v>0</v>
      </c>
      <c r="AD50" s="771">
        <f t="shared" si="4"/>
        <v>0</v>
      </c>
      <c r="AE50" s="771">
        <f t="shared" si="5"/>
        <v>0</v>
      </c>
      <c r="AF50" s="772">
        <f t="shared" si="6"/>
        <v>0</v>
      </c>
      <c r="AG50" s="773"/>
      <c r="AH50" s="774"/>
      <c r="AI50" s="775"/>
      <c r="AJ50" s="776"/>
      <c r="AK50" s="777"/>
      <c r="AL50" s="769"/>
      <c r="AM50" s="770" t="str">
        <f t="shared" si="7"/>
        <v/>
      </c>
      <c r="AN50" s="771" t="str">
        <f t="shared" si="0"/>
        <v/>
      </c>
      <c r="AO50" s="771">
        <f t="shared" si="8"/>
        <v>0</v>
      </c>
      <c r="AP50" s="771">
        <f t="shared" si="9"/>
        <v>0</v>
      </c>
      <c r="AQ50" s="771">
        <f t="shared" si="10"/>
        <v>0</v>
      </c>
      <c r="AR50" s="772">
        <f t="shared" si="11"/>
        <v>0</v>
      </c>
      <c r="AS50" s="244"/>
      <c r="AT50" s="244"/>
      <c r="BU50" s="264"/>
      <c r="BV50" s="264"/>
      <c r="BW50" s="235"/>
      <c r="BX50" s="264"/>
      <c r="BY50" s="264"/>
      <c r="BZ50" s="264"/>
    </row>
    <row r="51" spans="1:78" x14ac:dyDescent="0.25">
      <c r="A51" s="154" t="s">
        <v>341</v>
      </c>
      <c r="B51" s="864"/>
      <c r="D51" s="967" t="s">
        <v>371</v>
      </c>
      <c r="E51" s="968"/>
      <c r="F51" s="299"/>
      <c r="I51" s="157"/>
      <c r="J51" s="28"/>
      <c r="K51" s="647"/>
      <c r="L51" s="647"/>
      <c r="M51" s="647"/>
      <c r="N51" s="294"/>
      <c r="V51" s="774"/>
      <c r="W51" s="767"/>
      <c r="X51" s="768"/>
      <c r="Y51" s="784"/>
      <c r="Z51" s="769"/>
      <c r="AA51" s="770" t="str">
        <f t="shared" si="1"/>
        <v/>
      </c>
      <c r="AB51" s="771" t="str">
        <f t="shared" si="2"/>
        <v/>
      </c>
      <c r="AC51" s="771">
        <f t="shared" si="3"/>
        <v>0</v>
      </c>
      <c r="AD51" s="771">
        <f t="shared" si="4"/>
        <v>0</v>
      </c>
      <c r="AE51" s="771">
        <f t="shared" si="5"/>
        <v>0</v>
      </c>
      <c r="AF51" s="772">
        <f t="shared" si="6"/>
        <v>0</v>
      </c>
      <c r="AG51" s="773"/>
      <c r="AH51" s="774"/>
      <c r="AI51" s="775"/>
      <c r="AJ51" s="776"/>
      <c r="AK51" s="777"/>
      <c r="AL51" s="769"/>
      <c r="AM51" s="770" t="str">
        <f t="shared" si="7"/>
        <v/>
      </c>
      <c r="AN51" s="771" t="str">
        <f t="shared" si="0"/>
        <v/>
      </c>
      <c r="AO51" s="771">
        <f t="shared" si="8"/>
        <v>0</v>
      </c>
      <c r="AP51" s="771">
        <f t="shared" si="9"/>
        <v>0</v>
      </c>
      <c r="AQ51" s="771">
        <f t="shared" si="10"/>
        <v>0</v>
      </c>
      <c r="AR51" s="772">
        <f t="shared" si="11"/>
        <v>0</v>
      </c>
      <c r="AS51" s="244"/>
      <c r="AT51" s="244"/>
      <c r="BU51" s="264"/>
      <c r="BV51" s="264"/>
      <c r="BW51" s="235"/>
      <c r="BX51" s="264"/>
      <c r="BY51" s="264"/>
      <c r="BZ51" s="264"/>
    </row>
    <row r="52" spans="1:78" x14ac:dyDescent="0.25">
      <c r="D52" s="215" t="s">
        <v>277</v>
      </c>
      <c r="E52" s="300">
        <f>'5A and 5B'!Q6</f>
        <v>16598633.199999999</v>
      </c>
      <c r="F52" s="294"/>
      <c r="I52" s="160" t="s">
        <v>29</v>
      </c>
      <c r="J52" s="28"/>
      <c r="K52" s="647"/>
      <c r="L52" s="647"/>
      <c r="M52" s="647"/>
      <c r="N52" s="294"/>
      <c r="V52" s="774"/>
      <c r="W52" s="767"/>
      <c r="X52" s="768"/>
      <c r="Y52" s="784"/>
      <c r="Z52" s="769"/>
      <c r="AA52" s="770" t="str">
        <f t="shared" si="1"/>
        <v/>
      </c>
      <c r="AB52" s="771" t="str">
        <f t="shared" si="2"/>
        <v/>
      </c>
      <c r="AC52" s="771">
        <f t="shared" si="3"/>
        <v>0</v>
      </c>
      <c r="AD52" s="771">
        <f t="shared" si="4"/>
        <v>0</v>
      </c>
      <c r="AE52" s="771">
        <f t="shared" si="5"/>
        <v>0</v>
      </c>
      <c r="AF52" s="772">
        <f t="shared" si="6"/>
        <v>0</v>
      </c>
      <c r="AG52" s="773"/>
      <c r="AH52" s="774"/>
      <c r="AI52" s="775"/>
      <c r="AJ52" s="776"/>
      <c r="AK52" s="777"/>
      <c r="AL52" s="769"/>
      <c r="AM52" s="770" t="str">
        <f t="shared" si="7"/>
        <v/>
      </c>
      <c r="AN52" s="771" t="str">
        <f t="shared" si="0"/>
        <v/>
      </c>
      <c r="AO52" s="771">
        <f t="shared" si="8"/>
        <v>0</v>
      </c>
      <c r="AP52" s="771">
        <f t="shared" si="9"/>
        <v>0</v>
      </c>
      <c r="AQ52" s="771">
        <f t="shared" si="10"/>
        <v>0</v>
      </c>
      <c r="AR52" s="772">
        <f t="shared" si="11"/>
        <v>0</v>
      </c>
      <c r="AS52" s="244"/>
      <c r="AT52" s="244"/>
      <c r="BU52" s="264"/>
      <c r="BV52" s="264"/>
      <c r="BW52" s="235"/>
      <c r="BX52" s="264"/>
      <c r="BY52" s="264"/>
      <c r="BZ52" s="264"/>
    </row>
    <row r="53" spans="1:78" x14ac:dyDescent="0.25">
      <c r="D53" s="215" t="s">
        <v>278</v>
      </c>
      <c r="E53" s="300">
        <f>-'5A and 5B'!W6</f>
        <v>-8608389.4300000072</v>
      </c>
      <c r="F53" s="294"/>
      <c r="I53" s="161" t="s">
        <v>89</v>
      </c>
      <c r="J53" s="218">
        <f>E24-ABS(E25)</f>
        <v>63089271.399999991</v>
      </c>
      <c r="K53" s="254"/>
      <c r="L53" s="274"/>
      <c r="M53" s="274"/>
      <c r="N53" s="255"/>
      <c r="V53" s="774"/>
      <c r="W53" s="767"/>
      <c r="X53" s="768"/>
      <c r="Y53" s="784"/>
      <c r="Z53" s="769"/>
      <c r="AA53" s="770" t="str">
        <f t="shared" si="1"/>
        <v/>
      </c>
      <c r="AB53" s="771" t="str">
        <f t="shared" si="2"/>
        <v/>
      </c>
      <c r="AC53" s="771">
        <f t="shared" si="3"/>
        <v>0</v>
      </c>
      <c r="AD53" s="771">
        <f t="shared" si="4"/>
        <v>0</v>
      </c>
      <c r="AE53" s="771">
        <f t="shared" si="5"/>
        <v>0</v>
      </c>
      <c r="AF53" s="772">
        <f t="shared" si="6"/>
        <v>0</v>
      </c>
      <c r="AG53" s="773"/>
      <c r="AH53" s="774"/>
      <c r="AI53" s="775"/>
      <c r="AJ53" s="776"/>
      <c r="AK53" s="777"/>
      <c r="AL53" s="769"/>
      <c r="AM53" s="770" t="str">
        <f t="shared" si="7"/>
        <v/>
      </c>
      <c r="AN53" s="771" t="str">
        <f t="shared" si="0"/>
        <v/>
      </c>
      <c r="AO53" s="771">
        <f t="shared" si="8"/>
        <v>0</v>
      </c>
      <c r="AP53" s="771">
        <f t="shared" si="9"/>
        <v>0</v>
      </c>
      <c r="AQ53" s="771">
        <f t="shared" si="10"/>
        <v>0</v>
      </c>
      <c r="AR53" s="772">
        <f t="shared" si="11"/>
        <v>0</v>
      </c>
      <c r="AS53" s="244"/>
      <c r="AT53" s="244"/>
      <c r="BU53" s="264"/>
      <c r="BV53" s="264"/>
      <c r="BW53" s="235"/>
      <c r="BX53" s="264"/>
      <c r="BY53" s="264"/>
      <c r="BZ53" s="264"/>
    </row>
    <row r="54" spans="1:78" x14ac:dyDescent="0.25">
      <c r="D54" s="293" t="s">
        <v>372</v>
      </c>
      <c r="E54" s="253">
        <f>SUM(E52:E53)</f>
        <v>7990243.7699999921</v>
      </c>
      <c r="F54" s="294"/>
      <c r="I54" s="162" t="s">
        <v>30</v>
      </c>
      <c r="J54" s="218">
        <f>-ABS(E26)</f>
        <v>-24641936.780000001</v>
      </c>
      <c r="K54" s="254"/>
      <c r="L54" s="274"/>
      <c r="M54" s="274"/>
      <c r="N54" s="255"/>
      <c r="V54" s="774"/>
      <c r="W54" s="767"/>
      <c r="X54" s="768"/>
      <c r="Y54" s="784"/>
      <c r="Z54" s="769"/>
      <c r="AA54" s="770" t="str">
        <f t="shared" si="1"/>
        <v/>
      </c>
      <c r="AB54" s="771" t="str">
        <f t="shared" si="2"/>
        <v/>
      </c>
      <c r="AC54" s="771">
        <f t="shared" si="3"/>
        <v>0</v>
      </c>
      <c r="AD54" s="771">
        <f t="shared" si="4"/>
        <v>0</v>
      </c>
      <c r="AE54" s="771">
        <f t="shared" si="5"/>
        <v>0</v>
      </c>
      <c r="AF54" s="772">
        <f t="shared" si="6"/>
        <v>0</v>
      </c>
      <c r="AG54" s="773"/>
      <c r="AH54" s="774"/>
      <c r="AI54" s="775"/>
      <c r="AJ54" s="776"/>
      <c r="AK54" s="777"/>
      <c r="AL54" s="769"/>
      <c r="AM54" s="770" t="str">
        <f t="shared" si="7"/>
        <v/>
      </c>
      <c r="AN54" s="771" t="str">
        <f t="shared" si="0"/>
        <v/>
      </c>
      <c r="AO54" s="771">
        <f t="shared" si="8"/>
        <v>0</v>
      </c>
      <c r="AP54" s="771">
        <f t="shared" si="9"/>
        <v>0</v>
      </c>
      <c r="AQ54" s="771">
        <f t="shared" si="10"/>
        <v>0</v>
      </c>
      <c r="AR54" s="772">
        <f t="shared" si="11"/>
        <v>0</v>
      </c>
      <c r="AS54" s="244"/>
      <c r="AT54" s="244"/>
      <c r="BU54" s="264"/>
      <c r="BV54" s="264"/>
      <c r="BW54" s="235"/>
      <c r="BX54" s="264"/>
      <c r="BY54" s="264"/>
      <c r="BZ54" s="264"/>
    </row>
    <row r="55" spans="1:78" x14ac:dyDescent="0.25">
      <c r="D55" s="293"/>
      <c r="E55" s="647"/>
      <c r="F55" s="294"/>
      <c r="I55" s="162" t="s">
        <v>200</v>
      </c>
      <c r="J55" s="218">
        <f>(E31-ABS(E32))</f>
        <v>-1526315.8599999999</v>
      </c>
      <c r="K55" s="254"/>
      <c r="L55" s="274"/>
      <c r="M55" s="274"/>
      <c r="N55" s="255"/>
      <c r="Q55" s="40"/>
      <c r="V55" s="774"/>
      <c r="W55" s="767"/>
      <c r="X55" s="768"/>
      <c r="Y55" s="784"/>
      <c r="Z55" s="769"/>
      <c r="AA55" s="770" t="str">
        <f t="shared" si="1"/>
        <v/>
      </c>
      <c r="AB55" s="771" t="str">
        <f t="shared" si="2"/>
        <v/>
      </c>
      <c r="AC55" s="771">
        <f t="shared" si="3"/>
        <v>0</v>
      </c>
      <c r="AD55" s="771">
        <f t="shared" si="4"/>
        <v>0</v>
      </c>
      <c r="AE55" s="771">
        <f t="shared" si="5"/>
        <v>0</v>
      </c>
      <c r="AF55" s="772">
        <f t="shared" si="6"/>
        <v>0</v>
      </c>
      <c r="AG55" s="773"/>
      <c r="AH55" s="774"/>
      <c r="AI55" s="775"/>
      <c r="AJ55" s="776"/>
      <c r="AK55" s="777"/>
      <c r="AL55" s="769"/>
      <c r="AM55" s="770" t="str">
        <f t="shared" si="7"/>
        <v/>
      </c>
      <c r="AN55" s="771" t="str">
        <f t="shared" si="0"/>
        <v/>
      </c>
      <c r="AO55" s="771">
        <f t="shared" si="8"/>
        <v>0</v>
      </c>
      <c r="AP55" s="771">
        <f t="shared" si="9"/>
        <v>0</v>
      </c>
      <c r="AQ55" s="771">
        <f t="shared" si="10"/>
        <v>0</v>
      </c>
      <c r="AR55" s="772">
        <f t="shared" si="11"/>
        <v>0</v>
      </c>
      <c r="AS55" s="244"/>
      <c r="AT55" s="244"/>
      <c r="BU55" s="264"/>
      <c r="BV55" s="264"/>
      <c r="BW55" s="235"/>
      <c r="BX55" s="264"/>
      <c r="BY55" s="264"/>
      <c r="BZ55" s="264"/>
    </row>
    <row r="56" spans="1:78" x14ac:dyDescent="0.25">
      <c r="D56" s="295"/>
      <c r="E56" s="301">
        <f>(+G22+G23)-E54</f>
        <v>157167.92000000365</v>
      </c>
      <c r="F56" s="296" t="s">
        <v>358</v>
      </c>
      <c r="I56" s="161" t="s">
        <v>252</v>
      </c>
      <c r="J56" s="218">
        <f>-ABS(G22)</f>
        <v>-16754922.059999995</v>
      </c>
      <c r="K56" s="254"/>
      <c r="L56" s="274"/>
      <c r="M56" s="274"/>
      <c r="N56" s="255"/>
      <c r="V56" s="774"/>
      <c r="W56" s="767"/>
      <c r="X56" s="768"/>
      <c r="Y56" s="784"/>
      <c r="Z56" s="769"/>
      <c r="AA56" s="770" t="str">
        <f t="shared" si="1"/>
        <v/>
      </c>
      <c r="AB56" s="771" t="str">
        <f t="shared" si="2"/>
        <v/>
      </c>
      <c r="AC56" s="771">
        <f t="shared" si="3"/>
        <v>0</v>
      </c>
      <c r="AD56" s="771">
        <f t="shared" si="4"/>
        <v>0</v>
      </c>
      <c r="AE56" s="771">
        <f t="shared" si="5"/>
        <v>0</v>
      </c>
      <c r="AF56" s="772">
        <f t="shared" si="6"/>
        <v>0</v>
      </c>
      <c r="AG56" s="773"/>
      <c r="AH56" s="774"/>
      <c r="AI56" s="775"/>
      <c r="AJ56" s="776"/>
      <c r="AK56" s="777"/>
      <c r="AL56" s="769"/>
      <c r="AM56" s="770" t="str">
        <f t="shared" si="7"/>
        <v/>
      </c>
      <c r="AN56" s="771" t="str">
        <f t="shared" si="0"/>
        <v/>
      </c>
      <c r="AO56" s="771">
        <f t="shared" si="8"/>
        <v>0</v>
      </c>
      <c r="AP56" s="771">
        <f t="shared" si="9"/>
        <v>0</v>
      </c>
      <c r="AQ56" s="771">
        <f t="shared" si="10"/>
        <v>0</v>
      </c>
      <c r="AR56" s="772">
        <f t="shared" si="11"/>
        <v>0</v>
      </c>
      <c r="AS56" s="244"/>
      <c r="AT56" s="244"/>
      <c r="BU56" s="264"/>
      <c r="BV56" s="264"/>
      <c r="BW56" s="235"/>
      <c r="BX56" s="264"/>
      <c r="BY56" s="264"/>
      <c r="BZ56" s="264"/>
    </row>
    <row r="57" spans="1:78" ht="16.5" thickBot="1" x14ac:dyDescent="0.3">
      <c r="I57" s="161" t="s">
        <v>31</v>
      </c>
      <c r="J57" s="219">
        <f>ABS(G23)</f>
        <v>8607510.3699999992</v>
      </c>
      <c r="K57" s="256"/>
      <c r="L57" s="275"/>
      <c r="M57" s="275"/>
      <c r="N57" s="257"/>
      <c r="V57" s="774"/>
      <c r="W57" s="767"/>
      <c r="X57" s="768"/>
      <c r="Y57" s="784"/>
      <c r="Z57" s="769"/>
      <c r="AA57" s="770" t="str">
        <f t="shared" si="1"/>
        <v/>
      </c>
      <c r="AB57" s="771" t="str">
        <f t="shared" si="2"/>
        <v/>
      </c>
      <c r="AC57" s="771">
        <f t="shared" si="3"/>
        <v>0</v>
      </c>
      <c r="AD57" s="771">
        <f t="shared" si="4"/>
        <v>0</v>
      </c>
      <c r="AE57" s="771">
        <f t="shared" si="5"/>
        <v>0</v>
      </c>
      <c r="AF57" s="772">
        <f t="shared" si="6"/>
        <v>0</v>
      </c>
      <c r="AG57" s="773"/>
      <c r="AH57" s="774"/>
      <c r="AI57" s="775"/>
      <c r="AJ57" s="776"/>
      <c r="AK57" s="777"/>
      <c r="AL57" s="769"/>
      <c r="AM57" s="770" t="str">
        <f t="shared" si="7"/>
        <v/>
      </c>
      <c r="AN57" s="771" t="str">
        <f t="shared" si="0"/>
        <v/>
      </c>
      <c r="AO57" s="771">
        <f t="shared" si="8"/>
        <v>0</v>
      </c>
      <c r="AP57" s="771">
        <f t="shared" si="9"/>
        <v>0</v>
      </c>
      <c r="AQ57" s="771">
        <f t="shared" si="10"/>
        <v>0</v>
      </c>
      <c r="AR57" s="772">
        <f t="shared" si="11"/>
        <v>0</v>
      </c>
      <c r="AS57" s="244"/>
      <c r="AT57" s="245"/>
      <c r="BU57" s="264"/>
      <c r="BV57" s="264"/>
      <c r="BW57" s="235"/>
      <c r="BX57" s="264"/>
      <c r="BY57" s="264"/>
      <c r="BZ57" s="264"/>
    </row>
    <row r="58" spans="1:78" x14ac:dyDescent="0.25">
      <c r="I58" s="206" t="s">
        <v>247</v>
      </c>
      <c r="J58" s="39">
        <f>J53+J54+J55-ABS(J56)+ABS(J57)</f>
        <v>28773607.069999993</v>
      </c>
      <c r="K58" s="240">
        <f>K53+K54+K55-ABS(K56)+ABS(K57)</f>
        <v>0</v>
      </c>
      <c r="L58" s="240"/>
      <c r="M58" s="240"/>
      <c r="N58" s="241">
        <f>N53+N54+N55-ABS(N56)+ABS(N57)</f>
        <v>0</v>
      </c>
      <c r="V58" s="774"/>
      <c r="W58" s="767"/>
      <c r="X58" s="768"/>
      <c r="Y58" s="784"/>
      <c r="Z58" s="769"/>
      <c r="AA58" s="770" t="str">
        <f t="shared" si="1"/>
        <v/>
      </c>
      <c r="AB58" s="771" t="str">
        <f t="shared" si="2"/>
        <v/>
      </c>
      <c r="AC58" s="771">
        <f t="shared" si="3"/>
        <v>0</v>
      </c>
      <c r="AD58" s="771">
        <f t="shared" si="4"/>
        <v>0</v>
      </c>
      <c r="AE58" s="771">
        <f t="shared" si="5"/>
        <v>0</v>
      </c>
      <c r="AF58" s="772">
        <f t="shared" si="6"/>
        <v>0</v>
      </c>
      <c r="AG58" s="773"/>
      <c r="AH58" s="774"/>
      <c r="AI58" s="775"/>
      <c r="AJ58" s="776"/>
      <c r="AK58" s="777"/>
      <c r="AL58" s="769"/>
      <c r="AM58" s="770" t="str">
        <f t="shared" si="7"/>
        <v/>
      </c>
      <c r="AN58" s="771" t="str">
        <f t="shared" si="0"/>
        <v/>
      </c>
      <c r="AO58" s="771">
        <f t="shared" si="8"/>
        <v>0</v>
      </c>
      <c r="AP58" s="771">
        <f t="shared" si="9"/>
        <v>0</v>
      </c>
      <c r="AQ58" s="771">
        <f t="shared" si="10"/>
        <v>0</v>
      </c>
      <c r="AR58" s="772">
        <f t="shared" si="11"/>
        <v>0</v>
      </c>
      <c r="AS58" s="244"/>
      <c r="AT58" s="246"/>
      <c r="BU58" s="264"/>
      <c r="BV58" s="264"/>
      <c r="BW58" s="235"/>
      <c r="BX58" s="264"/>
      <c r="BY58" s="264"/>
      <c r="BZ58" s="264"/>
    </row>
    <row r="59" spans="1:78" x14ac:dyDescent="0.25">
      <c r="J59" s="40"/>
      <c r="V59" s="774"/>
      <c r="W59" s="767"/>
      <c r="X59" s="768"/>
      <c r="Y59" s="784"/>
      <c r="Z59" s="769"/>
      <c r="AA59" s="770" t="str">
        <f t="shared" si="1"/>
        <v/>
      </c>
      <c r="AB59" s="771" t="str">
        <f t="shared" si="2"/>
        <v/>
      </c>
      <c r="AC59" s="771">
        <f t="shared" si="3"/>
        <v>0</v>
      </c>
      <c r="AD59" s="771">
        <f t="shared" si="4"/>
        <v>0</v>
      </c>
      <c r="AE59" s="771">
        <f t="shared" si="5"/>
        <v>0</v>
      </c>
      <c r="AF59" s="772">
        <f t="shared" si="6"/>
        <v>0</v>
      </c>
      <c r="AG59" s="773"/>
      <c r="AH59" s="774"/>
      <c r="AI59" s="775"/>
      <c r="AJ59" s="776"/>
      <c r="AK59" s="777"/>
      <c r="AL59" s="769"/>
      <c r="AM59" s="770" t="str">
        <f t="shared" si="7"/>
        <v/>
      </c>
      <c r="AN59" s="771" t="str">
        <f t="shared" si="0"/>
        <v/>
      </c>
      <c r="AO59" s="771">
        <f t="shared" si="8"/>
        <v>0</v>
      </c>
      <c r="AP59" s="771">
        <f t="shared" si="9"/>
        <v>0</v>
      </c>
      <c r="AQ59" s="771">
        <f t="shared" si="10"/>
        <v>0</v>
      </c>
      <c r="AR59" s="772">
        <f t="shared" si="11"/>
        <v>0</v>
      </c>
      <c r="AS59" s="244"/>
      <c r="AT59" s="244"/>
      <c r="BU59" s="264"/>
      <c r="BV59" s="264"/>
      <c r="BW59" s="235"/>
      <c r="BX59" s="264"/>
      <c r="BY59" s="264"/>
      <c r="BZ59" s="264"/>
    </row>
    <row r="60" spans="1:78" x14ac:dyDescent="0.25">
      <c r="V60" s="774"/>
      <c r="W60" s="767"/>
      <c r="X60" s="768"/>
      <c r="Y60" s="784"/>
      <c r="Z60" s="769"/>
      <c r="AA60" s="770" t="str">
        <f t="shared" si="1"/>
        <v/>
      </c>
      <c r="AB60" s="771" t="str">
        <f t="shared" si="2"/>
        <v/>
      </c>
      <c r="AC60" s="771">
        <f t="shared" si="3"/>
        <v>0</v>
      </c>
      <c r="AD60" s="771">
        <f t="shared" si="4"/>
        <v>0</v>
      </c>
      <c r="AE60" s="771">
        <f t="shared" si="5"/>
        <v>0</v>
      </c>
      <c r="AF60" s="772">
        <f t="shared" si="6"/>
        <v>0</v>
      </c>
      <c r="AG60" s="773"/>
      <c r="AH60" s="774"/>
      <c r="AI60" s="775"/>
      <c r="AJ60" s="776"/>
      <c r="AK60" s="777"/>
      <c r="AL60" s="769"/>
      <c r="AM60" s="770" t="str">
        <f t="shared" si="7"/>
        <v/>
      </c>
      <c r="AN60" s="771" t="str">
        <f t="shared" si="0"/>
        <v/>
      </c>
      <c r="AO60" s="771">
        <f t="shared" si="8"/>
        <v>0</v>
      </c>
      <c r="AP60" s="771">
        <f t="shared" si="9"/>
        <v>0</v>
      </c>
      <c r="AQ60" s="771">
        <f t="shared" si="10"/>
        <v>0</v>
      </c>
      <c r="AR60" s="772">
        <f t="shared" si="11"/>
        <v>0</v>
      </c>
      <c r="AS60" s="244"/>
      <c r="AT60" s="244"/>
      <c r="BU60" s="264"/>
      <c r="BV60" s="264"/>
      <c r="BW60" s="235"/>
      <c r="BX60" s="264"/>
      <c r="BY60" s="264"/>
      <c r="BZ60" s="264"/>
    </row>
    <row r="61" spans="1:78" x14ac:dyDescent="0.25">
      <c r="V61" s="774"/>
      <c r="W61" s="775"/>
      <c r="X61" s="776"/>
      <c r="Y61" s="777"/>
      <c r="Z61" s="769"/>
      <c r="AA61" s="770" t="str">
        <f t="shared" si="1"/>
        <v/>
      </c>
      <c r="AB61" s="771" t="str">
        <f t="shared" si="2"/>
        <v/>
      </c>
      <c r="AC61" s="771">
        <f t="shared" si="3"/>
        <v>0</v>
      </c>
      <c r="AD61" s="771">
        <f t="shared" si="4"/>
        <v>0</v>
      </c>
      <c r="AE61" s="771">
        <f t="shared" si="5"/>
        <v>0</v>
      </c>
      <c r="AF61" s="772">
        <f t="shared" si="6"/>
        <v>0</v>
      </c>
      <c r="AG61" s="773"/>
      <c r="AH61" s="774"/>
      <c r="AI61" s="775"/>
      <c r="AJ61" s="776"/>
      <c r="AK61" s="777"/>
      <c r="AL61" s="769"/>
      <c r="AM61" s="770" t="str">
        <f t="shared" si="7"/>
        <v/>
      </c>
      <c r="AN61" s="771" t="str">
        <f t="shared" si="0"/>
        <v/>
      </c>
      <c r="AO61" s="771">
        <f t="shared" si="8"/>
        <v>0</v>
      </c>
      <c r="AP61" s="771">
        <f t="shared" si="9"/>
        <v>0</v>
      </c>
      <c r="AQ61" s="771">
        <f t="shared" si="10"/>
        <v>0</v>
      </c>
      <c r="AR61" s="772">
        <f t="shared" si="11"/>
        <v>0</v>
      </c>
      <c r="AS61" s="244"/>
      <c r="AT61" s="244"/>
      <c r="BU61" s="264"/>
      <c r="BV61" s="264"/>
      <c r="BW61" s="235"/>
      <c r="BX61" s="264"/>
      <c r="BY61" s="264"/>
      <c r="BZ61" s="264"/>
    </row>
    <row r="62" spans="1:78" x14ac:dyDescent="0.25">
      <c r="V62" s="774"/>
      <c r="W62" s="775"/>
      <c r="X62" s="776"/>
      <c r="Y62" s="777"/>
      <c r="Z62" s="769"/>
      <c r="AA62" s="770" t="str">
        <f t="shared" si="1"/>
        <v/>
      </c>
      <c r="AB62" s="771" t="str">
        <f t="shared" si="2"/>
        <v/>
      </c>
      <c r="AC62" s="771">
        <f t="shared" si="3"/>
        <v>0</v>
      </c>
      <c r="AD62" s="771">
        <f t="shared" si="4"/>
        <v>0</v>
      </c>
      <c r="AE62" s="771">
        <f t="shared" si="5"/>
        <v>0</v>
      </c>
      <c r="AF62" s="772">
        <f t="shared" si="6"/>
        <v>0</v>
      </c>
      <c r="AG62" s="773"/>
      <c r="AH62" s="774"/>
      <c r="AI62" s="775"/>
      <c r="AJ62" s="776"/>
      <c r="AK62" s="777"/>
      <c r="AL62" s="769"/>
      <c r="AM62" s="770" t="str">
        <f t="shared" si="7"/>
        <v/>
      </c>
      <c r="AN62" s="771" t="str">
        <f t="shared" si="0"/>
        <v/>
      </c>
      <c r="AO62" s="771">
        <f t="shared" si="8"/>
        <v>0</v>
      </c>
      <c r="AP62" s="771">
        <f t="shared" si="9"/>
        <v>0</v>
      </c>
      <c r="AQ62" s="771">
        <f t="shared" si="10"/>
        <v>0</v>
      </c>
      <c r="AR62" s="772">
        <f t="shared" si="11"/>
        <v>0</v>
      </c>
      <c r="AS62" s="244"/>
      <c r="AT62" s="244"/>
      <c r="BU62" s="264"/>
      <c r="BV62" s="264"/>
      <c r="BW62" s="235"/>
      <c r="BX62" s="264"/>
      <c r="BY62" s="264"/>
      <c r="BZ62" s="264"/>
    </row>
    <row r="63" spans="1:78" x14ac:dyDescent="0.25">
      <c r="V63" s="774"/>
      <c r="W63" s="775"/>
      <c r="X63" s="776"/>
      <c r="Y63" s="777"/>
      <c r="Z63" s="769"/>
      <c r="AA63" s="770" t="str">
        <f t="shared" si="1"/>
        <v/>
      </c>
      <c r="AB63" s="771" t="str">
        <f t="shared" si="2"/>
        <v/>
      </c>
      <c r="AC63" s="771">
        <f t="shared" si="3"/>
        <v>0</v>
      </c>
      <c r="AD63" s="771">
        <f t="shared" si="4"/>
        <v>0</v>
      </c>
      <c r="AE63" s="771">
        <f t="shared" si="5"/>
        <v>0</v>
      </c>
      <c r="AF63" s="772">
        <f t="shared" si="6"/>
        <v>0</v>
      </c>
      <c r="AG63" s="773"/>
      <c r="AH63" s="774"/>
      <c r="AI63" s="775"/>
      <c r="AJ63" s="776"/>
      <c r="AK63" s="777"/>
      <c r="AL63" s="769"/>
      <c r="AM63" s="770" t="str">
        <f t="shared" si="7"/>
        <v/>
      </c>
      <c r="AN63" s="771" t="str">
        <f t="shared" si="0"/>
        <v/>
      </c>
      <c r="AO63" s="771">
        <f t="shared" si="8"/>
        <v>0</v>
      </c>
      <c r="AP63" s="771">
        <f t="shared" si="9"/>
        <v>0</v>
      </c>
      <c r="AQ63" s="771">
        <f t="shared" si="10"/>
        <v>0</v>
      </c>
      <c r="AR63" s="772">
        <f t="shared" si="11"/>
        <v>0</v>
      </c>
      <c r="AS63" s="244"/>
      <c r="AT63" s="244"/>
      <c r="BU63" s="264"/>
      <c r="BV63" s="264"/>
      <c r="BW63" s="235"/>
      <c r="BX63" s="264"/>
      <c r="BY63" s="264"/>
      <c r="BZ63" s="264"/>
    </row>
    <row r="64" spans="1:78" x14ac:dyDescent="0.25">
      <c r="K64" s="223"/>
      <c r="V64" s="774"/>
      <c r="W64" s="775"/>
      <c r="X64" s="776"/>
      <c r="Y64" s="777"/>
      <c r="Z64" s="769"/>
      <c r="AA64" s="770" t="str">
        <f t="shared" si="1"/>
        <v/>
      </c>
      <c r="AB64" s="771" t="str">
        <f t="shared" si="2"/>
        <v/>
      </c>
      <c r="AC64" s="771">
        <f t="shared" si="3"/>
        <v>0</v>
      </c>
      <c r="AD64" s="771">
        <f t="shared" si="4"/>
        <v>0</v>
      </c>
      <c r="AE64" s="771">
        <f t="shared" si="5"/>
        <v>0</v>
      </c>
      <c r="AF64" s="772">
        <f t="shared" si="6"/>
        <v>0</v>
      </c>
      <c r="AG64" s="773"/>
      <c r="AH64" s="774"/>
      <c r="AI64" s="775"/>
      <c r="AJ64" s="776"/>
      <c r="AK64" s="777"/>
      <c r="AL64" s="769"/>
      <c r="AM64" s="770" t="str">
        <f t="shared" si="7"/>
        <v/>
      </c>
      <c r="AN64" s="771" t="str">
        <f t="shared" si="0"/>
        <v/>
      </c>
      <c r="AO64" s="771">
        <f t="shared" si="8"/>
        <v>0</v>
      </c>
      <c r="AP64" s="771">
        <f t="shared" si="9"/>
        <v>0</v>
      </c>
      <c r="AQ64" s="771">
        <f t="shared" si="10"/>
        <v>0</v>
      </c>
      <c r="AR64" s="772">
        <f t="shared" si="11"/>
        <v>0</v>
      </c>
      <c r="AS64" s="244"/>
      <c r="AT64" s="244"/>
      <c r="BU64" s="264"/>
      <c r="BV64" s="264"/>
      <c r="BW64" s="235"/>
      <c r="BX64" s="264"/>
      <c r="BY64" s="264"/>
      <c r="BZ64" s="264"/>
    </row>
    <row r="65" spans="22:78" x14ac:dyDescent="0.25">
      <c r="V65" s="774"/>
      <c r="W65" s="775"/>
      <c r="X65" s="776"/>
      <c r="Y65" s="777"/>
      <c r="Z65" s="769"/>
      <c r="AA65" s="770" t="str">
        <f t="shared" si="1"/>
        <v/>
      </c>
      <c r="AB65" s="771" t="str">
        <f t="shared" si="2"/>
        <v/>
      </c>
      <c r="AC65" s="771">
        <f t="shared" si="3"/>
        <v>0</v>
      </c>
      <c r="AD65" s="771">
        <f t="shared" si="4"/>
        <v>0</v>
      </c>
      <c r="AE65" s="771">
        <f t="shared" si="5"/>
        <v>0</v>
      </c>
      <c r="AF65" s="772">
        <f t="shared" si="6"/>
        <v>0</v>
      </c>
      <c r="AG65" s="773"/>
      <c r="AH65" s="774"/>
      <c r="AI65" s="775"/>
      <c r="AJ65" s="776"/>
      <c r="AK65" s="777"/>
      <c r="AL65" s="769"/>
      <c r="AM65" s="770" t="str">
        <f t="shared" si="7"/>
        <v/>
      </c>
      <c r="AN65" s="771" t="str">
        <f t="shared" si="0"/>
        <v/>
      </c>
      <c r="AO65" s="771">
        <f t="shared" si="8"/>
        <v>0</v>
      </c>
      <c r="AP65" s="771">
        <f t="shared" si="9"/>
        <v>0</v>
      </c>
      <c r="AQ65" s="771">
        <f t="shared" si="10"/>
        <v>0</v>
      </c>
      <c r="AR65" s="772">
        <f t="shared" si="11"/>
        <v>0</v>
      </c>
      <c r="AS65" s="244"/>
      <c r="AT65" s="244"/>
      <c r="BU65" s="264"/>
      <c r="BV65" s="264"/>
      <c r="BW65" s="235"/>
      <c r="BX65" s="264"/>
      <c r="BY65" s="264"/>
      <c r="BZ65" s="264"/>
    </row>
    <row r="66" spans="22:78" x14ac:dyDescent="0.25">
      <c r="V66" s="774"/>
      <c r="W66" s="775"/>
      <c r="X66" s="776"/>
      <c r="Y66" s="777"/>
      <c r="Z66" s="769"/>
      <c r="AA66" s="770" t="str">
        <f t="shared" si="1"/>
        <v/>
      </c>
      <c r="AB66" s="771" t="str">
        <f t="shared" si="2"/>
        <v/>
      </c>
      <c r="AC66" s="771">
        <f t="shared" si="3"/>
        <v>0</v>
      </c>
      <c r="AD66" s="771">
        <f t="shared" si="4"/>
        <v>0</v>
      </c>
      <c r="AE66" s="771">
        <f t="shared" si="5"/>
        <v>0</v>
      </c>
      <c r="AF66" s="772">
        <f t="shared" si="6"/>
        <v>0</v>
      </c>
      <c r="AG66" s="773"/>
      <c r="AH66" s="774"/>
      <c r="AI66" s="775"/>
      <c r="AJ66" s="776"/>
      <c r="AK66" s="777"/>
      <c r="AL66" s="769"/>
      <c r="AM66" s="770" t="str">
        <f t="shared" si="7"/>
        <v/>
      </c>
      <c r="AN66" s="771" t="str">
        <f t="shared" si="0"/>
        <v/>
      </c>
      <c r="AO66" s="771">
        <f t="shared" si="8"/>
        <v>0</v>
      </c>
      <c r="AP66" s="771">
        <f t="shared" si="9"/>
        <v>0</v>
      </c>
      <c r="AQ66" s="771">
        <f t="shared" si="10"/>
        <v>0</v>
      </c>
      <c r="AR66" s="772">
        <f t="shared" si="11"/>
        <v>0</v>
      </c>
      <c r="AS66" s="244"/>
      <c r="AT66" s="244"/>
      <c r="BU66" s="264"/>
      <c r="BV66" s="264"/>
      <c r="BW66" s="235"/>
      <c r="BX66" s="264"/>
      <c r="BY66" s="264"/>
      <c r="BZ66" s="264"/>
    </row>
    <row r="67" spans="22:78" x14ac:dyDescent="0.25">
      <c r="V67" s="774"/>
      <c r="W67" s="775"/>
      <c r="X67" s="776"/>
      <c r="Y67" s="777"/>
      <c r="Z67" s="769"/>
      <c r="AA67" s="770" t="str">
        <f t="shared" si="1"/>
        <v/>
      </c>
      <c r="AB67" s="771" t="str">
        <f t="shared" si="2"/>
        <v/>
      </c>
      <c r="AC67" s="771">
        <f t="shared" si="3"/>
        <v>0</v>
      </c>
      <c r="AD67" s="771">
        <f t="shared" si="4"/>
        <v>0</v>
      </c>
      <c r="AE67" s="771">
        <f t="shared" si="5"/>
        <v>0</v>
      </c>
      <c r="AF67" s="772">
        <f t="shared" si="6"/>
        <v>0</v>
      </c>
      <c r="AG67" s="773"/>
      <c r="AH67" s="774"/>
      <c r="AI67" s="775"/>
      <c r="AJ67" s="776"/>
      <c r="AK67" s="777"/>
      <c r="AL67" s="769"/>
      <c r="AM67" s="770" t="str">
        <f t="shared" si="7"/>
        <v/>
      </c>
      <c r="AN67" s="771" t="str">
        <f t="shared" si="0"/>
        <v/>
      </c>
      <c r="AO67" s="771">
        <f t="shared" si="8"/>
        <v>0</v>
      </c>
      <c r="AP67" s="771">
        <f t="shared" si="9"/>
        <v>0</v>
      </c>
      <c r="AQ67" s="771">
        <f t="shared" si="10"/>
        <v>0</v>
      </c>
      <c r="AR67" s="772">
        <f t="shared" si="11"/>
        <v>0</v>
      </c>
      <c r="AS67" s="244"/>
      <c r="AT67" s="244"/>
      <c r="BU67" s="264"/>
      <c r="BV67" s="264"/>
      <c r="BW67" s="235"/>
      <c r="BX67" s="264"/>
      <c r="BY67" s="264"/>
      <c r="BZ67" s="264"/>
    </row>
    <row r="68" spans="22:78" x14ac:dyDescent="0.25">
      <c r="V68" s="774"/>
      <c r="W68" s="775"/>
      <c r="X68" s="776"/>
      <c r="Y68" s="777"/>
      <c r="Z68" s="769"/>
      <c r="AA68" s="770" t="str">
        <f t="shared" si="1"/>
        <v/>
      </c>
      <c r="AB68" s="771" t="str">
        <f t="shared" si="2"/>
        <v/>
      </c>
      <c r="AC68" s="771">
        <f t="shared" si="3"/>
        <v>0</v>
      </c>
      <c r="AD68" s="771">
        <f t="shared" si="4"/>
        <v>0</v>
      </c>
      <c r="AE68" s="771">
        <f t="shared" si="5"/>
        <v>0</v>
      </c>
      <c r="AF68" s="772">
        <f t="shared" si="6"/>
        <v>0</v>
      </c>
      <c r="AG68" s="773"/>
      <c r="AH68" s="774"/>
      <c r="AI68" s="775"/>
      <c r="AJ68" s="776"/>
      <c r="AK68" s="777"/>
      <c r="AL68" s="769"/>
      <c r="AM68" s="770" t="str">
        <f t="shared" si="7"/>
        <v/>
      </c>
      <c r="AN68" s="771" t="str">
        <f t="shared" si="0"/>
        <v/>
      </c>
      <c r="AO68" s="771">
        <f t="shared" si="8"/>
        <v>0</v>
      </c>
      <c r="AP68" s="771">
        <f t="shared" si="9"/>
        <v>0</v>
      </c>
      <c r="AQ68" s="771">
        <f t="shared" si="10"/>
        <v>0</v>
      </c>
      <c r="AR68" s="772">
        <f t="shared" si="11"/>
        <v>0</v>
      </c>
      <c r="AS68" s="244"/>
      <c r="AT68" s="244"/>
      <c r="BU68" s="264"/>
      <c r="BV68" s="264"/>
      <c r="BW68" s="235"/>
      <c r="BX68" s="264"/>
      <c r="BY68" s="264"/>
      <c r="BZ68" s="264"/>
    </row>
    <row r="69" spans="22:78" x14ac:dyDescent="0.25">
      <c r="V69" s="774"/>
      <c r="W69" s="775"/>
      <c r="X69" s="776"/>
      <c r="Y69" s="777"/>
      <c r="Z69" s="769"/>
      <c r="AA69" s="770" t="str">
        <f t="shared" si="1"/>
        <v/>
      </c>
      <c r="AB69" s="771" t="str">
        <f t="shared" si="2"/>
        <v/>
      </c>
      <c r="AC69" s="771">
        <f t="shared" si="3"/>
        <v>0</v>
      </c>
      <c r="AD69" s="771">
        <f t="shared" si="4"/>
        <v>0</v>
      </c>
      <c r="AE69" s="771">
        <f t="shared" si="5"/>
        <v>0</v>
      </c>
      <c r="AF69" s="772">
        <f t="shared" si="6"/>
        <v>0</v>
      </c>
      <c r="AG69" s="773"/>
      <c r="AH69" s="774"/>
      <c r="AI69" s="775"/>
      <c r="AJ69" s="776"/>
      <c r="AK69" s="777"/>
      <c r="AL69" s="769"/>
      <c r="AM69" s="770" t="str">
        <f t="shared" si="7"/>
        <v/>
      </c>
      <c r="AN69" s="771" t="str">
        <f t="shared" si="0"/>
        <v/>
      </c>
      <c r="AO69" s="771">
        <f t="shared" si="8"/>
        <v>0</v>
      </c>
      <c r="AP69" s="771">
        <f t="shared" si="9"/>
        <v>0</v>
      </c>
      <c r="AQ69" s="771">
        <f t="shared" si="10"/>
        <v>0</v>
      </c>
      <c r="AR69" s="772">
        <f t="shared" si="11"/>
        <v>0</v>
      </c>
      <c r="AS69" s="244"/>
      <c r="AT69" s="244"/>
      <c r="BU69" s="264"/>
      <c r="BV69" s="264"/>
      <c r="BW69" s="235"/>
      <c r="BX69" s="264"/>
      <c r="BY69" s="264"/>
      <c r="BZ69" s="264"/>
    </row>
    <row r="70" spans="22:78" x14ac:dyDescent="0.25">
      <c r="V70" s="774"/>
      <c r="W70" s="775"/>
      <c r="X70" s="776"/>
      <c r="Y70" s="777"/>
      <c r="Z70" s="769"/>
      <c r="AA70" s="770" t="str">
        <f t="shared" si="1"/>
        <v/>
      </c>
      <c r="AB70" s="771" t="str">
        <f t="shared" si="2"/>
        <v/>
      </c>
      <c r="AC70" s="771">
        <f t="shared" si="3"/>
        <v>0</v>
      </c>
      <c r="AD70" s="771">
        <f t="shared" si="4"/>
        <v>0</v>
      </c>
      <c r="AE70" s="771">
        <f t="shared" si="5"/>
        <v>0</v>
      </c>
      <c r="AF70" s="772">
        <f t="shared" si="6"/>
        <v>0</v>
      </c>
      <c r="AG70" s="773"/>
      <c r="AH70" s="774"/>
      <c r="AI70" s="775"/>
      <c r="AJ70" s="776"/>
      <c r="AK70" s="777"/>
      <c r="AL70" s="769"/>
      <c r="AM70" s="770" t="str">
        <f t="shared" si="7"/>
        <v/>
      </c>
      <c r="AN70" s="771" t="str">
        <f t="shared" si="0"/>
        <v/>
      </c>
      <c r="AO70" s="771">
        <f t="shared" si="8"/>
        <v>0</v>
      </c>
      <c r="AP70" s="771">
        <f t="shared" si="9"/>
        <v>0</v>
      </c>
      <c r="AQ70" s="771">
        <f t="shared" si="10"/>
        <v>0</v>
      </c>
      <c r="AR70" s="772">
        <f t="shared" si="11"/>
        <v>0</v>
      </c>
      <c r="AS70" s="244"/>
      <c r="AT70" s="244"/>
      <c r="BU70" s="264"/>
      <c r="BV70" s="264"/>
      <c r="BW70" s="235"/>
      <c r="BX70" s="264"/>
      <c r="BY70" s="264"/>
      <c r="BZ70" s="264"/>
    </row>
    <row r="71" spans="22:78" x14ac:dyDescent="0.25">
      <c r="V71" s="774"/>
      <c r="W71" s="775"/>
      <c r="X71" s="776"/>
      <c r="Y71" s="777"/>
      <c r="Z71" s="769"/>
      <c r="AA71" s="770" t="str">
        <f t="shared" si="1"/>
        <v/>
      </c>
      <c r="AB71" s="771" t="str">
        <f t="shared" si="2"/>
        <v/>
      </c>
      <c r="AC71" s="771">
        <f t="shared" si="3"/>
        <v>0</v>
      </c>
      <c r="AD71" s="771">
        <f t="shared" si="4"/>
        <v>0</v>
      </c>
      <c r="AE71" s="771">
        <f t="shared" si="5"/>
        <v>0</v>
      </c>
      <c r="AF71" s="772">
        <f t="shared" si="6"/>
        <v>0</v>
      </c>
      <c r="AG71" s="773"/>
      <c r="AH71" s="774"/>
      <c r="AI71" s="775"/>
      <c r="AJ71" s="776"/>
      <c r="AK71" s="777"/>
      <c r="AL71" s="769"/>
      <c r="AM71" s="770" t="str">
        <f t="shared" si="7"/>
        <v/>
      </c>
      <c r="AN71" s="771" t="str">
        <f t="shared" si="0"/>
        <v/>
      </c>
      <c r="AO71" s="771">
        <f t="shared" si="8"/>
        <v>0</v>
      </c>
      <c r="AP71" s="771">
        <f t="shared" si="9"/>
        <v>0</v>
      </c>
      <c r="AQ71" s="771">
        <f t="shared" si="10"/>
        <v>0</v>
      </c>
      <c r="AR71" s="772">
        <f t="shared" si="11"/>
        <v>0</v>
      </c>
      <c r="AS71" s="244"/>
      <c r="AT71" s="244"/>
      <c r="BU71" s="264"/>
      <c r="BV71" s="264"/>
      <c r="BW71" s="235"/>
      <c r="BX71" s="264"/>
      <c r="BY71" s="264"/>
      <c r="BZ71" s="264"/>
    </row>
    <row r="72" spans="22:78" x14ac:dyDescent="0.25">
      <c r="V72" s="774"/>
      <c r="W72" s="775"/>
      <c r="X72" s="776"/>
      <c r="Y72" s="777"/>
      <c r="Z72" s="769"/>
      <c r="AA72" s="770" t="str">
        <f t="shared" si="1"/>
        <v/>
      </c>
      <c r="AB72" s="771" t="str">
        <f t="shared" ref="AB72:AB135" si="13">IF(Y72&gt;1,IF((TestEOY-X72)/365&gt;AA72,AA72,ROUNDUP(((TestEOY-X72)/365),0)),"")</f>
        <v/>
      </c>
      <c r="AC72" s="771">
        <f t="shared" si="3"/>
        <v>0</v>
      </c>
      <c r="AD72" s="771">
        <f t="shared" si="4"/>
        <v>0</v>
      </c>
      <c r="AE72" s="771">
        <f t="shared" si="5"/>
        <v>0</v>
      </c>
      <c r="AF72" s="772">
        <f t="shared" si="6"/>
        <v>0</v>
      </c>
      <c r="AG72" s="773"/>
      <c r="AH72" s="774"/>
      <c r="AI72" s="775"/>
      <c r="AJ72" s="776"/>
      <c r="AK72" s="777"/>
      <c r="AL72" s="769"/>
      <c r="AM72" s="770" t="str">
        <f t="shared" si="7"/>
        <v/>
      </c>
      <c r="AN72" s="771" t="str">
        <f t="shared" ref="AN72:AN135" si="14">IF(AK72&lt;&gt;"",IF((TestEOY-AJ72)/365&gt;AM72,AM72,ROUNDUP(((TestEOY-AJ72)/365),0)),"")</f>
        <v/>
      </c>
      <c r="AO72" s="771">
        <f t="shared" si="8"/>
        <v>0</v>
      </c>
      <c r="AP72" s="771">
        <f t="shared" si="9"/>
        <v>0</v>
      </c>
      <c r="AQ72" s="771">
        <f t="shared" si="10"/>
        <v>0</v>
      </c>
      <c r="AR72" s="772">
        <f t="shared" si="11"/>
        <v>0</v>
      </c>
      <c r="AS72" s="244"/>
      <c r="AT72" s="244"/>
      <c r="BU72" s="264"/>
      <c r="BV72" s="264"/>
      <c r="BW72" s="235"/>
      <c r="BX72" s="264"/>
      <c r="BY72" s="264"/>
      <c r="BZ72" s="264"/>
    </row>
    <row r="73" spans="22:78" x14ac:dyDescent="0.25">
      <c r="V73" s="774"/>
      <c r="W73" s="775"/>
      <c r="X73" s="776"/>
      <c r="Y73" s="777"/>
      <c r="Z73" s="769"/>
      <c r="AA73" s="770" t="str">
        <f t="shared" ref="AA73:AA136" si="15">IFERROR(INDEX($AU$8:$AU$23,MATCH(V73,$AT$8:$AT$23,0)),"")</f>
        <v/>
      </c>
      <c r="AB73" s="771" t="str">
        <f t="shared" si="13"/>
        <v/>
      </c>
      <c r="AC73" s="771">
        <f t="shared" ref="AC73:AC136" si="16">IFERROR(IF(AB73&gt;=AA73,0,IF(AA73&gt;AB73,SLN(Y73,Z73,AA73),0)),"")</f>
        <v>0</v>
      </c>
      <c r="AD73" s="771">
        <f t="shared" ref="AD73:AD136" si="17">AE73-AC73</f>
        <v>0</v>
      </c>
      <c r="AE73" s="771">
        <f t="shared" ref="AE73:AE136" si="18">IFERROR(IF(OR(AA73=0,AA73=""),
     0,
     IF(AB73&gt;=AA73,
          +Y73,
          (+AC73*AB73))),
"")</f>
        <v>0</v>
      </c>
      <c r="AF73" s="772">
        <f t="shared" ref="AF73:AF136" si="19">IFERROR(IF(AE73&gt;Y73,0,(+Y73-AE73))-Z73,"")</f>
        <v>0</v>
      </c>
      <c r="AG73" s="773"/>
      <c r="AH73" s="774"/>
      <c r="AI73" s="775"/>
      <c r="AJ73" s="776"/>
      <c r="AK73" s="777"/>
      <c r="AL73" s="769"/>
      <c r="AM73" s="770" t="str">
        <f t="shared" ref="AM73:AM136" si="20">IFERROR(INDEX($AU$8:$AU$23,MATCH(AH73,$AT$8:$AT$23,0)),"")</f>
        <v/>
      </c>
      <c r="AN73" s="771" t="str">
        <f t="shared" si="14"/>
        <v/>
      </c>
      <c r="AO73" s="771">
        <f t="shared" ref="AO73:AO136" si="21">IFERROR(IF(AN73&gt;=AM73,0,IF(AM73&gt;AN73,SLN(AK73,AL73,AM73),0)),"")</f>
        <v>0</v>
      </c>
      <c r="AP73" s="771">
        <f t="shared" ref="AP73:AP136" si="22">AQ73-AO73</f>
        <v>0</v>
      </c>
      <c r="AQ73" s="771">
        <f t="shared" ref="AQ73:AQ136" si="23">IFERROR(IF(OR(AM73=0,AM73=""),
     0,
     IF(AN73&gt;=AM73,
          +AK73,
          (+AO73*AN73))),
"")</f>
        <v>0</v>
      </c>
      <c r="AR73" s="772">
        <f t="shared" ref="AR73:AR136" si="24">IFERROR(IF(AQ73&gt;AK73,0,(+AK73-AQ73))-AL73,"")</f>
        <v>0</v>
      </c>
      <c r="AS73" s="244"/>
      <c r="AT73" s="244"/>
      <c r="BU73" s="264"/>
      <c r="BV73" s="264"/>
      <c r="BW73" s="235"/>
      <c r="BX73" s="264"/>
      <c r="BY73" s="264"/>
      <c r="BZ73" s="264"/>
    </row>
    <row r="74" spans="22:78" x14ac:dyDescent="0.25">
      <c r="V74" s="774"/>
      <c r="W74" s="775"/>
      <c r="X74" s="776"/>
      <c r="Y74" s="777"/>
      <c r="Z74" s="769"/>
      <c r="AA74" s="770" t="str">
        <f t="shared" si="15"/>
        <v/>
      </c>
      <c r="AB74" s="771" t="str">
        <f t="shared" si="13"/>
        <v/>
      </c>
      <c r="AC74" s="771">
        <f t="shared" si="16"/>
        <v>0</v>
      </c>
      <c r="AD74" s="771">
        <f t="shared" si="17"/>
        <v>0</v>
      </c>
      <c r="AE74" s="771">
        <f t="shared" si="18"/>
        <v>0</v>
      </c>
      <c r="AF74" s="772">
        <f t="shared" si="19"/>
        <v>0</v>
      </c>
      <c r="AG74" s="773"/>
      <c r="AH74" s="774"/>
      <c r="AI74" s="775"/>
      <c r="AJ74" s="776"/>
      <c r="AK74" s="777"/>
      <c r="AL74" s="769"/>
      <c r="AM74" s="770" t="str">
        <f t="shared" si="20"/>
        <v/>
      </c>
      <c r="AN74" s="771" t="str">
        <f t="shared" si="14"/>
        <v/>
      </c>
      <c r="AO74" s="771">
        <f t="shared" si="21"/>
        <v>0</v>
      </c>
      <c r="AP74" s="771">
        <f t="shared" si="22"/>
        <v>0</v>
      </c>
      <c r="AQ74" s="771">
        <f t="shared" si="23"/>
        <v>0</v>
      </c>
      <c r="AR74" s="772">
        <f t="shared" si="24"/>
        <v>0</v>
      </c>
      <c r="AS74" s="244"/>
      <c r="AT74" s="244"/>
      <c r="BU74" s="264"/>
      <c r="BV74" s="264"/>
      <c r="BW74" s="235"/>
      <c r="BX74" s="264"/>
      <c r="BY74" s="264"/>
      <c r="BZ74" s="264"/>
    </row>
    <row r="75" spans="22:78" x14ac:dyDescent="0.25">
      <c r="V75" s="774"/>
      <c r="W75" s="775"/>
      <c r="X75" s="776"/>
      <c r="Y75" s="777"/>
      <c r="Z75" s="769"/>
      <c r="AA75" s="770" t="str">
        <f t="shared" si="15"/>
        <v/>
      </c>
      <c r="AB75" s="771" t="str">
        <f t="shared" si="13"/>
        <v/>
      </c>
      <c r="AC75" s="771">
        <f t="shared" si="16"/>
        <v>0</v>
      </c>
      <c r="AD75" s="771">
        <f t="shared" si="17"/>
        <v>0</v>
      </c>
      <c r="AE75" s="771">
        <f t="shared" si="18"/>
        <v>0</v>
      </c>
      <c r="AF75" s="772">
        <f t="shared" si="19"/>
        <v>0</v>
      </c>
      <c r="AG75" s="773"/>
      <c r="AH75" s="774"/>
      <c r="AI75" s="775"/>
      <c r="AJ75" s="776"/>
      <c r="AK75" s="777"/>
      <c r="AL75" s="769"/>
      <c r="AM75" s="770" t="str">
        <f t="shared" si="20"/>
        <v/>
      </c>
      <c r="AN75" s="771" t="str">
        <f t="shared" si="14"/>
        <v/>
      </c>
      <c r="AO75" s="771">
        <f t="shared" si="21"/>
        <v>0</v>
      </c>
      <c r="AP75" s="771">
        <f t="shared" si="22"/>
        <v>0</v>
      </c>
      <c r="AQ75" s="771">
        <f t="shared" si="23"/>
        <v>0</v>
      </c>
      <c r="AR75" s="772">
        <f t="shared" si="24"/>
        <v>0</v>
      </c>
      <c r="AS75" s="244"/>
      <c r="AT75" s="244"/>
      <c r="BU75" s="264"/>
      <c r="BV75" s="264"/>
      <c r="BW75" s="235"/>
      <c r="BX75" s="264"/>
      <c r="BY75" s="264"/>
      <c r="BZ75" s="264"/>
    </row>
    <row r="76" spans="22:78" x14ac:dyDescent="0.25">
      <c r="V76" s="774"/>
      <c r="W76" s="775"/>
      <c r="X76" s="776"/>
      <c r="Y76" s="777"/>
      <c r="Z76" s="769"/>
      <c r="AA76" s="770" t="str">
        <f t="shared" si="15"/>
        <v/>
      </c>
      <c r="AB76" s="771" t="str">
        <f t="shared" si="13"/>
        <v/>
      </c>
      <c r="AC76" s="771">
        <f t="shared" si="16"/>
        <v>0</v>
      </c>
      <c r="AD76" s="771">
        <f t="shared" si="17"/>
        <v>0</v>
      </c>
      <c r="AE76" s="771">
        <f t="shared" si="18"/>
        <v>0</v>
      </c>
      <c r="AF76" s="772">
        <f t="shared" si="19"/>
        <v>0</v>
      </c>
      <c r="AG76" s="773"/>
      <c r="AH76" s="774"/>
      <c r="AI76" s="775"/>
      <c r="AJ76" s="776"/>
      <c r="AK76" s="777"/>
      <c r="AL76" s="769"/>
      <c r="AM76" s="770" t="str">
        <f t="shared" si="20"/>
        <v/>
      </c>
      <c r="AN76" s="771" t="str">
        <f t="shared" si="14"/>
        <v/>
      </c>
      <c r="AO76" s="771">
        <f t="shared" si="21"/>
        <v>0</v>
      </c>
      <c r="AP76" s="771">
        <f t="shared" si="22"/>
        <v>0</v>
      </c>
      <c r="AQ76" s="771">
        <f t="shared" si="23"/>
        <v>0</v>
      </c>
      <c r="AR76" s="772">
        <f t="shared" si="24"/>
        <v>0</v>
      </c>
      <c r="AS76" s="244"/>
      <c r="AT76" s="244"/>
      <c r="BU76" s="264"/>
      <c r="BV76" s="264"/>
      <c r="BW76" s="235"/>
      <c r="BX76" s="264"/>
      <c r="BY76" s="264"/>
      <c r="BZ76" s="264"/>
    </row>
    <row r="77" spans="22:78" x14ac:dyDescent="0.25">
      <c r="V77" s="774"/>
      <c r="W77" s="775"/>
      <c r="X77" s="776"/>
      <c r="Y77" s="777"/>
      <c r="Z77" s="769"/>
      <c r="AA77" s="770" t="str">
        <f t="shared" si="15"/>
        <v/>
      </c>
      <c r="AB77" s="771" t="str">
        <f t="shared" si="13"/>
        <v/>
      </c>
      <c r="AC77" s="771">
        <f t="shared" si="16"/>
        <v>0</v>
      </c>
      <c r="AD77" s="771">
        <f t="shared" si="17"/>
        <v>0</v>
      </c>
      <c r="AE77" s="771">
        <f t="shared" si="18"/>
        <v>0</v>
      </c>
      <c r="AF77" s="772">
        <f t="shared" si="19"/>
        <v>0</v>
      </c>
      <c r="AG77" s="773"/>
      <c r="AH77" s="774"/>
      <c r="AI77" s="775"/>
      <c r="AJ77" s="776"/>
      <c r="AK77" s="777"/>
      <c r="AL77" s="769"/>
      <c r="AM77" s="770" t="str">
        <f t="shared" si="20"/>
        <v/>
      </c>
      <c r="AN77" s="771" t="str">
        <f t="shared" si="14"/>
        <v/>
      </c>
      <c r="AO77" s="771">
        <f t="shared" si="21"/>
        <v>0</v>
      </c>
      <c r="AP77" s="771">
        <f t="shared" si="22"/>
        <v>0</v>
      </c>
      <c r="AQ77" s="771">
        <f t="shared" si="23"/>
        <v>0</v>
      </c>
      <c r="AR77" s="772">
        <f t="shared" si="24"/>
        <v>0</v>
      </c>
      <c r="AS77" s="244"/>
      <c r="AT77" s="244"/>
      <c r="BU77" s="264"/>
      <c r="BV77" s="264"/>
      <c r="BW77" s="235"/>
      <c r="BX77" s="264"/>
      <c r="BY77" s="264"/>
      <c r="BZ77" s="264"/>
    </row>
    <row r="78" spans="22:78" x14ac:dyDescent="0.25">
      <c r="V78" s="774"/>
      <c r="W78" s="775"/>
      <c r="X78" s="776"/>
      <c r="Y78" s="777"/>
      <c r="Z78" s="769"/>
      <c r="AA78" s="770" t="str">
        <f t="shared" si="15"/>
        <v/>
      </c>
      <c r="AB78" s="771" t="str">
        <f t="shared" si="13"/>
        <v/>
      </c>
      <c r="AC78" s="771">
        <f t="shared" si="16"/>
        <v>0</v>
      </c>
      <c r="AD78" s="771">
        <f t="shared" si="17"/>
        <v>0</v>
      </c>
      <c r="AE78" s="771">
        <f t="shared" si="18"/>
        <v>0</v>
      </c>
      <c r="AF78" s="772">
        <f t="shared" si="19"/>
        <v>0</v>
      </c>
      <c r="AG78" s="773"/>
      <c r="AH78" s="774"/>
      <c r="AI78" s="775"/>
      <c r="AJ78" s="776"/>
      <c r="AK78" s="777"/>
      <c r="AL78" s="769"/>
      <c r="AM78" s="770" t="str">
        <f t="shared" si="20"/>
        <v/>
      </c>
      <c r="AN78" s="771" t="str">
        <f t="shared" si="14"/>
        <v/>
      </c>
      <c r="AO78" s="771">
        <f t="shared" si="21"/>
        <v>0</v>
      </c>
      <c r="AP78" s="771">
        <f t="shared" si="22"/>
        <v>0</v>
      </c>
      <c r="AQ78" s="771">
        <f t="shared" si="23"/>
        <v>0</v>
      </c>
      <c r="AR78" s="772">
        <f t="shared" si="24"/>
        <v>0</v>
      </c>
      <c r="AS78" s="244"/>
      <c r="AT78" s="244"/>
      <c r="BU78" s="264"/>
      <c r="BV78" s="264"/>
      <c r="BW78" s="235"/>
      <c r="BX78" s="264"/>
      <c r="BY78" s="264"/>
      <c r="BZ78" s="264"/>
    </row>
    <row r="79" spans="22:78" x14ac:dyDescent="0.25">
      <c r="V79" s="774"/>
      <c r="W79" s="775"/>
      <c r="X79" s="776"/>
      <c r="Y79" s="777"/>
      <c r="Z79" s="769"/>
      <c r="AA79" s="770" t="str">
        <f t="shared" si="15"/>
        <v/>
      </c>
      <c r="AB79" s="771" t="str">
        <f t="shared" si="13"/>
        <v/>
      </c>
      <c r="AC79" s="771">
        <f t="shared" si="16"/>
        <v>0</v>
      </c>
      <c r="AD79" s="771">
        <f t="shared" si="17"/>
        <v>0</v>
      </c>
      <c r="AE79" s="771">
        <f t="shared" si="18"/>
        <v>0</v>
      </c>
      <c r="AF79" s="772">
        <f t="shared" si="19"/>
        <v>0</v>
      </c>
      <c r="AG79" s="773"/>
      <c r="AH79" s="774"/>
      <c r="AI79" s="775"/>
      <c r="AJ79" s="776"/>
      <c r="AK79" s="777"/>
      <c r="AL79" s="769"/>
      <c r="AM79" s="770" t="str">
        <f t="shared" si="20"/>
        <v/>
      </c>
      <c r="AN79" s="771" t="str">
        <f t="shared" si="14"/>
        <v/>
      </c>
      <c r="AO79" s="771">
        <f t="shared" si="21"/>
        <v>0</v>
      </c>
      <c r="AP79" s="771">
        <f t="shared" si="22"/>
        <v>0</v>
      </c>
      <c r="AQ79" s="771">
        <f t="shared" si="23"/>
        <v>0</v>
      </c>
      <c r="AR79" s="772">
        <f t="shared" si="24"/>
        <v>0</v>
      </c>
      <c r="AS79" s="244"/>
      <c r="AT79" s="244"/>
      <c r="BU79" s="264"/>
      <c r="BV79" s="264"/>
      <c r="BW79" s="235"/>
      <c r="BX79" s="264"/>
      <c r="BY79" s="264"/>
      <c r="BZ79" s="264"/>
    </row>
    <row r="80" spans="22:78" x14ac:dyDescent="0.25">
      <c r="V80" s="774"/>
      <c r="W80" s="775"/>
      <c r="X80" s="776"/>
      <c r="Y80" s="777"/>
      <c r="Z80" s="769"/>
      <c r="AA80" s="770" t="str">
        <f t="shared" si="15"/>
        <v/>
      </c>
      <c r="AB80" s="771" t="str">
        <f t="shared" si="13"/>
        <v/>
      </c>
      <c r="AC80" s="771">
        <f t="shared" si="16"/>
        <v>0</v>
      </c>
      <c r="AD80" s="771">
        <f t="shared" si="17"/>
        <v>0</v>
      </c>
      <c r="AE80" s="771">
        <f t="shared" si="18"/>
        <v>0</v>
      </c>
      <c r="AF80" s="772">
        <f t="shared" si="19"/>
        <v>0</v>
      </c>
      <c r="AG80" s="773"/>
      <c r="AH80" s="774"/>
      <c r="AI80" s="775"/>
      <c r="AJ80" s="776"/>
      <c r="AK80" s="777"/>
      <c r="AL80" s="769"/>
      <c r="AM80" s="770" t="str">
        <f t="shared" si="20"/>
        <v/>
      </c>
      <c r="AN80" s="771" t="str">
        <f t="shared" si="14"/>
        <v/>
      </c>
      <c r="AO80" s="771">
        <f t="shared" si="21"/>
        <v>0</v>
      </c>
      <c r="AP80" s="771">
        <f t="shared" si="22"/>
        <v>0</v>
      </c>
      <c r="AQ80" s="771">
        <f t="shared" si="23"/>
        <v>0</v>
      </c>
      <c r="AR80" s="772">
        <f t="shared" si="24"/>
        <v>0</v>
      </c>
      <c r="AS80" s="244"/>
      <c r="AT80" s="244"/>
      <c r="BU80" s="264"/>
      <c r="BV80" s="264"/>
      <c r="BW80" s="235"/>
      <c r="BX80" s="264"/>
      <c r="BY80" s="264"/>
      <c r="BZ80" s="264"/>
    </row>
    <row r="81" spans="22:78" x14ac:dyDescent="0.25">
      <c r="V81" s="774"/>
      <c r="W81" s="775"/>
      <c r="X81" s="776"/>
      <c r="Y81" s="777"/>
      <c r="Z81" s="769"/>
      <c r="AA81" s="770" t="str">
        <f t="shared" si="15"/>
        <v/>
      </c>
      <c r="AB81" s="771" t="str">
        <f t="shared" si="13"/>
        <v/>
      </c>
      <c r="AC81" s="771">
        <f t="shared" si="16"/>
        <v>0</v>
      </c>
      <c r="AD81" s="771">
        <f t="shared" si="17"/>
        <v>0</v>
      </c>
      <c r="AE81" s="771">
        <f t="shared" si="18"/>
        <v>0</v>
      </c>
      <c r="AF81" s="772">
        <f t="shared" si="19"/>
        <v>0</v>
      </c>
      <c r="AG81" s="773"/>
      <c r="AH81" s="774"/>
      <c r="AI81" s="775"/>
      <c r="AJ81" s="776"/>
      <c r="AK81" s="777"/>
      <c r="AL81" s="769"/>
      <c r="AM81" s="770" t="str">
        <f t="shared" si="20"/>
        <v/>
      </c>
      <c r="AN81" s="771" t="str">
        <f t="shared" si="14"/>
        <v/>
      </c>
      <c r="AO81" s="771">
        <f t="shared" si="21"/>
        <v>0</v>
      </c>
      <c r="AP81" s="771">
        <f t="shared" si="22"/>
        <v>0</v>
      </c>
      <c r="AQ81" s="771">
        <f t="shared" si="23"/>
        <v>0</v>
      </c>
      <c r="AR81" s="772">
        <f t="shared" si="24"/>
        <v>0</v>
      </c>
      <c r="AS81" s="244"/>
      <c r="AT81" s="244"/>
      <c r="BU81" s="264"/>
      <c r="BV81" s="264"/>
      <c r="BW81" s="235"/>
      <c r="BX81" s="264"/>
      <c r="BY81" s="264"/>
      <c r="BZ81" s="264"/>
    </row>
    <row r="82" spans="22:78" x14ac:dyDescent="0.25">
      <c r="V82" s="774"/>
      <c r="W82" s="775"/>
      <c r="X82" s="776"/>
      <c r="Y82" s="777"/>
      <c r="Z82" s="769"/>
      <c r="AA82" s="770" t="str">
        <f t="shared" si="15"/>
        <v/>
      </c>
      <c r="AB82" s="771" t="str">
        <f t="shared" si="13"/>
        <v/>
      </c>
      <c r="AC82" s="771">
        <f t="shared" si="16"/>
        <v>0</v>
      </c>
      <c r="AD82" s="771">
        <f t="shared" si="17"/>
        <v>0</v>
      </c>
      <c r="AE82" s="771">
        <f t="shared" si="18"/>
        <v>0</v>
      </c>
      <c r="AF82" s="772">
        <f t="shared" si="19"/>
        <v>0</v>
      </c>
      <c r="AG82" s="773"/>
      <c r="AH82" s="774"/>
      <c r="AI82" s="775"/>
      <c r="AJ82" s="776"/>
      <c r="AK82" s="777"/>
      <c r="AL82" s="769"/>
      <c r="AM82" s="770" t="str">
        <f t="shared" si="20"/>
        <v/>
      </c>
      <c r="AN82" s="771" t="str">
        <f t="shared" si="14"/>
        <v/>
      </c>
      <c r="AO82" s="771">
        <f t="shared" si="21"/>
        <v>0</v>
      </c>
      <c r="AP82" s="771">
        <f t="shared" si="22"/>
        <v>0</v>
      </c>
      <c r="AQ82" s="771">
        <f t="shared" si="23"/>
        <v>0</v>
      </c>
      <c r="AR82" s="772">
        <f t="shared" si="24"/>
        <v>0</v>
      </c>
      <c r="AS82" s="244"/>
      <c r="AT82" s="244"/>
      <c r="BU82" s="264"/>
      <c r="BV82" s="264"/>
      <c r="BW82" s="235"/>
      <c r="BX82" s="264"/>
      <c r="BY82" s="264"/>
      <c r="BZ82" s="264"/>
    </row>
    <row r="83" spans="22:78" x14ac:dyDescent="0.25">
      <c r="V83" s="774"/>
      <c r="W83" s="775"/>
      <c r="X83" s="776"/>
      <c r="Y83" s="777"/>
      <c r="Z83" s="769"/>
      <c r="AA83" s="770" t="str">
        <f t="shared" si="15"/>
        <v/>
      </c>
      <c r="AB83" s="771" t="str">
        <f t="shared" si="13"/>
        <v/>
      </c>
      <c r="AC83" s="771">
        <f t="shared" si="16"/>
        <v>0</v>
      </c>
      <c r="AD83" s="771">
        <f t="shared" si="17"/>
        <v>0</v>
      </c>
      <c r="AE83" s="771">
        <f t="shared" si="18"/>
        <v>0</v>
      </c>
      <c r="AF83" s="772">
        <f t="shared" si="19"/>
        <v>0</v>
      </c>
      <c r="AG83" s="773"/>
      <c r="AH83" s="774"/>
      <c r="AI83" s="775"/>
      <c r="AJ83" s="776"/>
      <c r="AK83" s="777"/>
      <c r="AL83" s="769"/>
      <c r="AM83" s="770" t="str">
        <f t="shared" si="20"/>
        <v/>
      </c>
      <c r="AN83" s="771" t="str">
        <f t="shared" si="14"/>
        <v/>
      </c>
      <c r="AO83" s="771">
        <f t="shared" si="21"/>
        <v>0</v>
      </c>
      <c r="AP83" s="771">
        <f t="shared" si="22"/>
        <v>0</v>
      </c>
      <c r="AQ83" s="771">
        <f t="shared" si="23"/>
        <v>0</v>
      </c>
      <c r="AR83" s="772">
        <f t="shared" si="24"/>
        <v>0</v>
      </c>
      <c r="AS83" s="244"/>
      <c r="AT83" s="244"/>
      <c r="BU83" s="264"/>
      <c r="BV83" s="264"/>
      <c r="BW83" s="235"/>
      <c r="BX83" s="264"/>
      <c r="BY83" s="264"/>
      <c r="BZ83" s="264"/>
    </row>
    <row r="84" spans="22:78" x14ac:dyDescent="0.25">
      <c r="V84" s="774"/>
      <c r="W84" s="775"/>
      <c r="X84" s="776"/>
      <c r="Y84" s="777"/>
      <c r="Z84" s="769"/>
      <c r="AA84" s="770" t="str">
        <f t="shared" si="15"/>
        <v/>
      </c>
      <c r="AB84" s="771" t="str">
        <f t="shared" si="13"/>
        <v/>
      </c>
      <c r="AC84" s="771">
        <f t="shared" si="16"/>
        <v>0</v>
      </c>
      <c r="AD84" s="771">
        <f t="shared" si="17"/>
        <v>0</v>
      </c>
      <c r="AE84" s="771">
        <f t="shared" si="18"/>
        <v>0</v>
      </c>
      <c r="AF84" s="772">
        <f t="shared" si="19"/>
        <v>0</v>
      </c>
      <c r="AG84" s="773"/>
      <c r="AH84" s="774"/>
      <c r="AI84" s="775"/>
      <c r="AJ84" s="776"/>
      <c r="AK84" s="777"/>
      <c r="AL84" s="769"/>
      <c r="AM84" s="770" t="str">
        <f t="shared" si="20"/>
        <v/>
      </c>
      <c r="AN84" s="771" t="str">
        <f t="shared" si="14"/>
        <v/>
      </c>
      <c r="AO84" s="771">
        <f t="shared" si="21"/>
        <v>0</v>
      </c>
      <c r="AP84" s="771">
        <f t="shared" si="22"/>
        <v>0</v>
      </c>
      <c r="AQ84" s="771">
        <f t="shared" si="23"/>
        <v>0</v>
      </c>
      <c r="AR84" s="772">
        <f t="shared" si="24"/>
        <v>0</v>
      </c>
      <c r="AS84" s="244"/>
      <c r="AT84" s="244"/>
      <c r="BU84" s="264"/>
      <c r="BV84" s="264"/>
      <c r="BW84" s="235"/>
      <c r="BX84" s="264"/>
      <c r="BY84" s="264"/>
      <c r="BZ84" s="264"/>
    </row>
    <row r="85" spans="22:78" x14ac:dyDescent="0.25">
      <c r="V85" s="774"/>
      <c r="W85" s="775"/>
      <c r="X85" s="776"/>
      <c r="Y85" s="777"/>
      <c r="Z85" s="769"/>
      <c r="AA85" s="770" t="str">
        <f t="shared" si="15"/>
        <v/>
      </c>
      <c r="AB85" s="771" t="str">
        <f t="shared" si="13"/>
        <v/>
      </c>
      <c r="AC85" s="771">
        <f t="shared" si="16"/>
        <v>0</v>
      </c>
      <c r="AD85" s="771">
        <f t="shared" si="17"/>
        <v>0</v>
      </c>
      <c r="AE85" s="771">
        <f t="shared" si="18"/>
        <v>0</v>
      </c>
      <c r="AF85" s="772">
        <f t="shared" si="19"/>
        <v>0</v>
      </c>
      <c r="AG85" s="773"/>
      <c r="AH85" s="774"/>
      <c r="AI85" s="775"/>
      <c r="AJ85" s="776"/>
      <c r="AK85" s="777"/>
      <c r="AL85" s="769"/>
      <c r="AM85" s="770" t="str">
        <f t="shared" si="20"/>
        <v/>
      </c>
      <c r="AN85" s="771" t="str">
        <f t="shared" si="14"/>
        <v/>
      </c>
      <c r="AO85" s="771">
        <f t="shared" si="21"/>
        <v>0</v>
      </c>
      <c r="AP85" s="771">
        <f t="shared" si="22"/>
        <v>0</v>
      </c>
      <c r="AQ85" s="771">
        <f t="shared" si="23"/>
        <v>0</v>
      </c>
      <c r="AR85" s="772">
        <f t="shared" si="24"/>
        <v>0</v>
      </c>
      <c r="AS85" s="244"/>
      <c r="AT85" s="244"/>
      <c r="BU85" s="264"/>
      <c r="BV85" s="264"/>
      <c r="BW85" s="235"/>
      <c r="BX85" s="264"/>
      <c r="BY85" s="264"/>
      <c r="BZ85" s="264"/>
    </row>
    <row r="86" spans="22:78" x14ac:dyDescent="0.25">
      <c r="V86" s="774"/>
      <c r="W86" s="775"/>
      <c r="X86" s="776"/>
      <c r="Y86" s="777"/>
      <c r="Z86" s="769"/>
      <c r="AA86" s="770" t="str">
        <f t="shared" si="15"/>
        <v/>
      </c>
      <c r="AB86" s="771" t="str">
        <f t="shared" si="13"/>
        <v/>
      </c>
      <c r="AC86" s="771">
        <f t="shared" si="16"/>
        <v>0</v>
      </c>
      <c r="AD86" s="771">
        <f t="shared" si="17"/>
        <v>0</v>
      </c>
      <c r="AE86" s="771">
        <f t="shared" si="18"/>
        <v>0</v>
      </c>
      <c r="AF86" s="772">
        <f t="shared" si="19"/>
        <v>0</v>
      </c>
      <c r="AG86" s="773"/>
      <c r="AH86" s="774"/>
      <c r="AI86" s="775"/>
      <c r="AJ86" s="776"/>
      <c r="AK86" s="777"/>
      <c r="AL86" s="769"/>
      <c r="AM86" s="770" t="str">
        <f t="shared" si="20"/>
        <v/>
      </c>
      <c r="AN86" s="771" t="str">
        <f t="shared" si="14"/>
        <v/>
      </c>
      <c r="AO86" s="771">
        <f t="shared" si="21"/>
        <v>0</v>
      </c>
      <c r="AP86" s="771">
        <f t="shared" si="22"/>
        <v>0</v>
      </c>
      <c r="AQ86" s="771">
        <f t="shared" si="23"/>
        <v>0</v>
      </c>
      <c r="AR86" s="772">
        <f t="shared" si="24"/>
        <v>0</v>
      </c>
      <c r="AS86" s="244"/>
      <c r="AT86" s="244"/>
      <c r="BU86" s="264"/>
      <c r="BV86" s="264"/>
      <c r="BW86" s="235"/>
      <c r="BX86" s="264"/>
      <c r="BY86" s="264"/>
      <c r="BZ86" s="264"/>
    </row>
    <row r="87" spans="22:78" x14ac:dyDescent="0.25">
      <c r="V87" s="774"/>
      <c r="W87" s="775"/>
      <c r="X87" s="776"/>
      <c r="Y87" s="777"/>
      <c r="Z87" s="769"/>
      <c r="AA87" s="770" t="str">
        <f t="shared" si="15"/>
        <v/>
      </c>
      <c r="AB87" s="771" t="str">
        <f t="shared" si="13"/>
        <v/>
      </c>
      <c r="AC87" s="771">
        <f t="shared" si="16"/>
        <v>0</v>
      </c>
      <c r="AD87" s="771">
        <f t="shared" si="17"/>
        <v>0</v>
      </c>
      <c r="AE87" s="771">
        <f t="shared" si="18"/>
        <v>0</v>
      </c>
      <c r="AF87" s="772">
        <f t="shared" si="19"/>
        <v>0</v>
      </c>
      <c r="AG87" s="773"/>
      <c r="AH87" s="774"/>
      <c r="AI87" s="775"/>
      <c r="AJ87" s="776"/>
      <c r="AK87" s="777"/>
      <c r="AL87" s="769"/>
      <c r="AM87" s="770" t="str">
        <f t="shared" si="20"/>
        <v/>
      </c>
      <c r="AN87" s="771" t="str">
        <f t="shared" si="14"/>
        <v/>
      </c>
      <c r="AO87" s="771">
        <f t="shared" si="21"/>
        <v>0</v>
      </c>
      <c r="AP87" s="771">
        <f t="shared" si="22"/>
        <v>0</v>
      </c>
      <c r="AQ87" s="771">
        <f t="shared" si="23"/>
        <v>0</v>
      </c>
      <c r="AR87" s="772">
        <f t="shared" si="24"/>
        <v>0</v>
      </c>
      <c r="AS87" s="244"/>
      <c r="AT87" s="244"/>
      <c r="BU87" s="264"/>
      <c r="BV87" s="264"/>
      <c r="BW87" s="235"/>
      <c r="BX87" s="264"/>
      <c r="BY87" s="264"/>
      <c r="BZ87" s="264"/>
    </row>
    <row r="88" spans="22:78" x14ac:dyDescent="0.25">
      <c r="V88" s="774"/>
      <c r="W88" s="775"/>
      <c r="X88" s="776"/>
      <c r="Y88" s="777"/>
      <c r="Z88" s="769"/>
      <c r="AA88" s="770" t="str">
        <f t="shared" si="15"/>
        <v/>
      </c>
      <c r="AB88" s="771" t="str">
        <f t="shared" si="13"/>
        <v/>
      </c>
      <c r="AC88" s="771">
        <f t="shared" si="16"/>
        <v>0</v>
      </c>
      <c r="AD88" s="771">
        <f t="shared" si="17"/>
        <v>0</v>
      </c>
      <c r="AE88" s="771">
        <f t="shared" si="18"/>
        <v>0</v>
      </c>
      <c r="AF88" s="772">
        <f t="shared" si="19"/>
        <v>0</v>
      </c>
      <c r="AG88" s="773"/>
      <c r="AH88" s="774"/>
      <c r="AI88" s="775"/>
      <c r="AJ88" s="776"/>
      <c r="AK88" s="777"/>
      <c r="AL88" s="769"/>
      <c r="AM88" s="770" t="str">
        <f t="shared" si="20"/>
        <v/>
      </c>
      <c r="AN88" s="771" t="str">
        <f t="shared" si="14"/>
        <v/>
      </c>
      <c r="AO88" s="771">
        <f t="shared" si="21"/>
        <v>0</v>
      </c>
      <c r="AP88" s="771">
        <f t="shared" si="22"/>
        <v>0</v>
      </c>
      <c r="AQ88" s="771">
        <f t="shared" si="23"/>
        <v>0</v>
      </c>
      <c r="AR88" s="772">
        <f t="shared" si="24"/>
        <v>0</v>
      </c>
      <c r="AS88" s="244"/>
      <c r="AT88" s="244"/>
      <c r="BU88" s="264"/>
      <c r="BV88" s="264"/>
      <c r="BW88" s="235"/>
      <c r="BX88" s="264"/>
      <c r="BY88" s="264"/>
      <c r="BZ88" s="264"/>
    </row>
    <row r="89" spans="22:78" x14ac:dyDescent="0.25">
      <c r="V89" s="774"/>
      <c r="W89" s="775"/>
      <c r="X89" s="776"/>
      <c r="Y89" s="777"/>
      <c r="Z89" s="769"/>
      <c r="AA89" s="770" t="str">
        <f t="shared" si="15"/>
        <v/>
      </c>
      <c r="AB89" s="771" t="str">
        <f t="shared" si="13"/>
        <v/>
      </c>
      <c r="AC89" s="771">
        <f t="shared" si="16"/>
        <v>0</v>
      </c>
      <c r="AD89" s="771">
        <f t="shared" si="17"/>
        <v>0</v>
      </c>
      <c r="AE89" s="771">
        <f t="shared" si="18"/>
        <v>0</v>
      </c>
      <c r="AF89" s="772">
        <f t="shared" si="19"/>
        <v>0</v>
      </c>
      <c r="AG89" s="773"/>
      <c r="AH89" s="774"/>
      <c r="AI89" s="775"/>
      <c r="AJ89" s="776"/>
      <c r="AK89" s="777"/>
      <c r="AL89" s="769"/>
      <c r="AM89" s="770" t="str">
        <f t="shared" si="20"/>
        <v/>
      </c>
      <c r="AN89" s="771" t="str">
        <f t="shared" si="14"/>
        <v/>
      </c>
      <c r="AO89" s="771">
        <f t="shared" si="21"/>
        <v>0</v>
      </c>
      <c r="AP89" s="771">
        <f t="shared" si="22"/>
        <v>0</v>
      </c>
      <c r="AQ89" s="771">
        <f t="shared" si="23"/>
        <v>0</v>
      </c>
      <c r="AR89" s="772">
        <f t="shared" si="24"/>
        <v>0</v>
      </c>
      <c r="AS89" s="244"/>
      <c r="AT89" s="244"/>
      <c r="BU89" s="264"/>
      <c r="BV89" s="264"/>
      <c r="BW89" s="235"/>
      <c r="BX89" s="264"/>
      <c r="BY89" s="264"/>
      <c r="BZ89" s="264"/>
    </row>
    <row r="90" spans="22:78" x14ac:dyDescent="0.25">
      <c r="V90" s="774"/>
      <c r="W90" s="775"/>
      <c r="X90" s="776"/>
      <c r="Y90" s="777"/>
      <c r="Z90" s="769"/>
      <c r="AA90" s="770" t="str">
        <f t="shared" si="15"/>
        <v/>
      </c>
      <c r="AB90" s="771" t="str">
        <f t="shared" si="13"/>
        <v/>
      </c>
      <c r="AC90" s="771">
        <f t="shared" si="16"/>
        <v>0</v>
      </c>
      <c r="AD90" s="771">
        <f t="shared" si="17"/>
        <v>0</v>
      </c>
      <c r="AE90" s="771">
        <f t="shared" si="18"/>
        <v>0</v>
      </c>
      <c r="AF90" s="772">
        <f t="shared" si="19"/>
        <v>0</v>
      </c>
      <c r="AG90" s="773"/>
      <c r="AH90" s="774"/>
      <c r="AI90" s="775"/>
      <c r="AJ90" s="776"/>
      <c r="AK90" s="777"/>
      <c r="AL90" s="769"/>
      <c r="AM90" s="770" t="str">
        <f t="shared" si="20"/>
        <v/>
      </c>
      <c r="AN90" s="771" t="str">
        <f t="shared" si="14"/>
        <v/>
      </c>
      <c r="AO90" s="771">
        <f t="shared" si="21"/>
        <v>0</v>
      </c>
      <c r="AP90" s="771">
        <f t="shared" si="22"/>
        <v>0</v>
      </c>
      <c r="AQ90" s="771">
        <f t="shared" si="23"/>
        <v>0</v>
      </c>
      <c r="AR90" s="772">
        <f t="shared" si="24"/>
        <v>0</v>
      </c>
      <c r="AS90" s="244"/>
      <c r="AT90" s="244"/>
      <c r="BU90" s="264"/>
      <c r="BV90" s="264"/>
      <c r="BW90" s="235"/>
      <c r="BX90" s="264"/>
      <c r="BY90" s="264"/>
      <c r="BZ90" s="264"/>
    </row>
    <row r="91" spans="22:78" x14ac:dyDescent="0.25">
      <c r="V91" s="774"/>
      <c r="W91" s="775"/>
      <c r="X91" s="776"/>
      <c r="Y91" s="777"/>
      <c r="Z91" s="769"/>
      <c r="AA91" s="770" t="str">
        <f t="shared" si="15"/>
        <v/>
      </c>
      <c r="AB91" s="771" t="str">
        <f t="shared" si="13"/>
        <v/>
      </c>
      <c r="AC91" s="771">
        <f t="shared" si="16"/>
        <v>0</v>
      </c>
      <c r="AD91" s="771">
        <f t="shared" si="17"/>
        <v>0</v>
      </c>
      <c r="AE91" s="771">
        <f t="shared" si="18"/>
        <v>0</v>
      </c>
      <c r="AF91" s="772">
        <f t="shared" si="19"/>
        <v>0</v>
      </c>
      <c r="AG91" s="773"/>
      <c r="AH91" s="774"/>
      <c r="AI91" s="775"/>
      <c r="AJ91" s="776"/>
      <c r="AK91" s="777"/>
      <c r="AL91" s="769"/>
      <c r="AM91" s="770" t="str">
        <f t="shared" si="20"/>
        <v/>
      </c>
      <c r="AN91" s="771" t="str">
        <f t="shared" si="14"/>
        <v/>
      </c>
      <c r="AO91" s="771">
        <f t="shared" si="21"/>
        <v>0</v>
      </c>
      <c r="AP91" s="771">
        <f t="shared" si="22"/>
        <v>0</v>
      </c>
      <c r="AQ91" s="771">
        <f t="shared" si="23"/>
        <v>0</v>
      </c>
      <c r="AR91" s="772">
        <f t="shared" si="24"/>
        <v>0</v>
      </c>
      <c r="AS91" s="244"/>
      <c r="AT91" s="244"/>
      <c r="BU91" s="264"/>
      <c r="BV91" s="264"/>
      <c r="BW91" s="235"/>
      <c r="BX91" s="264"/>
      <c r="BY91" s="264"/>
      <c r="BZ91" s="264"/>
    </row>
    <row r="92" spans="22:78" x14ac:dyDescent="0.25">
      <c r="V92" s="774"/>
      <c r="W92" s="775"/>
      <c r="X92" s="776"/>
      <c r="Y92" s="777"/>
      <c r="Z92" s="769"/>
      <c r="AA92" s="770" t="str">
        <f t="shared" si="15"/>
        <v/>
      </c>
      <c r="AB92" s="771" t="str">
        <f t="shared" si="13"/>
        <v/>
      </c>
      <c r="AC92" s="771">
        <f t="shared" si="16"/>
        <v>0</v>
      </c>
      <c r="AD92" s="771">
        <f t="shared" si="17"/>
        <v>0</v>
      </c>
      <c r="AE92" s="771">
        <f t="shared" si="18"/>
        <v>0</v>
      </c>
      <c r="AF92" s="772">
        <f t="shared" si="19"/>
        <v>0</v>
      </c>
      <c r="AG92" s="773"/>
      <c r="AH92" s="774"/>
      <c r="AI92" s="775"/>
      <c r="AJ92" s="776"/>
      <c r="AK92" s="777"/>
      <c r="AL92" s="769"/>
      <c r="AM92" s="770" t="str">
        <f t="shared" si="20"/>
        <v/>
      </c>
      <c r="AN92" s="771" t="str">
        <f t="shared" si="14"/>
        <v/>
      </c>
      <c r="AO92" s="771">
        <f t="shared" si="21"/>
        <v>0</v>
      </c>
      <c r="AP92" s="771">
        <f t="shared" si="22"/>
        <v>0</v>
      </c>
      <c r="AQ92" s="771">
        <f t="shared" si="23"/>
        <v>0</v>
      </c>
      <c r="AR92" s="772">
        <f t="shared" si="24"/>
        <v>0</v>
      </c>
      <c r="AS92" s="244"/>
      <c r="AT92" s="244"/>
      <c r="BU92" s="264"/>
      <c r="BV92" s="264"/>
      <c r="BW92" s="235"/>
      <c r="BX92" s="264"/>
      <c r="BY92" s="264"/>
      <c r="BZ92" s="264"/>
    </row>
    <row r="93" spans="22:78" x14ac:dyDescent="0.25">
      <c r="V93" s="774"/>
      <c r="W93" s="775"/>
      <c r="X93" s="776"/>
      <c r="Y93" s="777"/>
      <c r="Z93" s="769"/>
      <c r="AA93" s="770" t="str">
        <f t="shared" si="15"/>
        <v/>
      </c>
      <c r="AB93" s="771" t="str">
        <f t="shared" si="13"/>
        <v/>
      </c>
      <c r="AC93" s="771">
        <f t="shared" si="16"/>
        <v>0</v>
      </c>
      <c r="AD93" s="771">
        <f t="shared" si="17"/>
        <v>0</v>
      </c>
      <c r="AE93" s="771">
        <f t="shared" si="18"/>
        <v>0</v>
      </c>
      <c r="AF93" s="772">
        <f t="shared" si="19"/>
        <v>0</v>
      </c>
      <c r="AG93" s="773"/>
      <c r="AH93" s="774"/>
      <c r="AI93" s="775"/>
      <c r="AJ93" s="776"/>
      <c r="AK93" s="777"/>
      <c r="AL93" s="769"/>
      <c r="AM93" s="770" t="str">
        <f t="shared" si="20"/>
        <v/>
      </c>
      <c r="AN93" s="771" t="str">
        <f t="shared" si="14"/>
        <v/>
      </c>
      <c r="AO93" s="771">
        <f t="shared" si="21"/>
        <v>0</v>
      </c>
      <c r="AP93" s="771">
        <f t="shared" si="22"/>
        <v>0</v>
      </c>
      <c r="AQ93" s="771">
        <f t="shared" si="23"/>
        <v>0</v>
      </c>
      <c r="AR93" s="772">
        <f t="shared" si="24"/>
        <v>0</v>
      </c>
      <c r="AS93" s="244"/>
      <c r="AT93" s="244"/>
      <c r="BU93" s="264"/>
      <c r="BV93" s="264"/>
      <c r="BW93" s="235"/>
      <c r="BX93" s="264"/>
      <c r="BY93" s="264"/>
      <c r="BZ93" s="264"/>
    </row>
    <row r="94" spans="22:78" x14ac:dyDescent="0.25">
      <c r="V94" s="774"/>
      <c r="W94" s="775"/>
      <c r="X94" s="776"/>
      <c r="Y94" s="777"/>
      <c r="Z94" s="769"/>
      <c r="AA94" s="770" t="str">
        <f t="shared" si="15"/>
        <v/>
      </c>
      <c r="AB94" s="771" t="str">
        <f t="shared" si="13"/>
        <v/>
      </c>
      <c r="AC94" s="771">
        <f t="shared" si="16"/>
        <v>0</v>
      </c>
      <c r="AD94" s="771">
        <f t="shared" si="17"/>
        <v>0</v>
      </c>
      <c r="AE94" s="771">
        <f t="shared" si="18"/>
        <v>0</v>
      </c>
      <c r="AF94" s="772">
        <f t="shared" si="19"/>
        <v>0</v>
      </c>
      <c r="AG94" s="773"/>
      <c r="AH94" s="774"/>
      <c r="AI94" s="775"/>
      <c r="AJ94" s="776"/>
      <c r="AK94" s="777"/>
      <c r="AL94" s="769"/>
      <c r="AM94" s="770" t="str">
        <f t="shared" si="20"/>
        <v/>
      </c>
      <c r="AN94" s="771" t="str">
        <f t="shared" si="14"/>
        <v/>
      </c>
      <c r="AO94" s="771">
        <f t="shared" si="21"/>
        <v>0</v>
      </c>
      <c r="AP94" s="771">
        <f t="shared" si="22"/>
        <v>0</v>
      </c>
      <c r="AQ94" s="771">
        <f t="shared" si="23"/>
        <v>0</v>
      </c>
      <c r="AR94" s="772">
        <f t="shared" si="24"/>
        <v>0</v>
      </c>
      <c r="AS94" s="244"/>
      <c r="AT94" s="244"/>
      <c r="BU94" s="264"/>
      <c r="BV94" s="264"/>
      <c r="BW94" s="235"/>
      <c r="BX94" s="264"/>
      <c r="BY94" s="264"/>
      <c r="BZ94" s="264"/>
    </row>
    <row r="95" spans="22:78" x14ac:dyDescent="0.25">
      <c r="V95" s="774"/>
      <c r="W95" s="775"/>
      <c r="X95" s="776"/>
      <c r="Y95" s="777"/>
      <c r="Z95" s="769"/>
      <c r="AA95" s="770" t="str">
        <f t="shared" si="15"/>
        <v/>
      </c>
      <c r="AB95" s="771" t="str">
        <f t="shared" si="13"/>
        <v/>
      </c>
      <c r="AC95" s="771">
        <f t="shared" si="16"/>
        <v>0</v>
      </c>
      <c r="AD95" s="771">
        <f t="shared" si="17"/>
        <v>0</v>
      </c>
      <c r="AE95" s="771">
        <f t="shared" si="18"/>
        <v>0</v>
      </c>
      <c r="AF95" s="772">
        <f t="shared" si="19"/>
        <v>0</v>
      </c>
      <c r="AG95" s="773"/>
      <c r="AH95" s="774"/>
      <c r="AI95" s="775"/>
      <c r="AJ95" s="776"/>
      <c r="AK95" s="777"/>
      <c r="AL95" s="769"/>
      <c r="AM95" s="770" t="str">
        <f t="shared" si="20"/>
        <v/>
      </c>
      <c r="AN95" s="771" t="str">
        <f t="shared" si="14"/>
        <v/>
      </c>
      <c r="AO95" s="771">
        <f t="shared" si="21"/>
        <v>0</v>
      </c>
      <c r="AP95" s="771">
        <f t="shared" si="22"/>
        <v>0</v>
      </c>
      <c r="AQ95" s="771">
        <f t="shared" si="23"/>
        <v>0</v>
      </c>
      <c r="AR95" s="772">
        <f t="shared" si="24"/>
        <v>0</v>
      </c>
      <c r="AS95" s="244"/>
      <c r="AT95" s="244"/>
      <c r="BU95" s="264"/>
      <c r="BV95" s="264"/>
      <c r="BW95" s="235"/>
      <c r="BX95" s="264"/>
      <c r="BY95" s="264"/>
      <c r="BZ95" s="264"/>
    </row>
    <row r="96" spans="22:78" x14ac:dyDescent="0.25">
      <c r="V96" s="774"/>
      <c r="W96" s="775"/>
      <c r="X96" s="776"/>
      <c r="Y96" s="777"/>
      <c r="Z96" s="769"/>
      <c r="AA96" s="770" t="str">
        <f t="shared" si="15"/>
        <v/>
      </c>
      <c r="AB96" s="771" t="str">
        <f t="shared" si="13"/>
        <v/>
      </c>
      <c r="AC96" s="771">
        <f t="shared" si="16"/>
        <v>0</v>
      </c>
      <c r="AD96" s="771">
        <f t="shared" si="17"/>
        <v>0</v>
      </c>
      <c r="AE96" s="771">
        <f t="shared" si="18"/>
        <v>0</v>
      </c>
      <c r="AF96" s="772">
        <f t="shared" si="19"/>
        <v>0</v>
      </c>
      <c r="AG96" s="773"/>
      <c r="AH96" s="774"/>
      <c r="AI96" s="775"/>
      <c r="AJ96" s="776"/>
      <c r="AK96" s="777"/>
      <c r="AL96" s="769"/>
      <c r="AM96" s="770" t="str">
        <f t="shared" si="20"/>
        <v/>
      </c>
      <c r="AN96" s="771" t="str">
        <f t="shared" si="14"/>
        <v/>
      </c>
      <c r="AO96" s="771">
        <f t="shared" si="21"/>
        <v>0</v>
      </c>
      <c r="AP96" s="771">
        <f t="shared" si="22"/>
        <v>0</v>
      </c>
      <c r="AQ96" s="771">
        <f t="shared" si="23"/>
        <v>0</v>
      </c>
      <c r="AR96" s="772">
        <f t="shared" si="24"/>
        <v>0</v>
      </c>
      <c r="AS96" s="244"/>
      <c r="AT96" s="244"/>
      <c r="BU96" s="264"/>
      <c r="BV96" s="264"/>
      <c r="BW96" s="235"/>
      <c r="BX96" s="264"/>
      <c r="BY96" s="264"/>
      <c r="BZ96" s="264"/>
    </row>
    <row r="97" spans="22:85" x14ac:dyDescent="0.25">
      <c r="V97" s="774"/>
      <c r="W97" s="775"/>
      <c r="X97" s="776"/>
      <c r="Y97" s="777"/>
      <c r="Z97" s="769"/>
      <c r="AA97" s="770" t="str">
        <f t="shared" si="15"/>
        <v/>
      </c>
      <c r="AB97" s="771" t="str">
        <f t="shared" si="13"/>
        <v/>
      </c>
      <c r="AC97" s="771">
        <f t="shared" si="16"/>
        <v>0</v>
      </c>
      <c r="AD97" s="771">
        <f t="shared" si="17"/>
        <v>0</v>
      </c>
      <c r="AE97" s="771">
        <f t="shared" si="18"/>
        <v>0</v>
      </c>
      <c r="AF97" s="772">
        <f t="shared" si="19"/>
        <v>0</v>
      </c>
      <c r="AG97" s="773"/>
      <c r="AH97" s="774"/>
      <c r="AI97" s="775"/>
      <c r="AJ97" s="776"/>
      <c r="AK97" s="777"/>
      <c r="AL97" s="769"/>
      <c r="AM97" s="770" t="str">
        <f t="shared" si="20"/>
        <v/>
      </c>
      <c r="AN97" s="771" t="str">
        <f t="shared" si="14"/>
        <v/>
      </c>
      <c r="AO97" s="771">
        <f t="shared" si="21"/>
        <v>0</v>
      </c>
      <c r="AP97" s="771">
        <f t="shared" si="22"/>
        <v>0</v>
      </c>
      <c r="AQ97" s="771">
        <f t="shared" si="23"/>
        <v>0</v>
      </c>
      <c r="AR97" s="772">
        <f t="shared" si="24"/>
        <v>0</v>
      </c>
      <c r="AS97" s="244"/>
      <c r="AT97" s="244"/>
      <c r="BU97" s="264"/>
      <c r="BV97" s="264"/>
      <c r="BW97" s="235"/>
      <c r="BX97" s="264"/>
      <c r="BY97" s="264"/>
      <c r="BZ97" s="264"/>
    </row>
    <row r="98" spans="22:85" x14ac:dyDescent="0.25">
      <c r="V98" s="774"/>
      <c r="W98" s="775"/>
      <c r="X98" s="776"/>
      <c r="Y98" s="777"/>
      <c r="Z98" s="769"/>
      <c r="AA98" s="770" t="str">
        <f t="shared" si="15"/>
        <v/>
      </c>
      <c r="AB98" s="771" t="str">
        <f t="shared" si="13"/>
        <v/>
      </c>
      <c r="AC98" s="771">
        <f t="shared" si="16"/>
        <v>0</v>
      </c>
      <c r="AD98" s="771">
        <f t="shared" si="17"/>
        <v>0</v>
      </c>
      <c r="AE98" s="771">
        <f t="shared" si="18"/>
        <v>0</v>
      </c>
      <c r="AF98" s="772">
        <f t="shared" si="19"/>
        <v>0</v>
      </c>
      <c r="AG98" s="773"/>
      <c r="AH98" s="774"/>
      <c r="AI98" s="775"/>
      <c r="AJ98" s="776"/>
      <c r="AK98" s="777"/>
      <c r="AL98" s="769"/>
      <c r="AM98" s="770" t="str">
        <f t="shared" si="20"/>
        <v/>
      </c>
      <c r="AN98" s="771" t="str">
        <f t="shared" si="14"/>
        <v/>
      </c>
      <c r="AO98" s="771">
        <f t="shared" si="21"/>
        <v>0</v>
      </c>
      <c r="AP98" s="771">
        <f t="shared" si="22"/>
        <v>0</v>
      </c>
      <c r="AQ98" s="771">
        <f t="shared" si="23"/>
        <v>0</v>
      </c>
      <c r="AR98" s="772">
        <f t="shared" si="24"/>
        <v>0</v>
      </c>
      <c r="AS98" s="244"/>
      <c r="AT98" s="244"/>
      <c r="BU98" s="264"/>
      <c r="BV98" s="264"/>
      <c r="BW98" s="235"/>
      <c r="BX98" s="264"/>
      <c r="BY98" s="264"/>
      <c r="BZ98" s="264"/>
    </row>
    <row r="99" spans="22:85" x14ac:dyDescent="0.25">
      <c r="V99" s="774"/>
      <c r="W99" s="775"/>
      <c r="X99" s="776"/>
      <c r="Y99" s="777"/>
      <c r="Z99" s="769"/>
      <c r="AA99" s="770" t="str">
        <f t="shared" si="15"/>
        <v/>
      </c>
      <c r="AB99" s="771" t="str">
        <f t="shared" si="13"/>
        <v/>
      </c>
      <c r="AC99" s="771">
        <f t="shared" si="16"/>
        <v>0</v>
      </c>
      <c r="AD99" s="771">
        <f t="shared" si="17"/>
        <v>0</v>
      </c>
      <c r="AE99" s="771">
        <f t="shared" si="18"/>
        <v>0</v>
      </c>
      <c r="AF99" s="772">
        <f t="shared" si="19"/>
        <v>0</v>
      </c>
      <c r="AG99" s="773"/>
      <c r="AH99" s="774"/>
      <c r="AI99" s="775"/>
      <c r="AJ99" s="776"/>
      <c r="AK99" s="777"/>
      <c r="AL99" s="769"/>
      <c r="AM99" s="770" t="str">
        <f t="shared" si="20"/>
        <v/>
      </c>
      <c r="AN99" s="771" t="str">
        <f t="shared" si="14"/>
        <v/>
      </c>
      <c r="AO99" s="771">
        <f t="shared" si="21"/>
        <v>0</v>
      </c>
      <c r="AP99" s="771">
        <f t="shared" si="22"/>
        <v>0</v>
      </c>
      <c r="AQ99" s="771">
        <f t="shared" si="23"/>
        <v>0</v>
      </c>
      <c r="AR99" s="772">
        <f t="shared" si="24"/>
        <v>0</v>
      </c>
      <c r="AS99" s="244"/>
      <c r="AT99" s="244"/>
      <c r="BU99" s="264"/>
      <c r="BV99" s="264"/>
      <c r="BW99" s="235"/>
      <c r="BX99" s="264"/>
      <c r="BY99" s="264"/>
      <c r="BZ99" s="264"/>
    </row>
    <row r="100" spans="22:85" x14ac:dyDescent="0.25">
      <c r="V100" s="774"/>
      <c r="W100" s="775"/>
      <c r="X100" s="776"/>
      <c r="Y100" s="777"/>
      <c r="Z100" s="769"/>
      <c r="AA100" s="770" t="str">
        <f t="shared" si="15"/>
        <v/>
      </c>
      <c r="AB100" s="771" t="str">
        <f t="shared" si="13"/>
        <v/>
      </c>
      <c r="AC100" s="771">
        <f t="shared" si="16"/>
        <v>0</v>
      </c>
      <c r="AD100" s="771">
        <f t="shared" si="17"/>
        <v>0</v>
      </c>
      <c r="AE100" s="771">
        <f t="shared" si="18"/>
        <v>0</v>
      </c>
      <c r="AF100" s="772">
        <f t="shared" si="19"/>
        <v>0</v>
      </c>
      <c r="AG100" s="773"/>
      <c r="AH100" s="774"/>
      <c r="AI100" s="775"/>
      <c r="AJ100" s="776"/>
      <c r="AK100" s="777"/>
      <c r="AL100" s="769"/>
      <c r="AM100" s="770" t="str">
        <f t="shared" si="20"/>
        <v/>
      </c>
      <c r="AN100" s="771" t="str">
        <f t="shared" si="14"/>
        <v/>
      </c>
      <c r="AO100" s="771">
        <f t="shared" si="21"/>
        <v>0</v>
      </c>
      <c r="AP100" s="771">
        <f t="shared" si="22"/>
        <v>0</v>
      </c>
      <c r="AQ100" s="771">
        <f t="shared" si="23"/>
        <v>0</v>
      </c>
      <c r="AR100" s="772">
        <f t="shared" si="24"/>
        <v>0</v>
      </c>
      <c r="AS100" s="244"/>
      <c r="AT100" s="244"/>
      <c r="BU100" s="264"/>
      <c r="BV100" s="264"/>
      <c r="BW100" s="235"/>
      <c r="BX100" s="264"/>
      <c r="BY100" s="264"/>
      <c r="BZ100" s="264"/>
    </row>
    <row r="101" spans="22:85" x14ac:dyDescent="0.25">
      <c r="V101" s="774"/>
      <c r="W101" s="775"/>
      <c r="X101" s="776"/>
      <c r="Y101" s="777"/>
      <c r="Z101" s="769"/>
      <c r="AA101" s="770" t="str">
        <f t="shared" si="15"/>
        <v/>
      </c>
      <c r="AB101" s="771" t="str">
        <f t="shared" si="13"/>
        <v/>
      </c>
      <c r="AC101" s="771">
        <f t="shared" si="16"/>
        <v>0</v>
      </c>
      <c r="AD101" s="771">
        <f t="shared" si="17"/>
        <v>0</v>
      </c>
      <c r="AE101" s="771">
        <f t="shared" si="18"/>
        <v>0</v>
      </c>
      <c r="AF101" s="772">
        <f t="shared" si="19"/>
        <v>0</v>
      </c>
      <c r="AG101" s="773"/>
      <c r="AH101" s="774"/>
      <c r="AI101" s="775"/>
      <c r="AJ101" s="776"/>
      <c r="AK101" s="777"/>
      <c r="AL101" s="769"/>
      <c r="AM101" s="770" t="str">
        <f t="shared" si="20"/>
        <v/>
      </c>
      <c r="AN101" s="771" t="str">
        <f t="shared" si="14"/>
        <v/>
      </c>
      <c r="AO101" s="771">
        <f t="shared" si="21"/>
        <v>0</v>
      </c>
      <c r="AP101" s="771">
        <f t="shared" si="22"/>
        <v>0</v>
      </c>
      <c r="AQ101" s="771">
        <f t="shared" si="23"/>
        <v>0</v>
      </c>
      <c r="AR101" s="772">
        <f t="shared" si="24"/>
        <v>0</v>
      </c>
      <c r="AS101" s="244"/>
      <c r="AT101" s="244"/>
      <c r="BS101" s="235"/>
      <c r="BT101" s="235"/>
      <c r="BU101" s="264"/>
      <c r="BV101" s="264"/>
      <c r="BW101" s="235"/>
      <c r="BX101" s="264"/>
      <c r="BY101" s="264"/>
      <c r="BZ101" s="264"/>
      <c r="CA101" s="235"/>
      <c r="CB101" s="235"/>
      <c r="CC101" s="235"/>
      <c r="CD101" s="235"/>
      <c r="CE101" s="235"/>
      <c r="CF101" s="235"/>
      <c r="CG101" s="235"/>
    </row>
    <row r="102" spans="22:85" x14ac:dyDescent="0.25">
      <c r="V102" s="774"/>
      <c r="W102" s="775"/>
      <c r="X102" s="776"/>
      <c r="Y102" s="777"/>
      <c r="Z102" s="769"/>
      <c r="AA102" s="770" t="str">
        <f t="shared" si="15"/>
        <v/>
      </c>
      <c r="AB102" s="771" t="str">
        <f t="shared" si="13"/>
        <v/>
      </c>
      <c r="AC102" s="771">
        <f t="shared" si="16"/>
        <v>0</v>
      </c>
      <c r="AD102" s="771">
        <f t="shared" si="17"/>
        <v>0</v>
      </c>
      <c r="AE102" s="771">
        <f t="shared" si="18"/>
        <v>0</v>
      </c>
      <c r="AF102" s="772">
        <f t="shared" si="19"/>
        <v>0</v>
      </c>
      <c r="AG102" s="773"/>
      <c r="AH102" s="774"/>
      <c r="AI102" s="775"/>
      <c r="AJ102" s="776"/>
      <c r="AK102" s="777"/>
      <c r="AL102" s="769"/>
      <c r="AM102" s="770" t="str">
        <f t="shared" si="20"/>
        <v/>
      </c>
      <c r="AN102" s="771" t="str">
        <f t="shared" si="14"/>
        <v/>
      </c>
      <c r="AO102" s="771">
        <f t="shared" si="21"/>
        <v>0</v>
      </c>
      <c r="AP102" s="771">
        <f t="shared" si="22"/>
        <v>0</v>
      </c>
      <c r="AQ102" s="771">
        <f t="shared" si="23"/>
        <v>0</v>
      </c>
      <c r="AR102" s="772">
        <f t="shared" si="24"/>
        <v>0</v>
      </c>
      <c r="AS102" s="244"/>
      <c r="AT102" s="244"/>
      <c r="BU102" s="264"/>
      <c r="BV102" s="264"/>
      <c r="BW102" s="235"/>
      <c r="BX102" s="264"/>
      <c r="BY102" s="264"/>
      <c r="BZ102" s="264"/>
    </row>
    <row r="103" spans="22:85" x14ac:dyDescent="0.25">
      <c r="V103" s="774"/>
      <c r="W103" s="775"/>
      <c r="X103" s="776"/>
      <c r="Y103" s="777"/>
      <c r="Z103" s="769"/>
      <c r="AA103" s="770" t="str">
        <f t="shared" si="15"/>
        <v/>
      </c>
      <c r="AB103" s="771" t="str">
        <f t="shared" si="13"/>
        <v/>
      </c>
      <c r="AC103" s="771">
        <f t="shared" si="16"/>
        <v>0</v>
      </c>
      <c r="AD103" s="771">
        <f t="shared" si="17"/>
        <v>0</v>
      </c>
      <c r="AE103" s="771">
        <f t="shared" si="18"/>
        <v>0</v>
      </c>
      <c r="AF103" s="772">
        <f t="shared" si="19"/>
        <v>0</v>
      </c>
      <c r="AG103" s="773"/>
      <c r="AH103" s="774"/>
      <c r="AI103" s="775"/>
      <c r="AJ103" s="776"/>
      <c r="AK103" s="777"/>
      <c r="AL103" s="769"/>
      <c r="AM103" s="770" t="str">
        <f t="shared" si="20"/>
        <v/>
      </c>
      <c r="AN103" s="771" t="str">
        <f t="shared" si="14"/>
        <v/>
      </c>
      <c r="AO103" s="771">
        <f t="shared" si="21"/>
        <v>0</v>
      </c>
      <c r="AP103" s="771">
        <f t="shared" si="22"/>
        <v>0</v>
      </c>
      <c r="AQ103" s="771">
        <f t="shared" si="23"/>
        <v>0</v>
      </c>
      <c r="AR103" s="772">
        <f t="shared" si="24"/>
        <v>0</v>
      </c>
      <c r="AS103" s="244"/>
      <c r="AT103" s="244"/>
      <c r="BS103" s="235"/>
      <c r="BT103" s="235"/>
      <c r="BU103" s="264"/>
      <c r="BV103" s="264"/>
      <c r="BW103" s="235"/>
      <c r="BX103" s="264"/>
      <c r="BY103" s="264"/>
      <c r="BZ103" s="264"/>
      <c r="CA103" s="235"/>
      <c r="CB103" s="235"/>
    </row>
    <row r="104" spans="22:85" x14ac:dyDescent="0.25">
      <c r="V104" s="774"/>
      <c r="W104" s="775"/>
      <c r="X104" s="776"/>
      <c r="Y104" s="777"/>
      <c r="Z104" s="769"/>
      <c r="AA104" s="770" t="str">
        <f t="shared" si="15"/>
        <v/>
      </c>
      <c r="AB104" s="771" t="str">
        <f t="shared" si="13"/>
        <v/>
      </c>
      <c r="AC104" s="771">
        <f t="shared" si="16"/>
        <v>0</v>
      </c>
      <c r="AD104" s="771">
        <f t="shared" si="17"/>
        <v>0</v>
      </c>
      <c r="AE104" s="771">
        <f t="shared" si="18"/>
        <v>0</v>
      </c>
      <c r="AF104" s="772">
        <f t="shared" si="19"/>
        <v>0</v>
      </c>
      <c r="AG104" s="773"/>
      <c r="AH104" s="774"/>
      <c r="AI104" s="775"/>
      <c r="AJ104" s="776"/>
      <c r="AK104" s="777"/>
      <c r="AL104" s="769"/>
      <c r="AM104" s="770" t="str">
        <f t="shared" si="20"/>
        <v/>
      </c>
      <c r="AN104" s="771" t="str">
        <f t="shared" si="14"/>
        <v/>
      </c>
      <c r="AO104" s="771">
        <f t="shared" si="21"/>
        <v>0</v>
      </c>
      <c r="AP104" s="771">
        <f t="shared" si="22"/>
        <v>0</v>
      </c>
      <c r="AQ104" s="771">
        <f t="shared" si="23"/>
        <v>0</v>
      </c>
      <c r="AR104" s="772">
        <f t="shared" si="24"/>
        <v>0</v>
      </c>
      <c r="AS104" s="244"/>
      <c r="AT104" s="244"/>
      <c r="BU104" s="264"/>
      <c r="BV104" s="264"/>
      <c r="BW104" s="235"/>
      <c r="BX104" s="264"/>
      <c r="BY104" s="264"/>
      <c r="BZ104" s="264"/>
    </row>
    <row r="105" spans="22:85" x14ac:dyDescent="0.25">
      <c r="V105" s="774"/>
      <c r="W105" s="775"/>
      <c r="X105" s="776"/>
      <c r="Y105" s="777"/>
      <c r="Z105" s="769"/>
      <c r="AA105" s="770" t="str">
        <f t="shared" si="15"/>
        <v/>
      </c>
      <c r="AB105" s="771" t="str">
        <f t="shared" si="13"/>
        <v/>
      </c>
      <c r="AC105" s="771">
        <f t="shared" si="16"/>
        <v>0</v>
      </c>
      <c r="AD105" s="771">
        <f t="shared" si="17"/>
        <v>0</v>
      </c>
      <c r="AE105" s="771">
        <f t="shared" si="18"/>
        <v>0</v>
      </c>
      <c r="AF105" s="772">
        <f t="shared" si="19"/>
        <v>0</v>
      </c>
      <c r="AG105" s="773"/>
      <c r="AH105" s="774"/>
      <c r="AI105" s="775"/>
      <c r="AJ105" s="776"/>
      <c r="AK105" s="777"/>
      <c r="AL105" s="769"/>
      <c r="AM105" s="770" t="str">
        <f t="shared" si="20"/>
        <v/>
      </c>
      <c r="AN105" s="771" t="str">
        <f t="shared" si="14"/>
        <v/>
      </c>
      <c r="AO105" s="771">
        <f t="shared" si="21"/>
        <v>0</v>
      </c>
      <c r="AP105" s="771">
        <f t="shared" si="22"/>
        <v>0</v>
      </c>
      <c r="AQ105" s="771">
        <f t="shared" si="23"/>
        <v>0</v>
      </c>
      <c r="AR105" s="772">
        <f t="shared" si="24"/>
        <v>0</v>
      </c>
      <c r="AS105" s="244"/>
      <c r="AT105" s="244"/>
      <c r="BU105" s="264"/>
      <c r="BV105" s="264"/>
      <c r="BW105" s="235"/>
      <c r="BX105" s="264"/>
      <c r="BY105" s="264"/>
      <c r="BZ105" s="264"/>
    </row>
    <row r="106" spans="22:85" x14ac:dyDescent="0.25">
      <c r="V106" s="774"/>
      <c r="W106" s="775"/>
      <c r="X106" s="776"/>
      <c r="Y106" s="777"/>
      <c r="Z106" s="769"/>
      <c r="AA106" s="770" t="str">
        <f t="shared" si="15"/>
        <v/>
      </c>
      <c r="AB106" s="771" t="str">
        <f t="shared" si="13"/>
        <v/>
      </c>
      <c r="AC106" s="771">
        <f t="shared" si="16"/>
        <v>0</v>
      </c>
      <c r="AD106" s="771">
        <f t="shared" si="17"/>
        <v>0</v>
      </c>
      <c r="AE106" s="771">
        <f t="shared" si="18"/>
        <v>0</v>
      </c>
      <c r="AF106" s="772">
        <f t="shared" si="19"/>
        <v>0</v>
      </c>
      <c r="AG106" s="773"/>
      <c r="AH106" s="774"/>
      <c r="AI106" s="775"/>
      <c r="AJ106" s="776"/>
      <c r="AK106" s="777"/>
      <c r="AL106" s="769"/>
      <c r="AM106" s="770" t="str">
        <f t="shared" si="20"/>
        <v/>
      </c>
      <c r="AN106" s="771" t="str">
        <f t="shared" si="14"/>
        <v/>
      </c>
      <c r="AO106" s="771">
        <f t="shared" si="21"/>
        <v>0</v>
      </c>
      <c r="AP106" s="771">
        <f t="shared" si="22"/>
        <v>0</v>
      </c>
      <c r="AQ106" s="771">
        <f t="shared" si="23"/>
        <v>0</v>
      </c>
      <c r="AR106" s="772">
        <f t="shared" si="24"/>
        <v>0</v>
      </c>
      <c r="AS106" s="244"/>
      <c r="AT106" s="244"/>
      <c r="BU106" s="264"/>
      <c r="BV106" s="264"/>
      <c r="BW106" s="235"/>
      <c r="BX106" s="264"/>
      <c r="BY106" s="264"/>
      <c r="BZ106" s="264"/>
    </row>
    <row r="107" spans="22:85" x14ac:dyDescent="0.25">
      <c r="V107" s="774"/>
      <c r="W107" s="775"/>
      <c r="X107" s="776"/>
      <c r="Y107" s="777"/>
      <c r="Z107" s="769"/>
      <c r="AA107" s="770" t="str">
        <f t="shared" si="15"/>
        <v/>
      </c>
      <c r="AB107" s="771" t="str">
        <f t="shared" si="13"/>
        <v/>
      </c>
      <c r="AC107" s="771">
        <f t="shared" si="16"/>
        <v>0</v>
      </c>
      <c r="AD107" s="771">
        <f t="shared" si="17"/>
        <v>0</v>
      </c>
      <c r="AE107" s="771">
        <f t="shared" si="18"/>
        <v>0</v>
      </c>
      <c r="AF107" s="772">
        <f t="shared" si="19"/>
        <v>0</v>
      </c>
      <c r="AG107" s="773"/>
      <c r="AH107" s="774"/>
      <c r="AI107" s="775"/>
      <c r="AJ107" s="776"/>
      <c r="AK107" s="777"/>
      <c r="AL107" s="769"/>
      <c r="AM107" s="770" t="str">
        <f t="shared" si="20"/>
        <v/>
      </c>
      <c r="AN107" s="771" t="str">
        <f t="shared" si="14"/>
        <v/>
      </c>
      <c r="AO107" s="771">
        <f t="shared" si="21"/>
        <v>0</v>
      </c>
      <c r="AP107" s="771">
        <f t="shared" si="22"/>
        <v>0</v>
      </c>
      <c r="AQ107" s="771">
        <f t="shared" si="23"/>
        <v>0</v>
      </c>
      <c r="AR107" s="772">
        <f t="shared" si="24"/>
        <v>0</v>
      </c>
      <c r="AS107" s="244"/>
      <c r="AT107" s="244"/>
      <c r="BU107" s="264"/>
      <c r="BV107" s="264"/>
      <c r="BW107" s="235"/>
      <c r="BX107" s="264"/>
      <c r="BY107" s="264"/>
      <c r="BZ107" s="264"/>
    </row>
    <row r="108" spans="22:85" x14ac:dyDescent="0.25">
      <c r="V108" s="774"/>
      <c r="W108" s="775"/>
      <c r="X108" s="776"/>
      <c r="Y108" s="777"/>
      <c r="Z108" s="769"/>
      <c r="AA108" s="770" t="str">
        <f t="shared" si="15"/>
        <v/>
      </c>
      <c r="AB108" s="771" t="str">
        <f t="shared" si="13"/>
        <v/>
      </c>
      <c r="AC108" s="771">
        <f t="shared" si="16"/>
        <v>0</v>
      </c>
      <c r="AD108" s="771">
        <f t="shared" si="17"/>
        <v>0</v>
      </c>
      <c r="AE108" s="771">
        <f t="shared" si="18"/>
        <v>0</v>
      </c>
      <c r="AF108" s="772">
        <f t="shared" si="19"/>
        <v>0</v>
      </c>
      <c r="AG108" s="773"/>
      <c r="AH108" s="774"/>
      <c r="AI108" s="775"/>
      <c r="AJ108" s="776"/>
      <c r="AK108" s="777"/>
      <c r="AL108" s="769"/>
      <c r="AM108" s="770" t="str">
        <f t="shared" si="20"/>
        <v/>
      </c>
      <c r="AN108" s="771" t="str">
        <f t="shared" si="14"/>
        <v/>
      </c>
      <c r="AO108" s="771">
        <f t="shared" si="21"/>
        <v>0</v>
      </c>
      <c r="AP108" s="771">
        <f t="shared" si="22"/>
        <v>0</v>
      </c>
      <c r="AQ108" s="771">
        <f t="shared" si="23"/>
        <v>0</v>
      </c>
      <c r="AR108" s="772">
        <f t="shared" si="24"/>
        <v>0</v>
      </c>
      <c r="AS108" s="244"/>
      <c r="AT108" s="244"/>
      <c r="BU108" s="264"/>
      <c r="BV108" s="264"/>
      <c r="BW108" s="235"/>
      <c r="BX108" s="264"/>
      <c r="BY108" s="264"/>
      <c r="BZ108" s="264"/>
    </row>
    <row r="109" spans="22:85" x14ac:dyDescent="0.25">
      <c r="V109" s="774"/>
      <c r="W109" s="775"/>
      <c r="X109" s="776"/>
      <c r="Y109" s="777"/>
      <c r="Z109" s="769"/>
      <c r="AA109" s="770" t="str">
        <f t="shared" si="15"/>
        <v/>
      </c>
      <c r="AB109" s="771" t="str">
        <f t="shared" si="13"/>
        <v/>
      </c>
      <c r="AC109" s="771">
        <f t="shared" si="16"/>
        <v>0</v>
      </c>
      <c r="AD109" s="771">
        <f t="shared" si="17"/>
        <v>0</v>
      </c>
      <c r="AE109" s="771">
        <f t="shared" si="18"/>
        <v>0</v>
      </c>
      <c r="AF109" s="772">
        <f t="shared" si="19"/>
        <v>0</v>
      </c>
      <c r="AG109" s="773"/>
      <c r="AH109" s="774"/>
      <c r="AI109" s="775"/>
      <c r="AJ109" s="776"/>
      <c r="AK109" s="777"/>
      <c r="AL109" s="769"/>
      <c r="AM109" s="770" t="str">
        <f t="shared" si="20"/>
        <v/>
      </c>
      <c r="AN109" s="771" t="str">
        <f t="shared" si="14"/>
        <v/>
      </c>
      <c r="AO109" s="771">
        <f t="shared" si="21"/>
        <v>0</v>
      </c>
      <c r="AP109" s="771">
        <f t="shared" si="22"/>
        <v>0</v>
      </c>
      <c r="AQ109" s="771">
        <f t="shared" si="23"/>
        <v>0</v>
      </c>
      <c r="AR109" s="772">
        <f t="shared" si="24"/>
        <v>0</v>
      </c>
      <c r="AS109" s="244"/>
      <c r="AT109" s="244"/>
      <c r="BU109" s="264"/>
      <c r="BV109" s="264"/>
      <c r="BW109" s="235"/>
      <c r="BX109" s="264"/>
      <c r="BY109" s="264"/>
      <c r="BZ109" s="264"/>
    </row>
    <row r="110" spans="22:85" x14ac:dyDescent="0.25">
      <c r="V110" s="774"/>
      <c r="W110" s="775"/>
      <c r="X110" s="776"/>
      <c r="Y110" s="777"/>
      <c r="Z110" s="769"/>
      <c r="AA110" s="770" t="str">
        <f t="shared" si="15"/>
        <v/>
      </c>
      <c r="AB110" s="771" t="str">
        <f t="shared" si="13"/>
        <v/>
      </c>
      <c r="AC110" s="771">
        <f t="shared" si="16"/>
        <v>0</v>
      </c>
      <c r="AD110" s="771">
        <f t="shared" si="17"/>
        <v>0</v>
      </c>
      <c r="AE110" s="771">
        <f t="shared" si="18"/>
        <v>0</v>
      </c>
      <c r="AF110" s="772">
        <f t="shared" si="19"/>
        <v>0</v>
      </c>
      <c r="AG110" s="773"/>
      <c r="AH110" s="774"/>
      <c r="AI110" s="775"/>
      <c r="AJ110" s="776"/>
      <c r="AK110" s="777"/>
      <c r="AL110" s="769"/>
      <c r="AM110" s="770" t="str">
        <f t="shared" si="20"/>
        <v/>
      </c>
      <c r="AN110" s="771" t="str">
        <f t="shared" si="14"/>
        <v/>
      </c>
      <c r="AO110" s="771">
        <f t="shared" si="21"/>
        <v>0</v>
      </c>
      <c r="AP110" s="771">
        <f t="shared" si="22"/>
        <v>0</v>
      </c>
      <c r="AQ110" s="771">
        <f t="shared" si="23"/>
        <v>0</v>
      </c>
      <c r="AR110" s="772">
        <f t="shared" si="24"/>
        <v>0</v>
      </c>
      <c r="AS110" s="244"/>
      <c r="AT110" s="244"/>
      <c r="BU110" s="264"/>
      <c r="BV110" s="264"/>
      <c r="BW110" s="235"/>
      <c r="BX110" s="264"/>
      <c r="BY110" s="264"/>
      <c r="BZ110" s="264"/>
    </row>
    <row r="111" spans="22:85" x14ac:dyDescent="0.25">
      <c r="V111" s="774"/>
      <c r="W111" s="775"/>
      <c r="X111" s="776"/>
      <c r="Y111" s="777"/>
      <c r="Z111" s="769"/>
      <c r="AA111" s="770" t="str">
        <f t="shared" si="15"/>
        <v/>
      </c>
      <c r="AB111" s="771" t="str">
        <f t="shared" si="13"/>
        <v/>
      </c>
      <c r="AC111" s="771">
        <f t="shared" si="16"/>
        <v>0</v>
      </c>
      <c r="AD111" s="771">
        <f t="shared" si="17"/>
        <v>0</v>
      </c>
      <c r="AE111" s="771">
        <f t="shared" si="18"/>
        <v>0</v>
      </c>
      <c r="AF111" s="772">
        <f t="shared" si="19"/>
        <v>0</v>
      </c>
      <c r="AG111" s="773"/>
      <c r="AH111" s="774"/>
      <c r="AI111" s="775"/>
      <c r="AJ111" s="776"/>
      <c r="AK111" s="777"/>
      <c r="AL111" s="769"/>
      <c r="AM111" s="770" t="str">
        <f t="shared" si="20"/>
        <v/>
      </c>
      <c r="AN111" s="771" t="str">
        <f t="shared" si="14"/>
        <v/>
      </c>
      <c r="AO111" s="771">
        <f t="shared" si="21"/>
        <v>0</v>
      </c>
      <c r="AP111" s="771">
        <f t="shared" si="22"/>
        <v>0</v>
      </c>
      <c r="AQ111" s="771">
        <f t="shared" si="23"/>
        <v>0</v>
      </c>
      <c r="AR111" s="772">
        <f t="shared" si="24"/>
        <v>0</v>
      </c>
      <c r="AS111" s="244"/>
      <c r="AT111" s="244"/>
      <c r="BU111" s="264"/>
      <c r="BV111" s="264"/>
      <c r="BW111" s="235"/>
      <c r="BX111" s="264"/>
      <c r="BY111" s="264"/>
      <c r="BZ111" s="264"/>
    </row>
    <row r="112" spans="22:85" x14ac:dyDescent="0.25">
      <c r="V112" s="774"/>
      <c r="W112" s="775"/>
      <c r="X112" s="776"/>
      <c r="Y112" s="777"/>
      <c r="Z112" s="769"/>
      <c r="AA112" s="770" t="str">
        <f t="shared" si="15"/>
        <v/>
      </c>
      <c r="AB112" s="771" t="str">
        <f t="shared" si="13"/>
        <v/>
      </c>
      <c r="AC112" s="771">
        <f t="shared" si="16"/>
        <v>0</v>
      </c>
      <c r="AD112" s="771">
        <f t="shared" si="17"/>
        <v>0</v>
      </c>
      <c r="AE112" s="771">
        <f t="shared" si="18"/>
        <v>0</v>
      </c>
      <c r="AF112" s="772">
        <f t="shared" si="19"/>
        <v>0</v>
      </c>
      <c r="AG112" s="773"/>
      <c r="AH112" s="774"/>
      <c r="AI112" s="775"/>
      <c r="AJ112" s="776"/>
      <c r="AK112" s="777"/>
      <c r="AL112" s="769"/>
      <c r="AM112" s="770" t="str">
        <f t="shared" si="20"/>
        <v/>
      </c>
      <c r="AN112" s="771" t="str">
        <f t="shared" si="14"/>
        <v/>
      </c>
      <c r="AO112" s="771">
        <f t="shared" si="21"/>
        <v>0</v>
      </c>
      <c r="AP112" s="771">
        <f t="shared" si="22"/>
        <v>0</v>
      </c>
      <c r="AQ112" s="771">
        <f t="shared" si="23"/>
        <v>0</v>
      </c>
      <c r="AR112" s="772">
        <f t="shared" si="24"/>
        <v>0</v>
      </c>
      <c r="AS112" s="244"/>
      <c r="AT112" s="244"/>
      <c r="BU112" s="264"/>
      <c r="BV112" s="264"/>
      <c r="BW112" s="235"/>
      <c r="BX112" s="264"/>
      <c r="BY112" s="264"/>
      <c r="BZ112" s="264"/>
    </row>
    <row r="113" spans="22:78" x14ac:dyDescent="0.25">
      <c r="V113" s="774"/>
      <c r="W113" s="775"/>
      <c r="X113" s="776"/>
      <c r="Y113" s="777"/>
      <c r="Z113" s="769"/>
      <c r="AA113" s="770" t="str">
        <f t="shared" si="15"/>
        <v/>
      </c>
      <c r="AB113" s="771" t="str">
        <f t="shared" si="13"/>
        <v/>
      </c>
      <c r="AC113" s="771">
        <f t="shared" si="16"/>
        <v>0</v>
      </c>
      <c r="AD113" s="771">
        <f t="shared" si="17"/>
        <v>0</v>
      </c>
      <c r="AE113" s="771">
        <f t="shared" si="18"/>
        <v>0</v>
      </c>
      <c r="AF113" s="772">
        <f t="shared" si="19"/>
        <v>0</v>
      </c>
      <c r="AG113" s="773"/>
      <c r="AH113" s="774"/>
      <c r="AI113" s="775"/>
      <c r="AJ113" s="776"/>
      <c r="AK113" s="777"/>
      <c r="AL113" s="769"/>
      <c r="AM113" s="770" t="str">
        <f t="shared" si="20"/>
        <v/>
      </c>
      <c r="AN113" s="771" t="str">
        <f t="shared" si="14"/>
        <v/>
      </c>
      <c r="AO113" s="771">
        <f t="shared" si="21"/>
        <v>0</v>
      </c>
      <c r="AP113" s="771">
        <f t="shared" si="22"/>
        <v>0</v>
      </c>
      <c r="AQ113" s="771">
        <f t="shared" si="23"/>
        <v>0</v>
      </c>
      <c r="AR113" s="772">
        <f t="shared" si="24"/>
        <v>0</v>
      </c>
      <c r="AS113" s="244"/>
      <c r="AT113" s="244"/>
      <c r="BU113" s="264"/>
      <c r="BV113" s="264"/>
      <c r="BW113" s="235"/>
      <c r="BX113" s="264"/>
      <c r="BY113" s="264"/>
      <c r="BZ113" s="264"/>
    </row>
    <row r="114" spans="22:78" x14ac:dyDescent="0.25">
      <c r="V114" s="774"/>
      <c r="W114" s="775"/>
      <c r="X114" s="776"/>
      <c r="Y114" s="777"/>
      <c r="Z114" s="769"/>
      <c r="AA114" s="770" t="str">
        <f t="shared" si="15"/>
        <v/>
      </c>
      <c r="AB114" s="771" t="str">
        <f t="shared" si="13"/>
        <v/>
      </c>
      <c r="AC114" s="771">
        <f t="shared" si="16"/>
        <v>0</v>
      </c>
      <c r="AD114" s="771">
        <f t="shared" si="17"/>
        <v>0</v>
      </c>
      <c r="AE114" s="771">
        <f t="shared" si="18"/>
        <v>0</v>
      </c>
      <c r="AF114" s="772">
        <f t="shared" si="19"/>
        <v>0</v>
      </c>
      <c r="AG114" s="773"/>
      <c r="AH114" s="774"/>
      <c r="AI114" s="775"/>
      <c r="AJ114" s="776"/>
      <c r="AK114" s="777"/>
      <c r="AL114" s="769"/>
      <c r="AM114" s="770" t="str">
        <f t="shared" si="20"/>
        <v/>
      </c>
      <c r="AN114" s="771" t="str">
        <f t="shared" si="14"/>
        <v/>
      </c>
      <c r="AO114" s="771">
        <f t="shared" si="21"/>
        <v>0</v>
      </c>
      <c r="AP114" s="771">
        <f t="shared" si="22"/>
        <v>0</v>
      </c>
      <c r="AQ114" s="771">
        <f t="shared" si="23"/>
        <v>0</v>
      </c>
      <c r="AR114" s="772">
        <f t="shared" si="24"/>
        <v>0</v>
      </c>
      <c r="AS114" s="244"/>
      <c r="AT114" s="244"/>
      <c r="BU114" s="264"/>
      <c r="BV114" s="264"/>
      <c r="BW114" s="235"/>
      <c r="BX114" s="264"/>
      <c r="BY114" s="264"/>
      <c r="BZ114" s="264"/>
    </row>
    <row r="115" spans="22:78" x14ac:dyDescent="0.25">
      <c r="V115" s="774"/>
      <c r="W115" s="775"/>
      <c r="X115" s="776"/>
      <c r="Y115" s="777"/>
      <c r="Z115" s="769"/>
      <c r="AA115" s="770" t="str">
        <f t="shared" si="15"/>
        <v/>
      </c>
      <c r="AB115" s="771" t="str">
        <f t="shared" si="13"/>
        <v/>
      </c>
      <c r="AC115" s="771">
        <f t="shared" si="16"/>
        <v>0</v>
      </c>
      <c r="AD115" s="771">
        <f t="shared" si="17"/>
        <v>0</v>
      </c>
      <c r="AE115" s="771">
        <f t="shared" si="18"/>
        <v>0</v>
      </c>
      <c r="AF115" s="772">
        <f t="shared" si="19"/>
        <v>0</v>
      </c>
      <c r="AG115" s="773"/>
      <c r="AH115" s="774"/>
      <c r="AI115" s="775"/>
      <c r="AJ115" s="776"/>
      <c r="AK115" s="777"/>
      <c r="AL115" s="769"/>
      <c r="AM115" s="770" t="str">
        <f t="shared" si="20"/>
        <v/>
      </c>
      <c r="AN115" s="771" t="str">
        <f t="shared" si="14"/>
        <v/>
      </c>
      <c r="AO115" s="771">
        <f t="shared" si="21"/>
        <v>0</v>
      </c>
      <c r="AP115" s="771">
        <f t="shared" si="22"/>
        <v>0</v>
      </c>
      <c r="AQ115" s="771">
        <f t="shared" si="23"/>
        <v>0</v>
      </c>
      <c r="AR115" s="772">
        <f t="shared" si="24"/>
        <v>0</v>
      </c>
      <c r="AS115" s="244"/>
      <c r="AT115" s="244"/>
      <c r="BU115" s="264"/>
      <c r="BV115" s="264"/>
      <c r="BW115" s="235"/>
      <c r="BX115" s="264"/>
      <c r="BY115" s="264"/>
      <c r="BZ115" s="264"/>
    </row>
    <row r="116" spans="22:78" x14ac:dyDescent="0.25">
      <c r="V116" s="774"/>
      <c r="W116" s="775"/>
      <c r="X116" s="776"/>
      <c r="Y116" s="777"/>
      <c r="Z116" s="769"/>
      <c r="AA116" s="770" t="str">
        <f t="shared" si="15"/>
        <v/>
      </c>
      <c r="AB116" s="771" t="str">
        <f t="shared" si="13"/>
        <v/>
      </c>
      <c r="AC116" s="771">
        <f t="shared" si="16"/>
        <v>0</v>
      </c>
      <c r="AD116" s="771">
        <f t="shared" si="17"/>
        <v>0</v>
      </c>
      <c r="AE116" s="771">
        <f t="shared" si="18"/>
        <v>0</v>
      </c>
      <c r="AF116" s="772">
        <f t="shared" si="19"/>
        <v>0</v>
      </c>
      <c r="AG116" s="773"/>
      <c r="AH116" s="774"/>
      <c r="AI116" s="775"/>
      <c r="AJ116" s="776"/>
      <c r="AK116" s="777"/>
      <c r="AL116" s="769"/>
      <c r="AM116" s="770" t="str">
        <f t="shared" si="20"/>
        <v/>
      </c>
      <c r="AN116" s="771" t="str">
        <f t="shared" si="14"/>
        <v/>
      </c>
      <c r="AO116" s="771">
        <f t="shared" si="21"/>
        <v>0</v>
      </c>
      <c r="AP116" s="771">
        <f t="shared" si="22"/>
        <v>0</v>
      </c>
      <c r="AQ116" s="771">
        <f t="shared" si="23"/>
        <v>0</v>
      </c>
      <c r="AR116" s="772">
        <f t="shared" si="24"/>
        <v>0</v>
      </c>
      <c r="AS116" s="244"/>
      <c r="AT116" s="244"/>
      <c r="BU116" s="264"/>
      <c r="BV116" s="264"/>
      <c r="BW116" s="235"/>
      <c r="BX116" s="264"/>
      <c r="BY116" s="264"/>
      <c r="BZ116" s="264"/>
    </row>
    <row r="117" spans="22:78" x14ac:dyDescent="0.25">
      <c r="V117" s="774"/>
      <c r="W117" s="775"/>
      <c r="X117" s="776"/>
      <c r="Y117" s="777"/>
      <c r="Z117" s="769"/>
      <c r="AA117" s="770" t="str">
        <f t="shared" si="15"/>
        <v/>
      </c>
      <c r="AB117" s="771" t="str">
        <f t="shared" si="13"/>
        <v/>
      </c>
      <c r="AC117" s="771">
        <f t="shared" si="16"/>
        <v>0</v>
      </c>
      <c r="AD117" s="771">
        <f t="shared" si="17"/>
        <v>0</v>
      </c>
      <c r="AE117" s="771">
        <f t="shared" si="18"/>
        <v>0</v>
      </c>
      <c r="AF117" s="772">
        <f t="shared" si="19"/>
        <v>0</v>
      </c>
      <c r="AG117" s="773"/>
      <c r="AH117" s="774"/>
      <c r="AI117" s="775"/>
      <c r="AJ117" s="776"/>
      <c r="AK117" s="777"/>
      <c r="AL117" s="769"/>
      <c r="AM117" s="770" t="str">
        <f t="shared" si="20"/>
        <v/>
      </c>
      <c r="AN117" s="771" t="str">
        <f t="shared" si="14"/>
        <v/>
      </c>
      <c r="AO117" s="771">
        <f t="shared" si="21"/>
        <v>0</v>
      </c>
      <c r="AP117" s="771">
        <f t="shared" si="22"/>
        <v>0</v>
      </c>
      <c r="AQ117" s="771">
        <f t="shared" si="23"/>
        <v>0</v>
      </c>
      <c r="AR117" s="772">
        <f t="shared" si="24"/>
        <v>0</v>
      </c>
      <c r="AS117" s="244"/>
      <c r="AT117" s="244"/>
      <c r="BU117" s="264"/>
      <c r="BV117" s="264"/>
      <c r="BW117" s="235"/>
      <c r="BX117" s="264"/>
      <c r="BY117" s="264"/>
      <c r="BZ117" s="264"/>
    </row>
    <row r="118" spans="22:78" x14ac:dyDescent="0.25">
      <c r="V118" s="774"/>
      <c r="W118" s="775"/>
      <c r="X118" s="776"/>
      <c r="Y118" s="777"/>
      <c r="Z118" s="769"/>
      <c r="AA118" s="770" t="str">
        <f t="shared" si="15"/>
        <v/>
      </c>
      <c r="AB118" s="771" t="str">
        <f t="shared" si="13"/>
        <v/>
      </c>
      <c r="AC118" s="771">
        <f t="shared" si="16"/>
        <v>0</v>
      </c>
      <c r="AD118" s="771">
        <f t="shared" si="17"/>
        <v>0</v>
      </c>
      <c r="AE118" s="771">
        <f t="shared" si="18"/>
        <v>0</v>
      </c>
      <c r="AF118" s="772">
        <f t="shared" si="19"/>
        <v>0</v>
      </c>
      <c r="AG118" s="773"/>
      <c r="AH118" s="774"/>
      <c r="AI118" s="775"/>
      <c r="AJ118" s="776"/>
      <c r="AK118" s="777"/>
      <c r="AL118" s="769"/>
      <c r="AM118" s="770" t="str">
        <f t="shared" si="20"/>
        <v/>
      </c>
      <c r="AN118" s="771" t="str">
        <f t="shared" si="14"/>
        <v/>
      </c>
      <c r="AO118" s="771">
        <f t="shared" si="21"/>
        <v>0</v>
      </c>
      <c r="AP118" s="771">
        <f t="shared" si="22"/>
        <v>0</v>
      </c>
      <c r="AQ118" s="771">
        <f t="shared" si="23"/>
        <v>0</v>
      </c>
      <c r="AR118" s="772">
        <f t="shared" si="24"/>
        <v>0</v>
      </c>
      <c r="AS118" s="244"/>
      <c r="AT118" s="244"/>
      <c r="BU118" s="264"/>
      <c r="BV118" s="264"/>
      <c r="BW118" s="235"/>
      <c r="BX118" s="264"/>
      <c r="BY118" s="264"/>
      <c r="BZ118" s="264"/>
    </row>
    <row r="119" spans="22:78" x14ac:dyDescent="0.25">
      <c r="V119" s="774"/>
      <c r="W119" s="775"/>
      <c r="X119" s="776"/>
      <c r="Y119" s="777"/>
      <c r="Z119" s="769"/>
      <c r="AA119" s="770" t="str">
        <f t="shared" si="15"/>
        <v/>
      </c>
      <c r="AB119" s="771" t="str">
        <f t="shared" si="13"/>
        <v/>
      </c>
      <c r="AC119" s="771">
        <f t="shared" si="16"/>
        <v>0</v>
      </c>
      <c r="AD119" s="771">
        <f t="shared" si="17"/>
        <v>0</v>
      </c>
      <c r="AE119" s="771">
        <f t="shared" si="18"/>
        <v>0</v>
      </c>
      <c r="AF119" s="772">
        <f t="shared" si="19"/>
        <v>0</v>
      </c>
      <c r="AG119" s="773"/>
      <c r="AH119" s="774"/>
      <c r="AI119" s="775"/>
      <c r="AJ119" s="776"/>
      <c r="AK119" s="777"/>
      <c r="AL119" s="769"/>
      <c r="AM119" s="770" t="str">
        <f t="shared" si="20"/>
        <v/>
      </c>
      <c r="AN119" s="771" t="str">
        <f t="shared" si="14"/>
        <v/>
      </c>
      <c r="AO119" s="771">
        <f t="shared" si="21"/>
        <v>0</v>
      </c>
      <c r="AP119" s="771">
        <f t="shared" si="22"/>
        <v>0</v>
      </c>
      <c r="AQ119" s="771">
        <f t="shared" si="23"/>
        <v>0</v>
      </c>
      <c r="AR119" s="772">
        <f t="shared" si="24"/>
        <v>0</v>
      </c>
      <c r="AS119" s="244"/>
      <c r="AT119" s="244"/>
      <c r="BU119" s="264"/>
      <c r="BV119" s="264"/>
      <c r="BW119" s="235"/>
      <c r="BX119" s="264"/>
      <c r="BY119" s="264"/>
      <c r="BZ119" s="264"/>
    </row>
    <row r="120" spans="22:78" x14ac:dyDescent="0.25">
      <c r="V120" s="774"/>
      <c r="W120" s="775"/>
      <c r="X120" s="776"/>
      <c r="Y120" s="777"/>
      <c r="Z120" s="769"/>
      <c r="AA120" s="770" t="str">
        <f t="shared" si="15"/>
        <v/>
      </c>
      <c r="AB120" s="771" t="str">
        <f t="shared" si="13"/>
        <v/>
      </c>
      <c r="AC120" s="771">
        <f t="shared" si="16"/>
        <v>0</v>
      </c>
      <c r="AD120" s="771">
        <f t="shared" si="17"/>
        <v>0</v>
      </c>
      <c r="AE120" s="771">
        <f t="shared" si="18"/>
        <v>0</v>
      </c>
      <c r="AF120" s="772">
        <f t="shared" si="19"/>
        <v>0</v>
      </c>
      <c r="AG120" s="773"/>
      <c r="AH120" s="774"/>
      <c r="AI120" s="775"/>
      <c r="AJ120" s="776"/>
      <c r="AK120" s="777"/>
      <c r="AL120" s="769"/>
      <c r="AM120" s="770" t="str">
        <f t="shared" si="20"/>
        <v/>
      </c>
      <c r="AN120" s="771" t="str">
        <f t="shared" si="14"/>
        <v/>
      </c>
      <c r="AO120" s="771">
        <f t="shared" si="21"/>
        <v>0</v>
      </c>
      <c r="AP120" s="771">
        <f t="shared" si="22"/>
        <v>0</v>
      </c>
      <c r="AQ120" s="771">
        <f t="shared" si="23"/>
        <v>0</v>
      </c>
      <c r="AR120" s="772">
        <f t="shared" si="24"/>
        <v>0</v>
      </c>
      <c r="AS120" s="244"/>
      <c r="AT120" s="244"/>
      <c r="BU120" s="264"/>
      <c r="BV120" s="264"/>
      <c r="BW120" s="235"/>
      <c r="BX120" s="264"/>
      <c r="BY120" s="264"/>
      <c r="BZ120" s="264"/>
    </row>
    <row r="121" spans="22:78" x14ac:dyDescent="0.25">
      <c r="V121" s="774"/>
      <c r="W121" s="775"/>
      <c r="X121" s="776"/>
      <c r="Y121" s="777"/>
      <c r="Z121" s="769"/>
      <c r="AA121" s="770" t="str">
        <f t="shared" si="15"/>
        <v/>
      </c>
      <c r="AB121" s="771" t="str">
        <f t="shared" si="13"/>
        <v/>
      </c>
      <c r="AC121" s="771">
        <f t="shared" si="16"/>
        <v>0</v>
      </c>
      <c r="AD121" s="771">
        <f t="shared" si="17"/>
        <v>0</v>
      </c>
      <c r="AE121" s="771">
        <f t="shared" si="18"/>
        <v>0</v>
      </c>
      <c r="AF121" s="772">
        <f t="shared" si="19"/>
        <v>0</v>
      </c>
      <c r="AG121" s="773"/>
      <c r="AH121" s="774"/>
      <c r="AI121" s="775"/>
      <c r="AJ121" s="776"/>
      <c r="AK121" s="777"/>
      <c r="AL121" s="769"/>
      <c r="AM121" s="770" t="str">
        <f t="shared" si="20"/>
        <v/>
      </c>
      <c r="AN121" s="771" t="str">
        <f t="shared" si="14"/>
        <v/>
      </c>
      <c r="AO121" s="771">
        <f t="shared" si="21"/>
        <v>0</v>
      </c>
      <c r="AP121" s="771">
        <f t="shared" si="22"/>
        <v>0</v>
      </c>
      <c r="AQ121" s="771">
        <f t="shared" si="23"/>
        <v>0</v>
      </c>
      <c r="AR121" s="772">
        <f t="shared" si="24"/>
        <v>0</v>
      </c>
      <c r="AS121" s="244"/>
      <c r="AT121" s="244"/>
      <c r="BU121" s="264"/>
      <c r="BV121" s="264"/>
      <c r="BW121" s="235"/>
      <c r="BX121" s="264"/>
      <c r="BY121" s="264"/>
      <c r="BZ121" s="264"/>
    </row>
    <row r="122" spans="22:78" x14ac:dyDescent="0.25">
      <c r="V122" s="774"/>
      <c r="W122" s="775"/>
      <c r="X122" s="776"/>
      <c r="Y122" s="777"/>
      <c r="Z122" s="769"/>
      <c r="AA122" s="770" t="str">
        <f t="shared" si="15"/>
        <v/>
      </c>
      <c r="AB122" s="771" t="str">
        <f t="shared" si="13"/>
        <v/>
      </c>
      <c r="AC122" s="771">
        <f t="shared" si="16"/>
        <v>0</v>
      </c>
      <c r="AD122" s="771">
        <f t="shared" si="17"/>
        <v>0</v>
      </c>
      <c r="AE122" s="771">
        <f t="shared" si="18"/>
        <v>0</v>
      </c>
      <c r="AF122" s="772">
        <f t="shared" si="19"/>
        <v>0</v>
      </c>
      <c r="AG122" s="773"/>
      <c r="AH122" s="774"/>
      <c r="AI122" s="775"/>
      <c r="AJ122" s="776"/>
      <c r="AK122" s="777"/>
      <c r="AL122" s="769"/>
      <c r="AM122" s="770" t="str">
        <f t="shared" si="20"/>
        <v/>
      </c>
      <c r="AN122" s="771" t="str">
        <f t="shared" si="14"/>
        <v/>
      </c>
      <c r="AO122" s="771">
        <f t="shared" si="21"/>
        <v>0</v>
      </c>
      <c r="AP122" s="771">
        <f t="shared" si="22"/>
        <v>0</v>
      </c>
      <c r="AQ122" s="771">
        <f t="shared" si="23"/>
        <v>0</v>
      </c>
      <c r="AR122" s="772">
        <f t="shared" si="24"/>
        <v>0</v>
      </c>
      <c r="AS122" s="244"/>
      <c r="AT122" s="244"/>
      <c r="BU122" s="264"/>
      <c r="BV122" s="264"/>
      <c r="BW122" s="235"/>
      <c r="BX122" s="264"/>
      <c r="BY122" s="264"/>
      <c r="BZ122" s="264"/>
    </row>
    <row r="123" spans="22:78" x14ac:dyDescent="0.25">
      <c r="V123" s="774"/>
      <c r="W123" s="775"/>
      <c r="X123" s="776"/>
      <c r="Y123" s="777"/>
      <c r="Z123" s="769"/>
      <c r="AA123" s="770" t="str">
        <f t="shared" si="15"/>
        <v/>
      </c>
      <c r="AB123" s="771" t="str">
        <f t="shared" si="13"/>
        <v/>
      </c>
      <c r="AC123" s="771">
        <f t="shared" si="16"/>
        <v>0</v>
      </c>
      <c r="AD123" s="771">
        <f t="shared" si="17"/>
        <v>0</v>
      </c>
      <c r="AE123" s="771">
        <f t="shared" si="18"/>
        <v>0</v>
      </c>
      <c r="AF123" s="772">
        <f t="shared" si="19"/>
        <v>0</v>
      </c>
      <c r="AG123" s="773"/>
      <c r="AH123" s="774"/>
      <c r="AI123" s="775"/>
      <c r="AJ123" s="776"/>
      <c r="AK123" s="777"/>
      <c r="AL123" s="769"/>
      <c r="AM123" s="770" t="str">
        <f t="shared" si="20"/>
        <v/>
      </c>
      <c r="AN123" s="771" t="str">
        <f t="shared" si="14"/>
        <v/>
      </c>
      <c r="AO123" s="771">
        <f t="shared" si="21"/>
        <v>0</v>
      </c>
      <c r="AP123" s="771">
        <f t="shared" si="22"/>
        <v>0</v>
      </c>
      <c r="AQ123" s="771">
        <f t="shared" si="23"/>
        <v>0</v>
      </c>
      <c r="AR123" s="772">
        <f t="shared" si="24"/>
        <v>0</v>
      </c>
      <c r="AS123" s="244"/>
      <c r="AT123" s="244"/>
      <c r="BU123" s="264"/>
      <c r="BV123" s="264"/>
      <c r="BW123" s="235"/>
      <c r="BX123" s="264"/>
      <c r="BY123" s="264"/>
      <c r="BZ123" s="264"/>
    </row>
    <row r="124" spans="22:78" x14ac:dyDescent="0.25">
      <c r="V124" s="774"/>
      <c r="W124" s="775"/>
      <c r="X124" s="776"/>
      <c r="Y124" s="777"/>
      <c r="Z124" s="769"/>
      <c r="AA124" s="770" t="str">
        <f t="shared" si="15"/>
        <v/>
      </c>
      <c r="AB124" s="771" t="str">
        <f t="shared" si="13"/>
        <v/>
      </c>
      <c r="AC124" s="771">
        <f t="shared" si="16"/>
        <v>0</v>
      </c>
      <c r="AD124" s="771">
        <f t="shared" si="17"/>
        <v>0</v>
      </c>
      <c r="AE124" s="771">
        <f t="shared" si="18"/>
        <v>0</v>
      </c>
      <c r="AF124" s="772">
        <f t="shared" si="19"/>
        <v>0</v>
      </c>
      <c r="AG124" s="773"/>
      <c r="AH124" s="774"/>
      <c r="AI124" s="775"/>
      <c r="AJ124" s="776"/>
      <c r="AK124" s="777"/>
      <c r="AL124" s="769"/>
      <c r="AM124" s="770" t="str">
        <f t="shared" si="20"/>
        <v/>
      </c>
      <c r="AN124" s="771" t="str">
        <f t="shared" si="14"/>
        <v/>
      </c>
      <c r="AO124" s="771">
        <f t="shared" si="21"/>
        <v>0</v>
      </c>
      <c r="AP124" s="771">
        <f t="shared" si="22"/>
        <v>0</v>
      </c>
      <c r="AQ124" s="771">
        <f t="shared" si="23"/>
        <v>0</v>
      </c>
      <c r="AR124" s="772">
        <f t="shared" si="24"/>
        <v>0</v>
      </c>
      <c r="AS124" s="244"/>
      <c r="AT124" s="244"/>
      <c r="BU124" s="264"/>
      <c r="BV124" s="264"/>
      <c r="BW124" s="235"/>
      <c r="BX124" s="264"/>
      <c r="BY124" s="264"/>
      <c r="BZ124" s="264"/>
    </row>
    <row r="125" spans="22:78" x14ac:dyDescent="0.25">
      <c r="V125" s="774"/>
      <c r="W125" s="775"/>
      <c r="X125" s="776"/>
      <c r="Y125" s="777"/>
      <c r="Z125" s="769"/>
      <c r="AA125" s="770" t="str">
        <f t="shared" si="15"/>
        <v/>
      </c>
      <c r="AB125" s="771" t="str">
        <f t="shared" si="13"/>
        <v/>
      </c>
      <c r="AC125" s="771">
        <f t="shared" si="16"/>
        <v>0</v>
      </c>
      <c r="AD125" s="771">
        <f t="shared" si="17"/>
        <v>0</v>
      </c>
      <c r="AE125" s="771">
        <f t="shared" si="18"/>
        <v>0</v>
      </c>
      <c r="AF125" s="772">
        <f t="shared" si="19"/>
        <v>0</v>
      </c>
      <c r="AG125" s="773"/>
      <c r="AH125" s="774"/>
      <c r="AI125" s="775"/>
      <c r="AJ125" s="776"/>
      <c r="AK125" s="777"/>
      <c r="AL125" s="769"/>
      <c r="AM125" s="770" t="str">
        <f t="shared" si="20"/>
        <v/>
      </c>
      <c r="AN125" s="771" t="str">
        <f t="shared" si="14"/>
        <v/>
      </c>
      <c r="AO125" s="771">
        <f t="shared" si="21"/>
        <v>0</v>
      </c>
      <c r="AP125" s="771">
        <f t="shared" si="22"/>
        <v>0</v>
      </c>
      <c r="AQ125" s="771">
        <f t="shared" si="23"/>
        <v>0</v>
      </c>
      <c r="AR125" s="772">
        <f t="shared" si="24"/>
        <v>0</v>
      </c>
      <c r="AS125" s="244"/>
      <c r="AT125" s="244"/>
      <c r="BU125" s="264"/>
      <c r="BV125" s="264"/>
      <c r="BW125" s="235"/>
      <c r="BX125" s="264"/>
      <c r="BY125" s="264"/>
      <c r="BZ125" s="264"/>
    </row>
    <row r="126" spans="22:78" x14ac:dyDescent="0.25">
      <c r="V126" s="774"/>
      <c r="W126" s="775"/>
      <c r="X126" s="776"/>
      <c r="Y126" s="777"/>
      <c r="Z126" s="769"/>
      <c r="AA126" s="770" t="str">
        <f t="shared" si="15"/>
        <v/>
      </c>
      <c r="AB126" s="771" t="str">
        <f t="shared" si="13"/>
        <v/>
      </c>
      <c r="AC126" s="771">
        <f t="shared" si="16"/>
        <v>0</v>
      </c>
      <c r="AD126" s="771">
        <f t="shared" si="17"/>
        <v>0</v>
      </c>
      <c r="AE126" s="771">
        <f t="shared" si="18"/>
        <v>0</v>
      </c>
      <c r="AF126" s="772">
        <f t="shared" si="19"/>
        <v>0</v>
      </c>
      <c r="AG126" s="773"/>
      <c r="AH126" s="774"/>
      <c r="AI126" s="775"/>
      <c r="AJ126" s="776"/>
      <c r="AK126" s="777"/>
      <c r="AL126" s="769"/>
      <c r="AM126" s="770" t="str">
        <f t="shared" si="20"/>
        <v/>
      </c>
      <c r="AN126" s="771" t="str">
        <f t="shared" si="14"/>
        <v/>
      </c>
      <c r="AO126" s="771">
        <f t="shared" si="21"/>
        <v>0</v>
      </c>
      <c r="AP126" s="771">
        <f t="shared" si="22"/>
        <v>0</v>
      </c>
      <c r="AQ126" s="771">
        <f t="shared" si="23"/>
        <v>0</v>
      </c>
      <c r="AR126" s="772">
        <f t="shared" si="24"/>
        <v>0</v>
      </c>
      <c r="AS126" s="244"/>
      <c r="AT126" s="244"/>
      <c r="BU126" s="264"/>
      <c r="BV126" s="264"/>
      <c r="BW126" s="235"/>
      <c r="BX126" s="264"/>
      <c r="BY126" s="264"/>
      <c r="BZ126" s="264"/>
    </row>
    <row r="127" spans="22:78" x14ac:dyDescent="0.25">
      <c r="V127" s="774"/>
      <c r="W127" s="775"/>
      <c r="X127" s="776"/>
      <c r="Y127" s="777"/>
      <c r="Z127" s="769"/>
      <c r="AA127" s="770" t="str">
        <f t="shared" si="15"/>
        <v/>
      </c>
      <c r="AB127" s="771" t="str">
        <f t="shared" si="13"/>
        <v/>
      </c>
      <c r="AC127" s="771">
        <f t="shared" si="16"/>
        <v>0</v>
      </c>
      <c r="AD127" s="771">
        <f t="shared" si="17"/>
        <v>0</v>
      </c>
      <c r="AE127" s="771">
        <f t="shared" si="18"/>
        <v>0</v>
      </c>
      <c r="AF127" s="772">
        <f t="shared" si="19"/>
        <v>0</v>
      </c>
      <c r="AG127" s="773"/>
      <c r="AH127" s="774"/>
      <c r="AI127" s="775"/>
      <c r="AJ127" s="776"/>
      <c r="AK127" s="777"/>
      <c r="AL127" s="769"/>
      <c r="AM127" s="770" t="str">
        <f t="shared" si="20"/>
        <v/>
      </c>
      <c r="AN127" s="771" t="str">
        <f t="shared" si="14"/>
        <v/>
      </c>
      <c r="AO127" s="771">
        <f t="shared" si="21"/>
        <v>0</v>
      </c>
      <c r="AP127" s="771">
        <f t="shared" si="22"/>
        <v>0</v>
      </c>
      <c r="AQ127" s="771">
        <f t="shared" si="23"/>
        <v>0</v>
      </c>
      <c r="AR127" s="772">
        <f t="shared" si="24"/>
        <v>0</v>
      </c>
      <c r="AS127" s="244"/>
      <c r="AT127" s="244"/>
      <c r="BU127" s="264"/>
      <c r="BV127" s="264"/>
      <c r="BW127" s="235"/>
      <c r="BX127" s="264"/>
      <c r="BY127" s="264"/>
      <c r="BZ127" s="264"/>
    </row>
    <row r="128" spans="22:78" x14ac:dyDescent="0.25">
      <c r="V128" s="774"/>
      <c r="W128" s="775"/>
      <c r="X128" s="776"/>
      <c r="Y128" s="777"/>
      <c r="Z128" s="769"/>
      <c r="AA128" s="770" t="str">
        <f t="shared" si="15"/>
        <v/>
      </c>
      <c r="AB128" s="771" t="str">
        <f t="shared" si="13"/>
        <v/>
      </c>
      <c r="AC128" s="771">
        <f t="shared" si="16"/>
        <v>0</v>
      </c>
      <c r="AD128" s="771">
        <f t="shared" si="17"/>
        <v>0</v>
      </c>
      <c r="AE128" s="771">
        <f t="shared" si="18"/>
        <v>0</v>
      </c>
      <c r="AF128" s="772">
        <f t="shared" si="19"/>
        <v>0</v>
      </c>
      <c r="AG128" s="773"/>
      <c r="AH128" s="774"/>
      <c r="AI128" s="775"/>
      <c r="AJ128" s="776"/>
      <c r="AK128" s="777"/>
      <c r="AL128" s="769"/>
      <c r="AM128" s="770" t="str">
        <f t="shared" si="20"/>
        <v/>
      </c>
      <c r="AN128" s="771" t="str">
        <f t="shared" si="14"/>
        <v/>
      </c>
      <c r="AO128" s="771">
        <f t="shared" si="21"/>
        <v>0</v>
      </c>
      <c r="AP128" s="771">
        <f t="shared" si="22"/>
        <v>0</v>
      </c>
      <c r="AQ128" s="771">
        <f t="shared" si="23"/>
        <v>0</v>
      </c>
      <c r="AR128" s="772">
        <f t="shared" si="24"/>
        <v>0</v>
      </c>
      <c r="AS128" s="244"/>
      <c r="AT128" s="244"/>
      <c r="BU128" s="264"/>
      <c r="BV128" s="264"/>
      <c r="BW128" s="235"/>
      <c r="BX128" s="264"/>
      <c r="BY128" s="264"/>
      <c r="BZ128" s="264"/>
    </row>
    <row r="129" spans="22:78" x14ac:dyDescent="0.25">
      <c r="V129" s="774"/>
      <c r="W129" s="775"/>
      <c r="X129" s="776"/>
      <c r="Y129" s="777"/>
      <c r="Z129" s="769"/>
      <c r="AA129" s="770" t="str">
        <f t="shared" si="15"/>
        <v/>
      </c>
      <c r="AB129" s="771" t="str">
        <f t="shared" si="13"/>
        <v/>
      </c>
      <c r="AC129" s="771">
        <f t="shared" si="16"/>
        <v>0</v>
      </c>
      <c r="AD129" s="771">
        <f t="shared" si="17"/>
        <v>0</v>
      </c>
      <c r="AE129" s="771">
        <f t="shared" si="18"/>
        <v>0</v>
      </c>
      <c r="AF129" s="772">
        <f t="shared" si="19"/>
        <v>0</v>
      </c>
      <c r="AG129" s="773"/>
      <c r="AH129" s="774"/>
      <c r="AI129" s="775"/>
      <c r="AJ129" s="776"/>
      <c r="AK129" s="777"/>
      <c r="AL129" s="769"/>
      <c r="AM129" s="770" t="str">
        <f t="shared" si="20"/>
        <v/>
      </c>
      <c r="AN129" s="771" t="str">
        <f t="shared" si="14"/>
        <v/>
      </c>
      <c r="AO129" s="771">
        <f t="shared" si="21"/>
        <v>0</v>
      </c>
      <c r="AP129" s="771">
        <f t="shared" si="22"/>
        <v>0</v>
      </c>
      <c r="AQ129" s="771">
        <f t="shared" si="23"/>
        <v>0</v>
      </c>
      <c r="AR129" s="772">
        <f t="shared" si="24"/>
        <v>0</v>
      </c>
      <c r="AS129" s="244"/>
      <c r="AT129" s="244"/>
      <c r="BU129" s="264"/>
      <c r="BV129" s="264"/>
      <c r="BW129" s="235"/>
      <c r="BX129" s="264"/>
      <c r="BY129" s="264"/>
      <c r="BZ129" s="264"/>
    </row>
    <row r="130" spans="22:78" x14ac:dyDescent="0.25">
      <c r="V130" s="774"/>
      <c r="W130" s="775"/>
      <c r="X130" s="776"/>
      <c r="Y130" s="777"/>
      <c r="Z130" s="769"/>
      <c r="AA130" s="770" t="str">
        <f t="shared" si="15"/>
        <v/>
      </c>
      <c r="AB130" s="771" t="str">
        <f t="shared" si="13"/>
        <v/>
      </c>
      <c r="AC130" s="771">
        <f t="shared" si="16"/>
        <v>0</v>
      </c>
      <c r="AD130" s="771">
        <f t="shared" si="17"/>
        <v>0</v>
      </c>
      <c r="AE130" s="771">
        <f t="shared" si="18"/>
        <v>0</v>
      </c>
      <c r="AF130" s="772">
        <f t="shared" si="19"/>
        <v>0</v>
      </c>
      <c r="AG130" s="773"/>
      <c r="AH130" s="774"/>
      <c r="AI130" s="775"/>
      <c r="AJ130" s="776"/>
      <c r="AK130" s="777"/>
      <c r="AL130" s="769"/>
      <c r="AM130" s="770" t="str">
        <f t="shared" si="20"/>
        <v/>
      </c>
      <c r="AN130" s="771" t="str">
        <f t="shared" si="14"/>
        <v/>
      </c>
      <c r="AO130" s="771">
        <f t="shared" si="21"/>
        <v>0</v>
      </c>
      <c r="AP130" s="771">
        <f t="shared" si="22"/>
        <v>0</v>
      </c>
      <c r="AQ130" s="771">
        <f t="shared" si="23"/>
        <v>0</v>
      </c>
      <c r="AR130" s="772">
        <f t="shared" si="24"/>
        <v>0</v>
      </c>
      <c r="AS130" s="244"/>
      <c r="AT130" s="244"/>
      <c r="BU130" s="264"/>
      <c r="BV130" s="264"/>
      <c r="BW130" s="235"/>
      <c r="BX130" s="264"/>
      <c r="BY130" s="264"/>
      <c r="BZ130" s="264"/>
    </row>
    <row r="131" spans="22:78" x14ac:dyDescent="0.25">
      <c r="V131" s="774"/>
      <c r="W131" s="775"/>
      <c r="X131" s="776"/>
      <c r="Y131" s="777"/>
      <c r="Z131" s="769"/>
      <c r="AA131" s="770" t="str">
        <f t="shared" si="15"/>
        <v/>
      </c>
      <c r="AB131" s="771" t="str">
        <f t="shared" si="13"/>
        <v/>
      </c>
      <c r="AC131" s="771">
        <f t="shared" si="16"/>
        <v>0</v>
      </c>
      <c r="AD131" s="771">
        <f t="shared" si="17"/>
        <v>0</v>
      </c>
      <c r="AE131" s="771">
        <f t="shared" si="18"/>
        <v>0</v>
      </c>
      <c r="AF131" s="772">
        <f t="shared" si="19"/>
        <v>0</v>
      </c>
      <c r="AG131" s="773"/>
      <c r="AH131" s="774"/>
      <c r="AI131" s="775"/>
      <c r="AJ131" s="776"/>
      <c r="AK131" s="777"/>
      <c r="AL131" s="769"/>
      <c r="AM131" s="770" t="str">
        <f t="shared" si="20"/>
        <v/>
      </c>
      <c r="AN131" s="771" t="str">
        <f t="shared" si="14"/>
        <v/>
      </c>
      <c r="AO131" s="771">
        <f t="shared" si="21"/>
        <v>0</v>
      </c>
      <c r="AP131" s="771">
        <f t="shared" si="22"/>
        <v>0</v>
      </c>
      <c r="AQ131" s="771">
        <f t="shared" si="23"/>
        <v>0</v>
      </c>
      <c r="AR131" s="772">
        <f t="shared" si="24"/>
        <v>0</v>
      </c>
      <c r="AS131" s="244"/>
      <c r="AT131" s="244"/>
      <c r="BU131" s="264"/>
      <c r="BV131" s="264"/>
      <c r="BW131" s="235"/>
      <c r="BX131" s="264"/>
      <c r="BY131" s="264"/>
      <c r="BZ131" s="264"/>
    </row>
    <row r="132" spans="22:78" x14ac:dyDescent="0.25">
      <c r="V132" s="774"/>
      <c r="W132" s="775"/>
      <c r="X132" s="776"/>
      <c r="Y132" s="777"/>
      <c r="Z132" s="769"/>
      <c r="AA132" s="770" t="str">
        <f t="shared" si="15"/>
        <v/>
      </c>
      <c r="AB132" s="771" t="str">
        <f t="shared" si="13"/>
        <v/>
      </c>
      <c r="AC132" s="771">
        <f t="shared" si="16"/>
        <v>0</v>
      </c>
      <c r="AD132" s="771">
        <f t="shared" si="17"/>
        <v>0</v>
      </c>
      <c r="AE132" s="771">
        <f t="shared" si="18"/>
        <v>0</v>
      </c>
      <c r="AF132" s="772">
        <f t="shared" si="19"/>
        <v>0</v>
      </c>
      <c r="AG132" s="773"/>
      <c r="AH132" s="774"/>
      <c r="AI132" s="775"/>
      <c r="AJ132" s="776"/>
      <c r="AK132" s="777"/>
      <c r="AL132" s="769"/>
      <c r="AM132" s="770" t="str">
        <f t="shared" si="20"/>
        <v/>
      </c>
      <c r="AN132" s="771" t="str">
        <f t="shared" si="14"/>
        <v/>
      </c>
      <c r="AO132" s="771">
        <f t="shared" si="21"/>
        <v>0</v>
      </c>
      <c r="AP132" s="771">
        <f t="shared" si="22"/>
        <v>0</v>
      </c>
      <c r="AQ132" s="771">
        <f t="shared" si="23"/>
        <v>0</v>
      </c>
      <c r="AR132" s="772">
        <f t="shared" si="24"/>
        <v>0</v>
      </c>
      <c r="AS132" s="244"/>
      <c r="AT132" s="244"/>
      <c r="BU132" s="264"/>
      <c r="BV132" s="264"/>
      <c r="BW132" s="235"/>
      <c r="BX132" s="264"/>
      <c r="BY132" s="264"/>
      <c r="BZ132" s="264"/>
    </row>
    <row r="133" spans="22:78" x14ac:dyDescent="0.25">
      <c r="V133" s="774"/>
      <c r="W133" s="775"/>
      <c r="X133" s="776"/>
      <c r="Y133" s="777"/>
      <c r="Z133" s="769"/>
      <c r="AA133" s="770" t="str">
        <f t="shared" si="15"/>
        <v/>
      </c>
      <c r="AB133" s="771" t="str">
        <f t="shared" si="13"/>
        <v/>
      </c>
      <c r="AC133" s="771">
        <f t="shared" si="16"/>
        <v>0</v>
      </c>
      <c r="AD133" s="771">
        <f t="shared" si="17"/>
        <v>0</v>
      </c>
      <c r="AE133" s="771">
        <f t="shared" si="18"/>
        <v>0</v>
      </c>
      <c r="AF133" s="772">
        <f t="shared" si="19"/>
        <v>0</v>
      </c>
      <c r="AG133" s="773"/>
      <c r="AH133" s="774"/>
      <c r="AI133" s="775"/>
      <c r="AJ133" s="776"/>
      <c r="AK133" s="777"/>
      <c r="AL133" s="769"/>
      <c r="AM133" s="770" t="str">
        <f t="shared" si="20"/>
        <v/>
      </c>
      <c r="AN133" s="771" t="str">
        <f t="shared" si="14"/>
        <v/>
      </c>
      <c r="AO133" s="771">
        <f t="shared" si="21"/>
        <v>0</v>
      </c>
      <c r="AP133" s="771">
        <f t="shared" si="22"/>
        <v>0</v>
      </c>
      <c r="AQ133" s="771">
        <f t="shared" si="23"/>
        <v>0</v>
      </c>
      <c r="AR133" s="772">
        <f t="shared" si="24"/>
        <v>0</v>
      </c>
      <c r="AS133" s="244"/>
      <c r="AT133" s="244"/>
      <c r="BU133" s="264"/>
      <c r="BV133" s="264"/>
      <c r="BW133" s="235"/>
      <c r="BX133" s="264"/>
      <c r="BY133" s="264"/>
      <c r="BZ133" s="264"/>
    </row>
    <row r="134" spans="22:78" x14ac:dyDescent="0.25">
      <c r="V134" s="774"/>
      <c r="W134" s="775"/>
      <c r="X134" s="776"/>
      <c r="Y134" s="777"/>
      <c r="Z134" s="769"/>
      <c r="AA134" s="770" t="str">
        <f t="shared" si="15"/>
        <v/>
      </c>
      <c r="AB134" s="771" t="str">
        <f t="shared" si="13"/>
        <v/>
      </c>
      <c r="AC134" s="771">
        <f t="shared" si="16"/>
        <v>0</v>
      </c>
      <c r="AD134" s="771">
        <f t="shared" si="17"/>
        <v>0</v>
      </c>
      <c r="AE134" s="771">
        <f t="shared" si="18"/>
        <v>0</v>
      </c>
      <c r="AF134" s="772">
        <f t="shared" si="19"/>
        <v>0</v>
      </c>
      <c r="AG134" s="773"/>
      <c r="AH134" s="774"/>
      <c r="AI134" s="775"/>
      <c r="AJ134" s="776"/>
      <c r="AK134" s="777"/>
      <c r="AL134" s="769"/>
      <c r="AM134" s="770" t="str">
        <f t="shared" si="20"/>
        <v/>
      </c>
      <c r="AN134" s="771" t="str">
        <f t="shared" si="14"/>
        <v/>
      </c>
      <c r="AO134" s="771">
        <f t="shared" si="21"/>
        <v>0</v>
      </c>
      <c r="AP134" s="771">
        <f t="shared" si="22"/>
        <v>0</v>
      </c>
      <c r="AQ134" s="771">
        <f t="shared" si="23"/>
        <v>0</v>
      </c>
      <c r="AR134" s="772">
        <f t="shared" si="24"/>
        <v>0</v>
      </c>
      <c r="AS134" s="244"/>
      <c r="AT134" s="244"/>
      <c r="BU134" s="264"/>
      <c r="BV134" s="264"/>
      <c r="BW134" s="235"/>
      <c r="BX134" s="264"/>
      <c r="BY134" s="264"/>
      <c r="BZ134" s="264"/>
    </row>
    <row r="135" spans="22:78" x14ac:dyDescent="0.25">
      <c r="V135" s="774"/>
      <c r="W135" s="775"/>
      <c r="X135" s="776"/>
      <c r="Y135" s="777"/>
      <c r="Z135" s="769"/>
      <c r="AA135" s="770" t="str">
        <f t="shared" si="15"/>
        <v/>
      </c>
      <c r="AB135" s="771" t="str">
        <f t="shared" si="13"/>
        <v/>
      </c>
      <c r="AC135" s="771">
        <f t="shared" si="16"/>
        <v>0</v>
      </c>
      <c r="AD135" s="771">
        <f t="shared" si="17"/>
        <v>0</v>
      </c>
      <c r="AE135" s="771">
        <f t="shared" si="18"/>
        <v>0</v>
      </c>
      <c r="AF135" s="772">
        <f t="shared" si="19"/>
        <v>0</v>
      </c>
      <c r="AG135" s="773"/>
      <c r="AH135" s="774"/>
      <c r="AI135" s="775"/>
      <c r="AJ135" s="776"/>
      <c r="AK135" s="777"/>
      <c r="AL135" s="769"/>
      <c r="AM135" s="770" t="str">
        <f t="shared" si="20"/>
        <v/>
      </c>
      <c r="AN135" s="771" t="str">
        <f t="shared" si="14"/>
        <v/>
      </c>
      <c r="AO135" s="771">
        <f t="shared" si="21"/>
        <v>0</v>
      </c>
      <c r="AP135" s="771">
        <f t="shared" si="22"/>
        <v>0</v>
      </c>
      <c r="AQ135" s="771">
        <f t="shared" si="23"/>
        <v>0</v>
      </c>
      <c r="AR135" s="772">
        <f t="shared" si="24"/>
        <v>0</v>
      </c>
      <c r="AS135" s="244"/>
      <c r="AT135" s="244"/>
      <c r="BU135" s="264"/>
      <c r="BV135" s="264"/>
      <c r="BW135" s="235"/>
      <c r="BX135" s="264"/>
      <c r="BY135" s="264"/>
      <c r="BZ135" s="264"/>
    </row>
    <row r="136" spans="22:78" x14ac:dyDescent="0.25">
      <c r="V136" s="774"/>
      <c r="W136" s="775"/>
      <c r="X136" s="776"/>
      <c r="Y136" s="777"/>
      <c r="Z136" s="769"/>
      <c r="AA136" s="770" t="str">
        <f t="shared" si="15"/>
        <v/>
      </c>
      <c r="AB136" s="771" t="str">
        <f t="shared" ref="AB136:AB199" si="25">IF(Y136&gt;1,IF((TestEOY-X136)/365&gt;AA136,AA136,ROUNDUP(((TestEOY-X136)/365),0)),"")</f>
        <v/>
      </c>
      <c r="AC136" s="771">
        <f t="shared" si="16"/>
        <v>0</v>
      </c>
      <c r="AD136" s="771">
        <f t="shared" si="17"/>
        <v>0</v>
      </c>
      <c r="AE136" s="771">
        <f t="shared" si="18"/>
        <v>0</v>
      </c>
      <c r="AF136" s="772">
        <f t="shared" si="19"/>
        <v>0</v>
      </c>
      <c r="AG136" s="773"/>
      <c r="AH136" s="774"/>
      <c r="AI136" s="775"/>
      <c r="AJ136" s="776"/>
      <c r="AK136" s="777"/>
      <c r="AL136" s="769"/>
      <c r="AM136" s="770" t="str">
        <f t="shared" si="20"/>
        <v/>
      </c>
      <c r="AN136" s="771" t="str">
        <f t="shared" ref="AN136:AN199" si="26">IF(AK136&lt;&gt;"",IF((TestEOY-AJ136)/365&gt;AM136,AM136,ROUNDUP(((TestEOY-AJ136)/365),0)),"")</f>
        <v/>
      </c>
      <c r="AO136" s="771">
        <f t="shared" si="21"/>
        <v>0</v>
      </c>
      <c r="AP136" s="771">
        <f t="shared" si="22"/>
        <v>0</v>
      </c>
      <c r="AQ136" s="771">
        <f t="shared" si="23"/>
        <v>0</v>
      </c>
      <c r="AR136" s="772">
        <f t="shared" si="24"/>
        <v>0</v>
      </c>
      <c r="AS136" s="244"/>
      <c r="AT136" s="244"/>
      <c r="BU136" s="264"/>
      <c r="BV136" s="264"/>
      <c r="BW136" s="235"/>
      <c r="BX136" s="264"/>
      <c r="BY136" s="264"/>
      <c r="BZ136" s="264"/>
    </row>
    <row r="137" spans="22:78" x14ac:dyDescent="0.25">
      <c r="V137" s="774"/>
      <c r="W137" s="775"/>
      <c r="X137" s="776"/>
      <c r="Y137" s="777"/>
      <c r="Z137" s="769"/>
      <c r="AA137" s="770" t="str">
        <f t="shared" ref="AA137:AA200" si="27">IFERROR(INDEX($AU$8:$AU$23,MATCH(V137,$AT$8:$AT$23,0)),"")</f>
        <v/>
      </c>
      <c r="AB137" s="771" t="str">
        <f t="shared" si="25"/>
        <v/>
      </c>
      <c r="AC137" s="771">
        <f t="shared" ref="AC137:AC200" si="28">IFERROR(IF(AB137&gt;=AA137,0,IF(AA137&gt;AB137,SLN(Y137,Z137,AA137),0)),"")</f>
        <v>0</v>
      </c>
      <c r="AD137" s="771">
        <f t="shared" ref="AD137:AD200" si="29">AE137-AC137</f>
        <v>0</v>
      </c>
      <c r="AE137" s="771">
        <f t="shared" ref="AE137:AE200" si="30">IFERROR(IF(OR(AA137=0,AA137=""),
     0,
     IF(AB137&gt;=AA137,
          +Y137,
          (+AC137*AB137))),
"")</f>
        <v>0</v>
      </c>
      <c r="AF137" s="772">
        <f t="shared" ref="AF137:AF200" si="31">IFERROR(IF(AE137&gt;Y137,0,(+Y137-AE137))-Z137,"")</f>
        <v>0</v>
      </c>
      <c r="AG137" s="773"/>
      <c r="AH137" s="774"/>
      <c r="AI137" s="775"/>
      <c r="AJ137" s="776"/>
      <c r="AK137" s="777"/>
      <c r="AL137" s="769"/>
      <c r="AM137" s="770" t="str">
        <f t="shared" ref="AM137:AM200" si="32">IFERROR(INDEX($AU$8:$AU$23,MATCH(AH137,$AT$8:$AT$23,0)),"")</f>
        <v/>
      </c>
      <c r="AN137" s="771" t="str">
        <f t="shared" si="26"/>
        <v/>
      </c>
      <c r="AO137" s="771">
        <f t="shared" ref="AO137:AO200" si="33">IFERROR(IF(AN137&gt;=AM137,0,IF(AM137&gt;AN137,SLN(AK137,AL137,AM137),0)),"")</f>
        <v>0</v>
      </c>
      <c r="AP137" s="771">
        <f t="shared" ref="AP137:AP200" si="34">AQ137-AO137</f>
        <v>0</v>
      </c>
      <c r="AQ137" s="771">
        <f t="shared" ref="AQ137:AQ200" si="35">IFERROR(IF(OR(AM137=0,AM137=""),
     0,
     IF(AN137&gt;=AM137,
          +AK137,
          (+AO137*AN137))),
"")</f>
        <v>0</v>
      </c>
      <c r="AR137" s="772">
        <f t="shared" ref="AR137:AR200" si="36">IFERROR(IF(AQ137&gt;AK137,0,(+AK137-AQ137))-AL137,"")</f>
        <v>0</v>
      </c>
      <c r="AS137" s="244"/>
      <c r="AT137" s="244"/>
      <c r="BU137" s="264"/>
      <c r="BV137" s="264"/>
      <c r="BW137" s="235"/>
      <c r="BX137" s="264"/>
      <c r="BY137" s="264"/>
      <c r="BZ137" s="264"/>
    </row>
    <row r="138" spans="22:78" x14ac:dyDescent="0.25">
      <c r="V138" s="774"/>
      <c r="W138" s="775"/>
      <c r="X138" s="776"/>
      <c r="Y138" s="777"/>
      <c r="Z138" s="769"/>
      <c r="AA138" s="770" t="str">
        <f t="shared" si="27"/>
        <v/>
      </c>
      <c r="AB138" s="771" t="str">
        <f t="shared" si="25"/>
        <v/>
      </c>
      <c r="AC138" s="771">
        <f t="shared" si="28"/>
        <v>0</v>
      </c>
      <c r="AD138" s="771">
        <f t="shared" si="29"/>
        <v>0</v>
      </c>
      <c r="AE138" s="771">
        <f t="shared" si="30"/>
        <v>0</v>
      </c>
      <c r="AF138" s="772">
        <f t="shared" si="31"/>
        <v>0</v>
      </c>
      <c r="AG138" s="773"/>
      <c r="AH138" s="774"/>
      <c r="AI138" s="775"/>
      <c r="AJ138" s="776"/>
      <c r="AK138" s="777"/>
      <c r="AL138" s="769"/>
      <c r="AM138" s="770" t="str">
        <f t="shared" si="32"/>
        <v/>
      </c>
      <c r="AN138" s="771" t="str">
        <f t="shared" si="26"/>
        <v/>
      </c>
      <c r="AO138" s="771">
        <f t="shared" si="33"/>
        <v>0</v>
      </c>
      <c r="AP138" s="771">
        <f t="shared" si="34"/>
        <v>0</v>
      </c>
      <c r="AQ138" s="771">
        <f t="shared" si="35"/>
        <v>0</v>
      </c>
      <c r="AR138" s="772">
        <f t="shared" si="36"/>
        <v>0</v>
      </c>
      <c r="AS138" s="244"/>
      <c r="AT138" s="244"/>
      <c r="BU138" s="264"/>
      <c r="BV138" s="264"/>
      <c r="BW138" s="235"/>
      <c r="BX138" s="264"/>
      <c r="BY138" s="264"/>
      <c r="BZ138" s="264"/>
    </row>
    <row r="139" spans="22:78" x14ac:dyDescent="0.25">
      <c r="V139" s="774"/>
      <c r="W139" s="775"/>
      <c r="X139" s="776"/>
      <c r="Y139" s="777"/>
      <c r="Z139" s="769"/>
      <c r="AA139" s="770" t="str">
        <f t="shared" si="27"/>
        <v/>
      </c>
      <c r="AB139" s="771" t="str">
        <f t="shared" si="25"/>
        <v/>
      </c>
      <c r="AC139" s="771">
        <f t="shared" si="28"/>
        <v>0</v>
      </c>
      <c r="AD139" s="771">
        <f t="shared" si="29"/>
        <v>0</v>
      </c>
      <c r="AE139" s="771">
        <f t="shared" si="30"/>
        <v>0</v>
      </c>
      <c r="AF139" s="772">
        <f t="shared" si="31"/>
        <v>0</v>
      </c>
      <c r="AG139" s="773"/>
      <c r="AH139" s="774"/>
      <c r="AI139" s="775"/>
      <c r="AJ139" s="776"/>
      <c r="AK139" s="777"/>
      <c r="AL139" s="769"/>
      <c r="AM139" s="770" t="str">
        <f t="shared" si="32"/>
        <v/>
      </c>
      <c r="AN139" s="771" t="str">
        <f t="shared" si="26"/>
        <v/>
      </c>
      <c r="AO139" s="771">
        <f t="shared" si="33"/>
        <v>0</v>
      </c>
      <c r="AP139" s="771">
        <f t="shared" si="34"/>
        <v>0</v>
      </c>
      <c r="AQ139" s="771">
        <f t="shared" si="35"/>
        <v>0</v>
      </c>
      <c r="AR139" s="772">
        <f t="shared" si="36"/>
        <v>0</v>
      </c>
      <c r="AS139" s="244"/>
      <c r="AT139" s="244"/>
      <c r="BU139" s="264"/>
      <c r="BV139" s="264"/>
      <c r="BW139" s="235"/>
      <c r="BX139" s="264"/>
      <c r="BY139" s="264"/>
      <c r="BZ139" s="264"/>
    </row>
    <row r="140" spans="22:78" x14ac:dyDescent="0.25">
      <c r="V140" s="774"/>
      <c r="W140" s="775"/>
      <c r="X140" s="776"/>
      <c r="Y140" s="777"/>
      <c r="Z140" s="769"/>
      <c r="AA140" s="770" t="str">
        <f t="shared" si="27"/>
        <v/>
      </c>
      <c r="AB140" s="771" t="str">
        <f t="shared" si="25"/>
        <v/>
      </c>
      <c r="AC140" s="771">
        <f t="shared" si="28"/>
        <v>0</v>
      </c>
      <c r="AD140" s="771">
        <f t="shared" si="29"/>
        <v>0</v>
      </c>
      <c r="AE140" s="771">
        <f t="shared" si="30"/>
        <v>0</v>
      </c>
      <c r="AF140" s="772">
        <f t="shared" si="31"/>
        <v>0</v>
      </c>
      <c r="AG140" s="773"/>
      <c r="AH140" s="774"/>
      <c r="AI140" s="775"/>
      <c r="AJ140" s="776"/>
      <c r="AK140" s="777"/>
      <c r="AL140" s="769"/>
      <c r="AM140" s="770" t="str">
        <f t="shared" si="32"/>
        <v/>
      </c>
      <c r="AN140" s="771" t="str">
        <f t="shared" si="26"/>
        <v/>
      </c>
      <c r="AO140" s="771">
        <f t="shared" si="33"/>
        <v>0</v>
      </c>
      <c r="AP140" s="771">
        <f t="shared" si="34"/>
        <v>0</v>
      </c>
      <c r="AQ140" s="771">
        <f t="shared" si="35"/>
        <v>0</v>
      </c>
      <c r="AR140" s="772">
        <f t="shared" si="36"/>
        <v>0</v>
      </c>
      <c r="AS140" s="244"/>
      <c r="AT140" s="244"/>
      <c r="BU140" s="264"/>
      <c r="BV140" s="264"/>
      <c r="BW140" s="235"/>
      <c r="BX140" s="264"/>
      <c r="BY140" s="264"/>
      <c r="BZ140" s="264"/>
    </row>
    <row r="141" spans="22:78" x14ac:dyDescent="0.25">
      <c r="V141" s="774"/>
      <c r="W141" s="775"/>
      <c r="X141" s="776"/>
      <c r="Y141" s="777"/>
      <c r="Z141" s="769"/>
      <c r="AA141" s="770" t="str">
        <f t="shared" si="27"/>
        <v/>
      </c>
      <c r="AB141" s="771" t="str">
        <f t="shared" si="25"/>
        <v/>
      </c>
      <c r="AC141" s="771">
        <f t="shared" si="28"/>
        <v>0</v>
      </c>
      <c r="AD141" s="771">
        <f t="shared" si="29"/>
        <v>0</v>
      </c>
      <c r="AE141" s="771">
        <f t="shared" si="30"/>
        <v>0</v>
      </c>
      <c r="AF141" s="772">
        <f t="shared" si="31"/>
        <v>0</v>
      </c>
      <c r="AG141" s="773"/>
      <c r="AH141" s="774"/>
      <c r="AI141" s="775"/>
      <c r="AJ141" s="776"/>
      <c r="AK141" s="777"/>
      <c r="AL141" s="769"/>
      <c r="AM141" s="770" t="str">
        <f t="shared" si="32"/>
        <v/>
      </c>
      <c r="AN141" s="771" t="str">
        <f t="shared" si="26"/>
        <v/>
      </c>
      <c r="AO141" s="771">
        <f t="shared" si="33"/>
        <v>0</v>
      </c>
      <c r="AP141" s="771">
        <f t="shared" si="34"/>
        <v>0</v>
      </c>
      <c r="AQ141" s="771">
        <f t="shared" si="35"/>
        <v>0</v>
      </c>
      <c r="AR141" s="772">
        <f t="shared" si="36"/>
        <v>0</v>
      </c>
      <c r="AS141" s="244"/>
      <c r="AT141" s="244"/>
      <c r="BU141" s="264"/>
      <c r="BV141" s="264"/>
      <c r="BW141" s="235"/>
      <c r="BX141" s="264"/>
      <c r="BY141" s="264"/>
      <c r="BZ141" s="264"/>
    </row>
    <row r="142" spans="22:78" x14ac:dyDescent="0.25">
      <c r="V142" s="774"/>
      <c r="W142" s="775"/>
      <c r="X142" s="776"/>
      <c r="Y142" s="777"/>
      <c r="Z142" s="769"/>
      <c r="AA142" s="770" t="str">
        <f t="shared" si="27"/>
        <v/>
      </c>
      <c r="AB142" s="771" t="str">
        <f t="shared" si="25"/>
        <v/>
      </c>
      <c r="AC142" s="771">
        <f t="shared" si="28"/>
        <v>0</v>
      </c>
      <c r="AD142" s="771">
        <f t="shared" si="29"/>
        <v>0</v>
      </c>
      <c r="AE142" s="771">
        <f t="shared" si="30"/>
        <v>0</v>
      </c>
      <c r="AF142" s="772">
        <f t="shared" si="31"/>
        <v>0</v>
      </c>
      <c r="AG142" s="773"/>
      <c r="AH142" s="774"/>
      <c r="AI142" s="775"/>
      <c r="AJ142" s="776"/>
      <c r="AK142" s="777"/>
      <c r="AL142" s="769"/>
      <c r="AM142" s="770" t="str">
        <f t="shared" si="32"/>
        <v/>
      </c>
      <c r="AN142" s="771" t="str">
        <f t="shared" si="26"/>
        <v/>
      </c>
      <c r="AO142" s="771">
        <f t="shared" si="33"/>
        <v>0</v>
      </c>
      <c r="AP142" s="771">
        <f t="shared" si="34"/>
        <v>0</v>
      </c>
      <c r="AQ142" s="771">
        <f t="shared" si="35"/>
        <v>0</v>
      </c>
      <c r="AR142" s="772">
        <f t="shared" si="36"/>
        <v>0</v>
      </c>
      <c r="AS142" s="244"/>
      <c r="AT142" s="244"/>
      <c r="BU142" s="264"/>
      <c r="BV142" s="264"/>
      <c r="BW142" s="235"/>
      <c r="BX142" s="264"/>
      <c r="BY142" s="264"/>
      <c r="BZ142" s="264"/>
    </row>
    <row r="143" spans="22:78" x14ac:dyDescent="0.25">
      <c r="V143" s="774"/>
      <c r="W143" s="775"/>
      <c r="X143" s="776"/>
      <c r="Y143" s="777"/>
      <c r="Z143" s="769"/>
      <c r="AA143" s="770" t="str">
        <f t="shared" si="27"/>
        <v/>
      </c>
      <c r="AB143" s="771" t="str">
        <f t="shared" si="25"/>
        <v/>
      </c>
      <c r="AC143" s="771">
        <f t="shared" si="28"/>
        <v>0</v>
      </c>
      <c r="AD143" s="771">
        <f t="shared" si="29"/>
        <v>0</v>
      </c>
      <c r="AE143" s="771">
        <f t="shared" si="30"/>
        <v>0</v>
      </c>
      <c r="AF143" s="772">
        <f t="shared" si="31"/>
        <v>0</v>
      </c>
      <c r="AG143" s="773"/>
      <c r="AH143" s="774"/>
      <c r="AI143" s="775"/>
      <c r="AJ143" s="776"/>
      <c r="AK143" s="777"/>
      <c r="AL143" s="769"/>
      <c r="AM143" s="770" t="str">
        <f t="shared" si="32"/>
        <v/>
      </c>
      <c r="AN143" s="771" t="str">
        <f t="shared" si="26"/>
        <v/>
      </c>
      <c r="AO143" s="771">
        <f t="shared" si="33"/>
        <v>0</v>
      </c>
      <c r="AP143" s="771">
        <f t="shared" si="34"/>
        <v>0</v>
      </c>
      <c r="AQ143" s="771">
        <f t="shared" si="35"/>
        <v>0</v>
      </c>
      <c r="AR143" s="772">
        <f t="shared" si="36"/>
        <v>0</v>
      </c>
      <c r="AS143" s="244"/>
      <c r="AT143" s="244"/>
      <c r="BU143" s="264"/>
      <c r="BV143" s="264"/>
      <c r="BW143" s="235"/>
      <c r="BX143" s="264"/>
      <c r="BY143" s="264"/>
      <c r="BZ143" s="264"/>
    </row>
    <row r="144" spans="22:78" x14ac:dyDescent="0.25">
      <c r="V144" s="774"/>
      <c r="W144" s="775"/>
      <c r="X144" s="776"/>
      <c r="Y144" s="777"/>
      <c r="Z144" s="769"/>
      <c r="AA144" s="770" t="str">
        <f t="shared" si="27"/>
        <v/>
      </c>
      <c r="AB144" s="771" t="str">
        <f t="shared" si="25"/>
        <v/>
      </c>
      <c r="AC144" s="771">
        <f t="shared" si="28"/>
        <v>0</v>
      </c>
      <c r="AD144" s="771">
        <f t="shared" si="29"/>
        <v>0</v>
      </c>
      <c r="AE144" s="771">
        <f t="shared" si="30"/>
        <v>0</v>
      </c>
      <c r="AF144" s="772">
        <f t="shared" si="31"/>
        <v>0</v>
      </c>
      <c r="AG144" s="773"/>
      <c r="AH144" s="774"/>
      <c r="AI144" s="775"/>
      <c r="AJ144" s="776"/>
      <c r="AK144" s="777"/>
      <c r="AL144" s="769"/>
      <c r="AM144" s="770" t="str">
        <f t="shared" si="32"/>
        <v/>
      </c>
      <c r="AN144" s="771" t="str">
        <f t="shared" si="26"/>
        <v/>
      </c>
      <c r="AO144" s="771">
        <f t="shared" si="33"/>
        <v>0</v>
      </c>
      <c r="AP144" s="771">
        <f t="shared" si="34"/>
        <v>0</v>
      </c>
      <c r="AQ144" s="771">
        <f t="shared" si="35"/>
        <v>0</v>
      </c>
      <c r="AR144" s="772">
        <f t="shared" si="36"/>
        <v>0</v>
      </c>
      <c r="AS144" s="244"/>
      <c r="AT144" s="244"/>
      <c r="BU144" s="264"/>
      <c r="BV144" s="264"/>
      <c r="BW144" s="235"/>
      <c r="BX144" s="264"/>
      <c r="BY144" s="264"/>
      <c r="BZ144" s="264"/>
    </row>
    <row r="145" spans="22:78" x14ac:dyDescent="0.25">
      <c r="V145" s="774"/>
      <c r="W145" s="775"/>
      <c r="X145" s="776"/>
      <c r="Y145" s="777"/>
      <c r="Z145" s="769"/>
      <c r="AA145" s="770" t="str">
        <f t="shared" si="27"/>
        <v/>
      </c>
      <c r="AB145" s="771" t="str">
        <f t="shared" si="25"/>
        <v/>
      </c>
      <c r="AC145" s="771">
        <f t="shared" si="28"/>
        <v>0</v>
      </c>
      <c r="AD145" s="771">
        <f t="shared" si="29"/>
        <v>0</v>
      </c>
      <c r="AE145" s="771">
        <f t="shared" si="30"/>
        <v>0</v>
      </c>
      <c r="AF145" s="772">
        <f t="shared" si="31"/>
        <v>0</v>
      </c>
      <c r="AG145" s="773"/>
      <c r="AH145" s="774"/>
      <c r="AI145" s="775"/>
      <c r="AJ145" s="776"/>
      <c r="AK145" s="777"/>
      <c r="AL145" s="769"/>
      <c r="AM145" s="770" t="str">
        <f t="shared" si="32"/>
        <v/>
      </c>
      <c r="AN145" s="771" t="str">
        <f t="shared" si="26"/>
        <v/>
      </c>
      <c r="AO145" s="771">
        <f t="shared" si="33"/>
        <v>0</v>
      </c>
      <c r="AP145" s="771">
        <f t="shared" si="34"/>
        <v>0</v>
      </c>
      <c r="AQ145" s="771">
        <f t="shared" si="35"/>
        <v>0</v>
      </c>
      <c r="AR145" s="772">
        <f t="shared" si="36"/>
        <v>0</v>
      </c>
      <c r="AS145" s="244"/>
      <c r="AT145" s="244"/>
      <c r="BU145" s="264"/>
      <c r="BV145" s="264"/>
      <c r="BW145" s="235"/>
      <c r="BX145" s="264"/>
      <c r="BY145" s="264"/>
      <c r="BZ145" s="264"/>
    </row>
    <row r="146" spans="22:78" x14ac:dyDescent="0.25">
      <c r="V146" s="774"/>
      <c r="W146" s="775"/>
      <c r="X146" s="776"/>
      <c r="Y146" s="777"/>
      <c r="Z146" s="769"/>
      <c r="AA146" s="770" t="str">
        <f t="shared" si="27"/>
        <v/>
      </c>
      <c r="AB146" s="771" t="str">
        <f t="shared" si="25"/>
        <v/>
      </c>
      <c r="AC146" s="771">
        <f t="shared" si="28"/>
        <v>0</v>
      </c>
      <c r="AD146" s="771">
        <f t="shared" si="29"/>
        <v>0</v>
      </c>
      <c r="AE146" s="771">
        <f t="shared" si="30"/>
        <v>0</v>
      </c>
      <c r="AF146" s="772">
        <f t="shared" si="31"/>
        <v>0</v>
      </c>
      <c r="AG146" s="773"/>
      <c r="AH146" s="774"/>
      <c r="AI146" s="775"/>
      <c r="AJ146" s="776"/>
      <c r="AK146" s="777"/>
      <c r="AL146" s="769"/>
      <c r="AM146" s="770" t="str">
        <f t="shared" si="32"/>
        <v/>
      </c>
      <c r="AN146" s="771" t="str">
        <f t="shared" si="26"/>
        <v/>
      </c>
      <c r="AO146" s="771">
        <f t="shared" si="33"/>
        <v>0</v>
      </c>
      <c r="AP146" s="771">
        <f t="shared" si="34"/>
        <v>0</v>
      </c>
      <c r="AQ146" s="771">
        <f t="shared" si="35"/>
        <v>0</v>
      </c>
      <c r="AR146" s="772">
        <f t="shared" si="36"/>
        <v>0</v>
      </c>
      <c r="AS146" s="244"/>
      <c r="AT146" s="244"/>
      <c r="BU146" s="264"/>
      <c r="BV146" s="264"/>
      <c r="BW146" s="235"/>
      <c r="BX146" s="264"/>
      <c r="BY146" s="264"/>
      <c r="BZ146" s="264"/>
    </row>
    <row r="147" spans="22:78" x14ac:dyDescent="0.25">
      <c r="V147" s="774"/>
      <c r="W147" s="775"/>
      <c r="X147" s="776"/>
      <c r="Y147" s="777"/>
      <c r="Z147" s="769"/>
      <c r="AA147" s="770" t="str">
        <f t="shared" si="27"/>
        <v/>
      </c>
      <c r="AB147" s="771" t="str">
        <f t="shared" si="25"/>
        <v/>
      </c>
      <c r="AC147" s="771">
        <f t="shared" si="28"/>
        <v>0</v>
      </c>
      <c r="AD147" s="771">
        <f t="shared" si="29"/>
        <v>0</v>
      </c>
      <c r="AE147" s="771">
        <f t="shared" si="30"/>
        <v>0</v>
      </c>
      <c r="AF147" s="772">
        <f t="shared" si="31"/>
        <v>0</v>
      </c>
      <c r="AG147" s="773"/>
      <c r="AH147" s="774"/>
      <c r="AI147" s="775"/>
      <c r="AJ147" s="776"/>
      <c r="AK147" s="777"/>
      <c r="AL147" s="769"/>
      <c r="AM147" s="770" t="str">
        <f t="shared" si="32"/>
        <v/>
      </c>
      <c r="AN147" s="771" t="str">
        <f t="shared" si="26"/>
        <v/>
      </c>
      <c r="AO147" s="771">
        <f t="shared" si="33"/>
        <v>0</v>
      </c>
      <c r="AP147" s="771">
        <f t="shared" si="34"/>
        <v>0</v>
      </c>
      <c r="AQ147" s="771">
        <f t="shared" si="35"/>
        <v>0</v>
      </c>
      <c r="AR147" s="772">
        <f t="shared" si="36"/>
        <v>0</v>
      </c>
      <c r="AS147" s="244"/>
      <c r="AT147" s="244"/>
      <c r="BU147" s="264"/>
      <c r="BV147" s="264"/>
      <c r="BW147" s="235"/>
      <c r="BX147" s="264"/>
      <c r="BY147" s="264"/>
      <c r="BZ147" s="264"/>
    </row>
    <row r="148" spans="22:78" x14ac:dyDescent="0.25">
      <c r="V148" s="774"/>
      <c r="W148" s="775"/>
      <c r="X148" s="776"/>
      <c r="Y148" s="777"/>
      <c r="Z148" s="769"/>
      <c r="AA148" s="770" t="str">
        <f t="shared" si="27"/>
        <v/>
      </c>
      <c r="AB148" s="771" t="str">
        <f t="shared" si="25"/>
        <v/>
      </c>
      <c r="AC148" s="771">
        <f t="shared" si="28"/>
        <v>0</v>
      </c>
      <c r="AD148" s="771">
        <f t="shared" si="29"/>
        <v>0</v>
      </c>
      <c r="AE148" s="771">
        <f t="shared" si="30"/>
        <v>0</v>
      </c>
      <c r="AF148" s="772">
        <f t="shared" si="31"/>
        <v>0</v>
      </c>
      <c r="AG148" s="773"/>
      <c r="AH148" s="774"/>
      <c r="AI148" s="775"/>
      <c r="AJ148" s="776"/>
      <c r="AK148" s="777"/>
      <c r="AL148" s="769"/>
      <c r="AM148" s="770" t="str">
        <f t="shared" si="32"/>
        <v/>
      </c>
      <c r="AN148" s="771" t="str">
        <f t="shared" si="26"/>
        <v/>
      </c>
      <c r="AO148" s="771">
        <f t="shared" si="33"/>
        <v>0</v>
      </c>
      <c r="AP148" s="771">
        <f t="shared" si="34"/>
        <v>0</v>
      </c>
      <c r="AQ148" s="771">
        <f t="shared" si="35"/>
        <v>0</v>
      </c>
      <c r="AR148" s="772">
        <f t="shared" si="36"/>
        <v>0</v>
      </c>
      <c r="AS148" s="244"/>
      <c r="AT148" s="244"/>
      <c r="BU148" s="264"/>
      <c r="BV148" s="264"/>
      <c r="BW148" s="235"/>
      <c r="BX148" s="264"/>
      <c r="BY148" s="264"/>
      <c r="BZ148" s="264"/>
    </row>
    <row r="149" spans="22:78" x14ac:dyDescent="0.25">
      <c r="V149" s="774"/>
      <c r="W149" s="775"/>
      <c r="X149" s="776"/>
      <c r="Y149" s="777"/>
      <c r="Z149" s="769"/>
      <c r="AA149" s="770" t="str">
        <f t="shared" si="27"/>
        <v/>
      </c>
      <c r="AB149" s="771" t="str">
        <f t="shared" si="25"/>
        <v/>
      </c>
      <c r="AC149" s="771">
        <f t="shared" si="28"/>
        <v>0</v>
      </c>
      <c r="AD149" s="771">
        <f t="shared" si="29"/>
        <v>0</v>
      </c>
      <c r="AE149" s="771">
        <f t="shared" si="30"/>
        <v>0</v>
      </c>
      <c r="AF149" s="772">
        <f t="shared" si="31"/>
        <v>0</v>
      </c>
      <c r="AG149" s="773"/>
      <c r="AH149" s="774"/>
      <c r="AI149" s="775"/>
      <c r="AJ149" s="776"/>
      <c r="AK149" s="777"/>
      <c r="AL149" s="769"/>
      <c r="AM149" s="770" t="str">
        <f t="shared" si="32"/>
        <v/>
      </c>
      <c r="AN149" s="771" t="str">
        <f t="shared" si="26"/>
        <v/>
      </c>
      <c r="AO149" s="771">
        <f t="shared" si="33"/>
        <v>0</v>
      </c>
      <c r="AP149" s="771">
        <f t="shared" si="34"/>
        <v>0</v>
      </c>
      <c r="AQ149" s="771">
        <f t="shared" si="35"/>
        <v>0</v>
      </c>
      <c r="AR149" s="772">
        <f t="shared" si="36"/>
        <v>0</v>
      </c>
      <c r="AS149" s="244"/>
      <c r="AT149" s="244"/>
      <c r="BU149" s="264"/>
      <c r="BV149" s="264"/>
      <c r="BW149" s="235"/>
      <c r="BX149" s="264"/>
      <c r="BY149" s="264"/>
      <c r="BZ149" s="264"/>
    </row>
    <row r="150" spans="22:78" x14ac:dyDescent="0.25">
      <c r="V150" s="774"/>
      <c r="W150" s="775"/>
      <c r="X150" s="776"/>
      <c r="Y150" s="777"/>
      <c r="Z150" s="769"/>
      <c r="AA150" s="770" t="str">
        <f t="shared" si="27"/>
        <v/>
      </c>
      <c r="AB150" s="771" t="str">
        <f t="shared" si="25"/>
        <v/>
      </c>
      <c r="AC150" s="771">
        <f t="shared" si="28"/>
        <v>0</v>
      </c>
      <c r="AD150" s="771">
        <f t="shared" si="29"/>
        <v>0</v>
      </c>
      <c r="AE150" s="771">
        <f t="shared" si="30"/>
        <v>0</v>
      </c>
      <c r="AF150" s="772">
        <f t="shared" si="31"/>
        <v>0</v>
      </c>
      <c r="AG150" s="773"/>
      <c r="AH150" s="774"/>
      <c r="AI150" s="775"/>
      <c r="AJ150" s="776"/>
      <c r="AK150" s="777"/>
      <c r="AL150" s="769"/>
      <c r="AM150" s="770" t="str">
        <f t="shared" si="32"/>
        <v/>
      </c>
      <c r="AN150" s="771" t="str">
        <f t="shared" si="26"/>
        <v/>
      </c>
      <c r="AO150" s="771">
        <f t="shared" si="33"/>
        <v>0</v>
      </c>
      <c r="AP150" s="771">
        <f t="shared" si="34"/>
        <v>0</v>
      </c>
      <c r="AQ150" s="771">
        <f t="shared" si="35"/>
        <v>0</v>
      </c>
      <c r="AR150" s="772">
        <f t="shared" si="36"/>
        <v>0</v>
      </c>
      <c r="AS150" s="244"/>
      <c r="AT150" s="244"/>
      <c r="BU150" s="264"/>
      <c r="BV150" s="264"/>
      <c r="BW150" s="235"/>
      <c r="BX150" s="264"/>
      <c r="BY150" s="264"/>
      <c r="BZ150" s="264"/>
    </row>
    <row r="151" spans="22:78" x14ac:dyDescent="0.25">
      <c r="V151" s="774"/>
      <c r="W151" s="775"/>
      <c r="X151" s="776"/>
      <c r="Y151" s="777"/>
      <c r="Z151" s="769"/>
      <c r="AA151" s="770" t="str">
        <f t="shared" si="27"/>
        <v/>
      </c>
      <c r="AB151" s="771" t="str">
        <f t="shared" si="25"/>
        <v/>
      </c>
      <c r="AC151" s="771">
        <f t="shared" si="28"/>
        <v>0</v>
      </c>
      <c r="AD151" s="771">
        <f t="shared" si="29"/>
        <v>0</v>
      </c>
      <c r="AE151" s="771">
        <f t="shared" si="30"/>
        <v>0</v>
      </c>
      <c r="AF151" s="772">
        <f t="shared" si="31"/>
        <v>0</v>
      </c>
      <c r="AG151" s="773"/>
      <c r="AH151" s="774"/>
      <c r="AI151" s="775"/>
      <c r="AJ151" s="776"/>
      <c r="AK151" s="777"/>
      <c r="AL151" s="769"/>
      <c r="AM151" s="770" t="str">
        <f t="shared" si="32"/>
        <v/>
      </c>
      <c r="AN151" s="771" t="str">
        <f t="shared" si="26"/>
        <v/>
      </c>
      <c r="AO151" s="771">
        <f t="shared" si="33"/>
        <v>0</v>
      </c>
      <c r="AP151" s="771">
        <f t="shared" si="34"/>
        <v>0</v>
      </c>
      <c r="AQ151" s="771">
        <f t="shared" si="35"/>
        <v>0</v>
      </c>
      <c r="AR151" s="772">
        <f t="shared" si="36"/>
        <v>0</v>
      </c>
      <c r="AS151" s="244"/>
      <c r="AT151" s="244"/>
      <c r="BU151" s="264"/>
      <c r="BV151" s="264"/>
      <c r="BW151" s="235"/>
      <c r="BX151" s="264"/>
      <c r="BY151" s="264"/>
      <c r="BZ151" s="264"/>
    </row>
    <row r="152" spans="22:78" x14ac:dyDescent="0.25">
      <c r="V152" s="774"/>
      <c r="W152" s="775"/>
      <c r="X152" s="776"/>
      <c r="Y152" s="777"/>
      <c r="Z152" s="769"/>
      <c r="AA152" s="770" t="str">
        <f t="shared" si="27"/>
        <v/>
      </c>
      <c r="AB152" s="771" t="str">
        <f t="shared" si="25"/>
        <v/>
      </c>
      <c r="AC152" s="771">
        <f t="shared" si="28"/>
        <v>0</v>
      </c>
      <c r="AD152" s="771">
        <f t="shared" si="29"/>
        <v>0</v>
      </c>
      <c r="AE152" s="771">
        <f t="shared" si="30"/>
        <v>0</v>
      </c>
      <c r="AF152" s="772">
        <f t="shared" si="31"/>
        <v>0</v>
      </c>
      <c r="AG152" s="773"/>
      <c r="AH152" s="774"/>
      <c r="AI152" s="775"/>
      <c r="AJ152" s="776"/>
      <c r="AK152" s="777"/>
      <c r="AL152" s="769"/>
      <c r="AM152" s="770" t="str">
        <f t="shared" si="32"/>
        <v/>
      </c>
      <c r="AN152" s="771" t="str">
        <f t="shared" si="26"/>
        <v/>
      </c>
      <c r="AO152" s="771">
        <f t="shared" si="33"/>
        <v>0</v>
      </c>
      <c r="AP152" s="771">
        <f t="shared" si="34"/>
        <v>0</v>
      </c>
      <c r="AQ152" s="771">
        <f t="shared" si="35"/>
        <v>0</v>
      </c>
      <c r="AR152" s="772">
        <f t="shared" si="36"/>
        <v>0</v>
      </c>
      <c r="AS152" s="244"/>
      <c r="AT152" s="244"/>
      <c r="BU152" s="264"/>
      <c r="BV152" s="264"/>
      <c r="BW152" s="235"/>
      <c r="BX152" s="264"/>
      <c r="BY152" s="264"/>
      <c r="BZ152" s="264"/>
    </row>
    <row r="153" spans="22:78" x14ac:dyDescent="0.25">
      <c r="V153" s="774"/>
      <c r="W153" s="775"/>
      <c r="X153" s="776"/>
      <c r="Y153" s="777"/>
      <c r="Z153" s="769"/>
      <c r="AA153" s="770" t="str">
        <f t="shared" si="27"/>
        <v/>
      </c>
      <c r="AB153" s="771" t="str">
        <f t="shared" si="25"/>
        <v/>
      </c>
      <c r="AC153" s="771">
        <f t="shared" si="28"/>
        <v>0</v>
      </c>
      <c r="AD153" s="771">
        <f t="shared" si="29"/>
        <v>0</v>
      </c>
      <c r="AE153" s="771">
        <f t="shared" si="30"/>
        <v>0</v>
      </c>
      <c r="AF153" s="772">
        <f t="shared" si="31"/>
        <v>0</v>
      </c>
      <c r="AG153" s="773"/>
      <c r="AH153" s="774"/>
      <c r="AI153" s="775"/>
      <c r="AJ153" s="776"/>
      <c r="AK153" s="777"/>
      <c r="AL153" s="769"/>
      <c r="AM153" s="770" t="str">
        <f t="shared" si="32"/>
        <v/>
      </c>
      <c r="AN153" s="771" t="str">
        <f t="shared" si="26"/>
        <v/>
      </c>
      <c r="AO153" s="771">
        <f t="shared" si="33"/>
        <v>0</v>
      </c>
      <c r="AP153" s="771">
        <f t="shared" si="34"/>
        <v>0</v>
      </c>
      <c r="AQ153" s="771">
        <f t="shared" si="35"/>
        <v>0</v>
      </c>
      <c r="AR153" s="772">
        <f t="shared" si="36"/>
        <v>0</v>
      </c>
      <c r="AS153" s="244"/>
      <c r="AT153" s="244"/>
      <c r="BU153" s="264"/>
      <c r="BV153" s="264"/>
      <c r="BW153" s="235"/>
      <c r="BX153" s="264"/>
      <c r="BY153" s="264"/>
      <c r="BZ153" s="264"/>
    </row>
    <row r="154" spans="22:78" x14ac:dyDescent="0.25">
      <c r="V154" s="774"/>
      <c r="W154" s="775"/>
      <c r="X154" s="776"/>
      <c r="Y154" s="777"/>
      <c r="Z154" s="769"/>
      <c r="AA154" s="770" t="str">
        <f t="shared" si="27"/>
        <v/>
      </c>
      <c r="AB154" s="771" t="str">
        <f t="shared" si="25"/>
        <v/>
      </c>
      <c r="AC154" s="771">
        <f t="shared" si="28"/>
        <v>0</v>
      </c>
      <c r="AD154" s="771">
        <f t="shared" si="29"/>
        <v>0</v>
      </c>
      <c r="AE154" s="771">
        <f t="shared" si="30"/>
        <v>0</v>
      </c>
      <c r="AF154" s="772">
        <f t="shared" si="31"/>
        <v>0</v>
      </c>
      <c r="AG154" s="773"/>
      <c r="AH154" s="774"/>
      <c r="AI154" s="775"/>
      <c r="AJ154" s="776"/>
      <c r="AK154" s="777"/>
      <c r="AL154" s="769"/>
      <c r="AM154" s="770" t="str">
        <f t="shared" si="32"/>
        <v/>
      </c>
      <c r="AN154" s="771" t="str">
        <f t="shared" si="26"/>
        <v/>
      </c>
      <c r="AO154" s="771">
        <f t="shared" si="33"/>
        <v>0</v>
      </c>
      <c r="AP154" s="771">
        <f t="shared" si="34"/>
        <v>0</v>
      </c>
      <c r="AQ154" s="771">
        <f t="shared" si="35"/>
        <v>0</v>
      </c>
      <c r="AR154" s="772">
        <f t="shared" si="36"/>
        <v>0</v>
      </c>
      <c r="AS154" s="244"/>
      <c r="AT154" s="244"/>
      <c r="BU154" s="264"/>
      <c r="BV154" s="264"/>
      <c r="BW154" s="235"/>
      <c r="BX154" s="264"/>
      <c r="BY154" s="264"/>
      <c r="BZ154" s="264"/>
    </row>
    <row r="155" spans="22:78" x14ac:dyDescent="0.25">
      <c r="V155" s="774"/>
      <c r="W155" s="775"/>
      <c r="X155" s="776"/>
      <c r="Y155" s="777"/>
      <c r="Z155" s="769"/>
      <c r="AA155" s="770" t="str">
        <f t="shared" si="27"/>
        <v/>
      </c>
      <c r="AB155" s="771" t="str">
        <f t="shared" si="25"/>
        <v/>
      </c>
      <c r="AC155" s="771">
        <f t="shared" si="28"/>
        <v>0</v>
      </c>
      <c r="AD155" s="771">
        <f t="shared" si="29"/>
        <v>0</v>
      </c>
      <c r="AE155" s="771">
        <f t="shared" si="30"/>
        <v>0</v>
      </c>
      <c r="AF155" s="772">
        <f t="shared" si="31"/>
        <v>0</v>
      </c>
      <c r="AG155" s="773"/>
      <c r="AH155" s="774"/>
      <c r="AI155" s="775"/>
      <c r="AJ155" s="776"/>
      <c r="AK155" s="777"/>
      <c r="AL155" s="769"/>
      <c r="AM155" s="770" t="str">
        <f t="shared" si="32"/>
        <v/>
      </c>
      <c r="AN155" s="771" t="str">
        <f t="shared" si="26"/>
        <v/>
      </c>
      <c r="AO155" s="771">
        <f t="shared" si="33"/>
        <v>0</v>
      </c>
      <c r="AP155" s="771">
        <f t="shared" si="34"/>
        <v>0</v>
      </c>
      <c r="AQ155" s="771">
        <f t="shared" si="35"/>
        <v>0</v>
      </c>
      <c r="AR155" s="772">
        <f t="shared" si="36"/>
        <v>0</v>
      </c>
      <c r="AS155" s="244"/>
      <c r="AT155" s="244"/>
      <c r="BU155" s="264"/>
      <c r="BV155" s="264"/>
      <c r="BW155" s="235"/>
      <c r="BX155" s="264"/>
      <c r="BY155" s="264"/>
      <c r="BZ155" s="264"/>
    </row>
    <row r="156" spans="22:78" x14ac:dyDescent="0.25">
      <c r="V156" s="774"/>
      <c r="W156" s="775"/>
      <c r="X156" s="776"/>
      <c r="Y156" s="777"/>
      <c r="Z156" s="769"/>
      <c r="AA156" s="770" t="str">
        <f t="shared" si="27"/>
        <v/>
      </c>
      <c r="AB156" s="771" t="str">
        <f t="shared" si="25"/>
        <v/>
      </c>
      <c r="AC156" s="771">
        <f t="shared" si="28"/>
        <v>0</v>
      </c>
      <c r="AD156" s="771">
        <f t="shared" si="29"/>
        <v>0</v>
      </c>
      <c r="AE156" s="771">
        <f t="shared" si="30"/>
        <v>0</v>
      </c>
      <c r="AF156" s="772">
        <f t="shared" si="31"/>
        <v>0</v>
      </c>
      <c r="AG156" s="773"/>
      <c r="AH156" s="774"/>
      <c r="AI156" s="775"/>
      <c r="AJ156" s="776"/>
      <c r="AK156" s="777"/>
      <c r="AL156" s="769"/>
      <c r="AM156" s="770" t="str">
        <f t="shared" si="32"/>
        <v/>
      </c>
      <c r="AN156" s="771" t="str">
        <f t="shared" si="26"/>
        <v/>
      </c>
      <c r="AO156" s="771">
        <f t="shared" si="33"/>
        <v>0</v>
      </c>
      <c r="AP156" s="771">
        <f t="shared" si="34"/>
        <v>0</v>
      </c>
      <c r="AQ156" s="771">
        <f t="shared" si="35"/>
        <v>0</v>
      </c>
      <c r="AR156" s="772">
        <f t="shared" si="36"/>
        <v>0</v>
      </c>
      <c r="AS156" s="244"/>
      <c r="AT156" s="244"/>
      <c r="BU156" s="264"/>
      <c r="BV156" s="264"/>
      <c r="BW156" s="235"/>
      <c r="BX156" s="264"/>
      <c r="BY156" s="264"/>
      <c r="BZ156" s="264"/>
    </row>
    <row r="157" spans="22:78" x14ac:dyDescent="0.25">
      <c r="V157" s="774"/>
      <c r="W157" s="775"/>
      <c r="X157" s="776"/>
      <c r="Y157" s="777"/>
      <c r="Z157" s="769"/>
      <c r="AA157" s="770" t="str">
        <f t="shared" si="27"/>
        <v/>
      </c>
      <c r="AB157" s="771" t="str">
        <f t="shared" si="25"/>
        <v/>
      </c>
      <c r="AC157" s="771">
        <f t="shared" si="28"/>
        <v>0</v>
      </c>
      <c r="AD157" s="771">
        <f t="shared" si="29"/>
        <v>0</v>
      </c>
      <c r="AE157" s="771">
        <f t="shared" si="30"/>
        <v>0</v>
      </c>
      <c r="AF157" s="772">
        <f t="shared" si="31"/>
        <v>0</v>
      </c>
      <c r="AG157" s="773"/>
      <c r="AH157" s="774"/>
      <c r="AI157" s="775"/>
      <c r="AJ157" s="776"/>
      <c r="AK157" s="777"/>
      <c r="AL157" s="769"/>
      <c r="AM157" s="770" t="str">
        <f t="shared" si="32"/>
        <v/>
      </c>
      <c r="AN157" s="771" t="str">
        <f t="shared" si="26"/>
        <v/>
      </c>
      <c r="AO157" s="771">
        <f t="shared" si="33"/>
        <v>0</v>
      </c>
      <c r="AP157" s="771">
        <f t="shared" si="34"/>
        <v>0</v>
      </c>
      <c r="AQ157" s="771">
        <f t="shared" si="35"/>
        <v>0</v>
      </c>
      <c r="AR157" s="772">
        <f t="shared" si="36"/>
        <v>0</v>
      </c>
      <c r="AS157" s="244"/>
      <c r="AT157" s="244"/>
      <c r="BU157" s="264"/>
      <c r="BV157" s="264"/>
      <c r="BW157" s="235"/>
      <c r="BX157" s="264"/>
      <c r="BY157" s="264"/>
      <c r="BZ157" s="264"/>
    </row>
    <row r="158" spans="22:78" x14ac:dyDescent="0.25">
      <c r="V158" s="774"/>
      <c r="W158" s="775"/>
      <c r="X158" s="776"/>
      <c r="Y158" s="777"/>
      <c r="Z158" s="769"/>
      <c r="AA158" s="770" t="str">
        <f t="shared" si="27"/>
        <v/>
      </c>
      <c r="AB158" s="771" t="str">
        <f t="shared" si="25"/>
        <v/>
      </c>
      <c r="AC158" s="771">
        <f t="shared" si="28"/>
        <v>0</v>
      </c>
      <c r="AD158" s="771">
        <f t="shared" si="29"/>
        <v>0</v>
      </c>
      <c r="AE158" s="771">
        <f t="shared" si="30"/>
        <v>0</v>
      </c>
      <c r="AF158" s="772">
        <f t="shared" si="31"/>
        <v>0</v>
      </c>
      <c r="AG158" s="773"/>
      <c r="AH158" s="774"/>
      <c r="AI158" s="775"/>
      <c r="AJ158" s="776"/>
      <c r="AK158" s="777"/>
      <c r="AL158" s="769"/>
      <c r="AM158" s="770" t="str">
        <f t="shared" si="32"/>
        <v/>
      </c>
      <c r="AN158" s="771" t="str">
        <f t="shared" si="26"/>
        <v/>
      </c>
      <c r="AO158" s="771">
        <f t="shared" si="33"/>
        <v>0</v>
      </c>
      <c r="AP158" s="771">
        <f t="shared" si="34"/>
        <v>0</v>
      </c>
      <c r="AQ158" s="771">
        <f t="shared" si="35"/>
        <v>0</v>
      </c>
      <c r="AR158" s="772">
        <f t="shared" si="36"/>
        <v>0</v>
      </c>
      <c r="AS158" s="244"/>
      <c r="AT158" s="244"/>
      <c r="BU158" s="264"/>
      <c r="BV158" s="264"/>
      <c r="BW158" s="235"/>
      <c r="BX158" s="264"/>
      <c r="BY158" s="264"/>
      <c r="BZ158" s="264"/>
    </row>
    <row r="159" spans="22:78" x14ac:dyDescent="0.25">
      <c r="V159" s="774"/>
      <c r="W159" s="775"/>
      <c r="X159" s="776"/>
      <c r="Y159" s="777"/>
      <c r="Z159" s="769"/>
      <c r="AA159" s="770" t="str">
        <f t="shared" si="27"/>
        <v/>
      </c>
      <c r="AB159" s="771" t="str">
        <f t="shared" si="25"/>
        <v/>
      </c>
      <c r="AC159" s="771">
        <f t="shared" si="28"/>
        <v>0</v>
      </c>
      <c r="AD159" s="771">
        <f t="shared" si="29"/>
        <v>0</v>
      </c>
      <c r="AE159" s="771">
        <f t="shared" si="30"/>
        <v>0</v>
      </c>
      <c r="AF159" s="772">
        <f t="shared" si="31"/>
        <v>0</v>
      </c>
      <c r="AG159" s="773"/>
      <c r="AH159" s="774"/>
      <c r="AI159" s="775"/>
      <c r="AJ159" s="776"/>
      <c r="AK159" s="777"/>
      <c r="AL159" s="769"/>
      <c r="AM159" s="770" t="str">
        <f t="shared" si="32"/>
        <v/>
      </c>
      <c r="AN159" s="771" t="str">
        <f t="shared" si="26"/>
        <v/>
      </c>
      <c r="AO159" s="771">
        <f t="shared" si="33"/>
        <v>0</v>
      </c>
      <c r="AP159" s="771">
        <f t="shared" si="34"/>
        <v>0</v>
      </c>
      <c r="AQ159" s="771">
        <f t="shared" si="35"/>
        <v>0</v>
      </c>
      <c r="AR159" s="772">
        <f t="shared" si="36"/>
        <v>0</v>
      </c>
      <c r="AS159" s="244"/>
      <c r="AT159" s="244"/>
      <c r="BU159" s="264"/>
      <c r="BV159" s="264"/>
      <c r="BW159" s="235"/>
      <c r="BX159" s="264"/>
      <c r="BY159" s="264"/>
      <c r="BZ159" s="264"/>
    </row>
    <row r="160" spans="22:78" x14ac:dyDescent="0.25">
      <c r="V160" s="774"/>
      <c r="W160" s="775"/>
      <c r="X160" s="776"/>
      <c r="Y160" s="777"/>
      <c r="Z160" s="769"/>
      <c r="AA160" s="770" t="str">
        <f t="shared" si="27"/>
        <v/>
      </c>
      <c r="AB160" s="771" t="str">
        <f t="shared" si="25"/>
        <v/>
      </c>
      <c r="AC160" s="771">
        <f t="shared" si="28"/>
        <v>0</v>
      </c>
      <c r="AD160" s="771">
        <f t="shared" si="29"/>
        <v>0</v>
      </c>
      <c r="AE160" s="771">
        <f t="shared" si="30"/>
        <v>0</v>
      </c>
      <c r="AF160" s="772">
        <f t="shared" si="31"/>
        <v>0</v>
      </c>
      <c r="AG160" s="773"/>
      <c r="AH160" s="774"/>
      <c r="AI160" s="775"/>
      <c r="AJ160" s="776"/>
      <c r="AK160" s="777"/>
      <c r="AL160" s="769"/>
      <c r="AM160" s="770" t="str">
        <f t="shared" si="32"/>
        <v/>
      </c>
      <c r="AN160" s="771" t="str">
        <f t="shared" si="26"/>
        <v/>
      </c>
      <c r="AO160" s="771">
        <f t="shared" si="33"/>
        <v>0</v>
      </c>
      <c r="AP160" s="771">
        <f t="shared" si="34"/>
        <v>0</v>
      </c>
      <c r="AQ160" s="771">
        <f t="shared" si="35"/>
        <v>0</v>
      </c>
      <c r="AR160" s="772">
        <f t="shared" si="36"/>
        <v>0</v>
      </c>
      <c r="AS160" s="244"/>
      <c r="AT160" s="244"/>
      <c r="BU160" s="264"/>
      <c r="BV160" s="264"/>
      <c r="BW160" s="235"/>
      <c r="BX160" s="264"/>
      <c r="BY160" s="264"/>
      <c r="BZ160" s="264"/>
    </row>
    <row r="161" spans="22:78" x14ac:dyDescent="0.25">
      <c r="V161" s="774"/>
      <c r="W161" s="775"/>
      <c r="X161" s="776"/>
      <c r="Y161" s="777"/>
      <c r="Z161" s="769"/>
      <c r="AA161" s="770" t="str">
        <f t="shared" si="27"/>
        <v/>
      </c>
      <c r="AB161" s="771" t="str">
        <f t="shared" si="25"/>
        <v/>
      </c>
      <c r="AC161" s="771">
        <f t="shared" si="28"/>
        <v>0</v>
      </c>
      <c r="AD161" s="771">
        <f t="shared" si="29"/>
        <v>0</v>
      </c>
      <c r="AE161" s="771">
        <f t="shared" si="30"/>
        <v>0</v>
      </c>
      <c r="AF161" s="772">
        <f t="shared" si="31"/>
        <v>0</v>
      </c>
      <c r="AG161" s="773"/>
      <c r="AH161" s="774"/>
      <c r="AI161" s="775"/>
      <c r="AJ161" s="776"/>
      <c r="AK161" s="777"/>
      <c r="AL161" s="769"/>
      <c r="AM161" s="770" t="str">
        <f t="shared" si="32"/>
        <v/>
      </c>
      <c r="AN161" s="771" t="str">
        <f t="shared" si="26"/>
        <v/>
      </c>
      <c r="AO161" s="771">
        <f t="shared" si="33"/>
        <v>0</v>
      </c>
      <c r="AP161" s="771">
        <f t="shared" si="34"/>
        <v>0</v>
      </c>
      <c r="AQ161" s="771">
        <f t="shared" si="35"/>
        <v>0</v>
      </c>
      <c r="AR161" s="772">
        <f t="shared" si="36"/>
        <v>0</v>
      </c>
      <c r="AS161" s="244"/>
      <c r="AT161" s="244"/>
      <c r="BU161" s="264"/>
      <c r="BV161" s="264"/>
      <c r="BW161" s="235"/>
      <c r="BX161" s="264"/>
      <c r="BY161" s="264"/>
      <c r="BZ161" s="264"/>
    </row>
    <row r="162" spans="22:78" x14ac:dyDescent="0.25">
      <c r="V162" s="774"/>
      <c r="W162" s="775"/>
      <c r="X162" s="776"/>
      <c r="Y162" s="777"/>
      <c r="Z162" s="769"/>
      <c r="AA162" s="770" t="str">
        <f t="shared" si="27"/>
        <v/>
      </c>
      <c r="AB162" s="771" t="str">
        <f t="shared" si="25"/>
        <v/>
      </c>
      <c r="AC162" s="771">
        <f t="shared" si="28"/>
        <v>0</v>
      </c>
      <c r="AD162" s="771">
        <f t="shared" si="29"/>
        <v>0</v>
      </c>
      <c r="AE162" s="771">
        <f t="shared" si="30"/>
        <v>0</v>
      </c>
      <c r="AF162" s="772">
        <f t="shared" si="31"/>
        <v>0</v>
      </c>
      <c r="AG162" s="773"/>
      <c r="AH162" s="774"/>
      <c r="AI162" s="775"/>
      <c r="AJ162" s="776"/>
      <c r="AK162" s="777"/>
      <c r="AL162" s="769"/>
      <c r="AM162" s="770" t="str">
        <f t="shared" si="32"/>
        <v/>
      </c>
      <c r="AN162" s="771" t="str">
        <f t="shared" si="26"/>
        <v/>
      </c>
      <c r="AO162" s="771">
        <f t="shared" si="33"/>
        <v>0</v>
      </c>
      <c r="AP162" s="771">
        <f t="shared" si="34"/>
        <v>0</v>
      </c>
      <c r="AQ162" s="771">
        <f t="shared" si="35"/>
        <v>0</v>
      </c>
      <c r="AR162" s="772">
        <f t="shared" si="36"/>
        <v>0</v>
      </c>
      <c r="AS162" s="244"/>
      <c r="AT162" s="244"/>
      <c r="BU162" s="264"/>
      <c r="BV162" s="264"/>
      <c r="BW162" s="235"/>
      <c r="BX162" s="264"/>
      <c r="BY162" s="264"/>
      <c r="BZ162" s="264"/>
    </row>
    <row r="163" spans="22:78" x14ac:dyDescent="0.25">
      <c r="V163" s="774"/>
      <c r="W163" s="775"/>
      <c r="X163" s="776"/>
      <c r="Y163" s="777"/>
      <c r="Z163" s="769"/>
      <c r="AA163" s="770" t="str">
        <f t="shared" si="27"/>
        <v/>
      </c>
      <c r="AB163" s="771" t="str">
        <f t="shared" si="25"/>
        <v/>
      </c>
      <c r="AC163" s="771">
        <f t="shared" si="28"/>
        <v>0</v>
      </c>
      <c r="AD163" s="771">
        <f t="shared" si="29"/>
        <v>0</v>
      </c>
      <c r="AE163" s="771">
        <f t="shared" si="30"/>
        <v>0</v>
      </c>
      <c r="AF163" s="772">
        <f t="shared" si="31"/>
        <v>0</v>
      </c>
      <c r="AG163" s="773"/>
      <c r="AH163" s="774"/>
      <c r="AI163" s="775"/>
      <c r="AJ163" s="776"/>
      <c r="AK163" s="777"/>
      <c r="AL163" s="769"/>
      <c r="AM163" s="770" t="str">
        <f t="shared" si="32"/>
        <v/>
      </c>
      <c r="AN163" s="771" t="str">
        <f t="shared" si="26"/>
        <v/>
      </c>
      <c r="AO163" s="771">
        <f t="shared" si="33"/>
        <v>0</v>
      </c>
      <c r="AP163" s="771">
        <f t="shared" si="34"/>
        <v>0</v>
      </c>
      <c r="AQ163" s="771">
        <f t="shared" si="35"/>
        <v>0</v>
      </c>
      <c r="AR163" s="772">
        <f t="shared" si="36"/>
        <v>0</v>
      </c>
      <c r="AS163" s="244"/>
      <c r="AT163" s="244"/>
      <c r="BU163" s="264"/>
      <c r="BV163" s="264"/>
      <c r="BW163" s="235"/>
      <c r="BX163" s="264"/>
      <c r="BY163" s="264"/>
      <c r="BZ163" s="264"/>
    </row>
    <row r="164" spans="22:78" x14ac:dyDescent="0.25">
      <c r="V164" s="774"/>
      <c r="W164" s="775"/>
      <c r="X164" s="776"/>
      <c r="Y164" s="777"/>
      <c r="Z164" s="769"/>
      <c r="AA164" s="770" t="str">
        <f t="shared" si="27"/>
        <v/>
      </c>
      <c r="AB164" s="771" t="str">
        <f t="shared" si="25"/>
        <v/>
      </c>
      <c r="AC164" s="771">
        <f t="shared" si="28"/>
        <v>0</v>
      </c>
      <c r="AD164" s="771">
        <f t="shared" si="29"/>
        <v>0</v>
      </c>
      <c r="AE164" s="771">
        <f t="shared" si="30"/>
        <v>0</v>
      </c>
      <c r="AF164" s="772">
        <f t="shared" si="31"/>
        <v>0</v>
      </c>
      <c r="AG164" s="773"/>
      <c r="AH164" s="774"/>
      <c r="AI164" s="775"/>
      <c r="AJ164" s="776"/>
      <c r="AK164" s="777"/>
      <c r="AL164" s="769"/>
      <c r="AM164" s="770" t="str">
        <f t="shared" si="32"/>
        <v/>
      </c>
      <c r="AN164" s="771" t="str">
        <f t="shared" si="26"/>
        <v/>
      </c>
      <c r="AO164" s="771">
        <f t="shared" si="33"/>
        <v>0</v>
      </c>
      <c r="AP164" s="771">
        <f t="shared" si="34"/>
        <v>0</v>
      </c>
      <c r="AQ164" s="771">
        <f t="shared" si="35"/>
        <v>0</v>
      </c>
      <c r="AR164" s="772">
        <f t="shared" si="36"/>
        <v>0</v>
      </c>
      <c r="AS164" s="244"/>
      <c r="AT164" s="244"/>
      <c r="BU164" s="264"/>
      <c r="BV164" s="264"/>
      <c r="BW164" s="235"/>
      <c r="BX164" s="264"/>
      <c r="BY164" s="264"/>
      <c r="BZ164" s="264"/>
    </row>
    <row r="165" spans="22:78" x14ac:dyDescent="0.25">
      <c r="V165" s="774"/>
      <c r="W165" s="775"/>
      <c r="X165" s="776"/>
      <c r="Y165" s="777"/>
      <c r="Z165" s="769"/>
      <c r="AA165" s="770" t="str">
        <f t="shared" si="27"/>
        <v/>
      </c>
      <c r="AB165" s="771" t="str">
        <f t="shared" si="25"/>
        <v/>
      </c>
      <c r="AC165" s="771">
        <f t="shared" si="28"/>
        <v>0</v>
      </c>
      <c r="AD165" s="771">
        <f t="shared" si="29"/>
        <v>0</v>
      </c>
      <c r="AE165" s="771">
        <f t="shared" si="30"/>
        <v>0</v>
      </c>
      <c r="AF165" s="772">
        <f t="shared" si="31"/>
        <v>0</v>
      </c>
      <c r="AG165" s="773"/>
      <c r="AH165" s="774"/>
      <c r="AI165" s="775"/>
      <c r="AJ165" s="776"/>
      <c r="AK165" s="777"/>
      <c r="AL165" s="769"/>
      <c r="AM165" s="770" t="str">
        <f t="shared" si="32"/>
        <v/>
      </c>
      <c r="AN165" s="771" t="str">
        <f t="shared" si="26"/>
        <v/>
      </c>
      <c r="AO165" s="771">
        <f t="shared" si="33"/>
        <v>0</v>
      </c>
      <c r="AP165" s="771">
        <f t="shared" si="34"/>
        <v>0</v>
      </c>
      <c r="AQ165" s="771">
        <f t="shared" si="35"/>
        <v>0</v>
      </c>
      <c r="AR165" s="772">
        <f t="shared" si="36"/>
        <v>0</v>
      </c>
      <c r="AS165" s="244"/>
      <c r="AT165" s="244"/>
      <c r="BU165" s="264"/>
      <c r="BV165" s="264"/>
      <c r="BW165" s="235"/>
      <c r="BX165" s="264"/>
      <c r="BY165" s="264"/>
      <c r="BZ165" s="264"/>
    </row>
    <row r="166" spans="22:78" x14ac:dyDescent="0.25">
      <c r="V166" s="774"/>
      <c r="W166" s="775"/>
      <c r="X166" s="776"/>
      <c r="Y166" s="777"/>
      <c r="Z166" s="769"/>
      <c r="AA166" s="770" t="str">
        <f t="shared" si="27"/>
        <v/>
      </c>
      <c r="AB166" s="771" t="str">
        <f t="shared" si="25"/>
        <v/>
      </c>
      <c r="AC166" s="771">
        <f t="shared" si="28"/>
        <v>0</v>
      </c>
      <c r="AD166" s="771">
        <f t="shared" si="29"/>
        <v>0</v>
      </c>
      <c r="AE166" s="771">
        <f t="shared" si="30"/>
        <v>0</v>
      </c>
      <c r="AF166" s="772">
        <f t="shared" si="31"/>
        <v>0</v>
      </c>
      <c r="AG166" s="773"/>
      <c r="AH166" s="774"/>
      <c r="AI166" s="775"/>
      <c r="AJ166" s="776"/>
      <c r="AK166" s="777"/>
      <c r="AL166" s="769"/>
      <c r="AM166" s="770" t="str">
        <f t="shared" si="32"/>
        <v/>
      </c>
      <c r="AN166" s="771" t="str">
        <f t="shared" si="26"/>
        <v/>
      </c>
      <c r="AO166" s="771">
        <f t="shared" si="33"/>
        <v>0</v>
      </c>
      <c r="AP166" s="771">
        <f t="shared" si="34"/>
        <v>0</v>
      </c>
      <c r="AQ166" s="771">
        <f t="shared" si="35"/>
        <v>0</v>
      </c>
      <c r="AR166" s="772">
        <f t="shared" si="36"/>
        <v>0</v>
      </c>
      <c r="AS166" s="244"/>
      <c r="AT166" s="244"/>
      <c r="BU166" s="264"/>
      <c r="BV166" s="264"/>
      <c r="BW166" s="235"/>
      <c r="BX166" s="264"/>
      <c r="BY166" s="264"/>
      <c r="BZ166" s="264"/>
    </row>
    <row r="167" spans="22:78" x14ac:dyDescent="0.25">
      <c r="V167" s="774"/>
      <c r="W167" s="775"/>
      <c r="X167" s="776"/>
      <c r="Y167" s="777"/>
      <c r="Z167" s="769"/>
      <c r="AA167" s="770" t="str">
        <f t="shared" si="27"/>
        <v/>
      </c>
      <c r="AB167" s="771" t="str">
        <f t="shared" si="25"/>
        <v/>
      </c>
      <c r="AC167" s="771">
        <f t="shared" si="28"/>
        <v>0</v>
      </c>
      <c r="AD167" s="771">
        <f t="shared" si="29"/>
        <v>0</v>
      </c>
      <c r="AE167" s="771">
        <f t="shared" si="30"/>
        <v>0</v>
      </c>
      <c r="AF167" s="772">
        <f t="shared" si="31"/>
        <v>0</v>
      </c>
      <c r="AG167" s="773"/>
      <c r="AH167" s="774"/>
      <c r="AI167" s="775"/>
      <c r="AJ167" s="776"/>
      <c r="AK167" s="777"/>
      <c r="AL167" s="769"/>
      <c r="AM167" s="770" t="str">
        <f t="shared" si="32"/>
        <v/>
      </c>
      <c r="AN167" s="771" t="str">
        <f t="shared" si="26"/>
        <v/>
      </c>
      <c r="AO167" s="771">
        <f t="shared" si="33"/>
        <v>0</v>
      </c>
      <c r="AP167" s="771">
        <f t="shared" si="34"/>
        <v>0</v>
      </c>
      <c r="AQ167" s="771">
        <f t="shared" si="35"/>
        <v>0</v>
      </c>
      <c r="AR167" s="772">
        <f t="shared" si="36"/>
        <v>0</v>
      </c>
      <c r="AS167" s="244"/>
      <c r="AT167" s="244"/>
      <c r="BU167" s="264"/>
      <c r="BV167" s="264"/>
      <c r="BW167" s="235"/>
      <c r="BX167" s="264"/>
      <c r="BY167" s="264"/>
      <c r="BZ167" s="264"/>
    </row>
    <row r="168" spans="22:78" x14ac:dyDescent="0.25">
      <c r="V168" s="774"/>
      <c r="W168" s="775"/>
      <c r="X168" s="776"/>
      <c r="Y168" s="777"/>
      <c r="Z168" s="769"/>
      <c r="AA168" s="770" t="str">
        <f t="shared" si="27"/>
        <v/>
      </c>
      <c r="AB168" s="771" t="str">
        <f t="shared" si="25"/>
        <v/>
      </c>
      <c r="AC168" s="771">
        <f t="shared" si="28"/>
        <v>0</v>
      </c>
      <c r="AD168" s="771">
        <f t="shared" si="29"/>
        <v>0</v>
      </c>
      <c r="AE168" s="771">
        <f t="shared" si="30"/>
        <v>0</v>
      </c>
      <c r="AF168" s="772">
        <f t="shared" si="31"/>
        <v>0</v>
      </c>
      <c r="AG168" s="773"/>
      <c r="AH168" s="774"/>
      <c r="AI168" s="775"/>
      <c r="AJ168" s="776"/>
      <c r="AK168" s="777"/>
      <c r="AL168" s="769"/>
      <c r="AM168" s="770" t="str">
        <f t="shared" si="32"/>
        <v/>
      </c>
      <c r="AN168" s="771" t="str">
        <f t="shared" si="26"/>
        <v/>
      </c>
      <c r="AO168" s="771">
        <f t="shared" si="33"/>
        <v>0</v>
      </c>
      <c r="AP168" s="771">
        <f t="shared" si="34"/>
        <v>0</v>
      </c>
      <c r="AQ168" s="771">
        <f t="shared" si="35"/>
        <v>0</v>
      </c>
      <c r="AR168" s="772">
        <f t="shared" si="36"/>
        <v>0</v>
      </c>
      <c r="AS168" s="244"/>
      <c r="AT168" s="244"/>
      <c r="BU168" s="264"/>
      <c r="BV168" s="264"/>
      <c r="BW168" s="235"/>
      <c r="BX168" s="264"/>
      <c r="BY168" s="264"/>
      <c r="BZ168" s="264"/>
    </row>
    <row r="169" spans="22:78" x14ac:dyDescent="0.25">
      <c r="V169" s="774"/>
      <c r="W169" s="775"/>
      <c r="X169" s="776"/>
      <c r="Y169" s="777"/>
      <c r="Z169" s="769"/>
      <c r="AA169" s="770" t="str">
        <f t="shared" si="27"/>
        <v/>
      </c>
      <c r="AB169" s="771" t="str">
        <f t="shared" si="25"/>
        <v/>
      </c>
      <c r="AC169" s="771">
        <f t="shared" si="28"/>
        <v>0</v>
      </c>
      <c r="AD169" s="771">
        <f t="shared" si="29"/>
        <v>0</v>
      </c>
      <c r="AE169" s="771">
        <f t="shared" si="30"/>
        <v>0</v>
      </c>
      <c r="AF169" s="772">
        <f t="shared" si="31"/>
        <v>0</v>
      </c>
      <c r="AG169" s="773"/>
      <c r="AH169" s="774"/>
      <c r="AI169" s="775"/>
      <c r="AJ169" s="776"/>
      <c r="AK169" s="777"/>
      <c r="AL169" s="769"/>
      <c r="AM169" s="770" t="str">
        <f t="shared" si="32"/>
        <v/>
      </c>
      <c r="AN169" s="771" t="str">
        <f t="shared" si="26"/>
        <v/>
      </c>
      <c r="AO169" s="771">
        <f t="shared" si="33"/>
        <v>0</v>
      </c>
      <c r="AP169" s="771">
        <f t="shared" si="34"/>
        <v>0</v>
      </c>
      <c r="AQ169" s="771">
        <f t="shared" si="35"/>
        <v>0</v>
      </c>
      <c r="AR169" s="772">
        <f t="shared" si="36"/>
        <v>0</v>
      </c>
      <c r="AS169" s="244"/>
      <c r="AT169" s="244"/>
      <c r="BU169" s="264"/>
      <c r="BV169" s="264"/>
      <c r="BW169" s="235"/>
      <c r="BX169" s="264"/>
      <c r="BY169" s="264"/>
      <c r="BZ169" s="264"/>
    </row>
    <row r="170" spans="22:78" x14ac:dyDescent="0.25">
      <c r="V170" s="774"/>
      <c r="W170" s="775"/>
      <c r="X170" s="776"/>
      <c r="Y170" s="777"/>
      <c r="Z170" s="769"/>
      <c r="AA170" s="770" t="str">
        <f t="shared" si="27"/>
        <v/>
      </c>
      <c r="AB170" s="771" t="str">
        <f t="shared" si="25"/>
        <v/>
      </c>
      <c r="AC170" s="771">
        <f t="shared" si="28"/>
        <v>0</v>
      </c>
      <c r="AD170" s="771">
        <f t="shared" si="29"/>
        <v>0</v>
      </c>
      <c r="AE170" s="771">
        <f t="shared" si="30"/>
        <v>0</v>
      </c>
      <c r="AF170" s="772">
        <f t="shared" si="31"/>
        <v>0</v>
      </c>
      <c r="AG170" s="773"/>
      <c r="AH170" s="774"/>
      <c r="AI170" s="775"/>
      <c r="AJ170" s="776"/>
      <c r="AK170" s="777"/>
      <c r="AL170" s="769"/>
      <c r="AM170" s="770" t="str">
        <f t="shared" si="32"/>
        <v/>
      </c>
      <c r="AN170" s="771" t="str">
        <f t="shared" si="26"/>
        <v/>
      </c>
      <c r="AO170" s="771">
        <f t="shared" si="33"/>
        <v>0</v>
      </c>
      <c r="AP170" s="771">
        <f t="shared" si="34"/>
        <v>0</v>
      </c>
      <c r="AQ170" s="771">
        <f t="shared" si="35"/>
        <v>0</v>
      </c>
      <c r="AR170" s="772">
        <f t="shared" si="36"/>
        <v>0</v>
      </c>
      <c r="AS170" s="244"/>
      <c r="AT170" s="244"/>
      <c r="BU170" s="264"/>
      <c r="BV170" s="264"/>
      <c r="BW170" s="235"/>
      <c r="BX170" s="264"/>
      <c r="BY170" s="264"/>
      <c r="BZ170" s="264"/>
    </row>
    <row r="171" spans="22:78" x14ac:dyDescent="0.25">
      <c r="V171" s="774"/>
      <c r="W171" s="775"/>
      <c r="X171" s="776"/>
      <c r="Y171" s="777"/>
      <c r="Z171" s="769"/>
      <c r="AA171" s="770" t="str">
        <f t="shared" si="27"/>
        <v/>
      </c>
      <c r="AB171" s="771" t="str">
        <f t="shared" si="25"/>
        <v/>
      </c>
      <c r="AC171" s="771">
        <f t="shared" si="28"/>
        <v>0</v>
      </c>
      <c r="AD171" s="771">
        <f t="shared" si="29"/>
        <v>0</v>
      </c>
      <c r="AE171" s="771">
        <f t="shared" si="30"/>
        <v>0</v>
      </c>
      <c r="AF171" s="772">
        <f t="shared" si="31"/>
        <v>0</v>
      </c>
      <c r="AG171" s="773"/>
      <c r="AH171" s="774"/>
      <c r="AI171" s="775"/>
      <c r="AJ171" s="776"/>
      <c r="AK171" s="777"/>
      <c r="AL171" s="769"/>
      <c r="AM171" s="770" t="str">
        <f t="shared" si="32"/>
        <v/>
      </c>
      <c r="AN171" s="771" t="str">
        <f t="shared" si="26"/>
        <v/>
      </c>
      <c r="AO171" s="771">
        <f t="shared" si="33"/>
        <v>0</v>
      </c>
      <c r="AP171" s="771">
        <f t="shared" si="34"/>
        <v>0</v>
      </c>
      <c r="AQ171" s="771">
        <f t="shared" si="35"/>
        <v>0</v>
      </c>
      <c r="AR171" s="772">
        <f t="shared" si="36"/>
        <v>0</v>
      </c>
      <c r="AS171" s="244"/>
      <c r="AT171" s="244"/>
      <c r="BU171" s="264"/>
      <c r="BV171" s="264"/>
      <c r="BW171" s="235"/>
      <c r="BX171" s="264"/>
      <c r="BY171" s="264"/>
      <c r="BZ171" s="264"/>
    </row>
    <row r="172" spans="22:78" x14ac:dyDescent="0.25">
      <c r="V172" s="774"/>
      <c r="W172" s="775"/>
      <c r="X172" s="776"/>
      <c r="Y172" s="777"/>
      <c r="Z172" s="769"/>
      <c r="AA172" s="770" t="str">
        <f t="shared" si="27"/>
        <v/>
      </c>
      <c r="AB172" s="771" t="str">
        <f t="shared" si="25"/>
        <v/>
      </c>
      <c r="AC172" s="771">
        <f t="shared" si="28"/>
        <v>0</v>
      </c>
      <c r="AD172" s="771">
        <f t="shared" si="29"/>
        <v>0</v>
      </c>
      <c r="AE172" s="771">
        <f t="shared" si="30"/>
        <v>0</v>
      </c>
      <c r="AF172" s="772">
        <f t="shared" si="31"/>
        <v>0</v>
      </c>
      <c r="AG172" s="773"/>
      <c r="AH172" s="774"/>
      <c r="AI172" s="775"/>
      <c r="AJ172" s="776"/>
      <c r="AK172" s="777"/>
      <c r="AL172" s="769"/>
      <c r="AM172" s="770" t="str">
        <f t="shared" si="32"/>
        <v/>
      </c>
      <c r="AN172" s="771" t="str">
        <f t="shared" si="26"/>
        <v/>
      </c>
      <c r="AO172" s="771">
        <f t="shared" si="33"/>
        <v>0</v>
      </c>
      <c r="AP172" s="771">
        <f t="shared" si="34"/>
        <v>0</v>
      </c>
      <c r="AQ172" s="771">
        <f t="shared" si="35"/>
        <v>0</v>
      </c>
      <c r="AR172" s="772">
        <f t="shared" si="36"/>
        <v>0</v>
      </c>
      <c r="AS172" s="244"/>
      <c r="AT172" s="244"/>
      <c r="BU172" s="264"/>
      <c r="BV172" s="264"/>
      <c r="BW172" s="235"/>
      <c r="BX172" s="264"/>
      <c r="BY172" s="264"/>
      <c r="BZ172" s="264"/>
    </row>
    <row r="173" spans="22:78" x14ac:dyDescent="0.25">
      <c r="V173" s="774"/>
      <c r="W173" s="775"/>
      <c r="X173" s="776"/>
      <c r="Y173" s="777"/>
      <c r="Z173" s="769"/>
      <c r="AA173" s="770" t="str">
        <f t="shared" si="27"/>
        <v/>
      </c>
      <c r="AB173" s="771" t="str">
        <f t="shared" si="25"/>
        <v/>
      </c>
      <c r="AC173" s="771">
        <f t="shared" si="28"/>
        <v>0</v>
      </c>
      <c r="AD173" s="771">
        <f t="shared" si="29"/>
        <v>0</v>
      </c>
      <c r="AE173" s="771">
        <f t="shared" si="30"/>
        <v>0</v>
      </c>
      <c r="AF173" s="772">
        <f t="shared" si="31"/>
        <v>0</v>
      </c>
      <c r="AG173" s="773"/>
      <c r="AH173" s="774"/>
      <c r="AI173" s="775"/>
      <c r="AJ173" s="776"/>
      <c r="AK173" s="777"/>
      <c r="AL173" s="769"/>
      <c r="AM173" s="770" t="str">
        <f t="shared" si="32"/>
        <v/>
      </c>
      <c r="AN173" s="771" t="str">
        <f t="shared" si="26"/>
        <v/>
      </c>
      <c r="AO173" s="771">
        <f t="shared" si="33"/>
        <v>0</v>
      </c>
      <c r="AP173" s="771">
        <f t="shared" si="34"/>
        <v>0</v>
      </c>
      <c r="AQ173" s="771">
        <f t="shared" si="35"/>
        <v>0</v>
      </c>
      <c r="AR173" s="772">
        <f t="shared" si="36"/>
        <v>0</v>
      </c>
      <c r="AS173" s="244"/>
      <c r="AT173" s="244"/>
      <c r="BU173" s="264"/>
      <c r="BV173" s="264"/>
      <c r="BW173" s="235"/>
      <c r="BX173" s="264"/>
      <c r="BY173" s="264"/>
      <c r="BZ173" s="264"/>
    </row>
    <row r="174" spans="22:78" x14ac:dyDescent="0.25">
      <c r="V174" s="774"/>
      <c r="W174" s="775"/>
      <c r="X174" s="776"/>
      <c r="Y174" s="777"/>
      <c r="Z174" s="769"/>
      <c r="AA174" s="770" t="str">
        <f t="shared" si="27"/>
        <v/>
      </c>
      <c r="AB174" s="771" t="str">
        <f t="shared" si="25"/>
        <v/>
      </c>
      <c r="AC174" s="771">
        <f t="shared" si="28"/>
        <v>0</v>
      </c>
      <c r="AD174" s="771">
        <f t="shared" si="29"/>
        <v>0</v>
      </c>
      <c r="AE174" s="771">
        <f t="shared" si="30"/>
        <v>0</v>
      </c>
      <c r="AF174" s="772">
        <f t="shared" si="31"/>
        <v>0</v>
      </c>
      <c r="AG174" s="773"/>
      <c r="AH174" s="774"/>
      <c r="AI174" s="775"/>
      <c r="AJ174" s="776"/>
      <c r="AK174" s="777"/>
      <c r="AL174" s="769"/>
      <c r="AM174" s="770" t="str">
        <f t="shared" si="32"/>
        <v/>
      </c>
      <c r="AN174" s="771" t="str">
        <f t="shared" si="26"/>
        <v/>
      </c>
      <c r="AO174" s="771">
        <f t="shared" si="33"/>
        <v>0</v>
      </c>
      <c r="AP174" s="771">
        <f t="shared" si="34"/>
        <v>0</v>
      </c>
      <c r="AQ174" s="771">
        <f t="shared" si="35"/>
        <v>0</v>
      </c>
      <c r="AR174" s="772">
        <f t="shared" si="36"/>
        <v>0</v>
      </c>
      <c r="AS174" s="244"/>
      <c r="AT174" s="244"/>
      <c r="BU174" s="264"/>
      <c r="BV174" s="264"/>
      <c r="BW174" s="235"/>
      <c r="BX174" s="264"/>
      <c r="BY174" s="264"/>
      <c r="BZ174" s="264"/>
    </row>
    <row r="175" spans="22:78" x14ac:dyDescent="0.25">
      <c r="V175" s="774"/>
      <c r="W175" s="775"/>
      <c r="X175" s="776"/>
      <c r="Y175" s="777"/>
      <c r="Z175" s="769"/>
      <c r="AA175" s="770" t="str">
        <f t="shared" si="27"/>
        <v/>
      </c>
      <c r="AB175" s="771" t="str">
        <f t="shared" si="25"/>
        <v/>
      </c>
      <c r="AC175" s="771">
        <f t="shared" si="28"/>
        <v>0</v>
      </c>
      <c r="AD175" s="771">
        <f t="shared" si="29"/>
        <v>0</v>
      </c>
      <c r="AE175" s="771">
        <f t="shared" si="30"/>
        <v>0</v>
      </c>
      <c r="AF175" s="772">
        <f t="shared" si="31"/>
        <v>0</v>
      </c>
      <c r="AG175" s="773"/>
      <c r="AH175" s="774"/>
      <c r="AI175" s="775"/>
      <c r="AJ175" s="776"/>
      <c r="AK175" s="777"/>
      <c r="AL175" s="769"/>
      <c r="AM175" s="770" t="str">
        <f t="shared" si="32"/>
        <v/>
      </c>
      <c r="AN175" s="771" t="str">
        <f t="shared" si="26"/>
        <v/>
      </c>
      <c r="AO175" s="771">
        <f t="shared" si="33"/>
        <v>0</v>
      </c>
      <c r="AP175" s="771">
        <f t="shared" si="34"/>
        <v>0</v>
      </c>
      <c r="AQ175" s="771">
        <f t="shared" si="35"/>
        <v>0</v>
      </c>
      <c r="AR175" s="772">
        <f t="shared" si="36"/>
        <v>0</v>
      </c>
      <c r="AS175" s="244"/>
      <c r="AT175" s="244"/>
      <c r="BU175" s="264"/>
      <c r="BV175" s="264"/>
      <c r="BW175" s="235"/>
      <c r="BX175" s="264"/>
      <c r="BY175" s="264"/>
      <c r="BZ175" s="264"/>
    </row>
    <row r="176" spans="22:78" x14ac:dyDescent="0.25">
      <c r="V176" s="774"/>
      <c r="W176" s="775"/>
      <c r="X176" s="776"/>
      <c r="Y176" s="777"/>
      <c r="Z176" s="769"/>
      <c r="AA176" s="770" t="str">
        <f t="shared" si="27"/>
        <v/>
      </c>
      <c r="AB176" s="771" t="str">
        <f t="shared" si="25"/>
        <v/>
      </c>
      <c r="AC176" s="771">
        <f t="shared" si="28"/>
        <v>0</v>
      </c>
      <c r="AD176" s="771">
        <f t="shared" si="29"/>
        <v>0</v>
      </c>
      <c r="AE176" s="771">
        <f t="shared" si="30"/>
        <v>0</v>
      </c>
      <c r="AF176" s="772">
        <f t="shared" si="31"/>
        <v>0</v>
      </c>
      <c r="AG176" s="773"/>
      <c r="AH176" s="774"/>
      <c r="AI176" s="775"/>
      <c r="AJ176" s="776"/>
      <c r="AK176" s="777"/>
      <c r="AL176" s="769"/>
      <c r="AM176" s="770" t="str">
        <f t="shared" si="32"/>
        <v/>
      </c>
      <c r="AN176" s="771" t="str">
        <f t="shared" si="26"/>
        <v/>
      </c>
      <c r="AO176" s="771">
        <f t="shared" si="33"/>
        <v>0</v>
      </c>
      <c r="AP176" s="771">
        <f t="shared" si="34"/>
        <v>0</v>
      </c>
      <c r="AQ176" s="771">
        <f t="shared" si="35"/>
        <v>0</v>
      </c>
      <c r="AR176" s="772">
        <f t="shared" si="36"/>
        <v>0</v>
      </c>
      <c r="AS176" s="244"/>
      <c r="AT176" s="244"/>
      <c r="BU176" s="264"/>
      <c r="BV176" s="264"/>
      <c r="BW176" s="235"/>
      <c r="BX176" s="264"/>
      <c r="BY176" s="264"/>
      <c r="BZ176" s="264"/>
    </row>
    <row r="177" spans="22:78" x14ac:dyDescent="0.25">
      <c r="V177" s="774"/>
      <c r="W177" s="775"/>
      <c r="X177" s="776"/>
      <c r="Y177" s="777"/>
      <c r="Z177" s="769"/>
      <c r="AA177" s="770" t="str">
        <f t="shared" si="27"/>
        <v/>
      </c>
      <c r="AB177" s="771" t="str">
        <f t="shared" si="25"/>
        <v/>
      </c>
      <c r="AC177" s="771">
        <f t="shared" si="28"/>
        <v>0</v>
      </c>
      <c r="AD177" s="771">
        <f t="shared" si="29"/>
        <v>0</v>
      </c>
      <c r="AE177" s="771">
        <f t="shared" si="30"/>
        <v>0</v>
      </c>
      <c r="AF177" s="772">
        <f t="shared" si="31"/>
        <v>0</v>
      </c>
      <c r="AG177" s="773"/>
      <c r="AH177" s="774"/>
      <c r="AI177" s="775"/>
      <c r="AJ177" s="776"/>
      <c r="AK177" s="777"/>
      <c r="AL177" s="769"/>
      <c r="AM177" s="770" t="str">
        <f t="shared" si="32"/>
        <v/>
      </c>
      <c r="AN177" s="771" t="str">
        <f t="shared" si="26"/>
        <v/>
      </c>
      <c r="AO177" s="771">
        <f t="shared" si="33"/>
        <v>0</v>
      </c>
      <c r="AP177" s="771">
        <f t="shared" si="34"/>
        <v>0</v>
      </c>
      <c r="AQ177" s="771">
        <f t="shared" si="35"/>
        <v>0</v>
      </c>
      <c r="AR177" s="772">
        <f t="shared" si="36"/>
        <v>0</v>
      </c>
      <c r="AS177" s="244"/>
      <c r="AT177" s="244"/>
      <c r="BU177" s="264"/>
      <c r="BV177" s="264"/>
      <c r="BW177" s="235"/>
      <c r="BX177" s="264"/>
      <c r="BY177" s="264"/>
      <c r="BZ177" s="264"/>
    </row>
    <row r="178" spans="22:78" x14ac:dyDescent="0.25">
      <c r="V178" s="774"/>
      <c r="W178" s="775"/>
      <c r="X178" s="776"/>
      <c r="Y178" s="777"/>
      <c r="Z178" s="769"/>
      <c r="AA178" s="770" t="str">
        <f t="shared" si="27"/>
        <v/>
      </c>
      <c r="AB178" s="771" t="str">
        <f t="shared" si="25"/>
        <v/>
      </c>
      <c r="AC178" s="771">
        <f t="shared" si="28"/>
        <v>0</v>
      </c>
      <c r="AD178" s="771">
        <f t="shared" si="29"/>
        <v>0</v>
      </c>
      <c r="AE178" s="771">
        <f t="shared" si="30"/>
        <v>0</v>
      </c>
      <c r="AF178" s="772">
        <f t="shared" si="31"/>
        <v>0</v>
      </c>
      <c r="AG178" s="773"/>
      <c r="AH178" s="774"/>
      <c r="AI178" s="775"/>
      <c r="AJ178" s="776"/>
      <c r="AK178" s="777"/>
      <c r="AL178" s="769"/>
      <c r="AM178" s="770" t="str">
        <f t="shared" si="32"/>
        <v/>
      </c>
      <c r="AN178" s="771" t="str">
        <f t="shared" si="26"/>
        <v/>
      </c>
      <c r="AO178" s="771">
        <f t="shared" si="33"/>
        <v>0</v>
      </c>
      <c r="AP178" s="771">
        <f t="shared" si="34"/>
        <v>0</v>
      </c>
      <c r="AQ178" s="771">
        <f t="shared" si="35"/>
        <v>0</v>
      </c>
      <c r="AR178" s="772">
        <f t="shared" si="36"/>
        <v>0</v>
      </c>
      <c r="AS178" s="244"/>
      <c r="AT178" s="244"/>
      <c r="BU178" s="264"/>
      <c r="BV178" s="264"/>
      <c r="BW178" s="235"/>
      <c r="BX178" s="264"/>
      <c r="BY178" s="264"/>
      <c r="BZ178" s="264"/>
    </row>
    <row r="179" spans="22:78" x14ac:dyDescent="0.25">
      <c r="V179" s="774"/>
      <c r="W179" s="775"/>
      <c r="X179" s="776"/>
      <c r="Y179" s="777"/>
      <c r="Z179" s="769"/>
      <c r="AA179" s="770" t="str">
        <f t="shared" si="27"/>
        <v/>
      </c>
      <c r="AB179" s="771" t="str">
        <f t="shared" si="25"/>
        <v/>
      </c>
      <c r="AC179" s="771">
        <f t="shared" si="28"/>
        <v>0</v>
      </c>
      <c r="AD179" s="771">
        <f t="shared" si="29"/>
        <v>0</v>
      </c>
      <c r="AE179" s="771">
        <f t="shared" si="30"/>
        <v>0</v>
      </c>
      <c r="AF179" s="772">
        <f t="shared" si="31"/>
        <v>0</v>
      </c>
      <c r="AG179" s="773"/>
      <c r="AH179" s="774"/>
      <c r="AI179" s="775"/>
      <c r="AJ179" s="776"/>
      <c r="AK179" s="777"/>
      <c r="AL179" s="769"/>
      <c r="AM179" s="770" t="str">
        <f t="shared" si="32"/>
        <v/>
      </c>
      <c r="AN179" s="771" t="str">
        <f t="shared" si="26"/>
        <v/>
      </c>
      <c r="AO179" s="771">
        <f t="shared" si="33"/>
        <v>0</v>
      </c>
      <c r="AP179" s="771">
        <f t="shared" si="34"/>
        <v>0</v>
      </c>
      <c r="AQ179" s="771">
        <f t="shared" si="35"/>
        <v>0</v>
      </c>
      <c r="AR179" s="772">
        <f t="shared" si="36"/>
        <v>0</v>
      </c>
      <c r="AS179" s="244"/>
      <c r="AT179" s="244"/>
      <c r="BU179" s="264"/>
      <c r="BV179" s="264"/>
      <c r="BW179" s="235"/>
      <c r="BX179" s="264"/>
      <c r="BY179" s="264"/>
      <c r="BZ179" s="264"/>
    </row>
    <row r="180" spans="22:78" x14ac:dyDescent="0.25">
      <c r="V180" s="774"/>
      <c r="W180" s="775"/>
      <c r="X180" s="776"/>
      <c r="Y180" s="777"/>
      <c r="Z180" s="769"/>
      <c r="AA180" s="770" t="str">
        <f t="shared" si="27"/>
        <v/>
      </c>
      <c r="AB180" s="771" t="str">
        <f t="shared" si="25"/>
        <v/>
      </c>
      <c r="AC180" s="771">
        <f t="shared" si="28"/>
        <v>0</v>
      </c>
      <c r="AD180" s="771">
        <f t="shared" si="29"/>
        <v>0</v>
      </c>
      <c r="AE180" s="771">
        <f t="shared" si="30"/>
        <v>0</v>
      </c>
      <c r="AF180" s="772">
        <f t="shared" si="31"/>
        <v>0</v>
      </c>
      <c r="AG180" s="773"/>
      <c r="AH180" s="774"/>
      <c r="AI180" s="775"/>
      <c r="AJ180" s="776"/>
      <c r="AK180" s="777"/>
      <c r="AL180" s="769"/>
      <c r="AM180" s="770" t="str">
        <f t="shared" si="32"/>
        <v/>
      </c>
      <c r="AN180" s="771" t="str">
        <f t="shared" si="26"/>
        <v/>
      </c>
      <c r="AO180" s="771">
        <f t="shared" si="33"/>
        <v>0</v>
      </c>
      <c r="AP180" s="771">
        <f t="shared" si="34"/>
        <v>0</v>
      </c>
      <c r="AQ180" s="771">
        <f t="shared" si="35"/>
        <v>0</v>
      </c>
      <c r="AR180" s="772">
        <f t="shared" si="36"/>
        <v>0</v>
      </c>
      <c r="AS180" s="244"/>
      <c r="AT180" s="244"/>
      <c r="BU180" s="264"/>
      <c r="BV180" s="264"/>
      <c r="BW180" s="235"/>
      <c r="BX180" s="264"/>
      <c r="BY180" s="264"/>
      <c r="BZ180" s="264"/>
    </row>
    <row r="181" spans="22:78" x14ac:dyDescent="0.25">
      <c r="V181" s="774"/>
      <c r="W181" s="775"/>
      <c r="X181" s="776"/>
      <c r="Y181" s="777"/>
      <c r="Z181" s="769"/>
      <c r="AA181" s="770" t="str">
        <f t="shared" si="27"/>
        <v/>
      </c>
      <c r="AB181" s="771" t="str">
        <f t="shared" si="25"/>
        <v/>
      </c>
      <c r="AC181" s="771">
        <f t="shared" si="28"/>
        <v>0</v>
      </c>
      <c r="AD181" s="771">
        <f t="shared" si="29"/>
        <v>0</v>
      </c>
      <c r="AE181" s="771">
        <f t="shared" si="30"/>
        <v>0</v>
      </c>
      <c r="AF181" s="772">
        <f t="shared" si="31"/>
        <v>0</v>
      </c>
      <c r="AG181" s="773"/>
      <c r="AH181" s="774"/>
      <c r="AI181" s="775"/>
      <c r="AJ181" s="776"/>
      <c r="AK181" s="777"/>
      <c r="AL181" s="769"/>
      <c r="AM181" s="770" t="str">
        <f t="shared" si="32"/>
        <v/>
      </c>
      <c r="AN181" s="771" t="str">
        <f t="shared" si="26"/>
        <v/>
      </c>
      <c r="AO181" s="771">
        <f t="shared" si="33"/>
        <v>0</v>
      </c>
      <c r="AP181" s="771">
        <f t="shared" si="34"/>
        <v>0</v>
      </c>
      <c r="AQ181" s="771">
        <f t="shared" si="35"/>
        <v>0</v>
      </c>
      <c r="AR181" s="772">
        <f t="shared" si="36"/>
        <v>0</v>
      </c>
      <c r="AS181" s="244"/>
      <c r="AT181" s="244"/>
      <c r="BU181" s="264"/>
      <c r="BV181" s="264"/>
      <c r="BW181" s="235"/>
      <c r="BX181" s="264"/>
      <c r="BY181" s="264"/>
      <c r="BZ181" s="264"/>
    </row>
    <row r="182" spans="22:78" x14ac:dyDescent="0.25">
      <c r="V182" s="774"/>
      <c r="W182" s="775"/>
      <c r="X182" s="776"/>
      <c r="Y182" s="777"/>
      <c r="Z182" s="769"/>
      <c r="AA182" s="770" t="str">
        <f t="shared" si="27"/>
        <v/>
      </c>
      <c r="AB182" s="771" t="str">
        <f t="shared" si="25"/>
        <v/>
      </c>
      <c r="AC182" s="771">
        <f t="shared" si="28"/>
        <v>0</v>
      </c>
      <c r="AD182" s="771">
        <f t="shared" si="29"/>
        <v>0</v>
      </c>
      <c r="AE182" s="771">
        <f t="shared" si="30"/>
        <v>0</v>
      </c>
      <c r="AF182" s="772">
        <f t="shared" si="31"/>
        <v>0</v>
      </c>
      <c r="AG182" s="773"/>
      <c r="AH182" s="774"/>
      <c r="AI182" s="775"/>
      <c r="AJ182" s="776"/>
      <c r="AK182" s="777"/>
      <c r="AL182" s="769"/>
      <c r="AM182" s="770" t="str">
        <f t="shared" si="32"/>
        <v/>
      </c>
      <c r="AN182" s="771" t="str">
        <f t="shared" si="26"/>
        <v/>
      </c>
      <c r="AO182" s="771">
        <f t="shared" si="33"/>
        <v>0</v>
      </c>
      <c r="AP182" s="771">
        <f t="shared" si="34"/>
        <v>0</v>
      </c>
      <c r="AQ182" s="771">
        <f t="shared" si="35"/>
        <v>0</v>
      </c>
      <c r="AR182" s="772">
        <f t="shared" si="36"/>
        <v>0</v>
      </c>
      <c r="AS182" s="244"/>
      <c r="AT182" s="244"/>
      <c r="BU182" s="264"/>
      <c r="BV182" s="264"/>
      <c r="BW182" s="235"/>
      <c r="BX182" s="264"/>
      <c r="BY182" s="264"/>
      <c r="BZ182" s="264"/>
    </row>
    <row r="183" spans="22:78" x14ac:dyDescent="0.25">
      <c r="V183" s="774"/>
      <c r="W183" s="775"/>
      <c r="X183" s="776"/>
      <c r="Y183" s="777"/>
      <c r="Z183" s="769"/>
      <c r="AA183" s="770" t="str">
        <f t="shared" si="27"/>
        <v/>
      </c>
      <c r="AB183" s="771" t="str">
        <f t="shared" si="25"/>
        <v/>
      </c>
      <c r="AC183" s="771">
        <f t="shared" si="28"/>
        <v>0</v>
      </c>
      <c r="AD183" s="771">
        <f t="shared" si="29"/>
        <v>0</v>
      </c>
      <c r="AE183" s="771">
        <f t="shared" si="30"/>
        <v>0</v>
      </c>
      <c r="AF183" s="772">
        <f t="shared" si="31"/>
        <v>0</v>
      </c>
      <c r="AG183" s="773"/>
      <c r="AH183" s="774"/>
      <c r="AI183" s="775"/>
      <c r="AJ183" s="776"/>
      <c r="AK183" s="777"/>
      <c r="AL183" s="769"/>
      <c r="AM183" s="770" t="str">
        <f t="shared" si="32"/>
        <v/>
      </c>
      <c r="AN183" s="771" t="str">
        <f t="shared" si="26"/>
        <v/>
      </c>
      <c r="AO183" s="771">
        <f t="shared" si="33"/>
        <v>0</v>
      </c>
      <c r="AP183" s="771">
        <f t="shared" si="34"/>
        <v>0</v>
      </c>
      <c r="AQ183" s="771">
        <f t="shared" si="35"/>
        <v>0</v>
      </c>
      <c r="AR183" s="772">
        <f t="shared" si="36"/>
        <v>0</v>
      </c>
      <c r="AS183" s="244"/>
      <c r="AT183" s="244"/>
      <c r="BU183" s="264"/>
      <c r="BV183" s="264"/>
      <c r="BW183" s="235"/>
      <c r="BX183" s="264"/>
      <c r="BY183" s="264"/>
      <c r="BZ183" s="264"/>
    </row>
    <row r="184" spans="22:78" x14ac:dyDescent="0.25">
      <c r="V184" s="774"/>
      <c r="W184" s="775"/>
      <c r="X184" s="776"/>
      <c r="Y184" s="777"/>
      <c r="Z184" s="769"/>
      <c r="AA184" s="770" t="str">
        <f t="shared" si="27"/>
        <v/>
      </c>
      <c r="AB184" s="771" t="str">
        <f t="shared" si="25"/>
        <v/>
      </c>
      <c r="AC184" s="771">
        <f t="shared" si="28"/>
        <v>0</v>
      </c>
      <c r="AD184" s="771">
        <f t="shared" si="29"/>
        <v>0</v>
      </c>
      <c r="AE184" s="771">
        <f t="shared" si="30"/>
        <v>0</v>
      </c>
      <c r="AF184" s="772">
        <f t="shared" si="31"/>
        <v>0</v>
      </c>
      <c r="AG184" s="773"/>
      <c r="AH184" s="774"/>
      <c r="AI184" s="775"/>
      <c r="AJ184" s="776"/>
      <c r="AK184" s="777"/>
      <c r="AL184" s="769"/>
      <c r="AM184" s="770" t="str">
        <f t="shared" si="32"/>
        <v/>
      </c>
      <c r="AN184" s="771" t="str">
        <f t="shared" si="26"/>
        <v/>
      </c>
      <c r="AO184" s="771">
        <f t="shared" si="33"/>
        <v>0</v>
      </c>
      <c r="AP184" s="771">
        <f t="shared" si="34"/>
        <v>0</v>
      </c>
      <c r="AQ184" s="771">
        <f t="shared" si="35"/>
        <v>0</v>
      </c>
      <c r="AR184" s="772">
        <f t="shared" si="36"/>
        <v>0</v>
      </c>
      <c r="AS184" s="244"/>
      <c r="AT184" s="244"/>
      <c r="BU184" s="264"/>
      <c r="BV184" s="264"/>
      <c r="BW184" s="235"/>
      <c r="BX184" s="264"/>
      <c r="BY184" s="264"/>
      <c r="BZ184" s="264"/>
    </row>
    <row r="185" spans="22:78" x14ac:dyDescent="0.25">
      <c r="V185" s="774"/>
      <c r="W185" s="775"/>
      <c r="X185" s="776"/>
      <c r="Y185" s="777"/>
      <c r="Z185" s="769"/>
      <c r="AA185" s="770" t="str">
        <f t="shared" si="27"/>
        <v/>
      </c>
      <c r="AB185" s="771" t="str">
        <f t="shared" si="25"/>
        <v/>
      </c>
      <c r="AC185" s="771">
        <f t="shared" si="28"/>
        <v>0</v>
      </c>
      <c r="AD185" s="771">
        <f t="shared" si="29"/>
        <v>0</v>
      </c>
      <c r="AE185" s="771">
        <f t="shared" si="30"/>
        <v>0</v>
      </c>
      <c r="AF185" s="772">
        <f t="shared" si="31"/>
        <v>0</v>
      </c>
      <c r="AG185" s="773"/>
      <c r="AH185" s="774"/>
      <c r="AI185" s="775"/>
      <c r="AJ185" s="776"/>
      <c r="AK185" s="777"/>
      <c r="AL185" s="769"/>
      <c r="AM185" s="770" t="str">
        <f t="shared" si="32"/>
        <v/>
      </c>
      <c r="AN185" s="771" t="str">
        <f t="shared" si="26"/>
        <v/>
      </c>
      <c r="AO185" s="771">
        <f t="shared" si="33"/>
        <v>0</v>
      </c>
      <c r="AP185" s="771">
        <f t="shared" si="34"/>
        <v>0</v>
      </c>
      <c r="AQ185" s="771">
        <f t="shared" si="35"/>
        <v>0</v>
      </c>
      <c r="AR185" s="772">
        <f t="shared" si="36"/>
        <v>0</v>
      </c>
      <c r="AS185" s="244"/>
      <c r="AT185" s="244"/>
      <c r="BU185" s="264"/>
      <c r="BV185" s="264"/>
      <c r="BW185" s="235"/>
      <c r="BX185" s="264"/>
      <c r="BY185" s="264"/>
      <c r="BZ185" s="264"/>
    </row>
    <row r="186" spans="22:78" x14ac:dyDescent="0.25">
      <c r="V186" s="774"/>
      <c r="W186" s="775"/>
      <c r="X186" s="776"/>
      <c r="Y186" s="777"/>
      <c r="Z186" s="769"/>
      <c r="AA186" s="770" t="str">
        <f t="shared" si="27"/>
        <v/>
      </c>
      <c r="AB186" s="771" t="str">
        <f t="shared" si="25"/>
        <v/>
      </c>
      <c r="AC186" s="771">
        <f t="shared" si="28"/>
        <v>0</v>
      </c>
      <c r="AD186" s="771">
        <f t="shared" si="29"/>
        <v>0</v>
      </c>
      <c r="AE186" s="771">
        <f t="shared" si="30"/>
        <v>0</v>
      </c>
      <c r="AF186" s="772">
        <f t="shared" si="31"/>
        <v>0</v>
      </c>
      <c r="AG186" s="773"/>
      <c r="AH186" s="774"/>
      <c r="AI186" s="775"/>
      <c r="AJ186" s="776"/>
      <c r="AK186" s="777"/>
      <c r="AL186" s="769"/>
      <c r="AM186" s="770" t="str">
        <f t="shared" si="32"/>
        <v/>
      </c>
      <c r="AN186" s="771" t="str">
        <f t="shared" si="26"/>
        <v/>
      </c>
      <c r="AO186" s="771">
        <f t="shared" si="33"/>
        <v>0</v>
      </c>
      <c r="AP186" s="771">
        <f t="shared" si="34"/>
        <v>0</v>
      </c>
      <c r="AQ186" s="771">
        <f t="shared" si="35"/>
        <v>0</v>
      </c>
      <c r="AR186" s="772">
        <f t="shared" si="36"/>
        <v>0</v>
      </c>
      <c r="AS186" s="244"/>
      <c r="AT186" s="244"/>
      <c r="BU186" s="264"/>
      <c r="BV186" s="264"/>
      <c r="BW186" s="235"/>
      <c r="BX186" s="264"/>
      <c r="BY186" s="264"/>
      <c r="BZ186" s="264"/>
    </row>
    <row r="187" spans="22:78" x14ac:dyDescent="0.25">
      <c r="V187" s="774"/>
      <c r="W187" s="775"/>
      <c r="X187" s="776"/>
      <c r="Y187" s="777"/>
      <c r="Z187" s="769"/>
      <c r="AA187" s="770" t="str">
        <f t="shared" si="27"/>
        <v/>
      </c>
      <c r="AB187" s="771" t="str">
        <f t="shared" si="25"/>
        <v/>
      </c>
      <c r="AC187" s="771">
        <f t="shared" si="28"/>
        <v>0</v>
      </c>
      <c r="AD187" s="771">
        <f t="shared" si="29"/>
        <v>0</v>
      </c>
      <c r="AE187" s="771">
        <f t="shared" si="30"/>
        <v>0</v>
      </c>
      <c r="AF187" s="772">
        <f t="shared" si="31"/>
        <v>0</v>
      </c>
      <c r="AG187" s="773"/>
      <c r="AH187" s="774"/>
      <c r="AI187" s="775"/>
      <c r="AJ187" s="776"/>
      <c r="AK187" s="777"/>
      <c r="AL187" s="769"/>
      <c r="AM187" s="770" t="str">
        <f t="shared" si="32"/>
        <v/>
      </c>
      <c r="AN187" s="771" t="str">
        <f t="shared" si="26"/>
        <v/>
      </c>
      <c r="AO187" s="771">
        <f t="shared" si="33"/>
        <v>0</v>
      </c>
      <c r="AP187" s="771">
        <f t="shared" si="34"/>
        <v>0</v>
      </c>
      <c r="AQ187" s="771">
        <f t="shared" si="35"/>
        <v>0</v>
      </c>
      <c r="AR187" s="772">
        <f t="shared" si="36"/>
        <v>0</v>
      </c>
      <c r="AS187" s="244"/>
      <c r="AT187" s="244"/>
      <c r="BU187" s="264"/>
      <c r="BV187" s="264"/>
      <c r="BW187" s="235"/>
      <c r="BX187" s="264"/>
      <c r="BY187" s="264"/>
      <c r="BZ187" s="264"/>
    </row>
    <row r="188" spans="22:78" x14ac:dyDescent="0.25">
      <c r="V188" s="774"/>
      <c r="W188" s="775"/>
      <c r="X188" s="776"/>
      <c r="Y188" s="777"/>
      <c r="Z188" s="769"/>
      <c r="AA188" s="770" t="str">
        <f t="shared" si="27"/>
        <v/>
      </c>
      <c r="AB188" s="771" t="str">
        <f t="shared" si="25"/>
        <v/>
      </c>
      <c r="AC188" s="771">
        <f t="shared" si="28"/>
        <v>0</v>
      </c>
      <c r="AD188" s="771">
        <f t="shared" si="29"/>
        <v>0</v>
      </c>
      <c r="AE188" s="771">
        <f t="shared" si="30"/>
        <v>0</v>
      </c>
      <c r="AF188" s="772">
        <f t="shared" si="31"/>
        <v>0</v>
      </c>
      <c r="AG188" s="773"/>
      <c r="AH188" s="774"/>
      <c r="AI188" s="775"/>
      <c r="AJ188" s="776"/>
      <c r="AK188" s="777"/>
      <c r="AL188" s="769"/>
      <c r="AM188" s="770" t="str">
        <f t="shared" si="32"/>
        <v/>
      </c>
      <c r="AN188" s="771" t="str">
        <f t="shared" si="26"/>
        <v/>
      </c>
      <c r="AO188" s="771">
        <f t="shared" si="33"/>
        <v>0</v>
      </c>
      <c r="AP188" s="771">
        <f t="shared" si="34"/>
        <v>0</v>
      </c>
      <c r="AQ188" s="771">
        <f t="shared" si="35"/>
        <v>0</v>
      </c>
      <c r="AR188" s="772">
        <f t="shared" si="36"/>
        <v>0</v>
      </c>
      <c r="AS188" s="244"/>
      <c r="AT188" s="244"/>
      <c r="BU188" s="264"/>
      <c r="BV188" s="264"/>
      <c r="BW188" s="235"/>
      <c r="BX188" s="264"/>
      <c r="BY188" s="264"/>
      <c r="BZ188" s="264"/>
    </row>
    <row r="189" spans="22:78" x14ac:dyDescent="0.25">
      <c r="V189" s="774"/>
      <c r="W189" s="775"/>
      <c r="X189" s="776"/>
      <c r="Y189" s="777"/>
      <c r="Z189" s="769"/>
      <c r="AA189" s="770" t="str">
        <f t="shared" si="27"/>
        <v/>
      </c>
      <c r="AB189" s="771" t="str">
        <f t="shared" si="25"/>
        <v/>
      </c>
      <c r="AC189" s="771">
        <f t="shared" si="28"/>
        <v>0</v>
      </c>
      <c r="AD189" s="771">
        <f t="shared" si="29"/>
        <v>0</v>
      </c>
      <c r="AE189" s="771">
        <f t="shared" si="30"/>
        <v>0</v>
      </c>
      <c r="AF189" s="772">
        <f t="shared" si="31"/>
        <v>0</v>
      </c>
      <c r="AG189" s="773"/>
      <c r="AH189" s="774"/>
      <c r="AI189" s="775"/>
      <c r="AJ189" s="776"/>
      <c r="AK189" s="777"/>
      <c r="AL189" s="769"/>
      <c r="AM189" s="770" t="str">
        <f t="shared" si="32"/>
        <v/>
      </c>
      <c r="AN189" s="771" t="str">
        <f t="shared" si="26"/>
        <v/>
      </c>
      <c r="AO189" s="771">
        <f t="shared" si="33"/>
        <v>0</v>
      </c>
      <c r="AP189" s="771">
        <f t="shared" si="34"/>
        <v>0</v>
      </c>
      <c r="AQ189" s="771">
        <f t="shared" si="35"/>
        <v>0</v>
      </c>
      <c r="AR189" s="772">
        <f t="shared" si="36"/>
        <v>0</v>
      </c>
      <c r="AS189" s="244"/>
      <c r="AT189" s="244"/>
      <c r="BU189" s="264"/>
      <c r="BV189" s="264"/>
      <c r="BW189" s="235"/>
      <c r="BX189" s="264"/>
      <c r="BY189" s="264"/>
      <c r="BZ189" s="264"/>
    </row>
    <row r="190" spans="22:78" x14ac:dyDescent="0.25">
      <c r="V190" s="774"/>
      <c r="W190" s="775"/>
      <c r="X190" s="776"/>
      <c r="Y190" s="777"/>
      <c r="Z190" s="769"/>
      <c r="AA190" s="770" t="str">
        <f t="shared" si="27"/>
        <v/>
      </c>
      <c r="AB190" s="771" t="str">
        <f t="shared" si="25"/>
        <v/>
      </c>
      <c r="AC190" s="771">
        <f t="shared" si="28"/>
        <v>0</v>
      </c>
      <c r="AD190" s="771">
        <f t="shared" si="29"/>
        <v>0</v>
      </c>
      <c r="AE190" s="771">
        <f t="shared" si="30"/>
        <v>0</v>
      </c>
      <c r="AF190" s="772">
        <f t="shared" si="31"/>
        <v>0</v>
      </c>
      <c r="AG190" s="773"/>
      <c r="AH190" s="774"/>
      <c r="AI190" s="775"/>
      <c r="AJ190" s="776"/>
      <c r="AK190" s="777"/>
      <c r="AL190" s="769"/>
      <c r="AM190" s="770" t="str">
        <f t="shared" si="32"/>
        <v/>
      </c>
      <c r="AN190" s="771" t="str">
        <f t="shared" si="26"/>
        <v/>
      </c>
      <c r="AO190" s="771">
        <f t="shared" si="33"/>
        <v>0</v>
      </c>
      <c r="AP190" s="771">
        <f t="shared" si="34"/>
        <v>0</v>
      </c>
      <c r="AQ190" s="771">
        <f t="shared" si="35"/>
        <v>0</v>
      </c>
      <c r="AR190" s="772">
        <f t="shared" si="36"/>
        <v>0</v>
      </c>
      <c r="AS190" s="244"/>
      <c r="AT190" s="244"/>
      <c r="BU190" s="264"/>
      <c r="BV190" s="264"/>
      <c r="BW190" s="235"/>
      <c r="BX190" s="264"/>
      <c r="BY190" s="264"/>
      <c r="BZ190" s="264"/>
    </row>
    <row r="191" spans="22:78" x14ac:dyDescent="0.25">
      <c r="V191" s="774"/>
      <c r="W191" s="775"/>
      <c r="X191" s="776"/>
      <c r="Y191" s="777"/>
      <c r="Z191" s="769"/>
      <c r="AA191" s="770" t="str">
        <f t="shared" si="27"/>
        <v/>
      </c>
      <c r="AB191" s="771" t="str">
        <f t="shared" si="25"/>
        <v/>
      </c>
      <c r="AC191" s="771">
        <f t="shared" si="28"/>
        <v>0</v>
      </c>
      <c r="AD191" s="771">
        <f t="shared" si="29"/>
        <v>0</v>
      </c>
      <c r="AE191" s="771">
        <f t="shared" si="30"/>
        <v>0</v>
      </c>
      <c r="AF191" s="772">
        <f t="shared" si="31"/>
        <v>0</v>
      </c>
      <c r="AG191" s="773"/>
      <c r="AH191" s="774"/>
      <c r="AI191" s="775"/>
      <c r="AJ191" s="776"/>
      <c r="AK191" s="777"/>
      <c r="AL191" s="769"/>
      <c r="AM191" s="770" t="str">
        <f t="shared" si="32"/>
        <v/>
      </c>
      <c r="AN191" s="771" t="str">
        <f t="shared" si="26"/>
        <v/>
      </c>
      <c r="AO191" s="771">
        <f t="shared" si="33"/>
        <v>0</v>
      </c>
      <c r="AP191" s="771">
        <f t="shared" si="34"/>
        <v>0</v>
      </c>
      <c r="AQ191" s="771">
        <f t="shared" si="35"/>
        <v>0</v>
      </c>
      <c r="AR191" s="772">
        <f t="shared" si="36"/>
        <v>0</v>
      </c>
      <c r="AS191" s="244"/>
      <c r="AT191" s="244"/>
      <c r="BU191" s="264"/>
      <c r="BV191" s="264"/>
      <c r="BW191" s="235"/>
      <c r="BX191" s="264"/>
      <c r="BY191" s="264"/>
      <c r="BZ191" s="264"/>
    </row>
    <row r="192" spans="22:78" x14ac:dyDescent="0.25">
      <c r="V192" s="774"/>
      <c r="W192" s="775"/>
      <c r="X192" s="776"/>
      <c r="Y192" s="777"/>
      <c r="Z192" s="769"/>
      <c r="AA192" s="770" t="str">
        <f t="shared" si="27"/>
        <v/>
      </c>
      <c r="AB192" s="771" t="str">
        <f t="shared" si="25"/>
        <v/>
      </c>
      <c r="AC192" s="771">
        <f t="shared" si="28"/>
        <v>0</v>
      </c>
      <c r="AD192" s="771">
        <f t="shared" si="29"/>
        <v>0</v>
      </c>
      <c r="AE192" s="771">
        <f t="shared" si="30"/>
        <v>0</v>
      </c>
      <c r="AF192" s="772">
        <f t="shared" si="31"/>
        <v>0</v>
      </c>
      <c r="AG192" s="773"/>
      <c r="AH192" s="774"/>
      <c r="AI192" s="775"/>
      <c r="AJ192" s="776"/>
      <c r="AK192" s="777"/>
      <c r="AL192" s="769"/>
      <c r="AM192" s="770" t="str">
        <f t="shared" si="32"/>
        <v/>
      </c>
      <c r="AN192" s="771" t="str">
        <f t="shared" si="26"/>
        <v/>
      </c>
      <c r="AO192" s="771">
        <f t="shared" si="33"/>
        <v>0</v>
      </c>
      <c r="AP192" s="771">
        <f t="shared" si="34"/>
        <v>0</v>
      </c>
      <c r="AQ192" s="771">
        <f t="shared" si="35"/>
        <v>0</v>
      </c>
      <c r="AR192" s="772">
        <f t="shared" si="36"/>
        <v>0</v>
      </c>
      <c r="AS192" s="244"/>
      <c r="AT192" s="244"/>
      <c r="BU192" s="264"/>
      <c r="BV192" s="264"/>
      <c r="BW192" s="235"/>
      <c r="BX192" s="264"/>
      <c r="BY192" s="264"/>
      <c r="BZ192" s="264"/>
    </row>
    <row r="193" spans="22:78" x14ac:dyDescent="0.25">
      <c r="V193" s="774"/>
      <c r="W193" s="775"/>
      <c r="X193" s="776"/>
      <c r="Y193" s="777"/>
      <c r="Z193" s="769"/>
      <c r="AA193" s="770" t="str">
        <f t="shared" si="27"/>
        <v/>
      </c>
      <c r="AB193" s="771" t="str">
        <f t="shared" si="25"/>
        <v/>
      </c>
      <c r="AC193" s="771">
        <f t="shared" si="28"/>
        <v>0</v>
      </c>
      <c r="AD193" s="771">
        <f t="shared" si="29"/>
        <v>0</v>
      </c>
      <c r="AE193" s="771">
        <f t="shared" si="30"/>
        <v>0</v>
      </c>
      <c r="AF193" s="772">
        <f t="shared" si="31"/>
        <v>0</v>
      </c>
      <c r="AG193" s="773"/>
      <c r="AH193" s="774"/>
      <c r="AI193" s="775"/>
      <c r="AJ193" s="776"/>
      <c r="AK193" s="777"/>
      <c r="AL193" s="769"/>
      <c r="AM193" s="770" t="str">
        <f t="shared" si="32"/>
        <v/>
      </c>
      <c r="AN193" s="771" t="str">
        <f t="shared" si="26"/>
        <v/>
      </c>
      <c r="AO193" s="771">
        <f t="shared" si="33"/>
        <v>0</v>
      </c>
      <c r="AP193" s="771">
        <f t="shared" si="34"/>
        <v>0</v>
      </c>
      <c r="AQ193" s="771">
        <f t="shared" si="35"/>
        <v>0</v>
      </c>
      <c r="AR193" s="772">
        <f t="shared" si="36"/>
        <v>0</v>
      </c>
      <c r="AS193" s="244"/>
      <c r="AT193" s="244"/>
      <c r="BU193" s="264"/>
      <c r="BV193" s="264"/>
      <c r="BW193" s="235"/>
      <c r="BX193" s="264"/>
      <c r="BY193" s="264"/>
      <c r="BZ193" s="264"/>
    </row>
    <row r="194" spans="22:78" x14ac:dyDescent="0.25">
      <c r="V194" s="774"/>
      <c r="W194" s="775"/>
      <c r="X194" s="776"/>
      <c r="Y194" s="777"/>
      <c r="Z194" s="769"/>
      <c r="AA194" s="770" t="str">
        <f t="shared" si="27"/>
        <v/>
      </c>
      <c r="AB194" s="771" t="str">
        <f t="shared" si="25"/>
        <v/>
      </c>
      <c r="AC194" s="771">
        <f t="shared" si="28"/>
        <v>0</v>
      </c>
      <c r="AD194" s="771">
        <f t="shared" si="29"/>
        <v>0</v>
      </c>
      <c r="AE194" s="771">
        <f t="shared" si="30"/>
        <v>0</v>
      </c>
      <c r="AF194" s="772">
        <f t="shared" si="31"/>
        <v>0</v>
      </c>
      <c r="AG194" s="773"/>
      <c r="AH194" s="774"/>
      <c r="AI194" s="775"/>
      <c r="AJ194" s="776"/>
      <c r="AK194" s="777"/>
      <c r="AL194" s="769"/>
      <c r="AM194" s="770" t="str">
        <f t="shared" si="32"/>
        <v/>
      </c>
      <c r="AN194" s="771" t="str">
        <f t="shared" si="26"/>
        <v/>
      </c>
      <c r="AO194" s="771">
        <f t="shared" si="33"/>
        <v>0</v>
      </c>
      <c r="AP194" s="771">
        <f t="shared" si="34"/>
        <v>0</v>
      </c>
      <c r="AQ194" s="771">
        <f t="shared" si="35"/>
        <v>0</v>
      </c>
      <c r="AR194" s="772">
        <f t="shared" si="36"/>
        <v>0</v>
      </c>
      <c r="AS194" s="244"/>
      <c r="AT194" s="244"/>
      <c r="BU194" s="264"/>
      <c r="BV194" s="264"/>
      <c r="BW194" s="235"/>
      <c r="BX194" s="264"/>
      <c r="BY194" s="264"/>
      <c r="BZ194" s="264"/>
    </row>
    <row r="195" spans="22:78" x14ac:dyDescent="0.25">
      <c r="V195" s="774"/>
      <c r="W195" s="775"/>
      <c r="X195" s="776"/>
      <c r="Y195" s="777"/>
      <c r="Z195" s="769"/>
      <c r="AA195" s="770" t="str">
        <f t="shared" si="27"/>
        <v/>
      </c>
      <c r="AB195" s="771" t="str">
        <f t="shared" si="25"/>
        <v/>
      </c>
      <c r="AC195" s="771">
        <f t="shared" si="28"/>
        <v>0</v>
      </c>
      <c r="AD195" s="771">
        <f t="shared" si="29"/>
        <v>0</v>
      </c>
      <c r="AE195" s="771">
        <f t="shared" si="30"/>
        <v>0</v>
      </c>
      <c r="AF195" s="772">
        <f t="shared" si="31"/>
        <v>0</v>
      </c>
      <c r="AG195" s="773"/>
      <c r="AH195" s="774"/>
      <c r="AI195" s="775"/>
      <c r="AJ195" s="776"/>
      <c r="AK195" s="777"/>
      <c r="AL195" s="769"/>
      <c r="AM195" s="770" t="str">
        <f t="shared" si="32"/>
        <v/>
      </c>
      <c r="AN195" s="771" t="str">
        <f t="shared" si="26"/>
        <v/>
      </c>
      <c r="AO195" s="771">
        <f t="shared" si="33"/>
        <v>0</v>
      </c>
      <c r="AP195" s="771">
        <f t="shared" si="34"/>
        <v>0</v>
      </c>
      <c r="AQ195" s="771">
        <f t="shared" si="35"/>
        <v>0</v>
      </c>
      <c r="AR195" s="772">
        <f t="shared" si="36"/>
        <v>0</v>
      </c>
      <c r="AS195" s="244"/>
      <c r="AT195" s="244"/>
      <c r="BU195" s="264"/>
      <c r="BV195" s="264"/>
      <c r="BW195" s="235"/>
      <c r="BX195" s="264"/>
      <c r="BY195" s="264"/>
      <c r="BZ195" s="264"/>
    </row>
    <row r="196" spans="22:78" x14ac:dyDescent="0.25">
      <c r="V196" s="774"/>
      <c r="W196" s="775"/>
      <c r="X196" s="776"/>
      <c r="Y196" s="777"/>
      <c r="Z196" s="769"/>
      <c r="AA196" s="770" t="str">
        <f t="shared" si="27"/>
        <v/>
      </c>
      <c r="AB196" s="771" t="str">
        <f t="shared" si="25"/>
        <v/>
      </c>
      <c r="AC196" s="771">
        <f t="shared" si="28"/>
        <v>0</v>
      </c>
      <c r="AD196" s="771">
        <f t="shared" si="29"/>
        <v>0</v>
      </c>
      <c r="AE196" s="771">
        <f t="shared" si="30"/>
        <v>0</v>
      </c>
      <c r="AF196" s="772">
        <f t="shared" si="31"/>
        <v>0</v>
      </c>
      <c r="AG196" s="773"/>
      <c r="AH196" s="774"/>
      <c r="AI196" s="775"/>
      <c r="AJ196" s="776"/>
      <c r="AK196" s="777"/>
      <c r="AL196" s="769"/>
      <c r="AM196" s="770" t="str">
        <f t="shared" si="32"/>
        <v/>
      </c>
      <c r="AN196" s="771" t="str">
        <f t="shared" si="26"/>
        <v/>
      </c>
      <c r="AO196" s="771">
        <f t="shared" si="33"/>
        <v>0</v>
      </c>
      <c r="AP196" s="771">
        <f t="shared" si="34"/>
        <v>0</v>
      </c>
      <c r="AQ196" s="771">
        <f t="shared" si="35"/>
        <v>0</v>
      </c>
      <c r="AR196" s="772">
        <f t="shared" si="36"/>
        <v>0</v>
      </c>
      <c r="AS196" s="244"/>
      <c r="AT196" s="244"/>
      <c r="BU196" s="264"/>
      <c r="BV196" s="264"/>
      <c r="BW196" s="235"/>
      <c r="BX196" s="264"/>
      <c r="BY196" s="264"/>
      <c r="BZ196" s="264"/>
    </row>
    <row r="197" spans="22:78" x14ac:dyDescent="0.25">
      <c r="V197" s="774"/>
      <c r="W197" s="775"/>
      <c r="X197" s="776"/>
      <c r="Y197" s="777"/>
      <c r="Z197" s="769"/>
      <c r="AA197" s="770" t="str">
        <f t="shared" si="27"/>
        <v/>
      </c>
      <c r="AB197" s="771" t="str">
        <f t="shared" si="25"/>
        <v/>
      </c>
      <c r="AC197" s="771">
        <f t="shared" si="28"/>
        <v>0</v>
      </c>
      <c r="AD197" s="771">
        <f t="shared" si="29"/>
        <v>0</v>
      </c>
      <c r="AE197" s="771">
        <f t="shared" si="30"/>
        <v>0</v>
      </c>
      <c r="AF197" s="772">
        <f t="shared" si="31"/>
        <v>0</v>
      </c>
      <c r="AG197" s="773"/>
      <c r="AH197" s="774"/>
      <c r="AI197" s="775"/>
      <c r="AJ197" s="776"/>
      <c r="AK197" s="777"/>
      <c r="AL197" s="769"/>
      <c r="AM197" s="770" t="str">
        <f t="shared" si="32"/>
        <v/>
      </c>
      <c r="AN197" s="771" t="str">
        <f t="shared" si="26"/>
        <v/>
      </c>
      <c r="AO197" s="771">
        <f t="shared" si="33"/>
        <v>0</v>
      </c>
      <c r="AP197" s="771">
        <f t="shared" si="34"/>
        <v>0</v>
      </c>
      <c r="AQ197" s="771">
        <f t="shared" si="35"/>
        <v>0</v>
      </c>
      <c r="AR197" s="772">
        <f t="shared" si="36"/>
        <v>0</v>
      </c>
      <c r="AS197" s="244"/>
      <c r="AT197" s="244"/>
      <c r="BU197" s="264"/>
      <c r="BV197" s="264"/>
      <c r="BW197" s="235"/>
      <c r="BX197" s="264"/>
      <c r="BY197" s="264"/>
      <c r="BZ197" s="264"/>
    </row>
    <row r="198" spans="22:78" x14ac:dyDescent="0.25">
      <c r="V198" s="774"/>
      <c r="W198" s="775"/>
      <c r="X198" s="776"/>
      <c r="Y198" s="777"/>
      <c r="Z198" s="769"/>
      <c r="AA198" s="770" t="str">
        <f t="shared" si="27"/>
        <v/>
      </c>
      <c r="AB198" s="771" t="str">
        <f t="shared" si="25"/>
        <v/>
      </c>
      <c r="AC198" s="771">
        <f t="shared" si="28"/>
        <v>0</v>
      </c>
      <c r="AD198" s="771">
        <f t="shared" si="29"/>
        <v>0</v>
      </c>
      <c r="AE198" s="771">
        <f t="shared" si="30"/>
        <v>0</v>
      </c>
      <c r="AF198" s="772">
        <f t="shared" si="31"/>
        <v>0</v>
      </c>
      <c r="AG198" s="773"/>
      <c r="AH198" s="774"/>
      <c r="AI198" s="775"/>
      <c r="AJ198" s="776"/>
      <c r="AK198" s="777"/>
      <c r="AL198" s="769"/>
      <c r="AM198" s="770" t="str">
        <f t="shared" si="32"/>
        <v/>
      </c>
      <c r="AN198" s="771" t="str">
        <f t="shared" si="26"/>
        <v/>
      </c>
      <c r="AO198" s="771">
        <f t="shared" si="33"/>
        <v>0</v>
      </c>
      <c r="AP198" s="771">
        <f t="shared" si="34"/>
        <v>0</v>
      </c>
      <c r="AQ198" s="771">
        <f t="shared" si="35"/>
        <v>0</v>
      </c>
      <c r="AR198" s="772">
        <f t="shared" si="36"/>
        <v>0</v>
      </c>
      <c r="AS198" s="244"/>
      <c r="AT198" s="244"/>
      <c r="BU198" s="264"/>
      <c r="BV198" s="264"/>
      <c r="BW198" s="235"/>
      <c r="BX198" s="264"/>
      <c r="BY198" s="264"/>
      <c r="BZ198" s="264"/>
    </row>
    <row r="199" spans="22:78" x14ac:dyDescent="0.25">
      <c r="V199" s="774"/>
      <c r="W199" s="775"/>
      <c r="X199" s="776"/>
      <c r="Y199" s="777"/>
      <c r="Z199" s="769"/>
      <c r="AA199" s="770" t="str">
        <f t="shared" si="27"/>
        <v/>
      </c>
      <c r="AB199" s="771" t="str">
        <f t="shared" si="25"/>
        <v/>
      </c>
      <c r="AC199" s="771">
        <f t="shared" si="28"/>
        <v>0</v>
      </c>
      <c r="AD199" s="771">
        <f t="shared" si="29"/>
        <v>0</v>
      </c>
      <c r="AE199" s="771">
        <f t="shared" si="30"/>
        <v>0</v>
      </c>
      <c r="AF199" s="772">
        <f t="shared" si="31"/>
        <v>0</v>
      </c>
      <c r="AG199" s="773"/>
      <c r="AH199" s="774"/>
      <c r="AI199" s="775"/>
      <c r="AJ199" s="776"/>
      <c r="AK199" s="777"/>
      <c r="AL199" s="769"/>
      <c r="AM199" s="770" t="str">
        <f t="shared" si="32"/>
        <v/>
      </c>
      <c r="AN199" s="771" t="str">
        <f t="shared" si="26"/>
        <v/>
      </c>
      <c r="AO199" s="771">
        <f t="shared" si="33"/>
        <v>0</v>
      </c>
      <c r="AP199" s="771">
        <f t="shared" si="34"/>
        <v>0</v>
      </c>
      <c r="AQ199" s="771">
        <f t="shared" si="35"/>
        <v>0</v>
      </c>
      <c r="AR199" s="772">
        <f t="shared" si="36"/>
        <v>0</v>
      </c>
      <c r="AS199" s="244"/>
      <c r="AT199" s="244"/>
      <c r="BU199" s="264"/>
      <c r="BV199" s="264"/>
      <c r="BW199" s="235"/>
      <c r="BX199" s="264"/>
      <c r="BY199" s="264"/>
      <c r="BZ199" s="264"/>
    </row>
    <row r="200" spans="22:78" x14ac:dyDescent="0.25">
      <c r="V200" s="774"/>
      <c r="W200" s="775"/>
      <c r="X200" s="776"/>
      <c r="Y200" s="777"/>
      <c r="Z200" s="769"/>
      <c r="AA200" s="770" t="str">
        <f t="shared" si="27"/>
        <v/>
      </c>
      <c r="AB200" s="771" t="str">
        <f t="shared" ref="AB200:AB263" si="37">IF(Y200&gt;1,IF((TestEOY-X200)/365&gt;AA200,AA200,ROUNDUP(((TestEOY-X200)/365),0)),"")</f>
        <v/>
      </c>
      <c r="AC200" s="771">
        <f t="shared" si="28"/>
        <v>0</v>
      </c>
      <c r="AD200" s="771">
        <f t="shared" si="29"/>
        <v>0</v>
      </c>
      <c r="AE200" s="771">
        <f t="shared" si="30"/>
        <v>0</v>
      </c>
      <c r="AF200" s="772">
        <f t="shared" si="31"/>
        <v>0</v>
      </c>
      <c r="AG200" s="773"/>
      <c r="AH200" s="774"/>
      <c r="AI200" s="775"/>
      <c r="AJ200" s="776"/>
      <c r="AK200" s="777"/>
      <c r="AL200" s="769"/>
      <c r="AM200" s="770" t="str">
        <f t="shared" si="32"/>
        <v/>
      </c>
      <c r="AN200" s="771" t="str">
        <f t="shared" ref="AN200:AN263" si="38">IF(AK200&lt;&gt;"",IF((TestEOY-AJ200)/365&gt;AM200,AM200,ROUNDUP(((TestEOY-AJ200)/365),0)),"")</f>
        <v/>
      </c>
      <c r="AO200" s="771">
        <f t="shared" si="33"/>
        <v>0</v>
      </c>
      <c r="AP200" s="771">
        <f t="shared" si="34"/>
        <v>0</v>
      </c>
      <c r="AQ200" s="771">
        <f t="shared" si="35"/>
        <v>0</v>
      </c>
      <c r="AR200" s="772">
        <f t="shared" si="36"/>
        <v>0</v>
      </c>
      <c r="AS200" s="244"/>
      <c r="AT200" s="244"/>
      <c r="BU200" s="264"/>
      <c r="BV200" s="264"/>
      <c r="BW200" s="235"/>
      <c r="BX200" s="264"/>
      <c r="BY200" s="264"/>
      <c r="BZ200" s="264"/>
    </row>
    <row r="201" spans="22:78" x14ac:dyDescent="0.25">
      <c r="V201" s="774"/>
      <c r="W201" s="775"/>
      <c r="X201" s="776"/>
      <c r="Y201" s="777"/>
      <c r="Z201" s="769"/>
      <c r="AA201" s="770" t="str">
        <f t="shared" ref="AA201:AA264" si="39">IFERROR(INDEX($AU$8:$AU$23,MATCH(V201,$AT$8:$AT$23,0)),"")</f>
        <v/>
      </c>
      <c r="AB201" s="771" t="str">
        <f t="shared" si="37"/>
        <v/>
      </c>
      <c r="AC201" s="771">
        <f t="shared" ref="AC201:AC264" si="40">IFERROR(IF(AB201&gt;=AA201,0,IF(AA201&gt;AB201,SLN(Y201,Z201,AA201),0)),"")</f>
        <v>0</v>
      </c>
      <c r="AD201" s="771">
        <f t="shared" ref="AD201:AD264" si="41">AE201-AC201</f>
        <v>0</v>
      </c>
      <c r="AE201" s="771">
        <f t="shared" ref="AE201:AE264" si="42">IFERROR(IF(OR(AA201=0,AA201=""),
     0,
     IF(AB201&gt;=AA201,
          +Y201,
          (+AC201*AB201))),
"")</f>
        <v>0</v>
      </c>
      <c r="AF201" s="772">
        <f t="shared" ref="AF201:AF264" si="43">IFERROR(IF(AE201&gt;Y201,0,(+Y201-AE201))-Z201,"")</f>
        <v>0</v>
      </c>
      <c r="AG201" s="773"/>
      <c r="AH201" s="774"/>
      <c r="AI201" s="775"/>
      <c r="AJ201" s="776"/>
      <c r="AK201" s="777"/>
      <c r="AL201" s="769"/>
      <c r="AM201" s="770" t="str">
        <f t="shared" ref="AM201:AM264" si="44">IFERROR(INDEX($AU$8:$AU$23,MATCH(AH201,$AT$8:$AT$23,0)),"")</f>
        <v/>
      </c>
      <c r="AN201" s="771" t="str">
        <f t="shared" si="38"/>
        <v/>
      </c>
      <c r="AO201" s="771">
        <f t="shared" ref="AO201:AO264" si="45">IFERROR(IF(AN201&gt;=AM201,0,IF(AM201&gt;AN201,SLN(AK201,AL201,AM201),0)),"")</f>
        <v>0</v>
      </c>
      <c r="AP201" s="771">
        <f t="shared" ref="AP201:AP264" si="46">AQ201-AO201</f>
        <v>0</v>
      </c>
      <c r="AQ201" s="771">
        <f t="shared" ref="AQ201:AQ264" si="47">IFERROR(IF(OR(AM201=0,AM201=""),
     0,
     IF(AN201&gt;=AM201,
          +AK201,
          (+AO201*AN201))),
"")</f>
        <v>0</v>
      </c>
      <c r="AR201" s="772">
        <f t="shared" ref="AR201:AR264" si="48">IFERROR(IF(AQ201&gt;AK201,0,(+AK201-AQ201))-AL201,"")</f>
        <v>0</v>
      </c>
      <c r="AS201" s="244"/>
      <c r="AT201" s="244"/>
      <c r="BU201" s="264"/>
      <c r="BV201" s="264"/>
      <c r="BW201" s="235"/>
      <c r="BX201" s="264"/>
      <c r="BY201" s="264"/>
      <c r="BZ201" s="264"/>
    </row>
    <row r="202" spans="22:78" x14ac:dyDescent="0.25">
      <c r="V202" s="774"/>
      <c r="W202" s="775"/>
      <c r="X202" s="776"/>
      <c r="Y202" s="777"/>
      <c r="Z202" s="769"/>
      <c r="AA202" s="770" t="str">
        <f t="shared" si="39"/>
        <v/>
      </c>
      <c r="AB202" s="771" t="str">
        <f t="shared" si="37"/>
        <v/>
      </c>
      <c r="AC202" s="771">
        <f t="shared" si="40"/>
        <v>0</v>
      </c>
      <c r="AD202" s="771">
        <f t="shared" si="41"/>
        <v>0</v>
      </c>
      <c r="AE202" s="771">
        <f t="shared" si="42"/>
        <v>0</v>
      </c>
      <c r="AF202" s="772">
        <f t="shared" si="43"/>
        <v>0</v>
      </c>
      <c r="AG202" s="773"/>
      <c r="AH202" s="774"/>
      <c r="AI202" s="775"/>
      <c r="AJ202" s="776"/>
      <c r="AK202" s="777"/>
      <c r="AL202" s="769"/>
      <c r="AM202" s="770" t="str">
        <f t="shared" si="44"/>
        <v/>
      </c>
      <c r="AN202" s="771" t="str">
        <f t="shared" si="38"/>
        <v/>
      </c>
      <c r="AO202" s="771">
        <f t="shared" si="45"/>
        <v>0</v>
      </c>
      <c r="AP202" s="771">
        <f t="shared" si="46"/>
        <v>0</v>
      </c>
      <c r="AQ202" s="771">
        <f t="shared" si="47"/>
        <v>0</v>
      </c>
      <c r="AR202" s="772">
        <f t="shared" si="48"/>
        <v>0</v>
      </c>
      <c r="AS202" s="244"/>
      <c r="AT202" s="244"/>
      <c r="BU202" s="264"/>
      <c r="BV202" s="264"/>
      <c r="BW202" s="235"/>
      <c r="BX202" s="264"/>
      <c r="BY202" s="264"/>
      <c r="BZ202" s="264"/>
    </row>
    <row r="203" spans="22:78" x14ac:dyDescent="0.25">
      <c r="V203" s="774"/>
      <c r="W203" s="775"/>
      <c r="X203" s="776"/>
      <c r="Y203" s="777"/>
      <c r="Z203" s="769"/>
      <c r="AA203" s="770" t="str">
        <f t="shared" si="39"/>
        <v/>
      </c>
      <c r="AB203" s="771" t="str">
        <f t="shared" si="37"/>
        <v/>
      </c>
      <c r="AC203" s="771">
        <f t="shared" si="40"/>
        <v>0</v>
      </c>
      <c r="AD203" s="771">
        <f t="shared" si="41"/>
        <v>0</v>
      </c>
      <c r="AE203" s="771">
        <f t="shared" si="42"/>
        <v>0</v>
      </c>
      <c r="AF203" s="772">
        <f t="shared" si="43"/>
        <v>0</v>
      </c>
      <c r="AG203" s="773"/>
      <c r="AH203" s="774"/>
      <c r="AI203" s="775"/>
      <c r="AJ203" s="776"/>
      <c r="AK203" s="777"/>
      <c r="AL203" s="769"/>
      <c r="AM203" s="770" t="str">
        <f t="shared" si="44"/>
        <v/>
      </c>
      <c r="AN203" s="771" t="str">
        <f t="shared" si="38"/>
        <v/>
      </c>
      <c r="AO203" s="771">
        <f t="shared" si="45"/>
        <v>0</v>
      </c>
      <c r="AP203" s="771">
        <f t="shared" si="46"/>
        <v>0</v>
      </c>
      <c r="AQ203" s="771">
        <f t="shared" si="47"/>
        <v>0</v>
      </c>
      <c r="AR203" s="772">
        <f t="shared" si="48"/>
        <v>0</v>
      </c>
      <c r="AS203" s="244"/>
      <c r="AT203" s="244"/>
      <c r="BU203" s="264"/>
      <c r="BV203" s="264"/>
      <c r="BW203" s="235"/>
      <c r="BX203" s="264"/>
      <c r="BY203" s="264"/>
      <c r="BZ203" s="264"/>
    </row>
    <row r="204" spans="22:78" x14ac:dyDescent="0.25">
      <c r="V204" s="774"/>
      <c r="W204" s="775"/>
      <c r="X204" s="776"/>
      <c r="Y204" s="777"/>
      <c r="Z204" s="769"/>
      <c r="AA204" s="770" t="str">
        <f t="shared" si="39"/>
        <v/>
      </c>
      <c r="AB204" s="771" t="str">
        <f t="shared" si="37"/>
        <v/>
      </c>
      <c r="AC204" s="771">
        <f t="shared" si="40"/>
        <v>0</v>
      </c>
      <c r="AD204" s="771">
        <f t="shared" si="41"/>
        <v>0</v>
      </c>
      <c r="AE204" s="771">
        <f t="shared" si="42"/>
        <v>0</v>
      </c>
      <c r="AF204" s="772">
        <f t="shared" si="43"/>
        <v>0</v>
      </c>
      <c r="AG204" s="773"/>
      <c r="AH204" s="774"/>
      <c r="AI204" s="775"/>
      <c r="AJ204" s="776"/>
      <c r="AK204" s="777"/>
      <c r="AL204" s="769"/>
      <c r="AM204" s="770" t="str">
        <f t="shared" si="44"/>
        <v/>
      </c>
      <c r="AN204" s="771" t="str">
        <f t="shared" si="38"/>
        <v/>
      </c>
      <c r="AO204" s="771">
        <f t="shared" si="45"/>
        <v>0</v>
      </c>
      <c r="AP204" s="771">
        <f t="shared" si="46"/>
        <v>0</v>
      </c>
      <c r="AQ204" s="771">
        <f t="shared" si="47"/>
        <v>0</v>
      </c>
      <c r="AR204" s="772">
        <f t="shared" si="48"/>
        <v>0</v>
      </c>
      <c r="AS204" s="244"/>
      <c r="AT204" s="244"/>
      <c r="BU204" s="264"/>
      <c r="BV204" s="264"/>
      <c r="BW204" s="235"/>
      <c r="BX204" s="264"/>
      <c r="BY204" s="264"/>
      <c r="BZ204" s="264"/>
    </row>
    <row r="205" spans="22:78" x14ac:dyDescent="0.25">
      <c r="V205" s="774"/>
      <c r="W205" s="775"/>
      <c r="X205" s="776"/>
      <c r="Y205" s="777"/>
      <c r="Z205" s="769"/>
      <c r="AA205" s="770" t="str">
        <f t="shared" si="39"/>
        <v/>
      </c>
      <c r="AB205" s="771" t="str">
        <f t="shared" si="37"/>
        <v/>
      </c>
      <c r="AC205" s="771">
        <f t="shared" si="40"/>
        <v>0</v>
      </c>
      <c r="AD205" s="771">
        <f t="shared" si="41"/>
        <v>0</v>
      </c>
      <c r="AE205" s="771">
        <f t="shared" si="42"/>
        <v>0</v>
      </c>
      <c r="AF205" s="772">
        <f t="shared" si="43"/>
        <v>0</v>
      </c>
      <c r="AG205" s="773"/>
      <c r="AH205" s="774"/>
      <c r="AI205" s="775"/>
      <c r="AJ205" s="776"/>
      <c r="AK205" s="777"/>
      <c r="AL205" s="769"/>
      <c r="AM205" s="770" t="str">
        <f t="shared" si="44"/>
        <v/>
      </c>
      <c r="AN205" s="771" t="str">
        <f t="shared" si="38"/>
        <v/>
      </c>
      <c r="AO205" s="771">
        <f t="shared" si="45"/>
        <v>0</v>
      </c>
      <c r="AP205" s="771">
        <f t="shared" si="46"/>
        <v>0</v>
      </c>
      <c r="AQ205" s="771">
        <f t="shared" si="47"/>
        <v>0</v>
      </c>
      <c r="AR205" s="772">
        <f t="shared" si="48"/>
        <v>0</v>
      </c>
      <c r="AS205" s="244"/>
      <c r="AT205" s="244"/>
      <c r="BU205" s="264"/>
      <c r="BV205" s="264"/>
      <c r="BW205" s="235"/>
      <c r="BX205" s="264"/>
      <c r="BY205" s="264"/>
      <c r="BZ205" s="264"/>
    </row>
    <row r="206" spans="22:78" x14ac:dyDescent="0.25">
      <c r="V206" s="774"/>
      <c r="W206" s="775"/>
      <c r="X206" s="776"/>
      <c r="Y206" s="777"/>
      <c r="Z206" s="769"/>
      <c r="AA206" s="770" t="str">
        <f t="shared" si="39"/>
        <v/>
      </c>
      <c r="AB206" s="771" t="str">
        <f t="shared" si="37"/>
        <v/>
      </c>
      <c r="AC206" s="771">
        <f t="shared" si="40"/>
        <v>0</v>
      </c>
      <c r="AD206" s="771">
        <f t="shared" si="41"/>
        <v>0</v>
      </c>
      <c r="AE206" s="771">
        <f t="shared" si="42"/>
        <v>0</v>
      </c>
      <c r="AF206" s="772">
        <f t="shared" si="43"/>
        <v>0</v>
      </c>
      <c r="AG206" s="773"/>
      <c r="AH206" s="774"/>
      <c r="AI206" s="775"/>
      <c r="AJ206" s="776"/>
      <c r="AK206" s="777"/>
      <c r="AL206" s="769"/>
      <c r="AM206" s="770" t="str">
        <f t="shared" si="44"/>
        <v/>
      </c>
      <c r="AN206" s="771" t="str">
        <f t="shared" si="38"/>
        <v/>
      </c>
      <c r="AO206" s="771">
        <f t="shared" si="45"/>
        <v>0</v>
      </c>
      <c r="AP206" s="771">
        <f t="shared" si="46"/>
        <v>0</v>
      </c>
      <c r="AQ206" s="771">
        <f t="shared" si="47"/>
        <v>0</v>
      </c>
      <c r="AR206" s="772">
        <f t="shared" si="48"/>
        <v>0</v>
      </c>
      <c r="AS206" s="244"/>
      <c r="AT206" s="244"/>
      <c r="BU206" s="264"/>
      <c r="BV206" s="264"/>
      <c r="BW206" s="235"/>
      <c r="BX206" s="264"/>
      <c r="BY206" s="264"/>
      <c r="BZ206" s="264"/>
    </row>
    <row r="207" spans="22:78" x14ac:dyDescent="0.25">
      <c r="V207" s="774"/>
      <c r="W207" s="775"/>
      <c r="X207" s="776"/>
      <c r="Y207" s="777"/>
      <c r="Z207" s="769"/>
      <c r="AA207" s="770" t="str">
        <f t="shared" si="39"/>
        <v/>
      </c>
      <c r="AB207" s="771" t="str">
        <f t="shared" si="37"/>
        <v/>
      </c>
      <c r="AC207" s="771">
        <f t="shared" si="40"/>
        <v>0</v>
      </c>
      <c r="AD207" s="771">
        <f t="shared" si="41"/>
        <v>0</v>
      </c>
      <c r="AE207" s="771">
        <f t="shared" si="42"/>
        <v>0</v>
      </c>
      <c r="AF207" s="772">
        <f t="shared" si="43"/>
        <v>0</v>
      </c>
      <c r="AG207" s="773"/>
      <c r="AH207" s="774"/>
      <c r="AI207" s="775"/>
      <c r="AJ207" s="776"/>
      <c r="AK207" s="777"/>
      <c r="AL207" s="769"/>
      <c r="AM207" s="770" t="str">
        <f t="shared" si="44"/>
        <v/>
      </c>
      <c r="AN207" s="771" t="str">
        <f t="shared" si="38"/>
        <v/>
      </c>
      <c r="AO207" s="771">
        <f t="shared" si="45"/>
        <v>0</v>
      </c>
      <c r="AP207" s="771">
        <f t="shared" si="46"/>
        <v>0</v>
      </c>
      <c r="AQ207" s="771">
        <f t="shared" si="47"/>
        <v>0</v>
      </c>
      <c r="AR207" s="772">
        <f t="shared" si="48"/>
        <v>0</v>
      </c>
      <c r="AS207" s="244"/>
      <c r="AT207" s="244"/>
      <c r="BU207" s="264"/>
      <c r="BV207" s="264"/>
      <c r="BW207" s="235"/>
      <c r="BX207" s="264"/>
      <c r="BY207" s="264"/>
      <c r="BZ207" s="264"/>
    </row>
    <row r="208" spans="22:78" x14ac:dyDescent="0.25">
      <c r="V208" s="774"/>
      <c r="W208" s="775"/>
      <c r="X208" s="776"/>
      <c r="Y208" s="777"/>
      <c r="Z208" s="769"/>
      <c r="AA208" s="770" t="str">
        <f t="shared" si="39"/>
        <v/>
      </c>
      <c r="AB208" s="771" t="str">
        <f t="shared" si="37"/>
        <v/>
      </c>
      <c r="AC208" s="771">
        <f t="shared" si="40"/>
        <v>0</v>
      </c>
      <c r="AD208" s="771">
        <f t="shared" si="41"/>
        <v>0</v>
      </c>
      <c r="AE208" s="771">
        <f t="shared" si="42"/>
        <v>0</v>
      </c>
      <c r="AF208" s="772">
        <f t="shared" si="43"/>
        <v>0</v>
      </c>
      <c r="AG208" s="773"/>
      <c r="AH208" s="774"/>
      <c r="AI208" s="775"/>
      <c r="AJ208" s="776"/>
      <c r="AK208" s="777"/>
      <c r="AL208" s="769"/>
      <c r="AM208" s="770" t="str">
        <f t="shared" si="44"/>
        <v/>
      </c>
      <c r="AN208" s="771" t="str">
        <f t="shared" si="38"/>
        <v/>
      </c>
      <c r="AO208" s="771">
        <f t="shared" si="45"/>
        <v>0</v>
      </c>
      <c r="AP208" s="771">
        <f t="shared" si="46"/>
        <v>0</v>
      </c>
      <c r="AQ208" s="771">
        <f t="shared" si="47"/>
        <v>0</v>
      </c>
      <c r="AR208" s="772">
        <f t="shared" si="48"/>
        <v>0</v>
      </c>
      <c r="AS208" s="244"/>
      <c r="AT208" s="244"/>
      <c r="BU208" s="264"/>
      <c r="BV208" s="264"/>
      <c r="BW208" s="235"/>
      <c r="BX208" s="264"/>
      <c r="BY208" s="264"/>
      <c r="BZ208" s="264"/>
    </row>
    <row r="209" spans="22:78" x14ac:dyDescent="0.25">
      <c r="V209" s="774"/>
      <c r="W209" s="775"/>
      <c r="X209" s="776"/>
      <c r="Y209" s="777"/>
      <c r="Z209" s="769"/>
      <c r="AA209" s="770" t="str">
        <f t="shared" si="39"/>
        <v/>
      </c>
      <c r="AB209" s="771" t="str">
        <f t="shared" si="37"/>
        <v/>
      </c>
      <c r="AC209" s="771">
        <f t="shared" si="40"/>
        <v>0</v>
      </c>
      <c r="AD209" s="771">
        <f t="shared" si="41"/>
        <v>0</v>
      </c>
      <c r="AE209" s="771">
        <f t="shared" si="42"/>
        <v>0</v>
      </c>
      <c r="AF209" s="772">
        <f t="shared" si="43"/>
        <v>0</v>
      </c>
      <c r="AG209" s="773"/>
      <c r="AH209" s="774"/>
      <c r="AI209" s="775"/>
      <c r="AJ209" s="776"/>
      <c r="AK209" s="777"/>
      <c r="AL209" s="769"/>
      <c r="AM209" s="770" t="str">
        <f t="shared" si="44"/>
        <v/>
      </c>
      <c r="AN209" s="771" t="str">
        <f t="shared" si="38"/>
        <v/>
      </c>
      <c r="AO209" s="771">
        <f t="shared" si="45"/>
        <v>0</v>
      </c>
      <c r="AP209" s="771">
        <f t="shared" si="46"/>
        <v>0</v>
      </c>
      <c r="AQ209" s="771">
        <f t="shared" si="47"/>
        <v>0</v>
      </c>
      <c r="AR209" s="772">
        <f t="shared" si="48"/>
        <v>0</v>
      </c>
      <c r="AS209" s="244"/>
      <c r="AT209" s="244"/>
      <c r="BU209" s="264"/>
      <c r="BV209" s="264"/>
      <c r="BW209" s="235"/>
      <c r="BX209" s="264"/>
      <c r="BY209" s="264"/>
      <c r="BZ209" s="264"/>
    </row>
    <row r="210" spans="22:78" x14ac:dyDescent="0.25">
      <c r="V210" s="774"/>
      <c r="W210" s="775"/>
      <c r="X210" s="776"/>
      <c r="Y210" s="777"/>
      <c r="Z210" s="769"/>
      <c r="AA210" s="770" t="str">
        <f t="shared" si="39"/>
        <v/>
      </c>
      <c r="AB210" s="771" t="str">
        <f t="shared" si="37"/>
        <v/>
      </c>
      <c r="AC210" s="771">
        <f t="shared" si="40"/>
        <v>0</v>
      </c>
      <c r="AD210" s="771">
        <f t="shared" si="41"/>
        <v>0</v>
      </c>
      <c r="AE210" s="771">
        <f t="shared" si="42"/>
        <v>0</v>
      </c>
      <c r="AF210" s="772">
        <f t="shared" si="43"/>
        <v>0</v>
      </c>
      <c r="AG210" s="773"/>
      <c r="AH210" s="774"/>
      <c r="AI210" s="775"/>
      <c r="AJ210" s="776"/>
      <c r="AK210" s="777"/>
      <c r="AL210" s="769"/>
      <c r="AM210" s="770" t="str">
        <f t="shared" si="44"/>
        <v/>
      </c>
      <c r="AN210" s="771" t="str">
        <f t="shared" si="38"/>
        <v/>
      </c>
      <c r="AO210" s="771">
        <f t="shared" si="45"/>
        <v>0</v>
      </c>
      <c r="AP210" s="771">
        <f t="shared" si="46"/>
        <v>0</v>
      </c>
      <c r="AQ210" s="771">
        <f t="shared" si="47"/>
        <v>0</v>
      </c>
      <c r="AR210" s="772">
        <f t="shared" si="48"/>
        <v>0</v>
      </c>
      <c r="AS210" s="244"/>
      <c r="AT210" s="244"/>
      <c r="BU210" s="264"/>
      <c r="BV210" s="264"/>
      <c r="BW210" s="235"/>
      <c r="BX210" s="264"/>
      <c r="BY210" s="264"/>
      <c r="BZ210" s="264"/>
    </row>
    <row r="211" spans="22:78" x14ac:dyDescent="0.25">
      <c r="V211" s="774"/>
      <c r="W211" s="775"/>
      <c r="X211" s="776"/>
      <c r="Y211" s="777"/>
      <c r="Z211" s="769"/>
      <c r="AA211" s="770" t="str">
        <f t="shared" si="39"/>
        <v/>
      </c>
      <c r="AB211" s="771" t="str">
        <f t="shared" si="37"/>
        <v/>
      </c>
      <c r="AC211" s="771">
        <f t="shared" si="40"/>
        <v>0</v>
      </c>
      <c r="AD211" s="771">
        <f t="shared" si="41"/>
        <v>0</v>
      </c>
      <c r="AE211" s="771">
        <f t="shared" si="42"/>
        <v>0</v>
      </c>
      <c r="AF211" s="772">
        <f t="shared" si="43"/>
        <v>0</v>
      </c>
      <c r="AG211" s="773"/>
      <c r="AH211" s="774"/>
      <c r="AI211" s="775"/>
      <c r="AJ211" s="776"/>
      <c r="AK211" s="777"/>
      <c r="AL211" s="769"/>
      <c r="AM211" s="770" t="str">
        <f t="shared" si="44"/>
        <v/>
      </c>
      <c r="AN211" s="771" t="str">
        <f t="shared" si="38"/>
        <v/>
      </c>
      <c r="AO211" s="771">
        <f t="shared" si="45"/>
        <v>0</v>
      </c>
      <c r="AP211" s="771">
        <f t="shared" si="46"/>
        <v>0</v>
      </c>
      <c r="AQ211" s="771">
        <f t="shared" si="47"/>
        <v>0</v>
      </c>
      <c r="AR211" s="772">
        <f t="shared" si="48"/>
        <v>0</v>
      </c>
      <c r="AS211" s="244"/>
      <c r="AT211" s="244"/>
      <c r="BU211" s="264"/>
      <c r="BV211" s="264"/>
      <c r="BW211" s="235"/>
      <c r="BX211" s="264"/>
      <c r="BY211" s="264"/>
      <c r="BZ211" s="264"/>
    </row>
    <row r="212" spans="22:78" x14ac:dyDescent="0.25">
      <c r="V212" s="774"/>
      <c r="W212" s="775"/>
      <c r="X212" s="776"/>
      <c r="Y212" s="777"/>
      <c r="Z212" s="769"/>
      <c r="AA212" s="770" t="str">
        <f t="shared" si="39"/>
        <v/>
      </c>
      <c r="AB212" s="771" t="str">
        <f t="shared" si="37"/>
        <v/>
      </c>
      <c r="AC212" s="771">
        <f t="shared" si="40"/>
        <v>0</v>
      </c>
      <c r="AD212" s="771">
        <f t="shared" si="41"/>
        <v>0</v>
      </c>
      <c r="AE212" s="771">
        <f t="shared" si="42"/>
        <v>0</v>
      </c>
      <c r="AF212" s="772">
        <f t="shared" si="43"/>
        <v>0</v>
      </c>
      <c r="AG212" s="773"/>
      <c r="AH212" s="774"/>
      <c r="AI212" s="775"/>
      <c r="AJ212" s="776"/>
      <c r="AK212" s="777"/>
      <c r="AL212" s="769"/>
      <c r="AM212" s="770" t="str">
        <f t="shared" si="44"/>
        <v/>
      </c>
      <c r="AN212" s="771" t="str">
        <f t="shared" si="38"/>
        <v/>
      </c>
      <c r="AO212" s="771">
        <f t="shared" si="45"/>
        <v>0</v>
      </c>
      <c r="AP212" s="771">
        <f t="shared" si="46"/>
        <v>0</v>
      </c>
      <c r="AQ212" s="771">
        <f t="shared" si="47"/>
        <v>0</v>
      </c>
      <c r="AR212" s="772">
        <f t="shared" si="48"/>
        <v>0</v>
      </c>
      <c r="AS212" s="244"/>
      <c r="AT212" s="244"/>
      <c r="BU212" s="264"/>
      <c r="BV212" s="264"/>
      <c r="BW212" s="235"/>
      <c r="BX212" s="264"/>
      <c r="BY212" s="264"/>
      <c r="BZ212" s="264"/>
    </row>
    <row r="213" spans="22:78" x14ac:dyDescent="0.25">
      <c r="V213" s="774"/>
      <c r="W213" s="775"/>
      <c r="X213" s="776"/>
      <c r="Y213" s="777"/>
      <c r="Z213" s="769"/>
      <c r="AA213" s="770" t="str">
        <f t="shared" si="39"/>
        <v/>
      </c>
      <c r="AB213" s="771" t="str">
        <f t="shared" si="37"/>
        <v/>
      </c>
      <c r="AC213" s="771">
        <f t="shared" si="40"/>
        <v>0</v>
      </c>
      <c r="AD213" s="771">
        <f t="shared" si="41"/>
        <v>0</v>
      </c>
      <c r="AE213" s="771">
        <f t="shared" si="42"/>
        <v>0</v>
      </c>
      <c r="AF213" s="772">
        <f t="shared" si="43"/>
        <v>0</v>
      </c>
      <c r="AG213" s="773"/>
      <c r="AH213" s="774"/>
      <c r="AI213" s="775"/>
      <c r="AJ213" s="776"/>
      <c r="AK213" s="777"/>
      <c r="AL213" s="769"/>
      <c r="AM213" s="770" t="str">
        <f t="shared" si="44"/>
        <v/>
      </c>
      <c r="AN213" s="771" t="str">
        <f t="shared" si="38"/>
        <v/>
      </c>
      <c r="AO213" s="771">
        <f t="shared" si="45"/>
        <v>0</v>
      </c>
      <c r="AP213" s="771">
        <f t="shared" si="46"/>
        <v>0</v>
      </c>
      <c r="AQ213" s="771">
        <f t="shared" si="47"/>
        <v>0</v>
      </c>
      <c r="AR213" s="772">
        <f t="shared" si="48"/>
        <v>0</v>
      </c>
      <c r="AS213" s="244"/>
      <c r="AT213" s="244"/>
      <c r="BU213" s="264"/>
      <c r="BV213" s="264"/>
      <c r="BW213" s="235"/>
      <c r="BX213" s="264"/>
      <c r="BY213" s="264"/>
      <c r="BZ213" s="264"/>
    </row>
    <row r="214" spans="22:78" x14ac:dyDescent="0.25">
      <c r="V214" s="774"/>
      <c r="W214" s="775"/>
      <c r="X214" s="776"/>
      <c r="Y214" s="777"/>
      <c r="Z214" s="769"/>
      <c r="AA214" s="770" t="str">
        <f t="shared" si="39"/>
        <v/>
      </c>
      <c r="AB214" s="771" t="str">
        <f t="shared" si="37"/>
        <v/>
      </c>
      <c r="AC214" s="771">
        <f t="shared" si="40"/>
        <v>0</v>
      </c>
      <c r="AD214" s="771">
        <f t="shared" si="41"/>
        <v>0</v>
      </c>
      <c r="AE214" s="771">
        <f t="shared" si="42"/>
        <v>0</v>
      </c>
      <c r="AF214" s="772">
        <f t="shared" si="43"/>
        <v>0</v>
      </c>
      <c r="AG214" s="773"/>
      <c r="AH214" s="774"/>
      <c r="AI214" s="775"/>
      <c r="AJ214" s="776"/>
      <c r="AK214" s="777"/>
      <c r="AL214" s="769"/>
      <c r="AM214" s="770" t="str">
        <f t="shared" si="44"/>
        <v/>
      </c>
      <c r="AN214" s="771" t="str">
        <f t="shared" si="38"/>
        <v/>
      </c>
      <c r="AO214" s="771">
        <f t="shared" si="45"/>
        <v>0</v>
      </c>
      <c r="AP214" s="771">
        <f t="shared" si="46"/>
        <v>0</v>
      </c>
      <c r="AQ214" s="771">
        <f t="shared" si="47"/>
        <v>0</v>
      </c>
      <c r="AR214" s="772">
        <f t="shared" si="48"/>
        <v>0</v>
      </c>
      <c r="AS214" s="244"/>
      <c r="AT214" s="244"/>
      <c r="BU214" s="264"/>
      <c r="BV214" s="264"/>
      <c r="BW214" s="235"/>
      <c r="BX214" s="264"/>
      <c r="BY214" s="264"/>
      <c r="BZ214" s="264"/>
    </row>
    <row r="215" spans="22:78" x14ac:dyDescent="0.25">
      <c r="V215" s="774"/>
      <c r="W215" s="775"/>
      <c r="X215" s="776"/>
      <c r="Y215" s="777"/>
      <c r="Z215" s="769"/>
      <c r="AA215" s="770" t="str">
        <f t="shared" si="39"/>
        <v/>
      </c>
      <c r="AB215" s="771" t="str">
        <f t="shared" si="37"/>
        <v/>
      </c>
      <c r="AC215" s="771">
        <f t="shared" si="40"/>
        <v>0</v>
      </c>
      <c r="AD215" s="771">
        <f t="shared" si="41"/>
        <v>0</v>
      </c>
      <c r="AE215" s="771">
        <f t="shared" si="42"/>
        <v>0</v>
      </c>
      <c r="AF215" s="772">
        <f t="shared" si="43"/>
        <v>0</v>
      </c>
      <c r="AG215" s="773"/>
      <c r="AH215" s="774"/>
      <c r="AI215" s="775"/>
      <c r="AJ215" s="776"/>
      <c r="AK215" s="777"/>
      <c r="AL215" s="769"/>
      <c r="AM215" s="770" t="str">
        <f t="shared" si="44"/>
        <v/>
      </c>
      <c r="AN215" s="771" t="str">
        <f t="shared" si="38"/>
        <v/>
      </c>
      <c r="AO215" s="771">
        <f t="shared" si="45"/>
        <v>0</v>
      </c>
      <c r="AP215" s="771">
        <f t="shared" si="46"/>
        <v>0</v>
      </c>
      <c r="AQ215" s="771">
        <f t="shared" si="47"/>
        <v>0</v>
      </c>
      <c r="AR215" s="772">
        <f t="shared" si="48"/>
        <v>0</v>
      </c>
      <c r="AS215" s="244"/>
      <c r="AT215" s="244"/>
      <c r="BU215" s="264"/>
      <c r="BV215" s="264"/>
      <c r="BW215" s="235"/>
      <c r="BX215" s="264"/>
      <c r="BY215" s="264"/>
      <c r="BZ215" s="264"/>
    </row>
    <row r="216" spans="22:78" x14ac:dyDescent="0.25">
      <c r="V216" s="774"/>
      <c r="W216" s="775"/>
      <c r="X216" s="776"/>
      <c r="Y216" s="777"/>
      <c r="Z216" s="769"/>
      <c r="AA216" s="770" t="str">
        <f t="shared" si="39"/>
        <v/>
      </c>
      <c r="AB216" s="771" t="str">
        <f t="shared" si="37"/>
        <v/>
      </c>
      <c r="AC216" s="771">
        <f t="shared" si="40"/>
        <v>0</v>
      </c>
      <c r="AD216" s="771">
        <f t="shared" si="41"/>
        <v>0</v>
      </c>
      <c r="AE216" s="771">
        <f t="shared" si="42"/>
        <v>0</v>
      </c>
      <c r="AF216" s="772">
        <f t="shared" si="43"/>
        <v>0</v>
      </c>
      <c r="AG216" s="773"/>
      <c r="AH216" s="774"/>
      <c r="AI216" s="775"/>
      <c r="AJ216" s="776"/>
      <c r="AK216" s="777"/>
      <c r="AL216" s="769"/>
      <c r="AM216" s="770" t="str">
        <f t="shared" si="44"/>
        <v/>
      </c>
      <c r="AN216" s="771" t="str">
        <f t="shared" si="38"/>
        <v/>
      </c>
      <c r="AO216" s="771">
        <f t="shared" si="45"/>
        <v>0</v>
      </c>
      <c r="AP216" s="771">
        <f t="shared" si="46"/>
        <v>0</v>
      </c>
      <c r="AQ216" s="771">
        <f t="shared" si="47"/>
        <v>0</v>
      </c>
      <c r="AR216" s="772">
        <f t="shared" si="48"/>
        <v>0</v>
      </c>
      <c r="AS216" s="244"/>
      <c r="AT216" s="244"/>
      <c r="BU216" s="264"/>
      <c r="BV216" s="264"/>
      <c r="BW216" s="235"/>
      <c r="BX216" s="264"/>
      <c r="BY216" s="264"/>
      <c r="BZ216" s="264"/>
    </row>
    <row r="217" spans="22:78" x14ac:dyDescent="0.25">
      <c r="V217" s="774"/>
      <c r="W217" s="775"/>
      <c r="X217" s="776"/>
      <c r="Y217" s="777"/>
      <c r="Z217" s="769"/>
      <c r="AA217" s="770" t="str">
        <f t="shared" si="39"/>
        <v/>
      </c>
      <c r="AB217" s="771" t="str">
        <f t="shared" si="37"/>
        <v/>
      </c>
      <c r="AC217" s="771">
        <f t="shared" si="40"/>
        <v>0</v>
      </c>
      <c r="AD217" s="771">
        <f t="shared" si="41"/>
        <v>0</v>
      </c>
      <c r="AE217" s="771">
        <f t="shared" si="42"/>
        <v>0</v>
      </c>
      <c r="AF217" s="772">
        <f t="shared" si="43"/>
        <v>0</v>
      </c>
      <c r="AG217" s="773"/>
      <c r="AH217" s="774"/>
      <c r="AI217" s="775"/>
      <c r="AJ217" s="776"/>
      <c r="AK217" s="777"/>
      <c r="AL217" s="769"/>
      <c r="AM217" s="770" t="str">
        <f t="shared" si="44"/>
        <v/>
      </c>
      <c r="AN217" s="771" t="str">
        <f t="shared" si="38"/>
        <v/>
      </c>
      <c r="AO217" s="771">
        <f t="shared" si="45"/>
        <v>0</v>
      </c>
      <c r="AP217" s="771">
        <f t="shared" si="46"/>
        <v>0</v>
      </c>
      <c r="AQ217" s="771">
        <f t="shared" si="47"/>
        <v>0</v>
      </c>
      <c r="AR217" s="772">
        <f t="shared" si="48"/>
        <v>0</v>
      </c>
      <c r="AS217" s="244"/>
      <c r="AT217" s="244"/>
      <c r="BU217" s="264"/>
      <c r="BV217" s="264"/>
      <c r="BW217" s="235"/>
      <c r="BX217" s="264"/>
      <c r="BY217" s="264"/>
      <c r="BZ217" s="264"/>
    </row>
    <row r="218" spans="22:78" x14ac:dyDescent="0.25">
      <c r="V218" s="774"/>
      <c r="W218" s="775"/>
      <c r="X218" s="776"/>
      <c r="Y218" s="777"/>
      <c r="Z218" s="769"/>
      <c r="AA218" s="770" t="str">
        <f t="shared" si="39"/>
        <v/>
      </c>
      <c r="AB218" s="771" t="str">
        <f t="shared" si="37"/>
        <v/>
      </c>
      <c r="AC218" s="771">
        <f t="shared" si="40"/>
        <v>0</v>
      </c>
      <c r="AD218" s="771">
        <f t="shared" si="41"/>
        <v>0</v>
      </c>
      <c r="AE218" s="771">
        <f t="shared" si="42"/>
        <v>0</v>
      </c>
      <c r="AF218" s="772">
        <f t="shared" si="43"/>
        <v>0</v>
      </c>
      <c r="AG218" s="773"/>
      <c r="AH218" s="774"/>
      <c r="AI218" s="775"/>
      <c r="AJ218" s="776"/>
      <c r="AK218" s="777"/>
      <c r="AL218" s="769"/>
      <c r="AM218" s="770" t="str">
        <f t="shared" si="44"/>
        <v/>
      </c>
      <c r="AN218" s="771" t="str">
        <f t="shared" si="38"/>
        <v/>
      </c>
      <c r="AO218" s="771">
        <f t="shared" si="45"/>
        <v>0</v>
      </c>
      <c r="AP218" s="771">
        <f t="shared" si="46"/>
        <v>0</v>
      </c>
      <c r="AQ218" s="771">
        <f t="shared" si="47"/>
        <v>0</v>
      </c>
      <c r="AR218" s="772">
        <f t="shared" si="48"/>
        <v>0</v>
      </c>
      <c r="AS218" s="244"/>
      <c r="AT218" s="244"/>
      <c r="BU218" s="264"/>
      <c r="BV218" s="264"/>
      <c r="BW218" s="235"/>
      <c r="BX218" s="264"/>
      <c r="BY218" s="264"/>
      <c r="BZ218" s="264"/>
    </row>
    <row r="219" spans="22:78" x14ac:dyDescent="0.25">
      <c r="V219" s="774"/>
      <c r="W219" s="775"/>
      <c r="X219" s="776"/>
      <c r="Y219" s="777"/>
      <c r="Z219" s="769"/>
      <c r="AA219" s="770" t="str">
        <f t="shared" si="39"/>
        <v/>
      </c>
      <c r="AB219" s="771" t="str">
        <f t="shared" si="37"/>
        <v/>
      </c>
      <c r="AC219" s="771">
        <f t="shared" si="40"/>
        <v>0</v>
      </c>
      <c r="AD219" s="771">
        <f t="shared" si="41"/>
        <v>0</v>
      </c>
      <c r="AE219" s="771">
        <f t="shared" si="42"/>
        <v>0</v>
      </c>
      <c r="AF219" s="772">
        <f t="shared" si="43"/>
        <v>0</v>
      </c>
      <c r="AG219" s="773"/>
      <c r="AH219" s="774"/>
      <c r="AI219" s="775"/>
      <c r="AJ219" s="776"/>
      <c r="AK219" s="777"/>
      <c r="AL219" s="769"/>
      <c r="AM219" s="770" t="str">
        <f t="shared" si="44"/>
        <v/>
      </c>
      <c r="AN219" s="771" t="str">
        <f t="shared" si="38"/>
        <v/>
      </c>
      <c r="AO219" s="771">
        <f t="shared" si="45"/>
        <v>0</v>
      </c>
      <c r="AP219" s="771">
        <f t="shared" si="46"/>
        <v>0</v>
      </c>
      <c r="AQ219" s="771">
        <f t="shared" si="47"/>
        <v>0</v>
      </c>
      <c r="AR219" s="772">
        <f t="shared" si="48"/>
        <v>0</v>
      </c>
      <c r="AS219" s="244"/>
      <c r="AT219" s="244"/>
      <c r="BU219" s="264"/>
      <c r="BV219" s="264"/>
      <c r="BW219" s="235"/>
      <c r="BX219" s="264"/>
      <c r="BY219" s="264"/>
      <c r="BZ219" s="264"/>
    </row>
    <row r="220" spans="22:78" x14ac:dyDescent="0.25">
      <c r="V220" s="774"/>
      <c r="W220" s="775"/>
      <c r="X220" s="776"/>
      <c r="Y220" s="777"/>
      <c r="Z220" s="769"/>
      <c r="AA220" s="770" t="str">
        <f t="shared" si="39"/>
        <v/>
      </c>
      <c r="AB220" s="771" t="str">
        <f t="shared" si="37"/>
        <v/>
      </c>
      <c r="AC220" s="771">
        <f t="shared" si="40"/>
        <v>0</v>
      </c>
      <c r="AD220" s="771">
        <f t="shared" si="41"/>
        <v>0</v>
      </c>
      <c r="AE220" s="771">
        <f t="shared" si="42"/>
        <v>0</v>
      </c>
      <c r="AF220" s="772">
        <f t="shared" si="43"/>
        <v>0</v>
      </c>
      <c r="AG220" s="773"/>
      <c r="AH220" s="774"/>
      <c r="AI220" s="775"/>
      <c r="AJ220" s="776"/>
      <c r="AK220" s="777"/>
      <c r="AL220" s="769"/>
      <c r="AM220" s="770" t="str">
        <f t="shared" si="44"/>
        <v/>
      </c>
      <c r="AN220" s="771" t="str">
        <f t="shared" si="38"/>
        <v/>
      </c>
      <c r="AO220" s="771">
        <f t="shared" si="45"/>
        <v>0</v>
      </c>
      <c r="AP220" s="771">
        <f t="shared" si="46"/>
        <v>0</v>
      </c>
      <c r="AQ220" s="771">
        <f t="shared" si="47"/>
        <v>0</v>
      </c>
      <c r="AR220" s="772">
        <f t="shared" si="48"/>
        <v>0</v>
      </c>
      <c r="AS220" s="244"/>
      <c r="AT220" s="244"/>
      <c r="BU220" s="264"/>
      <c r="BV220" s="264"/>
      <c r="BW220" s="235"/>
      <c r="BX220" s="264"/>
      <c r="BY220" s="264"/>
      <c r="BZ220" s="264"/>
    </row>
    <row r="221" spans="22:78" x14ac:dyDescent="0.25">
      <c r="V221" s="774"/>
      <c r="W221" s="775"/>
      <c r="X221" s="776"/>
      <c r="Y221" s="777"/>
      <c r="Z221" s="769"/>
      <c r="AA221" s="770" t="str">
        <f t="shared" si="39"/>
        <v/>
      </c>
      <c r="AB221" s="771" t="str">
        <f t="shared" si="37"/>
        <v/>
      </c>
      <c r="AC221" s="771">
        <f t="shared" si="40"/>
        <v>0</v>
      </c>
      <c r="AD221" s="771">
        <f t="shared" si="41"/>
        <v>0</v>
      </c>
      <c r="AE221" s="771">
        <f t="shared" si="42"/>
        <v>0</v>
      </c>
      <c r="AF221" s="772">
        <f t="shared" si="43"/>
        <v>0</v>
      </c>
      <c r="AG221" s="773"/>
      <c r="AH221" s="774"/>
      <c r="AI221" s="775"/>
      <c r="AJ221" s="776"/>
      <c r="AK221" s="777"/>
      <c r="AL221" s="769"/>
      <c r="AM221" s="770" t="str">
        <f t="shared" si="44"/>
        <v/>
      </c>
      <c r="AN221" s="771" t="str">
        <f t="shared" si="38"/>
        <v/>
      </c>
      <c r="AO221" s="771">
        <f t="shared" si="45"/>
        <v>0</v>
      </c>
      <c r="AP221" s="771">
        <f t="shared" si="46"/>
        <v>0</v>
      </c>
      <c r="AQ221" s="771">
        <f t="shared" si="47"/>
        <v>0</v>
      </c>
      <c r="AR221" s="772">
        <f t="shared" si="48"/>
        <v>0</v>
      </c>
      <c r="AS221" s="244"/>
      <c r="AT221" s="244"/>
      <c r="BU221" s="264"/>
      <c r="BV221" s="264"/>
      <c r="BW221" s="235"/>
      <c r="BX221" s="264"/>
      <c r="BY221" s="264"/>
      <c r="BZ221" s="264"/>
    </row>
    <row r="222" spans="22:78" x14ac:dyDescent="0.25">
      <c r="V222" s="774"/>
      <c r="W222" s="775"/>
      <c r="X222" s="776"/>
      <c r="Y222" s="777"/>
      <c r="Z222" s="769"/>
      <c r="AA222" s="770" t="str">
        <f t="shared" si="39"/>
        <v/>
      </c>
      <c r="AB222" s="771" t="str">
        <f t="shared" si="37"/>
        <v/>
      </c>
      <c r="AC222" s="771">
        <f t="shared" si="40"/>
        <v>0</v>
      </c>
      <c r="AD222" s="771">
        <f t="shared" si="41"/>
        <v>0</v>
      </c>
      <c r="AE222" s="771">
        <f t="shared" si="42"/>
        <v>0</v>
      </c>
      <c r="AF222" s="772">
        <f t="shared" si="43"/>
        <v>0</v>
      </c>
      <c r="AG222" s="773"/>
      <c r="AH222" s="774"/>
      <c r="AI222" s="775"/>
      <c r="AJ222" s="776"/>
      <c r="AK222" s="777"/>
      <c r="AL222" s="769"/>
      <c r="AM222" s="770" t="str">
        <f t="shared" si="44"/>
        <v/>
      </c>
      <c r="AN222" s="771" t="str">
        <f t="shared" si="38"/>
        <v/>
      </c>
      <c r="AO222" s="771">
        <f t="shared" si="45"/>
        <v>0</v>
      </c>
      <c r="AP222" s="771">
        <f t="shared" si="46"/>
        <v>0</v>
      </c>
      <c r="AQ222" s="771">
        <f t="shared" si="47"/>
        <v>0</v>
      </c>
      <c r="AR222" s="772">
        <f t="shared" si="48"/>
        <v>0</v>
      </c>
      <c r="AS222" s="244"/>
      <c r="AT222" s="244"/>
      <c r="BU222" s="264"/>
      <c r="BV222" s="264"/>
      <c r="BW222" s="235"/>
      <c r="BX222" s="264"/>
      <c r="BY222" s="264"/>
      <c r="BZ222" s="264"/>
    </row>
    <row r="223" spans="22:78" x14ac:dyDescent="0.25">
      <c r="V223" s="774"/>
      <c r="W223" s="775"/>
      <c r="X223" s="776"/>
      <c r="Y223" s="777"/>
      <c r="Z223" s="769"/>
      <c r="AA223" s="770" t="str">
        <f t="shared" si="39"/>
        <v/>
      </c>
      <c r="AB223" s="771" t="str">
        <f t="shared" si="37"/>
        <v/>
      </c>
      <c r="AC223" s="771">
        <f t="shared" si="40"/>
        <v>0</v>
      </c>
      <c r="AD223" s="771">
        <f t="shared" si="41"/>
        <v>0</v>
      </c>
      <c r="AE223" s="771">
        <f t="shared" si="42"/>
        <v>0</v>
      </c>
      <c r="AF223" s="772">
        <f t="shared" si="43"/>
        <v>0</v>
      </c>
      <c r="AG223" s="773"/>
      <c r="AH223" s="774"/>
      <c r="AI223" s="775"/>
      <c r="AJ223" s="776"/>
      <c r="AK223" s="777"/>
      <c r="AL223" s="769"/>
      <c r="AM223" s="770" t="str">
        <f t="shared" si="44"/>
        <v/>
      </c>
      <c r="AN223" s="771" t="str">
        <f t="shared" si="38"/>
        <v/>
      </c>
      <c r="AO223" s="771">
        <f t="shared" si="45"/>
        <v>0</v>
      </c>
      <c r="AP223" s="771">
        <f t="shared" si="46"/>
        <v>0</v>
      </c>
      <c r="AQ223" s="771">
        <f t="shared" si="47"/>
        <v>0</v>
      </c>
      <c r="AR223" s="772">
        <f t="shared" si="48"/>
        <v>0</v>
      </c>
      <c r="AS223" s="244"/>
      <c r="AT223" s="244"/>
      <c r="BU223" s="264"/>
      <c r="BV223" s="264"/>
      <c r="BW223" s="235"/>
      <c r="BX223" s="264"/>
      <c r="BY223" s="264"/>
      <c r="BZ223" s="264"/>
    </row>
    <row r="224" spans="22:78" x14ac:dyDescent="0.25">
      <c r="V224" s="774"/>
      <c r="W224" s="775"/>
      <c r="X224" s="776"/>
      <c r="Y224" s="777"/>
      <c r="Z224" s="769"/>
      <c r="AA224" s="770" t="str">
        <f t="shared" si="39"/>
        <v/>
      </c>
      <c r="AB224" s="771" t="str">
        <f t="shared" si="37"/>
        <v/>
      </c>
      <c r="AC224" s="771">
        <f t="shared" si="40"/>
        <v>0</v>
      </c>
      <c r="AD224" s="771">
        <f t="shared" si="41"/>
        <v>0</v>
      </c>
      <c r="AE224" s="771">
        <f t="shared" si="42"/>
        <v>0</v>
      </c>
      <c r="AF224" s="772">
        <f t="shared" si="43"/>
        <v>0</v>
      </c>
      <c r="AG224" s="773"/>
      <c r="AH224" s="774"/>
      <c r="AI224" s="775"/>
      <c r="AJ224" s="776"/>
      <c r="AK224" s="777"/>
      <c r="AL224" s="769"/>
      <c r="AM224" s="770" t="str">
        <f t="shared" si="44"/>
        <v/>
      </c>
      <c r="AN224" s="771" t="str">
        <f t="shared" si="38"/>
        <v/>
      </c>
      <c r="AO224" s="771">
        <f t="shared" si="45"/>
        <v>0</v>
      </c>
      <c r="AP224" s="771">
        <f t="shared" si="46"/>
        <v>0</v>
      </c>
      <c r="AQ224" s="771">
        <f t="shared" si="47"/>
        <v>0</v>
      </c>
      <c r="AR224" s="772">
        <f t="shared" si="48"/>
        <v>0</v>
      </c>
      <c r="AS224" s="244"/>
      <c r="AT224" s="244"/>
      <c r="BU224" s="264"/>
      <c r="BV224" s="264"/>
      <c r="BW224" s="235"/>
      <c r="BX224" s="264"/>
      <c r="BY224" s="264"/>
      <c r="BZ224" s="264"/>
    </row>
    <row r="225" spans="22:78" x14ac:dyDescent="0.25">
      <c r="V225" s="774"/>
      <c r="W225" s="775"/>
      <c r="X225" s="776"/>
      <c r="Y225" s="777"/>
      <c r="Z225" s="769"/>
      <c r="AA225" s="770" t="str">
        <f t="shared" si="39"/>
        <v/>
      </c>
      <c r="AB225" s="771" t="str">
        <f t="shared" si="37"/>
        <v/>
      </c>
      <c r="AC225" s="771">
        <f t="shared" si="40"/>
        <v>0</v>
      </c>
      <c r="AD225" s="771">
        <f t="shared" si="41"/>
        <v>0</v>
      </c>
      <c r="AE225" s="771">
        <f t="shared" si="42"/>
        <v>0</v>
      </c>
      <c r="AF225" s="772">
        <f t="shared" si="43"/>
        <v>0</v>
      </c>
      <c r="AG225" s="773"/>
      <c r="AH225" s="774"/>
      <c r="AI225" s="775"/>
      <c r="AJ225" s="776"/>
      <c r="AK225" s="777"/>
      <c r="AL225" s="769"/>
      <c r="AM225" s="770" t="str">
        <f t="shared" si="44"/>
        <v/>
      </c>
      <c r="AN225" s="771" t="str">
        <f t="shared" si="38"/>
        <v/>
      </c>
      <c r="AO225" s="771">
        <f t="shared" si="45"/>
        <v>0</v>
      </c>
      <c r="AP225" s="771">
        <f t="shared" si="46"/>
        <v>0</v>
      </c>
      <c r="AQ225" s="771">
        <f t="shared" si="47"/>
        <v>0</v>
      </c>
      <c r="AR225" s="772">
        <f t="shared" si="48"/>
        <v>0</v>
      </c>
      <c r="AS225" s="244"/>
      <c r="AT225" s="244"/>
      <c r="BU225" s="264"/>
      <c r="BV225" s="264"/>
      <c r="BW225" s="235"/>
      <c r="BX225" s="264"/>
      <c r="BY225" s="264"/>
      <c r="BZ225" s="264"/>
    </row>
    <row r="226" spans="22:78" x14ac:dyDescent="0.25">
      <c r="V226" s="774"/>
      <c r="W226" s="775"/>
      <c r="X226" s="776"/>
      <c r="Y226" s="777"/>
      <c r="Z226" s="769"/>
      <c r="AA226" s="770" t="str">
        <f t="shared" si="39"/>
        <v/>
      </c>
      <c r="AB226" s="771" t="str">
        <f t="shared" si="37"/>
        <v/>
      </c>
      <c r="AC226" s="771">
        <f t="shared" si="40"/>
        <v>0</v>
      </c>
      <c r="AD226" s="771">
        <f t="shared" si="41"/>
        <v>0</v>
      </c>
      <c r="AE226" s="771">
        <f t="shared" si="42"/>
        <v>0</v>
      </c>
      <c r="AF226" s="772">
        <f t="shared" si="43"/>
        <v>0</v>
      </c>
      <c r="AG226" s="773"/>
      <c r="AH226" s="774"/>
      <c r="AI226" s="775"/>
      <c r="AJ226" s="776"/>
      <c r="AK226" s="777"/>
      <c r="AL226" s="769"/>
      <c r="AM226" s="770" t="str">
        <f t="shared" si="44"/>
        <v/>
      </c>
      <c r="AN226" s="771" t="str">
        <f t="shared" si="38"/>
        <v/>
      </c>
      <c r="AO226" s="771">
        <f t="shared" si="45"/>
        <v>0</v>
      </c>
      <c r="AP226" s="771">
        <f t="shared" si="46"/>
        <v>0</v>
      </c>
      <c r="AQ226" s="771">
        <f t="shared" si="47"/>
        <v>0</v>
      </c>
      <c r="AR226" s="772">
        <f t="shared" si="48"/>
        <v>0</v>
      </c>
      <c r="AS226" s="244"/>
      <c r="AT226" s="244"/>
      <c r="BU226" s="264"/>
      <c r="BV226" s="264"/>
      <c r="BW226" s="235"/>
      <c r="BX226" s="264"/>
      <c r="BY226" s="264"/>
      <c r="BZ226" s="264"/>
    </row>
    <row r="227" spans="22:78" x14ac:dyDescent="0.25">
      <c r="V227" s="774"/>
      <c r="W227" s="775"/>
      <c r="X227" s="776"/>
      <c r="Y227" s="777"/>
      <c r="Z227" s="769"/>
      <c r="AA227" s="770" t="str">
        <f t="shared" si="39"/>
        <v/>
      </c>
      <c r="AB227" s="771" t="str">
        <f t="shared" si="37"/>
        <v/>
      </c>
      <c r="AC227" s="771">
        <f t="shared" si="40"/>
        <v>0</v>
      </c>
      <c r="AD227" s="771">
        <f t="shared" si="41"/>
        <v>0</v>
      </c>
      <c r="AE227" s="771">
        <f t="shared" si="42"/>
        <v>0</v>
      </c>
      <c r="AF227" s="772">
        <f t="shared" si="43"/>
        <v>0</v>
      </c>
      <c r="AG227" s="773"/>
      <c r="AH227" s="774"/>
      <c r="AI227" s="775"/>
      <c r="AJ227" s="776"/>
      <c r="AK227" s="777"/>
      <c r="AL227" s="769"/>
      <c r="AM227" s="770" t="str">
        <f t="shared" si="44"/>
        <v/>
      </c>
      <c r="AN227" s="771" t="str">
        <f t="shared" si="38"/>
        <v/>
      </c>
      <c r="AO227" s="771">
        <f t="shared" si="45"/>
        <v>0</v>
      </c>
      <c r="AP227" s="771">
        <f t="shared" si="46"/>
        <v>0</v>
      </c>
      <c r="AQ227" s="771">
        <f t="shared" si="47"/>
        <v>0</v>
      </c>
      <c r="AR227" s="772">
        <f t="shared" si="48"/>
        <v>0</v>
      </c>
      <c r="AS227" s="244"/>
      <c r="AT227" s="244"/>
      <c r="BU227" s="264"/>
      <c r="BV227" s="264"/>
      <c r="BW227" s="235"/>
      <c r="BX227" s="264"/>
      <c r="BY227" s="264"/>
      <c r="BZ227" s="264"/>
    </row>
    <row r="228" spans="22:78" x14ac:dyDescent="0.25">
      <c r="V228" s="774"/>
      <c r="W228" s="775"/>
      <c r="X228" s="776"/>
      <c r="Y228" s="777"/>
      <c r="Z228" s="769"/>
      <c r="AA228" s="770" t="str">
        <f t="shared" si="39"/>
        <v/>
      </c>
      <c r="AB228" s="771" t="str">
        <f t="shared" si="37"/>
        <v/>
      </c>
      <c r="AC228" s="771">
        <f t="shared" si="40"/>
        <v>0</v>
      </c>
      <c r="AD228" s="771">
        <f t="shared" si="41"/>
        <v>0</v>
      </c>
      <c r="AE228" s="771">
        <f t="shared" si="42"/>
        <v>0</v>
      </c>
      <c r="AF228" s="772">
        <f t="shared" si="43"/>
        <v>0</v>
      </c>
      <c r="AG228" s="773"/>
      <c r="AH228" s="774"/>
      <c r="AI228" s="775"/>
      <c r="AJ228" s="776"/>
      <c r="AK228" s="777"/>
      <c r="AL228" s="769"/>
      <c r="AM228" s="770" t="str">
        <f t="shared" si="44"/>
        <v/>
      </c>
      <c r="AN228" s="771" t="str">
        <f t="shared" si="38"/>
        <v/>
      </c>
      <c r="AO228" s="771">
        <f t="shared" si="45"/>
        <v>0</v>
      </c>
      <c r="AP228" s="771">
        <f t="shared" si="46"/>
        <v>0</v>
      </c>
      <c r="AQ228" s="771">
        <f t="shared" si="47"/>
        <v>0</v>
      </c>
      <c r="AR228" s="772">
        <f t="shared" si="48"/>
        <v>0</v>
      </c>
      <c r="AS228" s="244"/>
      <c r="AT228" s="244"/>
      <c r="BU228" s="264"/>
      <c r="BV228" s="264"/>
      <c r="BW228" s="235"/>
      <c r="BX228" s="264"/>
      <c r="BY228" s="264"/>
      <c r="BZ228" s="264"/>
    </row>
    <row r="229" spans="22:78" x14ac:dyDescent="0.25">
      <c r="V229" s="774"/>
      <c r="W229" s="775"/>
      <c r="X229" s="776"/>
      <c r="Y229" s="777"/>
      <c r="Z229" s="769"/>
      <c r="AA229" s="770" t="str">
        <f t="shared" si="39"/>
        <v/>
      </c>
      <c r="AB229" s="771" t="str">
        <f t="shared" si="37"/>
        <v/>
      </c>
      <c r="AC229" s="771">
        <f t="shared" si="40"/>
        <v>0</v>
      </c>
      <c r="AD229" s="771">
        <f t="shared" si="41"/>
        <v>0</v>
      </c>
      <c r="AE229" s="771">
        <f t="shared" si="42"/>
        <v>0</v>
      </c>
      <c r="AF229" s="772">
        <f t="shared" si="43"/>
        <v>0</v>
      </c>
      <c r="AG229" s="773"/>
      <c r="AH229" s="774"/>
      <c r="AI229" s="775"/>
      <c r="AJ229" s="776"/>
      <c r="AK229" s="777"/>
      <c r="AL229" s="769"/>
      <c r="AM229" s="770" t="str">
        <f t="shared" si="44"/>
        <v/>
      </c>
      <c r="AN229" s="771" t="str">
        <f t="shared" si="38"/>
        <v/>
      </c>
      <c r="AO229" s="771">
        <f t="shared" si="45"/>
        <v>0</v>
      </c>
      <c r="AP229" s="771">
        <f t="shared" si="46"/>
        <v>0</v>
      </c>
      <c r="AQ229" s="771">
        <f t="shared" si="47"/>
        <v>0</v>
      </c>
      <c r="AR229" s="772">
        <f t="shared" si="48"/>
        <v>0</v>
      </c>
      <c r="AS229" s="244"/>
      <c r="AT229" s="244"/>
      <c r="BU229" s="264"/>
      <c r="BV229" s="264"/>
      <c r="BW229" s="235"/>
      <c r="BX229" s="264"/>
      <c r="BY229" s="264"/>
      <c r="BZ229" s="264"/>
    </row>
    <row r="230" spans="22:78" x14ac:dyDescent="0.25">
      <c r="V230" s="774"/>
      <c r="W230" s="775"/>
      <c r="X230" s="776"/>
      <c r="Y230" s="777"/>
      <c r="Z230" s="769"/>
      <c r="AA230" s="770" t="str">
        <f t="shared" si="39"/>
        <v/>
      </c>
      <c r="AB230" s="771" t="str">
        <f t="shared" si="37"/>
        <v/>
      </c>
      <c r="AC230" s="771">
        <f t="shared" si="40"/>
        <v>0</v>
      </c>
      <c r="AD230" s="771">
        <f t="shared" si="41"/>
        <v>0</v>
      </c>
      <c r="AE230" s="771">
        <f t="shared" si="42"/>
        <v>0</v>
      </c>
      <c r="AF230" s="772">
        <f t="shared" si="43"/>
        <v>0</v>
      </c>
      <c r="AG230" s="773"/>
      <c r="AH230" s="774"/>
      <c r="AI230" s="775"/>
      <c r="AJ230" s="776"/>
      <c r="AK230" s="777"/>
      <c r="AL230" s="769"/>
      <c r="AM230" s="770" t="str">
        <f t="shared" si="44"/>
        <v/>
      </c>
      <c r="AN230" s="771" t="str">
        <f t="shared" si="38"/>
        <v/>
      </c>
      <c r="AO230" s="771">
        <f t="shared" si="45"/>
        <v>0</v>
      </c>
      <c r="AP230" s="771">
        <f t="shared" si="46"/>
        <v>0</v>
      </c>
      <c r="AQ230" s="771">
        <f t="shared" si="47"/>
        <v>0</v>
      </c>
      <c r="AR230" s="772">
        <f t="shared" si="48"/>
        <v>0</v>
      </c>
      <c r="AS230" s="244"/>
      <c r="AT230" s="244"/>
      <c r="BU230" s="264"/>
      <c r="BV230" s="264"/>
      <c r="BW230" s="235"/>
      <c r="BX230" s="264"/>
      <c r="BY230" s="264"/>
      <c r="BZ230" s="264"/>
    </row>
    <row r="231" spans="22:78" x14ac:dyDescent="0.25">
      <c r="V231" s="774"/>
      <c r="W231" s="775"/>
      <c r="X231" s="776"/>
      <c r="Y231" s="777"/>
      <c r="Z231" s="769"/>
      <c r="AA231" s="770" t="str">
        <f t="shared" si="39"/>
        <v/>
      </c>
      <c r="AB231" s="771" t="str">
        <f t="shared" si="37"/>
        <v/>
      </c>
      <c r="AC231" s="771">
        <f t="shared" si="40"/>
        <v>0</v>
      </c>
      <c r="AD231" s="771">
        <f t="shared" si="41"/>
        <v>0</v>
      </c>
      <c r="AE231" s="771">
        <f t="shared" si="42"/>
        <v>0</v>
      </c>
      <c r="AF231" s="772">
        <f t="shared" si="43"/>
        <v>0</v>
      </c>
      <c r="AG231" s="773"/>
      <c r="AH231" s="774"/>
      <c r="AI231" s="775"/>
      <c r="AJ231" s="776"/>
      <c r="AK231" s="777"/>
      <c r="AL231" s="769"/>
      <c r="AM231" s="770" t="str">
        <f t="shared" si="44"/>
        <v/>
      </c>
      <c r="AN231" s="771" t="str">
        <f t="shared" si="38"/>
        <v/>
      </c>
      <c r="AO231" s="771">
        <f t="shared" si="45"/>
        <v>0</v>
      </c>
      <c r="AP231" s="771">
        <f t="shared" si="46"/>
        <v>0</v>
      </c>
      <c r="AQ231" s="771">
        <f t="shared" si="47"/>
        <v>0</v>
      </c>
      <c r="AR231" s="772">
        <f t="shared" si="48"/>
        <v>0</v>
      </c>
      <c r="AS231" s="244"/>
      <c r="AT231" s="244"/>
      <c r="BU231" s="264"/>
      <c r="BV231" s="264"/>
      <c r="BW231" s="235"/>
      <c r="BX231" s="264"/>
      <c r="BY231" s="264"/>
      <c r="BZ231" s="264"/>
    </row>
    <row r="232" spans="22:78" x14ac:dyDescent="0.25">
      <c r="V232" s="774"/>
      <c r="W232" s="775"/>
      <c r="X232" s="776"/>
      <c r="Y232" s="777"/>
      <c r="Z232" s="769"/>
      <c r="AA232" s="770" t="str">
        <f t="shared" si="39"/>
        <v/>
      </c>
      <c r="AB232" s="771" t="str">
        <f t="shared" si="37"/>
        <v/>
      </c>
      <c r="AC232" s="771">
        <f t="shared" si="40"/>
        <v>0</v>
      </c>
      <c r="AD232" s="771">
        <f t="shared" si="41"/>
        <v>0</v>
      </c>
      <c r="AE232" s="771">
        <f t="shared" si="42"/>
        <v>0</v>
      </c>
      <c r="AF232" s="772">
        <f t="shared" si="43"/>
        <v>0</v>
      </c>
      <c r="AG232" s="773"/>
      <c r="AH232" s="774"/>
      <c r="AI232" s="775"/>
      <c r="AJ232" s="776"/>
      <c r="AK232" s="777"/>
      <c r="AL232" s="769"/>
      <c r="AM232" s="770" t="str">
        <f t="shared" si="44"/>
        <v/>
      </c>
      <c r="AN232" s="771" t="str">
        <f t="shared" si="38"/>
        <v/>
      </c>
      <c r="AO232" s="771">
        <f t="shared" si="45"/>
        <v>0</v>
      </c>
      <c r="AP232" s="771">
        <f t="shared" si="46"/>
        <v>0</v>
      </c>
      <c r="AQ232" s="771">
        <f t="shared" si="47"/>
        <v>0</v>
      </c>
      <c r="AR232" s="772">
        <f t="shared" si="48"/>
        <v>0</v>
      </c>
      <c r="AS232" s="244"/>
      <c r="AT232" s="244"/>
      <c r="BU232" s="264"/>
      <c r="BV232" s="264"/>
      <c r="BW232" s="235"/>
      <c r="BX232" s="264"/>
      <c r="BY232" s="264"/>
      <c r="BZ232" s="264"/>
    </row>
    <row r="233" spans="22:78" x14ac:dyDescent="0.25">
      <c r="V233" s="774"/>
      <c r="W233" s="775"/>
      <c r="X233" s="776"/>
      <c r="Y233" s="777"/>
      <c r="Z233" s="769"/>
      <c r="AA233" s="770" t="str">
        <f t="shared" si="39"/>
        <v/>
      </c>
      <c r="AB233" s="771" t="str">
        <f t="shared" si="37"/>
        <v/>
      </c>
      <c r="AC233" s="771">
        <f t="shared" si="40"/>
        <v>0</v>
      </c>
      <c r="AD233" s="771">
        <f t="shared" si="41"/>
        <v>0</v>
      </c>
      <c r="AE233" s="771">
        <f t="shared" si="42"/>
        <v>0</v>
      </c>
      <c r="AF233" s="772">
        <f t="shared" si="43"/>
        <v>0</v>
      </c>
      <c r="AG233" s="773"/>
      <c r="AH233" s="774"/>
      <c r="AI233" s="775"/>
      <c r="AJ233" s="776"/>
      <c r="AK233" s="777"/>
      <c r="AL233" s="769"/>
      <c r="AM233" s="770" t="str">
        <f t="shared" si="44"/>
        <v/>
      </c>
      <c r="AN233" s="771" t="str">
        <f t="shared" si="38"/>
        <v/>
      </c>
      <c r="AO233" s="771">
        <f t="shared" si="45"/>
        <v>0</v>
      </c>
      <c r="AP233" s="771">
        <f t="shared" si="46"/>
        <v>0</v>
      </c>
      <c r="AQ233" s="771">
        <f t="shared" si="47"/>
        <v>0</v>
      </c>
      <c r="AR233" s="772">
        <f t="shared" si="48"/>
        <v>0</v>
      </c>
      <c r="AS233" s="244"/>
      <c r="AT233" s="244"/>
      <c r="BU233" s="264"/>
      <c r="BV233" s="264"/>
      <c r="BW233" s="235"/>
      <c r="BX233" s="264"/>
      <c r="BY233" s="264"/>
      <c r="BZ233" s="264"/>
    </row>
    <row r="234" spans="22:78" x14ac:dyDescent="0.25">
      <c r="V234" s="774"/>
      <c r="W234" s="775"/>
      <c r="X234" s="776"/>
      <c r="Y234" s="777"/>
      <c r="Z234" s="769"/>
      <c r="AA234" s="770" t="str">
        <f t="shared" si="39"/>
        <v/>
      </c>
      <c r="AB234" s="771" t="str">
        <f t="shared" si="37"/>
        <v/>
      </c>
      <c r="AC234" s="771">
        <f t="shared" si="40"/>
        <v>0</v>
      </c>
      <c r="AD234" s="771">
        <f t="shared" si="41"/>
        <v>0</v>
      </c>
      <c r="AE234" s="771">
        <f t="shared" si="42"/>
        <v>0</v>
      </c>
      <c r="AF234" s="772">
        <f t="shared" si="43"/>
        <v>0</v>
      </c>
      <c r="AG234" s="773"/>
      <c r="AH234" s="774"/>
      <c r="AI234" s="775"/>
      <c r="AJ234" s="776"/>
      <c r="AK234" s="777"/>
      <c r="AL234" s="769"/>
      <c r="AM234" s="770" t="str">
        <f t="shared" si="44"/>
        <v/>
      </c>
      <c r="AN234" s="771" t="str">
        <f t="shared" si="38"/>
        <v/>
      </c>
      <c r="AO234" s="771">
        <f t="shared" si="45"/>
        <v>0</v>
      </c>
      <c r="AP234" s="771">
        <f t="shared" si="46"/>
        <v>0</v>
      </c>
      <c r="AQ234" s="771">
        <f t="shared" si="47"/>
        <v>0</v>
      </c>
      <c r="AR234" s="772">
        <f t="shared" si="48"/>
        <v>0</v>
      </c>
      <c r="AS234" s="244"/>
      <c r="AT234" s="244"/>
      <c r="BU234" s="264"/>
      <c r="BV234" s="264"/>
      <c r="BW234" s="235"/>
      <c r="BX234" s="264"/>
      <c r="BY234" s="264"/>
      <c r="BZ234" s="264"/>
    </row>
    <row r="235" spans="22:78" x14ac:dyDescent="0.25">
      <c r="V235" s="774"/>
      <c r="W235" s="775"/>
      <c r="X235" s="776"/>
      <c r="Y235" s="777"/>
      <c r="Z235" s="769"/>
      <c r="AA235" s="770" t="str">
        <f t="shared" si="39"/>
        <v/>
      </c>
      <c r="AB235" s="771" t="str">
        <f t="shared" si="37"/>
        <v/>
      </c>
      <c r="AC235" s="771">
        <f t="shared" si="40"/>
        <v>0</v>
      </c>
      <c r="AD235" s="771">
        <f t="shared" si="41"/>
        <v>0</v>
      </c>
      <c r="AE235" s="771">
        <f t="shared" si="42"/>
        <v>0</v>
      </c>
      <c r="AF235" s="772">
        <f t="shared" si="43"/>
        <v>0</v>
      </c>
      <c r="AG235" s="773"/>
      <c r="AH235" s="774"/>
      <c r="AI235" s="775"/>
      <c r="AJ235" s="776"/>
      <c r="AK235" s="777"/>
      <c r="AL235" s="769"/>
      <c r="AM235" s="770" t="str">
        <f t="shared" si="44"/>
        <v/>
      </c>
      <c r="AN235" s="771" t="str">
        <f t="shared" si="38"/>
        <v/>
      </c>
      <c r="AO235" s="771">
        <f t="shared" si="45"/>
        <v>0</v>
      </c>
      <c r="AP235" s="771">
        <f t="shared" si="46"/>
        <v>0</v>
      </c>
      <c r="AQ235" s="771">
        <f t="shared" si="47"/>
        <v>0</v>
      </c>
      <c r="AR235" s="772">
        <f t="shared" si="48"/>
        <v>0</v>
      </c>
      <c r="AS235" s="244"/>
      <c r="AT235" s="244"/>
      <c r="BU235" s="264"/>
      <c r="BV235" s="264"/>
      <c r="BW235" s="235"/>
      <c r="BX235" s="264"/>
      <c r="BY235" s="264"/>
      <c r="BZ235" s="264"/>
    </row>
    <row r="236" spans="22:78" x14ac:dyDescent="0.25">
      <c r="V236" s="774"/>
      <c r="W236" s="775"/>
      <c r="X236" s="776"/>
      <c r="Y236" s="777"/>
      <c r="Z236" s="769"/>
      <c r="AA236" s="770" t="str">
        <f t="shared" si="39"/>
        <v/>
      </c>
      <c r="AB236" s="771" t="str">
        <f t="shared" si="37"/>
        <v/>
      </c>
      <c r="AC236" s="771">
        <f t="shared" si="40"/>
        <v>0</v>
      </c>
      <c r="AD236" s="771">
        <f t="shared" si="41"/>
        <v>0</v>
      </c>
      <c r="AE236" s="771">
        <f t="shared" si="42"/>
        <v>0</v>
      </c>
      <c r="AF236" s="772">
        <f t="shared" si="43"/>
        <v>0</v>
      </c>
      <c r="AG236" s="773"/>
      <c r="AH236" s="774"/>
      <c r="AI236" s="775"/>
      <c r="AJ236" s="776"/>
      <c r="AK236" s="777"/>
      <c r="AL236" s="769"/>
      <c r="AM236" s="770" t="str">
        <f t="shared" si="44"/>
        <v/>
      </c>
      <c r="AN236" s="771" t="str">
        <f t="shared" si="38"/>
        <v/>
      </c>
      <c r="AO236" s="771">
        <f t="shared" si="45"/>
        <v>0</v>
      </c>
      <c r="AP236" s="771">
        <f t="shared" si="46"/>
        <v>0</v>
      </c>
      <c r="AQ236" s="771">
        <f t="shared" si="47"/>
        <v>0</v>
      </c>
      <c r="AR236" s="772">
        <f t="shared" si="48"/>
        <v>0</v>
      </c>
      <c r="AS236" s="244"/>
      <c r="AT236" s="244"/>
      <c r="BU236" s="264"/>
      <c r="BV236" s="264"/>
      <c r="BW236" s="235"/>
      <c r="BX236" s="264"/>
      <c r="BY236" s="264"/>
      <c r="BZ236" s="264"/>
    </row>
    <row r="237" spans="22:78" x14ac:dyDescent="0.25">
      <c r="V237" s="774"/>
      <c r="W237" s="775"/>
      <c r="X237" s="776"/>
      <c r="Y237" s="777"/>
      <c r="Z237" s="769"/>
      <c r="AA237" s="770" t="str">
        <f t="shared" si="39"/>
        <v/>
      </c>
      <c r="AB237" s="771" t="str">
        <f t="shared" si="37"/>
        <v/>
      </c>
      <c r="AC237" s="771">
        <f t="shared" si="40"/>
        <v>0</v>
      </c>
      <c r="AD237" s="771">
        <f t="shared" si="41"/>
        <v>0</v>
      </c>
      <c r="AE237" s="771">
        <f t="shared" si="42"/>
        <v>0</v>
      </c>
      <c r="AF237" s="772">
        <f t="shared" si="43"/>
        <v>0</v>
      </c>
      <c r="AG237" s="773"/>
      <c r="AH237" s="774"/>
      <c r="AI237" s="775"/>
      <c r="AJ237" s="776"/>
      <c r="AK237" s="777"/>
      <c r="AL237" s="769"/>
      <c r="AM237" s="770" t="str">
        <f t="shared" si="44"/>
        <v/>
      </c>
      <c r="AN237" s="771" t="str">
        <f t="shared" si="38"/>
        <v/>
      </c>
      <c r="AO237" s="771">
        <f t="shared" si="45"/>
        <v>0</v>
      </c>
      <c r="AP237" s="771">
        <f t="shared" si="46"/>
        <v>0</v>
      </c>
      <c r="AQ237" s="771">
        <f t="shared" si="47"/>
        <v>0</v>
      </c>
      <c r="AR237" s="772">
        <f t="shared" si="48"/>
        <v>0</v>
      </c>
      <c r="AS237" s="244"/>
      <c r="AT237" s="244"/>
    </row>
    <row r="238" spans="22:78" x14ac:dyDescent="0.25">
      <c r="V238" s="774"/>
      <c r="W238" s="775"/>
      <c r="X238" s="776"/>
      <c r="Y238" s="777"/>
      <c r="Z238" s="769"/>
      <c r="AA238" s="770" t="str">
        <f t="shared" si="39"/>
        <v/>
      </c>
      <c r="AB238" s="771" t="str">
        <f t="shared" si="37"/>
        <v/>
      </c>
      <c r="AC238" s="771">
        <f t="shared" si="40"/>
        <v>0</v>
      </c>
      <c r="AD238" s="771">
        <f t="shared" si="41"/>
        <v>0</v>
      </c>
      <c r="AE238" s="771">
        <f t="shared" si="42"/>
        <v>0</v>
      </c>
      <c r="AF238" s="772">
        <f t="shared" si="43"/>
        <v>0</v>
      </c>
      <c r="AG238" s="773"/>
      <c r="AH238" s="774"/>
      <c r="AI238" s="775"/>
      <c r="AJ238" s="776"/>
      <c r="AK238" s="777"/>
      <c r="AL238" s="769"/>
      <c r="AM238" s="770" t="str">
        <f t="shared" si="44"/>
        <v/>
      </c>
      <c r="AN238" s="771" t="str">
        <f t="shared" si="38"/>
        <v/>
      </c>
      <c r="AO238" s="771">
        <f t="shared" si="45"/>
        <v>0</v>
      </c>
      <c r="AP238" s="771">
        <f t="shared" si="46"/>
        <v>0</v>
      </c>
      <c r="AQ238" s="771">
        <f t="shared" si="47"/>
        <v>0</v>
      </c>
      <c r="AR238" s="772">
        <f t="shared" si="48"/>
        <v>0</v>
      </c>
      <c r="AS238" s="244"/>
      <c r="AT238" s="244"/>
    </row>
    <row r="239" spans="22:78" x14ac:dyDescent="0.25">
      <c r="V239" s="774"/>
      <c r="W239" s="775"/>
      <c r="X239" s="776"/>
      <c r="Y239" s="777"/>
      <c r="Z239" s="769"/>
      <c r="AA239" s="770" t="str">
        <f t="shared" si="39"/>
        <v/>
      </c>
      <c r="AB239" s="771" t="str">
        <f t="shared" si="37"/>
        <v/>
      </c>
      <c r="AC239" s="771">
        <f t="shared" si="40"/>
        <v>0</v>
      </c>
      <c r="AD239" s="771">
        <f t="shared" si="41"/>
        <v>0</v>
      </c>
      <c r="AE239" s="771">
        <f t="shared" si="42"/>
        <v>0</v>
      </c>
      <c r="AF239" s="772">
        <f t="shared" si="43"/>
        <v>0</v>
      </c>
      <c r="AG239" s="773"/>
      <c r="AH239" s="774"/>
      <c r="AI239" s="775"/>
      <c r="AJ239" s="776"/>
      <c r="AK239" s="777"/>
      <c r="AL239" s="769"/>
      <c r="AM239" s="770" t="str">
        <f t="shared" si="44"/>
        <v/>
      </c>
      <c r="AN239" s="771" t="str">
        <f t="shared" si="38"/>
        <v/>
      </c>
      <c r="AO239" s="771">
        <f t="shared" si="45"/>
        <v>0</v>
      </c>
      <c r="AP239" s="771">
        <f t="shared" si="46"/>
        <v>0</v>
      </c>
      <c r="AQ239" s="771">
        <f t="shared" si="47"/>
        <v>0</v>
      </c>
      <c r="AR239" s="772">
        <f t="shared" si="48"/>
        <v>0</v>
      </c>
      <c r="AS239" s="244"/>
      <c r="AT239" s="244"/>
    </row>
    <row r="240" spans="22:78" x14ac:dyDescent="0.25">
      <c r="V240" s="774"/>
      <c r="W240" s="775"/>
      <c r="X240" s="776"/>
      <c r="Y240" s="777"/>
      <c r="Z240" s="769"/>
      <c r="AA240" s="770" t="str">
        <f t="shared" si="39"/>
        <v/>
      </c>
      <c r="AB240" s="771" t="str">
        <f t="shared" si="37"/>
        <v/>
      </c>
      <c r="AC240" s="771">
        <f t="shared" si="40"/>
        <v>0</v>
      </c>
      <c r="AD240" s="771">
        <f t="shared" si="41"/>
        <v>0</v>
      </c>
      <c r="AE240" s="771">
        <f t="shared" si="42"/>
        <v>0</v>
      </c>
      <c r="AF240" s="772">
        <f t="shared" si="43"/>
        <v>0</v>
      </c>
      <c r="AG240" s="773"/>
      <c r="AH240" s="774"/>
      <c r="AI240" s="775"/>
      <c r="AJ240" s="776"/>
      <c r="AK240" s="777"/>
      <c r="AL240" s="769"/>
      <c r="AM240" s="770" t="str">
        <f t="shared" si="44"/>
        <v/>
      </c>
      <c r="AN240" s="771" t="str">
        <f t="shared" si="38"/>
        <v/>
      </c>
      <c r="AO240" s="771">
        <f t="shared" si="45"/>
        <v>0</v>
      </c>
      <c r="AP240" s="771">
        <f t="shared" si="46"/>
        <v>0</v>
      </c>
      <c r="AQ240" s="771">
        <f t="shared" si="47"/>
        <v>0</v>
      </c>
      <c r="AR240" s="772">
        <f t="shared" si="48"/>
        <v>0</v>
      </c>
      <c r="AS240" s="244"/>
      <c r="AT240" s="244"/>
    </row>
    <row r="241" spans="22:46" x14ac:dyDescent="0.25">
      <c r="V241" s="774"/>
      <c r="W241" s="775"/>
      <c r="X241" s="776"/>
      <c r="Y241" s="777"/>
      <c r="Z241" s="769"/>
      <c r="AA241" s="770" t="str">
        <f t="shared" si="39"/>
        <v/>
      </c>
      <c r="AB241" s="771" t="str">
        <f t="shared" si="37"/>
        <v/>
      </c>
      <c r="AC241" s="771">
        <f t="shared" si="40"/>
        <v>0</v>
      </c>
      <c r="AD241" s="771">
        <f t="shared" si="41"/>
        <v>0</v>
      </c>
      <c r="AE241" s="771">
        <f t="shared" si="42"/>
        <v>0</v>
      </c>
      <c r="AF241" s="772">
        <f t="shared" si="43"/>
        <v>0</v>
      </c>
      <c r="AG241" s="773"/>
      <c r="AH241" s="774"/>
      <c r="AI241" s="775"/>
      <c r="AJ241" s="776"/>
      <c r="AK241" s="777"/>
      <c r="AL241" s="769"/>
      <c r="AM241" s="770" t="str">
        <f t="shared" si="44"/>
        <v/>
      </c>
      <c r="AN241" s="771" t="str">
        <f t="shared" si="38"/>
        <v/>
      </c>
      <c r="AO241" s="771">
        <f t="shared" si="45"/>
        <v>0</v>
      </c>
      <c r="AP241" s="771">
        <f t="shared" si="46"/>
        <v>0</v>
      </c>
      <c r="AQ241" s="771">
        <f t="shared" si="47"/>
        <v>0</v>
      </c>
      <c r="AR241" s="772">
        <f t="shared" si="48"/>
        <v>0</v>
      </c>
      <c r="AS241" s="244"/>
      <c r="AT241" s="244"/>
    </row>
    <row r="242" spans="22:46" x14ac:dyDescent="0.25">
      <c r="V242" s="774"/>
      <c r="W242" s="775"/>
      <c r="X242" s="776"/>
      <c r="Y242" s="777"/>
      <c r="Z242" s="769"/>
      <c r="AA242" s="770" t="str">
        <f t="shared" si="39"/>
        <v/>
      </c>
      <c r="AB242" s="771" t="str">
        <f t="shared" si="37"/>
        <v/>
      </c>
      <c r="AC242" s="771">
        <f t="shared" si="40"/>
        <v>0</v>
      </c>
      <c r="AD242" s="771">
        <f t="shared" si="41"/>
        <v>0</v>
      </c>
      <c r="AE242" s="771">
        <f t="shared" si="42"/>
        <v>0</v>
      </c>
      <c r="AF242" s="772">
        <f t="shared" si="43"/>
        <v>0</v>
      </c>
      <c r="AG242" s="773"/>
      <c r="AH242" s="774"/>
      <c r="AI242" s="775"/>
      <c r="AJ242" s="776"/>
      <c r="AK242" s="777"/>
      <c r="AL242" s="769"/>
      <c r="AM242" s="770" t="str">
        <f t="shared" si="44"/>
        <v/>
      </c>
      <c r="AN242" s="771" t="str">
        <f t="shared" si="38"/>
        <v/>
      </c>
      <c r="AO242" s="771">
        <f t="shared" si="45"/>
        <v>0</v>
      </c>
      <c r="AP242" s="771">
        <f t="shared" si="46"/>
        <v>0</v>
      </c>
      <c r="AQ242" s="771">
        <f t="shared" si="47"/>
        <v>0</v>
      </c>
      <c r="AR242" s="772">
        <f t="shared" si="48"/>
        <v>0</v>
      </c>
      <c r="AS242" s="244"/>
      <c r="AT242" s="244"/>
    </row>
    <row r="243" spans="22:46" x14ac:dyDescent="0.25">
      <c r="V243" s="774"/>
      <c r="W243" s="775"/>
      <c r="X243" s="776"/>
      <c r="Y243" s="777"/>
      <c r="Z243" s="769"/>
      <c r="AA243" s="770" t="str">
        <f t="shared" si="39"/>
        <v/>
      </c>
      <c r="AB243" s="771" t="str">
        <f t="shared" si="37"/>
        <v/>
      </c>
      <c r="AC243" s="771">
        <f t="shared" si="40"/>
        <v>0</v>
      </c>
      <c r="AD243" s="771">
        <f t="shared" si="41"/>
        <v>0</v>
      </c>
      <c r="AE243" s="771">
        <f t="shared" si="42"/>
        <v>0</v>
      </c>
      <c r="AF243" s="772">
        <f t="shared" si="43"/>
        <v>0</v>
      </c>
      <c r="AG243" s="773"/>
      <c r="AH243" s="774"/>
      <c r="AI243" s="775"/>
      <c r="AJ243" s="776"/>
      <c r="AK243" s="777"/>
      <c r="AL243" s="769"/>
      <c r="AM243" s="770" t="str">
        <f t="shared" si="44"/>
        <v/>
      </c>
      <c r="AN243" s="771" t="str">
        <f t="shared" si="38"/>
        <v/>
      </c>
      <c r="AO243" s="771">
        <f t="shared" si="45"/>
        <v>0</v>
      </c>
      <c r="AP243" s="771">
        <f t="shared" si="46"/>
        <v>0</v>
      </c>
      <c r="AQ243" s="771">
        <f t="shared" si="47"/>
        <v>0</v>
      </c>
      <c r="AR243" s="772">
        <f t="shared" si="48"/>
        <v>0</v>
      </c>
      <c r="AS243" s="244"/>
      <c r="AT243" s="244"/>
    </row>
    <row r="244" spans="22:46" x14ac:dyDescent="0.25">
      <c r="V244" s="774"/>
      <c r="W244" s="775"/>
      <c r="X244" s="776"/>
      <c r="Y244" s="777"/>
      <c r="Z244" s="769"/>
      <c r="AA244" s="770" t="str">
        <f t="shared" si="39"/>
        <v/>
      </c>
      <c r="AB244" s="771" t="str">
        <f t="shared" si="37"/>
        <v/>
      </c>
      <c r="AC244" s="771">
        <f t="shared" si="40"/>
        <v>0</v>
      </c>
      <c r="AD244" s="771">
        <f t="shared" si="41"/>
        <v>0</v>
      </c>
      <c r="AE244" s="771">
        <f t="shared" si="42"/>
        <v>0</v>
      </c>
      <c r="AF244" s="772">
        <f t="shared" si="43"/>
        <v>0</v>
      </c>
      <c r="AG244" s="773"/>
      <c r="AH244" s="774"/>
      <c r="AI244" s="775"/>
      <c r="AJ244" s="776"/>
      <c r="AK244" s="777"/>
      <c r="AL244" s="769"/>
      <c r="AM244" s="770" t="str">
        <f t="shared" si="44"/>
        <v/>
      </c>
      <c r="AN244" s="771" t="str">
        <f t="shared" si="38"/>
        <v/>
      </c>
      <c r="AO244" s="771">
        <f t="shared" si="45"/>
        <v>0</v>
      </c>
      <c r="AP244" s="771">
        <f t="shared" si="46"/>
        <v>0</v>
      </c>
      <c r="AQ244" s="771">
        <f t="shared" si="47"/>
        <v>0</v>
      </c>
      <c r="AR244" s="772">
        <f t="shared" si="48"/>
        <v>0</v>
      </c>
      <c r="AS244" s="244"/>
      <c r="AT244" s="244"/>
    </row>
    <row r="245" spans="22:46" x14ac:dyDescent="0.25">
      <c r="V245" s="774"/>
      <c r="W245" s="775"/>
      <c r="X245" s="776"/>
      <c r="Y245" s="777"/>
      <c r="Z245" s="769"/>
      <c r="AA245" s="770" t="str">
        <f t="shared" si="39"/>
        <v/>
      </c>
      <c r="AB245" s="771" t="str">
        <f t="shared" si="37"/>
        <v/>
      </c>
      <c r="AC245" s="771">
        <f t="shared" si="40"/>
        <v>0</v>
      </c>
      <c r="AD245" s="771">
        <f t="shared" si="41"/>
        <v>0</v>
      </c>
      <c r="AE245" s="771">
        <f t="shared" si="42"/>
        <v>0</v>
      </c>
      <c r="AF245" s="772">
        <f t="shared" si="43"/>
        <v>0</v>
      </c>
      <c r="AG245" s="773"/>
      <c r="AH245" s="774"/>
      <c r="AI245" s="775"/>
      <c r="AJ245" s="776"/>
      <c r="AK245" s="777"/>
      <c r="AL245" s="769"/>
      <c r="AM245" s="770" t="str">
        <f t="shared" si="44"/>
        <v/>
      </c>
      <c r="AN245" s="771" t="str">
        <f t="shared" si="38"/>
        <v/>
      </c>
      <c r="AO245" s="771">
        <f t="shared" si="45"/>
        <v>0</v>
      </c>
      <c r="AP245" s="771">
        <f t="shared" si="46"/>
        <v>0</v>
      </c>
      <c r="AQ245" s="771">
        <f t="shared" si="47"/>
        <v>0</v>
      </c>
      <c r="AR245" s="772">
        <f t="shared" si="48"/>
        <v>0</v>
      </c>
      <c r="AS245" s="244"/>
      <c r="AT245" s="244"/>
    </row>
    <row r="246" spans="22:46" x14ac:dyDescent="0.25">
      <c r="V246" s="774"/>
      <c r="W246" s="775"/>
      <c r="X246" s="776"/>
      <c r="Y246" s="777"/>
      <c r="Z246" s="769"/>
      <c r="AA246" s="770" t="str">
        <f t="shared" si="39"/>
        <v/>
      </c>
      <c r="AB246" s="771" t="str">
        <f t="shared" si="37"/>
        <v/>
      </c>
      <c r="AC246" s="771">
        <f t="shared" si="40"/>
        <v>0</v>
      </c>
      <c r="AD246" s="771">
        <f t="shared" si="41"/>
        <v>0</v>
      </c>
      <c r="AE246" s="771">
        <f t="shared" si="42"/>
        <v>0</v>
      </c>
      <c r="AF246" s="772">
        <f t="shared" si="43"/>
        <v>0</v>
      </c>
      <c r="AG246" s="773"/>
      <c r="AH246" s="774"/>
      <c r="AI246" s="775"/>
      <c r="AJ246" s="776"/>
      <c r="AK246" s="777"/>
      <c r="AL246" s="769"/>
      <c r="AM246" s="770" t="str">
        <f t="shared" si="44"/>
        <v/>
      </c>
      <c r="AN246" s="771" t="str">
        <f t="shared" si="38"/>
        <v/>
      </c>
      <c r="AO246" s="771">
        <f t="shared" si="45"/>
        <v>0</v>
      </c>
      <c r="AP246" s="771">
        <f t="shared" si="46"/>
        <v>0</v>
      </c>
      <c r="AQ246" s="771">
        <f t="shared" si="47"/>
        <v>0</v>
      </c>
      <c r="AR246" s="772">
        <f t="shared" si="48"/>
        <v>0</v>
      </c>
      <c r="AS246" s="244"/>
      <c r="AT246" s="244"/>
    </row>
    <row r="247" spans="22:46" x14ac:dyDescent="0.25">
      <c r="V247" s="774"/>
      <c r="W247" s="775"/>
      <c r="X247" s="776"/>
      <c r="Y247" s="777"/>
      <c r="Z247" s="769"/>
      <c r="AA247" s="770" t="str">
        <f t="shared" si="39"/>
        <v/>
      </c>
      <c r="AB247" s="771" t="str">
        <f t="shared" si="37"/>
        <v/>
      </c>
      <c r="AC247" s="771">
        <f t="shared" si="40"/>
        <v>0</v>
      </c>
      <c r="AD247" s="771">
        <f t="shared" si="41"/>
        <v>0</v>
      </c>
      <c r="AE247" s="771">
        <f t="shared" si="42"/>
        <v>0</v>
      </c>
      <c r="AF247" s="772">
        <f t="shared" si="43"/>
        <v>0</v>
      </c>
      <c r="AG247" s="773"/>
      <c r="AH247" s="774"/>
      <c r="AI247" s="775"/>
      <c r="AJ247" s="776"/>
      <c r="AK247" s="777"/>
      <c r="AL247" s="769"/>
      <c r="AM247" s="770" t="str">
        <f t="shared" si="44"/>
        <v/>
      </c>
      <c r="AN247" s="771" t="str">
        <f t="shared" si="38"/>
        <v/>
      </c>
      <c r="AO247" s="771">
        <f t="shared" si="45"/>
        <v>0</v>
      </c>
      <c r="AP247" s="771">
        <f t="shared" si="46"/>
        <v>0</v>
      </c>
      <c r="AQ247" s="771">
        <f t="shared" si="47"/>
        <v>0</v>
      </c>
      <c r="AR247" s="772">
        <f t="shared" si="48"/>
        <v>0</v>
      </c>
      <c r="AS247" s="244"/>
      <c r="AT247" s="244"/>
    </row>
    <row r="248" spans="22:46" x14ac:dyDescent="0.25">
      <c r="V248" s="774"/>
      <c r="W248" s="775"/>
      <c r="X248" s="776"/>
      <c r="Y248" s="777"/>
      <c r="Z248" s="769"/>
      <c r="AA248" s="770" t="str">
        <f t="shared" si="39"/>
        <v/>
      </c>
      <c r="AB248" s="771" t="str">
        <f t="shared" si="37"/>
        <v/>
      </c>
      <c r="AC248" s="771">
        <f t="shared" si="40"/>
        <v>0</v>
      </c>
      <c r="AD248" s="771">
        <f t="shared" si="41"/>
        <v>0</v>
      </c>
      <c r="AE248" s="771">
        <f t="shared" si="42"/>
        <v>0</v>
      </c>
      <c r="AF248" s="772">
        <f t="shared" si="43"/>
        <v>0</v>
      </c>
      <c r="AG248" s="773"/>
      <c r="AH248" s="774"/>
      <c r="AI248" s="775"/>
      <c r="AJ248" s="776"/>
      <c r="AK248" s="777"/>
      <c r="AL248" s="769"/>
      <c r="AM248" s="770" t="str">
        <f t="shared" si="44"/>
        <v/>
      </c>
      <c r="AN248" s="771" t="str">
        <f t="shared" si="38"/>
        <v/>
      </c>
      <c r="AO248" s="771">
        <f t="shared" si="45"/>
        <v>0</v>
      </c>
      <c r="AP248" s="771">
        <f t="shared" si="46"/>
        <v>0</v>
      </c>
      <c r="AQ248" s="771">
        <f t="shared" si="47"/>
        <v>0</v>
      </c>
      <c r="AR248" s="772">
        <f t="shared" si="48"/>
        <v>0</v>
      </c>
      <c r="AS248" s="244"/>
      <c r="AT248" s="244"/>
    </row>
    <row r="249" spans="22:46" x14ac:dyDescent="0.25">
      <c r="V249" s="774"/>
      <c r="W249" s="775"/>
      <c r="X249" s="776"/>
      <c r="Y249" s="777"/>
      <c r="Z249" s="769"/>
      <c r="AA249" s="770" t="str">
        <f t="shared" si="39"/>
        <v/>
      </c>
      <c r="AB249" s="771" t="str">
        <f t="shared" si="37"/>
        <v/>
      </c>
      <c r="AC249" s="771">
        <f t="shared" si="40"/>
        <v>0</v>
      </c>
      <c r="AD249" s="771">
        <f t="shared" si="41"/>
        <v>0</v>
      </c>
      <c r="AE249" s="771">
        <f t="shared" si="42"/>
        <v>0</v>
      </c>
      <c r="AF249" s="772">
        <f t="shared" si="43"/>
        <v>0</v>
      </c>
      <c r="AG249" s="773"/>
      <c r="AH249" s="774"/>
      <c r="AI249" s="775"/>
      <c r="AJ249" s="776"/>
      <c r="AK249" s="777"/>
      <c r="AL249" s="769"/>
      <c r="AM249" s="770" t="str">
        <f t="shared" si="44"/>
        <v/>
      </c>
      <c r="AN249" s="771" t="str">
        <f t="shared" si="38"/>
        <v/>
      </c>
      <c r="AO249" s="771">
        <f t="shared" si="45"/>
        <v>0</v>
      </c>
      <c r="AP249" s="771">
        <f t="shared" si="46"/>
        <v>0</v>
      </c>
      <c r="AQ249" s="771">
        <f t="shared" si="47"/>
        <v>0</v>
      </c>
      <c r="AR249" s="772">
        <f t="shared" si="48"/>
        <v>0</v>
      </c>
      <c r="AS249" s="244"/>
      <c r="AT249" s="244"/>
    </row>
    <row r="250" spans="22:46" x14ac:dyDescent="0.25">
      <c r="V250" s="774"/>
      <c r="W250" s="775"/>
      <c r="X250" s="776"/>
      <c r="Y250" s="777"/>
      <c r="Z250" s="769"/>
      <c r="AA250" s="770" t="str">
        <f t="shared" si="39"/>
        <v/>
      </c>
      <c r="AB250" s="771" t="str">
        <f t="shared" si="37"/>
        <v/>
      </c>
      <c r="AC250" s="771">
        <f t="shared" si="40"/>
        <v>0</v>
      </c>
      <c r="AD250" s="771">
        <f t="shared" si="41"/>
        <v>0</v>
      </c>
      <c r="AE250" s="771">
        <f t="shared" si="42"/>
        <v>0</v>
      </c>
      <c r="AF250" s="772">
        <f t="shared" si="43"/>
        <v>0</v>
      </c>
      <c r="AG250" s="773"/>
      <c r="AH250" s="774"/>
      <c r="AI250" s="775"/>
      <c r="AJ250" s="776"/>
      <c r="AK250" s="777"/>
      <c r="AL250" s="769"/>
      <c r="AM250" s="770" t="str">
        <f t="shared" si="44"/>
        <v/>
      </c>
      <c r="AN250" s="771" t="str">
        <f t="shared" si="38"/>
        <v/>
      </c>
      <c r="AO250" s="771">
        <f t="shared" si="45"/>
        <v>0</v>
      </c>
      <c r="AP250" s="771">
        <f t="shared" si="46"/>
        <v>0</v>
      </c>
      <c r="AQ250" s="771">
        <f t="shared" si="47"/>
        <v>0</v>
      </c>
      <c r="AR250" s="772">
        <f t="shared" si="48"/>
        <v>0</v>
      </c>
      <c r="AS250" s="244"/>
      <c r="AT250" s="244"/>
    </row>
    <row r="251" spans="22:46" x14ac:dyDescent="0.25">
      <c r="V251" s="774"/>
      <c r="W251" s="775"/>
      <c r="X251" s="776"/>
      <c r="Y251" s="777"/>
      <c r="Z251" s="769"/>
      <c r="AA251" s="770" t="str">
        <f t="shared" si="39"/>
        <v/>
      </c>
      <c r="AB251" s="771" t="str">
        <f t="shared" si="37"/>
        <v/>
      </c>
      <c r="AC251" s="771">
        <f t="shared" si="40"/>
        <v>0</v>
      </c>
      <c r="AD251" s="771">
        <f t="shared" si="41"/>
        <v>0</v>
      </c>
      <c r="AE251" s="771">
        <f t="shared" si="42"/>
        <v>0</v>
      </c>
      <c r="AF251" s="772">
        <f t="shared" si="43"/>
        <v>0</v>
      </c>
      <c r="AG251" s="773"/>
      <c r="AH251" s="774"/>
      <c r="AI251" s="775"/>
      <c r="AJ251" s="776"/>
      <c r="AK251" s="777"/>
      <c r="AL251" s="769"/>
      <c r="AM251" s="770" t="str">
        <f t="shared" si="44"/>
        <v/>
      </c>
      <c r="AN251" s="771" t="str">
        <f t="shared" si="38"/>
        <v/>
      </c>
      <c r="AO251" s="771">
        <f t="shared" si="45"/>
        <v>0</v>
      </c>
      <c r="AP251" s="771">
        <f t="shared" si="46"/>
        <v>0</v>
      </c>
      <c r="AQ251" s="771">
        <f t="shared" si="47"/>
        <v>0</v>
      </c>
      <c r="AR251" s="772">
        <f t="shared" si="48"/>
        <v>0</v>
      </c>
      <c r="AS251" s="244"/>
      <c r="AT251" s="244"/>
    </row>
    <row r="252" spans="22:46" x14ac:dyDescent="0.25">
      <c r="V252" s="774"/>
      <c r="W252" s="775"/>
      <c r="X252" s="776"/>
      <c r="Y252" s="777"/>
      <c r="Z252" s="769"/>
      <c r="AA252" s="770" t="str">
        <f t="shared" si="39"/>
        <v/>
      </c>
      <c r="AB252" s="771" t="str">
        <f t="shared" si="37"/>
        <v/>
      </c>
      <c r="AC252" s="771">
        <f t="shared" si="40"/>
        <v>0</v>
      </c>
      <c r="AD252" s="771">
        <f t="shared" si="41"/>
        <v>0</v>
      </c>
      <c r="AE252" s="771">
        <f t="shared" si="42"/>
        <v>0</v>
      </c>
      <c r="AF252" s="772">
        <f t="shared" si="43"/>
        <v>0</v>
      </c>
      <c r="AG252" s="773"/>
      <c r="AH252" s="774"/>
      <c r="AI252" s="775"/>
      <c r="AJ252" s="776"/>
      <c r="AK252" s="777"/>
      <c r="AL252" s="769"/>
      <c r="AM252" s="770" t="str">
        <f t="shared" si="44"/>
        <v/>
      </c>
      <c r="AN252" s="771" t="str">
        <f t="shared" si="38"/>
        <v/>
      </c>
      <c r="AO252" s="771">
        <f t="shared" si="45"/>
        <v>0</v>
      </c>
      <c r="AP252" s="771">
        <f t="shared" si="46"/>
        <v>0</v>
      </c>
      <c r="AQ252" s="771">
        <f t="shared" si="47"/>
        <v>0</v>
      </c>
      <c r="AR252" s="772">
        <f t="shared" si="48"/>
        <v>0</v>
      </c>
      <c r="AS252" s="244"/>
      <c r="AT252" s="244"/>
    </row>
    <row r="253" spans="22:46" x14ac:dyDescent="0.25">
      <c r="V253" s="774"/>
      <c r="W253" s="775"/>
      <c r="X253" s="776"/>
      <c r="Y253" s="777"/>
      <c r="Z253" s="769"/>
      <c r="AA253" s="770" t="str">
        <f t="shared" si="39"/>
        <v/>
      </c>
      <c r="AB253" s="771" t="str">
        <f t="shared" si="37"/>
        <v/>
      </c>
      <c r="AC253" s="771">
        <f t="shared" si="40"/>
        <v>0</v>
      </c>
      <c r="AD253" s="771">
        <f t="shared" si="41"/>
        <v>0</v>
      </c>
      <c r="AE253" s="771">
        <f t="shared" si="42"/>
        <v>0</v>
      </c>
      <c r="AF253" s="772">
        <f t="shared" si="43"/>
        <v>0</v>
      </c>
      <c r="AG253" s="773"/>
      <c r="AH253" s="774"/>
      <c r="AI253" s="775"/>
      <c r="AJ253" s="776"/>
      <c r="AK253" s="777"/>
      <c r="AL253" s="769"/>
      <c r="AM253" s="770" t="str">
        <f t="shared" si="44"/>
        <v/>
      </c>
      <c r="AN253" s="771" t="str">
        <f t="shared" si="38"/>
        <v/>
      </c>
      <c r="AO253" s="771">
        <f t="shared" si="45"/>
        <v>0</v>
      </c>
      <c r="AP253" s="771">
        <f t="shared" si="46"/>
        <v>0</v>
      </c>
      <c r="AQ253" s="771">
        <f t="shared" si="47"/>
        <v>0</v>
      </c>
      <c r="AR253" s="772">
        <f t="shared" si="48"/>
        <v>0</v>
      </c>
      <c r="AS253" s="244"/>
      <c r="AT253" s="244"/>
    </row>
    <row r="254" spans="22:46" x14ac:dyDescent="0.25">
      <c r="V254" s="774"/>
      <c r="W254" s="775"/>
      <c r="X254" s="776"/>
      <c r="Y254" s="777"/>
      <c r="Z254" s="769"/>
      <c r="AA254" s="770" t="str">
        <f t="shared" si="39"/>
        <v/>
      </c>
      <c r="AB254" s="771" t="str">
        <f t="shared" si="37"/>
        <v/>
      </c>
      <c r="AC254" s="771">
        <f t="shared" si="40"/>
        <v>0</v>
      </c>
      <c r="AD254" s="771">
        <f t="shared" si="41"/>
        <v>0</v>
      </c>
      <c r="AE254" s="771">
        <f t="shared" si="42"/>
        <v>0</v>
      </c>
      <c r="AF254" s="772">
        <f t="shared" si="43"/>
        <v>0</v>
      </c>
      <c r="AG254" s="773"/>
      <c r="AH254" s="774"/>
      <c r="AI254" s="775"/>
      <c r="AJ254" s="776"/>
      <c r="AK254" s="777"/>
      <c r="AL254" s="769"/>
      <c r="AM254" s="770" t="str">
        <f t="shared" si="44"/>
        <v/>
      </c>
      <c r="AN254" s="771" t="str">
        <f t="shared" si="38"/>
        <v/>
      </c>
      <c r="AO254" s="771">
        <f t="shared" si="45"/>
        <v>0</v>
      </c>
      <c r="AP254" s="771">
        <f t="shared" si="46"/>
        <v>0</v>
      </c>
      <c r="AQ254" s="771">
        <f t="shared" si="47"/>
        <v>0</v>
      </c>
      <c r="AR254" s="772">
        <f t="shared" si="48"/>
        <v>0</v>
      </c>
      <c r="AS254" s="244"/>
      <c r="AT254" s="244"/>
    </row>
    <row r="255" spans="22:46" x14ac:dyDescent="0.25">
      <c r="V255" s="774"/>
      <c r="W255" s="775"/>
      <c r="X255" s="776"/>
      <c r="Y255" s="777"/>
      <c r="Z255" s="769"/>
      <c r="AA255" s="770" t="str">
        <f t="shared" si="39"/>
        <v/>
      </c>
      <c r="AB255" s="771" t="str">
        <f t="shared" si="37"/>
        <v/>
      </c>
      <c r="AC255" s="771">
        <f t="shared" si="40"/>
        <v>0</v>
      </c>
      <c r="AD255" s="771">
        <f t="shared" si="41"/>
        <v>0</v>
      </c>
      <c r="AE255" s="771">
        <f t="shared" si="42"/>
        <v>0</v>
      </c>
      <c r="AF255" s="772">
        <f t="shared" si="43"/>
        <v>0</v>
      </c>
      <c r="AG255" s="773"/>
      <c r="AH255" s="774"/>
      <c r="AI255" s="775"/>
      <c r="AJ255" s="776"/>
      <c r="AK255" s="777"/>
      <c r="AL255" s="769"/>
      <c r="AM255" s="770" t="str">
        <f t="shared" si="44"/>
        <v/>
      </c>
      <c r="AN255" s="771" t="str">
        <f t="shared" si="38"/>
        <v/>
      </c>
      <c r="AO255" s="771">
        <f t="shared" si="45"/>
        <v>0</v>
      </c>
      <c r="AP255" s="771">
        <f t="shared" si="46"/>
        <v>0</v>
      </c>
      <c r="AQ255" s="771">
        <f t="shared" si="47"/>
        <v>0</v>
      </c>
      <c r="AR255" s="772">
        <f t="shared" si="48"/>
        <v>0</v>
      </c>
      <c r="AS255" s="244"/>
      <c r="AT255" s="244"/>
    </row>
    <row r="256" spans="22:46" x14ac:dyDescent="0.25">
      <c r="V256" s="774"/>
      <c r="W256" s="775"/>
      <c r="X256" s="776"/>
      <c r="Y256" s="777"/>
      <c r="Z256" s="769"/>
      <c r="AA256" s="770" t="str">
        <f t="shared" si="39"/>
        <v/>
      </c>
      <c r="AB256" s="771" t="str">
        <f t="shared" si="37"/>
        <v/>
      </c>
      <c r="AC256" s="771">
        <f t="shared" si="40"/>
        <v>0</v>
      </c>
      <c r="AD256" s="771">
        <f t="shared" si="41"/>
        <v>0</v>
      </c>
      <c r="AE256" s="771">
        <f t="shared" si="42"/>
        <v>0</v>
      </c>
      <c r="AF256" s="772">
        <f t="shared" si="43"/>
        <v>0</v>
      </c>
      <c r="AG256" s="773"/>
      <c r="AH256" s="774"/>
      <c r="AI256" s="775"/>
      <c r="AJ256" s="776"/>
      <c r="AK256" s="777"/>
      <c r="AL256" s="769"/>
      <c r="AM256" s="770" t="str">
        <f t="shared" si="44"/>
        <v/>
      </c>
      <c r="AN256" s="771" t="str">
        <f t="shared" si="38"/>
        <v/>
      </c>
      <c r="AO256" s="771">
        <f t="shared" si="45"/>
        <v>0</v>
      </c>
      <c r="AP256" s="771">
        <f t="shared" si="46"/>
        <v>0</v>
      </c>
      <c r="AQ256" s="771">
        <f t="shared" si="47"/>
        <v>0</v>
      </c>
      <c r="AR256" s="772">
        <f t="shared" si="48"/>
        <v>0</v>
      </c>
      <c r="AS256" s="244"/>
      <c r="AT256" s="244"/>
    </row>
    <row r="257" spans="22:46" x14ac:dyDescent="0.25">
      <c r="V257" s="774"/>
      <c r="W257" s="775"/>
      <c r="X257" s="776"/>
      <c r="Y257" s="777"/>
      <c r="Z257" s="769"/>
      <c r="AA257" s="770" t="str">
        <f t="shared" si="39"/>
        <v/>
      </c>
      <c r="AB257" s="771" t="str">
        <f t="shared" si="37"/>
        <v/>
      </c>
      <c r="AC257" s="771">
        <f t="shared" si="40"/>
        <v>0</v>
      </c>
      <c r="AD257" s="771">
        <f t="shared" si="41"/>
        <v>0</v>
      </c>
      <c r="AE257" s="771">
        <f t="shared" si="42"/>
        <v>0</v>
      </c>
      <c r="AF257" s="772">
        <f t="shared" si="43"/>
        <v>0</v>
      </c>
      <c r="AG257" s="773"/>
      <c r="AH257" s="774"/>
      <c r="AI257" s="775"/>
      <c r="AJ257" s="776"/>
      <c r="AK257" s="777"/>
      <c r="AL257" s="769"/>
      <c r="AM257" s="770" t="str">
        <f t="shared" si="44"/>
        <v/>
      </c>
      <c r="AN257" s="771" t="str">
        <f t="shared" si="38"/>
        <v/>
      </c>
      <c r="AO257" s="771">
        <f t="shared" si="45"/>
        <v>0</v>
      </c>
      <c r="AP257" s="771">
        <f t="shared" si="46"/>
        <v>0</v>
      </c>
      <c r="AQ257" s="771">
        <f t="shared" si="47"/>
        <v>0</v>
      </c>
      <c r="AR257" s="772">
        <f t="shared" si="48"/>
        <v>0</v>
      </c>
      <c r="AS257" s="244"/>
      <c r="AT257" s="244"/>
    </row>
    <row r="258" spans="22:46" x14ac:dyDescent="0.25">
      <c r="V258" s="774"/>
      <c r="W258" s="775"/>
      <c r="X258" s="776"/>
      <c r="Y258" s="777"/>
      <c r="Z258" s="769"/>
      <c r="AA258" s="770" t="str">
        <f t="shared" si="39"/>
        <v/>
      </c>
      <c r="AB258" s="771" t="str">
        <f t="shared" si="37"/>
        <v/>
      </c>
      <c r="AC258" s="771">
        <f t="shared" si="40"/>
        <v>0</v>
      </c>
      <c r="AD258" s="771">
        <f t="shared" si="41"/>
        <v>0</v>
      </c>
      <c r="AE258" s="771">
        <f t="shared" si="42"/>
        <v>0</v>
      </c>
      <c r="AF258" s="772">
        <f t="shared" si="43"/>
        <v>0</v>
      </c>
      <c r="AG258" s="773"/>
      <c r="AH258" s="774"/>
      <c r="AI258" s="775"/>
      <c r="AJ258" s="776"/>
      <c r="AK258" s="777"/>
      <c r="AL258" s="769"/>
      <c r="AM258" s="770" t="str">
        <f t="shared" si="44"/>
        <v/>
      </c>
      <c r="AN258" s="771" t="str">
        <f t="shared" si="38"/>
        <v/>
      </c>
      <c r="AO258" s="771">
        <f t="shared" si="45"/>
        <v>0</v>
      </c>
      <c r="AP258" s="771">
        <f t="shared" si="46"/>
        <v>0</v>
      </c>
      <c r="AQ258" s="771">
        <f t="shared" si="47"/>
        <v>0</v>
      </c>
      <c r="AR258" s="772">
        <f t="shared" si="48"/>
        <v>0</v>
      </c>
      <c r="AS258" s="244"/>
      <c r="AT258" s="244"/>
    </row>
    <row r="259" spans="22:46" x14ac:dyDescent="0.25">
      <c r="V259" s="774"/>
      <c r="W259" s="775"/>
      <c r="X259" s="776"/>
      <c r="Y259" s="777"/>
      <c r="Z259" s="769"/>
      <c r="AA259" s="770" t="str">
        <f t="shared" si="39"/>
        <v/>
      </c>
      <c r="AB259" s="771" t="str">
        <f t="shared" si="37"/>
        <v/>
      </c>
      <c r="AC259" s="771">
        <f t="shared" si="40"/>
        <v>0</v>
      </c>
      <c r="AD259" s="771">
        <f t="shared" si="41"/>
        <v>0</v>
      </c>
      <c r="AE259" s="771">
        <f t="shared" si="42"/>
        <v>0</v>
      </c>
      <c r="AF259" s="772">
        <f t="shared" si="43"/>
        <v>0</v>
      </c>
      <c r="AG259" s="773"/>
      <c r="AH259" s="774"/>
      <c r="AI259" s="775"/>
      <c r="AJ259" s="776"/>
      <c r="AK259" s="777"/>
      <c r="AL259" s="769"/>
      <c r="AM259" s="770" t="str">
        <f t="shared" si="44"/>
        <v/>
      </c>
      <c r="AN259" s="771" t="str">
        <f t="shared" si="38"/>
        <v/>
      </c>
      <c r="AO259" s="771">
        <f t="shared" si="45"/>
        <v>0</v>
      </c>
      <c r="AP259" s="771">
        <f t="shared" si="46"/>
        <v>0</v>
      </c>
      <c r="AQ259" s="771">
        <f t="shared" si="47"/>
        <v>0</v>
      </c>
      <c r="AR259" s="772">
        <f t="shared" si="48"/>
        <v>0</v>
      </c>
      <c r="AS259" s="244"/>
      <c r="AT259" s="244"/>
    </row>
    <row r="260" spans="22:46" x14ac:dyDescent="0.25">
      <c r="V260" s="774"/>
      <c r="W260" s="775"/>
      <c r="X260" s="776"/>
      <c r="Y260" s="777"/>
      <c r="Z260" s="769"/>
      <c r="AA260" s="770" t="str">
        <f t="shared" si="39"/>
        <v/>
      </c>
      <c r="AB260" s="771" t="str">
        <f t="shared" si="37"/>
        <v/>
      </c>
      <c r="AC260" s="771">
        <f t="shared" si="40"/>
        <v>0</v>
      </c>
      <c r="AD260" s="771">
        <f t="shared" si="41"/>
        <v>0</v>
      </c>
      <c r="AE260" s="771">
        <f t="shared" si="42"/>
        <v>0</v>
      </c>
      <c r="AF260" s="772">
        <f t="shared" si="43"/>
        <v>0</v>
      </c>
      <c r="AG260" s="773"/>
      <c r="AH260" s="774"/>
      <c r="AI260" s="775"/>
      <c r="AJ260" s="776"/>
      <c r="AK260" s="777"/>
      <c r="AL260" s="769"/>
      <c r="AM260" s="770" t="str">
        <f t="shared" si="44"/>
        <v/>
      </c>
      <c r="AN260" s="771" t="str">
        <f t="shared" si="38"/>
        <v/>
      </c>
      <c r="AO260" s="771">
        <f t="shared" si="45"/>
        <v>0</v>
      </c>
      <c r="AP260" s="771">
        <f t="shared" si="46"/>
        <v>0</v>
      </c>
      <c r="AQ260" s="771">
        <f t="shared" si="47"/>
        <v>0</v>
      </c>
      <c r="AR260" s="772">
        <f t="shared" si="48"/>
        <v>0</v>
      </c>
      <c r="AS260" s="244"/>
      <c r="AT260" s="244"/>
    </row>
    <row r="261" spans="22:46" x14ac:dyDescent="0.25">
      <c r="V261" s="774"/>
      <c r="W261" s="775"/>
      <c r="X261" s="776"/>
      <c r="Y261" s="777"/>
      <c r="Z261" s="769"/>
      <c r="AA261" s="770" t="str">
        <f t="shared" si="39"/>
        <v/>
      </c>
      <c r="AB261" s="771" t="str">
        <f t="shared" si="37"/>
        <v/>
      </c>
      <c r="AC261" s="771">
        <f t="shared" si="40"/>
        <v>0</v>
      </c>
      <c r="AD261" s="771">
        <f t="shared" si="41"/>
        <v>0</v>
      </c>
      <c r="AE261" s="771">
        <f t="shared" si="42"/>
        <v>0</v>
      </c>
      <c r="AF261" s="772">
        <f t="shared" si="43"/>
        <v>0</v>
      </c>
      <c r="AG261" s="773"/>
      <c r="AH261" s="774"/>
      <c r="AI261" s="775"/>
      <c r="AJ261" s="776"/>
      <c r="AK261" s="777"/>
      <c r="AL261" s="769"/>
      <c r="AM261" s="770" t="str">
        <f t="shared" si="44"/>
        <v/>
      </c>
      <c r="AN261" s="771" t="str">
        <f t="shared" si="38"/>
        <v/>
      </c>
      <c r="AO261" s="771">
        <f t="shared" si="45"/>
        <v>0</v>
      </c>
      <c r="AP261" s="771">
        <f t="shared" si="46"/>
        <v>0</v>
      </c>
      <c r="AQ261" s="771">
        <f t="shared" si="47"/>
        <v>0</v>
      </c>
      <c r="AR261" s="772">
        <f t="shared" si="48"/>
        <v>0</v>
      </c>
      <c r="AS261" s="244"/>
      <c r="AT261" s="244"/>
    </row>
    <row r="262" spans="22:46" x14ac:dyDescent="0.25">
      <c r="V262" s="774"/>
      <c r="W262" s="775"/>
      <c r="X262" s="776"/>
      <c r="Y262" s="777"/>
      <c r="Z262" s="769"/>
      <c r="AA262" s="770" t="str">
        <f t="shared" si="39"/>
        <v/>
      </c>
      <c r="AB262" s="771" t="str">
        <f t="shared" si="37"/>
        <v/>
      </c>
      <c r="AC262" s="771">
        <f t="shared" si="40"/>
        <v>0</v>
      </c>
      <c r="AD262" s="771">
        <f t="shared" si="41"/>
        <v>0</v>
      </c>
      <c r="AE262" s="771">
        <f t="shared" si="42"/>
        <v>0</v>
      </c>
      <c r="AF262" s="772">
        <f t="shared" si="43"/>
        <v>0</v>
      </c>
      <c r="AG262" s="773"/>
      <c r="AH262" s="774"/>
      <c r="AI262" s="775"/>
      <c r="AJ262" s="776"/>
      <c r="AK262" s="777"/>
      <c r="AL262" s="769"/>
      <c r="AM262" s="770" t="str">
        <f t="shared" si="44"/>
        <v/>
      </c>
      <c r="AN262" s="771" t="str">
        <f t="shared" si="38"/>
        <v/>
      </c>
      <c r="AO262" s="771">
        <f t="shared" si="45"/>
        <v>0</v>
      </c>
      <c r="AP262" s="771">
        <f t="shared" si="46"/>
        <v>0</v>
      </c>
      <c r="AQ262" s="771">
        <f t="shared" si="47"/>
        <v>0</v>
      </c>
      <c r="AR262" s="772">
        <f t="shared" si="48"/>
        <v>0</v>
      </c>
      <c r="AS262" s="244"/>
      <c r="AT262" s="244"/>
    </row>
    <row r="263" spans="22:46" x14ac:dyDescent="0.25">
      <c r="V263" s="774"/>
      <c r="W263" s="775"/>
      <c r="X263" s="776"/>
      <c r="Y263" s="777"/>
      <c r="Z263" s="769"/>
      <c r="AA263" s="770" t="str">
        <f t="shared" si="39"/>
        <v/>
      </c>
      <c r="AB263" s="771" t="str">
        <f t="shared" si="37"/>
        <v/>
      </c>
      <c r="AC263" s="771">
        <f t="shared" si="40"/>
        <v>0</v>
      </c>
      <c r="AD263" s="771">
        <f t="shared" si="41"/>
        <v>0</v>
      </c>
      <c r="AE263" s="771">
        <f t="shared" si="42"/>
        <v>0</v>
      </c>
      <c r="AF263" s="772">
        <f t="shared" si="43"/>
        <v>0</v>
      </c>
      <c r="AG263" s="773"/>
      <c r="AH263" s="774"/>
      <c r="AI263" s="775"/>
      <c r="AJ263" s="776"/>
      <c r="AK263" s="777"/>
      <c r="AL263" s="769"/>
      <c r="AM263" s="770" t="str">
        <f t="shared" si="44"/>
        <v/>
      </c>
      <c r="AN263" s="771" t="str">
        <f t="shared" si="38"/>
        <v/>
      </c>
      <c r="AO263" s="771">
        <f t="shared" si="45"/>
        <v>0</v>
      </c>
      <c r="AP263" s="771">
        <f t="shared" si="46"/>
        <v>0</v>
      </c>
      <c r="AQ263" s="771">
        <f t="shared" si="47"/>
        <v>0</v>
      </c>
      <c r="AR263" s="772">
        <f t="shared" si="48"/>
        <v>0</v>
      </c>
      <c r="AS263" s="244"/>
      <c r="AT263" s="244"/>
    </row>
    <row r="264" spans="22:46" x14ac:dyDescent="0.25">
      <c r="V264" s="774"/>
      <c r="W264" s="775"/>
      <c r="X264" s="776"/>
      <c r="Y264" s="777"/>
      <c r="Z264" s="769"/>
      <c r="AA264" s="770" t="str">
        <f t="shared" si="39"/>
        <v/>
      </c>
      <c r="AB264" s="771" t="str">
        <f t="shared" ref="AB264:AB327" si="49">IF(Y264&gt;1,IF((TestEOY-X264)/365&gt;AA264,AA264,ROUNDUP(((TestEOY-X264)/365),0)),"")</f>
        <v/>
      </c>
      <c r="AC264" s="771">
        <f t="shared" si="40"/>
        <v>0</v>
      </c>
      <c r="AD264" s="771">
        <f t="shared" si="41"/>
        <v>0</v>
      </c>
      <c r="AE264" s="771">
        <f t="shared" si="42"/>
        <v>0</v>
      </c>
      <c r="AF264" s="772">
        <f t="shared" si="43"/>
        <v>0</v>
      </c>
      <c r="AG264" s="773"/>
      <c r="AH264" s="774"/>
      <c r="AI264" s="775"/>
      <c r="AJ264" s="776"/>
      <c r="AK264" s="777"/>
      <c r="AL264" s="769"/>
      <c r="AM264" s="770" t="str">
        <f t="shared" si="44"/>
        <v/>
      </c>
      <c r="AN264" s="771" t="str">
        <f t="shared" ref="AN264:AN327" si="50">IF(AK264&lt;&gt;"",IF((TestEOY-AJ264)/365&gt;AM264,AM264,ROUNDUP(((TestEOY-AJ264)/365),0)),"")</f>
        <v/>
      </c>
      <c r="AO264" s="771">
        <f t="shared" si="45"/>
        <v>0</v>
      </c>
      <c r="AP264" s="771">
        <f t="shared" si="46"/>
        <v>0</v>
      </c>
      <c r="AQ264" s="771">
        <f t="shared" si="47"/>
        <v>0</v>
      </c>
      <c r="AR264" s="772">
        <f t="shared" si="48"/>
        <v>0</v>
      </c>
      <c r="AS264" s="244"/>
      <c r="AT264" s="244"/>
    </row>
    <row r="265" spans="22:46" x14ac:dyDescent="0.25">
      <c r="V265" s="774"/>
      <c r="W265" s="775"/>
      <c r="X265" s="776"/>
      <c r="Y265" s="777"/>
      <c r="Z265" s="769"/>
      <c r="AA265" s="770" t="str">
        <f t="shared" ref="AA265:AA328" si="51">IFERROR(INDEX($AU$8:$AU$23,MATCH(V265,$AT$8:$AT$23,0)),"")</f>
        <v/>
      </c>
      <c r="AB265" s="771" t="str">
        <f t="shared" si="49"/>
        <v/>
      </c>
      <c r="AC265" s="771">
        <f t="shared" ref="AC265:AC328" si="52">IFERROR(IF(AB265&gt;=AA265,0,IF(AA265&gt;AB265,SLN(Y265,Z265,AA265),0)),"")</f>
        <v>0</v>
      </c>
      <c r="AD265" s="771">
        <f t="shared" ref="AD265:AD328" si="53">AE265-AC265</f>
        <v>0</v>
      </c>
      <c r="AE265" s="771">
        <f t="shared" ref="AE265:AE328" si="54">IFERROR(IF(OR(AA265=0,AA265=""),
     0,
     IF(AB265&gt;=AA265,
          +Y265,
          (+AC265*AB265))),
"")</f>
        <v>0</v>
      </c>
      <c r="AF265" s="772">
        <f t="shared" ref="AF265:AF328" si="55">IFERROR(IF(AE265&gt;Y265,0,(+Y265-AE265))-Z265,"")</f>
        <v>0</v>
      </c>
      <c r="AG265" s="773"/>
      <c r="AH265" s="774"/>
      <c r="AI265" s="775"/>
      <c r="AJ265" s="776"/>
      <c r="AK265" s="777"/>
      <c r="AL265" s="769"/>
      <c r="AM265" s="770" t="str">
        <f t="shared" ref="AM265:AM328" si="56">IFERROR(INDEX($AU$8:$AU$23,MATCH(AH265,$AT$8:$AT$23,0)),"")</f>
        <v/>
      </c>
      <c r="AN265" s="771" t="str">
        <f t="shared" si="50"/>
        <v/>
      </c>
      <c r="AO265" s="771">
        <f t="shared" ref="AO265:AO328" si="57">IFERROR(IF(AN265&gt;=AM265,0,IF(AM265&gt;AN265,SLN(AK265,AL265,AM265),0)),"")</f>
        <v>0</v>
      </c>
      <c r="AP265" s="771">
        <f t="shared" ref="AP265:AP328" si="58">AQ265-AO265</f>
        <v>0</v>
      </c>
      <c r="AQ265" s="771">
        <f t="shared" ref="AQ265:AQ328" si="59">IFERROR(IF(OR(AM265=0,AM265=""),
     0,
     IF(AN265&gt;=AM265,
          +AK265,
          (+AO265*AN265))),
"")</f>
        <v>0</v>
      </c>
      <c r="AR265" s="772">
        <f t="shared" ref="AR265:AR328" si="60">IFERROR(IF(AQ265&gt;AK265,0,(+AK265-AQ265))-AL265,"")</f>
        <v>0</v>
      </c>
      <c r="AS265" s="244"/>
      <c r="AT265" s="244"/>
    </row>
    <row r="266" spans="22:46" x14ac:dyDescent="0.25">
      <c r="V266" s="774"/>
      <c r="W266" s="775"/>
      <c r="X266" s="776"/>
      <c r="Y266" s="777"/>
      <c r="Z266" s="769"/>
      <c r="AA266" s="770" t="str">
        <f t="shared" si="51"/>
        <v/>
      </c>
      <c r="AB266" s="771" t="str">
        <f t="shared" si="49"/>
        <v/>
      </c>
      <c r="AC266" s="771">
        <f t="shared" si="52"/>
        <v>0</v>
      </c>
      <c r="AD266" s="771">
        <f t="shared" si="53"/>
        <v>0</v>
      </c>
      <c r="AE266" s="771">
        <f t="shared" si="54"/>
        <v>0</v>
      </c>
      <c r="AF266" s="772">
        <f t="shared" si="55"/>
        <v>0</v>
      </c>
      <c r="AG266" s="773"/>
      <c r="AH266" s="774"/>
      <c r="AI266" s="775"/>
      <c r="AJ266" s="776"/>
      <c r="AK266" s="777"/>
      <c r="AL266" s="769"/>
      <c r="AM266" s="770" t="str">
        <f t="shared" si="56"/>
        <v/>
      </c>
      <c r="AN266" s="771" t="str">
        <f t="shared" si="50"/>
        <v/>
      </c>
      <c r="AO266" s="771">
        <f t="shared" si="57"/>
        <v>0</v>
      </c>
      <c r="AP266" s="771">
        <f t="shared" si="58"/>
        <v>0</v>
      </c>
      <c r="AQ266" s="771">
        <f t="shared" si="59"/>
        <v>0</v>
      </c>
      <c r="AR266" s="772">
        <f t="shared" si="60"/>
        <v>0</v>
      </c>
      <c r="AS266" s="244"/>
      <c r="AT266" s="244"/>
    </row>
    <row r="267" spans="22:46" x14ac:dyDescent="0.25">
      <c r="V267" s="774"/>
      <c r="W267" s="775"/>
      <c r="X267" s="776"/>
      <c r="Y267" s="777"/>
      <c r="Z267" s="769"/>
      <c r="AA267" s="770" t="str">
        <f t="shared" si="51"/>
        <v/>
      </c>
      <c r="AB267" s="771" t="str">
        <f t="shared" si="49"/>
        <v/>
      </c>
      <c r="AC267" s="771">
        <f t="shared" si="52"/>
        <v>0</v>
      </c>
      <c r="AD267" s="771">
        <f t="shared" si="53"/>
        <v>0</v>
      </c>
      <c r="AE267" s="771">
        <f t="shared" si="54"/>
        <v>0</v>
      </c>
      <c r="AF267" s="772">
        <f t="shared" si="55"/>
        <v>0</v>
      </c>
      <c r="AG267" s="773"/>
      <c r="AH267" s="774"/>
      <c r="AI267" s="775"/>
      <c r="AJ267" s="776"/>
      <c r="AK267" s="777"/>
      <c r="AL267" s="769"/>
      <c r="AM267" s="770" t="str">
        <f t="shared" si="56"/>
        <v/>
      </c>
      <c r="AN267" s="771" t="str">
        <f t="shared" si="50"/>
        <v/>
      </c>
      <c r="AO267" s="771">
        <f t="shared" si="57"/>
        <v>0</v>
      </c>
      <c r="AP267" s="771">
        <f t="shared" si="58"/>
        <v>0</v>
      </c>
      <c r="AQ267" s="771">
        <f t="shared" si="59"/>
        <v>0</v>
      </c>
      <c r="AR267" s="772">
        <f t="shared" si="60"/>
        <v>0</v>
      </c>
      <c r="AS267" s="244"/>
      <c r="AT267" s="244"/>
    </row>
    <row r="268" spans="22:46" x14ac:dyDescent="0.25">
      <c r="V268" s="774"/>
      <c r="W268" s="775"/>
      <c r="X268" s="776"/>
      <c r="Y268" s="777"/>
      <c r="Z268" s="769"/>
      <c r="AA268" s="770" t="str">
        <f t="shared" si="51"/>
        <v/>
      </c>
      <c r="AB268" s="771" t="str">
        <f t="shared" si="49"/>
        <v/>
      </c>
      <c r="AC268" s="771">
        <f t="shared" si="52"/>
        <v>0</v>
      </c>
      <c r="AD268" s="771">
        <f t="shared" si="53"/>
        <v>0</v>
      </c>
      <c r="AE268" s="771">
        <f t="shared" si="54"/>
        <v>0</v>
      </c>
      <c r="AF268" s="772">
        <f t="shared" si="55"/>
        <v>0</v>
      </c>
      <c r="AG268" s="773"/>
      <c r="AH268" s="774"/>
      <c r="AI268" s="775"/>
      <c r="AJ268" s="776"/>
      <c r="AK268" s="777"/>
      <c r="AL268" s="769"/>
      <c r="AM268" s="770" t="str">
        <f t="shared" si="56"/>
        <v/>
      </c>
      <c r="AN268" s="771" t="str">
        <f t="shared" si="50"/>
        <v/>
      </c>
      <c r="AO268" s="771">
        <f t="shared" si="57"/>
        <v>0</v>
      </c>
      <c r="AP268" s="771">
        <f t="shared" si="58"/>
        <v>0</v>
      </c>
      <c r="AQ268" s="771">
        <f t="shared" si="59"/>
        <v>0</v>
      </c>
      <c r="AR268" s="772">
        <f t="shared" si="60"/>
        <v>0</v>
      </c>
      <c r="AS268" s="244"/>
      <c r="AT268" s="244"/>
    </row>
    <row r="269" spans="22:46" x14ac:dyDescent="0.25">
      <c r="V269" s="774"/>
      <c r="W269" s="775"/>
      <c r="X269" s="776"/>
      <c r="Y269" s="777"/>
      <c r="Z269" s="769"/>
      <c r="AA269" s="770" t="str">
        <f t="shared" si="51"/>
        <v/>
      </c>
      <c r="AB269" s="771" t="str">
        <f t="shared" si="49"/>
        <v/>
      </c>
      <c r="AC269" s="771">
        <f t="shared" si="52"/>
        <v>0</v>
      </c>
      <c r="AD269" s="771">
        <f t="shared" si="53"/>
        <v>0</v>
      </c>
      <c r="AE269" s="771">
        <f t="shared" si="54"/>
        <v>0</v>
      </c>
      <c r="AF269" s="772">
        <f t="shared" si="55"/>
        <v>0</v>
      </c>
      <c r="AG269" s="773"/>
      <c r="AH269" s="774"/>
      <c r="AI269" s="775"/>
      <c r="AJ269" s="776"/>
      <c r="AK269" s="777"/>
      <c r="AL269" s="769"/>
      <c r="AM269" s="770" t="str">
        <f t="shared" si="56"/>
        <v/>
      </c>
      <c r="AN269" s="771" t="str">
        <f t="shared" si="50"/>
        <v/>
      </c>
      <c r="AO269" s="771">
        <f t="shared" si="57"/>
        <v>0</v>
      </c>
      <c r="AP269" s="771">
        <f t="shared" si="58"/>
        <v>0</v>
      </c>
      <c r="AQ269" s="771">
        <f t="shared" si="59"/>
        <v>0</v>
      </c>
      <c r="AR269" s="772">
        <f t="shared" si="60"/>
        <v>0</v>
      </c>
      <c r="AS269" s="244"/>
      <c r="AT269" s="244"/>
    </row>
    <row r="270" spans="22:46" x14ac:dyDescent="0.25">
      <c r="V270" s="774"/>
      <c r="W270" s="775"/>
      <c r="X270" s="776"/>
      <c r="Y270" s="777"/>
      <c r="Z270" s="769"/>
      <c r="AA270" s="770" t="str">
        <f t="shared" si="51"/>
        <v/>
      </c>
      <c r="AB270" s="771" t="str">
        <f t="shared" si="49"/>
        <v/>
      </c>
      <c r="AC270" s="771">
        <f t="shared" si="52"/>
        <v>0</v>
      </c>
      <c r="AD270" s="771">
        <f t="shared" si="53"/>
        <v>0</v>
      </c>
      <c r="AE270" s="771">
        <f t="shared" si="54"/>
        <v>0</v>
      </c>
      <c r="AF270" s="772">
        <f t="shared" si="55"/>
        <v>0</v>
      </c>
      <c r="AG270" s="773"/>
      <c r="AH270" s="774"/>
      <c r="AI270" s="775"/>
      <c r="AJ270" s="776"/>
      <c r="AK270" s="777"/>
      <c r="AL270" s="769"/>
      <c r="AM270" s="770" t="str">
        <f t="shared" si="56"/>
        <v/>
      </c>
      <c r="AN270" s="771" t="str">
        <f t="shared" si="50"/>
        <v/>
      </c>
      <c r="AO270" s="771">
        <f t="shared" si="57"/>
        <v>0</v>
      </c>
      <c r="AP270" s="771">
        <f t="shared" si="58"/>
        <v>0</v>
      </c>
      <c r="AQ270" s="771">
        <f t="shared" si="59"/>
        <v>0</v>
      </c>
      <c r="AR270" s="772">
        <f t="shared" si="60"/>
        <v>0</v>
      </c>
      <c r="AS270" s="244"/>
      <c r="AT270" s="244"/>
    </row>
    <row r="271" spans="22:46" x14ac:dyDescent="0.25">
      <c r="V271" s="774"/>
      <c r="W271" s="775"/>
      <c r="X271" s="776"/>
      <c r="Y271" s="777"/>
      <c r="Z271" s="769"/>
      <c r="AA271" s="770" t="str">
        <f t="shared" si="51"/>
        <v/>
      </c>
      <c r="AB271" s="771" t="str">
        <f t="shared" si="49"/>
        <v/>
      </c>
      <c r="AC271" s="771">
        <f t="shared" si="52"/>
        <v>0</v>
      </c>
      <c r="AD271" s="771">
        <f t="shared" si="53"/>
        <v>0</v>
      </c>
      <c r="AE271" s="771">
        <f t="shared" si="54"/>
        <v>0</v>
      </c>
      <c r="AF271" s="772">
        <f t="shared" si="55"/>
        <v>0</v>
      </c>
      <c r="AG271" s="773"/>
      <c r="AH271" s="774"/>
      <c r="AI271" s="775"/>
      <c r="AJ271" s="776"/>
      <c r="AK271" s="777"/>
      <c r="AL271" s="769"/>
      <c r="AM271" s="770" t="str">
        <f t="shared" si="56"/>
        <v/>
      </c>
      <c r="AN271" s="771" t="str">
        <f t="shared" si="50"/>
        <v/>
      </c>
      <c r="AO271" s="771">
        <f t="shared" si="57"/>
        <v>0</v>
      </c>
      <c r="AP271" s="771">
        <f t="shared" si="58"/>
        <v>0</v>
      </c>
      <c r="AQ271" s="771">
        <f t="shared" si="59"/>
        <v>0</v>
      </c>
      <c r="AR271" s="772">
        <f t="shared" si="60"/>
        <v>0</v>
      </c>
      <c r="AS271" s="244"/>
      <c r="AT271" s="244"/>
    </row>
    <row r="272" spans="22:46" x14ac:dyDescent="0.25">
      <c r="V272" s="774"/>
      <c r="W272" s="775"/>
      <c r="X272" s="776"/>
      <c r="Y272" s="777"/>
      <c r="Z272" s="769"/>
      <c r="AA272" s="770" t="str">
        <f t="shared" si="51"/>
        <v/>
      </c>
      <c r="AB272" s="771" t="str">
        <f t="shared" si="49"/>
        <v/>
      </c>
      <c r="AC272" s="771">
        <f t="shared" si="52"/>
        <v>0</v>
      </c>
      <c r="AD272" s="771">
        <f t="shared" si="53"/>
        <v>0</v>
      </c>
      <c r="AE272" s="771">
        <f t="shared" si="54"/>
        <v>0</v>
      </c>
      <c r="AF272" s="772">
        <f t="shared" si="55"/>
        <v>0</v>
      </c>
      <c r="AG272" s="773"/>
      <c r="AH272" s="774"/>
      <c r="AI272" s="775"/>
      <c r="AJ272" s="776"/>
      <c r="AK272" s="777"/>
      <c r="AL272" s="769"/>
      <c r="AM272" s="770" t="str">
        <f t="shared" si="56"/>
        <v/>
      </c>
      <c r="AN272" s="771" t="str">
        <f t="shared" si="50"/>
        <v/>
      </c>
      <c r="AO272" s="771">
        <f t="shared" si="57"/>
        <v>0</v>
      </c>
      <c r="AP272" s="771">
        <f t="shared" si="58"/>
        <v>0</v>
      </c>
      <c r="AQ272" s="771">
        <f t="shared" si="59"/>
        <v>0</v>
      </c>
      <c r="AR272" s="772">
        <f t="shared" si="60"/>
        <v>0</v>
      </c>
      <c r="AS272" s="244"/>
      <c r="AT272" s="244"/>
    </row>
    <row r="273" spans="22:46" x14ac:dyDescent="0.25">
      <c r="V273" s="774"/>
      <c r="W273" s="775"/>
      <c r="X273" s="776"/>
      <c r="Y273" s="777"/>
      <c r="Z273" s="769"/>
      <c r="AA273" s="770" t="str">
        <f t="shared" si="51"/>
        <v/>
      </c>
      <c r="AB273" s="771" t="str">
        <f t="shared" si="49"/>
        <v/>
      </c>
      <c r="AC273" s="771">
        <f t="shared" si="52"/>
        <v>0</v>
      </c>
      <c r="AD273" s="771">
        <f t="shared" si="53"/>
        <v>0</v>
      </c>
      <c r="AE273" s="771">
        <f t="shared" si="54"/>
        <v>0</v>
      </c>
      <c r="AF273" s="772">
        <f t="shared" si="55"/>
        <v>0</v>
      </c>
      <c r="AG273" s="773"/>
      <c r="AH273" s="774"/>
      <c r="AI273" s="775"/>
      <c r="AJ273" s="776"/>
      <c r="AK273" s="777"/>
      <c r="AL273" s="769"/>
      <c r="AM273" s="770" t="str">
        <f t="shared" si="56"/>
        <v/>
      </c>
      <c r="AN273" s="771" t="str">
        <f t="shared" si="50"/>
        <v/>
      </c>
      <c r="AO273" s="771">
        <f t="shared" si="57"/>
        <v>0</v>
      </c>
      <c r="AP273" s="771">
        <f t="shared" si="58"/>
        <v>0</v>
      </c>
      <c r="AQ273" s="771">
        <f t="shared" si="59"/>
        <v>0</v>
      </c>
      <c r="AR273" s="772">
        <f t="shared" si="60"/>
        <v>0</v>
      </c>
      <c r="AS273" s="244"/>
      <c r="AT273" s="244"/>
    </row>
    <row r="274" spans="22:46" x14ac:dyDescent="0.25">
      <c r="V274" s="774"/>
      <c r="W274" s="775"/>
      <c r="X274" s="776"/>
      <c r="Y274" s="777"/>
      <c r="Z274" s="769"/>
      <c r="AA274" s="770" t="str">
        <f t="shared" si="51"/>
        <v/>
      </c>
      <c r="AB274" s="771" t="str">
        <f t="shared" si="49"/>
        <v/>
      </c>
      <c r="AC274" s="771">
        <f t="shared" si="52"/>
        <v>0</v>
      </c>
      <c r="AD274" s="771">
        <f t="shared" si="53"/>
        <v>0</v>
      </c>
      <c r="AE274" s="771">
        <f t="shared" si="54"/>
        <v>0</v>
      </c>
      <c r="AF274" s="772">
        <f t="shared" si="55"/>
        <v>0</v>
      </c>
      <c r="AG274" s="773"/>
      <c r="AH274" s="774"/>
      <c r="AI274" s="775"/>
      <c r="AJ274" s="776"/>
      <c r="AK274" s="777"/>
      <c r="AL274" s="769"/>
      <c r="AM274" s="770" t="str">
        <f t="shared" si="56"/>
        <v/>
      </c>
      <c r="AN274" s="771" t="str">
        <f t="shared" si="50"/>
        <v/>
      </c>
      <c r="AO274" s="771">
        <f t="shared" si="57"/>
        <v>0</v>
      </c>
      <c r="AP274" s="771">
        <f t="shared" si="58"/>
        <v>0</v>
      </c>
      <c r="AQ274" s="771">
        <f t="shared" si="59"/>
        <v>0</v>
      </c>
      <c r="AR274" s="772">
        <f t="shared" si="60"/>
        <v>0</v>
      </c>
      <c r="AS274" s="244"/>
      <c r="AT274" s="244"/>
    </row>
    <row r="275" spans="22:46" x14ac:dyDescent="0.25">
      <c r="V275" s="774"/>
      <c r="W275" s="775"/>
      <c r="X275" s="776"/>
      <c r="Y275" s="777"/>
      <c r="Z275" s="769"/>
      <c r="AA275" s="770" t="str">
        <f t="shared" si="51"/>
        <v/>
      </c>
      <c r="AB275" s="771" t="str">
        <f t="shared" si="49"/>
        <v/>
      </c>
      <c r="AC275" s="771">
        <f t="shared" si="52"/>
        <v>0</v>
      </c>
      <c r="AD275" s="771">
        <f t="shared" si="53"/>
        <v>0</v>
      </c>
      <c r="AE275" s="771">
        <f t="shared" si="54"/>
        <v>0</v>
      </c>
      <c r="AF275" s="772">
        <f t="shared" si="55"/>
        <v>0</v>
      </c>
      <c r="AG275" s="773"/>
      <c r="AH275" s="774"/>
      <c r="AI275" s="775"/>
      <c r="AJ275" s="776"/>
      <c r="AK275" s="777"/>
      <c r="AL275" s="769"/>
      <c r="AM275" s="770" t="str">
        <f t="shared" si="56"/>
        <v/>
      </c>
      <c r="AN275" s="771" t="str">
        <f t="shared" si="50"/>
        <v/>
      </c>
      <c r="AO275" s="771">
        <f t="shared" si="57"/>
        <v>0</v>
      </c>
      <c r="AP275" s="771">
        <f t="shared" si="58"/>
        <v>0</v>
      </c>
      <c r="AQ275" s="771">
        <f t="shared" si="59"/>
        <v>0</v>
      </c>
      <c r="AR275" s="772">
        <f t="shared" si="60"/>
        <v>0</v>
      </c>
      <c r="AS275" s="244"/>
      <c r="AT275" s="244"/>
    </row>
    <row r="276" spans="22:46" x14ac:dyDescent="0.25">
      <c r="V276" s="774"/>
      <c r="W276" s="775"/>
      <c r="X276" s="776"/>
      <c r="Y276" s="777"/>
      <c r="Z276" s="769"/>
      <c r="AA276" s="770" t="str">
        <f t="shared" si="51"/>
        <v/>
      </c>
      <c r="AB276" s="771" t="str">
        <f t="shared" si="49"/>
        <v/>
      </c>
      <c r="AC276" s="771">
        <f t="shared" si="52"/>
        <v>0</v>
      </c>
      <c r="AD276" s="771">
        <f t="shared" si="53"/>
        <v>0</v>
      </c>
      <c r="AE276" s="771">
        <f t="shared" si="54"/>
        <v>0</v>
      </c>
      <c r="AF276" s="772">
        <f t="shared" si="55"/>
        <v>0</v>
      </c>
      <c r="AG276" s="773"/>
      <c r="AH276" s="774"/>
      <c r="AI276" s="775"/>
      <c r="AJ276" s="776"/>
      <c r="AK276" s="777"/>
      <c r="AL276" s="769"/>
      <c r="AM276" s="770" t="str">
        <f t="shared" si="56"/>
        <v/>
      </c>
      <c r="AN276" s="771" t="str">
        <f t="shared" si="50"/>
        <v/>
      </c>
      <c r="AO276" s="771">
        <f t="shared" si="57"/>
        <v>0</v>
      </c>
      <c r="AP276" s="771">
        <f t="shared" si="58"/>
        <v>0</v>
      </c>
      <c r="AQ276" s="771">
        <f t="shared" si="59"/>
        <v>0</v>
      </c>
      <c r="AR276" s="772">
        <f t="shared" si="60"/>
        <v>0</v>
      </c>
      <c r="AS276" s="244"/>
      <c r="AT276" s="244"/>
    </row>
    <row r="277" spans="22:46" x14ac:dyDescent="0.25">
      <c r="V277" s="774"/>
      <c r="W277" s="775"/>
      <c r="X277" s="776"/>
      <c r="Y277" s="777"/>
      <c r="Z277" s="769"/>
      <c r="AA277" s="770" t="str">
        <f t="shared" si="51"/>
        <v/>
      </c>
      <c r="AB277" s="771" t="str">
        <f t="shared" si="49"/>
        <v/>
      </c>
      <c r="AC277" s="771">
        <f t="shared" si="52"/>
        <v>0</v>
      </c>
      <c r="AD277" s="771">
        <f t="shared" si="53"/>
        <v>0</v>
      </c>
      <c r="AE277" s="771">
        <f t="shared" si="54"/>
        <v>0</v>
      </c>
      <c r="AF277" s="772">
        <f t="shared" si="55"/>
        <v>0</v>
      </c>
      <c r="AG277" s="773"/>
      <c r="AH277" s="774"/>
      <c r="AI277" s="775"/>
      <c r="AJ277" s="776"/>
      <c r="AK277" s="777"/>
      <c r="AL277" s="769"/>
      <c r="AM277" s="770" t="str">
        <f t="shared" si="56"/>
        <v/>
      </c>
      <c r="AN277" s="771" t="str">
        <f t="shared" si="50"/>
        <v/>
      </c>
      <c r="AO277" s="771">
        <f t="shared" si="57"/>
        <v>0</v>
      </c>
      <c r="AP277" s="771">
        <f t="shared" si="58"/>
        <v>0</v>
      </c>
      <c r="AQ277" s="771">
        <f t="shared" si="59"/>
        <v>0</v>
      </c>
      <c r="AR277" s="772">
        <f t="shared" si="60"/>
        <v>0</v>
      </c>
      <c r="AS277" s="244"/>
      <c r="AT277" s="244"/>
    </row>
    <row r="278" spans="22:46" x14ac:dyDescent="0.25">
      <c r="V278" s="774"/>
      <c r="W278" s="775"/>
      <c r="X278" s="776"/>
      <c r="Y278" s="777"/>
      <c r="Z278" s="769"/>
      <c r="AA278" s="770" t="str">
        <f t="shared" si="51"/>
        <v/>
      </c>
      <c r="AB278" s="771" t="str">
        <f t="shared" si="49"/>
        <v/>
      </c>
      <c r="AC278" s="771">
        <f t="shared" si="52"/>
        <v>0</v>
      </c>
      <c r="AD278" s="771">
        <f t="shared" si="53"/>
        <v>0</v>
      </c>
      <c r="AE278" s="771">
        <f t="shared" si="54"/>
        <v>0</v>
      </c>
      <c r="AF278" s="772">
        <f t="shared" si="55"/>
        <v>0</v>
      </c>
      <c r="AG278" s="773"/>
      <c r="AH278" s="774"/>
      <c r="AI278" s="775"/>
      <c r="AJ278" s="776"/>
      <c r="AK278" s="777"/>
      <c r="AL278" s="769"/>
      <c r="AM278" s="770" t="str">
        <f t="shared" si="56"/>
        <v/>
      </c>
      <c r="AN278" s="771" t="str">
        <f t="shared" si="50"/>
        <v/>
      </c>
      <c r="AO278" s="771">
        <f t="shared" si="57"/>
        <v>0</v>
      </c>
      <c r="AP278" s="771">
        <f t="shared" si="58"/>
        <v>0</v>
      </c>
      <c r="AQ278" s="771">
        <f t="shared" si="59"/>
        <v>0</v>
      </c>
      <c r="AR278" s="772">
        <f t="shared" si="60"/>
        <v>0</v>
      </c>
      <c r="AS278" s="244"/>
      <c r="AT278" s="244"/>
    </row>
    <row r="279" spans="22:46" x14ac:dyDescent="0.25">
      <c r="V279" s="774"/>
      <c r="W279" s="775"/>
      <c r="X279" s="776"/>
      <c r="Y279" s="777"/>
      <c r="Z279" s="769"/>
      <c r="AA279" s="770" t="str">
        <f t="shared" si="51"/>
        <v/>
      </c>
      <c r="AB279" s="771" t="str">
        <f t="shared" si="49"/>
        <v/>
      </c>
      <c r="AC279" s="771">
        <f t="shared" si="52"/>
        <v>0</v>
      </c>
      <c r="AD279" s="771">
        <f t="shared" si="53"/>
        <v>0</v>
      </c>
      <c r="AE279" s="771">
        <f t="shared" si="54"/>
        <v>0</v>
      </c>
      <c r="AF279" s="772">
        <f t="shared" si="55"/>
        <v>0</v>
      </c>
      <c r="AG279" s="773"/>
      <c r="AH279" s="774"/>
      <c r="AI279" s="775"/>
      <c r="AJ279" s="776"/>
      <c r="AK279" s="777"/>
      <c r="AL279" s="769"/>
      <c r="AM279" s="770" t="str">
        <f t="shared" si="56"/>
        <v/>
      </c>
      <c r="AN279" s="771" t="str">
        <f t="shared" si="50"/>
        <v/>
      </c>
      <c r="AO279" s="771">
        <f t="shared" si="57"/>
        <v>0</v>
      </c>
      <c r="AP279" s="771">
        <f t="shared" si="58"/>
        <v>0</v>
      </c>
      <c r="AQ279" s="771">
        <f t="shared" si="59"/>
        <v>0</v>
      </c>
      <c r="AR279" s="772">
        <f t="shared" si="60"/>
        <v>0</v>
      </c>
      <c r="AS279" s="244"/>
      <c r="AT279" s="244"/>
    </row>
    <row r="280" spans="22:46" x14ac:dyDescent="0.25">
      <c r="V280" s="774"/>
      <c r="W280" s="775"/>
      <c r="X280" s="776"/>
      <c r="Y280" s="777"/>
      <c r="Z280" s="769"/>
      <c r="AA280" s="770" t="str">
        <f t="shared" si="51"/>
        <v/>
      </c>
      <c r="AB280" s="771" t="str">
        <f t="shared" si="49"/>
        <v/>
      </c>
      <c r="AC280" s="771">
        <f t="shared" si="52"/>
        <v>0</v>
      </c>
      <c r="AD280" s="771">
        <f t="shared" si="53"/>
        <v>0</v>
      </c>
      <c r="AE280" s="771">
        <f t="shared" si="54"/>
        <v>0</v>
      </c>
      <c r="AF280" s="772">
        <f t="shared" si="55"/>
        <v>0</v>
      </c>
      <c r="AG280" s="773"/>
      <c r="AH280" s="774"/>
      <c r="AI280" s="775"/>
      <c r="AJ280" s="776"/>
      <c r="AK280" s="777"/>
      <c r="AL280" s="769"/>
      <c r="AM280" s="770" t="str">
        <f t="shared" si="56"/>
        <v/>
      </c>
      <c r="AN280" s="771" t="str">
        <f t="shared" si="50"/>
        <v/>
      </c>
      <c r="AO280" s="771">
        <f t="shared" si="57"/>
        <v>0</v>
      </c>
      <c r="AP280" s="771">
        <f t="shared" si="58"/>
        <v>0</v>
      </c>
      <c r="AQ280" s="771">
        <f t="shared" si="59"/>
        <v>0</v>
      </c>
      <c r="AR280" s="772">
        <f t="shared" si="60"/>
        <v>0</v>
      </c>
      <c r="AS280" s="244"/>
      <c r="AT280" s="244"/>
    </row>
    <row r="281" spans="22:46" x14ac:dyDescent="0.25">
      <c r="V281" s="774"/>
      <c r="W281" s="775"/>
      <c r="X281" s="776"/>
      <c r="Y281" s="777"/>
      <c r="Z281" s="769"/>
      <c r="AA281" s="770" t="str">
        <f t="shared" si="51"/>
        <v/>
      </c>
      <c r="AB281" s="771" t="str">
        <f t="shared" si="49"/>
        <v/>
      </c>
      <c r="AC281" s="771">
        <f t="shared" si="52"/>
        <v>0</v>
      </c>
      <c r="AD281" s="771">
        <f t="shared" si="53"/>
        <v>0</v>
      </c>
      <c r="AE281" s="771">
        <f t="shared" si="54"/>
        <v>0</v>
      </c>
      <c r="AF281" s="772">
        <f t="shared" si="55"/>
        <v>0</v>
      </c>
      <c r="AG281" s="773"/>
      <c r="AH281" s="774"/>
      <c r="AI281" s="775"/>
      <c r="AJ281" s="776"/>
      <c r="AK281" s="777"/>
      <c r="AL281" s="769"/>
      <c r="AM281" s="770" t="str">
        <f t="shared" si="56"/>
        <v/>
      </c>
      <c r="AN281" s="771" t="str">
        <f t="shared" si="50"/>
        <v/>
      </c>
      <c r="AO281" s="771">
        <f t="shared" si="57"/>
        <v>0</v>
      </c>
      <c r="AP281" s="771">
        <f t="shared" si="58"/>
        <v>0</v>
      </c>
      <c r="AQ281" s="771">
        <f t="shared" si="59"/>
        <v>0</v>
      </c>
      <c r="AR281" s="772">
        <f t="shared" si="60"/>
        <v>0</v>
      </c>
      <c r="AS281" s="244"/>
      <c r="AT281" s="244"/>
    </row>
    <row r="282" spans="22:46" x14ac:dyDescent="0.25">
      <c r="V282" s="774"/>
      <c r="W282" s="775"/>
      <c r="X282" s="776"/>
      <c r="Y282" s="777"/>
      <c r="Z282" s="769"/>
      <c r="AA282" s="770" t="str">
        <f t="shared" si="51"/>
        <v/>
      </c>
      <c r="AB282" s="771" t="str">
        <f t="shared" si="49"/>
        <v/>
      </c>
      <c r="AC282" s="771">
        <f t="shared" si="52"/>
        <v>0</v>
      </c>
      <c r="AD282" s="771">
        <f t="shared" si="53"/>
        <v>0</v>
      </c>
      <c r="AE282" s="771">
        <f t="shared" si="54"/>
        <v>0</v>
      </c>
      <c r="AF282" s="772">
        <f t="shared" si="55"/>
        <v>0</v>
      </c>
      <c r="AG282" s="773"/>
      <c r="AH282" s="774"/>
      <c r="AI282" s="775"/>
      <c r="AJ282" s="776"/>
      <c r="AK282" s="777"/>
      <c r="AL282" s="769"/>
      <c r="AM282" s="770" t="str">
        <f t="shared" si="56"/>
        <v/>
      </c>
      <c r="AN282" s="771" t="str">
        <f t="shared" si="50"/>
        <v/>
      </c>
      <c r="AO282" s="771">
        <f t="shared" si="57"/>
        <v>0</v>
      </c>
      <c r="AP282" s="771">
        <f t="shared" si="58"/>
        <v>0</v>
      </c>
      <c r="AQ282" s="771">
        <f t="shared" si="59"/>
        <v>0</v>
      </c>
      <c r="AR282" s="772">
        <f t="shared" si="60"/>
        <v>0</v>
      </c>
      <c r="AS282" s="244"/>
      <c r="AT282" s="244"/>
    </row>
    <row r="283" spans="22:46" x14ac:dyDescent="0.25">
      <c r="V283" s="774"/>
      <c r="W283" s="775"/>
      <c r="X283" s="776"/>
      <c r="Y283" s="777"/>
      <c r="Z283" s="769"/>
      <c r="AA283" s="770" t="str">
        <f t="shared" si="51"/>
        <v/>
      </c>
      <c r="AB283" s="771" t="str">
        <f t="shared" si="49"/>
        <v/>
      </c>
      <c r="AC283" s="771">
        <f t="shared" si="52"/>
        <v>0</v>
      </c>
      <c r="AD283" s="771">
        <f t="shared" si="53"/>
        <v>0</v>
      </c>
      <c r="AE283" s="771">
        <f t="shared" si="54"/>
        <v>0</v>
      </c>
      <c r="AF283" s="772">
        <f t="shared" si="55"/>
        <v>0</v>
      </c>
      <c r="AG283" s="773"/>
      <c r="AH283" s="774"/>
      <c r="AI283" s="775"/>
      <c r="AJ283" s="776"/>
      <c r="AK283" s="777"/>
      <c r="AL283" s="769"/>
      <c r="AM283" s="770" t="str">
        <f t="shared" si="56"/>
        <v/>
      </c>
      <c r="AN283" s="771" t="str">
        <f t="shared" si="50"/>
        <v/>
      </c>
      <c r="AO283" s="771">
        <f t="shared" si="57"/>
        <v>0</v>
      </c>
      <c r="AP283" s="771">
        <f t="shared" si="58"/>
        <v>0</v>
      </c>
      <c r="AQ283" s="771">
        <f t="shared" si="59"/>
        <v>0</v>
      </c>
      <c r="AR283" s="772">
        <f t="shared" si="60"/>
        <v>0</v>
      </c>
      <c r="AS283" s="244"/>
      <c r="AT283" s="244"/>
    </row>
    <row r="284" spans="22:46" x14ac:dyDescent="0.25">
      <c r="V284" s="774"/>
      <c r="W284" s="775"/>
      <c r="X284" s="776"/>
      <c r="Y284" s="777"/>
      <c r="Z284" s="769"/>
      <c r="AA284" s="770" t="str">
        <f t="shared" si="51"/>
        <v/>
      </c>
      <c r="AB284" s="771" t="str">
        <f t="shared" si="49"/>
        <v/>
      </c>
      <c r="AC284" s="771">
        <f t="shared" si="52"/>
        <v>0</v>
      </c>
      <c r="AD284" s="771">
        <f t="shared" si="53"/>
        <v>0</v>
      </c>
      <c r="AE284" s="771">
        <f t="shared" si="54"/>
        <v>0</v>
      </c>
      <c r="AF284" s="772">
        <f t="shared" si="55"/>
        <v>0</v>
      </c>
      <c r="AG284" s="773"/>
      <c r="AH284" s="774"/>
      <c r="AI284" s="775"/>
      <c r="AJ284" s="776"/>
      <c r="AK284" s="777"/>
      <c r="AL284" s="769"/>
      <c r="AM284" s="770" t="str">
        <f t="shared" si="56"/>
        <v/>
      </c>
      <c r="AN284" s="771" t="str">
        <f t="shared" si="50"/>
        <v/>
      </c>
      <c r="AO284" s="771">
        <f t="shared" si="57"/>
        <v>0</v>
      </c>
      <c r="AP284" s="771">
        <f t="shared" si="58"/>
        <v>0</v>
      </c>
      <c r="AQ284" s="771">
        <f t="shared" si="59"/>
        <v>0</v>
      </c>
      <c r="AR284" s="772">
        <f t="shared" si="60"/>
        <v>0</v>
      </c>
      <c r="AS284" s="244"/>
      <c r="AT284" s="244"/>
    </row>
    <row r="285" spans="22:46" x14ac:dyDescent="0.25">
      <c r="V285" s="774"/>
      <c r="W285" s="775"/>
      <c r="X285" s="776"/>
      <c r="Y285" s="777"/>
      <c r="Z285" s="769"/>
      <c r="AA285" s="770" t="str">
        <f t="shared" si="51"/>
        <v/>
      </c>
      <c r="AB285" s="771" t="str">
        <f t="shared" si="49"/>
        <v/>
      </c>
      <c r="AC285" s="771">
        <f t="shared" si="52"/>
        <v>0</v>
      </c>
      <c r="AD285" s="771">
        <f t="shared" si="53"/>
        <v>0</v>
      </c>
      <c r="AE285" s="771">
        <f t="shared" si="54"/>
        <v>0</v>
      </c>
      <c r="AF285" s="772">
        <f t="shared" si="55"/>
        <v>0</v>
      </c>
      <c r="AG285" s="773"/>
      <c r="AH285" s="774"/>
      <c r="AI285" s="775"/>
      <c r="AJ285" s="776"/>
      <c r="AK285" s="777"/>
      <c r="AL285" s="769"/>
      <c r="AM285" s="770" t="str">
        <f t="shared" si="56"/>
        <v/>
      </c>
      <c r="AN285" s="771" t="str">
        <f t="shared" si="50"/>
        <v/>
      </c>
      <c r="AO285" s="771">
        <f t="shared" si="57"/>
        <v>0</v>
      </c>
      <c r="AP285" s="771">
        <f t="shared" si="58"/>
        <v>0</v>
      </c>
      <c r="AQ285" s="771">
        <f t="shared" si="59"/>
        <v>0</v>
      </c>
      <c r="AR285" s="772">
        <f t="shared" si="60"/>
        <v>0</v>
      </c>
      <c r="AS285" s="244"/>
      <c r="AT285" s="244"/>
    </row>
    <row r="286" spans="22:46" x14ac:dyDescent="0.25">
      <c r="V286" s="774"/>
      <c r="W286" s="775"/>
      <c r="X286" s="776"/>
      <c r="Y286" s="777"/>
      <c r="Z286" s="769"/>
      <c r="AA286" s="770" t="str">
        <f t="shared" si="51"/>
        <v/>
      </c>
      <c r="AB286" s="771" t="str">
        <f t="shared" si="49"/>
        <v/>
      </c>
      <c r="AC286" s="771">
        <f t="shared" si="52"/>
        <v>0</v>
      </c>
      <c r="AD286" s="771">
        <f t="shared" si="53"/>
        <v>0</v>
      </c>
      <c r="AE286" s="771">
        <f t="shared" si="54"/>
        <v>0</v>
      </c>
      <c r="AF286" s="772">
        <f t="shared" si="55"/>
        <v>0</v>
      </c>
      <c r="AG286" s="773"/>
      <c r="AH286" s="774"/>
      <c r="AI286" s="775"/>
      <c r="AJ286" s="776"/>
      <c r="AK286" s="777"/>
      <c r="AL286" s="769"/>
      <c r="AM286" s="770" t="str">
        <f t="shared" si="56"/>
        <v/>
      </c>
      <c r="AN286" s="771" t="str">
        <f t="shared" si="50"/>
        <v/>
      </c>
      <c r="AO286" s="771">
        <f t="shared" si="57"/>
        <v>0</v>
      </c>
      <c r="AP286" s="771">
        <f t="shared" si="58"/>
        <v>0</v>
      </c>
      <c r="AQ286" s="771">
        <f t="shared" si="59"/>
        <v>0</v>
      </c>
      <c r="AR286" s="772">
        <f t="shared" si="60"/>
        <v>0</v>
      </c>
      <c r="AS286" s="244"/>
      <c r="AT286" s="244"/>
    </row>
    <row r="287" spans="22:46" x14ac:dyDescent="0.25">
      <c r="V287" s="774"/>
      <c r="W287" s="775"/>
      <c r="X287" s="776"/>
      <c r="Y287" s="777"/>
      <c r="Z287" s="769"/>
      <c r="AA287" s="770" t="str">
        <f t="shared" si="51"/>
        <v/>
      </c>
      <c r="AB287" s="771" t="str">
        <f t="shared" si="49"/>
        <v/>
      </c>
      <c r="AC287" s="771">
        <f t="shared" si="52"/>
        <v>0</v>
      </c>
      <c r="AD287" s="771">
        <f t="shared" si="53"/>
        <v>0</v>
      </c>
      <c r="AE287" s="771">
        <f t="shared" si="54"/>
        <v>0</v>
      </c>
      <c r="AF287" s="772">
        <f t="shared" si="55"/>
        <v>0</v>
      </c>
      <c r="AG287" s="773"/>
      <c r="AH287" s="774"/>
      <c r="AI287" s="775"/>
      <c r="AJ287" s="776"/>
      <c r="AK287" s="777"/>
      <c r="AL287" s="769"/>
      <c r="AM287" s="770" t="str">
        <f t="shared" si="56"/>
        <v/>
      </c>
      <c r="AN287" s="771" t="str">
        <f t="shared" si="50"/>
        <v/>
      </c>
      <c r="AO287" s="771">
        <f t="shared" si="57"/>
        <v>0</v>
      </c>
      <c r="AP287" s="771">
        <f t="shared" si="58"/>
        <v>0</v>
      </c>
      <c r="AQ287" s="771">
        <f t="shared" si="59"/>
        <v>0</v>
      </c>
      <c r="AR287" s="772">
        <f t="shared" si="60"/>
        <v>0</v>
      </c>
      <c r="AS287" s="244"/>
      <c r="AT287" s="244"/>
    </row>
    <row r="288" spans="22:46" x14ac:dyDescent="0.25">
      <c r="V288" s="774"/>
      <c r="W288" s="775"/>
      <c r="X288" s="776"/>
      <c r="Y288" s="777"/>
      <c r="Z288" s="769"/>
      <c r="AA288" s="770" t="str">
        <f t="shared" si="51"/>
        <v/>
      </c>
      <c r="AB288" s="771" t="str">
        <f t="shared" si="49"/>
        <v/>
      </c>
      <c r="AC288" s="771">
        <f t="shared" si="52"/>
        <v>0</v>
      </c>
      <c r="AD288" s="771">
        <f t="shared" si="53"/>
        <v>0</v>
      </c>
      <c r="AE288" s="771">
        <f t="shared" si="54"/>
        <v>0</v>
      </c>
      <c r="AF288" s="772">
        <f t="shared" si="55"/>
        <v>0</v>
      </c>
      <c r="AG288" s="773"/>
      <c r="AH288" s="774"/>
      <c r="AI288" s="775"/>
      <c r="AJ288" s="776"/>
      <c r="AK288" s="777"/>
      <c r="AL288" s="769"/>
      <c r="AM288" s="770" t="str">
        <f t="shared" si="56"/>
        <v/>
      </c>
      <c r="AN288" s="771" t="str">
        <f t="shared" si="50"/>
        <v/>
      </c>
      <c r="AO288" s="771">
        <f t="shared" si="57"/>
        <v>0</v>
      </c>
      <c r="AP288" s="771">
        <f t="shared" si="58"/>
        <v>0</v>
      </c>
      <c r="AQ288" s="771">
        <f t="shared" si="59"/>
        <v>0</v>
      </c>
      <c r="AR288" s="772">
        <f t="shared" si="60"/>
        <v>0</v>
      </c>
      <c r="AS288" s="244"/>
      <c r="AT288" s="244"/>
    </row>
    <row r="289" spans="22:46" x14ac:dyDescent="0.25">
      <c r="V289" s="774"/>
      <c r="W289" s="775"/>
      <c r="X289" s="776"/>
      <c r="Y289" s="777"/>
      <c r="Z289" s="769"/>
      <c r="AA289" s="770" t="str">
        <f t="shared" si="51"/>
        <v/>
      </c>
      <c r="AB289" s="771" t="str">
        <f t="shared" si="49"/>
        <v/>
      </c>
      <c r="AC289" s="771">
        <f t="shared" si="52"/>
        <v>0</v>
      </c>
      <c r="AD289" s="771">
        <f t="shared" si="53"/>
        <v>0</v>
      </c>
      <c r="AE289" s="771">
        <f t="shared" si="54"/>
        <v>0</v>
      </c>
      <c r="AF289" s="772">
        <f t="shared" si="55"/>
        <v>0</v>
      </c>
      <c r="AG289" s="773"/>
      <c r="AH289" s="774"/>
      <c r="AI289" s="775"/>
      <c r="AJ289" s="776"/>
      <c r="AK289" s="777"/>
      <c r="AL289" s="769"/>
      <c r="AM289" s="770" t="str">
        <f t="shared" si="56"/>
        <v/>
      </c>
      <c r="AN289" s="771" t="str">
        <f t="shared" si="50"/>
        <v/>
      </c>
      <c r="AO289" s="771">
        <f t="shared" si="57"/>
        <v>0</v>
      </c>
      <c r="AP289" s="771">
        <f t="shared" si="58"/>
        <v>0</v>
      </c>
      <c r="AQ289" s="771">
        <f t="shared" si="59"/>
        <v>0</v>
      </c>
      <c r="AR289" s="772">
        <f t="shared" si="60"/>
        <v>0</v>
      </c>
      <c r="AS289" s="244"/>
      <c r="AT289" s="244"/>
    </row>
    <row r="290" spans="22:46" x14ac:dyDescent="0.25">
      <c r="V290" s="774"/>
      <c r="W290" s="775"/>
      <c r="X290" s="776"/>
      <c r="Y290" s="777"/>
      <c r="Z290" s="769"/>
      <c r="AA290" s="770" t="str">
        <f t="shared" si="51"/>
        <v/>
      </c>
      <c r="AB290" s="771" t="str">
        <f t="shared" si="49"/>
        <v/>
      </c>
      <c r="AC290" s="771">
        <f t="shared" si="52"/>
        <v>0</v>
      </c>
      <c r="AD290" s="771">
        <f t="shared" si="53"/>
        <v>0</v>
      </c>
      <c r="AE290" s="771">
        <f t="shared" si="54"/>
        <v>0</v>
      </c>
      <c r="AF290" s="772">
        <f t="shared" si="55"/>
        <v>0</v>
      </c>
      <c r="AG290" s="773"/>
      <c r="AH290" s="774"/>
      <c r="AI290" s="775"/>
      <c r="AJ290" s="776"/>
      <c r="AK290" s="777"/>
      <c r="AL290" s="769"/>
      <c r="AM290" s="770" t="str">
        <f t="shared" si="56"/>
        <v/>
      </c>
      <c r="AN290" s="771" t="str">
        <f t="shared" si="50"/>
        <v/>
      </c>
      <c r="AO290" s="771">
        <f t="shared" si="57"/>
        <v>0</v>
      </c>
      <c r="AP290" s="771">
        <f t="shared" si="58"/>
        <v>0</v>
      </c>
      <c r="AQ290" s="771">
        <f t="shared" si="59"/>
        <v>0</v>
      </c>
      <c r="AR290" s="772">
        <f t="shared" si="60"/>
        <v>0</v>
      </c>
      <c r="AS290" s="244"/>
      <c r="AT290" s="244"/>
    </row>
    <row r="291" spans="22:46" x14ac:dyDescent="0.25">
      <c r="V291" s="774"/>
      <c r="W291" s="775"/>
      <c r="X291" s="776"/>
      <c r="Y291" s="777"/>
      <c r="Z291" s="769"/>
      <c r="AA291" s="770" t="str">
        <f t="shared" si="51"/>
        <v/>
      </c>
      <c r="AB291" s="771" t="str">
        <f t="shared" si="49"/>
        <v/>
      </c>
      <c r="AC291" s="771">
        <f t="shared" si="52"/>
        <v>0</v>
      </c>
      <c r="AD291" s="771">
        <f t="shared" si="53"/>
        <v>0</v>
      </c>
      <c r="AE291" s="771">
        <f t="shared" si="54"/>
        <v>0</v>
      </c>
      <c r="AF291" s="772">
        <f t="shared" si="55"/>
        <v>0</v>
      </c>
      <c r="AG291" s="773"/>
      <c r="AH291" s="774"/>
      <c r="AI291" s="775"/>
      <c r="AJ291" s="776"/>
      <c r="AK291" s="777"/>
      <c r="AL291" s="769"/>
      <c r="AM291" s="770" t="str">
        <f t="shared" si="56"/>
        <v/>
      </c>
      <c r="AN291" s="771" t="str">
        <f t="shared" si="50"/>
        <v/>
      </c>
      <c r="AO291" s="771">
        <f t="shared" si="57"/>
        <v>0</v>
      </c>
      <c r="AP291" s="771">
        <f t="shared" si="58"/>
        <v>0</v>
      </c>
      <c r="AQ291" s="771">
        <f t="shared" si="59"/>
        <v>0</v>
      </c>
      <c r="AR291" s="772">
        <f t="shared" si="60"/>
        <v>0</v>
      </c>
      <c r="AS291" s="244"/>
      <c r="AT291" s="244"/>
    </row>
    <row r="292" spans="22:46" x14ac:dyDescent="0.25">
      <c r="V292" s="774"/>
      <c r="W292" s="775"/>
      <c r="X292" s="776"/>
      <c r="Y292" s="777"/>
      <c r="Z292" s="769"/>
      <c r="AA292" s="770" t="str">
        <f t="shared" si="51"/>
        <v/>
      </c>
      <c r="AB292" s="771" t="str">
        <f t="shared" si="49"/>
        <v/>
      </c>
      <c r="AC292" s="771">
        <f t="shared" si="52"/>
        <v>0</v>
      </c>
      <c r="AD292" s="771">
        <f t="shared" si="53"/>
        <v>0</v>
      </c>
      <c r="AE292" s="771">
        <f t="shared" si="54"/>
        <v>0</v>
      </c>
      <c r="AF292" s="772">
        <f t="shared" si="55"/>
        <v>0</v>
      </c>
      <c r="AG292" s="773"/>
      <c r="AH292" s="774"/>
      <c r="AI292" s="775"/>
      <c r="AJ292" s="776"/>
      <c r="AK292" s="777"/>
      <c r="AL292" s="769"/>
      <c r="AM292" s="770" t="str">
        <f t="shared" si="56"/>
        <v/>
      </c>
      <c r="AN292" s="771" t="str">
        <f t="shared" si="50"/>
        <v/>
      </c>
      <c r="AO292" s="771">
        <f t="shared" si="57"/>
        <v>0</v>
      </c>
      <c r="AP292" s="771">
        <f t="shared" si="58"/>
        <v>0</v>
      </c>
      <c r="AQ292" s="771">
        <f t="shared" si="59"/>
        <v>0</v>
      </c>
      <c r="AR292" s="772">
        <f t="shared" si="60"/>
        <v>0</v>
      </c>
      <c r="AS292" s="244"/>
      <c r="AT292" s="244"/>
    </row>
    <row r="293" spans="22:46" x14ac:dyDescent="0.25">
      <c r="V293" s="774"/>
      <c r="W293" s="775"/>
      <c r="X293" s="776"/>
      <c r="Y293" s="777"/>
      <c r="Z293" s="769"/>
      <c r="AA293" s="770" t="str">
        <f t="shared" si="51"/>
        <v/>
      </c>
      <c r="AB293" s="771" t="str">
        <f t="shared" si="49"/>
        <v/>
      </c>
      <c r="AC293" s="771">
        <f t="shared" si="52"/>
        <v>0</v>
      </c>
      <c r="AD293" s="771">
        <f t="shared" si="53"/>
        <v>0</v>
      </c>
      <c r="AE293" s="771">
        <f t="shared" si="54"/>
        <v>0</v>
      </c>
      <c r="AF293" s="772">
        <f t="shared" si="55"/>
        <v>0</v>
      </c>
      <c r="AG293" s="773"/>
      <c r="AH293" s="774"/>
      <c r="AI293" s="775"/>
      <c r="AJ293" s="776"/>
      <c r="AK293" s="777"/>
      <c r="AL293" s="769"/>
      <c r="AM293" s="770" t="str">
        <f t="shared" si="56"/>
        <v/>
      </c>
      <c r="AN293" s="771" t="str">
        <f t="shared" si="50"/>
        <v/>
      </c>
      <c r="AO293" s="771">
        <f t="shared" si="57"/>
        <v>0</v>
      </c>
      <c r="AP293" s="771">
        <f t="shared" si="58"/>
        <v>0</v>
      </c>
      <c r="AQ293" s="771">
        <f t="shared" si="59"/>
        <v>0</v>
      </c>
      <c r="AR293" s="772">
        <f t="shared" si="60"/>
        <v>0</v>
      </c>
      <c r="AS293" s="244"/>
      <c r="AT293" s="244"/>
    </row>
    <row r="294" spans="22:46" x14ac:dyDescent="0.25">
      <c r="V294" s="774"/>
      <c r="W294" s="775"/>
      <c r="X294" s="776"/>
      <c r="Y294" s="777"/>
      <c r="Z294" s="769"/>
      <c r="AA294" s="770" t="str">
        <f t="shared" si="51"/>
        <v/>
      </c>
      <c r="AB294" s="771" t="str">
        <f t="shared" si="49"/>
        <v/>
      </c>
      <c r="AC294" s="771">
        <f t="shared" si="52"/>
        <v>0</v>
      </c>
      <c r="AD294" s="771">
        <f t="shared" si="53"/>
        <v>0</v>
      </c>
      <c r="AE294" s="771">
        <f t="shared" si="54"/>
        <v>0</v>
      </c>
      <c r="AF294" s="772">
        <f t="shared" si="55"/>
        <v>0</v>
      </c>
      <c r="AG294" s="773"/>
      <c r="AH294" s="774"/>
      <c r="AI294" s="775"/>
      <c r="AJ294" s="776"/>
      <c r="AK294" s="777"/>
      <c r="AL294" s="769"/>
      <c r="AM294" s="770" t="str">
        <f t="shared" si="56"/>
        <v/>
      </c>
      <c r="AN294" s="771" t="str">
        <f t="shared" si="50"/>
        <v/>
      </c>
      <c r="AO294" s="771">
        <f t="shared" si="57"/>
        <v>0</v>
      </c>
      <c r="AP294" s="771">
        <f t="shared" si="58"/>
        <v>0</v>
      </c>
      <c r="AQ294" s="771">
        <f t="shared" si="59"/>
        <v>0</v>
      </c>
      <c r="AR294" s="772">
        <f t="shared" si="60"/>
        <v>0</v>
      </c>
      <c r="AS294" s="244"/>
      <c r="AT294" s="244"/>
    </row>
    <row r="295" spans="22:46" x14ac:dyDescent="0.25">
      <c r="V295" s="774"/>
      <c r="W295" s="775"/>
      <c r="X295" s="776"/>
      <c r="Y295" s="777"/>
      <c r="Z295" s="769"/>
      <c r="AA295" s="770" t="str">
        <f t="shared" si="51"/>
        <v/>
      </c>
      <c r="AB295" s="771" t="str">
        <f t="shared" si="49"/>
        <v/>
      </c>
      <c r="AC295" s="771">
        <f t="shared" si="52"/>
        <v>0</v>
      </c>
      <c r="AD295" s="771">
        <f t="shared" si="53"/>
        <v>0</v>
      </c>
      <c r="AE295" s="771">
        <f t="shared" si="54"/>
        <v>0</v>
      </c>
      <c r="AF295" s="772">
        <f t="shared" si="55"/>
        <v>0</v>
      </c>
      <c r="AG295" s="773"/>
      <c r="AH295" s="774"/>
      <c r="AI295" s="775"/>
      <c r="AJ295" s="776"/>
      <c r="AK295" s="777"/>
      <c r="AL295" s="769"/>
      <c r="AM295" s="770" t="str">
        <f t="shared" si="56"/>
        <v/>
      </c>
      <c r="AN295" s="771" t="str">
        <f t="shared" si="50"/>
        <v/>
      </c>
      <c r="AO295" s="771">
        <f t="shared" si="57"/>
        <v>0</v>
      </c>
      <c r="AP295" s="771">
        <f t="shared" si="58"/>
        <v>0</v>
      </c>
      <c r="AQ295" s="771">
        <f t="shared" si="59"/>
        <v>0</v>
      </c>
      <c r="AR295" s="772">
        <f t="shared" si="60"/>
        <v>0</v>
      </c>
      <c r="AS295" s="244"/>
      <c r="AT295" s="244"/>
    </row>
    <row r="296" spans="22:46" x14ac:dyDescent="0.25">
      <c r="V296" s="774"/>
      <c r="W296" s="775"/>
      <c r="X296" s="776"/>
      <c r="Y296" s="777"/>
      <c r="Z296" s="769"/>
      <c r="AA296" s="770" t="str">
        <f t="shared" si="51"/>
        <v/>
      </c>
      <c r="AB296" s="771" t="str">
        <f t="shared" si="49"/>
        <v/>
      </c>
      <c r="AC296" s="771">
        <f t="shared" si="52"/>
        <v>0</v>
      </c>
      <c r="AD296" s="771">
        <f t="shared" si="53"/>
        <v>0</v>
      </c>
      <c r="AE296" s="771">
        <f t="shared" si="54"/>
        <v>0</v>
      </c>
      <c r="AF296" s="772">
        <f t="shared" si="55"/>
        <v>0</v>
      </c>
      <c r="AG296" s="773"/>
      <c r="AH296" s="774"/>
      <c r="AI296" s="775"/>
      <c r="AJ296" s="776"/>
      <c r="AK296" s="777"/>
      <c r="AL296" s="769"/>
      <c r="AM296" s="770" t="str">
        <f t="shared" si="56"/>
        <v/>
      </c>
      <c r="AN296" s="771" t="str">
        <f t="shared" si="50"/>
        <v/>
      </c>
      <c r="AO296" s="771">
        <f t="shared" si="57"/>
        <v>0</v>
      </c>
      <c r="AP296" s="771">
        <f t="shared" si="58"/>
        <v>0</v>
      </c>
      <c r="AQ296" s="771">
        <f t="shared" si="59"/>
        <v>0</v>
      </c>
      <c r="AR296" s="772">
        <f t="shared" si="60"/>
        <v>0</v>
      </c>
      <c r="AS296" s="244"/>
      <c r="AT296" s="244"/>
    </row>
    <row r="297" spans="22:46" x14ac:dyDescent="0.25">
      <c r="V297" s="774"/>
      <c r="W297" s="775"/>
      <c r="X297" s="776"/>
      <c r="Y297" s="777"/>
      <c r="Z297" s="769"/>
      <c r="AA297" s="770" t="str">
        <f t="shared" si="51"/>
        <v/>
      </c>
      <c r="AB297" s="771" t="str">
        <f t="shared" si="49"/>
        <v/>
      </c>
      <c r="AC297" s="771">
        <f t="shared" si="52"/>
        <v>0</v>
      </c>
      <c r="AD297" s="771">
        <f t="shared" si="53"/>
        <v>0</v>
      </c>
      <c r="AE297" s="771">
        <f t="shared" si="54"/>
        <v>0</v>
      </c>
      <c r="AF297" s="772">
        <f t="shared" si="55"/>
        <v>0</v>
      </c>
      <c r="AG297" s="773"/>
      <c r="AH297" s="774"/>
      <c r="AI297" s="775"/>
      <c r="AJ297" s="776"/>
      <c r="AK297" s="777"/>
      <c r="AL297" s="769"/>
      <c r="AM297" s="770" t="str">
        <f t="shared" si="56"/>
        <v/>
      </c>
      <c r="AN297" s="771" t="str">
        <f t="shared" si="50"/>
        <v/>
      </c>
      <c r="AO297" s="771">
        <f t="shared" si="57"/>
        <v>0</v>
      </c>
      <c r="AP297" s="771">
        <f t="shared" si="58"/>
        <v>0</v>
      </c>
      <c r="AQ297" s="771">
        <f t="shared" si="59"/>
        <v>0</v>
      </c>
      <c r="AR297" s="772">
        <f t="shared" si="60"/>
        <v>0</v>
      </c>
      <c r="AS297" s="244"/>
      <c r="AT297" s="244"/>
    </row>
    <row r="298" spans="22:46" x14ac:dyDescent="0.25">
      <c r="V298" s="774"/>
      <c r="W298" s="775"/>
      <c r="X298" s="776"/>
      <c r="Y298" s="777"/>
      <c r="Z298" s="769"/>
      <c r="AA298" s="770" t="str">
        <f t="shared" si="51"/>
        <v/>
      </c>
      <c r="AB298" s="771" t="str">
        <f t="shared" si="49"/>
        <v/>
      </c>
      <c r="AC298" s="771">
        <f t="shared" si="52"/>
        <v>0</v>
      </c>
      <c r="AD298" s="771">
        <f t="shared" si="53"/>
        <v>0</v>
      </c>
      <c r="AE298" s="771">
        <f t="shared" si="54"/>
        <v>0</v>
      </c>
      <c r="AF298" s="772">
        <f t="shared" si="55"/>
        <v>0</v>
      </c>
      <c r="AG298" s="773"/>
      <c r="AH298" s="774"/>
      <c r="AI298" s="775"/>
      <c r="AJ298" s="776"/>
      <c r="AK298" s="777"/>
      <c r="AL298" s="769"/>
      <c r="AM298" s="770" t="str">
        <f t="shared" si="56"/>
        <v/>
      </c>
      <c r="AN298" s="771" t="str">
        <f t="shared" si="50"/>
        <v/>
      </c>
      <c r="AO298" s="771">
        <f t="shared" si="57"/>
        <v>0</v>
      </c>
      <c r="AP298" s="771">
        <f t="shared" si="58"/>
        <v>0</v>
      </c>
      <c r="AQ298" s="771">
        <f t="shared" si="59"/>
        <v>0</v>
      </c>
      <c r="AR298" s="772">
        <f t="shared" si="60"/>
        <v>0</v>
      </c>
      <c r="AS298" s="244"/>
      <c r="AT298" s="244"/>
    </row>
    <row r="299" spans="22:46" x14ac:dyDescent="0.25">
      <c r="V299" s="774"/>
      <c r="W299" s="775"/>
      <c r="X299" s="776"/>
      <c r="Y299" s="777"/>
      <c r="Z299" s="769"/>
      <c r="AA299" s="770" t="str">
        <f t="shared" si="51"/>
        <v/>
      </c>
      <c r="AB299" s="771" t="str">
        <f t="shared" si="49"/>
        <v/>
      </c>
      <c r="AC299" s="771">
        <f t="shared" si="52"/>
        <v>0</v>
      </c>
      <c r="AD299" s="771">
        <f t="shared" si="53"/>
        <v>0</v>
      </c>
      <c r="AE299" s="771">
        <f t="shared" si="54"/>
        <v>0</v>
      </c>
      <c r="AF299" s="772">
        <f t="shared" si="55"/>
        <v>0</v>
      </c>
      <c r="AG299" s="773"/>
      <c r="AH299" s="774"/>
      <c r="AI299" s="775"/>
      <c r="AJ299" s="776"/>
      <c r="AK299" s="777"/>
      <c r="AL299" s="769"/>
      <c r="AM299" s="770" t="str">
        <f t="shared" si="56"/>
        <v/>
      </c>
      <c r="AN299" s="771" t="str">
        <f t="shared" si="50"/>
        <v/>
      </c>
      <c r="AO299" s="771">
        <f t="shared" si="57"/>
        <v>0</v>
      </c>
      <c r="AP299" s="771">
        <f t="shared" si="58"/>
        <v>0</v>
      </c>
      <c r="AQ299" s="771">
        <f t="shared" si="59"/>
        <v>0</v>
      </c>
      <c r="AR299" s="772">
        <f t="shared" si="60"/>
        <v>0</v>
      </c>
      <c r="AS299" s="244"/>
      <c r="AT299" s="244"/>
    </row>
    <row r="300" spans="22:46" x14ac:dyDescent="0.25">
      <c r="V300" s="774"/>
      <c r="W300" s="775"/>
      <c r="X300" s="776"/>
      <c r="Y300" s="777"/>
      <c r="Z300" s="769"/>
      <c r="AA300" s="770" t="str">
        <f t="shared" si="51"/>
        <v/>
      </c>
      <c r="AB300" s="771" t="str">
        <f t="shared" si="49"/>
        <v/>
      </c>
      <c r="AC300" s="771">
        <f t="shared" si="52"/>
        <v>0</v>
      </c>
      <c r="AD300" s="771">
        <f t="shared" si="53"/>
        <v>0</v>
      </c>
      <c r="AE300" s="771">
        <f t="shared" si="54"/>
        <v>0</v>
      </c>
      <c r="AF300" s="772">
        <f t="shared" si="55"/>
        <v>0</v>
      </c>
      <c r="AG300" s="773"/>
      <c r="AH300" s="774"/>
      <c r="AI300" s="775"/>
      <c r="AJ300" s="776"/>
      <c r="AK300" s="777"/>
      <c r="AL300" s="769"/>
      <c r="AM300" s="770" t="str">
        <f t="shared" si="56"/>
        <v/>
      </c>
      <c r="AN300" s="771" t="str">
        <f t="shared" si="50"/>
        <v/>
      </c>
      <c r="AO300" s="771">
        <f t="shared" si="57"/>
        <v>0</v>
      </c>
      <c r="AP300" s="771">
        <f t="shared" si="58"/>
        <v>0</v>
      </c>
      <c r="AQ300" s="771">
        <f t="shared" si="59"/>
        <v>0</v>
      </c>
      <c r="AR300" s="772">
        <f t="shared" si="60"/>
        <v>0</v>
      </c>
      <c r="AS300" s="244"/>
      <c r="AT300" s="244"/>
    </row>
    <row r="301" spans="22:46" x14ac:dyDescent="0.25">
      <c r="V301" s="774"/>
      <c r="W301" s="775"/>
      <c r="X301" s="776"/>
      <c r="Y301" s="777"/>
      <c r="Z301" s="769"/>
      <c r="AA301" s="770" t="str">
        <f t="shared" si="51"/>
        <v/>
      </c>
      <c r="AB301" s="771" t="str">
        <f t="shared" si="49"/>
        <v/>
      </c>
      <c r="AC301" s="771">
        <f t="shared" si="52"/>
        <v>0</v>
      </c>
      <c r="AD301" s="771">
        <f t="shared" si="53"/>
        <v>0</v>
      </c>
      <c r="AE301" s="771">
        <f t="shared" si="54"/>
        <v>0</v>
      </c>
      <c r="AF301" s="772">
        <f t="shared" si="55"/>
        <v>0</v>
      </c>
      <c r="AG301" s="773"/>
      <c r="AH301" s="774"/>
      <c r="AI301" s="775"/>
      <c r="AJ301" s="776"/>
      <c r="AK301" s="777"/>
      <c r="AL301" s="769"/>
      <c r="AM301" s="770" t="str">
        <f t="shared" si="56"/>
        <v/>
      </c>
      <c r="AN301" s="771" t="str">
        <f t="shared" si="50"/>
        <v/>
      </c>
      <c r="AO301" s="771">
        <f t="shared" si="57"/>
        <v>0</v>
      </c>
      <c r="AP301" s="771">
        <f t="shared" si="58"/>
        <v>0</v>
      </c>
      <c r="AQ301" s="771">
        <f t="shared" si="59"/>
        <v>0</v>
      </c>
      <c r="AR301" s="772">
        <f t="shared" si="60"/>
        <v>0</v>
      </c>
      <c r="AS301" s="244"/>
      <c r="AT301" s="244"/>
    </row>
    <row r="302" spans="22:46" x14ac:dyDescent="0.25">
      <c r="V302" s="774"/>
      <c r="W302" s="775"/>
      <c r="X302" s="776"/>
      <c r="Y302" s="777"/>
      <c r="Z302" s="769"/>
      <c r="AA302" s="770" t="str">
        <f t="shared" si="51"/>
        <v/>
      </c>
      <c r="AB302" s="771" t="str">
        <f t="shared" si="49"/>
        <v/>
      </c>
      <c r="AC302" s="771">
        <f t="shared" si="52"/>
        <v>0</v>
      </c>
      <c r="AD302" s="771">
        <f t="shared" si="53"/>
        <v>0</v>
      </c>
      <c r="AE302" s="771">
        <f t="shared" si="54"/>
        <v>0</v>
      </c>
      <c r="AF302" s="772">
        <f t="shared" si="55"/>
        <v>0</v>
      </c>
      <c r="AG302" s="773"/>
      <c r="AH302" s="774"/>
      <c r="AI302" s="775"/>
      <c r="AJ302" s="776"/>
      <c r="AK302" s="777"/>
      <c r="AL302" s="769"/>
      <c r="AM302" s="770" t="str">
        <f t="shared" si="56"/>
        <v/>
      </c>
      <c r="AN302" s="771" t="str">
        <f t="shared" si="50"/>
        <v/>
      </c>
      <c r="AO302" s="771">
        <f t="shared" si="57"/>
        <v>0</v>
      </c>
      <c r="AP302" s="771">
        <f t="shared" si="58"/>
        <v>0</v>
      </c>
      <c r="AQ302" s="771">
        <f t="shared" si="59"/>
        <v>0</v>
      </c>
      <c r="AR302" s="772">
        <f t="shared" si="60"/>
        <v>0</v>
      </c>
      <c r="AS302" s="244"/>
      <c r="AT302" s="244"/>
    </row>
    <row r="303" spans="22:46" x14ac:dyDescent="0.25">
      <c r="V303" s="774"/>
      <c r="W303" s="775"/>
      <c r="X303" s="776"/>
      <c r="Y303" s="777"/>
      <c r="Z303" s="769"/>
      <c r="AA303" s="770" t="str">
        <f t="shared" si="51"/>
        <v/>
      </c>
      <c r="AB303" s="771" t="str">
        <f t="shared" si="49"/>
        <v/>
      </c>
      <c r="AC303" s="771">
        <f t="shared" si="52"/>
        <v>0</v>
      </c>
      <c r="AD303" s="771">
        <f t="shared" si="53"/>
        <v>0</v>
      </c>
      <c r="AE303" s="771">
        <f t="shared" si="54"/>
        <v>0</v>
      </c>
      <c r="AF303" s="772">
        <f t="shared" si="55"/>
        <v>0</v>
      </c>
      <c r="AG303" s="773"/>
      <c r="AH303" s="774"/>
      <c r="AI303" s="775"/>
      <c r="AJ303" s="776"/>
      <c r="AK303" s="777"/>
      <c r="AL303" s="769"/>
      <c r="AM303" s="770" t="str">
        <f t="shared" si="56"/>
        <v/>
      </c>
      <c r="AN303" s="771" t="str">
        <f t="shared" si="50"/>
        <v/>
      </c>
      <c r="AO303" s="771">
        <f t="shared" si="57"/>
        <v>0</v>
      </c>
      <c r="AP303" s="771">
        <f t="shared" si="58"/>
        <v>0</v>
      </c>
      <c r="AQ303" s="771">
        <f t="shared" si="59"/>
        <v>0</v>
      </c>
      <c r="AR303" s="772">
        <f t="shared" si="60"/>
        <v>0</v>
      </c>
      <c r="AS303" s="244"/>
      <c r="AT303" s="244"/>
    </row>
    <row r="304" spans="22:46" x14ac:dyDescent="0.25">
      <c r="V304" s="774"/>
      <c r="W304" s="775"/>
      <c r="X304" s="776"/>
      <c r="Y304" s="777"/>
      <c r="Z304" s="769"/>
      <c r="AA304" s="770" t="str">
        <f t="shared" si="51"/>
        <v/>
      </c>
      <c r="AB304" s="771" t="str">
        <f t="shared" si="49"/>
        <v/>
      </c>
      <c r="AC304" s="771">
        <f t="shared" si="52"/>
        <v>0</v>
      </c>
      <c r="AD304" s="771">
        <f t="shared" si="53"/>
        <v>0</v>
      </c>
      <c r="AE304" s="771">
        <f t="shared" si="54"/>
        <v>0</v>
      </c>
      <c r="AF304" s="772">
        <f t="shared" si="55"/>
        <v>0</v>
      </c>
      <c r="AG304" s="773"/>
      <c r="AH304" s="774"/>
      <c r="AI304" s="775"/>
      <c r="AJ304" s="776"/>
      <c r="AK304" s="777"/>
      <c r="AL304" s="769"/>
      <c r="AM304" s="770" t="str">
        <f t="shared" si="56"/>
        <v/>
      </c>
      <c r="AN304" s="771" t="str">
        <f t="shared" si="50"/>
        <v/>
      </c>
      <c r="AO304" s="771">
        <f t="shared" si="57"/>
        <v>0</v>
      </c>
      <c r="AP304" s="771">
        <f t="shared" si="58"/>
        <v>0</v>
      </c>
      <c r="AQ304" s="771">
        <f t="shared" si="59"/>
        <v>0</v>
      </c>
      <c r="AR304" s="772">
        <f t="shared" si="60"/>
        <v>0</v>
      </c>
      <c r="AS304" s="244"/>
      <c r="AT304" s="244"/>
    </row>
    <row r="305" spans="22:46" x14ac:dyDescent="0.25">
      <c r="V305" s="774"/>
      <c r="W305" s="775"/>
      <c r="X305" s="776"/>
      <c r="Y305" s="777"/>
      <c r="Z305" s="769"/>
      <c r="AA305" s="770" t="str">
        <f t="shared" si="51"/>
        <v/>
      </c>
      <c r="AB305" s="771" t="str">
        <f t="shared" si="49"/>
        <v/>
      </c>
      <c r="AC305" s="771">
        <f t="shared" si="52"/>
        <v>0</v>
      </c>
      <c r="AD305" s="771">
        <f t="shared" si="53"/>
        <v>0</v>
      </c>
      <c r="AE305" s="771">
        <f t="shared" si="54"/>
        <v>0</v>
      </c>
      <c r="AF305" s="772">
        <f t="shared" si="55"/>
        <v>0</v>
      </c>
      <c r="AG305" s="773"/>
      <c r="AH305" s="774"/>
      <c r="AI305" s="775"/>
      <c r="AJ305" s="776"/>
      <c r="AK305" s="777"/>
      <c r="AL305" s="769"/>
      <c r="AM305" s="770" t="str">
        <f t="shared" si="56"/>
        <v/>
      </c>
      <c r="AN305" s="771" t="str">
        <f t="shared" si="50"/>
        <v/>
      </c>
      <c r="AO305" s="771">
        <f t="shared" si="57"/>
        <v>0</v>
      </c>
      <c r="AP305" s="771">
        <f t="shared" si="58"/>
        <v>0</v>
      </c>
      <c r="AQ305" s="771">
        <f t="shared" si="59"/>
        <v>0</v>
      </c>
      <c r="AR305" s="772">
        <f t="shared" si="60"/>
        <v>0</v>
      </c>
      <c r="AS305" s="244"/>
      <c r="AT305" s="244"/>
    </row>
    <row r="306" spans="22:46" x14ac:dyDescent="0.25">
      <c r="V306" s="774"/>
      <c r="W306" s="775"/>
      <c r="X306" s="776"/>
      <c r="Y306" s="777"/>
      <c r="Z306" s="769"/>
      <c r="AA306" s="770" t="str">
        <f t="shared" si="51"/>
        <v/>
      </c>
      <c r="AB306" s="771" t="str">
        <f t="shared" si="49"/>
        <v/>
      </c>
      <c r="AC306" s="771">
        <f t="shared" si="52"/>
        <v>0</v>
      </c>
      <c r="AD306" s="771">
        <f t="shared" si="53"/>
        <v>0</v>
      </c>
      <c r="AE306" s="771">
        <f t="shared" si="54"/>
        <v>0</v>
      </c>
      <c r="AF306" s="772">
        <f t="shared" si="55"/>
        <v>0</v>
      </c>
      <c r="AG306" s="773"/>
      <c r="AH306" s="774"/>
      <c r="AI306" s="775"/>
      <c r="AJ306" s="776"/>
      <c r="AK306" s="777"/>
      <c r="AL306" s="769"/>
      <c r="AM306" s="770" t="str">
        <f t="shared" si="56"/>
        <v/>
      </c>
      <c r="AN306" s="771" t="str">
        <f t="shared" si="50"/>
        <v/>
      </c>
      <c r="AO306" s="771">
        <f t="shared" si="57"/>
        <v>0</v>
      </c>
      <c r="AP306" s="771">
        <f t="shared" si="58"/>
        <v>0</v>
      </c>
      <c r="AQ306" s="771">
        <f t="shared" si="59"/>
        <v>0</v>
      </c>
      <c r="AR306" s="772">
        <f t="shared" si="60"/>
        <v>0</v>
      </c>
      <c r="AS306" s="244"/>
      <c r="AT306" s="244"/>
    </row>
    <row r="307" spans="22:46" x14ac:dyDescent="0.25">
      <c r="V307" s="774"/>
      <c r="W307" s="775"/>
      <c r="X307" s="776"/>
      <c r="Y307" s="777"/>
      <c r="Z307" s="769"/>
      <c r="AA307" s="770" t="str">
        <f t="shared" si="51"/>
        <v/>
      </c>
      <c r="AB307" s="771" t="str">
        <f t="shared" si="49"/>
        <v/>
      </c>
      <c r="AC307" s="771">
        <f t="shared" si="52"/>
        <v>0</v>
      </c>
      <c r="AD307" s="771">
        <f t="shared" si="53"/>
        <v>0</v>
      </c>
      <c r="AE307" s="771">
        <f t="shared" si="54"/>
        <v>0</v>
      </c>
      <c r="AF307" s="772">
        <f t="shared" si="55"/>
        <v>0</v>
      </c>
      <c r="AG307" s="773"/>
      <c r="AH307" s="774"/>
      <c r="AI307" s="775"/>
      <c r="AJ307" s="776"/>
      <c r="AK307" s="777"/>
      <c r="AL307" s="769"/>
      <c r="AM307" s="770" t="str">
        <f t="shared" si="56"/>
        <v/>
      </c>
      <c r="AN307" s="771" t="str">
        <f t="shared" si="50"/>
        <v/>
      </c>
      <c r="AO307" s="771">
        <f t="shared" si="57"/>
        <v>0</v>
      </c>
      <c r="AP307" s="771">
        <f t="shared" si="58"/>
        <v>0</v>
      </c>
      <c r="AQ307" s="771">
        <f t="shared" si="59"/>
        <v>0</v>
      </c>
      <c r="AR307" s="772">
        <f t="shared" si="60"/>
        <v>0</v>
      </c>
      <c r="AS307" s="244"/>
      <c r="AT307" s="244"/>
    </row>
    <row r="308" spans="22:46" x14ac:dyDescent="0.25">
      <c r="V308" s="774"/>
      <c r="W308" s="775"/>
      <c r="X308" s="776"/>
      <c r="Y308" s="777"/>
      <c r="Z308" s="769"/>
      <c r="AA308" s="770" t="str">
        <f t="shared" si="51"/>
        <v/>
      </c>
      <c r="AB308" s="771" t="str">
        <f t="shared" si="49"/>
        <v/>
      </c>
      <c r="AC308" s="771">
        <f t="shared" si="52"/>
        <v>0</v>
      </c>
      <c r="AD308" s="771">
        <f t="shared" si="53"/>
        <v>0</v>
      </c>
      <c r="AE308" s="771">
        <f t="shared" si="54"/>
        <v>0</v>
      </c>
      <c r="AF308" s="772">
        <f t="shared" si="55"/>
        <v>0</v>
      </c>
      <c r="AG308" s="773"/>
      <c r="AH308" s="774"/>
      <c r="AI308" s="775"/>
      <c r="AJ308" s="776"/>
      <c r="AK308" s="777"/>
      <c r="AL308" s="769"/>
      <c r="AM308" s="770" t="str">
        <f t="shared" si="56"/>
        <v/>
      </c>
      <c r="AN308" s="771" t="str">
        <f t="shared" si="50"/>
        <v/>
      </c>
      <c r="AO308" s="771">
        <f t="shared" si="57"/>
        <v>0</v>
      </c>
      <c r="AP308" s="771">
        <f t="shared" si="58"/>
        <v>0</v>
      </c>
      <c r="AQ308" s="771">
        <f t="shared" si="59"/>
        <v>0</v>
      </c>
      <c r="AR308" s="772">
        <f t="shared" si="60"/>
        <v>0</v>
      </c>
      <c r="AS308" s="244"/>
      <c r="AT308" s="244"/>
    </row>
    <row r="309" spans="22:46" x14ac:dyDescent="0.25">
      <c r="V309" s="774"/>
      <c r="W309" s="775"/>
      <c r="X309" s="776"/>
      <c r="Y309" s="777"/>
      <c r="Z309" s="769"/>
      <c r="AA309" s="770" t="str">
        <f t="shared" si="51"/>
        <v/>
      </c>
      <c r="AB309" s="771" t="str">
        <f t="shared" si="49"/>
        <v/>
      </c>
      <c r="AC309" s="771">
        <f t="shared" si="52"/>
        <v>0</v>
      </c>
      <c r="AD309" s="771">
        <f t="shared" si="53"/>
        <v>0</v>
      </c>
      <c r="AE309" s="771">
        <f t="shared" si="54"/>
        <v>0</v>
      </c>
      <c r="AF309" s="772">
        <f t="shared" si="55"/>
        <v>0</v>
      </c>
      <c r="AG309" s="773"/>
      <c r="AH309" s="774"/>
      <c r="AI309" s="775"/>
      <c r="AJ309" s="776"/>
      <c r="AK309" s="777"/>
      <c r="AL309" s="769"/>
      <c r="AM309" s="770" t="str">
        <f t="shared" si="56"/>
        <v/>
      </c>
      <c r="AN309" s="771" t="str">
        <f t="shared" si="50"/>
        <v/>
      </c>
      <c r="AO309" s="771">
        <f t="shared" si="57"/>
        <v>0</v>
      </c>
      <c r="AP309" s="771">
        <f t="shared" si="58"/>
        <v>0</v>
      </c>
      <c r="AQ309" s="771">
        <f t="shared" si="59"/>
        <v>0</v>
      </c>
      <c r="AR309" s="772">
        <f t="shared" si="60"/>
        <v>0</v>
      </c>
      <c r="AS309" s="244"/>
      <c r="AT309" s="244"/>
    </row>
    <row r="310" spans="22:46" x14ac:dyDescent="0.25">
      <c r="V310" s="774"/>
      <c r="W310" s="775"/>
      <c r="X310" s="776"/>
      <c r="Y310" s="777"/>
      <c r="Z310" s="769"/>
      <c r="AA310" s="770" t="str">
        <f t="shared" si="51"/>
        <v/>
      </c>
      <c r="AB310" s="771" t="str">
        <f t="shared" si="49"/>
        <v/>
      </c>
      <c r="AC310" s="771">
        <f t="shared" si="52"/>
        <v>0</v>
      </c>
      <c r="AD310" s="771">
        <f t="shared" si="53"/>
        <v>0</v>
      </c>
      <c r="AE310" s="771">
        <f t="shared" si="54"/>
        <v>0</v>
      </c>
      <c r="AF310" s="772">
        <f t="shared" si="55"/>
        <v>0</v>
      </c>
      <c r="AG310" s="773"/>
      <c r="AH310" s="774"/>
      <c r="AI310" s="775"/>
      <c r="AJ310" s="776"/>
      <c r="AK310" s="777"/>
      <c r="AL310" s="769"/>
      <c r="AM310" s="770" t="str">
        <f t="shared" si="56"/>
        <v/>
      </c>
      <c r="AN310" s="771" t="str">
        <f t="shared" si="50"/>
        <v/>
      </c>
      <c r="AO310" s="771">
        <f t="shared" si="57"/>
        <v>0</v>
      </c>
      <c r="AP310" s="771">
        <f t="shared" si="58"/>
        <v>0</v>
      </c>
      <c r="AQ310" s="771">
        <f t="shared" si="59"/>
        <v>0</v>
      </c>
      <c r="AR310" s="772">
        <f t="shared" si="60"/>
        <v>0</v>
      </c>
      <c r="AS310" s="244"/>
      <c r="AT310" s="244"/>
    </row>
    <row r="311" spans="22:46" x14ac:dyDescent="0.25">
      <c r="V311" s="774"/>
      <c r="W311" s="775"/>
      <c r="X311" s="776"/>
      <c r="Y311" s="777"/>
      <c r="Z311" s="769"/>
      <c r="AA311" s="770" t="str">
        <f t="shared" si="51"/>
        <v/>
      </c>
      <c r="AB311" s="771" t="str">
        <f t="shared" si="49"/>
        <v/>
      </c>
      <c r="AC311" s="771">
        <f t="shared" si="52"/>
        <v>0</v>
      </c>
      <c r="AD311" s="771">
        <f t="shared" si="53"/>
        <v>0</v>
      </c>
      <c r="AE311" s="771">
        <f t="shared" si="54"/>
        <v>0</v>
      </c>
      <c r="AF311" s="772">
        <f t="shared" si="55"/>
        <v>0</v>
      </c>
      <c r="AG311" s="773"/>
      <c r="AH311" s="774"/>
      <c r="AI311" s="775"/>
      <c r="AJ311" s="776"/>
      <c r="AK311" s="777"/>
      <c r="AL311" s="769"/>
      <c r="AM311" s="770" t="str">
        <f t="shared" si="56"/>
        <v/>
      </c>
      <c r="AN311" s="771" t="str">
        <f t="shared" si="50"/>
        <v/>
      </c>
      <c r="AO311" s="771">
        <f t="shared" si="57"/>
        <v>0</v>
      </c>
      <c r="AP311" s="771">
        <f t="shared" si="58"/>
        <v>0</v>
      </c>
      <c r="AQ311" s="771">
        <f t="shared" si="59"/>
        <v>0</v>
      </c>
      <c r="AR311" s="772">
        <f t="shared" si="60"/>
        <v>0</v>
      </c>
      <c r="AS311" s="244"/>
      <c r="AT311" s="244"/>
    </row>
    <row r="312" spans="22:46" x14ac:dyDescent="0.25">
      <c r="V312" s="774"/>
      <c r="W312" s="775"/>
      <c r="X312" s="776"/>
      <c r="Y312" s="777"/>
      <c r="Z312" s="769"/>
      <c r="AA312" s="770" t="str">
        <f t="shared" si="51"/>
        <v/>
      </c>
      <c r="AB312" s="771" t="str">
        <f t="shared" si="49"/>
        <v/>
      </c>
      <c r="AC312" s="771">
        <f t="shared" si="52"/>
        <v>0</v>
      </c>
      <c r="AD312" s="771">
        <f t="shared" si="53"/>
        <v>0</v>
      </c>
      <c r="AE312" s="771">
        <f t="shared" si="54"/>
        <v>0</v>
      </c>
      <c r="AF312" s="772">
        <f t="shared" si="55"/>
        <v>0</v>
      </c>
      <c r="AG312" s="773"/>
      <c r="AH312" s="774"/>
      <c r="AI312" s="775"/>
      <c r="AJ312" s="776"/>
      <c r="AK312" s="777"/>
      <c r="AL312" s="769"/>
      <c r="AM312" s="770" t="str">
        <f t="shared" si="56"/>
        <v/>
      </c>
      <c r="AN312" s="771" t="str">
        <f t="shared" si="50"/>
        <v/>
      </c>
      <c r="AO312" s="771">
        <f t="shared" si="57"/>
        <v>0</v>
      </c>
      <c r="AP312" s="771">
        <f t="shared" si="58"/>
        <v>0</v>
      </c>
      <c r="AQ312" s="771">
        <f t="shared" si="59"/>
        <v>0</v>
      </c>
      <c r="AR312" s="772">
        <f t="shared" si="60"/>
        <v>0</v>
      </c>
      <c r="AS312" s="244"/>
      <c r="AT312" s="244"/>
    </row>
    <row r="313" spans="22:46" x14ac:dyDescent="0.25">
      <c r="V313" s="774"/>
      <c r="W313" s="775"/>
      <c r="X313" s="776"/>
      <c r="Y313" s="777"/>
      <c r="Z313" s="769"/>
      <c r="AA313" s="770" t="str">
        <f t="shared" si="51"/>
        <v/>
      </c>
      <c r="AB313" s="771" t="str">
        <f t="shared" si="49"/>
        <v/>
      </c>
      <c r="AC313" s="771">
        <f t="shared" si="52"/>
        <v>0</v>
      </c>
      <c r="AD313" s="771">
        <f t="shared" si="53"/>
        <v>0</v>
      </c>
      <c r="AE313" s="771">
        <f t="shared" si="54"/>
        <v>0</v>
      </c>
      <c r="AF313" s="772">
        <f t="shared" si="55"/>
        <v>0</v>
      </c>
      <c r="AG313" s="773"/>
      <c r="AH313" s="774"/>
      <c r="AI313" s="775"/>
      <c r="AJ313" s="776"/>
      <c r="AK313" s="777"/>
      <c r="AL313" s="769"/>
      <c r="AM313" s="770" t="str">
        <f t="shared" si="56"/>
        <v/>
      </c>
      <c r="AN313" s="771" t="str">
        <f t="shared" si="50"/>
        <v/>
      </c>
      <c r="AO313" s="771">
        <f t="shared" si="57"/>
        <v>0</v>
      </c>
      <c r="AP313" s="771">
        <f t="shared" si="58"/>
        <v>0</v>
      </c>
      <c r="AQ313" s="771">
        <f t="shared" si="59"/>
        <v>0</v>
      </c>
      <c r="AR313" s="772">
        <f t="shared" si="60"/>
        <v>0</v>
      </c>
      <c r="AS313" s="244"/>
      <c r="AT313" s="244"/>
    </row>
    <row r="314" spans="22:46" x14ac:dyDescent="0.25">
      <c r="V314" s="774"/>
      <c r="W314" s="775"/>
      <c r="X314" s="776"/>
      <c r="Y314" s="777"/>
      <c r="Z314" s="769"/>
      <c r="AA314" s="770" t="str">
        <f t="shared" si="51"/>
        <v/>
      </c>
      <c r="AB314" s="771" t="str">
        <f t="shared" si="49"/>
        <v/>
      </c>
      <c r="AC314" s="771">
        <f t="shared" si="52"/>
        <v>0</v>
      </c>
      <c r="AD314" s="771">
        <f t="shared" si="53"/>
        <v>0</v>
      </c>
      <c r="AE314" s="771">
        <f t="shared" si="54"/>
        <v>0</v>
      </c>
      <c r="AF314" s="772">
        <f t="shared" si="55"/>
        <v>0</v>
      </c>
      <c r="AG314" s="773"/>
      <c r="AH314" s="774"/>
      <c r="AI314" s="775"/>
      <c r="AJ314" s="776"/>
      <c r="AK314" s="777"/>
      <c r="AL314" s="769"/>
      <c r="AM314" s="770" t="str">
        <f t="shared" si="56"/>
        <v/>
      </c>
      <c r="AN314" s="771" t="str">
        <f t="shared" si="50"/>
        <v/>
      </c>
      <c r="AO314" s="771">
        <f t="shared" si="57"/>
        <v>0</v>
      </c>
      <c r="AP314" s="771">
        <f t="shared" si="58"/>
        <v>0</v>
      </c>
      <c r="AQ314" s="771">
        <f t="shared" si="59"/>
        <v>0</v>
      </c>
      <c r="AR314" s="772">
        <f t="shared" si="60"/>
        <v>0</v>
      </c>
      <c r="AS314" s="244"/>
      <c r="AT314" s="244"/>
    </row>
    <row r="315" spans="22:46" x14ac:dyDescent="0.25">
      <c r="V315" s="774"/>
      <c r="W315" s="775"/>
      <c r="X315" s="776"/>
      <c r="Y315" s="777"/>
      <c r="Z315" s="769"/>
      <c r="AA315" s="770" t="str">
        <f t="shared" si="51"/>
        <v/>
      </c>
      <c r="AB315" s="771" t="str">
        <f t="shared" si="49"/>
        <v/>
      </c>
      <c r="AC315" s="771">
        <f t="shared" si="52"/>
        <v>0</v>
      </c>
      <c r="AD315" s="771">
        <f t="shared" si="53"/>
        <v>0</v>
      </c>
      <c r="AE315" s="771">
        <f t="shared" si="54"/>
        <v>0</v>
      </c>
      <c r="AF315" s="772">
        <f t="shared" si="55"/>
        <v>0</v>
      </c>
      <c r="AG315" s="773"/>
      <c r="AH315" s="774"/>
      <c r="AI315" s="775"/>
      <c r="AJ315" s="776"/>
      <c r="AK315" s="777"/>
      <c r="AL315" s="769"/>
      <c r="AM315" s="770" t="str">
        <f t="shared" si="56"/>
        <v/>
      </c>
      <c r="AN315" s="771" t="str">
        <f t="shared" si="50"/>
        <v/>
      </c>
      <c r="AO315" s="771">
        <f t="shared" si="57"/>
        <v>0</v>
      </c>
      <c r="AP315" s="771">
        <f t="shared" si="58"/>
        <v>0</v>
      </c>
      <c r="AQ315" s="771">
        <f t="shared" si="59"/>
        <v>0</v>
      </c>
      <c r="AR315" s="772">
        <f t="shared" si="60"/>
        <v>0</v>
      </c>
      <c r="AS315" s="244"/>
      <c r="AT315" s="244"/>
    </row>
    <row r="316" spans="22:46" x14ac:dyDescent="0.25">
      <c r="V316" s="774"/>
      <c r="W316" s="775"/>
      <c r="X316" s="776"/>
      <c r="Y316" s="777"/>
      <c r="Z316" s="769"/>
      <c r="AA316" s="770" t="str">
        <f t="shared" si="51"/>
        <v/>
      </c>
      <c r="AB316" s="771" t="str">
        <f t="shared" si="49"/>
        <v/>
      </c>
      <c r="AC316" s="771">
        <f t="shared" si="52"/>
        <v>0</v>
      </c>
      <c r="AD316" s="771">
        <f t="shared" si="53"/>
        <v>0</v>
      </c>
      <c r="AE316" s="771">
        <f t="shared" si="54"/>
        <v>0</v>
      </c>
      <c r="AF316" s="772">
        <f t="shared" si="55"/>
        <v>0</v>
      </c>
      <c r="AG316" s="773"/>
      <c r="AH316" s="774"/>
      <c r="AI316" s="775"/>
      <c r="AJ316" s="776"/>
      <c r="AK316" s="777"/>
      <c r="AL316" s="769"/>
      <c r="AM316" s="770" t="str">
        <f t="shared" si="56"/>
        <v/>
      </c>
      <c r="AN316" s="771" t="str">
        <f t="shared" si="50"/>
        <v/>
      </c>
      <c r="AO316" s="771">
        <f t="shared" si="57"/>
        <v>0</v>
      </c>
      <c r="AP316" s="771">
        <f t="shared" si="58"/>
        <v>0</v>
      </c>
      <c r="AQ316" s="771">
        <f t="shared" si="59"/>
        <v>0</v>
      </c>
      <c r="AR316" s="772">
        <f t="shared" si="60"/>
        <v>0</v>
      </c>
      <c r="AS316" s="244"/>
      <c r="AT316" s="244"/>
    </row>
    <row r="317" spans="22:46" x14ac:dyDescent="0.25">
      <c r="V317" s="774"/>
      <c r="W317" s="775"/>
      <c r="X317" s="776"/>
      <c r="Y317" s="777"/>
      <c r="Z317" s="769"/>
      <c r="AA317" s="770" t="str">
        <f t="shared" si="51"/>
        <v/>
      </c>
      <c r="AB317" s="771" t="str">
        <f t="shared" si="49"/>
        <v/>
      </c>
      <c r="AC317" s="771">
        <f t="shared" si="52"/>
        <v>0</v>
      </c>
      <c r="AD317" s="771">
        <f t="shared" si="53"/>
        <v>0</v>
      </c>
      <c r="AE317" s="771">
        <f t="shared" si="54"/>
        <v>0</v>
      </c>
      <c r="AF317" s="772">
        <f t="shared" si="55"/>
        <v>0</v>
      </c>
      <c r="AG317" s="773"/>
      <c r="AH317" s="774"/>
      <c r="AI317" s="775"/>
      <c r="AJ317" s="776"/>
      <c r="AK317" s="777"/>
      <c r="AL317" s="769"/>
      <c r="AM317" s="770" t="str">
        <f t="shared" si="56"/>
        <v/>
      </c>
      <c r="AN317" s="771" t="str">
        <f t="shared" si="50"/>
        <v/>
      </c>
      <c r="AO317" s="771">
        <f t="shared" si="57"/>
        <v>0</v>
      </c>
      <c r="AP317" s="771">
        <f t="shared" si="58"/>
        <v>0</v>
      </c>
      <c r="AQ317" s="771">
        <f t="shared" si="59"/>
        <v>0</v>
      </c>
      <c r="AR317" s="772">
        <f t="shared" si="60"/>
        <v>0</v>
      </c>
      <c r="AS317" s="244"/>
      <c r="AT317" s="244"/>
    </row>
    <row r="318" spans="22:46" x14ac:dyDescent="0.25">
      <c r="V318" s="774"/>
      <c r="W318" s="775"/>
      <c r="X318" s="776"/>
      <c r="Y318" s="777"/>
      <c r="Z318" s="769"/>
      <c r="AA318" s="770" t="str">
        <f t="shared" si="51"/>
        <v/>
      </c>
      <c r="AB318" s="771" t="str">
        <f t="shared" si="49"/>
        <v/>
      </c>
      <c r="AC318" s="771">
        <f t="shared" si="52"/>
        <v>0</v>
      </c>
      <c r="AD318" s="771">
        <f t="shared" si="53"/>
        <v>0</v>
      </c>
      <c r="AE318" s="771">
        <f t="shared" si="54"/>
        <v>0</v>
      </c>
      <c r="AF318" s="772">
        <f t="shared" si="55"/>
        <v>0</v>
      </c>
      <c r="AG318" s="773"/>
      <c r="AH318" s="774"/>
      <c r="AI318" s="775"/>
      <c r="AJ318" s="776"/>
      <c r="AK318" s="777"/>
      <c r="AL318" s="769"/>
      <c r="AM318" s="770" t="str">
        <f t="shared" si="56"/>
        <v/>
      </c>
      <c r="AN318" s="771" t="str">
        <f t="shared" si="50"/>
        <v/>
      </c>
      <c r="AO318" s="771">
        <f t="shared" si="57"/>
        <v>0</v>
      </c>
      <c r="AP318" s="771">
        <f t="shared" si="58"/>
        <v>0</v>
      </c>
      <c r="AQ318" s="771">
        <f t="shared" si="59"/>
        <v>0</v>
      </c>
      <c r="AR318" s="772">
        <f t="shared" si="60"/>
        <v>0</v>
      </c>
      <c r="AS318" s="244"/>
      <c r="AT318" s="244"/>
    </row>
    <row r="319" spans="22:46" x14ac:dyDescent="0.25">
      <c r="V319" s="774"/>
      <c r="W319" s="775"/>
      <c r="X319" s="776"/>
      <c r="Y319" s="777"/>
      <c r="Z319" s="769"/>
      <c r="AA319" s="770" t="str">
        <f t="shared" si="51"/>
        <v/>
      </c>
      <c r="AB319" s="771" t="str">
        <f t="shared" si="49"/>
        <v/>
      </c>
      <c r="AC319" s="771">
        <f t="shared" si="52"/>
        <v>0</v>
      </c>
      <c r="AD319" s="771">
        <f t="shared" si="53"/>
        <v>0</v>
      </c>
      <c r="AE319" s="771">
        <f t="shared" si="54"/>
        <v>0</v>
      </c>
      <c r="AF319" s="772">
        <f t="shared" si="55"/>
        <v>0</v>
      </c>
      <c r="AG319" s="773"/>
      <c r="AH319" s="774"/>
      <c r="AI319" s="775"/>
      <c r="AJ319" s="776"/>
      <c r="AK319" s="777"/>
      <c r="AL319" s="769"/>
      <c r="AM319" s="770" t="str">
        <f t="shared" si="56"/>
        <v/>
      </c>
      <c r="AN319" s="771" t="str">
        <f t="shared" si="50"/>
        <v/>
      </c>
      <c r="AO319" s="771">
        <f t="shared" si="57"/>
        <v>0</v>
      </c>
      <c r="AP319" s="771">
        <f t="shared" si="58"/>
        <v>0</v>
      </c>
      <c r="AQ319" s="771">
        <f t="shared" si="59"/>
        <v>0</v>
      </c>
      <c r="AR319" s="772">
        <f t="shared" si="60"/>
        <v>0</v>
      </c>
      <c r="AS319" s="244"/>
      <c r="AT319" s="244"/>
    </row>
    <row r="320" spans="22:46" x14ac:dyDescent="0.25">
      <c r="V320" s="774"/>
      <c r="W320" s="775"/>
      <c r="X320" s="776"/>
      <c r="Y320" s="777"/>
      <c r="Z320" s="769"/>
      <c r="AA320" s="770" t="str">
        <f t="shared" si="51"/>
        <v/>
      </c>
      <c r="AB320" s="771" t="str">
        <f t="shared" si="49"/>
        <v/>
      </c>
      <c r="AC320" s="771">
        <f t="shared" si="52"/>
        <v>0</v>
      </c>
      <c r="AD320" s="771">
        <f t="shared" si="53"/>
        <v>0</v>
      </c>
      <c r="AE320" s="771">
        <f t="shared" si="54"/>
        <v>0</v>
      </c>
      <c r="AF320" s="772">
        <f t="shared" si="55"/>
        <v>0</v>
      </c>
      <c r="AG320" s="773"/>
      <c r="AH320" s="774"/>
      <c r="AI320" s="775"/>
      <c r="AJ320" s="776"/>
      <c r="AK320" s="777"/>
      <c r="AL320" s="769"/>
      <c r="AM320" s="770" t="str">
        <f t="shared" si="56"/>
        <v/>
      </c>
      <c r="AN320" s="771" t="str">
        <f t="shared" si="50"/>
        <v/>
      </c>
      <c r="AO320" s="771">
        <f t="shared" si="57"/>
        <v>0</v>
      </c>
      <c r="AP320" s="771">
        <f t="shared" si="58"/>
        <v>0</v>
      </c>
      <c r="AQ320" s="771">
        <f t="shared" si="59"/>
        <v>0</v>
      </c>
      <c r="AR320" s="772">
        <f t="shared" si="60"/>
        <v>0</v>
      </c>
      <c r="AS320" s="244"/>
      <c r="AT320" s="244"/>
    </row>
    <row r="321" spans="22:46" x14ac:dyDescent="0.25">
      <c r="V321" s="774"/>
      <c r="W321" s="775"/>
      <c r="X321" s="776"/>
      <c r="Y321" s="777"/>
      <c r="Z321" s="769"/>
      <c r="AA321" s="770" t="str">
        <f t="shared" si="51"/>
        <v/>
      </c>
      <c r="AB321" s="771" t="str">
        <f t="shared" si="49"/>
        <v/>
      </c>
      <c r="AC321" s="771">
        <f t="shared" si="52"/>
        <v>0</v>
      </c>
      <c r="AD321" s="771">
        <f t="shared" si="53"/>
        <v>0</v>
      </c>
      <c r="AE321" s="771">
        <f t="shared" si="54"/>
        <v>0</v>
      </c>
      <c r="AF321" s="772">
        <f t="shared" si="55"/>
        <v>0</v>
      </c>
      <c r="AG321" s="773"/>
      <c r="AH321" s="774"/>
      <c r="AI321" s="775"/>
      <c r="AJ321" s="776"/>
      <c r="AK321" s="777"/>
      <c r="AL321" s="769"/>
      <c r="AM321" s="770" t="str">
        <f t="shared" si="56"/>
        <v/>
      </c>
      <c r="AN321" s="771" t="str">
        <f t="shared" si="50"/>
        <v/>
      </c>
      <c r="AO321" s="771">
        <f t="shared" si="57"/>
        <v>0</v>
      </c>
      <c r="AP321" s="771">
        <f t="shared" si="58"/>
        <v>0</v>
      </c>
      <c r="AQ321" s="771">
        <f t="shared" si="59"/>
        <v>0</v>
      </c>
      <c r="AR321" s="772">
        <f t="shared" si="60"/>
        <v>0</v>
      </c>
      <c r="AS321" s="244"/>
      <c r="AT321" s="244"/>
    </row>
    <row r="322" spans="22:46" x14ac:dyDescent="0.25">
      <c r="V322" s="774"/>
      <c r="W322" s="775"/>
      <c r="X322" s="776"/>
      <c r="Y322" s="777"/>
      <c r="Z322" s="769"/>
      <c r="AA322" s="770" t="str">
        <f t="shared" si="51"/>
        <v/>
      </c>
      <c r="AB322" s="771" t="str">
        <f t="shared" si="49"/>
        <v/>
      </c>
      <c r="AC322" s="771">
        <f t="shared" si="52"/>
        <v>0</v>
      </c>
      <c r="AD322" s="771">
        <f t="shared" si="53"/>
        <v>0</v>
      </c>
      <c r="AE322" s="771">
        <f t="shared" si="54"/>
        <v>0</v>
      </c>
      <c r="AF322" s="772">
        <f t="shared" si="55"/>
        <v>0</v>
      </c>
      <c r="AG322" s="773"/>
      <c r="AH322" s="774"/>
      <c r="AI322" s="775"/>
      <c r="AJ322" s="776"/>
      <c r="AK322" s="777"/>
      <c r="AL322" s="769"/>
      <c r="AM322" s="770" t="str">
        <f t="shared" si="56"/>
        <v/>
      </c>
      <c r="AN322" s="771" t="str">
        <f t="shared" si="50"/>
        <v/>
      </c>
      <c r="AO322" s="771">
        <f t="shared" si="57"/>
        <v>0</v>
      </c>
      <c r="AP322" s="771">
        <f t="shared" si="58"/>
        <v>0</v>
      </c>
      <c r="AQ322" s="771">
        <f t="shared" si="59"/>
        <v>0</v>
      </c>
      <c r="AR322" s="772">
        <f t="shared" si="60"/>
        <v>0</v>
      </c>
      <c r="AS322" s="244"/>
      <c r="AT322" s="244"/>
    </row>
    <row r="323" spans="22:46" x14ac:dyDescent="0.25">
      <c r="V323" s="774"/>
      <c r="W323" s="775"/>
      <c r="X323" s="776"/>
      <c r="Y323" s="777"/>
      <c r="Z323" s="769"/>
      <c r="AA323" s="770" t="str">
        <f t="shared" si="51"/>
        <v/>
      </c>
      <c r="AB323" s="771" t="str">
        <f t="shared" si="49"/>
        <v/>
      </c>
      <c r="AC323" s="771">
        <f t="shared" si="52"/>
        <v>0</v>
      </c>
      <c r="AD323" s="771">
        <f t="shared" si="53"/>
        <v>0</v>
      </c>
      <c r="AE323" s="771">
        <f t="shared" si="54"/>
        <v>0</v>
      </c>
      <c r="AF323" s="772">
        <f t="shared" si="55"/>
        <v>0</v>
      </c>
      <c r="AG323" s="773"/>
      <c r="AH323" s="774"/>
      <c r="AI323" s="775"/>
      <c r="AJ323" s="776"/>
      <c r="AK323" s="777"/>
      <c r="AL323" s="769"/>
      <c r="AM323" s="770" t="str">
        <f t="shared" si="56"/>
        <v/>
      </c>
      <c r="AN323" s="771" t="str">
        <f t="shared" si="50"/>
        <v/>
      </c>
      <c r="AO323" s="771">
        <f t="shared" si="57"/>
        <v>0</v>
      </c>
      <c r="AP323" s="771">
        <f t="shared" si="58"/>
        <v>0</v>
      </c>
      <c r="AQ323" s="771">
        <f t="shared" si="59"/>
        <v>0</v>
      </c>
      <c r="AR323" s="772">
        <f t="shared" si="60"/>
        <v>0</v>
      </c>
      <c r="AS323" s="244"/>
      <c r="AT323" s="244"/>
    </row>
    <row r="324" spans="22:46" x14ac:dyDescent="0.25">
      <c r="V324" s="774"/>
      <c r="W324" s="775"/>
      <c r="X324" s="776"/>
      <c r="Y324" s="777"/>
      <c r="Z324" s="769"/>
      <c r="AA324" s="770" t="str">
        <f t="shared" si="51"/>
        <v/>
      </c>
      <c r="AB324" s="771" t="str">
        <f t="shared" si="49"/>
        <v/>
      </c>
      <c r="AC324" s="771">
        <f t="shared" si="52"/>
        <v>0</v>
      </c>
      <c r="AD324" s="771">
        <f t="shared" si="53"/>
        <v>0</v>
      </c>
      <c r="AE324" s="771">
        <f t="shared" si="54"/>
        <v>0</v>
      </c>
      <c r="AF324" s="772">
        <f t="shared" si="55"/>
        <v>0</v>
      </c>
      <c r="AG324" s="773"/>
      <c r="AH324" s="774"/>
      <c r="AI324" s="775"/>
      <c r="AJ324" s="776"/>
      <c r="AK324" s="777"/>
      <c r="AL324" s="769"/>
      <c r="AM324" s="770" t="str">
        <f t="shared" si="56"/>
        <v/>
      </c>
      <c r="AN324" s="771" t="str">
        <f t="shared" si="50"/>
        <v/>
      </c>
      <c r="AO324" s="771">
        <f t="shared" si="57"/>
        <v>0</v>
      </c>
      <c r="AP324" s="771">
        <f t="shared" si="58"/>
        <v>0</v>
      </c>
      <c r="AQ324" s="771">
        <f t="shared" si="59"/>
        <v>0</v>
      </c>
      <c r="AR324" s="772">
        <f t="shared" si="60"/>
        <v>0</v>
      </c>
      <c r="AS324" s="244"/>
      <c r="AT324" s="244"/>
    </row>
    <row r="325" spans="22:46" x14ac:dyDescent="0.25">
      <c r="V325" s="774"/>
      <c r="W325" s="775"/>
      <c r="X325" s="776"/>
      <c r="Y325" s="777"/>
      <c r="Z325" s="769"/>
      <c r="AA325" s="770" t="str">
        <f t="shared" si="51"/>
        <v/>
      </c>
      <c r="AB325" s="771" t="str">
        <f t="shared" si="49"/>
        <v/>
      </c>
      <c r="AC325" s="771">
        <f t="shared" si="52"/>
        <v>0</v>
      </c>
      <c r="AD325" s="771">
        <f t="shared" si="53"/>
        <v>0</v>
      </c>
      <c r="AE325" s="771">
        <f t="shared" si="54"/>
        <v>0</v>
      </c>
      <c r="AF325" s="772">
        <f t="shared" si="55"/>
        <v>0</v>
      </c>
      <c r="AG325" s="773"/>
      <c r="AH325" s="774"/>
      <c r="AI325" s="775"/>
      <c r="AJ325" s="776"/>
      <c r="AK325" s="777"/>
      <c r="AL325" s="769"/>
      <c r="AM325" s="770" t="str">
        <f t="shared" si="56"/>
        <v/>
      </c>
      <c r="AN325" s="771" t="str">
        <f t="shared" si="50"/>
        <v/>
      </c>
      <c r="AO325" s="771">
        <f t="shared" si="57"/>
        <v>0</v>
      </c>
      <c r="AP325" s="771">
        <f t="shared" si="58"/>
        <v>0</v>
      </c>
      <c r="AQ325" s="771">
        <f t="shared" si="59"/>
        <v>0</v>
      </c>
      <c r="AR325" s="772">
        <f t="shared" si="60"/>
        <v>0</v>
      </c>
      <c r="AS325" s="244"/>
      <c r="AT325" s="244"/>
    </row>
    <row r="326" spans="22:46" x14ac:dyDescent="0.25">
      <c r="V326" s="774"/>
      <c r="W326" s="775"/>
      <c r="X326" s="776"/>
      <c r="Y326" s="777"/>
      <c r="Z326" s="769"/>
      <c r="AA326" s="770" t="str">
        <f t="shared" si="51"/>
        <v/>
      </c>
      <c r="AB326" s="771" t="str">
        <f t="shared" si="49"/>
        <v/>
      </c>
      <c r="AC326" s="771">
        <f t="shared" si="52"/>
        <v>0</v>
      </c>
      <c r="AD326" s="771">
        <f t="shared" si="53"/>
        <v>0</v>
      </c>
      <c r="AE326" s="771">
        <f t="shared" si="54"/>
        <v>0</v>
      </c>
      <c r="AF326" s="772">
        <f t="shared" si="55"/>
        <v>0</v>
      </c>
      <c r="AG326" s="773"/>
      <c r="AH326" s="774"/>
      <c r="AI326" s="775"/>
      <c r="AJ326" s="776"/>
      <c r="AK326" s="777"/>
      <c r="AL326" s="769"/>
      <c r="AM326" s="770" t="str">
        <f t="shared" si="56"/>
        <v/>
      </c>
      <c r="AN326" s="771" t="str">
        <f t="shared" si="50"/>
        <v/>
      </c>
      <c r="AO326" s="771">
        <f t="shared" si="57"/>
        <v>0</v>
      </c>
      <c r="AP326" s="771">
        <f t="shared" si="58"/>
        <v>0</v>
      </c>
      <c r="AQ326" s="771">
        <f t="shared" si="59"/>
        <v>0</v>
      </c>
      <c r="AR326" s="772">
        <f t="shared" si="60"/>
        <v>0</v>
      </c>
      <c r="AS326" s="244"/>
      <c r="AT326" s="244"/>
    </row>
    <row r="327" spans="22:46" x14ac:dyDescent="0.25">
      <c r="V327" s="774"/>
      <c r="W327" s="775"/>
      <c r="X327" s="776"/>
      <c r="Y327" s="777"/>
      <c r="Z327" s="769"/>
      <c r="AA327" s="770" t="str">
        <f t="shared" si="51"/>
        <v/>
      </c>
      <c r="AB327" s="771" t="str">
        <f t="shared" si="49"/>
        <v/>
      </c>
      <c r="AC327" s="771">
        <f t="shared" si="52"/>
        <v>0</v>
      </c>
      <c r="AD327" s="771">
        <f t="shared" si="53"/>
        <v>0</v>
      </c>
      <c r="AE327" s="771">
        <f t="shared" si="54"/>
        <v>0</v>
      </c>
      <c r="AF327" s="772">
        <f t="shared" si="55"/>
        <v>0</v>
      </c>
      <c r="AG327" s="773"/>
      <c r="AH327" s="774"/>
      <c r="AI327" s="775"/>
      <c r="AJ327" s="776"/>
      <c r="AK327" s="777"/>
      <c r="AL327" s="769"/>
      <c r="AM327" s="770" t="str">
        <f t="shared" si="56"/>
        <v/>
      </c>
      <c r="AN327" s="771" t="str">
        <f t="shared" si="50"/>
        <v/>
      </c>
      <c r="AO327" s="771">
        <f t="shared" si="57"/>
        <v>0</v>
      </c>
      <c r="AP327" s="771">
        <f t="shared" si="58"/>
        <v>0</v>
      </c>
      <c r="AQ327" s="771">
        <f t="shared" si="59"/>
        <v>0</v>
      </c>
      <c r="AR327" s="772">
        <f t="shared" si="60"/>
        <v>0</v>
      </c>
      <c r="AS327" s="244"/>
      <c r="AT327" s="244"/>
    </row>
    <row r="328" spans="22:46" x14ac:dyDescent="0.25">
      <c r="V328" s="774"/>
      <c r="W328" s="775"/>
      <c r="X328" s="776"/>
      <c r="Y328" s="777"/>
      <c r="Z328" s="769"/>
      <c r="AA328" s="770" t="str">
        <f t="shared" si="51"/>
        <v/>
      </c>
      <c r="AB328" s="771" t="str">
        <f t="shared" ref="AB328:AB391" si="61">IF(Y328&gt;1,IF((TestEOY-X328)/365&gt;AA328,AA328,ROUNDUP(((TestEOY-X328)/365),0)),"")</f>
        <v/>
      </c>
      <c r="AC328" s="771">
        <f t="shared" si="52"/>
        <v>0</v>
      </c>
      <c r="AD328" s="771">
        <f t="shared" si="53"/>
        <v>0</v>
      </c>
      <c r="AE328" s="771">
        <f t="shared" si="54"/>
        <v>0</v>
      </c>
      <c r="AF328" s="772">
        <f t="shared" si="55"/>
        <v>0</v>
      </c>
      <c r="AG328" s="773"/>
      <c r="AH328" s="774"/>
      <c r="AI328" s="775"/>
      <c r="AJ328" s="776"/>
      <c r="AK328" s="777"/>
      <c r="AL328" s="769"/>
      <c r="AM328" s="770" t="str">
        <f t="shared" si="56"/>
        <v/>
      </c>
      <c r="AN328" s="771" t="str">
        <f t="shared" ref="AN328:AN391" si="62">IF(AK328&lt;&gt;"",IF((TestEOY-AJ328)/365&gt;AM328,AM328,ROUNDUP(((TestEOY-AJ328)/365),0)),"")</f>
        <v/>
      </c>
      <c r="AO328" s="771">
        <f t="shared" si="57"/>
        <v>0</v>
      </c>
      <c r="AP328" s="771">
        <f t="shared" si="58"/>
        <v>0</v>
      </c>
      <c r="AQ328" s="771">
        <f t="shared" si="59"/>
        <v>0</v>
      </c>
      <c r="AR328" s="772">
        <f t="shared" si="60"/>
        <v>0</v>
      </c>
      <c r="AS328" s="244"/>
      <c r="AT328" s="244"/>
    </row>
    <row r="329" spans="22:46" x14ac:dyDescent="0.25">
      <c r="V329" s="774"/>
      <c r="W329" s="775"/>
      <c r="X329" s="776"/>
      <c r="Y329" s="777"/>
      <c r="Z329" s="769"/>
      <c r="AA329" s="770" t="str">
        <f t="shared" ref="AA329:AA392" si="63">IFERROR(INDEX($AU$8:$AU$23,MATCH(V329,$AT$8:$AT$23,0)),"")</f>
        <v/>
      </c>
      <c r="AB329" s="771" t="str">
        <f t="shared" si="61"/>
        <v/>
      </c>
      <c r="AC329" s="771">
        <f t="shared" ref="AC329:AC392" si="64">IFERROR(IF(AB329&gt;=AA329,0,IF(AA329&gt;AB329,SLN(Y329,Z329,AA329),0)),"")</f>
        <v>0</v>
      </c>
      <c r="AD329" s="771">
        <f t="shared" ref="AD329:AD392" si="65">AE329-AC329</f>
        <v>0</v>
      </c>
      <c r="AE329" s="771">
        <f t="shared" ref="AE329:AE392" si="66">IFERROR(IF(OR(AA329=0,AA329=""),
     0,
     IF(AB329&gt;=AA329,
          +Y329,
          (+AC329*AB329))),
"")</f>
        <v>0</v>
      </c>
      <c r="AF329" s="772">
        <f t="shared" ref="AF329:AF392" si="67">IFERROR(IF(AE329&gt;Y329,0,(+Y329-AE329))-Z329,"")</f>
        <v>0</v>
      </c>
      <c r="AG329" s="773"/>
      <c r="AH329" s="774"/>
      <c r="AI329" s="775"/>
      <c r="AJ329" s="776"/>
      <c r="AK329" s="777"/>
      <c r="AL329" s="769"/>
      <c r="AM329" s="770" t="str">
        <f t="shared" ref="AM329:AM392" si="68">IFERROR(INDEX($AU$8:$AU$23,MATCH(AH329,$AT$8:$AT$23,0)),"")</f>
        <v/>
      </c>
      <c r="AN329" s="771" t="str">
        <f t="shared" si="62"/>
        <v/>
      </c>
      <c r="AO329" s="771">
        <f t="shared" ref="AO329:AO392" si="69">IFERROR(IF(AN329&gt;=AM329,0,IF(AM329&gt;AN329,SLN(AK329,AL329,AM329),0)),"")</f>
        <v>0</v>
      </c>
      <c r="AP329" s="771">
        <f t="shared" ref="AP329:AP392" si="70">AQ329-AO329</f>
        <v>0</v>
      </c>
      <c r="AQ329" s="771">
        <f t="shared" ref="AQ329:AQ392" si="71">IFERROR(IF(OR(AM329=0,AM329=""),
     0,
     IF(AN329&gt;=AM329,
          +AK329,
          (+AO329*AN329))),
"")</f>
        <v>0</v>
      </c>
      <c r="AR329" s="772">
        <f t="shared" ref="AR329:AR392" si="72">IFERROR(IF(AQ329&gt;AK329,0,(+AK329-AQ329))-AL329,"")</f>
        <v>0</v>
      </c>
      <c r="AS329" s="244"/>
      <c r="AT329" s="244"/>
    </row>
    <row r="330" spans="22:46" x14ac:dyDescent="0.25">
      <c r="V330" s="774"/>
      <c r="W330" s="775"/>
      <c r="X330" s="776"/>
      <c r="Y330" s="777"/>
      <c r="Z330" s="769"/>
      <c r="AA330" s="770" t="str">
        <f t="shared" si="63"/>
        <v/>
      </c>
      <c r="AB330" s="771" t="str">
        <f t="shared" si="61"/>
        <v/>
      </c>
      <c r="AC330" s="771">
        <f t="shared" si="64"/>
        <v>0</v>
      </c>
      <c r="AD330" s="771">
        <f t="shared" si="65"/>
        <v>0</v>
      </c>
      <c r="AE330" s="771">
        <f t="shared" si="66"/>
        <v>0</v>
      </c>
      <c r="AF330" s="772">
        <f t="shared" si="67"/>
        <v>0</v>
      </c>
      <c r="AG330" s="773"/>
      <c r="AH330" s="774"/>
      <c r="AI330" s="775"/>
      <c r="AJ330" s="776"/>
      <c r="AK330" s="777"/>
      <c r="AL330" s="769"/>
      <c r="AM330" s="770" t="str">
        <f t="shared" si="68"/>
        <v/>
      </c>
      <c r="AN330" s="771" t="str">
        <f t="shared" si="62"/>
        <v/>
      </c>
      <c r="AO330" s="771">
        <f t="shared" si="69"/>
        <v>0</v>
      </c>
      <c r="AP330" s="771">
        <f t="shared" si="70"/>
        <v>0</v>
      </c>
      <c r="AQ330" s="771">
        <f t="shared" si="71"/>
        <v>0</v>
      </c>
      <c r="AR330" s="772">
        <f t="shared" si="72"/>
        <v>0</v>
      </c>
      <c r="AS330" s="244"/>
      <c r="AT330" s="244"/>
    </row>
    <row r="331" spans="22:46" x14ac:dyDescent="0.25">
      <c r="V331" s="774"/>
      <c r="W331" s="775"/>
      <c r="X331" s="776"/>
      <c r="Y331" s="777"/>
      <c r="Z331" s="769"/>
      <c r="AA331" s="770" t="str">
        <f t="shared" si="63"/>
        <v/>
      </c>
      <c r="AB331" s="771" t="str">
        <f t="shared" si="61"/>
        <v/>
      </c>
      <c r="AC331" s="771">
        <f t="shared" si="64"/>
        <v>0</v>
      </c>
      <c r="AD331" s="771">
        <f t="shared" si="65"/>
        <v>0</v>
      </c>
      <c r="AE331" s="771">
        <f t="shared" si="66"/>
        <v>0</v>
      </c>
      <c r="AF331" s="772">
        <f t="shared" si="67"/>
        <v>0</v>
      </c>
      <c r="AG331" s="773"/>
      <c r="AH331" s="774"/>
      <c r="AI331" s="775"/>
      <c r="AJ331" s="776"/>
      <c r="AK331" s="777"/>
      <c r="AL331" s="769"/>
      <c r="AM331" s="770" t="str">
        <f t="shared" si="68"/>
        <v/>
      </c>
      <c r="AN331" s="771" t="str">
        <f t="shared" si="62"/>
        <v/>
      </c>
      <c r="AO331" s="771">
        <f t="shared" si="69"/>
        <v>0</v>
      </c>
      <c r="AP331" s="771">
        <f t="shared" si="70"/>
        <v>0</v>
      </c>
      <c r="AQ331" s="771">
        <f t="shared" si="71"/>
        <v>0</v>
      </c>
      <c r="AR331" s="772">
        <f t="shared" si="72"/>
        <v>0</v>
      </c>
      <c r="AS331" s="244"/>
      <c r="AT331" s="244"/>
    </row>
    <row r="332" spans="22:46" x14ac:dyDescent="0.25">
      <c r="V332" s="774"/>
      <c r="W332" s="775"/>
      <c r="X332" s="776"/>
      <c r="Y332" s="777"/>
      <c r="Z332" s="769"/>
      <c r="AA332" s="770" t="str">
        <f t="shared" si="63"/>
        <v/>
      </c>
      <c r="AB332" s="771" t="str">
        <f t="shared" si="61"/>
        <v/>
      </c>
      <c r="AC332" s="771">
        <f t="shared" si="64"/>
        <v>0</v>
      </c>
      <c r="AD332" s="771">
        <f t="shared" si="65"/>
        <v>0</v>
      </c>
      <c r="AE332" s="771">
        <f t="shared" si="66"/>
        <v>0</v>
      </c>
      <c r="AF332" s="772">
        <f t="shared" si="67"/>
        <v>0</v>
      </c>
      <c r="AG332" s="773"/>
      <c r="AH332" s="774"/>
      <c r="AI332" s="775"/>
      <c r="AJ332" s="776"/>
      <c r="AK332" s="777"/>
      <c r="AL332" s="769"/>
      <c r="AM332" s="770" t="str">
        <f t="shared" si="68"/>
        <v/>
      </c>
      <c r="AN332" s="771" t="str">
        <f t="shared" si="62"/>
        <v/>
      </c>
      <c r="AO332" s="771">
        <f t="shared" si="69"/>
        <v>0</v>
      </c>
      <c r="AP332" s="771">
        <f t="shared" si="70"/>
        <v>0</v>
      </c>
      <c r="AQ332" s="771">
        <f t="shared" si="71"/>
        <v>0</v>
      </c>
      <c r="AR332" s="772">
        <f t="shared" si="72"/>
        <v>0</v>
      </c>
      <c r="AS332" s="244"/>
      <c r="AT332" s="244"/>
    </row>
    <row r="333" spans="22:46" x14ac:dyDescent="0.25">
      <c r="V333" s="774"/>
      <c r="W333" s="775"/>
      <c r="X333" s="776"/>
      <c r="Y333" s="777"/>
      <c r="Z333" s="769"/>
      <c r="AA333" s="770" t="str">
        <f t="shared" si="63"/>
        <v/>
      </c>
      <c r="AB333" s="771" t="str">
        <f t="shared" si="61"/>
        <v/>
      </c>
      <c r="AC333" s="771">
        <f t="shared" si="64"/>
        <v>0</v>
      </c>
      <c r="AD333" s="771">
        <f t="shared" si="65"/>
        <v>0</v>
      </c>
      <c r="AE333" s="771">
        <f t="shared" si="66"/>
        <v>0</v>
      </c>
      <c r="AF333" s="772">
        <f t="shared" si="67"/>
        <v>0</v>
      </c>
      <c r="AG333" s="773"/>
      <c r="AH333" s="774"/>
      <c r="AI333" s="775"/>
      <c r="AJ333" s="776"/>
      <c r="AK333" s="777"/>
      <c r="AL333" s="769"/>
      <c r="AM333" s="770" t="str">
        <f t="shared" si="68"/>
        <v/>
      </c>
      <c r="AN333" s="771" t="str">
        <f t="shared" si="62"/>
        <v/>
      </c>
      <c r="AO333" s="771">
        <f t="shared" si="69"/>
        <v>0</v>
      </c>
      <c r="AP333" s="771">
        <f t="shared" si="70"/>
        <v>0</v>
      </c>
      <c r="AQ333" s="771">
        <f t="shared" si="71"/>
        <v>0</v>
      </c>
      <c r="AR333" s="772">
        <f t="shared" si="72"/>
        <v>0</v>
      </c>
      <c r="AS333" s="244"/>
      <c r="AT333" s="244"/>
    </row>
    <row r="334" spans="22:46" x14ac:dyDescent="0.25">
      <c r="V334" s="774"/>
      <c r="W334" s="775"/>
      <c r="X334" s="776"/>
      <c r="Y334" s="777"/>
      <c r="Z334" s="769"/>
      <c r="AA334" s="770" t="str">
        <f t="shared" si="63"/>
        <v/>
      </c>
      <c r="AB334" s="771" t="str">
        <f t="shared" si="61"/>
        <v/>
      </c>
      <c r="AC334" s="771">
        <f t="shared" si="64"/>
        <v>0</v>
      </c>
      <c r="AD334" s="771">
        <f t="shared" si="65"/>
        <v>0</v>
      </c>
      <c r="AE334" s="771">
        <f t="shared" si="66"/>
        <v>0</v>
      </c>
      <c r="AF334" s="772">
        <f t="shared" si="67"/>
        <v>0</v>
      </c>
      <c r="AG334" s="773"/>
      <c r="AH334" s="774"/>
      <c r="AI334" s="775"/>
      <c r="AJ334" s="776"/>
      <c r="AK334" s="777"/>
      <c r="AL334" s="769"/>
      <c r="AM334" s="770" t="str">
        <f t="shared" si="68"/>
        <v/>
      </c>
      <c r="AN334" s="771" t="str">
        <f t="shared" si="62"/>
        <v/>
      </c>
      <c r="AO334" s="771">
        <f t="shared" si="69"/>
        <v>0</v>
      </c>
      <c r="AP334" s="771">
        <f t="shared" si="70"/>
        <v>0</v>
      </c>
      <c r="AQ334" s="771">
        <f t="shared" si="71"/>
        <v>0</v>
      </c>
      <c r="AR334" s="772">
        <f t="shared" si="72"/>
        <v>0</v>
      </c>
      <c r="AS334" s="244"/>
      <c r="AT334" s="244"/>
    </row>
    <row r="335" spans="22:46" x14ac:dyDescent="0.25">
      <c r="V335" s="774"/>
      <c r="W335" s="775"/>
      <c r="X335" s="776"/>
      <c r="Y335" s="777"/>
      <c r="Z335" s="769"/>
      <c r="AA335" s="770" t="str">
        <f t="shared" si="63"/>
        <v/>
      </c>
      <c r="AB335" s="771" t="str">
        <f t="shared" si="61"/>
        <v/>
      </c>
      <c r="AC335" s="771">
        <f t="shared" si="64"/>
        <v>0</v>
      </c>
      <c r="AD335" s="771">
        <f t="shared" si="65"/>
        <v>0</v>
      </c>
      <c r="AE335" s="771">
        <f t="shared" si="66"/>
        <v>0</v>
      </c>
      <c r="AF335" s="772">
        <f t="shared" si="67"/>
        <v>0</v>
      </c>
      <c r="AG335" s="773"/>
      <c r="AH335" s="774"/>
      <c r="AI335" s="775"/>
      <c r="AJ335" s="776"/>
      <c r="AK335" s="777"/>
      <c r="AL335" s="769"/>
      <c r="AM335" s="770" t="str">
        <f t="shared" si="68"/>
        <v/>
      </c>
      <c r="AN335" s="771" t="str">
        <f t="shared" si="62"/>
        <v/>
      </c>
      <c r="AO335" s="771">
        <f t="shared" si="69"/>
        <v>0</v>
      </c>
      <c r="AP335" s="771">
        <f t="shared" si="70"/>
        <v>0</v>
      </c>
      <c r="AQ335" s="771">
        <f t="shared" si="71"/>
        <v>0</v>
      </c>
      <c r="AR335" s="772">
        <f t="shared" si="72"/>
        <v>0</v>
      </c>
      <c r="AS335" s="244"/>
      <c r="AT335" s="244"/>
    </row>
    <row r="336" spans="22:46" x14ac:dyDescent="0.25">
      <c r="V336" s="774"/>
      <c r="W336" s="775"/>
      <c r="X336" s="776"/>
      <c r="Y336" s="777"/>
      <c r="Z336" s="769"/>
      <c r="AA336" s="770" t="str">
        <f t="shared" si="63"/>
        <v/>
      </c>
      <c r="AB336" s="771" t="str">
        <f t="shared" si="61"/>
        <v/>
      </c>
      <c r="AC336" s="771">
        <f t="shared" si="64"/>
        <v>0</v>
      </c>
      <c r="AD336" s="771">
        <f t="shared" si="65"/>
        <v>0</v>
      </c>
      <c r="AE336" s="771">
        <f t="shared" si="66"/>
        <v>0</v>
      </c>
      <c r="AF336" s="772">
        <f t="shared" si="67"/>
        <v>0</v>
      </c>
      <c r="AG336" s="773"/>
      <c r="AH336" s="774"/>
      <c r="AI336" s="775"/>
      <c r="AJ336" s="776"/>
      <c r="AK336" s="777"/>
      <c r="AL336" s="769"/>
      <c r="AM336" s="770" t="str">
        <f t="shared" si="68"/>
        <v/>
      </c>
      <c r="AN336" s="771" t="str">
        <f t="shared" si="62"/>
        <v/>
      </c>
      <c r="AO336" s="771">
        <f t="shared" si="69"/>
        <v>0</v>
      </c>
      <c r="AP336" s="771">
        <f t="shared" si="70"/>
        <v>0</v>
      </c>
      <c r="AQ336" s="771">
        <f t="shared" si="71"/>
        <v>0</v>
      </c>
      <c r="AR336" s="772">
        <f t="shared" si="72"/>
        <v>0</v>
      </c>
      <c r="AS336" s="244"/>
      <c r="AT336" s="244"/>
    </row>
    <row r="337" spans="22:46" x14ac:dyDescent="0.25">
      <c r="V337" s="774"/>
      <c r="W337" s="775"/>
      <c r="X337" s="776"/>
      <c r="Y337" s="777"/>
      <c r="Z337" s="769"/>
      <c r="AA337" s="770" t="str">
        <f t="shared" si="63"/>
        <v/>
      </c>
      <c r="AB337" s="771" t="str">
        <f t="shared" si="61"/>
        <v/>
      </c>
      <c r="AC337" s="771">
        <f t="shared" si="64"/>
        <v>0</v>
      </c>
      <c r="AD337" s="771">
        <f t="shared" si="65"/>
        <v>0</v>
      </c>
      <c r="AE337" s="771">
        <f t="shared" si="66"/>
        <v>0</v>
      </c>
      <c r="AF337" s="772">
        <f t="shared" si="67"/>
        <v>0</v>
      </c>
      <c r="AG337" s="773"/>
      <c r="AH337" s="774"/>
      <c r="AI337" s="775"/>
      <c r="AJ337" s="776"/>
      <c r="AK337" s="777"/>
      <c r="AL337" s="769"/>
      <c r="AM337" s="770" t="str">
        <f t="shared" si="68"/>
        <v/>
      </c>
      <c r="AN337" s="771" t="str">
        <f t="shared" si="62"/>
        <v/>
      </c>
      <c r="AO337" s="771">
        <f t="shared" si="69"/>
        <v>0</v>
      </c>
      <c r="AP337" s="771">
        <f t="shared" si="70"/>
        <v>0</v>
      </c>
      <c r="AQ337" s="771">
        <f t="shared" si="71"/>
        <v>0</v>
      </c>
      <c r="AR337" s="772">
        <f t="shared" si="72"/>
        <v>0</v>
      </c>
      <c r="AS337" s="244"/>
      <c r="AT337" s="244"/>
    </row>
    <row r="338" spans="22:46" x14ac:dyDescent="0.25">
      <c r="V338" s="774"/>
      <c r="W338" s="775"/>
      <c r="X338" s="776"/>
      <c r="Y338" s="777"/>
      <c r="Z338" s="769"/>
      <c r="AA338" s="770" t="str">
        <f t="shared" si="63"/>
        <v/>
      </c>
      <c r="AB338" s="771" t="str">
        <f t="shared" si="61"/>
        <v/>
      </c>
      <c r="AC338" s="771">
        <f t="shared" si="64"/>
        <v>0</v>
      </c>
      <c r="AD338" s="771">
        <f t="shared" si="65"/>
        <v>0</v>
      </c>
      <c r="AE338" s="771">
        <f t="shared" si="66"/>
        <v>0</v>
      </c>
      <c r="AF338" s="772">
        <f t="shared" si="67"/>
        <v>0</v>
      </c>
      <c r="AG338" s="773"/>
      <c r="AH338" s="774"/>
      <c r="AI338" s="775"/>
      <c r="AJ338" s="776"/>
      <c r="AK338" s="777"/>
      <c r="AL338" s="769"/>
      <c r="AM338" s="770" t="str">
        <f t="shared" si="68"/>
        <v/>
      </c>
      <c r="AN338" s="771" t="str">
        <f t="shared" si="62"/>
        <v/>
      </c>
      <c r="AO338" s="771">
        <f t="shared" si="69"/>
        <v>0</v>
      </c>
      <c r="AP338" s="771">
        <f t="shared" si="70"/>
        <v>0</v>
      </c>
      <c r="AQ338" s="771">
        <f t="shared" si="71"/>
        <v>0</v>
      </c>
      <c r="AR338" s="772">
        <f t="shared" si="72"/>
        <v>0</v>
      </c>
      <c r="AS338" s="244"/>
      <c r="AT338" s="244"/>
    </row>
    <row r="339" spans="22:46" x14ac:dyDescent="0.25">
      <c r="V339" s="774"/>
      <c r="W339" s="775"/>
      <c r="X339" s="776"/>
      <c r="Y339" s="777"/>
      <c r="Z339" s="769"/>
      <c r="AA339" s="770" t="str">
        <f t="shared" si="63"/>
        <v/>
      </c>
      <c r="AB339" s="771" t="str">
        <f t="shared" si="61"/>
        <v/>
      </c>
      <c r="AC339" s="771">
        <f t="shared" si="64"/>
        <v>0</v>
      </c>
      <c r="AD339" s="771">
        <f t="shared" si="65"/>
        <v>0</v>
      </c>
      <c r="AE339" s="771">
        <f t="shared" si="66"/>
        <v>0</v>
      </c>
      <c r="AF339" s="772">
        <f t="shared" si="67"/>
        <v>0</v>
      </c>
      <c r="AG339" s="773"/>
      <c r="AH339" s="774"/>
      <c r="AI339" s="775"/>
      <c r="AJ339" s="776"/>
      <c r="AK339" s="777"/>
      <c r="AL339" s="769"/>
      <c r="AM339" s="770" t="str">
        <f t="shared" si="68"/>
        <v/>
      </c>
      <c r="AN339" s="771" t="str">
        <f t="shared" si="62"/>
        <v/>
      </c>
      <c r="AO339" s="771">
        <f t="shared" si="69"/>
        <v>0</v>
      </c>
      <c r="AP339" s="771">
        <f t="shared" si="70"/>
        <v>0</v>
      </c>
      <c r="AQ339" s="771">
        <f t="shared" si="71"/>
        <v>0</v>
      </c>
      <c r="AR339" s="772">
        <f t="shared" si="72"/>
        <v>0</v>
      </c>
      <c r="AS339" s="244"/>
      <c r="AT339" s="244"/>
    </row>
    <row r="340" spans="22:46" x14ac:dyDescent="0.25">
      <c r="V340" s="774"/>
      <c r="W340" s="775"/>
      <c r="X340" s="776"/>
      <c r="Y340" s="777"/>
      <c r="Z340" s="769"/>
      <c r="AA340" s="770" t="str">
        <f t="shared" si="63"/>
        <v/>
      </c>
      <c r="AB340" s="771" t="str">
        <f t="shared" si="61"/>
        <v/>
      </c>
      <c r="AC340" s="771">
        <f t="shared" si="64"/>
        <v>0</v>
      </c>
      <c r="AD340" s="771">
        <f t="shared" si="65"/>
        <v>0</v>
      </c>
      <c r="AE340" s="771">
        <f t="shared" si="66"/>
        <v>0</v>
      </c>
      <c r="AF340" s="772">
        <f t="shared" si="67"/>
        <v>0</v>
      </c>
      <c r="AG340" s="773"/>
      <c r="AH340" s="774"/>
      <c r="AI340" s="775"/>
      <c r="AJ340" s="776"/>
      <c r="AK340" s="777"/>
      <c r="AL340" s="769"/>
      <c r="AM340" s="770" t="str">
        <f t="shared" si="68"/>
        <v/>
      </c>
      <c r="AN340" s="771" t="str">
        <f t="shared" si="62"/>
        <v/>
      </c>
      <c r="AO340" s="771">
        <f t="shared" si="69"/>
        <v>0</v>
      </c>
      <c r="AP340" s="771">
        <f t="shared" si="70"/>
        <v>0</v>
      </c>
      <c r="AQ340" s="771">
        <f t="shared" si="71"/>
        <v>0</v>
      </c>
      <c r="AR340" s="772">
        <f t="shared" si="72"/>
        <v>0</v>
      </c>
      <c r="AS340" s="244"/>
      <c r="AT340" s="244"/>
    </row>
    <row r="341" spans="22:46" x14ac:dyDescent="0.25">
      <c r="V341" s="774"/>
      <c r="W341" s="775"/>
      <c r="X341" s="776"/>
      <c r="Y341" s="777"/>
      <c r="Z341" s="769"/>
      <c r="AA341" s="770" t="str">
        <f t="shared" si="63"/>
        <v/>
      </c>
      <c r="AB341" s="771" t="str">
        <f t="shared" si="61"/>
        <v/>
      </c>
      <c r="AC341" s="771">
        <f t="shared" si="64"/>
        <v>0</v>
      </c>
      <c r="AD341" s="771">
        <f t="shared" si="65"/>
        <v>0</v>
      </c>
      <c r="AE341" s="771">
        <f t="shared" si="66"/>
        <v>0</v>
      </c>
      <c r="AF341" s="772">
        <f t="shared" si="67"/>
        <v>0</v>
      </c>
      <c r="AG341" s="773"/>
      <c r="AH341" s="774"/>
      <c r="AI341" s="775"/>
      <c r="AJ341" s="776"/>
      <c r="AK341" s="777"/>
      <c r="AL341" s="769"/>
      <c r="AM341" s="770" t="str">
        <f t="shared" si="68"/>
        <v/>
      </c>
      <c r="AN341" s="771" t="str">
        <f t="shared" si="62"/>
        <v/>
      </c>
      <c r="AO341" s="771">
        <f t="shared" si="69"/>
        <v>0</v>
      </c>
      <c r="AP341" s="771">
        <f t="shared" si="70"/>
        <v>0</v>
      </c>
      <c r="AQ341" s="771">
        <f t="shared" si="71"/>
        <v>0</v>
      </c>
      <c r="AR341" s="772">
        <f t="shared" si="72"/>
        <v>0</v>
      </c>
      <c r="AS341" s="244"/>
      <c r="AT341" s="244"/>
    </row>
    <row r="342" spans="22:46" x14ac:dyDescent="0.25">
      <c r="V342" s="774"/>
      <c r="W342" s="775"/>
      <c r="X342" s="776"/>
      <c r="Y342" s="777"/>
      <c r="Z342" s="769"/>
      <c r="AA342" s="770" t="str">
        <f t="shared" si="63"/>
        <v/>
      </c>
      <c r="AB342" s="771" t="str">
        <f t="shared" si="61"/>
        <v/>
      </c>
      <c r="AC342" s="771">
        <f t="shared" si="64"/>
        <v>0</v>
      </c>
      <c r="AD342" s="771">
        <f t="shared" si="65"/>
        <v>0</v>
      </c>
      <c r="AE342" s="771">
        <f t="shared" si="66"/>
        <v>0</v>
      </c>
      <c r="AF342" s="772">
        <f t="shared" si="67"/>
        <v>0</v>
      </c>
      <c r="AG342" s="773"/>
      <c r="AH342" s="774"/>
      <c r="AI342" s="775"/>
      <c r="AJ342" s="776"/>
      <c r="AK342" s="777"/>
      <c r="AL342" s="769"/>
      <c r="AM342" s="770" t="str">
        <f t="shared" si="68"/>
        <v/>
      </c>
      <c r="AN342" s="771" t="str">
        <f t="shared" si="62"/>
        <v/>
      </c>
      <c r="AO342" s="771">
        <f t="shared" si="69"/>
        <v>0</v>
      </c>
      <c r="AP342" s="771">
        <f t="shared" si="70"/>
        <v>0</v>
      </c>
      <c r="AQ342" s="771">
        <f t="shared" si="71"/>
        <v>0</v>
      </c>
      <c r="AR342" s="772">
        <f t="shared" si="72"/>
        <v>0</v>
      </c>
      <c r="AS342" s="244"/>
      <c r="AT342" s="244"/>
    </row>
    <row r="343" spans="22:46" x14ac:dyDescent="0.25">
      <c r="V343" s="774"/>
      <c r="W343" s="775"/>
      <c r="X343" s="776"/>
      <c r="Y343" s="777"/>
      <c r="Z343" s="769"/>
      <c r="AA343" s="770" t="str">
        <f t="shared" si="63"/>
        <v/>
      </c>
      <c r="AB343" s="771" t="str">
        <f t="shared" si="61"/>
        <v/>
      </c>
      <c r="AC343" s="771">
        <f t="shared" si="64"/>
        <v>0</v>
      </c>
      <c r="AD343" s="771">
        <f t="shared" si="65"/>
        <v>0</v>
      </c>
      <c r="AE343" s="771">
        <f t="shared" si="66"/>
        <v>0</v>
      </c>
      <c r="AF343" s="772">
        <f t="shared" si="67"/>
        <v>0</v>
      </c>
      <c r="AG343" s="773"/>
      <c r="AH343" s="774"/>
      <c r="AI343" s="775"/>
      <c r="AJ343" s="776"/>
      <c r="AK343" s="777"/>
      <c r="AL343" s="769"/>
      <c r="AM343" s="770" t="str">
        <f t="shared" si="68"/>
        <v/>
      </c>
      <c r="AN343" s="771" t="str">
        <f t="shared" si="62"/>
        <v/>
      </c>
      <c r="AO343" s="771">
        <f t="shared" si="69"/>
        <v>0</v>
      </c>
      <c r="AP343" s="771">
        <f t="shared" si="70"/>
        <v>0</v>
      </c>
      <c r="AQ343" s="771">
        <f t="shared" si="71"/>
        <v>0</v>
      </c>
      <c r="AR343" s="772">
        <f t="shared" si="72"/>
        <v>0</v>
      </c>
      <c r="AS343" s="244"/>
      <c r="AT343" s="244"/>
    </row>
    <row r="344" spans="22:46" x14ac:dyDescent="0.25">
      <c r="V344" s="774"/>
      <c r="W344" s="775"/>
      <c r="X344" s="776"/>
      <c r="Y344" s="777"/>
      <c r="Z344" s="769"/>
      <c r="AA344" s="770" t="str">
        <f t="shared" si="63"/>
        <v/>
      </c>
      <c r="AB344" s="771" t="str">
        <f t="shared" si="61"/>
        <v/>
      </c>
      <c r="AC344" s="771">
        <f t="shared" si="64"/>
        <v>0</v>
      </c>
      <c r="AD344" s="771">
        <f t="shared" si="65"/>
        <v>0</v>
      </c>
      <c r="AE344" s="771">
        <f t="shared" si="66"/>
        <v>0</v>
      </c>
      <c r="AF344" s="772">
        <f t="shared" si="67"/>
        <v>0</v>
      </c>
      <c r="AG344" s="773"/>
      <c r="AH344" s="774"/>
      <c r="AI344" s="775"/>
      <c r="AJ344" s="776"/>
      <c r="AK344" s="777"/>
      <c r="AL344" s="769"/>
      <c r="AM344" s="770" t="str">
        <f t="shared" si="68"/>
        <v/>
      </c>
      <c r="AN344" s="771" t="str">
        <f t="shared" si="62"/>
        <v/>
      </c>
      <c r="AO344" s="771">
        <f t="shared" si="69"/>
        <v>0</v>
      </c>
      <c r="AP344" s="771">
        <f t="shared" si="70"/>
        <v>0</v>
      </c>
      <c r="AQ344" s="771">
        <f t="shared" si="71"/>
        <v>0</v>
      </c>
      <c r="AR344" s="772">
        <f t="shared" si="72"/>
        <v>0</v>
      </c>
      <c r="AS344" s="244"/>
      <c r="AT344" s="244"/>
    </row>
    <row r="345" spans="22:46" x14ac:dyDescent="0.25">
      <c r="V345" s="774"/>
      <c r="W345" s="775"/>
      <c r="X345" s="776"/>
      <c r="Y345" s="777"/>
      <c r="Z345" s="769"/>
      <c r="AA345" s="770" t="str">
        <f t="shared" si="63"/>
        <v/>
      </c>
      <c r="AB345" s="771" t="str">
        <f t="shared" si="61"/>
        <v/>
      </c>
      <c r="AC345" s="771">
        <f t="shared" si="64"/>
        <v>0</v>
      </c>
      <c r="AD345" s="771">
        <f t="shared" si="65"/>
        <v>0</v>
      </c>
      <c r="AE345" s="771">
        <f t="shared" si="66"/>
        <v>0</v>
      </c>
      <c r="AF345" s="772">
        <f t="shared" si="67"/>
        <v>0</v>
      </c>
      <c r="AG345" s="773"/>
      <c r="AH345" s="774"/>
      <c r="AI345" s="775"/>
      <c r="AJ345" s="776"/>
      <c r="AK345" s="777"/>
      <c r="AL345" s="769"/>
      <c r="AM345" s="770" t="str">
        <f t="shared" si="68"/>
        <v/>
      </c>
      <c r="AN345" s="771" t="str">
        <f t="shared" si="62"/>
        <v/>
      </c>
      <c r="AO345" s="771">
        <f t="shared" si="69"/>
        <v>0</v>
      </c>
      <c r="AP345" s="771">
        <f t="shared" si="70"/>
        <v>0</v>
      </c>
      <c r="AQ345" s="771">
        <f t="shared" si="71"/>
        <v>0</v>
      </c>
      <c r="AR345" s="772">
        <f t="shared" si="72"/>
        <v>0</v>
      </c>
      <c r="AS345" s="244"/>
      <c r="AT345" s="244"/>
    </row>
    <row r="346" spans="22:46" x14ac:dyDescent="0.25">
      <c r="V346" s="774"/>
      <c r="W346" s="775"/>
      <c r="X346" s="776"/>
      <c r="Y346" s="777"/>
      <c r="Z346" s="769"/>
      <c r="AA346" s="770" t="str">
        <f t="shared" si="63"/>
        <v/>
      </c>
      <c r="AB346" s="771" t="str">
        <f t="shared" si="61"/>
        <v/>
      </c>
      <c r="AC346" s="771">
        <f t="shared" si="64"/>
        <v>0</v>
      </c>
      <c r="AD346" s="771">
        <f t="shared" si="65"/>
        <v>0</v>
      </c>
      <c r="AE346" s="771">
        <f t="shared" si="66"/>
        <v>0</v>
      </c>
      <c r="AF346" s="772">
        <f t="shared" si="67"/>
        <v>0</v>
      </c>
      <c r="AG346" s="773"/>
      <c r="AH346" s="774"/>
      <c r="AI346" s="775"/>
      <c r="AJ346" s="776"/>
      <c r="AK346" s="777"/>
      <c r="AL346" s="769"/>
      <c r="AM346" s="770" t="str">
        <f t="shared" si="68"/>
        <v/>
      </c>
      <c r="AN346" s="771" t="str">
        <f t="shared" si="62"/>
        <v/>
      </c>
      <c r="AO346" s="771">
        <f t="shared" si="69"/>
        <v>0</v>
      </c>
      <c r="AP346" s="771">
        <f t="shared" si="70"/>
        <v>0</v>
      </c>
      <c r="AQ346" s="771">
        <f t="shared" si="71"/>
        <v>0</v>
      </c>
      <c r="AR346" s="772">
        <f t="shared" si="72"/>
        <v>0</v>
      </c>
      <c r="AS346" s="244"/>
      <c r="AT346" s="244"/>
    </row>
    <row r="347" spans="22:46" x14ac:dyDescent="0.25">
      <c r="V347" s="774"/>
      <c r="W347" s="775"/>
      <c r="X347" s="776"/>
      <c r="Y347" s="777"/>
      <c r="Z347" s="769"/>
      <c r="AA347" s="770" t="str">
        <f t="shared" si="63"/>
        <v/>
      </c>
      <c r="AB347" s="771" t="str">
        <f t="shared" si="61"/>
        <v/>
      </c>
      <c r="AC347" s="771">
        <f t="shared" si="64"/>
        <v>0</v>
      </c>
      <c r="AD347" s="771">
        <f t="shared" si="65"/>
        <v>0</v>
      </c>
      <c r="AE347" s="771">
        <f t="shared" si="66"/>
        <v>0</v>
      </c>
      <c r="AF347" s="772">
        <f t="shared" si="67"/>
        <v>0</v>
      </c>
      <c r="AG347" s="773"/>
      <c r="AH347" s="774"/>
      <c r="AI347" s="775"/>
      <c r="AJ347" s="776"/>
      <c r="AK347" s="777"/>
      <c r="AL347" s="769"/>
      <c r="AM347" s="770" t="str">
        <f t="shared" si="68"/>
        <v/>
      </c>
      <c r="AN347" s="771" t="str">
        <f t="shared" si="62"/>
        <v/>
      </c>
      <c r="AO347" s="771">
        <f t="shared" si="69"/>
        <v>0</v>
      </c>
      <c r="AP347" s="771">
        <f t="shared" si="70"/>
        <v>0</v>
      </c>
      <c r="AQ347" s="771">
        <f t="shared" si="71"/>
        <v>0</v>
      </c>
      <c r="AR347" s="772">
        <f t="shared" si="72"/>
        <v>0</v>
      </c>
      <c r="AS347" s="244"/>
      <c r="AT347" s="244"/>
    </row>
    <row r="348" spans="22:46" x14ac:dyDescent="0.25">
      <c r="V348" s="774"/>
      <c r="W348" s="775"/>
      <c r="X348" s="776"/>
      <c r="Y348" s="777"/>
      <c r="Z348" s="769"/>
      <c r="AA348" s="770" t="str">
        <f t="shared" si="63"/>
        <v/>
      </c>
      <c r="AB348" s="771" t="str">
        <f t="shared" si="61"/>
        <v/>
      </c>
      <c r="AC348" s="771">
        <f t="shared" si="64"/>
        <v>0</v>
      </c>
      <c r="AD348" s="771">
        <f t="shared" si="65"/>
        <v>0</v>
      </c>
      <c r="AE348" s="771">
        <f t="shared" si="66"/>
        <v>0</v>
      </c>
      <c r="AF348" s="772">
        <f t="shared" si="67"/>
        <v>0</v>
      </c>
      <c r="AG348" s="773"/>
      <c r="AH348" s="774"/>
      <c r="AI348" s="775"/>
      <c r="AJ348" s="776"/>
      <c r="AK348" s="777"/>
      <c r="AL348" s="769"/>
      <c r="AM348" s="770" t="str">
        <f t="shared" si="68"/>
        <v/>
      </c>
      <c r="AN348" s="771" t="str">
        <f t="shared" si="62"/>
        <v/>
      </c>
      <c r="AO348" s="771">
        <f t="shared" si="69"/>
        <v>0</v>
      </c>
      <c r="AP348" s="771">
        <f t="shared" si="70"/>
        <v>0</v>
      </c>
      <c r="AQ348" s="771">
        <f t="shared" si="71"/>
        <v>0</v>
      </c>
      <c r="AR348" s="772">
        <f t="shared" si="72"/>
        <v>0</v>
      </c>
      <c r="AS348" s="244"/>
      <c r="AT348" s="244"/>
    </row>
    <row r="349" spans="22:46" x14ac:dyDescent="0.25">
      <c r="V349" s="774"/>
      <c r="W349" s="775"/>
      <c r="X349" s="776"/>
      <c r="Y349" s="777"/>
      <c r="Z349" s="769"/>
      <c r="AA349" s="770" t="str">
        <f t="shared" si="63"/>
        <v/>
      </c>
      <c r="AB349" s="771" t="str">
        <f t="shared" si="61"/>
        <v/>
      </c>
      <c r="AC349" s="771">
        <f t="shared" si="64"/>
        <v>0</v>
      </c>
      <c r="AD349" s="771">
        <f t="shared" si="65"/>
        <v>0</v>
      </c>
      <c r="AE349" s="771">
        <f t="shared" si="66"/>
        <v>0</v>
      </c>
      <c r="AF349" s="772">
        <f t="shared" si="67"/>
        <v>0</v>
      </c>
      <c r="AG349" s="773"/>
      <c r="AH349" s="774"/>
      <c r="AI349" s="775"/>
      <c r="AJ349" s="776"/>
      <c r="AK349" s="777"/>
      <c r="AL349" s="769"/>
      <c r="AM349" s="770" t="str">
        <f t="shared" si="68"/>
        <v/>
      </c>
      <c r="AN349" s="771" t="str">
        <f t="shared" si="62"/>
        <v/>
      </c>
      <c r="AO349" s="771">
        <f t="shared" si="69"/>
        <v>0</v>
      </c>
      <c r="AP349" s="771">
        <f t="shared" si="70"/>
        <v>0</v>
      </c>
      <c r="AQ349" s="771">
        <f t="shared" si="71"/>
        <v>0</v>
      </c>
      <c r="AR349" s="772">
        <f t="shared" si="72"/>
        <v>0</v>
      </c>
      <c r="AS349" s="244"/>
      <c r="AT349" s="244"/>
    </row>
    <row r="350" spans="22:46" x14ac:dyDescent="0.25">
      <c r="V350" s="774"/>
      <c r="W350" s="775"/>
      <c r="X350" s="776"/>
      <c r="Y350" s="777"/>
      <c r="Z350" s="769"/>
      <c r="AA350" s="770" t="str">
        <f t="shared" si="63"/>
        <v/>
      </c>
      <c r="AB350" s="771" t="str">
        <f t="shared" si="61"/>
        <v/>
      </c>
      <c r="AC350" s="771">
        <f t="shared" si="64"/>
        <v>0</v>
      </c>
      <c r="AD350" s="771">
        <f t="shared" si="65"/>
        <v>0</v>
      </c>
      <c r="AE350" s="771">
        <f t="shared" si="66"/>
        <v>0</v>
      </c>
      <c r="AF350" s="772">
        <f t="shared" si="67"/>
        <v>0</v>
      </c>
      <c r="AG350" s="773"/>
      <c r="AH350" s="774"/>
      <c r="AI350" s="775"/>
      <c r="AJ350" s="776"/>
      <c r="AK350" s="777"/>
      <c r="AL350" s="769"/>
      <c r="AM350" s="770" t="str">
        <f t="shared" si="68"/>
        <v/>
      </c>
      <c r="AN350" s="771" t="str">
        <f t="shared" si="62"/>
        <v/>
      </c>
      <c r="AO350" s="771">
        <f t="shared" si="69"/>
        <v>0</v>
      </c>
      <c r="AP350" s="771">
        <f t="shared" si="70"/>
        <v>0</v>
      </c>
      <c r="AQ350" s="771">
        <f t="shared" si="71"/>
        <v>0</v>
      </c>
      <c r="AR350" s="772">
        <f t="shared" si="72"/>
        <v>0</v>
      </c>
      <c r="AS350" s="244"/>
      <c r="AT350" s="244"/>
    </row>
    <row r="351" spans="22:46" x14ac:dyDescent="0.25">
      <c r="V351" s="774"/>
      <c r="W351" s="775"/>
      <c r="X351" s="776"/>
      <c r="Y351" s="777"/>
      <c r="Z351" s="769"/>
      <c r="AA351" s="770" t="str">
        <f t="shared" si="63"/>
        <v/>
      </c>
      <c r="AB351" s="771" t="str">
        <f t="shared" si="61"/>
        <v/>
      </c>
      <c r="AC351" s="771">
        <f t="shared" si="64"/>
        <v>0</v>
      </c>
      <c r="AD351" s="771">
        <f t="shared" si="65"/>
        <v>0</v>
      </c>
      <c r="AE351" s="771">
        <f t="shared" si="66"/>
        <v>0</v>
      </c>
      <c r="AF351" s="772">
        <f t="shared" si="67"/>
        <v>0</v>
      </c>
      <c r="AG351" s="773"/>
      <c r="AH351" s="774"/>
      <c r="AI351" s="775"/>
      <c r="AJ351" s="776"/>
      <c r="AK351" s="777"/>
      <c r="AL351" s="769"/>
      <c r="AM351" s="770" t="str">
        <f t="shared" si="68"/>
        <v/>
      </c>
      <c r="AN351" s="771" t="str">
        <f t="shared" si="62"/>
        <v/>
      </c>
      <c r="AO351" s="771">
        <f t="shared" si="69"/>
        <v>0</v>
      </c>
      <c r="AP351" s="771">
        <f t="shared" si="70"/>
        <v>0</v>
      </c>
      <c r="AQ351" s="771">
        <f t="shared" si="71"/>
        <v>0</v>
      </c>
      <c r="AR351" s="772">
        <f t="shared" si="72"/>
        <v>0</v>
      </c>
      <c r="AS351" s="244"/>
      <c r="AT351" s="244"/>
    </row>
    <row r="352" spans="22:46" x14ac:dyDescent="0.25">
      <c r="V352" s="774"/>
      <c r="W352" s="775"/>
      <c r="X352" s="776"/>
      <c r="Y352" s="777"/>
      <c r="Z352" s="769"/>
      <c r="AA352" s="770" t="str">
        <f t="shared" si="63"/>
        <v/>
      </c>
      <c r="AB352" s="771" t="str">
        <f t="shared" si="61"/>
        <v/>
      </c>
      <c r="AC352" s="771">
        <f t="shared" si="64"/>
        <v>0</v>
      </c>
      <c r="AD352" s="771">
        <f t="shared" si="65"/>
        <v>0</v>
      </c>
      <c r="AE352" s="771">
        <f t="shared" si="66"/>
        <v>0</v>
      </c>
      <c r="AF352" s="772">
        <f t="shared" si="67"/>
        <v>0</v>
      </c>
      <c r="AG352" s="773"/>
      <c r="AH352" s="774"/>
      <c r="AI352" s="775"/>
      <c r="AJ352" s="776"/>
      <c r="AK352" s="777"/>
      <c r="AL352" s="769"/>
      <c r="AM352" s="770" t="str">
        <f t="shared" si="68"/>
        <v/>
      </c>
      <c r="AN352" s="771" t="str">
        <f t="shared" si="62"/>
        <v/>
      </c>
      <c r="AO352" s="771">
        <f t="shared" si="69"/>
        <v>0</v>
      </c>
      <c r="AP352" s="771">
        <f t="shared" si="70"/>
        <v>0</v>
      </c>
      <c r="AQ352" s="771">
        <f t="shared" si="71"/>
        <v>0</v>
      </c>
      <c r="AR352" s="772">
        <f t="shared" si="72"/>
        <v>0</v>
      </c>
      <c r="AS352" s="244"/>
      <c r="AT352" s="244"/>
    </row>
    <row r="353" spans="22:46" x14ac:dyDescent="0.25">
      <c r="V353" s="774"/>
      <c r="W353" s="775"/>
      <c r="X353" s="776"/>
      <c r="Y353" s="777"/>
      <c r="Z353" s="769"/>
      <c r="AA353" s="770" t="str">
        <f t="shared" si="63"/>
        <v/>
      </c>
      <c r="AB353" s="771" t="str">
        <f t="shared" si="61"/>
        <v/>
      </c>
      <c r="AC353" s="771">
        <f t="shared" si="64"/>
        <v>0</v>
      </c>
      <c r="AD353" s="771">
        <f t="shared" si="65"/>
        <v>0</v>
      </c>
      <c r="AE353" s="771">
        <f t="shared" si="66"/>
        <v>0</v>
      </c>
      <c r="AF353" s="772">
        <f t="shared" si="67"/>
        <v>0</v>
      </c>
      <c r="AG353" s="773"/>
      <c r="AH353" s="774"/>
      <c r="AI353" s="775"/>
      <c r="AJ353" s="776"/>
      <c r="AK353" s="777"/>
      <c r="AL353" s="769"/>
      <c r="AM353" s="770" t="str">
        <f t="shared" si="68"/>
        <v/>
      </c>
      <c r="AN353" s="771" t="str">
        <f t="shared" si="62"/>
        <v/>
      </c>
      <c r="AO353" s="771">
        <f t="shared" si="69"/>
        <v>0</v>
      </c>
      <c r="AP353" s="771">
        <f t="shared" si="70"/>
        <v>0</v>
      </c>
      <c r="AQ353" s="771">
        <f t="shared" si="71"/>
        <v>0</v>
      </c>
      <c r="AR353" s="772">
        <f t="shared" si="72"/>
        <v>0</v>
      </c>
      <c r="AS353" s="244"/>
      <c r="AT353" s="244"/>
    </row>
    <row r="354" spans="22:46" x14ac:dyDescent="0.25">
      <c r="V354" s="774"/>
      <c r="W354" s="775"/>
      <c r="X354" s="776"/>
      <c r="Y354" s="777"/>
      <c r="Z354" s="769"/>
      <c r="AA354" s="770" t="str">
        <f t="shared" si="63"/>
        <v/>
      </c>
      <c r="AB354" s="771" t="str">
        <f t="shared" si="61"/>
        <v/>
      </c>
      <c r="AC354" s="771">
        <f t="shared" si="64"/>
        <v>0</v>
      </c>
      <c r="AD354" s="771">
        <f t="shared" si="65"/>
        <v>0</v>
      </c>
      <c r="AE354" s="771">
        <f t="shared" si="66"/>
        <v>0</v>
      </c>
      <c r="AF354" s="772">
        <f t="shared" si="67"/>
        <v>0</v>
      </c>
      <c r="AG354" s="773"/>
      <c r="AH354" s="774"/>
      <c r="AI354" s="775"/>
      <c r="AJ354" s="776"/>
      <c r="AK354" s="777"/>
      <c r="AL354" s="769"/>
      <c r="AM354" s="770" t="str">
        <f t="shared" si="68"/>
        <v/>
      </c>
      <c r="AN354" s="771" t="str">
        <f t="shared" si="62"/>
        <v/>
      </c>
      <c r="AO354" s="771">
        <f t="shared" si="69"/>
        <v>0</v>
      </c>
      <c r="AP354" s="771">
        <f t="shared" si="70"/>
        <v>0</v>
      </c>
      <c r="AQ354" s="771">
        <f t="shared" si="71"/>
        <v>0</v>
      </c>
      <c r="AR354" s="772">
        <f t="shared" si="72"/>
        <v>0</v>
      </c>
      <c r="AS354" s="244"/>
      <c r="AT354" s="244"/>
    </row>
    <row r="355" spans="22:46" x14ac:dyDescent="0.25">
      <c r="V355" s="774"/>
      <c r="W355" s="775"/>
      <c r="X355" s="776"/>
      <c r="Y355" s="777"/>
      <c r="Z355" s="769"/>
      <c r="AA355" s="770" t="str">
        <f t="shared" si="63"/>
        <v/>
      </c>
      <c r="AB355" s="771" t="str">
        <f t="shared" si="61"/>
        <v/>
      </c>
      <c r="AC355" s="771">
        <f t="shared" si="64"/>
        <v>0</v>
      </c>
      <c r="AD355" s="771">
        <f t="shared" si="65"/>
        <v>0</v>
      </c>
      <c r="AE355" s="771">
        <f t="shared" si="66"/>
        <v>0</v>
      </c>
      <c r="AF355" s="772">
        <f t="shared" si="67"/>
        <v>0</v>
      </c>
      <c r="AG355" s="773"/>
      <c r="AH355" s="774"/>
      <c r="AI355" s="775"/>
      <c r="AJ355" s="776"/>
      <c r="AK355" s="777"/>
      <c r="AL355" s="769"/>
      <c r="AM355" s="770" t="str">
        <f t="shared" si="68"/>
        <v/>
      </c>
      <c r="AN355" s="771" t="str">
        <f t="shared" si="62"/>
        <v/>
      </c>
      <c r="AO355" s="771">
        <f t="shared" si="69"/>
        <v>0</v>
      </c>
      <c r="AP355" s="771">
        <f t="shared" si="70"/>
        <v>0</v>
      </c>
      <c r="AQ355" s="771">
        <f t="shared" si="71"/>
        <v>0</v>
      </c>
      <c r="AR355" s="772">
        <f t="shared" si="72"/>
        <v>0</v>
      </c>
      <c r="AS355" s="244"/>
      <c r="AT355" s="244"/>
    </row>
    <row r="356" spans="22:46" x14ac:dyDescent="0.25">
      <c r="V356" s="774"/>
      <c r="W356" s="775"/>
      <c r="X356" s="776"/>
      <c r="Y356" s="777"/>
      <c r="Z356" s="769"/>
      <c r="AA356" s="770" t="str">
        <f t="shared" si="63"/>
        <v/>
      </c>
      <c r="AB356" s="771" t="str">
        <f t="shared" si="61"/>
        <v/>
      </c>
      <c r="AC356" s="771">
        <f t="shared" si="64"/>
        <v>0</v>
      </c>
      <c r="AD356" s="771">
        <f t="shared" si="65"/>
        <v>0</v>
      </c>
      <c r="AE356" s="771">
        <f t="shared" si="66"/>
        <v>0</v>
      </c>
      <c r="AF356" s="772">
        <f t="shared" si="67"/>
        <v>0</v>
      </c>
      <c r="AG356" s="773"/>
      <c r="AH356" s="774"/>
      <c r="AI356" s="775"/>
      <c r="AJ356" s="776"/>
      <c r="AK356" s="777"/>
      <c r="AL356" s="769"/>
      <c r="AM356" s="770" t="str">
        <f t="shared" si="68"/>
        <v/>
      </c>
      <c r="AN356" s="771" t="str">
        <f t="shared" si="62"/>
        <v/>
      </c>
      <c r="AO356" s="771">
        <f t="shared" si="69"/>
        <v>0</v>
      </c>
      <c r="AP356" s="771">
        <f t="shared" si="70"/>
        <v>0</v>
      </c>
      <c r="AQ356" s="771">
        <f t="shared" si="71"/>
        <v>0</v>
      </c>
      <c r="AR356" s="772">
        <f t="shared" si="72"/>
        <v>0</v>
      </c>
      <c r="AS356" s="244"/>
      <c r="AT356" s="244"/>
    </row>
    <row r="357" spans="22:46" x14ac:dyDescent="0.25">
      <c r="V357" s="774"/>
      <c r="W357" s="775"/>
      <c r="X357" s="776"/>
      <c r="Y357" s="777"/>
      <c r="Z357" s="769"/>
      <c r="AA357" s="770" t="str">
        <f t="shared" si="63"/>
        <v/>
      </c>
      <c r="AB357" s="771" t="str">
        <f t="shared" si="61"/>
        <v/>
      </c>
      <c r="AC357" s="771">
        <f t="shared" si="64"/>
        <v>0</v>
      </c>
      <c r="AD357" s="771">
        <f t="shared" si="65"/>
        <v>0</v>
      </c>
      <c r="AE357" s="771">
        <f t="shared" si="66"/>
        <v>0</v>
      </c>
      <c r="AF357" s="772">
        <f t="shared" si="67"/>
        <v>0</v>
      </c>
      <c r="AG357" s="773"/>
      <c r="AH357" s="774"/>
      <c r="AI357" s="775"/>
      <c r="AJ357" s="776"/>
      <c r="AK357" s="777"/>
      <c r="AL357" s="769"/>
      <c r="AM357" s="770" t="str">
        <f t="shared" si="68"/>
        <v/>
      </c>
      <c r="AN357" s="771" t="str">
        <f t="shared" si="62"/>
        <v/>
      </c>
      <c r="AO357" s="771">
        <f t="shared" si="69"/>
        <v>0</v>
      </c>
      <c r="AP357" s="771">
        <f t="shared" si="70"/>
        <v>0</v>
      </c>
      <c r="AQ357" s="771">
        <f t="shared" si="71"/>
        <v>0</v>
      </c>
      <c r="AR357" s="772">
        <f t="shared" si="72"/>
        <v>0</v>
      </c>
      <c r="AS357" s="244"/>
      <c r="AT357" s="244"/>
    </row>
    <row r="358" spans="22:46" x14ac:dyDescent="0.25">
      <c r="V358" s="774"/>
      <c r="W358" s="775"/>
      <c r="X358" s="776"/>
      <c r="Y358" s="777"/>
      <c r="Z358" s="769"/>
      <c r="AA358" s="770" t="str">
        <f t="shared" si="63"/>
        <v/>
      </c>
      <c r="AB358" s="771" t="str">
        <f t="shared" si="61"/>
        <v/>
      </c>
      <c r="AC358" s="771">
        <f t="shared" si="64"/>
        <v>0</v>
      </c>
      <c r="AD358" s="771">
        <f t="shared" si="65"/>
        <v>0</v>
      </c>
      <c r="AE358" s="771">
        <f t="shared" si="66"/>
        <v>0</v>
      </c>
      <c r="AF358" s="772">
        <f t="shared" si="67"/>
        <v>0</v>
      </c>
      <c r="AG358" s="773"/>
      <c r="AH358" s="774"/>
      <c r="AI358" s="775"/>
      <c r="AJ358" s="776"/>
      <c r="AK358" s="777"/>
      <c r="AL358" s="769"/>
      <c r="AM358" s="770" t="str">
        <f t="shared" si="68"/>
        <v/>
      </c>
      <c r="AN358" s="771" t="str">
        <f t="shared" si="62"/>
        <v/>
      </c>
      <c r="AO358" s="771">
        <f t="shared" si="69"/>
        <v>0</v>
      </c>
      <c r="AP358" s="771">
        <f t="shared" si="70"/>
        <v>0</v>
      </c>
      <c r="AQ358" s="771">
        <f t="shared" si="71"/>
        <v>0</v>
      </c>
      <c r="AR358" s="772">
        <f t="shared" si="72"/>
        <v>0</v>
      </c>
      <c r="AS358" s="244"/>
      <c r="AT358" s="244"/>
    </row>
    <row r="359" spans="22:46" x14ac:dyDescent="0.25">
      <c r="V359" s="774"/>
      <c r="W359" s="775"/>
      <c r="X359" s="776"/>
      <c r="Y359" s="777"/>
      <c r="Z359" s="769"/>
      <c r="AA359" s="770" t="str">
        <f t="shared" si="63"/>
        <v/>
      </c>
      <c r="AB359" s="771" t="str">
        <f t="shared" si="61"/>
        <v/>
      </c>
      <c r="AC359" s="771">
        <f t="shared" si="64"/>
        <v>0</v>
      </c>
      <c r="AD359" s="771">
        <f t="shared" si="65"/>
        <v>0</v>
      </c>
      <c r="AE359" s="771">
        <f t="shared" si="66"/>
        <v>0</v>
      </c>
      <c r="AF359" s="772">
        <f t="shared" si="67"/>
        <v>0</v>
      </c>
      <c r="AG359" s="773"/>
      <c r="AH359" s="774"/>
      <c r="AI359" s="775"/>
      <c r="AJ359" s="776"/>
      <c r="AK359" s="777"/>
      <c r="AL359" s="769"/>
      <c r="AM359" s="770" t="str">
        <f t="shared" si="68"/>
        <v/>
      </c>
      <c r="AN359" s="771" t="str">
        <f t="shared" si="62"/>
        <v/>
      </c>
      <c r="AO359" s="771">
        <f t="shared" si="69"/>
        <v>0</v>
      </c>
      <c r="AP359" s="771">
        <f t="shared" si="70"/>
        <v>0</v>
      </c>
      <c r="AQ359" s="771">
        <f t="shared" si="71"/>
        <v>0</v>
      </c>
      <c r="AR359" s="772">
        <f t="shared" si="72"/>
        <v>0</v>
      </c>
      <c r="AS359" s="244"/>
      <c r="AT359" s="244"/>
    </row>
    <row r="360" spans="22:46" x14ac:dyDescent="0.25">
      <c r="V360" s="774"/>
      <c r="W360" s="775"/>
      <c r="X360" s="776"/>
      <c r="Y360" s="777"/>
      <c r="Z360" s="769"/>
      <c r="AA360" s="770" t="str">
        <f t="shared" si="63"/>
        <v/>
      </c>
      <c r="AB360" s="771" t="str">
        <f t="shared" si="61"/>
        <v/>
      </c>
      <c r="AC360" s="771">
        <f t="shared" si="64"/>
        <v>0</v>
      </c>
      <c r="AD360" s="771">
        <f t="shared" si="65"/>
        <v>0</v>
      </c>
      <c r="AE360" s="771">
        <f t="shared" si="66"/>
        <v>0</v>
      </c>
      <c r="AF360" s="772">
        <f t="shared" si="67"/>
        <v>0</v>
      </c>
      <c r="AG360" s="773"/>
      <c r="AH360" s="774"/>
      <c r="AI360" s="775"/>
      <c r="AJ360" s="776"/>
      <c r="AK360" s="777"/>
      <c r="AL360" s="769"/>
      <c r="AM360" s="770" t="str">
        <f t="shared" si="68"/>
        <v/>
      </c>
      <c r="AN360" s="771" t="str">
        <f t="shared" si="62"/>
        <v/>
      </c>
      <c r="AO360" s="771">
        <f t="shared" si="69"/>
        <v>0</v>
      </c>
      <c r="AP360" s="771">
        <f t="shared" si="70"/>
        <v>0</v>
      </c>
      <c r="AQ360" s="771">
        <f t="shared" si="71"/>
        <v>0</v>
      </c>
      <c r="AR360" s="772">
        <f t="shared" si="72"/>
        <v>0</v>
      </c>
      <c r="AS360" s="244"/>
      <c r="AT360" s="244"/>
    </row>
    <row r="361" spans="22:46" x14ac:dyDescent="0.25">
      <c r="V361" s="774"/>
      <c r="W361" s="775"/>
      <c r="X361" s="776"/>
      <c r="Y361" s="777"/>
      <c r="Z361" s="769"/>
      <c r="AA361" s="770" t="str">
        <f t="shared" si="63"/>
        <v/>
      </c>
      <c r="AB361" s="771" t="str">
        <f t="shared" si="61"/>
        <v/>
      </c>
      <c r="AC361" s="771">
        <f t="shared" si="64"/>
        <v>0</v>
      </c>
      <c r="AD361" s="771">
        <f t="shared" si="65"/>
        <v>0</v>
      </c>
      <c r="AE361" s="771">
        <f t="shared" si="66"/>
        <v>0</v>
      </c>
      <c r="AF361" s="772">
        <f t="shared" si="67"/>
        <v>0</v>
      </c>
      <c r="AG361" s="773"/>
      <c r="AH361" s="774"/>
      <c r="AI361" s="775"/>
      <c r="AJ361" s="776"/>
      <c r="AK361" s="777"/>
      <c r="AL361" s="769"/>
      <c r="AM361" s="770" t="str">
        <f t="shared" si="68"/>
        <v/>
      </c>
      <c r="AN361" s="771" t="str">
        <f t="shared" si="62"/>
        <v/>
      </c>
      <c r="AO361" s="771">
        <f t="shared" si="69"/>
        <v>0</v>
      </c>
      <c r="AP361" s="771">
        <f t="shared" si="70"/>
        <v>0</v>
      </c>
      <c r="AQ361" s="771">
        <f t="shared" si="71"/>
        <v>0</v>
      </c>
      <c r="AR361" s="772">
        <f t="shared" si="72"/>
        <v>0</v>
      </c>
      <c r="AS361" s="244"/>
      <c r="AT361" s="244"/>
    </row>
    <row r="362" spans="22:46" x14ac:dyDescent="0.25">
      <c r="V362" s="774"/>
      <c r="W362" s="775"/>
      <c r="X362" s="776"/>
      <c r="Y362" s="777"/>
      <c r="Z362" s="769"/>
      <c r="AA362" s="770" t="str">
        <f t="shared" si="63"/>
        <v/>
      </c>
      <c r="AB362" s="771" t="str">
        <f t="shared" si="61"/>
        <v/>
      </c>
      <c r="AC362" s="771">
        <f t="shared" si="64"/>
        <v>0</v>
      </c>
      <c r="AD362" s="771">
        <f t="shared" si="65"/>
        <v>0</v>
      </c>
      <c r="AE362" s="771">
        <f t="shared" si="66"/>
        <v>0</v>
      </c>
      <c r="AF362" s="772">
        <f t="shared" si="67"/>
        <v>0</v>
      </c>
      <c r="AG362" s="773"/>
      <c r="AH362" s="774"/>
      <c r="AI362" s="775"/>
      <c r="AJ362" s="776"/>
      <c r="AK362" s="777"/>
      <c r="AL362" s="769"/>
      <c r="AM362" s="770" t="str">
        <f t="shared" si="68"/>
        <v/>
      </c>
      <c r="AN362" s="771" t="str">
        <f t="shared" si="62"/>
        <v/>
      </c>
      <c r="AO362" s="771">
        <f t="shared" si="69"/>
        <v>0</v>
      </c>
      <c r="AP362" s="771">
        <f t="shared" si="70"/>
        <v>0</v>
      </c>
      <c r="AQ362" s="771">
        <f t="shared" si="71"/>
        <v>0</v>
      </c>
      <c r="AR362" s="772">
        <f t="shared" si="72"/>
        <v>0</v>
      </c>
      <c r="AS362" s="244"/>
      <c r="AT362" s="244"/>
    </row>
    <row r="363" spans="22:46" x14ac:dyDescent="0.25">
      <c r="V363" s="774"/>
      <c r="W363" s="775"/>
      <c r="X363" s="776"/>
      <c r="Y363" s="777"/>
      <c r="Z363" s="769"/>
      <c r="AA363" s="770" t="str">
        <f t="shared" si="63"/>
        <v/>
      </c>
      <c r="AB363" s="771" t="str">
        <f t="shared" si="61"/>
        <v/>
      </c>
      <c r="AC363" s="771">
        <f t="shared" si="64"/>
        <v>0</v>
      </c>
      <c r="AD363" s="771">
        <f t="shared" si="65"/>
        <v>0</v>
      </c>
      <c r="AE363" s="771">
        <f t="shared" si="66"/>
        <v>0</v>
      </c>
      <c r="AF363" s="772">
        <f t="shared" si="67"/>
        <v>0</v>
      </c>
      <c r="AG363" s="773"/>
      <c r="AH363" s="774"/>
      <c r="AI363" s="775"/>
      <c r="AJ363" s="776"/>
      <c r="AK363" s="777"/>
      <c r="AL363" s="769"/>
      <c r="AM363" s="770" t="str">
        <f t="shared" si="68"/>
        <v/>
      </c>
      <c r="AN363" s="771" t="str">
        <f t="shared" si="62"/>
        <v/>
      </c>
      <c r="AO363" s="771">
        <f t="shared" si="69"/>
        <v>0</v>
      </c>
      <c r="AP363" s="771">
        <f t="shared" si="70"/>
        <v>0</v>
      </c>
      <c r="AQ363" s="771">
        <f t="shared" si="71"/>
        <v>0</v>
      </c>
      <c r="AR363" s="772">
        <f t="shared" si="72"/>
        <v>0</v>
      </c>
      <c r="AS363" s="244"/>
      <c r="AT363" s="244"/>
    </row>
    <row r="364" spans="22:46" x14ac:dyDescent="0.25">
      <c r="V364" s="774"/>
      <c r="W364" s="775"/>
      <c r="X364" s="776"/>
      <c r="Y364" s="777"/>
      <c r="Z364" s="769"/>
      <c r="AA364" s="770" t="str">
        <f t="shared" si="63"/>
        <v/>
      </c>
      <c r="AB364" s="771" t="str">
        <f t="shared" si="61"/>
        <v/>
      </c>
      <c r="AC364" s="771">
        <f t="shared" si="64"/>
        <v>0</v>
      </c>
      <c r="AD364" s="771">
        <f t="shared" si="65"/>
        <v>0</v>
      </c>
      <c r="AE364" s="771">
        <f t="shared" si="66"/>
        <v>0</v>
      </c>
      <c r="AF364" s="772">
        <f t="shared" si="67"/>
        <v>0</v>
      </c>
      <c r="AG364" s="773"/>
      <c r="AH364" s="774"/>
      <c r="AI364" s="775"/>
      <c r="AJ364" s="776"/>
      <c r="AK364" s="777"/>
      <c r="AL364" s="769"/>
      <c r="AM364" s="770" t="str">
        <f t="shared" si="68"/>
        <v/>
      </c>
      <c r="AN364" s="771" t="str">
        <f t="shared" si="62"/>
        <v/>
      </c>
      <c r="AO364" s="771">
        <f t="shared" si="69"/>
        <v>0</v>
      </c>
      <c r="AP364" s="771">
        <f t="shared" si="70"/>
        <v>0</v>
      </c>
      <c r="AQ364" s="771">
        <f t="shared" si="71"/>
        <v>0</v>
      </c>
      <c r="AR364" s="772">
        <f t="shared" si="72"/>
        <v>0</v>
      </c>
      <c r="AS364" s="244"/>
      <c r="AT364" s="244"/>
    </row>
    <row r="365" spans="22:46" x14ac:dyDescent="0.25">
      <c r="V365" s="774"/>
      <c r="W365" s="775"/>
      <c r="X365" s="776"/>
      <c r="Y365" s="777"/>
      <c r="Z365" s="769"/>
      <c r="AA365" s="770" t="str">
        <f t="shared" si="63"/>
        <v/>
      </c>
      <c r="AB365" s="771" t="str">
        <f t="shared" si="61"/>
        <v/>
      </c>
      <c r="AC365" s="771">
        <f t="shared" si="64"/>
        <v>0</v>
      </c>
      <c r="AD365" s="771">
        <f t="shared" si="65"/>
        <v>0</v>
      </c>
      <c r="AE365" s="771">
        <f t="shared" si="66"/>
        <v>0</v>
      </c>
      <c r="AF365" s="772">
        <f t="shared" si="67"/>
        <v>0</v>
      </c>
      <c r="AG365" s="773"/>
      <c r="AH365" s="774"/>
      <c r="AI365" s="775"/>
      <c r="AJ365" s="776"/>
      <c r="AK365" s="777"/>
      <c r="AL365" s="769"/>
      <c r="AM365" s="770" t="str">
        <f t="shared" si="68"/>
        <v/>
      </c>
      <c r="AN365" s="771" t="str">
        <f t="shared" si="62"/>
        <v/>
      </c>
      <c r="AO365" s="771">
        <f t="shared" si="69"/>
        <v>0</v>
      </c>
      <c r="AP365" s="771">
        <f t="shared" si="70"/>
        <v>0</v>
      </c>
      <c r="AQ365" s="771">
        <f t="shared" si="71"/>
        <v>0</v>
      </c>
      <c r="AR365" s="772">
        <f t="shared" si="72"/>
        <v>0</v>
      </c>
      <c r="AS365" s="244"/>
      <c r="AT365" s="244"/>
    </row>
    <row r="366" spans="22:46" x14ac:dyDescent="0.25">
      <c r="V366" s="774"/>
      <c r="W366" s="775"/>
      <c r="X366" s="776"/>
      <c r="Y366" s="777"/>
      <c r="Z366" s="769"/>
      <c r="AA366" s="770" t="str">
        <f t="shared" si="63"/>
        <v/>
      </c>
      <c r="AB366" s="771" t="str">
        <f t="shared" si="61"/>
        <v/>
      </c>
      <c r="AC366" s="771">
        <f t="shared" si="64"/>
        <v>0</v>
      </c>
      <c r="AD366" s="771">
        <f t="shared" si="65"/>
        <v>0</v>
      </c>
      <c r="AE366" s="771">
        <f t="shared" si="66"/>
        <v>0</v>
      </c>
      <c r="AF366" s="772">
        <f t="shared" si="67"/>
        <v>0</v>
      </c>
      <c r="AG366" s="773"/>
      <c r="AH366" s="774"/>
      <c r="AI366" s="775"/>
      <c r="AJ366" s="776"/>
      <c r="AK366" s="777"/>
      <c r="AL366" s="769"/>
      <c r="AM366" s="770" t="str">
        <f t="shared" si="68"/>
        <v/>
      </c>
      <c r="AN366" s="771" t="str">
        <f t="shared" si="62"/>
        <v/>
      </c>
      <c r="AO366" s="771">
        <f t="shared" si="69"/>
        <v>0</v>
      </c>
      <c r="AP366" s="771">
        <f t="shared" si="70"/>
        <v>0</v>
      </c>
      <c r="AQ366" s="771">
        <f t="shared" si="71"/>
        <v>0</v>
      </c>
      <c r="AR366" s="772">
        <f t="shared" si="72"/>
        <v>0</v>
      </c>
      <c r="AS366" s="244"/>
      <c r="AT366" s="244"/>
    </row>
    <row r="367" spans="22:46" x14ac:dyDescent="0.25">
      <c r="V367" s="774"/>
      <c r="W367" s="775"/>
      <c r="X367" s="776"/>
      <c r="Y367" s="777"/>
      <c r="Z367" s="769"/>
      <c r="AA367" s="770" t="str">
        <f t="shared" si="63"/>
        <v/>
      </c>
      <c r="AB367" s="771" t="str">
        <f t="shared" si="61"/>
        <v/>
      </c>
      <c r="AC367" s="771">
        <f t="shared" si="64"/>
        <v>0</v>
      </c>
      <c r="AD367" s="771">
        <f t="shared" si="65"/>
        <v>0</v>
      </c>
      <c r="AE367" s="771">
        <f t="shared" si="66"/>
        <v>0</v>
      </c>
      <c r="AF367" s="772">
        <f t="shared" si="67"/>
        <v>0</v>
      </c>
      <c r="AG367" s="773"/>
      <c r="AH367" s="774"/>
      <c r="AI367" s="775"/>
      <c r="AJ367" s="776"/>
      <c r="AK367" s="777"/>
      <c r="AL367" s="769"/>
      <c r="AM367" s="770" t="str">
        <f t="shared" si="68"/>
        <v/>
      </c>
      <c r="AN367" s="771" t="str">
        <f t="shared" si="62"/>
        <v/>
      </c>
      <c r="AO367" s="771">
        <f t="shared" si="69"/>
        <v>0</v>
      </c>
      <c r="AP367" s="771">
        <f t="shared" si="70"/>
        <v>0</v>
      </c>
      <c r="AQ367" s="771">
        <f t="shared" si="71"/>
        <v>0</v>
      </c>
      <c r="AR367" s="772">
        <f t="shared" si="72"/>
        <v>0</v>
      </c>
      <c r="AS367" s="244"/>
      <c r="AT367" s="244"/>
    </row>
    <row r="368" spans="22:46" x14ac:dyDescent="0.25">
      <c r="V368" s="774"/>
      <c r="W368" s="775"/>
      <c r="X368" s="776"/>
      <c r="Y368" s="777"/>
      <c r="Z368" s="769"/>
      <c r="AA368" s="770" t="str">
        <f t="shared" si="63"/>
        <v/>
      </c>
      <c r="AB368" s="771" t="str">
        <f t="shared" si="61"/>
        <v/>
      </c>
      <c r="AC368" s="771">
        <f t="shared" si="64"/>
        <v>0</v>
      </c>
      <c r="AD368" s="771">
        <f t="shared" si="65"/>
        <v>0</v>
      </c>
      <c r="AE368" s="771">
        <f t="shared" si="66"/>
        <v>0</v>
      </c>
      <c r="AF368" s="772">
        <f t="shared" si="67"/>
        <v>0</v>
      </c>
      <c r="AG368" s="773"/>
      <c r="AH368" s="774"/>
      <c r="AI368" s="775"/>
      <c r="AJ368" s="776"/>
      <c r="AK368" s="777"/>
      <c r="AL368" s="769"/>
      <c r="AM368" s="770" t="str">
        <f t="shared" si="68"/>
        <v/>
      </c>
      <c r="AN368" s="771" t="str">
        <f t="shared" si="62"/>
        <v/>
      </c>
      <c r="AO368" s="771">
        <f t="shared" si="69"/>
        <v>0</v>
      </c>
      <c r="AP368" s="771">
        <f t="shared" si="70"/>
        <v>0</v>
      </c>
      <c r="AQ368" s="771">
        <f t="shared" si="71"/>
        <v>0</v>
      </c>
      <c r="AR368" s="772">
        <f t="shared" si="72"/>
        <v>0</v>
      </c>
      <c r="AS368" s="244"/>
      <c r="AT368" s="244"/>
    </row>
    <row r="369" spans="22:46" x14ac:dyDescent="0.25">
      <c r="V369" s="774"/>
      <c r="W369" s="775"/>
      <c r="X369" s="776"/>
      <c r="Y369" s="777"/>
      <c r="Z369" s="769"/>
      <c r="AA369" s="770" t="str">
        <f t="shared" si="63"/>
        <v/>
      </c>
      <c r="AB369" s="771" t="str">
        <f t="shared" si="61"/>
        <v/>
      </c>
      <c r="AC369" s="771">
        <f t="shared" si="64"/>
        <v>0</v>
      </c>
      <c r="AD369" s="771">
        <f t="shared" si="65"/>
        <v>0</v>
      </c>
      <c r="AE369" s="771">
        <f t="shared" si="66"/>
        <v>0</v>
      </c>
      <c r="AF369" s="772">
        <f t="shared" si="67"/>
        <v>0</v>
      </c>
      <c r="AG369" s="773"/>
      <c r="AH369" s="774"/>
      <c r="AI369" s="775"/>
      <c r="AJ369" s="776"/>
      <c r="AK369" s="777"/>
      <c r="AL369" s="769"/>
      <c r="AM369" s="770" t="str">
        <f t="shared" si="68"/>
        <v/>
      </c>
      <c r="AN369" s="771" t="str">
        <f t="shared" si="62"/>
        <v/>
      </c>
      <c r="AO369" s="771">
        <f t="shared" si="69"/>
        <v>0</v>
      </c>
      <c r="AP369" s="771">
        <f t="shared" si="70"/>
        <v>0</v>
      </c>
      <c r="AQ369" s="771">
        <f t="shared" si="71"/>
        <v>0</v>
      </c>
      <c r="AR369" s="772">
        <f t="shared" si="72"/>
        <v>0</v>
      </c>
      <c r="AS369" s="244"/>
      <c r="AT369" s="244"/>
    </row>
    <row r="370" spans="22:46" x14ac:dyDescent="0.25">
      <c r="V370" s="774"/>
      <c r="W370" s="775"/>
      <c r="X370" s="776"/>
      <c r="Y370" s="777"/>
      <c r="Z370" s="769"/>
      <c r="AA370" s="770" t="str">
        <f t="shared" si="63"/>
        <v/>
      </c>
      <c r="AB370" s="771" t="str">
        <f t="shared" si="61"/>
        <v/>
      </c>
      <c r="AC370" s="771">
        <f t="shared" si="64"/>
        <v>0</v>
      </c>
      <c r="AD370" s="771">
        <f t="shared" si="65"/>
        <v>0</v>
      </c>
      <c r="AE370" s="771">
        <f t="shared" si="66"/>
        <v>0</v>
      </c>
      <c r="AF370" s="772">
        <f t="shared" si="67"/>
        <v>0</v>
      </c>
      <c r="AG370" s="773"/>
      <c r="AH370" s="774"/>
      <c r="AI370" s="775"/>
      <c r="AJ370" s="776"/>
      <c r="AK370" s="777"/>
      <c r="AL370" s="769"/>
      <c r="AM370" s="770" t="str">
        <f t="shared" si="68"/>
        <v/>
      </c>
      <c r="AN370" s="771" t="str">
        <f t="shared" si="62"/>
        <v/>
      </c>
      <c r="AO370" s="771">
        <f t="shared" si="69"/>
        <v>0</v>
      </c>
      <c r="AP370" s="771">
        <f t="shared" si="70"/>
        <v>0</v>
      </c>
      <c r="AQ370" s="771">
        <f t="shared" si="71"/>
        <v>0</v>
      </c>
      <c r="AR370" s="772">
        <f t="shared" si="72"/>
        <v>0</v>
      </c>
      <c r="AS370" s="244"/>
      <c r="AT370" s="244"/>
    </row>
    <row r="371" spans="22:46" x14ac:dyDescent="0.25">
      <c r="V371" s="774"/>
      <c r="W371" s="775"/>
      <c r="X371" s="776"/>
      <c r="Y371" s="777"/>
      <c r="Z371" s="769"/>
      <c r="AA371" s="770" t="str">
        <f t="shared" si="63"/>
        <v/>
      </c>
      <c r="AB371" s="771" t="str">
        <f t="shared" si="61"/>
        <v/>
      </c>
      <c r="AC371" s="771">
        <f t="shared" si="64"/>
        <v>0</v>
      </c>
      <c r="AD371" s="771">
        <f t="shared" si="65"/>
        <v>0</v>
      </c>
      <c r="AE371" s="771">
        <f t="shared" si="66"/>
        <v>0</v>
      </c>
      <c r="AF371" s="772">
        <f t="shared" si="67"/>
        <v>0</v>
      </c>
      <c r="AG371" s="773"/>
      <c r="AH371" s="774"/>
      <c r="AI371" s="775"/>
      <c r="AJ371" s="776"/>
      <c r="AK371" s="777"/>
      <c r="AL371" s="769"/>
      <c r="AM371" s="770" t="str">
        <f t="shared" si="68"/>
        <v/>
      </c>
      <c r="AN371" s="771" t="str">
        <f t="shared" si="62"/>
        <v/>
      </c>
      <c r="AO371" s="771">
        <f t="shared" si="69"/>
        <v>0</v>
      </c>
      <c r="AP371" s="771">
        <f t="shared" si="70"/>
        <v>0</v>
      </c>
      <c r="AQ371" s="771">
        <f t="shared" si="71"/>
        <v>0</v>
      </c>
      <c r="AR371" s="772">
        <f t="shared" si="72"/>
        <v>0</v>
      </c>
      <c r="AS371" s="244"/>
      <c r="AT371" s="244"/>
    </row>
    <row r="372" spans="22:46" x14ac:dyDescent="0.25">
      <c r="V372" s="774"/>
      <c r="W372" s="775"/>
      <c r="X372" s="776"/>
      <c r="Y372" s="777"/>
      <c r="Z372" s="769"/>
      <c r="AA372" s="770" t="str">
        <f t="shared" si="63"/>
        <v/>
      </c>
      <c r="AB372" s="771" t="str">
        <f t="shared" si="61"/>
        <v/>
      </c>
      <c r="AC372" s="771">
        <f t="shared" si="64"/>
        <v>0</v>
      </c>
      <c r="AD372" s="771">
        <f t="shared" si="65"/>
        <v>0</v>
      </c>
      <c r="AE372" s="771">
        <f t="shared" si="66"/>
        <v>0</v>
      </c>
      <c r="AF372" s="772">
        <f t="shared" si="67"/>
        <v>0</v>
      </c>
      <c r="AG372" s="773"/>
      <c r="AH372" s="774"/>
      <c r="AI372" s="775"/>
      <c r="AJ372" s="776"/>
      <c r="AK372" s="777"/>
      <c r="AL372" s="769"/>
      <c r="AM372" s="770" t="str">
        <f t="shared" si="68"/>
        <v/>
      </c>
      <c r="AN372" s="771" t="str">
        <f t="shared" si="62"/>
        <v/>
      </c>
      <c r="AO372" s="771">
        <f t="shared" si="69"/>
        <v>0</v>
      </c>
      <c r="AP372" s="771">
        <f t="shared" si="70"/>
        <v>0</v>
      </c>
      <c r="AQ372" s="771">
        <f t="shared" si="71"/>
        <v>0</v>
      </c>
      <c r="AR372" s="772">
        <f t="shared" si="72"/>
        <v>0</v>
      </c>
      <c r="AS372" s="244"/>
      <c r="AT372" s="244"/>
    </row>
    <row r="373" spans="22:46" x14ac:dyDescent="0.25">
      <c r="V373" s="774"/>
      <c r="W373" s="775"/>
      <c r="X373" s="776"/>
      <c r="Y373" s="777"/>
      <c r="Z373" s="769"/>
      <c r="AA373" s="770" t="str">
        <f t="shared" si="63"/>
        <v/>
      </c>
      <c r="AB373" s="771" t="str">
        <f t="shared" si="61"/>
        <v/>
      </c>
      <c r="AC373" s="771">
        <f t="shared" si="64"/>
        <v>0</v>
      </c>
      <c r="AD373" s="771">
        <f t="shared" si="65"/>
        <v>0</v>
      </c>
      <c r="AE373" s="771">
        <f t="shared" si="66"/>
        <v>0</v>
      </c>
      <c r="AF373" s="772">
        <f t="shared" si="67"/>
        <v>0</v>
      </c>
      <c r="AG373" s="773"/>
      <c r="AH373" s="774"/>
      <c r="AI373" s="775"/>
      <c r="AJ373" s="776"/>
      <c r="AK373" s="777"/>
      <c r="AL373" s="769"/>
      <c r="AM373" s="770" t="str">
        <f t="shared" si="68"/>
        <v/>
      </c>
      <c r="AN373" s="771" t="str">
        <f t="shared" si="62"/>
        <v/>
      </c>
      <c r="AO373" s="771">
        <f t="shared" si="69"/>
        <v>0</v>
      </c>
      <c r="AP373" s="771">
        <f t="shared" si="70"/>
        <v>0</v>
      </c>
      <c r="AQ373" s="771">
        <f t="shared" si="71"/>
        <v>0</v>
      </c>
      <c r="AR373" s="772">
        <f t="shared" si="72"/>
        <v>0</v>
      </c>
      <c r="AS373" s="244"/>
      <c r="AT373" s="244"/>
    </row>
    <row r="374" spans="22:46" x14ac:dyDescent="0.25">
      <c r="V374" s="774"/>
      <c r="W374" s="775"/>
      <c r="X374" s="776"/>
      <c r="Y374" s="777"/>
      <c r="Z374" s="769"/>
      <c r="AA374" s="770" t="str">
        <f t="shared" si="63"/>
        <v/>
      </c>
      <c r="AB374" s="771" t="str">
        <f t="shared" si="61"/>
        <v/>
      </c>
      <c r="AC374" s="771">
        <f t="shared" si="64"/>
        <v>0</v>
      </c>
      <c r="AD374" s="771">
        <f t="shared" si="65"/>
        <v>0</v>
      </c>
      <c r="AE374" s="771">
        <f t="shared" si="66"/>
        <v>0</v>
      </c>
      <c r="AF374" s="772">
        <f t="shared" si="67"/>
        <v>0</v>
      </c>
      <c r="AG374" s="773"/>
      <c r="AH374" s="774"/>
      <c r="AI374" s="775"/>
      <c r="AJ374" s="776"/>
      <c r="AK374" s="777"/>
      <c r="AL374" s="769"/>
      <c r="AM374" s="770" t="str">
        <f t="shared" si="68"/>
        <v/>
      </c>
      <c r="AN374" s="771" t="str">
        <f t="shared" si="62"/>
        <v/>
      </c>
      <c r="AO374" s="771">
        <f t="shared" si="69"/>
        <v>0</v>
      </c>
      <c r="AP374" s="771">
        <f t="shared" si="70"/>
        <v>0</v>
      </c>
      <c r="AQ374" s="771">
        <f t="shared" si="71"/>
        <v>0</v>
      </c>
      <c r="AR374" s="772">
        <f t="shared" si="72"/>
        <v>0</v>
      </c>
      <c r="AS374" s="244"/>
      <c r="AT374" s="244"/>
    </row>
    <row r="375" spans="22:46" x14ac:dyDescent="0.25">
      <c r="V375" s="774"/>
      <c r="W375" s="775"/>
      <c r="X375" s="776"/>
      <c r="Y375" s="777"/>
      <c r="Z375" s="769"/>
      <c r="AA375" s="770" t="str">
        <f t="shared" si="63"/>
        <v/>
      </c>
      <c r="AB375" s="771" t="str">
        <f t="shared" si="61"/>
        <v/>
      </c>
      <c r="AC375" s="771">
        <f t="shared" si="64"/>
        <v>0</v>
      </c>
      <c r="AD375" s="771">
        <f t="shared" si="65"/>
        <v>0</v>
      </c>
      <c r="AE375" s="771">
        <f t="shared" si="66"/>
        <v>0</v>
      </c>
      <c r="AF375" s="772">
        <f t="shared" si="67"/>
        <v>0</v>
      </c>
      <c r="AG375" s="773"/>
      <c r="AH375" s="774"/>
      <c r="AI375" s="775"/>
      <c r="AJ375" s="776"/>
      <c r="AK375" s="777"/>
      <c r="AL375" s="769"/>
      <c r="AM375" s="770" t="str">
        <f t="shared" si="68"/>
        <v/>
      </c>
      <c r="AN375" s="771" t="str">
        <f t="shared" si="62"/>
        <v/>
      </c>
      <c r="AO375" s="771">
        <f t="shared" si="69"/>
        <v>0</v>
      </c>
      <c r="AP375" s="771">
        <f t="shared" si="70"/>
        <v>0</v>
      </c>
      <c r="AQ375" s="771">
        <f t="shared" si="71"/>
        <v>0</v>
      </c>
      <c r="AR375" s="772">
        <f t="shared" si="72"/>
        <v>0</v>
      </c>
      <c r="AS375" s="244"/>
      <c r="AT375" s="244"/>
    </row>
    <row r="376" spans="22:46" x14ac:dyDescent="0.25">
      <c r="V376" s="774"/>
      <c r="W376" s="775"/>
      <c r="X376" s="776"/>
      <c r="Y376" s="777"/>
      <c r="Z376" s="769"/>
      <c r="AA376" s="770" t="str">
        <f t="shared" si="63"/>
        <v/>
      </c>
      <c r="AB376" s="771" t="str">
        <f t="shared" si="61"/>
        <v/>
      </c>
      <c r="AC376" s="771">
        <f t="shared" si="64"/>
        <v>0</v>
      </c>
      <c r="AD376" s="771">
        <f t="shared" si="65"/>
        <v>0</v>
      </c>
      <c r="AE376" s="771">
        <f t="shared" si="66"/>
        <v>0</v>
      </c>
      <c r="AF376" s="772">
        <f t="shared" si="67"/>
        <v>0</v>
      </c>
      <c r="AG376" s="773"/>
      <c r="AH376" s="774"/>
      <c r="AI376" s="775"/>
      <c r="AJ376" s="776"/>
      <c r="AK376" s="777"/>
      <c r="AL376" s="769"/>
      <c r="AM376" s="770" t="str">
        <f t="shared" si="68"/>
        <v/>
      </c>
      <c r="AN376" s="771" t="str">
        <f t="shared" si="62"/>
        <v/>
      </c>
      <c r="AO376" s="771">
        <f t="shared" si="69"/>
        <v>0</v>
      </c>
      <c r="AP376" s="771">
        <f t="shared" si="70"/>
        <v>0</v>
      </c>
      <c r="AQ376" s="771">
        <f t="shared" si="71"/>
        <v>0</v>
      </c>
      <c r="AR376" s="772">
        <f t="shared" si="72"/>
        <v>0</v>
      </c>
      <c r="AS376" s="244"/>
      <c r="AT376" s="244"/>
    </row>
    <row r="377" spans="22:46" x14ac:dyDescent="0.25">
      <c r="V377" s="774"/>
      <c r="W377" s="775"/>
      <c r="X377" s="776"/>
      <c r="Y377" s="777"/>
      <c r="Z377" s="769"/>
      <c r="AA377" s="770" t="str">
        <f t="shared" si="63"/>
        <v/>
      </c>
      <c r="AB377" s="771" t="str">
        <f t="shared" si="61"/>
        <v/>
      </c>
      <c r="AC377" s="771">
        <f t="shared" si="64"/>
        <v>0</v>
      </c>
      <c r="AD377" s="771">
        <f t="shared" si="65"/>
        <v>0</v>
      </c>
      <c r="AE377" s="771">
        <f t="shared" si="66"/>
        <v>0</v>
      </c>
      <c r="AF377" s="772">
        <f t="shared" si="67"/>
        <v>0</v>
      </c>
      <c r="AG377" s="773"/>
      <c r="AH377" s="774"/>
      <c r="AI377" s="775"/>
      <c r="AJ377" s="776"/>
      <c r="AK377" s="777"/>
      <c r="AL377" s="769"/>
      <c r="AM377" s="770" t="str">
        <f t="shared" si="68"/>
        <v/>
      </c>
      <c r="AN377" s="771" t="str">
        <f t="shared" si="62"/>
        <v/>
      </c>
      <c r="AO377" s="771">
        <f t="shared" si="69"/>
        <v>0</v>
      </c>
      <c r="AP377" s="771">
        <f t="shared" si="70"/>
        <v>0</v>
      </c>
      <c r="AQ377" s="771">
        <f t="shared" si="71"/>
        <v>0</v>
      </c>
      <c r="AR377" s="772">
        <f t="shared" si="72"/>
        <v>0</v>
      </c>
      <c r="AS377" s="244"/>
      <c r="AT377" s="244"/>
    </row>
    <row r="378" spans="22:46" x14ac:dyDescent="0.25">
      <c r="V378" s="774"/>
      <c r="W378" s="775"/>
      <c r="X378" s="776"/>
      <c r="Y378" s="777"/>
      <c r="Z378" s="769"/>
      <c r="AA378" s="770" t="str">
        <f t="shared" si="63"/>
        <v/>
      </c>
      <c r="AB378" s="771" t="str">
        <f t="shared" si="61"/>
        <v/>
      </c>
      <c r="AC378" s="771">
        <f t="shared" si="64"/>
        <v>0</v>
      </c>
      <c r="AD378" s="771">
        <f t="shared" si="65"/>
        <v>0</v>
      </c>
      <c r="AE378" s="771">
        <f t="shared" si="66"/>
        <v>0</v>
      </c>
      <c r="AF378" s="772">
        <f t="shared" si="67"/>
        <v>0</v>
      </c>
      <c r="AG378" s="773"/>
      <c r="AH378" s="774"/>
      <c r="AI378" s="775"/>
      <c r="AJ378" s="776"/>
      <c r="AK378" s="777"/>
      <c r="AL378" s="769"/>
      <c r="AM378" s="770" t="str">
        <f t="shared" si="68"/>
        <v/>
      </c>
      <c r="AN378" s="771" t="str">
        <f t="shared" si="62"/>
        <v/>
      </c>
      <c r="AO378" s="771">
        <f t="shared" si="69"/>
        <v>0</v>
      </c>
      <c r="AP378" s="771">
        <f t="shared" si="70"/>
        <v>0</v>
      </c>
      <c r="AQ378" s="771">
        <f t="shared" si="71"/>
        <v>0</v>
      </c>
      <c r="AR378" s="772">
        <f t="shared" si="72"/>
        <v>0</v>
      </c>
      <c r="AS378" s="244"/>
      <c r="AT378" s="244"/>
    </row>
    <row r="379" spans="22:46" x14ac:dyDescent="0.25">
      <c r="V379" s="774"/>
      <c r="W379" s="775"/>
      <c r="X379" s="776"/>
      <c r="Y379" s="777"/>
      <c r="Z379" s="769"/>
      <c r="AA379" s="770" t="str">
        <f t="shared" si="63"/>
        <v/>
      </c>
      <c r="AB379" s="771" t="str">
        <f t="shared" si="61"/>
        <v/>
      </c>
      <c r="AC379" s="771">
        <f t="shared" si="64"/>
        <v>0</v>
      </c>
      <c r="AD379" s="771">
        <f t="shared" si="65"/>
        <v>0</v>
      </c>
      <c r="AE379" s="771">
        <f t="shared" si="66"/>
        <v>0</v>
      </c>
      <c r="AF379" s="772">
        <f t="shared" si="67"/>
        <v>0</v>
      </c>
      <c r="AG379" s="773"/>
      <c r="AH379" s="774"/>
      <c r="AI379" s="775"/>
      <c r="AJ379" s="776"/>
      <c r="AK379" s="777"/>
      <c r="AL379" s="769"/>
      <c r="AM379" s="770" t="str">
        <f t="shared" si="68"/>
        <v/>
      </c>
      <c r="AN379" s="771" t="str">
        <f t="shared" si="62"/>
        <v/>
      </c>
      <c r="AO379" s="771">
        <f t="shared" si="69"/>
        <v>0</v>
      </c>
      <c r="AP379" s="771">
        <f t="shared" si="70"/>
        <v>0</v>
      </c>
      <c r="AQ379" s="771">
        <f t="shared" si="71"/>
        <v>0</v>
      </c>
      <c r="AR379" s="772">
        <f t="shared" si="72"/>
        <v>0</v>
      </c>
      <c r="AS379" s="244"/>
      <c r="AT379" s="244"/>
    </row>
    <row r="380" spans="22:46" x14ac:dyDescent="0.25">
      <c r="V380" s="774"/>
      <c r="W380" s="775"/>
      <c r="X380" s="776"/>
      <c r="Y380" s="777"/>
      <c r="Z380" s="769"/>
      <c r="AA380" s="770" t="str">
        <f t="shared" si="63"/>
        <v/>
      </c>
      <c r="AB380" s="771" t="str">
        <f t="shared" si="61"/>
        <v/>
      </c>
      <c r="AC380" s="771">
        <f t="shared" si="64"/>
        <v>0</v>
      </c>
      <c r="AD380" s="771">
        <f t="shared" si="65"/>
        <v>0</v>
      </c>
      <c r="AE380" s="771">
        <f t="shared" si="66"/>
        <v>0</v>
      </c>
      <c r="AF380" s="772">
        <f t="shared" si="67"/>
        <v>0</v>
      </c>
      <c r="AG380" s="773"/>
      <c r="AH380" s="774"/>
      <c r="AI380" s="775"/>
      <c r="AJ380" s="776"/>
      <c r="AK380" s="777"/>
      <c r="AL380" s="769"/>
      <c r="AM380" s="770" t="str">
        <f t="shared" si="68"/>
        <v/>
      </c>
      <c r="AN380" s="771" t="str">
        <f t="shared" si="62"/>
        <v/>
      </c>
      <c r="AO380" s="771">
        <f t="shared" si="69"/>
        <v>0</v>
      </c>
      <c r="AP380" s="771">
        <f t="shared" si="70"/>
        <v>0</v>
      </c>
      <c r="AQ380" s="771">
        <f t="shared" si="71"/>
        <v>0</v>
      </c>
      <c r="AR380" s="772">
        <f t="shared" si="72"/>
        <v>0</v>
      </c>
      <c r="AS380" s="244"/>
      <c r="AT380" s="244"/>
    </row>
    <row r="381" spans="22:46" x14ac:dyDescent="0.25">
      <c r="V381" s="774"/>
      <c r="W381" s="775"/>
      <c r="X381" s="776"/>
      <c r="Y381" s="777"/>
      <c r="Z381" s="769"/>
      <c r="AA381" s="770" t="str">
        <f t="shared" si="63"/>
        <v/>
      </c>
      <c r="AB381" s="771" t="str">
        <f t="shared" si="61"/>
        <v/>
      </c>
      <c r="AC381" s="771">
        <f t="shared" si="64"/>
        <v>0</v>
      </c>
      <c r="AD381" s="771">
        <f t="shared" si="65"/>
        <v>0</v>
      </c>
      <c r="AE381" s="771">
        <f t="shared" si="66"/>
        <v>0</v>
      </c>
      <c r="AF381" s="772">
        <f t="shared" si="67"/>
        <v>0</v>
      </c>
      <c r="AG381" s="773"/>
      <c r="AH381" s="774"/>
      <c r="AI381" s="775"/>
      <c r="AJ381" s="776"/>
      <c r="AK381" s="777"/>
      <c r="AL381" s="769"/>
      <c r="AM381" s="770" t="str">
        <f t="shared" si="68"/>
        <v/>
      </c>
      <c r="AN381" s="771" t="str">
        <f t="shared" si="62"/>
        <v/>
      </c>
      <c r="AO381" s="771">
        <f t="shared" si="69"/>
        <v>0</v>
      </c>
      <c r="AP381" s="771">
        <f t="shared" si="70"/>
        <v>0</v>
      </c>
      <c r="AQ381" s="771">
        <f t="shared" si="71"/>
        <v>0</v>
      </c>
      <c r="AR381" s="772">
        <f t="shared" si="72"/>
        <v>0</v>
      </c>
      <c r="AS381" s="244"/>
      <c r="AT381" s="244"/>
    </row>
    <row r="382" spans="22:46" x14ac:dyDescent="0.25">
      <c r="V382" s="774"/>
      <c r="W382" s="775"/>
      <c r="X382" s="776"/>
      <c r="Y382" s="777"/>
      <c r="Z382" s="769"/>
      <c r="AA382" s="770" t="str">
        <f t="shared" si="63"/>
        <v/>
      </c>
      <c r="AB382" s="771" t="str">
        <f t="shared" si="61"/>
        <v/>
      </c>
      <c r="AC382" s="771">
        <f t="shared" si="64"/>
        <v>0</v>
      </c>
      <c r="AD382" s="771">
        <f t="shared" si="65"/>
        <v>0</v>
      </c>
      <c r="AE382" s="771">
        <f t="shared" si="66"/>
        <v>0</v>
      </c>
      <c r="AF382" s="772">
        <f t="shared" si="67"/>
        <v>0</v>
      </c>
      <c r="AG382" s="773"/>
      <c r="AH382" s="774"/>
      <c r="AI382" s="775"/>
      <c r="AJ382" s="776"/>
      <c r="AK382" s="777"/>
      <c r="AL382" s="769"/>
      <c r="AM382" s="770" t="str">
        <f t="shared" si="68"/>
        <v/>
      </c>
      <c r="AN382" s="771" t="str">
        <f t="shared" si="62"/>
        <v/>
      </c>
      <c r="AO382" s="771">
        <f t="shared" si="69"/>
        <v>0</v>
      </c>
      <c r="AP382" s="771">
        <f t="shared" si="70"/>
        <v>0</v>
      </c>
      <c r="AQ382" s="771">
        <f t="shared" si="71"/>
        <v>0</v>
      </c>
      <c r="AR382" s="772">
        <f t="shared" si="72"/>
        <v>0</v>
      </c>
      <c r="AS382" s="244"/>
      <c r="AT382" s="244"/>
    </row>
    <row r="383" spans="22:46" x14ac:dyDescent="0.25">
      <c r="V383" s="774"/>
      <c r="W383" s="775"/>
      <c r="X383" s="776"/>
      <c r="Y383" s="777"/>
      <c r="Z383" s="769"/>
      <c r="AA383" s="770" t="str">
        <f t="shared" si="63"/>
        <v/>
      </c>
      <c r="AB383" s="771" t="str">
        <f t="shared" si="61"/>
        <v/>
      </c>
      <c r="AC383" s="771">
        <f t="shared" si="64"/>
        <v>0</v>
      </c>
      <c r="AD383" s="771">
        <f t="shared" si="65"/>
        <v>0</v>
      </c>
      <c r="AE383" s="771">
        <f t="shared" si="66"/>
        <v>0</v>
      </c>
      <c r="AF383" s="772">
        <f t="shared" si="67"/>
        <v>0</v>
      </c>
      <c r="AG383" s="773"/>
      <c r="AH383" s="774"/>
      <c r="AI383" s="775"/>
      <c r="AJ383" s="776"/>
      <c r="AK383" s="777"/>
      <c r="AL383" s="769"/>
      <c r="AM383" s="770" t="str">
        <f t="shared" si="68"/>
        <v/>
      </c>
      <c r="AN383" s="771" t="str">
        <f t="shared" si="62"/>
        <v/>
      </c>
      <c r="AO383" s="771">
        <f t="shared" si="69"/>
        <v>0</v>
      </c>
      <c r="AP383" s="771">
        <f t="shared" si="70"/>
        <v>0</v>
      </c>
      <c r="AQ383" s="771">
        <f t="shared" si="71"/>
        <v>0</v>
      </c>
      <c r="AR383" s="772">
        <f t="shared" si="72"/>
        <v>0</v>
      </c>
      <c r="AS383" s="244"/>
      <c r="AT383" s="244"/>
    </row>
    <row r="384" spans="22:46" x14ac:dyDescent="0.25">
      <c r="V384" s="774"/>
      <c r="W384" s="775"/>
      <c r="X384" s="776"/>
      <c r="Y384" s="777"/>
      <c r="Z384" s="769"/>
      <c r="AA384" s="770" t="str">
        <f t="shared" si="63"/>
        <v/>
      </c>
      <c r="AB384" s="771" t="str">
        <f t="shared" si="61"/>
        <v/>
      </c>
      <c r="AC384" s="771">
        <f t="shared" si="64"/>
        <v>0</v>
      </c>
      <c r="AD384" s="771">
        <f t="shared" si="65"/>
        <v>0</v>
      </c>
      <c r="AE384" s="771">
        <f t="shared" si="66"/>
        <v>0</v>
      </c>
      <c r="AF384" s="772">
        <f t="shared" si="67"/>
        <v>0</v>
      </c>
      <c r="AG384" s="773"/>
      <c r="AH384" s="774"/>
      <c r="AI384" s="775"/>
      <c r="AJ384" s="776"/>
      <c r="AK384" s="777"/>
      <c r="AL384" s="769"/>
      <c r="AM384" s="770" t="str">
        <f t="shared" si="68"/>
        <v/>
      </c>
      <c r="AN384" s="771" t="str">
        <f t="shared" si="62"/>
        <v/>
      </c>
      <c r="AO384" s="771">
        <f t="shared" si="69"/>
        <v>0</v>
      </c>
      <c r="AP384" s="771">
        <f t="shared" si="70"/>
        <v>0</v>
      </c>
      <c r="AQ384" s="771">
        <f t="shared" si="71"/>
        <v>0</v>
      </c>
      <c r="AR384" s="772">
        <f t="shared" si="72"/>
        <v>0</v>
      </c>
      <c r="AS384" s="244"/>
      <c r="AT384" s="244"/>
    </row>
    <row r="385" spans="22:46" x14ac:dyDescent="0.25">
      <c r="V385" s="774"/>
      <c r="W385" s="775"/>
      <c r="X385" s="776"/>
      <c r="Y385" s="777"/>
      <c r="Z385" s="769"/>
      <c r="AA385" s="770" t="str">
        <f t="shared" si="63"/>
        <v/>
      </c>
      <c r="AB385" s="771" t="str">
        <f t="shared" si="61"/>
        <v/>
      </c>
      <c r="AC385" s="771">
        <f t="shared" si="64"/>
        <v>0</v>
      </c>
      <c r="AD385" s="771">
        <f t="shared" si="65"/>
        <v>0</v>
      </c>
      <c r="AE385" s="771">
        <f t="shared" si="66"/>
        <v>0</v>
      </c>
      <c r="AF385" s="772">
        <f t="shared" si="67"/>
        <v>0</v>
      </c>
      <c r="AG385" s="773"/>
      <c r="AH385" s="774"/>
      <c r="AI385" s="775"/>
      <c r="AJ385" s="776"/>
      <c r="AK385" s="777"/>
      <c r="AL385" s="769"/>
      <c r="AM385" s="770" t="str">
        <f t="shared" si="68"/>
        <v/>
      </c>
      <c r="AN385" s="771" t="str">
        <f t="shared" si="62"/>
        <v/>
      </c>
      <c r="AO385" s="771">
        <f t="shared" si="69"/>
        <v>0</v>
      </c>
      <c r="AP385" s="771">
        <f t="shared" si="70"/>
        <v>0</v>
      </c>
      <c r="AQ385" s="771">
        <f t="shared" si="71"/>
        <v>0</v>
      </c>
      <c r="AR385" s="772">
        <f t="shared" si="72"/>
        <v>0</v>
      </c>
      <c r="AS385" s="244"/>
      <c r="AT385" s="244"/>
    </row>
    <row r="386" spans="22:46" x14ac:dyDescent="0.25">
      <c r="V386" s="774"/>
      <c r="W386" s="775"/>
      <c r="X386" s="776"/>
      <c r="Y386" s="777"/>
      <c r="Z386" s="769"/>
      <c r="AA386" s="770" t="str">
        <f t="shared" si="63"/>
        <v/>
      </c>
      <c r="AB386" s="771" t="str">
        <f t="shared" si="61"/>
        <v/>
      </c>
      <c r="AC386" s="771">
        <f t="shared" si="64"/>
        <v>0</v>
      </c>
      <c r="AD386" s="771">
        <f t="shared" si="65"/>
        <v>0</v>
      </c>
      <c r="AE386" s="771">
        <f t="shared" si="66"/>
        <v>0</v>
      </c>
      <c r="AF386" s="772">
        <f t="shared" si="67"/>
        <v>0</v>
      </c>
      <c r="AG386" s="773"/>
      <c r="AH386" s="774"/>
      <c r="AI386" s="775"/>
      <c r="AJ386" s="776"/>
      <c r="AK386" s="777"/>
      <c r="AL386" s="769"/>
      <c r="AM386" s="770" t="str">
        <f t="shared" si="68"/>
        <v/>
      </c>
      <c r="AN386" s="771" t="str">
        <f t="shared" si="62"/>
        <v/>
      </c>
      <c r="AO386" s="771">
        <f t="shared" si="69"/>
        <v>0</v>
      </c>
      <c r="AP386" s="771">
        <f t="shared" si="70"/>
        <v>0</v>
      </c>
      <c r="AQ386" s="771">
        <f t="shared" si="71"/>
        <v>0</v>
      </c>
      <c r="AR386" s="772">
        <f t="shared" si="72"/>
        <v>0</v>
      </c>
      <c r="AS386" s="244"/>
      <c r="AT386" s="244"/>
    </row>
    <row r="387" spans="22:46" x14ac:dyDescent="0.25">
      <c r="V387" s="774"/>
      <c r="W387" s="775"/>
      <c r="X387" s="776"/>
      <c r="Y387" s="777"/>
      <c r="Z387" s="769"/>
      <c r="AA387" s="770" t="str">
        <f t="shared" si="63"/>
        <v/>
      </c>
      <c r="AB387" s="771" t="str">
        <f t="shared" si="61"/>
        <v/>
      </c>
      <c r="AC387" s="771">
        <f t="shared" si="64"/>
        <v>0</v>
      </c>
      <c r="AD387" s="771">
        <f t="shared" si="65"/>
        <v>0</v>
      </c>
      <c r="AE387" s="771">
        <f t="shared" si="66"/>
        <v>0</v>
      </c>
      <c r="AF387" s="772">
        <f t="shared" si="67"/>
        <v>0</v>
      </c>
      <c r="AG387" s="773"/>
      <c r="AH387" s="774"/>
      <c r="AI387" s="775"/>
      <c r="AJ387" s="776"/>
      <c r="AK387" s="777"/>
      <c r="AL387" s="769"/>
      <c r="AM387" s="770" t="str">
        <f t="shared" si="68"/>
        <v/>
      </c>
      <c r="AN387" s="771" t="str">
        <f t="shared" si="62"/>
        <v/>
      </c>
      <c r="AO387" s="771">
        <f t="shared" si="69"/>
        <v>0</v>
      </c>
      <c r="AP387" s="771">
        <f t="shared" si="70"/>
        <v>0</v>
      </c>
      <c r="AQ387" s="771">
        <f t="shared" si="71"/>
        <v>0</v>
      </c>
      <c r="AR387" s="772">
        <f t="shared" si="72"/>
        <v>0</v>
      </c>
      <c r="AS387" s="244"/>
      <c r="AT387" s="244"/>
    </row>
    <row r="388" spans="22:46" x14ac:dyDescent="0.25">
      <c r="V388" s="774"/>
      <c r="W388" s="775"/>
      <c r="X388" s="776"/>
      <c r="Y388" s="777"/>
      <c r="Z388" s="769"/>
      <c r="AA388" s="770" t="str">
        <f t="shared" si="63"/>
        <v/>
      </c>
      <c r="AB388" s="771" t="str">
        <f t="shared" si="61"/>
        <v/>
      </c>
      <c r="AC388" s="771">
        <f t="shared" si="64"/>
        <v>0</v>
      </c>
      <c r="AD388" s="771">
        <f t="shared" si="65"/>
        <v>0</v>
      </c>
      <c r="AE388" s="771">
        <f t="shared" si="66"/>
        <v>0</v>
      </c>
      <c r="AF388" s="772">
        <f t="shared" si="67"/>
        <v>0</v>
      </c>
      <c r="AG388" s="773"/>
      <c r="AH388" s="774"/>
      <c r="AI388" s="775"/>
      <c r="AJ388" s="776"/>
      <c r="AK388" s="777"/>
      <c r="AL388" s="769"/>
      <c r="AM388" s="770" t="str">
        <f t="shared" si="68"/>
        <v/>
      </c>
      <c r="AN388" s="771" t="str">
        <f t="shared" si="62"/>
        <v/>
      </c>
      <c r="AO388" s="771">
        <f t="shared" si="69"/>
        <v>0</v>
      </c>
      <c r="AP388" s="771">
        <f t="shared" si="70"/>
        <v>0</v>
      </c>
      <c r="AQ388" s="771">
        <f t="shared" si="71"/>
        <v>0</v>
      </c>
      <c r="AR388" s="772">
        <f t="shared" si="72"/>
        <v>0</v>
      </c>
      <c r="AS388" s="244"/>
      <c r="AT388" s="244"/>
    </row>
    <row r="389" spans="22:46" x14ac:dyDescent="0.25">
      <c r="V389" s="774"/>
      <c r="W389" s="775"/>
      <c r="X389" s="776"/>
      <c r="Y389" s="777"/>
      <c r="Z389" s="769"/>
      <c r="AA389" s="770" t="str">
        <f t="shared" si="63"/>
        <v/>
      </c>
      <c r="AB389" s="771" t="str">
        <f t="shared" si="61"/>
        <v/>
      </c>
      <c r="AC389" s="771">
        <f t="shared" si="64"/>
        <v>0</v>
      </c>
      <c r="AD389" s="771">
        <f t="shared" si="65"/>
        <v>0</v>
      </c>
      <c r="AE389" s="771">
        <f t="shared" si="66"/>
        <v>0</v>
      </c>
      <c r="AF389" s="772">
        <f t="shared" si="67"/>
        <v>0</v>
      </c>
      <c r="AG389" s="773"/>
      <c r="AH389" s="774"/>
      <c r="AI389" s="775"/>
      <c r="AJ389" s="776"/>
      <c r="AK389" s="777"/>
      <c r="AL389" s="769"/>
      <c r="AM389" s="770" t="str">
        <f t="shared" si="68"/>
        <v/>
      </c>
      <c r="AN389" s="771" t="str">
        <f t="shared" si="62"/>
        <v/>
      </c>
      <c r="AO389" s="771">
        <f t="shared" si="69"/>
        <v>0</v>
      </c>
      <c r="AP389" s="771">
        <f t="shared" si="70"/>
        <v>0</v>
      </c>
      <c r="AQ389" s="771">
        <f t="shared" si="71"/>
        <v>0</v>
      </c>
      <c r="AR389" s="772">
        <f t="shared" si="72"/>
        <v>0</v>
      </c>
      <c r="AS389" s="244"/>
      <c r="AT389" s="244"/>
    </row>
    <row r="390" spans="22:46" x14ac:dyDescent="0.25">
      <c r="V390" s="774"/>
      <c r="W390" s="775"/>
      <c r="X390" s="776"/>
      <c r="Y390" s="777"/>
      <c r="Z390" s="769"/>
      <c r="AA390" s="770" t="str">
        <f t="shared" si="63"/>
        <v/>
      </c>
      <c r="AB390" s="771" t="str">
        <f t="shared" si="61"/>
        <v/>
      </c>
      <c r="AC390" s="771">
        <f t="shared" si="64"/>
        <v>0</v>
      </c>
      <c r="AD390" s="771">
        <f t="shared" si="65"/>
        <v>0</v>
      </c>
      <c r="AE390" s="771">
        <f t="shared" si="66"/>
        <v>0</v>
      </c>
      <c r="AF390" s="772">
        <f t="shared" si="67"/>
        <v>0</v>
      </c>
      <c r="AG390" s="773"/>
      <c r="AH390" s="774"/>
      <c r="AI390" s="775"/>
      <c r="AJ390" s="776"/>
      <c r="AK390" s="777"/>
      <c r="AL390" s="769"/>
      <c r="AM390" s="770" t="str">
        <f t="shared" si="68"/>
        <v/>
      </c>
      <c r="AN390" s="771" t="str">
        <f t="shared" si="62"/>
        <v/>
      </c>
      <c r="AO390" s="771">
        <f t="shared" si="69"/>
        <v>0</v>
      </c>
      <c r="AP390" s="771">
        <f t="shared" si="70"/>
        <v>0</v>
      </c>
      <c r="AQ390" s="771">
        <f t="shared" si="71"/>
        <v>0</v>
      </c>
      <c r="AR390" s="772">
        <f t="shared" si="72"/>
        <v>0</v>
      </c>
      <c r="AS390" s="244"/>
      <c r="AT390" s="244"/>
    </row>
    <row r="391" spans="22:46" x14ac:dyDescent="0.25">
      <c r="V391" s="774"/>
      <c r="W391" s="775"/>
      <c r="X391" s="776"/>
      <c r="Y391" s="777"/>
      <c r="Z391" s="769"/>
      <c r="AA391" s="770" t="str">
        <f t="shared" si="63"/>
        <v/>
      </c>
      <c r="AB391" s="771" t="str">
        <f t="shared" si="61"/>
        <v/>
      </c>
      <c r="AC391" s="771">
        <f t="shared" si="64"/>
        <v>0</v>
      </c>
      <c r="AD391" s="771">
        <f t="shared" si="65"/>
        <v>0</v>
      </c>
      <c r="AE391" s="771">
        <f t="shared" si="66"/>
        <v>0</v>
      </c>
      <c r="AF391" s="772">
        <f t="shared" si="67"/>
        <v>0</v>
      </c>
      <c r="AG391" s="773"/>
      <c r="AH391" s="774"/>
      <c r="AI391" s="775"/>
      <c r="AJ391" s="776"/>
      <c r="AK391" s="777"/>
      <c r="AL391" s="769"/>
      <c r="AM391" s="770" t="str">
        <f t="shared" si="68"/>
        <v/>
      </c>
      <c r="AN391" s="771" t="str">
        <f t="shared" si="62"/>
        <v/>
      </c>
      <c r="AO391" s="771">
        <f t="shared" si="69"/>
        <v>0</v>
      </c>
      <c r="AP391" s="771">
        <f t="shared" si="70"/>
        <v>0</v>
      </c>
      <c r="AQ391" s="771">
        <f t="shared" si="71"/>
        <v>0</v>
      </c>
      <c r="AR391" s="772">
        <f t="shared" si="72"/>
        <v>0</v>
      </c>
      <c r="AS391" s="244"/>
      <c r="AT391" s="244"/>
    </row>
    <row r="392" spans="22:46" x14ac:dyDescent="0.25">
      <c r="V392" s="774"/>
      <c r="W392" s="775"/>
      <c r="X392" s="776"/>
      <c r="Y392" s="777"/>
      <c r="Z392" s="769"/>
      <c r="AA392" s="770" t="str">
        <f t="shared" si="63"/>
        <v/>
      </c>
      <c r="AB392" s="771" t="str">
        <f t="shared" ref="AB392:AB455" si="73">IF(Y392&gt;1,IF((TestEOY-X392)/365&gt;AA392,AA392,ROUNDUP(((TestEOY-X392)/365),0)),"")</f>
        <v/>
      </c>
      <c r="AC392" s="771">
        <f t="shared" si="64"/>
        <v>0</v>
      </c>
      <c r="AD392" s="771">
        <f t="shared" si="65"/>
        <v>0</v>
      </c>
      <c r="AE392" s="771">
        <f t="shared" si="66"/>
        <v>0</v>
      </c>
      <c r="AF392" s="772">
        <f t="shared" si="67"/>
        <v>0</v>
      </c>
      <c r="AG392" s="773"/>
      <c r="AH392" s="774"/>
      <c r="AI392" s="775"/>
      <c r="AJ392" s="776"/>
      <c r="AK392" s="777"/>
      <c r="AL392" s="769"/>
      <c r="AM392" s="770" t="str">
        <f t="shared" si="68"/>
        <v/>
      </c>
      <c r="AN392" s="771" t="str">
        <f t="shared" ref="AN392:AN455" si="74">IF(AK392&lt;&gt;"",IF((TestEOY-AJ392)/365&gt;AM392,AM392,ROUNDUP(((TestEOY-AJ392)/365),0)),"")</f>
        <v/>
      </c>
      <c r="AO392" s="771">
        <f t="shared" si="69"/>
        <v>0</v>
      </c>
      <c r="AP392" s="771">
        <f t="shared" si="70"/>
        <v>0</v>
      </c>
      <c r="AQ392" s="771">
        <f t="shared" si="71"/>
        <v>0</v>
      </c>
      <c r="AR392" s="772">
        <f t="shared" si="72"/>
        <v>0</v>
      </c>
      <c r="AS392" s="244"/>
      <c r="AT392" s="244"/>
    </row>
    <row r="393" spans="22:46" x14ac:dyDescent="0.25">
      <c r="V393" s="774"/>
      <c r="W393" s="775"/>
      <c r="X393" s="776"/>
      <c r="Y393" s="777"/>
      <c r="Z393" s="769"/>
      <c r="AA393" s="770" t="str">
        <f t="shared" ref="AA393:AA456" si="75">IFERROR(INDEX($AU$8:$AU$23,MATCH(V393,$AT$8:$AT$23,0)),"")</f>
        <v/>
      </c>
      <c r="AB393" s="771" t="str">
        <f t="shared" si="73"/>
        <v/>
      </c>
      <c r="AC393" s="771">
        <f t="shared" ref="AC393:AC456" si="76">IFERROR(IF(AB393&gt;=AA393,0,IF(AA393&gt;AB393,SLN(Y393,Z393,AA393),0)),"")</f>
        <v>0</v>
      </c>
      <c r="AD393" s="771">
        <f t="shared" ref="AD393:AD456" si="77">AE393-AC393</f>
        <v>0</v>
      </c>
      <c r="AE393" s="771">
        <f t="shared" ref="AE393:AE456" si="78">IFERROR(IF(OR(AA393=0,AA393=""),
     0,
     IF(AB393&gt;=AA393,
          +Y393,
          (+AC393*AB393))),
"")</f>
        <v>0</v>
      </c>
      <c r="AF393" s="772">
        <f t="shared" ref="AF393:AF456" si="79">IFERROR(IF(AE393&gt;Y393,0,(+Y393-AE393))-Z393,"")</f>
        <v>0</v>
      </c>
      <c r="AG393" s="773"/>
      <c r="AH393" s="774"/>
      <c r="AI393" s="775"/>
      <c r="AJ393" s="776"/>
      <c r="AK393" s="777"/>
      <c r="AL393" s="769"/>
      <c r="AM393" s="770" t="str">
        <f t="shared" ref="AM393:AM456" si="80">IFERROR(INDEX($AU$8:$AU$23,MATCH(AH393,$AT$8:$AT$23,0)),"")</f>
        <v/>
      </c>
      <c r="AN393" s="771" t="str">
        <f t="shared" si="74"/>
        <v/>
      </c>
      <c r="AO393" s="771">
        <f t="shared" ref="AO393:AO456" si="81">IFERROR(IF(AN393&gt;=AM393,0,IF(AM393&gt;AN393,SLN(AK393,AL393,AM393),0)),"")</f>
        <v>0</v>
      </c>
      <c r="AP393" s="771">
        <f t="shared" ref="AP393:AP456" si="82">AQ393-AO393</f>
        <v>0</v>
      </c>
      <c r="AQ393" s="771">
        <f t="shared" ref="AQ393:AQ456" si="83">IFERROR(IF(OR(AM393=0,AM393=""),
     0,
     IF(AN393&gt;=AM393,
          +AK393,
          (+AO393*AN393))),
"")</f>
        <v>0</v>
      </c>
      <c r="AR393" s="772">
        <f t="shared" ref="AR393:AR456" si="84">IFERROR(IF(AQ393&gt;AK393,0,(+AK393-AQ393))-AL393,"")</f>
        <v>0</v>
      </c>
      <c r="AS393" s="244"/>
      <c r="AT393" s="244"/>
    </row>
    <row r="394" spans="22:46" x14ac:dyDescent="0.25">
      <c r="V394" s="774"/>
      <c r="W394" s="775"/>
      <c r="X394" s="776"/>
      <c r="Y394" s="777"/>
      <c r="Z394" s="769"/>
      <c r="AA394" s="770" t="str">
        <f t="shared" si="75"/>
        <v/>
      </c>
      <c r="AB394" s="771" t="str">
        <f t="shared" si="73"/>
        <v/>
      </c>
      <c r="AC394" s="771">
        <f t="shared" si="76"/>
        <v>0</v>
      </c>
      <c r="AD394" s="771">
        <f t="shared" si="77"/>
        <v>0</v>
      </c>
      <c r="AE394" s="771">
        <f t="shared" si="78"/>
        <v>0</v>
      </c>
      <c r="AF394" s="772">
        <f t="shared" si="79"/>
        <v>0</v>
      </c>
      <c r="AG394" s="773"/>
      <c r="AH394" s="774"/>
      <c r="AI394" s="775"/>
      <c r="AJ394" s="776"/>
      <c r="AK394" s="777"/>
      <c r="AL394" s="769"/>
      <c r="AM394" s="770" t="str">
        <f t="shared" si="80"/>
        <v/>
      </c>
      <c r="AN394" s="771" t="str">
        <f t="shared" si="74"/>
        <v/>
      </c>
      <c r="AO394" s="771">
        <f t="shared" si="81"/>
        <v>0</v>
      </c>
      <c r="AP394" s="771">
        <f t="shared" si="82"/>
        <v>0</v>
      </c>
      <c r="AQ394" s="771">
        <f t="shared" si="83"/>
        <v>0</v>
      </c>
      <c r="AR394" s="772">
        <f t="shared" si="84"/>
        <v>0</v>
      </c>
      <c r="AS394" s="244"/>
      <c r="AT394" s="244"/>
    </row>
    <row r="395" spans="22:46" x14ac:dyDescent="0.25">
      <c r="V395" s="774"/>
      <c r="W395" s="775"/>
      <c r="X395" s="776"/>
      <c r="Y395" s="777"/>
      <c r="Z395" s="769"/>
      <c r="AA395" s="770" t="str">
        <f t="shared" si="75"/>
        <v/>
      </c>
      <c r="AB395" s="771" t="str">
        <f t="shared" si="73"/>
        <v/>
      </c>
      <c r="AC395" s="771">
        <f t="shared" si="76"/>
        <v>0</v>
      </c>
      <c r="AD395" s="771">
        <f t="shared" si="77"/>
        <v>0</v>
      </c>
      <c r="AE395" s="771">
        <f t="shared" si="78"/>
        <v>0</v>
      </c>
      <c r="AF395" s="772">
        <f t="shared" si="79"/>
        <v>0</v>
      </c>
      <c r="AG395" s="773"/>
      <c r="AH395" s="774"/>
      <c r="AI395" s="775"/>
      <c r="AJ395" s="776"/>
      <c r="AK395" s="777"/>
      <c r="AL395" s="769"/>
      <c r="AM395" s="770" t="str">
        <f t="shared" si="80"/>
        <v/>
      </c>
      <c r="AN395" s="771" t="str">
        <f t="shared" si="74"/>
        <v/>
      </c>
      <c r="AO395" s="771">
        <f t="shared" si="81"/>
        <v>0</v>
      </c>
      <c r="AP395" s="771">
        <f t="shared" si="82"/>
        <v>0</v>
      </c>
      <c r="AQ395" s="771">
        <f t="shared" si="83"/>
        <v>0</v>
      </c>
      <c r="AR395" s="772">
        <f t="shared" si="84"/>
        <v>0</v>
      </c>
      <c r="AS395" s="244"/>
      <c r="AT395" s="244"/>
    </row>
    <row r="396" spans="22:46" x14ac:dyDescent="0.25">
      <c r="V396" s="774"/>
      <c r="W396" s="775"/>
      <c r="X396" s="776"/>
      <c r="Y396" s="777"/>
      <c r="Z396" s="769"/>
      <c r="AA396" s="770" t="str">
        <f t="shared" si="75"/>
        <v/>
      </c>
      <c r="AB396" s="771" t="str">
        <f t="shared" si="73"/>
        <v/>
      </c>
      <c r="AC396" s="771">
        <f t="shared" si="76"/>
        <v>0</v>
      </c>
      <c r="AD396" s="771">
        <f t="shared" si="77"/>
        <v>0</v>
      </c>
      <c r="AE396" s="771">
        <f t="shared" si="78"/>
        <v>0</v>
      </c>
      <c r="AF396" s="772">
        <f t="shared" si="79"/>
        <v>0</v>
      </c>
      <c r="AG396" s="773"/>
      <c r="AH396" s="774"/>
      <c r="AI396" s="775"/>
      <c r="AJ396" s="776"/>
      <c r="AK396" s="777"/>
      <c r="AL396" s="769"/>
      <c r="AM396" s="770" t="str">
        <f t="shared" si="80"/>
        <v/>
      </c>
      <c r="AN396" s="771" t="str">
        <f t="shared" si="74"/>
        <v/>
      </c>
      <c r="AO396" s="771">
        <f t="shared" si="81"/>
        <v>0</v>
      </c>
      <c r="AP396" s="771">
        <f t="shared" si="82"/>
        <v>0</v>
      </c>
      <c r="AQ396" s="771">
        <f t="shared" si="83"/>
        <v>0</v>
      </c>
      <c r="AR396" s="772">
        <f t="shared" si="84"/>
        <v>0</v>
      </c>
      <c r="AS396" s="244"/>
      <c r="AT396" s="244"/>
    </row>
    <row r="397" spans="22:46" x14ac:dyDescent="0.25">
      <c r="V397" s="774"/>
      <c r="W397" s="775"/>
      <c r="X397" s="776"/>
      <c r="Y397" s="777"/>
      <c r="Z397" s="769"/>
      <c r="AA397" s="770" t="str">
        <f t="shared" si="75"/>
        <v/>
      </c>
      <c r="AB397" s="771" t="str">
        <f t="shared" si="73"/>
        <v/>
      </c>
      <c r="AC397" s="771">
        <f t="shared" si="76"/>
        <v>0</v>
      </c>
      <c r="AD397" s="771">
        <f t="shared" si="77"/>
        <v>0</v>
      </c>
      <c r="AE397" s="771">
        <f t="shared" si="78"/>
        <v>0</v>
      </c>
      <c r="AF397" s="772">
        <f t="shared" si="79"/>
        <v>0</v>
      </c>
      <c r="AG397" s="773"/>
      <c r="AH397" s="774"/>
      <c r="AI397" s="775"/>
      <c r="AJ397" s="776"/>
      <c r="AK397" s="777"/>
      <c r="AL397" s="769"/>
      <c r="AM397" s="770" t="str">
        <f t="shared" si="80"/>
        <v/>
      </c>
      <c r="AN397" s="771" t="str">
        <f t="shared" si="74"/>
        <v/>
      </c>
      <c r="AO397" s="771">
        <f t="shared" si="81"/>
        <v>0</v>
      </c>
      <c r="AP397" s="771">
        <f t="shared" si="82"/>
        <v>0</v>
      </c>
      <c r="AQ397" s="771">
        <f t="shared" si="83"/>
        <v>0</v>
      </c>
      <c r="AR397" s="772">
        <f t="shared" si="84"/>
        <v>0</v>
      </c>
      <c r="AS397" s="244"/>
      <c r="AT397" s="244"/>
    </row>
    <row r="398" spans="22:46" x14ac:dyDescent="0.25">
      <c r="V398" s="774"/>
      <c r="W398" s="775"/>
      <c r="X398" s="776"/>
      <c r="Y398" s="777"/>
      <c r="Z398" s="769"/>
      <c r="AA398" s="770" t="str">
        <f t="shared" si="75"/>
        <v/>
      </c>
      <c r="AB398" s="771" t="str">
        <f t="shared" si="73"/>
        <v/>
      </c>
      <c r="AC398" s="771">
        <f t="shared" si="76"/>
        <v>0</v>
      </c>
      <c r="AD398" s="771">
        <f t="shared" si="77"/>
        <v>0</v>
      </c>
      <c r="AE398" s="771">
        <f t="shared" si="78"/>
        <v>0</v>
      </c>
      <c r="AF398" s="772">
        <f t="shared" si="79"/>
        <v>0</v>
      </c>
      <c r="AG398" s="773"/>
      <c r="AH398" s="774"/>
      <c r="AI398" s="775"/>
      <c r="AJ398" s="776"/>
      <c r="AK398" s="777"/>
      <c r="AL398" s="769"/>
      <c r="AM398" s="770" t="str">
        <f t="shared" si="80"/>
        <v/>
      </c>
      <c r="AN398" s="771" t="str">
        <f t="shared" si="74"/>
        <v/>
      </c>
      <c r="AO398" s="771">
        <f t="shared" si="81"/>
        <v>0</v>
      </c>
      <c r="AP398" s="771">
        <f t="shared" si="82"/>
        <v>0</v>
      </c>
      <c r="AQ398" s="771">
        <f t="shared" si="83"/>
        <v>0</v>
      </c>
      <c r="AR398" s="772">
        <f t="shared" si="84"/>
        <v>0</v>
      </c>
      <c r="AS398" s="244"/>
      <c r="AT398" s="244"/>
    </row>
    <row r="399" spans="22:46" x14ac:dyDescent="0.25">
      <c r="V399" s="774"/>
      <c r="W399" s="775"/>
      <c r="X399" s="776"/>
      <c r="Y399" s="777"/>
      <c r="Z399" s="769"/>
      <c r="AA399" s="770" t="str">
        <f t="shared" si="75"/>
        <v/>
      </c>
      <c r="AB399" s="771" t="str">
        <f t="shared" si="73"/>
        <v/>
      </c>
      <c r="AC399" s="771">
        <f t="shared" si="76"/>
        <v>0</v>
      </c>
      <c r="AD399" s="771">
        <f t="shared" si="77"/>
        <v>0</v>
      </c>
      <c r="AE399" s="771">
        <f t="shared" si="78"/>
        <v>0</v>
      </c>
      <c r="AF399" s="772">
        <f t="shared" si="79"/>
        <v>0</v>
      </c>
      <c r="AG399" s="773"/>
      <c r="AH399" s="774"/>
      <c r="AI399" s="775"/>
      <c r="AJ399" s="776"/>
      <c r="AK399" s="777"/>
      <c r="AL399" s="769"/>
      <c r="AM399" s="770" t="str">
        <f t="shared" si="80"/>
        <v/>
      </c>
      <c r="AN399" s="771" t="str">
        <f t="shared" si="74"/>
        <v/>
      </c>
      <c r="AO399" s="771">
        <f t="shared" si="81"/>
        <v>0</v>
      </c>
      <c r="AP399" s="771">
        <f t="shared" si="82"/>
        <v>0</v>
      </c>
      <c r="AQ399" s="771">
        <f t="shared" si="83"/>
        <v>0</v>
      </c>
      <c r="AR399" s="772">
        <f t="shared" si="84"/>
        <v>0</v>
      </c>
      <c r="AS399" s="244"/>
      <c r="AT399" s="244"/>
    </row>
    <row r="400" spans="22:46" x14ac:dyDescent="0.25">
      <c r="V400" s="774"/>
      <c r="W400" s="775"/>
      <c r="X400" s="776"/>
      <c r="Y400" s="777"/>
      <c r="Z400" s="769"/>
      <c r="AA400" s="770" t="str">
        <f t="shared" si="75"/>
        <v/>
      </c>
      <c r="AB400" s="771" t="str">
        <f t="shared" si="73"/>
        <v/>
      </c>
      <c r="AC400" s="771">
        <f t="shared" si="76"/>
        <v>0</v>
      </c>
      <c r="AD400" s="771">
        <f t="shared" si="77"/>
        <v>0</v>
      </c>
      <c r="AE400" s="771">
        <f t="shared" si="78"/>
        <v>0</v>
      </c>
      <c r="AF400" s="772">
        <f t="shared" si="79"/>
        <v>0</v>
      </c>
      <c r="AG400" s="773"/>
      <c r="AH400" s="774"/>
      <c r="AI400" s="775"/>
      <c r="AJ400" s="776"/>
      <c r="AK400" s="777"/>
      <c r="AL400" s="769"/>
      <c r="AM400" s="770" t="str">
        <f t="shared" si="80"/>
        <v/>
      </c>
      <c r="AN400" s="771" t="str">
        <f t="shared" si="74"/>
        <v/>
      </c>
      <c r="AO400" s="771">
        <f t="shared" si="81"/>
        <v>0</v>
      </c>
      <c r="AP400" s="771">
        <f t="shared" si="82"/>
        <v>0</v>
      </c>
      <c r="AQ400" s="771">
        <f t="shared" si="83"/>
        <v>0</v>
      </c>
      <c r="AR400" s="772">
        <f t="shared" si="84"/>
        <v>0</v>
      </c>
      <c r="AS400" s="244"/>
      <c r="AT400" s="244"/>
    </row>
    <row r="401" spans="22:46" x14ac:dyDescent="0.25">
      <c r="V401" s="774"/>
      <c r="W401" s="775"/>
      <c r="X401" s="776"/>
      <c r="Y401" s="777"/>
      <c r="Z401" s="769"/>
      <c r="AA401" s="770" t="str">
        <f t="shared" si="75"/>
        <v/>
      </c>
      <c r="AB401" s="771" t="str">
        <f t="shared" si="73"/>
        <v/>
      </c>
      <c r="AC401" s="771">
        <f t="shared" si="76"/>
        <v>0</v>
      </c>
      <c r="AD401" s="771">
        <f t="shared" si="77"/>
        <v>0</v>
      </c>
      <c r="AE401" s="771">
        <f t="shared" si="78"/>
        <v>0</v>
      </c>
      <c r="AF401" s="772">
        <f t="shared" si="79"/>
        <v>0</v>
      </c>
      <c r="AG401" s="773"/>
      <c r="AH401" s="774"/>
      <c r="AI401" s="775"/>
      <c r="AJ401" s="776"/>
      <c r="AK401" s="777"/>
      <c r="AL401" s="769"/>
      <c r="AM401" s="770" t="str">
        <f t="shared" si="80"/>
        <v/>
      </c>
      <c r="AN401" s="771" t="str">
        <f t="shared" si="74"/>
        <v/>
      </c>
      <c r="AO401" s="771">
        <f t="shared" si="81"/>
        <v>0</v>
      </c>
      <c r="AP401" s="771">
        <f t="shared" si="82"/>
        <v>0</v>
      </c>
      <c r="AQ401" s="771">
        <f t="shared" si="83"/>
        <v>0</v>
      </c>
      <c r="AR401" s="772">
        <f t="shared" si="84"/>
        <v>0</v>
      </c>
      <c r="AS401" s="244"/>
      <c r="AT401" s="244"/>
    </row>
    <row r="402" spans="22:46" x14ac:dyDescent="0.25">
      <c r="V402" s="774"/>
      <c r="W402" s="775"/>
      <c r="X402" s="776"/>
      <c r="Y402" s="777"/>
      <c r="Z402" s="769"/>
      <c r="AA402" s="770" t="str">
        <f t="shared" si="75"/>
        <v/>
      </c>
      <c r="AB402" s="771" t="str">
        <f t="shared" si="73"/>
        <v/>
      </c>
      <c r="AC402" s="771">
        <f t="shared" si="76"/>
        <v>0</v>
      </c>
      <c r="AD402" s="771">
        <f t="shared" si="77"/>
        <v>0</v>
      </c>
      <c r="AE402" s="771">
        <f t="shared" si="78"/>
        <v>0</v>
      </c>
      <c r="AF402" s="772">
        <f t="shared" si="79"/>
        <v>0</v>
      </c>
      <c r="AG402" s="773"/>
      <c r="AH402" s="774"/>
      <c r="AI402" s="775"/>
      <c r="AJ402" s="776"/>
      <c r="AK402" s="777"/>
      <c r="AL402" s="769"/>
      <c r="AM402" s="770" t="str">
        <f t="shared" si="80"/>
        <v/>
      </c>
      <c r="AN402" s="771" t="str">
        <f t="shared" si="74"/>
        <v/>
      </c>
      <c r="AO402" s="771">
        <f t="shared" si="81"/>
        <v>0</v>
      </c>
      <c r="AP402" s="771">
        <f t="shared" si="82"/>
        <v>0</v>
      </c>
      <c r="AQ402" s="771">
        <f t="shared" si="83"/>
        <v>0</v>
      </c>
      <c r="AR402" s="772">
        <f t="shared" si="84"/>
        <v>0</v>
      </c>
      <c r="AS402" s="244"/>
      <c r="AT402" s="244"/>
    </row>
    <row r="403" spans="22:46" x14ac:dyDescent="0.25">
      <c r="V403" s="774"/>
      <c r="W403" s="775"/>
      <c r="X403" s="776"/>
      <c r="Y403" s="777"/>
      <c r="Z403" s="769"/>
      <c r="AA403" s="770" t="str">
        <f t="shared" si="75"/>
        <v/>
      </c>
      <c r="AB403" s="771" t="str">
        <f t="shared" si="73"/>
        <v/>
      </c>
      <c r="AC403" s="771">
        <f t="shared" si="76"/>
        <v>0</v>
      </c>
      <c r="AD403" s="771">
        <f t="shared" si="77"/>
        <v>0</v>
      </c>
      <c r="AE403" s="771">
        <f t="shared" si="78"/>
        <v>0</v>
      </c>
      <c r="AF403" s="772">
        <f t="shared" si="79"/>
        <v>0</v>
      </c>
      <c r="AG403" s="773"/>
      <c r="AH403" s="774"/>
      <c r="AI403" s="775"/>
      <c r="AJ403" s="776"/>
      <c r="AK403" s="777"/>
      <c r="AL403" s="769"/>
      <c r="AM403" s="770" t="str">
        <f t="shared" si="80"/>
        <v/>
      </c>
      <c r="AN403" s="771" t="str">
        <f t="shared" si="74"/>
        <v/>
      </c>
      <c r="AO403" s="771">
        <f t="shared" si="81"/>
        <v>0</v>
      </c>
      <c r="AP403" s="771">
        <f t="shared" si="82"/>
        <v>0</v>
      </c>
      <c r="AQ403" s="771">
        <f t="shared" si="83"/>
        <v>0</v>
      </c>
      <c r="AR403" s="772">
        <f t="shared" si="84"/>
        <v>0</v>
      </c>
      <c r="AS403" s="244"/>
      <c r="AT403" s="244"/>
    </row>
    <row r="404" spans="22:46" x14ac:dyDescent="0.25">
      <c r="V404" s="774"/>
      <c r="W404" s="775"/>
      <c r="X404" s="776"/>
      <c r="Y404" s="777"/>
      <c r="Z404" s="769"/>
      <c r="AA404" s="770" t="str">
        <f t="shared" si="75"/>
        <v/>
      </c>
      <c r="AB404" s="771" t="str">
        <f t="shared" si="73"/>
        <v/>
      </c>
      <c r="AC404" s="771">
        <f t="shared" si="76"/>
        <v>0</v>
      </c>
      <c r="AD404" s="771">
        <f t="shared" si="77"/>
        <v>0</v>
      </c>
      <c r="AE404" s="771">
        <f t="shared" si="78"/>
        <v>0</v>
      </c>
      <c r="AF404" s="772">
        <f t="shared" si="79"/>
        <v>0</v>
      </c>
      <c r="AG404" s="773"/>
      <c r="AH404" s="774"/>
      <c r="AI404" s="775"/>
      <c r="AJ404" s="776"/>
      <c r="AK404" s="777"/>
      <c r="AL404" s="769"/>
      <c r="AM404" s="770" t="str">
        <f t="shared" si="80"/>
        <v/>
      </c>
      <c r="AN404" s="771" t="str">
        <f t="shared" si="74"/>
        <v/>
      </c>
      <c r="AO404" s="771">
        <f t="shared" si="81"/>
        <v>0</v>
      </c>
      <c r="AP404" s="771">
        <f t="shared" si="82"/>
        <v>0</v>
      </c>
      <c r="AQ404" s="771">
        <f t="shared" si="83"/>
        <v>0</v>
      </c>
      <c r="AR404" s="772">
        <f t="shared" si="84"/>
        <v>0</v>
      </c>
      <c r="AS404" s="244"/>
      <c r="AT404" s="244"/>
    </row>
    <row r="405" spans="22:46" x14ac:dyDescent="0.25">
      <c r="V405" s="774"/>
      <c r="W405" s="775"/>
      <c r="X405" s="776"/>
      <c r="Y405" s="777"/>
      <c r="Z405" s="769"/>
      <c r="AA405" s="770" t="str">
        <f t="shared" si="75"/>
        <v/>
      </c>
      <c r="AB405" s="771" t="str">
        <f t="shared" si="73"/>
        <v/>
      </c>
      <c r="AC405" s="771">
        <f t="shared" si="76"/>
        <v>0</v>
      </c>
      <c r="AD405" s="771">
        <f t="shared" si="77"/>
        <v>0</v>
      </c>
      <c r="AE405" s="771">
        <f t="shared" si="78"/>
        <v>0</v>
      </c>
      <c r="AF405" s="772">
        <f t="shared" si="79"/>
        <v>0</v>
      </c>
      <c r="AG405" s="773"/>
      <c r="AH405" s="774"/>
      <c r="AI405" s="775"/>
      <c r="AJ405" s="776"/>
      <c r="AK405" s="777"/>
      <c r="AL405" s="769"/>
      <c r="AM405" s="770" t="str">
        <f t="shared" si="80"/>
        <v/>
      </c>
      <c r="AN405" s="771" t="str">
        <f t="shared" si="74"/>
        <v/>
      </c>
      <c r="AO405" s="771">
        <f t="shared" si="81"/>
        <v>0</v>
      </c>
      <c r="AP405" s="771">
        <f t="shared" si="82"/>
        <v>0</v>
      </c>
      <c r="AQ405" s="771">
        <f t="shared" si="83"/>
        <v>0</v>
      </c>
      <c r="AR405" s="772">
        <f t="shared" si="84"/>
        <v>0</v>
      </c>
      <c r="AS405" s="244"/>
      <c r="AT405" s="244"/>
    </row>
    <row r="406" spans="22:46" x14ac:dyDescent="0.25">
      <c r="V406" s="774"/>
      <c r="W406" s="775"/>
      <c r="X406" s="776"/>
      <c r="Y406" s="777"/>
      <c r="Z406" s="769"/>
      <c r="AA406" s="770" t="str">
        <f t="shared" si="75"/>
        <v/>
      </c>
      <c r="AB406" s="771" t="str">
        <f t="shared" si="73"/>
        <v/>
      </c>
      <c r="AC406" s="771">
        <f t="shared" si="76"/>
        <v>0</v>
      </c>
      <c r="AD406" s="771">
        <f t="shared" si="77"/>
        <v>0</v>
      </c>
      <c r="AE406" s="771">
        <f t="shared" si="78"/>
        <v>0</v>
      </c>
      <c r="AF406" s="772">
        <f t="shared" si="79"/>
        <v>0</v>
      </c>
      <c r="AG406" s="773"/>
      <c r="AH406" s="774"/>
      <c r="AI406" s="775"/>
      <c r="AJ406" s="776"/>
      <c r="AK406" s="777"/>
      <c r="AL406" s="769"/>
      <c r="AM406" s="770" t="str">
        <f t="shared" si="80"/>
        <v/>
      </c>
      <c r="AN406" s="771" t="str">
        <f t="shared" si="74"/>
        <v/>
      </c>
      <c r="AO406" s="771">
        <f t="shared" si="81"/>
        <v>0</v>
      </c>
      <c r="AP406" s="771">
        <f t="shared" si="82"/>
        <v>0</v>
      </c>
      <c r="AQ406" s="771">
        <f t="shared" si="83"/>
        <v>0</v>
      </c>
      <c r="AR406" s="772">
        <f t="shared" si="84"/>
        <v>0</v>
      </c>
      <c r="AS406" s="244"/>
      <c r="AT406" s="244"/>
    </row>
    <row r="407" spans="22:46" x14ac:dyDescent="0.25">
      <c r="V407" s="774"/>
      <c r="W407" s="775"/>
      <c r="X407" s="776"/>
      <c r="Y407" s="777"/>
      <c r="Z407" s="769"/>
      <c r="AA407" s="770" t="str">
        <f t="shared" si="75"/>
        <v/>
      </c>
      <c r="AB407" s="771" t="str">
        <f t="shared" si="73"/>
        <v/>
      </c>
      <c r="AC407" s="771">
        <f t="shared" si="76"/>
        <v>0</v>
      </c>
      <c r="AD407" s="771">
        <f t="shared" si="77"/>
        <v>0</v>
      </c>
      <c r="AE407" s="771">
        <f t="shared" si="78"/>
        <v>0</v>
      </c>
      <c r="AF407" s="772">
        <f t="shared" si="79"/>
        <v>0</v>
      </c>
      <c r="AG407" s="773"/>
      <c r="AH407" s="774"/>
      <c r="AI407" s="775"/>
      <c r="AJ407" s="776"/>
      <c r="AK407" s="777"/>
      <c r="AL407" s="769"/>
      <c r="AM407" s="770" t="str">
        <f t="shared" si="80"/>
        <v/>
      </c>
      <c r="AN407" s="771" t="str">
        <f t="shared" si="74"/>
        <v/>
      </c>
      <c r="AO407" s="771">
        <f t="shared" si="81"/>
        <v>0</v>
      </c>
      <c r="AP407" s="771">
        <f t="shared" si="82"/>
        <v>0</v>
      </c>
      <c r="AQ407" s="771">
        <f t="shared" si="83"/>
        <v>0</v>
      </c>
      <c r="AR407" s="772">
        <f t="shared" si="84"/>
        <v>0</v>
      </c>
      <c r="AS407" s="244"/>
      <c r="AT407" s="244"/>
    </row>
    <row r="408" spans="22:46" x14ac:dyDescent="0.25">
      <c r="V408" s="774"/>
      <c r="W408" s="775"/>
      <c r="X408" s="776"/>
      <c r="Y408" s="777"/>
      <c r="Z408" s="769"/>
      <c r="AA408" s="770" t="str">
        <f t="shared" si="75"/>
        <v/>
      </c>
      <c r="AB408" s="771" t="str">
        <f t="shared" si="73"/>
        <v/>
      </c>
      <c r="AC408" s="771">
        <f t="shared" si="76"/>
        <v>0</v>
      </c>
      <c r="AD408" s="771">
        <f t="shared" si="77"/>
        <v>0</v>
      </c>
      <c r="AE408" s="771">
        <f t="shared" si="78"/>
        <v>0</v>
      </c>
      <c r="AF408" s="772">
        <f t="shared" si="79"/>
        <v>0</v>
      </c>
      <c r="AG408" s="773"/>
      <c r="AH408" s="774"/>
      <c r="AI408" s="775"/>
      <c r="AJ408" s="776"/>
      <c r="AK408" s="777"/>
      <c r="AL408" s="769"/>
      <c r="AM408" s="770" t="str">
        <f t="shared" si="80"/>
        <v/>
      </c>
      <c r="AN408" s="771" t="str">
        <f t="shared" si="74"/>
        <v/>
      </c>
      <c r="AO408" s="771">
        <f t="shared" si="81"/>
        <v>0</v>
      </c>
      <c r="AP408" s="771">
        <f t="shared" si="82"/>
        <v>0</v>
      </c>
      <c r="AQ408" s="771">
        <f t="shared" si="83"/>
        <v>0</v>
      </c>
      <c r="AR408" s="772">
        <f t="shared" si="84"/>
        <v>0</v>
      </c>
      <c r="AS408" s="244"/>
      <c r="AT408" s="244"/>
    </row>
    <row r="409" spans="22:46" x14ac:dyDescent="0.25">
      <c r="V409" s="774"/>
      <c r="W409" s="775"/>
      <c r="X409" s="776"/>
      <c r="Y409" s="777"/>
      <c r="Z409" s="769"/>
      <c r="AA409" s="770" t="str">
        <f t="shared" si="75"/>
        <v/>
      </c>
      <c r="AB409" s="771" t="str">
        <f t="shared" si="73"/>
        <v/>
      </c>
      <c r="AC409" s="771">
        <f t="shared" si="76"/>
        <v>0</v>
      </c>
      <c r="AD409" s="771">
        <f t="shared" si="77"/>
        <v>0</v>
      </c>
      <c r="AE409" s="771">
        <f t="shared" si="78"/>
        <v>0</v>
      </c>
      <c r="AF409" s="772">
        <f t="shared" si="79"/>
        <v>0</v>
      </c>
      <c r="AG409" s="773"/>
      <c r="AH409" s="774"/>
      <c r="AI409" s="775"/>
      <c r="AJ409" s="776"/>
      <c r="AK409" s="777"/>
      <c r="AL409" s="769"/>
      <c r="AM409" s="770" t="str">
        <f t="shared" si="80"/>
        <v/>
      </c>
      <c r="AN409" s="771" t="str">
        <f t="shared" si="74"/>
        <v/>
      </c>
      <c r="AO409" s="771">
        <f t="shared" si="81"/>
        <v>0</v>
      </c>
      <c r="AP409" s="771">
        <f t="shared" si="82"/>
        <v>0</v>
      </c>
      <c r="AQ409" s="771">
        <f t="shared" si="83"/>
        <v>0</v>
      </c>
      <c r="AR409" s="772">
        <f t="shared" si="84"/>
        <v>0</v>
      </c>
      <c r="AS409" s="244"/>
      <c r="AT409" s="244"/>
    </row>
    <row r="410" spans="22:46" x14ac:dyDescent="0.25">
      <c r="V410" s="774"/>
      <c r="W410" s="775"/>
      <c r="X410" s="776"/>
      <c r="Y410" s="777"/>
      <c r="Z410" s="769"/>
      <c r="AA410" s="770" t="str">
        <f t="shared" si="75"/>
        <v/>
      </c>
      <c r="AB410" s="771" t="str">
        <f t="shared" si="73"/>
        <v/>
      </c>
      <c r="AC410" s="771">
        <f t="shared" si="76"/>
        <v>0</v>
      </c>
      <c r="AD410" s="771">
        <f t="shared" si="77"/>
        <v>0</v>
      </c>
      <c r="AE410" s="771">
        <f t="shared" si="78"/>
        <v>0</v>
      </c>
      <c r="AF410" s="772">
        <f t="shared" si="79"/>
        <v>0</v>
      </c>
      <c r="AG410" s="773"/>
      <c r="AH410" s="774"/>
      <c r="AI410" s="775"/>
      <c r="AJ410" s="776"/>
      <c r="AK410" s="777"/>
      <c r="AL410" s="769"/>
      <c r="AM410" s="770" t="str">
        <f t="shared" si="80"/>
        <v/>
      </c>
      <c r="AN410" s="771" t="str">
        <f t="shared" si="74"/>
        <v/>
      </c>
      <c r="AO410" s="771">
        <f t="shared" si="81"/>
        <v>0</v>
      </c>
      <c r="AP410" s="771">
        <f t="shared" si="82"/>
        <v>0</v>
      </c>
      <c r="AQ410" s="771">
        <f t="shared" si="83"/>
        <v>0</v>
      </c>
      <c r="AR410" s="772">
        <f t="shared" si="84"/>
        <v>0</v>
      </c>
      <c r="AS410" s="244"/>
      <c r="AT410" s="244"/>
    </row>
    <row r="411" spans="22:46" x14ac:dyDescent="0.25">
      <c r="V411" s="774"/>
      <c r="W411" s="775"/>
      <c r="X411" s="776"/>
      <c r="Y411" s="777"/>
      <c r="Z411" s="769"/>
      <c r="AA411" s="770" t="str">
        <f t="shared" si="75"/>
        <v/>
      </c>
      <c r="AB411" s="771" t="str">
        <f t="shared" si="73"/>
        <v/>
      </c>
      <c r="AC411" s="771">
        <f t="shared" si="76"/>
        <v>0</v>
      </c>
      <c r="AD411" s="771">
        <f t="shared" si="77"/>
        <v>0</v>
      </c>
      <c r="AE411" s="771">
        <f t="shared" si="78"/>
        <v>0</v>
      </c>
      <c r="AF411" s="772">
        <f t="shared" si="79"/>
        <v>0</v>
      </c>
      <c r="AG411" s="773"/>
      <c r="AH411" s="774"/>
      <c r="AI411" s="775"/>
      <c r="AJ411" s="776"/>
      <c r="AK411" s="777"/>
      <c r="AL411" s="769"/>
      <c r="AM411" s="770" t="str">
        <f t="shared" si="80"/>
        <v/>
      </c>
      <c r="AN411" s="771" t="str">
        <f t="shared" si="74"/>
        <v/>
      </c>
      <c r="AO411" s="771">
        <f t="shared" si="81"/>
        <v>0</v>
      </c>
      <c r="AP411" s="771">
        <f t="shared" si="82"/>
        <v>0</v>
      </c>
      <c r="AQ411" s="771">
        <f t="shared" si="83"/>
        <v>0</v>
      </c>
      <c r="AR411" s="772">
        <f t="shared" si="84"/>
        <v>0</v>
      </c>
      <c r="AS411" s="244"/>
      <c r="AT411" s="244"/>
    </row>
    <row r="412" spans="22:46" x14ac:dyDescent="0.25">
      <c r="V412" s="774"/>
      <c r="W412" s="775"/>
      <c r="X412" s="776"/>
      <c r="Y412" s="777"/>
      <c r="Z412" s="769"/>
      <c r="AA412" s="770" t="str">
        <f t="shared" si="75"/>
        <v/>
      </c>
      <c r="AB412" s="771" t="str">
        <f t="shared" si="73"/>
        <v/>
      </c>
      <c r="AC412" s="771">
        <f t="shared" si="76"/>
        <v>0</v>
      </c>
      <c r="AD412" s="771">
        <f t="shared" si="77"/>
        <v>0</v>
      </c>
      <c r="AE412" s="771">
        <f t="shared" si="78"/>
        <v>0</v>
      </c>
      <c r="AF412" s="772">
        <f t="shared" si="79"/>
        <v>0</v>
      </c>
      <c r="AG412" s="773"/>
      <c r="AH412" s="774"/>
      <c r="AI412" s="775"/>
      <c r="AJ412" s="776"/>
      <c r="AK412" s="777"/>
      <c r="AL412" s="769"/>
      <c r="AM412" s="770" t="str">
        <f t="shared" si="80"/>
        <v/>
      </c>
      <c r="AN412" s="771" t="str">
        <f t="shared" si="74"/>
        <v/>
      </c>
      <c r="AO412" s="771">
        <f t="shared" si="81"/>
        <v>0</v>
      </c>
      <c r="AP412" s="771">
        <f t="shared" si="82"/>
        <v>0</v>
      </c>
      <c r="AQ412" s="771">
        <f t="shared" si="83"/>
        <v>0</v>
      </c>
      <c r="AR412" s="772">
        <f t="shared" si="84"/>
        <v>0</v>
      </c>
      <c r="AS412" s="244"/>
      <c r="AT412" s="244"/>
    </row>
    <row r="413" spans="22:46" x14ac:dyDescent="0.25">
      <c r="V413" s="774"/>
      <c r="W413" s="775"/>
      <c r="X413" s="776"/>
      <c r="Y413" s="777"/>
      <c r="Z413" s="769"/>
      <c r="AA413" s="770" t="str">
        <f t="shared" si="75"/>
        <v/>
      </c>
      <c r="AB413" s="771" t="str">
        <f t="shared" si="73"/>
        <v/>
      </c>
      <c r="AC413" s="771">
        <f t="shared" si="76"/>
        <v>0</v>
      </c>
      <c r="AD413" s="771">
        <f t="shared" si="77"/>
        <v>0</v>
      </c>
      <c r="AE413" s="771">
        <f t="shared" si="78"/>
        <v>0</v>
      </c>
      <c r="AF413" s="772">
        <f t="shared" si="79"/>
        <v>0</v>
      </c>
      <c r="AG413" s="773"/>
      <c r="AH413" s="774"/>
      <c r="AI413" s="775"/>
      <c r="AJ413" s="776"/>
      <c r="AK413" s="777"/>
      <c r="AL413" s="769"/>
      <c r="AM413" s="770" t="str">
        <f t="shared" si="80"/>
        <v/>
      </c>
      <c r="AN413" s="771" t="str">
        <f t="shared" si="74"/>
        <v/>
      </c>
      <c r="AO413" s="771">
        <f t="shared" si="81"/>
        <v>0</v>
      </c>
      <c r="AP413" s="771">
        <f t="shared" si="82"/>
        <v>0</v>
      </c>
      <c r="AQ413" s="771">
        <f t="shared" si="83"/>
        <v>0</v>
      </c>
      <c r="AR413" s="772">
        <f t="shared" si="84"/>
        <v>0</v>
      </c>
    </row>
    <row r="414" spans="22:46" x14ac:dyDescent="0.25">
      <c r="V414" s="774"/>
      <c r="W414" s="775"/>
      <c r="X414" s="776"/>
      <c r="Y414" s="777"/>
      <c r="Z414" s="769"/>
      <c r="AA414" s="770" t="str">
        <f t="shared" si="75"/>
        <v/>
      </c>
      <c r="AB414" s="771" t="str">
        <f t="shared" si="73"/>
        <v/>
      </c>
      <c r="AC414" s="771">
        <f t="shared" si="76"/>
        <v>0</v>
      </c>
      <c r="AD414" s="771">
        <f t="shared" si="77"/>
        <v>0</v>
      </c>
      <c r="AE414" s="771">
        <f t="shared" si="78"/>
        <v>0</v>
      </c>
      <c r="AF414" s="772">
        <f t="shared" si="79"/>
        <v>0</v>
      </c>
      <c r="AG414" s="773"/>
      <c r="AH414" s="774"/>
      <c r="AI414" s="775"/>
      <c r="AJ414" s="776"/>
      <c r="AK414" s="777"/>
      <c r="AL414" s="769"/>
      <c r="AM414" s="770" t="str">
        <f t="shared" si="80"/>
        <v/>
      </c>
      <c r="AN414" s="771" t="str">
        <f t="shared" si="74"/>
        <v/>
      </c>
      <c r="AO414" s="771">
        <f t="shared" si="81"/>
        <v>0</v>
      </c>
      <c r="AP414" s="771">
        <f t="shared" si="82"/>
        <v>0</v>
      </c>
      <c r="AQ414" s="771">
        <f t="shared" si="83"/>
        <v>0</v>
      </c>
      <c r="AR414" s="772">
        <f t="shared" si="84"/>
        <v>0</v>
      </c>
    </row>
    <row r="415" spans="22:46" x14ac:dyDescent="0.25">
      <c r="V415" s="774"/>
      <c r="W415" s="775"/>
      <c r="X415" s="776"/>
      <c r="Y415" s="777"/>
      <c r="Z415" s="769"/>
      <c r="AA415" s="770" t="str">
        <f t="shared" si="75"/>
        <v/>
      </c>
      <c r="AB415" s="771" t="str">
        <f t="shared" si="73"/>
        <v/>
      </c>
      <c r="AC415" s="771">
        <f t="shared" si="76"/>
        <v>0</v>
      </c>
      <c r="AD415" s="771">
        <f t="shared" si="77"/>
        <v>0</v>
      </c>
      <c r="AE415" s="771">
        <f t="shared" si="78"/>
        <v>0</v>
      </c>
      <c r="AF415" s="772">
        <f t="shared" si="79"/>
        <v>0</v>
      </c>
      <c r="AG415" s="773"/>
      <c r="AH415" s="774"/>
      <c r="AI415" s="775"/>
      <c r="AJ415" s="776"/>
      <c r="AK415" s="777"/>
      <c r="AL415" s="769"/>
      <c r="AM415" s="770" t="str">
        <f t="shared" si="80"/>
        <v/>
      </c>
      <c r="AN415" s="771" t="str">
        <f t="shared" si="74"/>
        <v/>
      </c>
      <c r="AO415" s="771">
        <f t="shared" si="81"/>
        <v>0</v>
      </c>
      <c r="AP415" s="771">
        <f t="shared" si="82"/>
        <v>0</v>
      </c>
      <c r="AQ415" s="771">
        <f t="shared" si="83"/>
        <v>0</v>
      </c>
      <c r="AR415" s="772">
        <f t="shared" si="84"/>
        <v>0</v>
      </c>
    </row>
    <row r="416" spans="22:46" x14ac:dyDescent="0.25">
      <c r="V416" s="774"/>
      <c r="W416" s="775"/>
      <c r="X416" s="776"/>
      <c r="Y416" s="777"/>
      <c r="Z416" s="769"/>
      <c r="AA416" s="770" t="str">
        <f t="shared" si="75"/>
        <v/>
      </c>
      <c r="AB416" s="771" t="str">
        <f t="shared" si="73"/>
        <v/>
      </c>
      <c r="AC416" s="771">
        <f t="shared" si="76"/>
        <v>0</v>
      </c>
      <c r="AD416" s="771">
        <f t="shared" si="77"/>
        <v>0</v>
      </c>
      <c r="AE416" s="771">
        <f t="shared" si="78"/>
        <v>0</v>
      </c>
      <c r="AF416" s="772">
        <f t="shared" si="79"/>
        <v>0</v>
      </c>
      <c r="AG416" s="773"/>
      <c r="AH416" s="774"/>
      <c r="AI416" s="775"/>
      <c r="AJ416" s="776"/>
      <c r="AK416" s="777"/>
      <c r="AL416" s="769"/>
      <c r="AM416" s="770" t="str">
        <f t="shared" si="80"/>
        <v/>
      </c>
      <c r="AN416" s="771" t="str">
        <f t="shared" si="74"/>
        <v/>
      </c>
      <c r="AO416" s="771">
        <f t="shared" si="81"/>
        <v>0</v>
      </c>
      <c r="AP416" s="771">
        <f t="shared" si="82"/>
        <v>0</v>
      </c>
      <c r="AQ416" s="771">
        <f t="shared" si="83"/>
        <v>0</v>
      </c>
      <c r="AR416" s="772">
        <f t="shared" si="84"/>
        <v>0</v>
      </c>
    </row>
    <row r="417" spans="22:44" x14ac:dyDescent="0.25">
      <c r="V417" s="774"/>
      <c r="W417" s="775"/>
      <c r="X417" s="776"/>
      <c r="Y417" s="777"/>
      <c r="Z417" s="769"/>
      <c r="AA417" s="770" t="str">
        <f t="shared" si="75"/>
        <v/>
      </c>
      <c r="AB417" s="771" t="str">
        <f t="shared" si="73"/>
        <v/>
      </c>
      <c r="AC417" s="771">
        <f t="shared" si="76"/>
        <v>0</v>
      </c>
      <c r="AD417" s="771">
        <f t="shared" si="77"/>
        <v>0</v>
      </c>
      <c r="AE417" s="771">
        <f t="shared" si="78"/>
        <v>0</v>
      </c>
      <c r="AF417" s="772">
        <f t="shared" si="79"/>
        <v>0</v>
      </c>
      <c r="AG417" s="773"/>
      <c r="AH417" s="774"/>
      <c r="AI417" s="775"/>
      <c r="AJ417" s="776"/>
      <c r="AK417" s="777"/>
      <c r="AL417" s="769"/>
      <c r="AM417" s="770" t="str">
        <f t="shared" si="80"/>
        <v/>
      </c>
      <c r="AN417" s="771" t="str">
        <f t="shared" si="74"/>
        <v/>
      </c>
      <c r="AO417" s="771">
        <f t="shared" si="81"/>
        <v>0</v>
      </c>
      <c r="AP417" s="771">
        <f t="shared" si="82"/>
        <v>0</v>
      </c>
      <c r="AQ417" s="771">
        <f t="shared" si="83"/>
        <v>0</v>
      </c>
      <c r="AR417" s="772">
        <f t="shared" si="84"/>
        <v>0</v>
      </c>
    </row>
    <row r="418" spans="22:44" x14ac:dyDescent="0.25">
      <c r="V418" s="774"/>
      <c r="W418" s="775"/>
      <c r="X418" s="776"/>
      <c r="Y418" s="777"/>
      <c r="Z418" s="769"/>
      <c r="AA418" s="770" t="str">
        <f t="shared" si="75"/>
        <v/>
      </c>
      <c r="AB418" s="771" t="str">
        <f t="shared" si="73"/>
        <v/>
      </c>
      <c r="AC418" s="771">
        <f t="shared" si="76"/>
        <v>0</v>
      </c>
      <c r="AD418" s="771">
        <f t="shared" si="77"/>
        <v>0</v>
      </c>
      <c r="AE418" s="771">
        <f t="shared" si="78"/>
        <v>0</v>
      </c>
      <c r="AF418" s="772">
        <f t="shared" si="79"/>
        <v>0</v>
      </c>
      <c r="AG418" s="773"/>
      <c r="AH418" s="774"/>
      <c r="AI418" s="775"/>
      <c r="AJ418" s="776"/>
      <c r="AK418" s="777"/>
      <c r="AL418" s="769"/>
      <c r="AM418" s="770" t="str">
        <f t="shared" si="80"/>
        <v/>
      </c>
      <c r="AN418" s="771" t="str">
        <f t="shared" si="74"/>
        <v/>
      </c>
      <c r="AO418" s="771">
        <f t="shared" si="81"/>
        <v>0</v>
      </c>
      <c r="AP418" s="771">
        <f t="shared" si="82"/>
        <v>0</v>
      </c>
      <c r="AQ418" s="771">
        <f t="shared" si="83"/>
        <v>0</v>
      </c>
      <c r="AR418" s="772">
        <f t="shared" si="84"/>
        <v>0</v>
      </c>
    </row>
    <row r="419" spans="22:44" x14ac:dyDescent="0.25">
      <c r="V419" s="774"/>
      <c r="W419" s="775"/>
      <c r="X419" s="776"/>
      <c r="Y419" s="777"/>
      <c r="Z419" s="769"/>
      <c r="AA419" s="770" t="str">
        <f t="shared" si="75"/>
        <v/>
      </c>
      <c r="AB419" s="771" t="str">
        <f t="shared" si="73"/>
        <v/>
      </c>
      <c r="AC419" s="771">
        <f t="shared" si="76"/>
        <v>0</v>
      </c>
      <c r="AD419" s="771">
        <f t="shared" si="77"/>
        <v>0</v>
      </c>
      <c r="AE419" s="771">
        <f t="shared" si="78"/>
        <v>0</v>
      </c>
      <c r="AF419" s="772">
        <f t="shared" si="79"/>
        <v>0</v>
      </c>
      <c r="AG419" s="773"/>
      <c r="AH419" s="774"/>
      <c r="AI419" s="775"/>
      <c r="AJ419" s="776"/>
      <c r="AK419" s="777"/>
      <c r="AL419" s="769"/>
      <c r="AM419" s="770" t="str">
        <f t="shared" si="80"/>
        <v/>
      </c>
      <c r="AN419" s="771" t="str">
        <f t="shared" si="74"/>
        <v/>
      </c>
      <c r="AO419" s="771">
        <f t="shared" si="81"/>
        <v>0</v>
      </c>
      <c r="AP419" s="771">
        <f t="shared" si="82"/>
        <v>0</v>
      </c>
      <c r="AQ419" s="771">
        <f t="shared" si="83"/>
        <v>0</v>
      </c>
      <c r="AR419" s="772">
        <f t="shared" si="84"/>
        <v>0</v>
      </c>
    </row>
    <row r="420" spans="22:44" x14ac:dyDescent="0.25">
      <c r="V420" s="774"/>
      <c r="W420" s="775"/>
      <c r="X420" s="776"/>
      <c r="Y420" s="777"/>
      <c r="Z420" s="769"/>
      <c r="AA420" s="770" t="str">
        <f t="shared" si="75"/>
        <v/>
      </c>
      <c r="AB420" s="771" t="str">
        <f t="shared" si="73"/>
        <v/>
      </c>
      <c r="AC420" s="771">
        <f t="shared" si="76"/>
        <v>0</v>
      </c>
      <c r="AD420" s="771">
        <f t="shared" si="77"/>
        <v>0</v>
      </c>
      <c r="AE420" s="771">
        <f t="shared" si="78"/>
        <v>0</v>
      </c>
      <c r="AF420" s="772">
        <f t="shared" si="79"/>
        <v>0</v>
      </c>
      <c r="AG420" s="773"/>
      <c r="AH420" s="774"/>
      <c r="AI420" s="775"/>
      <c r="AJ420" s="776"/>
      <c r="AK420" s="777"/>
      <c r="AL420" s="769"/>
      <c r="AM420" s="770" t="str">
        <f t="shared" si="80"/>
        <v/>
      </c>
      <c r="AN420" s="771" t="str">
        <f t="shared" si="74"/>
        <v/>
      </c>
      <c r="AO420" s="771">
        <f t="shared" si="81"/>
        <v>0</v>
      </c>
      <c r="AP420" s="771">
        <f t="shared" si="82"/>
        <v>0</v>
      </c>
      <c r="AQ420" s="771">
        <f t="shared" si="83"/>
        <v>0</v>
      </c>
      <c r="AR420" s="772">
        <f t="shared" si="84"/>
        <v>0</v>
      </c>
    </row>
    <row r="421" spans="22:44" x14ac:dyDescent="0.25">
      <c r="V421" s="774"/>
      <c r="W421" s="775"/>
      <c r="X421" s="776"/>
      <c r="Y421" s="777"/>
      <c r="Z421" s="769"/>
      <c r="AA421" s="770" t="str">
        <f t="shared" si="75"/>
        <v/>
      </c>
      <c r="AB421" s="771" t="str">
        <f t="shared" si="73"/>
        <v/>
      </c>
      <c r="AC421" s="771">
        <f t="shared" si="76"/>
        <v>0</v>
      </c>
      <c r="AD421" s="771">
        <f t="shared" si="77"/>
        <v>0</v>
      </c>
      <c r="AE421" s="771">
        <f t="shared" si="78"/>
        <v>0</v>
      </c>
      <c r="AF421" s="772">
        <f t="shared" si="79"/>
        <v>0</v>
      </c>
      <c r="AG421" s="773"/>
      <c r="AH421" s="774"/>
      <c r="AI421" s="775"/>
      <c r="AJ421" s="776"/>
      <c r="AK421" s="777"/>
      <c r="AL421" s="769"/>
      <c r="AM421" s="770" t="str">
        <f t="shared" si="80"/>
        <v/>
      </c>
      <c r="AN421" s="771" t="str">
        <f t="shared" si="74"/>
        <v/>
      </c>
      <c r="AO421" s="771">
        <f t="shared" si="81"/>
        <v>0</v>
      </c>
      <c r="AP421" s="771">
        <f t="shared" si="82"/>
        <v>0</v>
      </c>
      <c r="AQ421" s="771">
        <f t="shared" si="83"/>
        <v>0</v>
      </c>
      <c r="AR421" s="772">
        <f t="shared" si="84"/>
        <v>0</v>
      </c>
    </row>
    <row r="422" spans="22:44" x14ac:dyDescent="0.25">
      <c r="V422" s="774"/>
      <c r="W422" s="775"/>
      <c r="X422" s="776"/>
      <c r="Y422" s="777"/>
      <c r="Z422" s="769"/>
      <c r="AA422" s="770" t="str">
        <f t="shared" si="75"/>
        <v/>
      </c>
      <c r="AB422" s="771" t="str">
        <f t="shared" si="73"/>
        <v/>
      </c>
      <c r="AC422" s="771">
        <f t="shared" si="76"/>
        <v>0</v>
      </c>
      <c r="AD422" s="771">
        <f t="shared" si="77"/>
        <v>0</v>
      </c>
      <c r="AE422" s="771">
        <f t="shared" si="78"/>
        <v>0</v>
      </c>
      <c r="AF422" s="772">
        <f t="shared" si="79"/>
        <v>0</v>
      </c>
      <c r="AG422" s="773"/>
      <c r="AH422" s="774"/>
      <c r="AI422" s="775"/>
      <c r="AJ422" s="776"/>
      <c r="AK422" s="777"/>
      <c r="AL422" s="769"/>
      <c r="AM422" s="770" t="str">
        <f t="shared" si="80"/>
        <v/>
      </c>
      <c r="AN422" s="771" t="str">
        <f t="shared" si="74"/>
        <v/>
      </c>
      <c r="AO422" s="771">
        <f t="shared" si="81"/>
        <v>0</v>
      </c>
      <c r="AP422" s="771">
        <f t="shared" si="82"/>
        <v>0</v>
      </c>
      <c r="AQ422" s="771">
        <f t="shared" si="83"/>
        <v>0</v>
      </c>
      <c r="AR422" s="772">
        <f t="shared" si="84"/>
        <v>0</v>
      </c>
    </row>
    <row r="423" spans="22:44" x14ac:dyDescent="0.25">
      <c r="V423" s="774"/>
      <c r="W423" s="775"/>
      <c r="X423" s="776"/>
      <c r="Y423" s="777"/>
      <c r="Z423" s="769"/>
      <c r="AA423" s="770" t="str">
        <f t="shared" si="75"/>
        <v/>
      </c>
      <c r="AB423" s="771" t="str">
        <f t="shared" si="73"/>
        <v/>
      </c>
      <c r="AC423" s="771">
        <f t="shared" si="76"/>
        <v>0</v>
      </c>
      <c r="AD423" s="771">
        <f t="shared" si="77"/>
        <v>0</v>
      </c>
      <c r="AE423" s="771">
        <f t="shared" si="78"/>
        <v>0</v>
      </c>
      <c r="AF423" s="772">
        <f t="shared" si="79"/>
        <v>0</v>
      </c>
      <c r="AG423" s="773"/>
      <c r="AH423" s="774"/>
      <c r="AI423" s="775"/>
      <c r="AJ423" s="776"/>
      <c r="AK423" s="777"/>
      <c r="AL423" s="769"/>
      <c r="AM423" s="770" t="str">
        <f t="shared" si="80"/>
        <v/>
      </c>
      <c r="AN423" s="771" t="str">
        <f t="shared" si="74"/>
        <v/>
      </c>
      <c r="AO423" s="771">
        <f t="shared" si="81"/>
        <v>0</v>
      </c>
      <c r="AP423" s="771">
        <f t="shared" si="82"/>
        <v>0</v>
      </c>
      <c r="AQ423" s="771">
        <f t="shared" si="83"/>
        <v>0</v>
      </c>
      <c r="AR423" s="772">
        <f t="shared" si="84"/>
        <v>0</v>
      </c>
    </row>
    <row r="424" spans="22:44" x14ac:dyDescent="0.25">
      <c r="V424" s="774"/>
      <c r="W424" s="775"/>
      <c r="X424" s="776"/>
      <c r="Y424" s="777"/>
      <c r="Z424" s="769"/>
      <c r="AA424" s="770" t="str">
        <f t="shared" si="75"/>
        <v/>
      </c>
      <c r="AB424" s="771" t="str">
        <f t="shared" si="73"/>
        <v/>
      </c>
      <c r="AC424" s="771">
        <f t="shared" si="76"/>
        <v>0</v>
      </c>
      <c r="AD424" s="771">
        <f t="shared" si="77"/>
        <v>0</v>
      </c>
      <c r="AE424" s="771">
        <f t="shared" si="78"/>
        <v>0</v>
      </c>
      <c r="AF424" s="772">
        <f t="shared" si="79"/>
        <v>0</v>
      </c>
      <c r="AG424" s="773"/>
      <c r="AH424" s="774"/>
      <c r="AI424" s="775"/>
      <c r="AJ424" s="776"/>
      <c r="AK424" s="777"/>
      <c r="AL424" s="769"/>
      <c r="AM424" s="770" t="str">
        <f t="shared" si="80"/>
        <v/>
      </c>
      <c r="AN424" s="771" t="str">
        <f t="shared" si="74"/>
        <v/>
      </c>
      <c r="AO424" s="771">
        <f t="shared" si="81"/>
        <v>0</v>
      </c>
      <c r="AP424" s="771">
        <f t="shared" si="82"/>
        <v>0</v>
      </c>
      <c r="AQ424" s="771">
        <f t="shared" si="83"/>
        <v>0</v>
      </c>
      <c r="AR424" s="772">
        <f t="shared" si="84"/>
        <v>0</v>
      </c>
    </row>
    <row r="425" spans="22:44" x14ac:dyDescent="0.25">
      <c r="V425" s="774"/>
      <c r="W425" s="775"/>
      <c r="X425" s="776"/>
      <c r="Y425" s="777"/>
      <c r="Z425" s="769"/>
      <c r="AA425" s="770" t="str">
        <f t="shared" si="75"/>
        <v/>
      </c>
      <c r="AB425" s="771" t="str">
        <f t="shared" si="73"/>
        <v/>
      </c>
      <c r="AC425" s="771">
        <f t="shared" si="76"/>
        <v>0</v>
      </c>
      <c r="AD425" s="771">
        <f t="shared" si="77"/>
        <v>0</v>
      </c>
      <c r="AE425" s="771">
        <f t="shared" si="78"/>
        <v>0</v>
      </c>
      <c r="AF425" s="772">
        <f t="shared" si="79"/>
        <v>0</v>
      </c>
      <c r="AG425" s="773"/>
      <c r="AH425" s="774"/>
      <c r="AI425" s="775"/>
      <c r="AJ425" s="776"/>
      <c r="AK425" s="777"/>
      <c r="AL425" s="769"/>
      <c r="AM425" s="770" t="str">
        <f t="shared" si="80"/>
        <v/>
      </c>
      <c r="AN425" s="771" t="str">
        <f t="shared" si="74"/>
        <v/>
      </c>
      <c r="AO425" s="771">
        <f t="shared" si="81"/>
        <v>0</v>
      </c>
      <c r="AP425" s="771">
        <f t="shared" si="82"/>
        <v>0</v>
      </c>
      <c r="AQ425" s="771">
        <f t="shared" si="83"/>
        <v>0</v>
      </c>
      <c r="AR425" s="772">
        <f t="shared" si="84"/>
        <v>0</v>
      </c>
    </row>
    <row r="426" spans="22:44" x14ac:dyDescent="0.25">
      <c r="V426" s="774"/>
      <c r="W426" s="775"/>
      <c r="X426" s="776"/>
      <c r="Y426" s="777"/>
      <c r="Z426" s="769"/>
      <c r="AA426" s="770" t="str">
        <f t="shared" si="75"/>
        <v/>
      </c>
      <c r="AB426" s="771" t="str">
        <f t="shared" si="73"/>
        <v/>
      </c>
      <c r="AC426" s="771">
        <f t="shared" si="76"/>
        <v>0</v>
      </c>
      <c r="AD426" s="771">
        <f t="shared" si="77"/>
        <v>0</v>
      </c>
      <c r="AE426" s="771">
        <f t="shared" si="78"/>
        <v>0</v>
      </c>
      <c r="AF426" s="772">
        <f t="shared" si="79"/>
        <v>0</v>
      </c>
      <c r="AG426" s="773"/>
      <c r="AH426" s="774"/>
      <c r="AI426" s="775"/>
      <c r="AJ426" s="776"/>
      <c r="AK426" s="777"/>
      <c r="AL426" s="769"/>
      <c r="AM426" s="770" t="str">
        <f t="shared" si="80"/>
        <v/>
      </c>
      <c r="AN426" s="771" t="str">
        <f t="shared" si="74"/>
        <v/>
      </c>
      <c r="AO426" s="771">
        <f t="shared" si="81"/>
        <v>0</v>
      </c>
      <c r="AP426" s="771">
        <f t="shared" si="82"/>
        <v>0</v>
      </c>
      <c r="AQ426" s="771">
        <f t="shared" si="83"/>
        <v>0</v>
      </c>
      <c r="AR426" s="772">
        <f t="shared" si="84"/>
        <v>0</v>
      </c>
    </row>
    <row r="427" spans="22:44" x14ac:dyDescent="0.25">
      <c r="V427" s="774"/>
      <c r="W427" s="775"/>
      <c r="X427" s="776"/>
      <c r="Y427" s="777"/>
      <c r="Z427" s="769"/>
      <c r="AA427" s="770" t="str">
        <f t="shared" si="75"/>
        <v/>
      </c>
      <c r="AB427" s="771" t="str">
        <f t="shared" si="73"/>
        <v/>
      </c>
      <c r="AC427" s="771">
        <f t="shared" si="76"/>
        <v>0</v>
      </c>
      <c r="AD427" s="771">
        <f t="shared" si="77"/>
        <v>0</v>
      </c>
      <c r="AE427" s="771">
        <f t="shared" si="78"/>
        <v>0</v>
      </c>
      <c r="AF427" s="772">
        <f t="shared" si="79"/>
        <v>0</v>
      </c>
      <c r="AG427" s="773"/>
      <c r="AH427" s="774"/>
      <c r="AI427" s="775"/>
      <c r="AJ427" s="776"/>
      <c r="AK427" s="777"/>
      <c r="AL427" s="769"/>
      <c r="AM427" s="770" t="str">
        <f t="shared" si="80"/>
        <v/>
      </c>
      <c r="AN427" s="771" t="str">
        <f t="shared" si="74"/>
        <v/>
      </c>
      <c r="AO427" s="771">
        <f t="shared" si="81"/>
        <v>0</v>
      </c>
      <c r="AP427" s="771">
        <f t="shared" si="82"/>
        <v>0</v>
      </c>
      <c r="AQ427" s="771">
        <f t="shared" si="83"/>
        <v>0</v>
      </c>
      <c r="AR427" s="772">
        <f t="shared" si="84"/>
        <v>0</v>
      </c>
    </row>
    <row r="428" spans="22:44" x14ac:dyDescent="0.25">
      <c r="V428" s="774"/>
      <c r="W428" s="775"/>
      <c r="X428" s="776"/>
      <c r="Y428" s="777"/>
      <c r="Z428" s="769"/>
      <c r="AA428" s="770" t="str">
        <f t="shared" si="75"/>
        <v/>
      </c>
      <c r="AB428" s="771" t="str">
        <f t="shared" si="73"/>
        <v/>
      </c>
      <c r="AC428" s="771">
        <f t="shared" si="76"/>
        <v>0</v>
      </c>
      <c r="AD428" s="771">
        <f t="shared" si="77"/>
        <v>0</v>
      </c>
      <c r="AE428" s="771">
        <f t="shared" si="78"/>
        <v>0</v>
      </c>
      <c r="AF428" s="772">
        <f t="shared" si="79"/>
        <v>0</v>
      </c>
      <c r="AG428" s="773"/>
      <c r="AH428" s="774"/>
      <c r="AI428" s="775"/>
      <c r="AJ428" s="776"/>
      <c r="AK428" s="777"/>
      <c r="AL428" s="769"/>
      <c r="AM428" s="770" t="str">
        <f t="shared" si="80"/>
        <v/>
      </c>
      <c r="AN428" s="771" t="str">
        <f t="shared" si="74"/>
        <v/>
      </c>
      <c r="AO428" s="771">
        <f t="shared" si="81"/>
        <v>0</v>
      </c>
      <c r="AP428" s="771">
        <f t="shared" si="82"/>
        <v>0</v>
      </c>
      <c r="AQ428" s="771">
        <f t="shared" si="83"/>
        <v>0</v>
      </c>
      <c r="AR428" s="772">
        <f t="shared" si="84"/>
        <v>0</v>
      </c>
    </row>
    <row r="429" spans="22:44" x14ac:dyDescent="0.25">
      <c r="V429" s="774"/>
      <c r="W429" s="775"/>
      <c r="X429" s="776"/>
      <c r="Y429" s="777"/>
      <c r="Z429" s="769"/>
      <c r="AA429" s="770" t="str">
        <f t="shared" si="75"/>
        <v/>
      </c>
      <c r="AB429" s="771" t="str">
        <f t="shared" si="73"/>
        <v/>
      </c>
      <c r="AC429" s="771">
        <f t="shared" si="76"/>
        <v>0</v>
      </c>
      <c r="AD429" s="771">
        <f t="shared" si="77"/>
        <v>0</v>
      </c>
      <c r="AE429" s="771">
        <f t="shared" si="78"/>
        <v>0</v>
      </c>
      <c r="AF429" s="772">
        <f t="shared" si="79"/>
        <v>0</v>
      </c>
      <c r="AG429" s="773"/>
      <c r="AH429" s="774"/>
      <c r="AI429" s="775"/>
      <c r="AJ429" s="776"/>
      <c r="AK429" s="777"/>
      <c r="AL429" s="769"/>
      <c r="AM429" s="770" t="str">
        <f t="shared" si="80"/>
        <v/>
      </c>
      <c r="AN429" s="771" t="str">
        <f t="shared" si="74"/>
        <v/>
      </c>
      <c r="AO429" s="771">
        <f t="shared" si="81"/>
        <v>0</v>
      </c>
      <c r="AP429" s="771">
        <f t="shared" si="82"/>
        <v>0</v>
      </c>
      <c r="AQ429" s="771">
        <f t="shared" si="83"/>
        <v>0</v>
      </c>
      <c r="AR429" s="772">
        <f t="shared" si="84"/>
        <v>0</v>
      </c>
    </row>
    <row r="430" spans="22:44" x14ac:dyDescent="0.25">
      <c r="V430" s="774"/>
      <c r="W430" s="775"/>
      <c r="X430" s="776"/>
      <c r="Y430" s="777"/>
      <c r="Z430" s="769"/>
      <c r="AA430" s="770" t="str">
        <f t="shared" si="75"/>
        <v/>
      </c>
      <c r="AB430" s="771" t="str">
        <f t="shared" si="73"/>
        <v/>
      </c>
      <c r="AC430" s="771">
        <f t="shared" si="76"/>
        <v>0</v>
      </c>
      <c r="AD430" s="771">
        <f t="shared" si="77"/>
        <v>0</v>
      </c>
      <c r="AE430" s="771">
        <f t="shared" si="78"/>
        <v>0</v>
      </c>
      <c r="AF430" s="772">
        <f t="shared" si="79"/>
        <v>0</v>
      </c>
      <c r="AG430" s="773"/>
      <c r="AH430" s="774"/>
      <c r="AI430" s="775"/>
      <c r="AJ430" s="776"/>
      <c r="AK430" s="777"/>
      <c r="AL430" s="769"/>
      <c r="AM430" s="770" t="str">
        <f t="shared" si="80"/>
        <v/>
      </c>
      <c r="AN430" s="771" t="str">
        <f t="shared" si="74"/>
        <v/>
      </c>
      <c r="AO430" s="771">
        <f t="shared" si="81"/>
        <v>0</v>
      </c>
      <c r="AP430" s="771">
        <f t="shared" si="82"/>
        <v>0</v>
      </c>
      <c r="AQ430" s="771">
        <f t="shared" si="83"/>
        <v>0</v>
      </c>
      <c r="AR430" s="772">
        <f t="shared" si="84"/>
        <v>0</v>
      </c>
    </row>
    <row r="431" spans="22:44" x14ac:dyDescent="0.25">
      <c r="V431" s="774"/>
      <c r="W431" s="775"/>
      <c r="X431" s="776"/>
      <c r="Y431" s="777"/>
      <c r="Z431" s="769"/>
      <c r="AA431" s="770" t="str">
        <f t="shared" si="75"/>
        <v/>
      </c>
      <c r="AB431" s="771" t="str">
        <f t="shared" si="73"/>
        <v/>
      </c>
      <c r="AC431" s="771">
        <f t="shared" si="76"/>
        <v>0</v>
      </c>
      <c r="AD431" s="771">
        <f t="shared" si="77"/>
        <v>0</v>
      </c>
      <c r="AE431" s="771">
        <f t="shared" si="78"/>
        <v>0</v>
      </c>
      <c r="AF431" s="772">
        <f t="shared" si="79"/>
        <v>0</v>
      </c>
      <c r="AG431" s="773"/>
      <c r="AH431" s="774"/>
      <c r="AI431" s="775"/>
      <c r="AJ431" s="776"/>
      <c r="AK431" s="777"/>
      <c r="AL431" s="769"/>
      <c r="AM431" s="770" t="str">
        <f t="shared" si="80"/>
        <v/>
      </c>
      <c r="AN431" s="771" t="str">
        <f t="shared" si="74"/>
        <v/>
      </c>
      <c r="AO431" s="771">
        <f t="shared" si="81"/>
        <v>0</v>
      </c>
      <c r="AP431" s="771">
        <f t="shared" si="82"/>
        <v>0</v>
      </c>
      <c r="AQ431" s="771">
        <f t="shared" si="83"/>
        <v>0</v>
      </c>
      <c r="AR431" s="772">
        <f t="shared" si="84"/>
        <v>0</v>
      </c>
    </row>
    <row r="432" spans="22:44" x14ac:dyDescent="0.25">
      <c r="V432" s="774"/>
      <c r="W432" s="775"/>
      <c r="X432" s="776"/>
      <c r="Y432" s="777"/>
      <c r="Z432" s="769"/>
      <c r="AA432" s="770" t="str">
        <f t="shared" si="75"/>
        <v/>
      </c>
      <c r="AB432" s="771" t="str">
        <f t="shared" si="73"/>
        <v/>
      </c>
      <c r="AC432" s="771">
        <f t="shared" si="76"/>
        <v>0</v>
      </c>
      <c r="AD432" s="771">
        <f t="shared" si="77"/>
        <v>0</v>
      </c>
      <c r="AE432" s="771">
        <f t="shared" si="78"/>
        <v>0</v>
      </c>
      <c r="AF432" s="772">
        <f t="shared" si="79"/>
        <v>0</v>
      </c>
      <c r="AG432" s="773"/>
      <c r="AH432" s="774"/>
      <c r="AI432" s="775"/>
      <c r="AJ432" s="776"/>
      <c r="AK432" s="777"/>
      <c r="AL432" s="769"/>
      <c r="AM432" s="770" t="str">
        <f t="shared" si="80"/>
        <v/>
      </c>
      <c r="AN432" s="771" t="str">
        <f t="shared" si="74"/>
        <v/>
      </c>
      <c r="AO432" s="771">
        <f t="shared" si="81"/>
        <v>0</v>
      </c>
      <c r="AP432" s="771">
        <f t="shared" si="82"/>
        <v>0</v>
      </c>
      <c r="AQ432" s="771">
        <f t="shared" si="83"/>
        <v>0</v>
      </c>
      <c r="AR432" s="772">
        <f t="shared" si="84"/>
        <v>0</v>
      </c>
    </row>
    <row r="433" spans="22:44" x14ac:dyDescent="0.25">
      <c r="V433" s="774"/>
      <c r="W433" s="775"/>
      <c r="X433" s="776"/>
      <c r="Y433" s="777"/>
      <c r="Z433" s="769"/>
      <c r="AA433" s="770" t="str">
        <f t="shared" si="75"/>
        <v/>
      </c>
      <c r="AB433" s="771" t="str">
        <f t="shared" si="73"/>
        <v/>
      </c>
      <c r="AC433" s="771">
        <f t="shared" si="76"/>
        <v>0</v>
      </c>
      <c r="AD433" s="771">
        <f t="shared" si="77"/>
        <v>0</v>
      </c>
      <c r="AE433" s="771">
        <f t="shared" si="78"/>
        <v>0</v>
      </c>
      <c r="AF433" s="772">
        <f t="shared" si="79"/>
        <v>0</v>
      </c>
      <c r="AG433" s="773"/>
      <c r="AH433" s="774"/>
      <c r="AI433" s="775"/>
      <c r="AJ433" s="776"/>
      <c r="AK433" s="777"/>
      <c r="AL433" s="769"/>
      <c r="AM433" s="770" t="str">
        <f t="shared" si="80"/>
        <v/>
      </c>
      <c r="AN433" s="771" t="str">
        <f t="shared" si="74"/>
        <v/>
      </c>
      <c r="AO433" s="771">
        <f t="shared" si="81"/>
        <v>0</v>
      </c>
      <c r="AP433" s="771">
        <f t="shared" si="82"/>
        <v>0</v>
      </c>
      <c r="AQ433" s="771">
        <f t="shared" si="83"/>
        <v>0</v>
      </c>
      <c r="AR433" s="772">
        <f t="shared" si="84"/>
        <v>0</v>
      </c>
    </row>
    <row r="434" spans="22:44" x14ac:dyDescent="0.25">
      <c r="V434" s="774"/>
      <c r="W434" s="775"/>
      <c r="X434" s="776"/>
      <c r="Y434" s="777"/>
      <c r="Z434" s="769"/>
      <c r="AA434" s="770" t="str">
        <f t="shared" si="75"/>
        <v/>
      </c>
      <c r="AB434" s="771" t="str">
        <f t="shared" si="73"/>
        <v/>
      </c>
      <c r="AC434" s="771">
        <f t="shared" si="76"/>
        <v>0</v>
      </c>
      <c r="AD434" s="771">
        <f t="shared" si="77"/>
        <v>0</v>
      </c>
      <c r="AE434" s="771">
        <f t="shared" si="78"/>
        <v>0</v>
      </c>
      <c r="AF434" s="772">
        <f t="shared" si="79"/>
        <v>0</v>
      </c>
      <c r="AG434" s="773"/>
      <c r="AH434" s="774"/>
      <c r="AI434" s="775"/>
      <c r="AJ434" s="776"/>
      <c r="AK434" s="777"/>
      <c r="AL434" s="769"/>
      <c r="AM434" s="770" t="str">
        <f t="shared" si="80"/>
        <v/>
      </c>
      <c r="AN434" s="771" t="str">
        <f t="shared" si="74"/>
        <v/>
      </c>
      <c r="AO434" s="771">
        <f t="shared" si="81"/>
        <v>0</v>
      </c>
      <c r="AP434" s="771">
        <f t="shared" si="82"/>
        <v>0</v>
      </c>
      <c r="AQ434" s="771">
        <f t="shared" si="83"/>
        <v>0</v>
      </c>
      <c r="AR434" s="772">
        <f t="shared" si="84"/>
        <v>0</v>
      </c>
    </row>
    <row r="435" spans="22:44" x14ac:dyDescent="0.25">
      <c r="V435" s="774"/>
      <c r="W435" s="775"/>
      <c r="X435" s="776"/>
      <c r="Y435" s="777"/>
      <c r="Z435" s="769"/>
      <c r="AA435" s="770" t="str">
        <f t="shared" si="75"/>
        <v/>
      </c>
      <c r="AB435" s="771" t="str">
        <f t="shared" si="73"/>
        <v/>
      </c>
      <c r="AC435" s="771">
        <f t="shared" si="76"/>
        <v>0</v>
      </c>
      <c r="AD435" s="771">
        <f t="shared" si="77"/>
        <v>0</v>
      </c>
      <c r="AE435" s="771">
        <f t="shared" si="78"/>
        <v>0</v>
      </c>
      <c r="AF435" s="772">
        <f t="shared" si="79"/>
        <v>0</v>
      </c>
      <c r="AG435" s="773"/>
      <c r="AH435" s="774"/>
      <c r="AI435" s="775"/>
      <c r="AJ435" s="776"/>
      <c r="AK435" s="777"/>
      <c r="AL435" s="769"/>
      <c r="AM435" s="770" t="str">
        <f t="shared" si="80"/>
        <v/>
      </c>
      <c r="AN435" s="771" t="str">
        <f t="shared" si="74"/>
        <v/>
      </c>
      <c r="AO435" s="771">
        <f t="shared" si="81"/>
        <v>0</v>
      </c>
      <c r="AP435" s="771">
        <f t="shared" si="82"/>
        <v>0</v>
      </c>
      <c r="AQ435" s="771">
        <f t="shared" si="83"/>
        <v>0</v>
      </c>
      <c r="AR435" s="772">
        <f t="shared" si="84"/>
        <v>0</v>
      </c>
    </row>
    <row r="436" spans="22:44" x14ac:dyDescent="0.25">
      <c r="V436" s="774"/>
      <c r="W436" s="775"/>
      <c r="X436" s="776"/>
      <c r="Y436" s="777"/>
      <c r="Z436" s="769"/>
      <c r="AA436" s="770" t="str">
        <f t="shared" si="75"/>
        <v/>
      </c>
      <c r="AB436" s="771" t="str">
        <f t="shared" si="73"/>
        <v/>
      </c>
      <c r="AC436" s="771">
        <f t="shared" si="76"/>
        <v>0</v>
      </c>
      <c r="AD436" s="771">
        <f t="shared" si="77"/>
        <v>0</v>
      </c>
      <c r="AE436" s="771">
        <f t="shared" si="78"/>
        <v>0</v>
      </c>
      <c r="AF436" s="772">
        <f t="shared" si="79"/>
        <v>0</v>
      </c>
      <c r="AG436" s="773"/>
      <c r="AH436" s="774"/>
      <c r="AI436" s="775"/>
      <c r="AJ436" s="776"/>
      <c r="AK436" s="777"/>
      <c r="AL436" s="769"/>
      <c r="AM436" s="770" t="str">
        <f t="shared" si="80"/>
        <v/>
      </c>
      <c r="AN436" s="771" t="str">
        <f t="shared" si="74"/>
        <v/>
      </c>
      <c r="AO436" s="771">
        <f t="shared" si="81"/>
        <v>0</v>
      </c>
      <c r="AP436" s="771">
        <f t="shared" si="82"/>
        <v>0</v>
      </c>
      <c r="AQ436" s="771">
        <f t="shared" si="83"/>
        <v>0</v>
      </c>
      <c r="AR436" s="772">
        <f t="shared" si="84"/>
        <v>0</v>
      </c>
    </row>
    <row r="437" spans="22:44" x14ac:dyDescent="0.25">
      <c r="V437" s="774"/>
      <c r="W437" s="775"/>
      <c r="X437" s="776"/>
      <c r="Y437" s="777"/>
      <c r="Z437" s="769"/>
      <c r="AA437" s="770" t="str">
        <f t="shared" si="75"/>
        <v/>
      </c>
      <c r="AB437" s="771" t="str">
        <f t="shared" si="73"/>
        <v/>
      </c>
      <c r="AC437" s="771">
        <f t="shared" si="76"/>
        <v>0</v>
      </c>
      <c r="AD437" s="771">
        <f t="shared" si="77"/>
        <v>0</v>
      </c>
      <c r="AE437" s="771">
        <f t="shared" si="78"/>
        <v>0</v>
      </c>
      <c r="AF437" s="772">
        <f t="shared" si="79"/>
        <v>0</v>
      </c>
      <c r="AG437" s="773"/>
      <c r="AH437" s="774"/>
      <c r="AI437" s="775"/>
      <c r="AJ437" s="776"/>
      <c r="AK437" s="777"/>
      <c r="AL437" s="769"/>
      <c r="AM437" s="770" t="str">
        <f t="shared" si="80"/>
        <v/>
      </c>
      <c r="AN437" s="771" t="str">
        <f t="shared" si="74"/>
        <v/>
      </c>
      <c r="AO437" s="771">
        <f t="shared" si="81"/>
        <v>0</v>
      </c>
      <c r="AP437" s="771">
        <f t="shared" si="82"/>
        <v>0</v>
      </c>
      <c r="AQ437" s="771">
        <f t="shared" si="83"/>
        <v>0</v>
      </c>
      <c r="AR437" s="772">
        <f t="shared" si="84"/>
        <v>0</v>
      </c>
    </row>
    <row r="438" spans="22:44" x14ac:dyDescent="0.25">
      <c r="V438" s="774"/>
      <c r="W438" s="775"/>
      <c r="X438" s="776"/>
      <c r="Y438" s="777"/>
      <c r="Z438" s="769"/>
      <c r="AA438" s="770" t="str">
        <f t="shared" si="75"/>
        <v/>
      </c>
      <c r="AB438" s="771" t="str">
        <f t="shared" si="73"/>
        <v/>
      </c>
      <c r="AC438" s="771">
        <f t="shared" si="76"/>
        <v>0</v>
      </c>
      <c r="AD438" s="771">
        <f t="shared" si="77"/>
        <v>0</v>
      </c>
      <c r="AE438" s="771">
        <f t="shared" si="78"/>
        <v>0</v>
      </c>
      <c r="AF438" s="772">
        <f t="shared" si="79"/>
        <v>0</v>
      </c>
      <c r="AG438" s="773"/>
      <c r="AH438" s="774"/>
      <c r="AI438" s="775"/>
      <c r="AJ438" s="776"/>
      <c r="AK438" s="777"/>
      <c r="AL438" s="769"/>
      <c r="AM438" s="770" t="str">
        <f t="shared" si="80"/>
        <v/>
      </c>
      <c r="AN438" s="771" t="str">
        <f t="shared" si="74"/>
        <v/>
      </c>
      <c r="AO438" s="771">
        <f t="shared" si="81"/>
        <v>0</v>
      </c>
      <c r="AP438" s="771">
        <f t="shared" si="82"/>
        <v>0</v>
      </c>
      <c r="AQ438" s="771">
        <f t="shared" si="83"/>
        <v>0</v>
      </c>
      <c r="AR438" s="772">
        <f t="shared" si="84"/>
        <v>0</v>
      </c>
    </row>
    <row r="439" spans="22:44" x14ac:dyDescent="0.25">
      <c r="V439" s="774"/>
      <c r="W439" s="775"/>
      <c r="X439" s="776"/>
      <c r="Y439" s="777"/>
      <c r="Z439" s="769"/>
      <c r="AA439" s="770" t="str">
        <f t="shared" si="75"/>
        <v/>
      </c>
      <c r="AB439" s="771" t="str">
        <f t="shared" si="73"/>
        <v/>
      </c>
      <c r="AC439" s="771">
        <f t="shared" si="76"/>
        <v>0</v>
      </c>
      <c r="AD439" s="771">
        <f t="shared" si="77"/>
        <v>0</v>
      </c>
      <c r="AE439" s="771">
        <f t="shared" si="78"/>
        <v>0</v>
      </c>
      <c r="AF439" s="772">
        <f t="shared" si="79"/>
        <v>0</v>
      </c>
      <c r="AG439" s="773"/>
      <c r="AH439" s="774"/>
      <c r="AI439" s="775"/>
      <c r="AJ439" s="776"/>
      <c r="AK439" s="777"/>
      <c r="AL439" s="769"/>
      <c r="AM439" s="770" t="str">
        <f t="shared" si="80"/>
        <v/>
      </c>
      <c r="AN439" s="771" t="str">
        <f t="shared" si="74"/>
        <v/>
      </c>
      <c r="AO439" s="771">
        <f t="shared" si="81"/>
        <v>0</v>
      </c>
      <c r="AP439" s="771">
        <f t="shared" si="82"/>
        <v>0</v>
      </c>
      <c r="AQ439" s="771">
        <f t="shared" si="83"/>
        <v>0</v>
      </c>
      <c r="AR439" s="772">
        <f t="shared" si="84"/>
        <v>0</v>
      </c>
    </row>
    <row r="440" spans="22:44" x14ac:dyDescent="0.25">
      <c r="V440" s="774"/>
      <c r="W440" s="775"/>
      <c r="X440" s="776"/>
      <c r="Y440" s="777"/>
      <c r="Z440" s="769"/>
      <c r="AA440" s="770" t="str">
        <f t="shared" si="75"/>
        <v/>
      </c>
      <c r="AB440" s="771" t="str">
        <f t="shared" si="73"/>
        <v/>
      </c>
      <c r="AC440" s="771">
        <f t="shared" si="76"/>
        <v>0</v>
      </c>
      <c r="AD440" s="771">
        <f t="shared" si="77"/>
        <v>0</v>
      </c>
      <c r="AE440" s="771">
        <f t="shared" si="78"/>
        <v>0</v>
      </c>
      <c r="AF440" s="772">
        <f t="shared" si="79"/>
        <v>0</v>
      </c>
      <c r="AG440" s="773"/>
      <c r="AH440" s="774"/>
      <c r="AI440" s="775"/>
      <c r="AJ440" s="776"/>
      <c r="AK440" s="777"/>
      <c r="AL440" s="769"/>
      <c r="AM440" s="770" t="str">
        <f t="shared" si="80"/>
        <v/>
      </c>
      <c r="AN440" s="771" t="str">
        <f t="shared" si="74"/>
        <v/>
      </c>
      <c r="AO440" s="771">
        <f t="shared" si="81"/>
        <v>0</v>
      </c>
      <c r="AP440" s="771">
        <f t="shared" si="82"/>
        <v>0</v>
      </c>
      <c r="AQ440" s="771">
        <f t="shared" si="83"/>
        <v>0</v>
      </c>
      <c r="AR440" s="772">
        <f t="shared" si="84"/>
        <v>0</v>
      </c>
    </row>
    <row r="441" spans="22:44" x14ac:dyDescent="0.25">
      <c r="V441" s="774"/>
      <c r="W441" s="775"/>
      <c r="X441" s="776"/>
      <c r="Y441" s="777"/>
      <c r="Z441" s="769"/>
      <c r="AA441" s="770" t="str">
        <f t="shared" si="75"/>
        <v/>
      </c>
      <c r="AB441" s="771" t="str">
        <f t="shared" si="73"/>
        <v/>
      </c>
      <c r="AC441" s="771">
        <f t="shared" si="76"/>
        <v>0</v>
      </c>
      <c r="AD441" s="771">
        <f t="shared" si="77"/>
        <v>0</v>
      </c>
      <c r="AE441" s="771">
        <f t="shared" si="78"/>
        <v>0</v>
      </c>
      <c r="AF441" s="772">
        <f t="shared" si="79"/>
        <v>0</v>
      </c>
      <c r="AG441" s="773"/>
      <c r="AH441" s="774"/>
      <c r="AI441" s="775"/>
      <c r="AJ441" s="776"/>
      <c r="AK441" s="777"/>
      <c r="AL441" s="769"/>
      <c r="AM441" s="770" t="str">
        <f t="shared" si="80"/>
        <v/>
      </c>
      <c r="AN441" s="771" t="str">
        <f t="shared" si="74"/>
        <v/>
      </c>
      <c r="AO441" s="771">
        <f t="shared" si="81"/>
        <v>0</v>
      </c>
      <c r="AP441" s="771">
        <f t="shared" si="82"/>
        <v>0</v>
      </c>
      <c r="AQ441" s="771">
        <f t="shared" si="83"/>
        <v>0</v>
      </c>
      <c r="AR441" s="772">
        <f t="shared" si="84"/>
        <v>0</v>
      </c>
    </row>
    <row r="442" spans="22:44" x14ac:dyDescent="0.25">
      <c r="V442" s="774"/>
      <c r="W442" s="775"/>
      <c r="X442" s="776"/>
      <c r="Y442" s="777"/>
      <c r="Z442" s="769"/>
      <c r="AA442" s="770" t="str">
        <f t="shared" si="75"/>
        <v/>
      </c>
      <c r="AB442" s="771" t="str">
        <f t="shared" si="73"/>
        <v/>
      </c>
      <c r="AC442" s="771">
        <f t="shared" si="76"/>
        <v>0</v>
      </c>
      <c r="AD442" s="771">
        <f t="shared" si="77"/>
        <v>0</v>
      </c>
      <c r="AE442" s="771">
        <f t="shared" si="78"/>
        <v>0</v>
      </c>
      <c r="AF442" s="772">
        <f t="shared" si="79"/>
        <v>0</v>
      </c>
      <c r="AG442" s="773"/>
      <c r="AH442" s="774"/>
      <c r="AI442" s="775"/>
      <c r="AJ442" s="776"/>
      <c r="AK442" s="777"/>
      <c r="AL442" s="769"/>
      <c r="AM442" s="770" t="str">
        <f t="shared" si="80"/>
        <v/>
      </c>
      <c r="AN442" s="771" t="str">
        <f t="shared" si="74"/>
        <v/>
      </c>
      <c r="AO442" s="771">
        <f t="shared" si="81"/>
        <v>0</v>
      </c>
      <c r="AP442" s="771">
        <f t="shared" si="82"/>
        <v>0</v>
      </c>
      <c r="AQ442" s="771">
        <f t="shared" si="83"/>
        <v>0</v>
      </c>
      <c r="AR442" s="772">
        <f t="shared" si="84"/>
        <v>0</v>
      </c>
    </row>
    <row r="443" spans="22:44" x14ac:dyDescent="0.25">
      <c r="V443" s="774"/>
      <c r="W443" s="775"/>
      <c r="X443" s="776"/>
      <c r="Y443" s="777"/>
      <c r="Z443" s="769"/>
      <c r="AA443" s="770" t="str">
        <f t="shared" si="75"/>
        <v/>
      </c>
      <c r="AB443" s="771" t="str">
        <f t="shared" si="73"/>
        <v/>
      </c>
      <c r="AC443" s="771">
        <f t="shared" si="76"/>
        <v>0</v>
      </c>
      <c r="AD443" s="771">
        <f t="shared" si="77"/>
        <v>0</v>
      </c>
      <c r="AE443" s="771">
        <f t="shared" si="78"/>
        <v>0</v>
      </c>
      <c r="AF443" s="772">
        <f t="shared" si="79"/>
        <v>0</v>
      </c>
      <c r="AG443" s="773"/>
      <c r="AH443" s="774"/>
      <c r="AI443" s="775"/>
      <c r="AJ443" s="776"/>
      <c r="AK443" s="777"/>
      <c r="AL443" s="769"/>
      <c r="AM443" s="770" t="str">
        <f t="shared" si="80"/>
        <v/>
      </c>
      <c r="AN443" s="771" t="str">
        <f t="shared" si="74"/>
        <v/>
      </c>
      <c r="AO443" s="771">
        <f t="shared" si="81"/>
        <v>0</v>
      </c>
      <c r="AP443" s="771">
        <f t="shared" si="82"/>
        <v>0</v>
      </c>
      <c r="AQ443" s="771">
        <f t="shared" si="83"/>
        <v>0</v>
      </c>
      <c r="AR443" s="772">
        <f t="shared" si="84"/>
        <v>0</v>
      </c>
    </row>
    <row r="444" spans="22:44" x14ac:dyDescent="0.25">
      <c r="V444" s="774"/>
      <c r="W444" s="775"/>
      <c r="X444" s="776"/>
      <c r="Y444" s="777"/>
      <c r="Z444" s="769"/>
      <c r="AA444" s="770" t="str">
        <f t="shared" si="75"/>
        <v/>
      </c>
      <c r="AB444" s="771" t="str">
        <f t="shared" si="73"/>
        <v/>
      </c>
      <c r="AC444" s="771">
        <f t="shared" si="76"/>
        <v>0</v>
      </c>
      <c r="AD444" s="771">
        <f t="shared" si="77"/>
        <v>0</v>
      </c>
      <c r="AE444" s="771">
        <f t="shared" si="78"/>
        <v>0</v>
      </c>
      <c r="AF444" s="772">
        <f t="shared" si="79"/>
        <v>0</v>
      </c>
      <c r="AG444" s="773"/>
      <c r="AH444" s="774"/>
      <c r="AI444" s="775"/>
      <c r="AJ444" s="776"/>
      <c r="AK444" s="777"/>
      <c r="AL444" s="769"/>
      <c r="AM444" s="770" t="str">
        <f t="shared" si="80"/>
        <v/>
      </c>
      <c r="AN444" s="771" t="str">
        <f t="shared" si="74"/>
        <v/>
      </c>
      <c r="AO444" s="771">
        <f t="shared" si="81"/>
        <v>0</v>
      </c>
      <c r="AP444" s="771">
        <f t="shared" si="82"/>
        <v>0</v>
      </c>
      <c r="AQ444" s="771">
        <f t="shared" si="83"/>
        <v>0</v>
      </c>
      <c r="AR444" s="772">
        <f t="shared" si="84"/>
        <v>0</v>
      </c>
    </row>
    <row r="445" spans="22:44" x14ac:dyDescent="0.25">
      <c r="V445" s="774"/>
      <c r="W445" s="775"/>
      <c r="X445" s="776"/>
      <c r="Y445" s="777"/>
      <c r="Z445" s="769"/>
      <c r="AA445" s="770" t="str">
        <f t="shared" si="75"/>
        <v/>
      </c>
      <c r="AB445" s="771" t="str">
        <f t="shared" si="73"/>
        <v/>
      </c>
      <c r="AC445" s="771">
        <f t="shared" si="76"/>
        <v>0</v>
      </c>
      <c r="AD445" s="771">
        <f t="shared" si="77"/>
        <v>0</v>
      </c>
      <c r="AE445" s="771">
        <f t="shared" si="78"/>
        <v>0</v>
      </c>
      <c r="AF445" s="772">
        <f t="shared" si="79"/>
        <v>0</v>
      </c>
      <c r="AG445" s="773"/>
      <c r="AH445" s="774"/>
      <c r="AI445" s="775"/>
      <c r="AJ445" s="776"/>
      <c r="AK445" s="777"/>
      <c r="AL445" s="769"/>
      <c r="AM445" s="770" t="str">
        <f t="shared" si="80"/>
        <v/>
      </c>
      <c r="AN445" s="771" t="str">
        <f t="shared" si="74"/>
        <v/>
      </c>
      <c r="AO445" s="771">
        <f t="shared" si="81"/>
        <v>0</v>
      </c>
      <c r="AP445" s="771">
        <f t="shared" si="82"/>
        <v>0</v>
      </c>
      <c r="AQ445" s="771">
        <f t="shared" si="83"/>
        <v>0</v>
      </c>
      <c r="AR445" s="772">
        <f t="shared" si="84"/>
        <v>0</v>
      </c>
    </row>
    <row r="446" spans="22:44" x14ac:dyDescent="0.25">
      <c r="V446" s="774"/>
      <c r="W446" s="775"/>
      <c r="X446" s="776"/>
      <c r="Y446" s="777"/>
      <c r="Z446" s="769"/>
      <c r="AA446" s="770" t="str">
        <f t="shared" si="75"/>
        <v/>
      </c>
      <c r="AB446" s="771" t="str">
        <f t="shared" si="73"/>
        <v/>
      </c>
      <c r="AC446" s="771">
        <f t="shared" si="76"/>
        <v>0</v>
      </c>
      <c r="AD446" s="771">
        <f t="shared" si="77"/>
        <v>0</v>
      </c>
      <c r="AE446" s="771">
        <f t="shared" si="78"/>
        <v>0</v>
      </c>
      <c r="AF446" s="772">
        <f t="shared" si="79"/>
        <v>0</v>
      </c>
      <c r="AG446" s="773"/>
      <c r="AH446" s="774"/>
      <c r="AI446" s="775"/>
      <c r="AJ446" s="776"/>
      <c r="AK446" s="777"/>
      <c r="AL446" s="769"/>
      <c r="AM446" s="770" t="str">
        <f t="shared" si="80"/>
        <v/>
      </c>
      <c r="AN446" s="771" t="str">
        <f t="shared" si="74"/>
        <v/>
      </c>
      <c r="AO446" s="771">
        <f t="shared" si="81"/>
        <v>0</v>
      </c>
      <c r="AP446" s="771">
        <f t="shared" si="82"/>
        <v>0</v>
      </c>
      <c r="AQ446" s="771">
        <f t="shared" si="83"/>
        <v>0</v>
      </c>
      <c r="AR446" s="772">
        <f t="shared" si="84"/>
        <v>0</v>
      </c>
    </row>
    <row r="447" spans="22:44" x14ac:dyDescent="0.25">
      <c r="V447" s="774"/>
      <c r="W447" s="775"/>
      <c r="X447" s="776"/>
      <c r="Y447" s="777"/>
      <c r="Z447" s="769"/>
      <c r="AA447" s="770" t="str">
        <f t="shared" si="75"/>
        <v/>
      </c>
      <c r="AB447" s="771" t="str">
        <f t="shared" si="73"/>
        <v/>
      </c>
      <c r="AC447" s="771">
        <f t="shared" si="76"/>
        <v>0</v>
      </c>
      <c r="AD447" s="771">
        <f t="shared" si="77"/>
        <v>0</v>
      </c>
      <c r="AE447" s="771">
        <f t="shared" si="78"/>
        <v>0</v>
      </c>
      <c r="AF447" s="772">
        <f t="shared" si="79"/>
        <v>0</v>
      </c>
      <c r="AG447" s="773"/>
      <c r="AH447" s="774"/>
      <c r="AI447" s="775"/>
      <c r="AJ447" s="776"/>
      <c r="AK447" s="777"/>
      <c r="AL447" s="769"/>
      <c r="AM447" s="770" t="str">
        <f t="shared" si="80"/>
        <v/>
      </c>
      <c r="AN447" s="771" t="str">
        <f t="shared" si="74"/>
        <v/>
      </c>
      <c r="AO447" s="771">
        <f t="shared" si="81"/>
        <v>0</v>
      </c>
      <c r="AP447" s="771">
        <f t="shared" si="82"/>
        <v>0</v>
      </c>
      <c r="AQ447" s="771">
        <f t="shared" si="83"/>
        <v>0</v>
      </c>
      <c r="AR447" s="772">
        <f t="shared" si="84"/>
        <v>0</v>
      </c>
    </row>
    <row r="448" spans="22:44" x14ac:dyDescent="0.25">
      <c r="V448" s="774"/>
      <c r="W448" s="775"/>
      <c r="X448" s="776"/>
      <c r="Y448" s="777"/>
      <c r="Z448" s="769"/>
      <c r="AA448" s="770" t="str">
        <f t="shared" si="75"/>
        <v/>
      </c>
      <c r="AB448" s="771" t="str">
        <f t="shared" si="73"/>
        <v/>
      </c>
      <c r="AC448" s="771">
        <f t="shared" si="76"/>
        <v>0</v>
      </c>
      <c r="AD448" s="771">
        <f t="shared" si="77"/>
        <v>0</v>
      </c>
      <c r="AE448" s="771">
        <f t="shared" si="78"/>
        <v>0</v>
      </c>
      <c r="AF448" s="772">
        <f t="shared" si="79"/>
        <v>0</v>
      </c>
      <c r="AG448" s="773"/>
      <c r="AH448" s="774"/>
      <c r="AI448" s="775"/>
      <c r="AJ448" s="776"/>
      <c r="AK448" s="777"/>
      <c r="AL448" s="769"/>
      <c r="AM448" s="770" t="str">
        <f t="shared" si="80"/>
        <v/>
      </c>
      <c r="AN448" s="771" t="str">
        <f t="shared" si="74"/>
        <v/>
      </c>
      <c r="AO448" s="771">
        <f t="shared" si="81"/>
        <v>0</v>
      </c>
      <c r="AP448" s="771">
        <f t="shared" si="82"/>
        <v>0</v>
      </c>
      <c r="AQ448" s="771">
        <f t="shared" si="83"/>
        <v>0</v>
      </c>
      <c r="AR448" s="772">
        <f t="shared" si="84"/>
        <v>0</v>
      </c>
    </row>
    <row r="449" spans="22:44" x14ac:dyDescent="0.25">
      <c r="V449" s="774"/>
      <c r="W449" s="775"/>
      <c r="X449" s="776"/>
      <c r="Y449" s="777"/>
      <c r="Z449" s="769"/>
      <c r="AA449" s="770" t="str">
        <f t="shared" si="75"/>
        <v/>
      </c>
      <c r="AB449" s="771" t="str">
        <f t="shared" si="73"/>
        <v/>
      </c>
      <c r="AC449" s="771">
        <f t="shared" si="76"/>
        <v>0</v>
      </c>
      <c r="AD449" s="771">
        <f t="shared" si="77"/>
        <v>0</v>
      </c>
      <c r="AE449" s="771">
        <f t="shared" si="78"/>
        <v>0</v>
      </c>
      <c r="AF449" s="772">
        <f t="shared" si="79"/>
        <v>0</v>
      </c>
      <c r="AG449" s="773"/>
      <c r="AH449" s="774"/>
      <c r="AI449" s="775"/>
      <c r="AJ449" s="776"/>
      <c r="AK449" s="777"/>
      <c r="AL449" s="769"/>
      <c r="AM449" s="770" t="str">
        <f t="shared" si="80"/>
        <v/>
      </c>
      <c r="AN449" s="771" t="str">
        <f t="shared" si="74"/>
        <v/>
      </c>
      <c r="AO449" s="771">
        <f t="shared" si="81"/>
        <v>0</v>
      </c>
      <c r="AP449" s="771">
        <f t="shared" si="82"/>
        <v>0</v>
      </c>
      <c r="AQ449" s="771">
        <f t="shared" si="83"/>
        <v>0</v>
      </c>
      <c r="AR449" s="772">
        <f t="shared" si="84"/>
        <v>0</v>
      </c>
    </row>
    <row r="450" spans="22:44" x14ac:dyDescent="0.25">
      <c r="V450" s="774"/>
      <c r="W450" s="775"/>
      <c r="X450" s="776"/>
      <c r="Y450" s="777"/>
      <c r="Z450" s="769"/>
      <c r="AA450" s="770" t="str">
        <f t="shared" si="75"/>
        <v/>
      </c>
      <c r="AB450" s="771" t="str">
        <f t="shared" si="73"/>
        <v/>
      </c>
      <c r="AC450" s="771">
        <f t="shared" si="76"/>
        <v>0</v>
      </c>
      <c r="AD450" s="771">
        <f t="shared" si="77"/>
        <v>0</v>
      </c>
      <c r="AE450" s="771">
        <f t="shared" si="78"/>
        <v>0</v>
      </c>
      <c r="AF450" s="772">
        <f t="shared" si="79"/>
        <v>0</v>
      </c>
      <c r="AG450" s="773"/>
      <c r="AH450" s="774"/>
      <c r="AI450" s="775"/>
      <c r="AJ450" s="776"/>
      <c r="AK450" s="777"/>
      <c r="AL450" s="769"/>
      <c r="AM450" s="770" t="str">
        <f t="shared" si="80"/>
        <v/>
      </c>
      <c r="AN450" s="771" t="str">
        <f t="shared" si="74"/>
        <v/>
      </c>
      <c r="AO450" s="771">
        <f t="shared" si="81"/>
        <v>0</v>
      </c>
      <c r="AP450" s="771">
        <f t="shared" si="82"/>
        <v>0</v>
      </c>
      <c r="AQ450" s="771">
        <f t="shared" si="83"/>
        <v>0</v>
      </c>
      <c r="AR450" s="772">
        <f t="shared" si="84"/>
        <v>0</v>
      </c>
    </row>
    <row r="451" spans="22:44" x14ac:dyDescent="0.25">
      <c r="V451" s="774"/>
      <c r="W451" s="775"/>
      <c r="X451" s="776"/>
      <c r="Y451" s="777"/>
      <c r="Z451" s="769"/>
      <c r="AA451" s="770" t="str">
        <f t="shared" si="75"/>
        <v/>
      </c>
      <c r="AB451" s="771" t="str">
        <f t="shared" si="73"/>
        <v/>
      </c>
      <c r="AC451" s="771">
        <f t="shared" si="76"/>
        <v>0</v>
      </c>
      <c r="AD451" s="771">
        <f t="shared" si="77"/>
        <v>0</v>
      </c>
      <c r="AE451" s="771">
        <f t="shared" si="78"/>
        <v>0</v>
      </c>
      <c r="AF451" s="772">
        <f t="shared" si="79"/>
        <v>0</v>
      </c>
      <c r="AG451" s="773"/>
      <c r="AH451" s="774"/>
      <c r="AI451" s="775"/>
      <c r="AJ451" s="776"/>
      <c r="AK451" s="777"/>
      <c r="AL451" s="769"/>
      <c r="AM451" s="770" t="str">
        <f t="shared" si="80"/>
        <v/>
      </c>
      <c r="AN451" s="771" t="str">
        <f t="shared" si="74"/>
        <v/>
      </c>
      <c r="AO451" s="771">
        <f t="shared" si="81"/>
        <v>0</v>
      </c>
      <c r="AP451" s="771">
        <f t="shared" si="82"/>
        <v>0</v>
      </c>
      <c r="AQ451" s="771">
        <f t="shared" si="83"/>
        <v>0</v>
      </c>
      <c r="AR451" s="772">
        <f t="shared" si="84"/>
        <v>0</v>
      </c>
    </row>
    <row r="452" spans="22:44" x14ac:dyDescent="0.25">
      <c r="V452" s="774"/>
      <c r="W452" s="775"/>
      <c r="X452" s="776"/>
      <c r="Y452" s="777"/>
      <c r="Z452" s="769"/>
      <c r="AA452" s="770" t="str">
        <f t="shared" si="75"/>
        <v/>
      </c>
      <c r="AB452" s="771" t="str">
        <f t="shared" si="73"/>
        <v/>
      </c>
      <c r="AC452" s="771">
        <f t="shared" si="76"/>
        <v>0</v>
      </c>
      <c r="AD452" s="771">
        <f t="shared" si="77"/>
        <v>0</v>
      </c>
      <c r="AE452" s="771">
        <f t="shared" si="78"/>
        <v>0</v>
      </c>
      <c r="AF452" s="772">
        <f t="shared" si="79"/>
        <v>0</v>
      </c>
      <c r="AG452" s="773"/>
      <c r="AH452" s="774"/>
      <c r="AI452" s="775"/>
      <c r="AJ452" s="776"/>
      <c r="AK452" s="777"/>
      <c r="AL452" s="769"/>
      <c r="AM452" s="770" t="str">
        <f t="shared" si="80"/>
        <v/>
      </c>
      <c r="AN452" s="771" t="str">
        <f t="shared" si="74"/>
        <v/>
      </c>
      <c r="AO452" s="771">
        <f t="shared" si="81"/>
        <v>0</v>
      </c>
      <c r="AP452" s="771">
        <f t="shared" si="82"/>
        <v>0</v>
      </c>
      <c r="AQ452" s="771">
        <f t="shared" si="83"/>
        <v>0</v>
      </c>
      <c r="AR452" s="772">
        <f t="shared" si="84"/>
        <v>0</v>
      </c>
    </row>
    <row r="453" spans="22:44" x14ac:dyDescent="0.25">
      <c r="V453" s="774"/>
      <c r="W453" s="775"/>
      <c r="X453" s="776"/>
      <c r="Y453" s="777"/>
      <c r="Z453" s="769"/>
      <c r="AA453" s="770" t="str">
        <f t="shared" si="75"/>
        <v/>
      </c>
      <c r="AB453" s="771" t="str">
        <f t="shared" si="73"/>
        <v/>
      </c>
      <c r="AC453" s="771">
        <f t="shared" si="76"/>
        <v>0</v>
      </c>
      <c r="AD453" s="771">
        <f t="shared" si="77"/>
        <v>0</v>
      </c>
      <c r="AE453" s="771">
        <f t="shared" si="78"/>
        <v>0</v>
      </c>
      <c r="AF453" s="772">
        <f t="shared" si="79"/>
        <v>0</v>
      </c>
      <c r="AG453" s="773"/>
      <c r="AH453" s="774"/>
      <c r="AI453" s="775"/>
      <c r="AJ453" s="776"/>
      <c r="AK453" s="777"/>
      <c r="AL453" s="769"/>
      <c r="AM453" s="770" t="str">
        <f t="shared" si="80"/>
        <v/>
      </c>
      <c r="AN453" s="771" t="str">
        <f t="shared" si="74"/>
        <v/>
      </c>
      <c r="AO453" s="771">
        <f t="shared" si="81"/>
        <v>0</v>
      </c>
      <c r="AP453" s="771">
        <f t="shared" si="82"/>
        <v>0</v>
      </c>
      <c r="AQ453" s="771">
        <f t="shared" si="83"/>
        <v>0</v>
      </c>
      <c r="AR453" s="772">
        <f t="shared" si="84"/>
        <v>0</v>
      </c>
    </row>
    <row r="454" spans="22:44" x14ac:dyDescent="0.25">
      <c r="V454" s="774"/>
      <c r="W454" s="775"/>
      <c r="X454" s="776"/>
      <c r="Y454" s="777"/>
      <c r="Z454" s="769"/>
      <c r="AA454" s="770" t="str">
        <f t="shared" si="75"/>
        <v/>
      </c>
      <c r="AB454" s="771" t="str">
        <f t="shared" si="73"/>
        <v/>
      </c>
      <c r="AC454" s="771">
        <f t="shared" si="76"/>
        <v>0</v>
      </c>
      <c r="AD454" s="771">
        <f t="shared" si="77"/>
        <v>0</v>
      </c>
      <c r="AE454" s="771">
        <f t="shared" si="78"/>
        <v>0</v>
      </c>
      <c r="AF454" s="772">
        <f t="shared" si="79"/>
        <v>0</v>
      </c>
      <c r="AG454" s="773"/>
      <c r="AH454" s="774"/>
      <c r="AI454" s="775"/>
      <c r="AJ454" s="776"/>
      <c r="AK454" s="777"/>
      <c r="AL454" s="769"/>
      <c r="AM454" s="770" t="str">
        <f t="shared" si="80"/>
        <v/>
      </c>
      <c r="AN454" s="771" t="str">
        <f t="shared" si="74"/>
        <v/>
      </c>
      <c r="AO454" s="771">
        <f t="shared" si="81"/>
        <v>0</v>
      </c>
      <c r="AP454" s="771">
        <f t="shared" si="82"/>
        <v>0</v>
      </c>
      <c r="AQ454" s="771">
        <f t="shared" si="83"/>
        <v>0</v>
      </c>
      <c r="AR454" s="772">
        <f t="shared" si="84"/>
        <v>0</v>
      </c>
    </row>
    <row r="455" spans="22:44" x14ac:dyDescent="0.25">
      <c r="V455" s="774"/>
      <c r="W455" s="775"/>
      <c r="X455" s="776"/>
      <c r="Y455" s="777"/>
      <c r="Z455" s="769"/>
      <c r="AA455" s="770" t="str">
        <f t="shared" si="75"/>
        <v/>
      </c>
      <c r="AB455" s="771" t="str">
        <f t="shared" si="73"/>
        <v/>
      </c>
      <c r="AC455" s="771">
        <f t="shared" si="76"/>
        <v>0</v>
      </c>
      <c r="AD455" s="771">
        <f t="shared" si="77"/>
        <v>0</v>
      </c>
      <c r="AE455" s="771">
        <f t="shared" si="78"/>
        <v>0</v>
      </c>
      <c r="AF455" s="772">
        <f t="shared" si="79"/>
        <v>0</v>
      </c>
      <c r="AG455" s="773"/>
      <c r="AH455" s="774"/>
      <c r="AI455" s="775"/>
      <c r="AJ455" s="776"/>
      <c r="AK455" s="777"/>
      <c r="AL455" s="769"/>
      <c r="AM455" s="770" t="str">
        <f t="shared" si="80"/>
        <v/>
      </c>
      <c r="AN455" s="771" t="str">
        <f t="shared" si="74"/>
        <v/>
      </c>
      <c r="AO455" s="771">
        <f t="shared" si="81"/>
        <v>0</v>
      </c>
      <c r="AP455" s="771">
        <f t="shared" si="82"/>
        <v>0</v>
      </c>
      <c r="AQ455" s="771">
        <f t="shared" si="83"/>
        <v>0</v>
      </c>
      <c r="AR455" s="772">
        <f t="shared" si="84"/>
        <v>0</v>
      </c>
    </row>
    <row r="456" spans="22:44" x14ac:dyDescent="0.25">
      <c r="V456" s="774"/>
      <c r="W456" s="775"/>
      <c r="X456" s="776"/>
      <c r="Y456" s="777"/>
      <c r="Z456" s="769"/>
      <c r="AA456" s="770" t="str">
        <f t="shared" si="75"/>
        <v/>
      </c>
      <c r="AB456" s="771" t="str">
        <f t="shared" ref="AB456:AB519" si="85">IF(Y456&gt;1,IF((TestEOY-X456)/365&gt;AA456,AA456,ROUNDUP(((TestEOY-X456)/365),0)),"")</f>
        <v/>
      </c>
      <c r="AC456" s="771">
        <f t="shared" si="76"/>
        <v>0</v>
      </c>
      <c r="AD456" s="771">
        <f t="shared" si="77"/>
        <v>0</v>
      </c>
      <c r="AE456" s="771">
        <f t="shared" si="78"/>
        <v>0</v>
      </c>
      <c r="AF456" s="772">
        <f t="shared" si="79"/>
        <v>0</v>
      </c>
      <c r="AG456" s="773"/>
      <c r="AH456" s="774"/>
      <c r="AI456" s="775"/>
      <c r="AJ456" s="776"/>
      <c r="AK456" s="777"/>
      <c r="AL456" s="769"/>
      <c r="AM456" s="770" t="str">
        <f t="shared" si="80"/>
        <v/>
      </c>
      <c r="AN456" s="771" t="str">
        <f t="shared" ref="AN456:AN519" si="86">IF(AK456&lt;&gt;"",IF((TestEOY-AJ456)/365&gt;AM456,AM456,ROUNDUP(((TestEOY-AJ456)/365),0)),"")</f>
        <v/>
      </c>
      <c r="AO456" s="771">
        <f t="shared" si="81"/>
        <v>0</v>
      </c>
      <c r="AP456" s="771">
        <f t="shared" si="82"/>
        <v>0</v>
      </c>
      <c r="AQ456" s="771">
        <f t="shared" si="83"/>
        <v>0</v>
      </c>
      <c r="AR456" s="772">
        <f t="shared" si="84"/>
        <v>0</v>
      </c>
    </row>
    <row r="457" spans="22:44" x14ac:dyDescent="0.25">
      <c r="V457" s="774"/>
      <c r="W457" s="775"/>
      <c r="X457" s="776"/>
      <c r="Y457" s="777"/>
      <c r="Z457" s="769"/>
      <c r="AA457" s="770" t="str">
        <f t="shared" ref="AA457:AA520" si="87">IFERROR(INDEX($AU$8:$AU$23,MATCH(V457,$AT$8:$AT$23,0)),"")</f>
        <v/>
      </c>
      <c r="AB457" s="771" t="str">
        <f t="shared" si="85"/>
        <v/>
      </c>
      <c r="AC457" s="771">
        <f t="shared" ref="AC457:AC520" si="88">IFERROR(IF(AB457&gt;=AA457,0,IF(AA457&gt;AB457,SLN(Y457,Z457,AA457),0)),"")</f>
        <v>0</v>
      </c>
      <c r="AD457" s="771">
        <f t="shared" ref="AD457:AD520" si="89">AE457-AC457</f>
        <v>0</v>
      </c>
      <c r="AE457" s="771">
        <f t="shared" ref="AE457:AE520" si="90">IFERROR(IF(OR(AA457=0,AA457=""),
     0,
     IF(AB457&gt;=AA457,
          +Y457,
          (+AC457*AB457))),
"")</f>
        <v>0</v>
      </c>
      <c r="AF457" s="772">
        <f t="shared" ref="AF457:AF520" si="91">IFERROR(IF(AE457&gt;Y457,0,(+Y457-AE457))-Z457,"")</f>
        <v>0</v>
      </c>
      <c r="AG457" s="773"/>
      <c r="AH457" s="774"/>
      <c r="AI457" s="775"/>
      <c r="AJ457" s="776"/>
      <c r="AK457" s="777"/>
      <c r="AL457" s="769"/>
      <c r="AM457" s="770" t="str">
        <f t="shared" ref="AM457:AM520" si="92">IFERROR(INDEX($AU$8:$AU$23,MATCH(AH457,$AT$8:$AT$23,0)),"")</f>
        <v/>
      </c>
      <c r="AN457" s="771" t="str">
        <f t="shared" si="86"/>
        <v/>
      </c>
      <c r="AO457" s="771">
        <f t="shared" ref="AO457:AO520" si="93">IFERROR(IF(AN457&gt;=AM457,0,IF(AM457&gt;AN457,SLN(AK457,AL457,AM457),0)),"")</f>
        <v>0</v>
      </c>
      <c r="AP457" s="771">
        <f t="shared" ref="AP457:AP520" si="94">AQ457-AO457</f>
        <v>0</v>
      </c>
      <c r="AQ457" s="771">
        <f t="shared" ref="AQ457:AQ520" si="95">IFERROR(IF(OR(AM457=0,AM457=""),
     0,
     IF(AN457&gt;=AM457,
          +AK457,
          (+AO457*AN457))),
"")</f>
        <v>0</v>
      </c>
      <c r="AR457" s="772">
        <f t="shared" ref="AR457:AR520" si="96">IFERROR(IF(AQ457&gt;AK457,0,(+AK457-AQ457))-AL457,"")</f>
        <v>0</v>
      </c>
    </row>
    <row r="458" spans="22:44" x14ac:dyDescent="0.25">
      <c r="V458" s="774"/>
      <c r="W458" s="775"/>
      <c r="X458" s="776"/>
      <c r="Y458" s="777"/>
      <c r="Z458" s="769"/>
      <c r="AA458" s="770" t="str">
        <f t="shared" si="87"/>
        <v/>
      </c>
      <c r="AB458" s="771" t="str">
        <f t="shared" si="85"/>
        <v/>
      </c>
      <c r="AC458" s="771">
        <f t="shared" si="88"/>
        <v>0</v>
      </c>
      <c r="AD458" s="771">
        <f t="shared" si="89"/>
        <v>0</v>
      </c>
      <c r="AE458" s="771">
        <f t="shared" si="90"/>
        <v>0</v>
      </c>
      <c r="AF458" s="772">
        <f t="shared" si="91"/>
        <v>0</v>
      </c>
      <c r="AG458" s="773"/>
      <c r="AH458" s="774"/>
      <c r="AI458" s="775"/>
      <c r="AJ458" s="776"/>
      <c r="AK458" s="777"/>
      <c r="AL458" s="769"/>
      <c r="AM458" s="770" t="str">
        <f t="shared" si="92"/>
        <v/>
      </c>
      <c r="AN458" s="771" t="str">
        <f t="shared" si="86"/>
        <v/>
      </c>
      <c r="AO458" s="771">
        <f t="shared" si="93"/>
        <v>0</v>
      </c>
      <c r="AP458" s="771">
        <f t="shared" si="94"/>
        <v>0</v>
      </c>
      <c r="AQ458" s="771">
        <f t="shared" si="95"/>
        <v>0</v>
      </c>
      <c r="AR458" s="772">
        <f t="shared" si="96"/>
        <v>0</v>
      </c>
    </row>
    <row r="459" spans="22:44" x14ac:dyDescent="0.25">
      <c r="V459" s="774"/>
      <c r="W459" s="775"/>
      <c r="X459" s="776"/>
      <c r="Y459" s="777"/>
      <c r="Z459" s="769"/>
      <c r="AA459" s="770" t="str">
        <f t="shared" si="87"/>
        <v/>
      </c>
      <c r="AB459" s="771" t="str">
        <f t="shared" si="85"/>
        <v/>
      </c>
      <c r="AC459" s="771">
        <f t="shared" si="88"/>
        <v>0</v>
      </c>
      <c r="AD459" s="771">
        <f t="shared" si="89"/>
        <v>0</v>
      </c>
      <c r="AE459" s="771">
        <f t="shared" si="90"/>
        <v>0</v>
      </c>
      <c r="AF459" s="772">
        <f t="shared" si="91"/>
        <v>0</v>
      </c>
      <c r="AG459" s="773"/>
      <c r="AH459" s="774"/>
      <c r="AI459" s="775"/>
      <c r="AJ459" s="776"/>
      <c r="AK459" s="777"/>
      <c r="AL459" s="769"/>
      <c r="AM459" s="770" t="str">
        <f t="shared" si="92"/>
        <v/>
      </c>
      <c r="AN459" s="771" t="str">
        <f t="shared" si="86"/>
        <v/>
      </c>
      <c r="AO459" s="771">
        <f t="shared" si="93"/>
        <v>0</v>
      </c>
      <c r="AP459" s="771">
        <f t="shared" si="94"/>
        <v>0</v>
      </c>
      <c r="AQ459" s="771">
        <f t="shared" si="95"/>
        <v>0</v>
      </c>
      <c r="AR459" s="772">
        <f t="shared" si="96"/>
        <v>0</v>
      </c>
    </row>
    <row r="460" spans="22:44" x14ac:dyDescent="0.25">
      <c r="V460" s="774"/>
      <c r="W460" s="775"/>
      <c r="X460" s="776"/>
      <c r="Y460" s="777"/>
      <c r="Z460" s="769"/>
      <c r="AA460" s="770" t="str">
        <f t="shared" si="87"/>
        <v/>
      </c>
      <c r="AB460" s="771" t="str">
        <f t="shared" si="85"/>
        <v/>
      </c>
      <c r="AC460" s="771">
        <f t="shared" si="88"/>
        <v>0</v>
      </c>
      <c r="AD460" s="771">
        <f t="shared" si="89"/>
        <v>0</v>
      </c>
      <c r="AE460" s="771">
        <f t="shared" si="90"/>
        <v>0</v>
      </c>
      <c r="AF460" s="772">
        <f t="shared" si="91"/>
        <v>0</v>
      </c>
      <c r="AG460" s="773"/>
      <c r="AH460" s="774"/>
      <c r="AI460" s="775"/>
      <c r="AJ460" s="776"/>
      <c r="AK460" s="777"/>
      <c r="AL460" s="769"/>
      <c r="AM460" s="770" t="str">
        <f t="shared" si="92"/>
        <v/>
      </c>
      <c r="AN460" s="771" t="str">
        <f t="shared" si="86"/>
        <v/>
      </c>
      <c r="AO460" s="771">
        <f t="shared" si="93"/>
        <v>0</v>
      </c>
      <c r="AP460" s="771">
        <f t="shared" si="94"/>
        <v>0</v>
      </c>
      <c r="AQ460" s="771">
        <f t="shared" si="95"/>
        <v>0</v>
      </c>
      <c r="AR460" s="772">
        <f t="shared" si="96"/>
        <v>0</v>
      </c>
    </row>
    <row r="461" spans="22:44" x14ac:dyDescent="0.25">
      <c r="V461" s="774"/>
      <c r="W461" s="775"/>
      <c r="X461" s="776"/>
      <c r="Y461" s="777"/>
      <c r="Z461" s="769"/>
      <c r="AA461" s="770" t="str">
        <f t="shared" si="87"/>
        <v/>
      </c>
      <c r="AB461" s="771" t="str">
        <f t="shared" si="85"/>
        <v/>
      </c>
      <c r="AC461" s="771">
        <f t="shared" si="88"/>
        <v>0</v>
      </c>
      <c r="AD461" s="771">
        <f t="shared" si="89"/>
        <v>0</v>
      </c>
      <c r="AE461" s="771">
        <f t="shared" si="90"/>
        <v>0</v>
      </c>
      <c r="AF461" s="772">
        <f t="shared" si="91"/>
        <v>0</v>
      </c>
      <c r="AG461" s="773"/>
      <c r="AH461" s="774"/>
      <c r="AI461" s="775"/>
      <c r="AJ461" s="776"/>
      <c r="AK461" s="777"/>
      <c r="AL461" s="769"/>
      <c r="AM461" s="770" t="str">
        <f t="shared" si="92"/>
        <v/>
      </c>
      <c r="AN461" s="771" t="str">
        <f t="shared" si="86"/>
        <v/>
      </c>
      <c r="AO461" s="771">
        <f t="shared" si="93"/>
        <v>0</v>
      </c>
      <c r="AP461" s="771">
        <f t="shared" si="94"/>
        <v>0</v>
      </c>
      <c r="AQ461" s="771">
        <f t="shared" si="95"/>
        <v>0</v>
      </c>
      <c r="AR461" s="772">
        <f t="shared" si="96"/>
        <v>0</v>
      </c>
    </row>
    <row r="462" spans="22:44" x14ac:dyDescent="0.25">
      <c r="V462" s="774"/>
      <c r="W462" s="775"/>
      <c r="X462" s="776"/>
      <c r="Y462" s="777"/>
      <c r="Z462" s="769"/>
      <c r="AA462" s="770" t="str">
        <f t="shared" si="87"/>
        <v/>
      </c>
      <c r="AB462" s="771" t="str">
        <f t="shared" si="85"/>
        <v/>
      </c>
      <c r="AC462" s="771">
        <f t="shared" si="88"/>
        <v>0</v>
      </c>
      <c r="AD462" s="771">
        <f t="shared" si="89"/>
        <v>0</v>
      </c>
      <c r="AE462" s="771">
        <f t="shared" si="90"/>
        <v>0</v>
      </c>
      <c r="AF462" s="772">
        <f t="shared" si="91"/>
        <v>0</v>
      </c>
      <c r="AG462" s="773"/>
      <c r="AH462" s="774"/>
      <c r="AI462" s="775"/>
      <c r="AJ462" s="776"/>
      <c r="AK462" s="777"/>
      <c r="AL462" s="769"/>
      <c r="AM462" s="770" t="str">
        <f t="shared" si="92"/>
        <v/>
      </c>
      <c r="AN462" s="771" t="str">
        <f t="shared" si="86"/>
        <v/>
      </c>
      <c r="AO462" s="771">
        <f t="shared" si="93"/>
        <v>0</v>
      </c>
      <c r="AP462" s="771">
        <f t="shared" si="94"/>
        <v>0</v>
      </c>
      <c r="AQ462" s="771">
        <f t="shared" si="95"/>
        <v>0</v>
      </c>
      <c r="AR462" s="772">
        <f t="shared" si="96"/>
        <v>0</v>
      </c>
    </row>
    <row r="463" spans="22:44" x14ac:dyDescent="0.25">
      <c r="V463" s="774"/>
      <c r="W463" s="775"/>
      <c r="X463" s="776"/>
      <c r="Y463" s="777"/>
      <c r="Z463" s="769"/>
      <c r="AA463" s="770" t="str">
        <f t="shared" si="87"/>
        <v/>
      </c>
      <c r="AB463" s="771" t="str">
        <f t="shared" si="85"/>
        <v/>
      </c>
      <c r="AC463" s="771">
        <f t="shared" si="88"/>
        <v>0</v>
      </c>
      <c r="AD463" s="771">
        <f t="shared" si="89"/>
        <v>0</v>
      </c>
      <c r="AE463" s="771">
        <f t="shared" si="90"/>
        <v>0</v>
      </c>
      <c r="AF463" s="772">
        <f t="shared" si="91"/>
        <v>0</v>
      </c>
      <c r="AG463" s="773"/>
      <c r="AH463" s="774"/>
      <c r="AI463" s="775"/>
      <c r="AJ463" s="776"/>
      <c r="AK463" s="777"/>
      <c r="AL463" s="769"/>
      <c r="AM463" s="770" t="str">
        <f t="shared" si="92"/>
        <v/>
      </c>
      <c r="AN463" s="771" t="str">
        <f t="shared" si="86"/>
        <v/>
      </c>
      <c r="AO463" s="771">
        <f t="shared" si="93"/>
        <v>0</v>
      </c>
      <c r="AP463" s="771">
        <f t="shared" si="94"/>
        <v>0</v>
      </c>
      <c r="AQ463" s="771">
        <f t="shared" si="95"/>
        <v>0</v>
      </c>
      <c r="AR463" s="772">
        <f t="shared" si="96"/>
        <v>0</v>
      </c>
    </row>
    <row r="464" spans="22:44" x14ac:dyDescent="0.25">
      <c r="V464" s="774"/>
      <c r="W464" s="775"/>
      <c r="X464" s="776"/>
      <c r="Y464" s="777"/>
      <c r="Z464" s="769"/>
      <c r="AA464" s="770" t="str">
        <f t="shared" si="87"/>
        <v/>
      </c>
      <c r="AB464" s="771" t="str">
        <f t="shared" si="85"/>
        <v/>
      </c>
      <c r="AC464" s="771">
        <f t="shared" si="88"/>
        <v>0</v>
      </c>
      <c r="AD464" s="771">
        <f t="shared" si="89"/>
        <v>0</v>
      </c>
      <c r="AE464" s="771">
        <f t="shared" si="90"/>
        <v>0</v>
      </c>
      <c r="AF464" s="772">
        <f t="shared" si="91"/>
        <v>0</v>
      </c>
      <c r="AG464" s="773"/>
      <c r="AH464" s="774"/>
      <c r="AI464" s="775"/>
      <c r="AJ464" s="776"/>
      <c r="AK464" s="777"/>
      <c r="AL464" s="769"/>
      <c r="AM464" s="770" t="str">
        <f t="shared" si="92"/>
        <v/>
      </c>
      <c r="AN464" s="771" t="str">
        <f t="shared" si="86"/>
        <v/>
      </c>
      <c r="AO464" s="771">
        <f t="shared" si="93"/>
        <v>0</v>
      </c>
      <c r="AP464" s="771">
        <f t="shared" si="94"/>
        <v>0</v>
      </c>
      <c r="AQ464" s="771">
        <f t="shared" si="95"/>
        <v>0</v>
      </c>
      <c r="AR464" s="772">
        <f t="shared" si="96"/>
        <v>0</v>
      </c>
    </row>
    <row r="465" spans="22:44" x14ac:dyDescent="0.25">
      <c r="V465" s="774"/>
      <c r="W465" s="775"/>
      <c r="X465" s="776"/>
      <c r="Y465" s="777"/>
      <c r="Z465" s="769"/>
      <c r="AA465" s="770" t="str">
        <f t="shared" si="87"/>
        <v/>
      </c>
      <c r="AB465" s="771" t="str">
        <f t="shared" si="85"/>
        <v/>
      </c>
      <c r="AC465" s="771">
        <f t="shared" si="88"/>
        <v>0</v>
      </c>
      <c r="AD465" s="771">
        <f t="shared" si="89"/>
        <v>0</v>
      </c>
      <c r="AE465" s="771">
        <f t="shared" si="90"/>
        <v>0</v>
      </c>
      <c r="AF465" s="772">
        <f t="shared" si="91"/>
        <v>0</v>
      </c>
      <c r="AG465" s="773"/>
      <c r="AH465" s="774"/>
      <c r="AI465" s="775"/>
      <c r="AJ465" s="776"/>
      <c r="AK465" s="777"/>
      <c r="AL465" s="769"/>
      <c r="AM465" s="770" t="str">
        <f t="shared" si="92"/>
        <v/>
      </c>
      <c r="AN465" s="771" t="str">
        <f t="shared" si="86"/>
        <v/>
      </c>
      <c r="AO465" s="771">
        <f t="shared" si="93"/>
        <v>0</v>
      </c>
      <c r="AP465" s="771">
        <f t="shared" si="94"/>
        <v>0</v>
      </c>
      <c r="AQ465" s="771">
        <f t="shared" si="95"/>
        <v>0</v>
      </c>
      <c r="AR465" s="772">
        <f t="shared" si="96"/>
        <v>0</v>
      </c>
    </row>
    <row r="466" spans="22:44" x14ac:dyDescent="0.25">
      <c r="V466" s="774"/>
      <c r="W466" s="775"/>
      <c r="X466" s="776"/>
      <c r="Y466" s="777"/>
      <c r="Z466" s="769"/>
      <c r="AA466" s="770" t="str">
        <f t="shared" si="87"/>
        <v/>
      </c>
      <c r="AB466" s="771" t="str">
        <f t="shared" si="85"/>
        <v/>
      </c>
      <c r="AC466" s="771">
        <f t="shared" si="88"/>
        <v>0</v>
      </c>
      <c r="AD466" s="771">
        <f t="shared" si="89"/>
        <v>0</v>
      </c>
      <c r="AE466" s="771">
        <f t="shared" si="90"/>
        <v>0</v>
      </c>
      <c r="AF466" s="772">
        <f t="shared" si="91"/>
        <v>0</v>
      </c>
      <c r="AG466" s="773"/>
      <c r="AH466" s="774"/>
      <c r="AI466" s="775"/>
      <c r="AJ466" s="776"/>
      <c r="AK466" s="777"/>
      <c r="AL466" s="769"/>
      <c r="AM466" s="770" t="str">
        <f t="shared" si="92"/>
        <v/>
      </c>
      <c r="AN466" s="771" t="str">
        <f t="shared" si="86"/>
        <v/>
      </c>
      <c r="AO466" s="771">
        <f t="shared" si="93"/>
        <v>0</v>
      </c>
      <c r="AP466" s="771">
        <f t="shared" si="94"/>
        <v>0</v>
      </c>
      <c r="AQ466" s="771">
        <f t="shared" si="95"/>
        <v>0</v>
      </c>
      <c r="AR466" s="772">
        <f t="shared" si="96"/>
        <v>0</v>
      </c>
    </row>
    <row r="467" spans="22:44" x14ac:dyDescent="0.25">
      <c r="V467" s="774"/>
      <c r="W467" s="775"/>
      <c r="X467" s="776"/>
      <c r="Y467" s="777"/>
      <c r="Z467" s="769"/>
      <c r="AA467" s="770" t="str">
        <f t="shared" si="87"/>
        <v/>
      </c>
      <c r="AB467" s="771" t="str">
        <f t="shared" si="85"/>
        <v/>
      </c>
      <c r="AC467" s="771">
        <f t="shared" si="88"/>
        <v>0</v>
      </c>
      <c r="AD467" s="771">
        <f t="shared" si="89"/>
        <v>0</v>
      </c>
      <c r="AE467" s="771">
        <f t="shared" si="90"/>
        <v>0</v>
      </c>
      <c r="AF467" s="772">
        <f t="shared" si="91"/>
        <v>0</v>
      </c>
      <c r="AG467" s="773"/>
      <c r="AH467" s="774"/>
      <c r="AI467" s="775"/>
      <c r="AJ467" s="776"/>
      <c r="AK467" s="777"/>
      <c r="AL467" s="769"/>
      <c r="AM467" s="770" t="str">
        <f t="shared" si="92"/>
        <v/>
      </c>
      <c r="AN467" s="771" t="str">
        <f t="shared" si="86"/>
        <v/>
      </c>
      <c r="AO467" s="771">
        <f t="shared" si="93"/>
        <v>0</v>
      </c>
      <c r="AP467" s="771">
        <f t="shared" si="94"/>
        <v>0</v>
      </c>
      <c r="AQ467" s="771">
        <f t="shared" si="95"/>
        <v>0</v>
      </c>
      <c r="AR467" s="772">
        <f t="shared" si="96"/>
        <v>0</v>
      </c>
    </row>
    <row r="468" spans="22:44" x14ac:dyDescent="0.25">
      <c r="V468" s="774"/>
      <c r="W468" s="775"/>
      <c r="X468" s="776"/>
      <c r="Y468" s="777"/>
      <c r="Z468" s="769"/>
      <c r="AA468" s="770" t="str">
        <f t="shared" si="87"/>
        <v/>
      </c>
      <c r="AB468" s="771" t="str">
        <f t="shared" si="85"/>
        <v/>
      </c>
      <c r="AC468" s="771">
        <f t="shared" si="88"/>
        <v>0</v>
      </c>
      <c r="AD468" s="771">
        <f t="shared" si="89"/>
        <v>0</v>
      </c>
      <c r="AE468" s="771">
        <f t="shared" si="90"/>
        <v>0</v>
      </c>
      <c r="AF468" s="772">
        <f t="shared" si="91"/>
        <v>0</v>
      </c>
      <c r="AG468" s="773"/>
      <c r="AH468" s="774"/>
      <c r="AI468" s="775"/>
      <c r="AJ468" s="776"/>
      <c r="AK468" s="777"/>
      <c r="AL468" s="769"/>
      <c r="AM468" s="770" t="str">
        <f t="shared" si="92"/>
        <v/>
      </c>
      <c r="AN468" s="771" t="str">
        <f t="shared" si="86"/>
        <v/>
      </c>
      <c r="AO468" s="771">
        <f t="shared" si="93"/>
        <v>0</v>
      </c>
      <c r="AP468" s="771">
        <f t="shared" si="94"/>
        <v>0</v>
      </c>
      <c r="AQ468" s="771">
        <f t="shared" si="95"/>
        <v>0</v>
      </c>
      <c r="AR468" s="772">
        <f t="shared" si="96"/>
        <v>0</v>
      </c>
    </row>
    <row r="469" spans="22:44" x14ac:dyDescent="0.25">
      <c r="V469" s="774"/>
      <c r="W469" s="775"/>
      <c r="X469" s="776"/>
      <c r="Y469" s="777"/>
      <c r="Z469" s="769"/>
      <c r="AA469" s="770" t="str">
        <f t="shared" si="87"/>
        <v/>
      </c>
      <c r="AB469" s="771" t="str">
        <f t="shared" si="85"/>
        <v/>
      </c>
      <c r="AC469" s="771">
        <f t="shared" si="88"/>
        <v>0</v>
      </c>
      <c r="AD469" s="771">
        <f t="shared" si="89"/>
        <v>0</v>
      </c>
      <c r="AE469" s="771">
        <f t="shared" si="90"/>
        <v>0</v>
      </c>
      <c r="AF469" s="772">
        <f t="shared" si="91"/>
        <v>0</v>
      </c>
      <c r="AG469" s="773"/>
      <c r="AH469" s="774"/>
      <c r="AI469" s="775"/>
      <c r="AJ469" s="776"/>
      <c r="AK469" s="777"/>
      <c r="AL469" s="769"/>
      <c r="AM469" s="770" t="str">
        <f t="shared" si="92"/>
        <v/>
      </c>
      <c r="AN469" s="771" t="str">
        <f t="shared" si="86"/>
        <v/>
      </c>
      <c r="AO469" s="771">
        <f t="shared" si="93"/>
        <v>0</v>
      </c>
      <c r="AP469" s="771">
        <f t="shared" si="94"/>
        <v>0</v>
      </c>
      <c r="AQ469" s="771">
        <f t="shared" si="95"/>
        <v>0</v>
      </c>
      <c r="AR469" s="772">
        <f t="shared" si="96"/>
        <v>0</v>
      </c>
    </row>
    <row r="470" spans="22:44" x14ac:dyDescent="0.25">
      <c r="V470" s="774"/>
      <c r="W470" s="775"/>
      <c r="X470" s="776"/>
      <c r="Y470" s="777"/>
      <c r="Z470" s="769"/>
      <c r="AA470" s="770" t="str">
        <f t="shared" si="87"/>
        <v/>
      </c>
      <c r="AB470" s="771" t="str">
        <f t="shared" si="85"/>
        <v/>
      </c>
      <c r="AC470" s="771">
        <f t="shared" si="88"/>
        <v>0</v>
      </c>
      <c r="AD470" s="771">
        <f t="shared" si="89"/>
        <v>0</v>
      </c>
      <c r="AE470" s="771">
        <f t="shared" si="90"/>
        <v>0</v>
      </c>
      <c r="AF470" s="772">
        <f t="shared" si="91"/>
        <v>0</v>
      </c>
      <c r="AG470" s="773"/>
      <c r="AH470" s="774"/>
      <c r="AI470" s="775"/>
      <c r="AJ470" s="776"/>
      <c r="AK470" s="777"/>
      <c r="AL470" s="769"/>
      <c r="AM470" s="770" t="str">
        <f t="shared" si="92"/>
        <v/>
      </c>
      <c r="AN470" s="771" t="str">
        <f t="shared" si="86"/>
        <v/>
      </c>
      <c r="AO470" s="771">
        <f t="shared" si="93"/>
        <v>0</v>
      </c>
      <c r="AP470" s="771">
        <f t="shared" si="94"/>
        <v>0</v>
      </c>
      <c r="AQ470" s="771">
        <f t="shared" si="95"/>
        <v>0</v>
      </c>
      <c r="AR470" s="772">
        <f t="shared" si="96"/>
        <v>0</v>
      </c>
    </row>
    <row r="471" spans="22:44" x14ac:dyDescent="0.25">
      <c r="V471" s="774"/>
      <c r="W471" s="775"/>
      <c r="X471" s="776"/>
      <c r="Y471" s="777"/>
      <c r="Z471" s="769"/>
      <c r="AA471" s="770" t="str">
        <f t="shared" si="87"/>
        <v/>
      </c>
      <c r="AB471" s="771" t="str">
        <f t="shared" si="85"/>
        <v/>
      </c>
      <c r="AC471" s="771">
        <f t="shared" si="88"/>
        <v>0</v>
      </c>
      <c r="AD471" s="771">
        <f t="shared" si="89"/>
        <v>0</v>
      </c>
      <c r="AE471" s="771">
        <f t="shared" si="90"/>
        <v>0</v>
      </c>
      <c r="AF471" s="772">
        <f t="shared" si="91"/>
        <v>0</v>
      </c>
      <c r="AG471" s="773"/>
      <c r="AH471" s="774"/>
      <c r="AI471" s="775"/>
      <c r="AJ471" s="776"/>
      <c r="AK471" s="777"/>
      <c r="AL471" s="769"/>
      <c r="AM471" s="770" t="str">
        <f t="shared" si="92"/>
        <v/>
      </c>
      <c r="AN471" s="771" t="str">
        <f t="shared" si="86"/>
        <v/>
      </c>
      <c r="AO471" s="771">
        <f t="shared" si="93"/>
        <v>0</v>
      </c>
      <c r="AP471" s="771">
        <f t="shared" si="94"/>
        <v>0</v>
      </c>
      <c r="AQ471" s="771">
        <f t="shared" si="95"/>
        <v>0</v>
      </c>
      <c r="AR471" s="772">
        <f t="shared" si="96"/>
        <v>0</v>
      </c>
    </row>
    <row r="472" spans="22:44" x14ac:dyDescent="0.25">
      <c r="V472" s="774"/>
      <c r="W472" s="775"/>
      <c r="X472" s="776"/>
      <c r="Y472" s="777"/>
      <c r="Z472" s="769"/>
      <c r="AA472" s="770" t="str">
        <f t="shared" si="87"/>
        <v/>
      </c>
      <c r="AB472" s="771" t="str">
        <f t="shared" si="85"/>
        <v/>
      </c>
      <c r="AC472" s="771">
        <f t="shared" si="88"/>
        <v>0</v>
      </c>
      <c r="AD472" s="771">
        <f t="shared" si="89"/>
        <v>0</v>
      </c>
      <c r="AE472" s="771">
        <f t="shared" si="90"/>
        <v>0</v>
      </c>
      <c r="AF472" s="772">
        <f t="shared" si="91"/>
        <v>0</v>
      </c>
      <c r="AG472" s="773"/>
      <c r="AH472" s="774"/>
      <c r="AI472" s="775"/>
      <c r="AJ472" s="776"/>
      <c r="AK472" s="777"/>
      <c r="AL472" s="769"/>
      <c r="AM472" s="770" t="str">
        <f t="shared" si="92"/>
        <v/>
      </c>
      <c r="AN472" s="771" t="str">
        <f t="shared" si="86"/>
        <v/>
      </c>
      <c r="AO472" s="771">
        <f t="shared" si="93"/>
        <v>0</v>
      </c>
      <c r="AP472" s="771">
        <f t="shared" si="94"/>
        <v>0</v>
      </c>
      <c r="AQ472" s="771">
        <f t="shared" si="95"/>
        <v>0</v>
      </c>
      <c r="AR472" s="772">
        <f t="shared" si="96"/>
        <v>0</v>
      </c>
    </row>
    <row r="473" spans="22:44" x14ac:dyDescent="0.25">
      <c r="V473" s="774"/>
      <c r="W473" s="775"/>
      <c r="X473" s="776"/>
      <c r="Y473" s="777"/>
      <c r="Z473" s="769"/>
      <c r="AA473" s="770" t="str">
        <f t="shared" si="87"/>
        <v/>
      </c>
      <c r="AB473" s="771" t="str">
        <f t="shared" si="85"/>
        <v/>
      </c>
      <c r="AC473" s="771">
        <f t="shared" si="88"/>
        <v>0</v>
      </c>
      <c r="AD473" s="771">
        <f t="shared" si="89"/>
        <v>0</v>
      </c>
      <c r="AE473" s="771">
        <f t="shared" si="90"/>
        <v>0</v>
      </c>
      <c r="AF473" s="772">
        <f t="shared" si="91"/>
        <v>0</v>
      </c>
      <c r="AG473" s="773"/>
      <c r="AH473" s="774"/>
      <c r="AI473" s="775"/>
      <c r="AJ473" s="776"/>
      <c r="AK473" s="777"/>
      <c r="AL473" s="769"/>
      <c r="AM473" s="770" t="str">
        <f t="shared" si="92"/>
        <v/>
      </c>
      <c r="AN473" s="771" t="str">
        <f t="shared" si="86"/>
        <v/>
      </c>
      <c r="AO473" s="771">
        <f t="shared" si="93"/>
        <v>0</v>
      </c>
      <c r="AP473" s="771">
        <f t="shared" si="94"/>
        <v>0</v>
      </c>
      <c r="AQ473" s="771">
        <f t="shared" si="95"/>
        <v>0</v>
      </c>
      <c r="AR473" s="772">
        <f t="shared" si="96"/>
        <v>0</v>
      </c>
    </row>
    <row r="474" spans="22:44" x14ac:dyDescent="0.25">
      <c r="V474" s="774"/>
      <c r="W474" s="775"/>
      <c r="X474" s="776"/>
      <c r="Y474" s="777"/>
      <c r="Z474" s="769"/>
      <c r="AA474" s="770" t="str">
        <f t="shared" si="87"/>
        <v/>
      </c>
      <c r="AB474" s="771" t="str">
        <f t="shared" si="85"/>
        <v/>
      </c>
      <c r="AC474" s="771">
        <f t="shared" si="88"/>
        <v>0</v>
      </c>
      <c r="AD474" s="771">
        <f t="shared" si="89"/>
        <v>0</v>
      </c>
      <c r="AE474" s="771">
        <f t="shared" si="90"/>
        <v>0</v>
      </c>
      <c r="AF474" s="772">
        <f t="shared" si="91"/>
        <v>0</v>
      </c>
      <c r="AG474" s="773"/>
      <c r="AH474" s="774"/>
      <c r="AI474" s="775"/>
      <c r="AJ474" s="776"/>
      <c r="AK474" s="777"/>
      <c r="AL474" s="769"/>
      <c r="AM474" s="770" t="str">
        <f t="shared" si="92"/>
        <v/>
      </c>
      <c r="AN474" s="771" t="str">
        <f t="shared" si="86"/>
        <v/>
      </c>
      <c r="AO474" s="771">
        <f t="shared" si="93"/>
        <v>0</v>
      </c>
      <c r="AP474" s="771">
        <f t="shared" si="94"/>
        <v>0</v>
      </c>
      <c r="AQ474" s="771">
        <f t="shared" si="95"/>
        <v>0</v>
      </c>
      <c r="AR474" s="772">
        <f t="shared" si="96"/>
        <v>0</v>
      </c>
    </row>
    <row r="475" spans="22:44" x14ac:dyDescent="0.25">
      <c r="V475" s="774"/>
      <c r="W475" s="775"/>
      <c r="X475" s="776"/>
      <c r="Y475" s="777"/>
      <c r="Z475" s="769"/>
      <c r="AA475" s="770" t="str">
        <f t="shared" si="87"/>
        <v/>
      </c>
      <c r="AB475" s="771" t="str">
        <f t="shared" si="85"/>
        <v/>
      </c>
      <c r="AC475" s="771">
        <f t="shared" si="88"/>
        <v>0</v>
      </c>
      <c r="AD475" s="771">
        <f t="shared" si="89"/>
        <v>0</v>
      </c>
      <c r="AE475" s="771">
        <f t="shared" si="90"/>
        <v>0</v>
      </c>
      <c r="AF475" s="772">
        <f t="shared" si="91"/>
        <v>0</v>
      </c>
      <c r="AG475" s="773"/>
      <c r="AH475" s="774"/>
      <c r="AI475" s="775"/>
      <c r="AJ475" s="776"/>
      <c r="AK475" s="777"/>
      <c r="AL475" s="769"/>
      <c r="AM475" s="770" t="str">
        <f t="shared" si="92"/>
        <v/>
      </c>
      <c r="AN475" s="771" t="str">
        <f t="shared" si="86"/>
        <v/>
      </c>
      <c r="AO475" s="771">
        <f t="shared" si="93"/>
        <v>0</v>
      </c>
      <c r="AP475" s="771">
        <f t="shared" si="94"/>
        <v>0</v>
      </c>
      <c r="AQ475" s="771">
        <f t="shared" si="95"/>
        <v>0</v>
      </c>
      <c r="AR475" s="772">
        <f t="shared" si="96"/>
        <v>0</v>
      </c>
    </row>
    <row r="476" spans="22:44" x14ac:dyDescent="0.25">
      <c r="V476" s="774"/>
      <c r="W476" s="775"/>
      <c r="X476" s="776"/>
      <c r="Y476" s="777"/>
      <c r="Z476" s="769"/>
      <c r="AA476" s="770" t="str">
        <f t="shared" si="87"/>
        <v/>
      </c>
      <c r="AB476" s="771" t="str">
        <f t="shared" si="85"/>
        <v/>
      </c>
      <c r="AC476" s="771">
        <f t="shared" si="88"/>
        <v>0</v>
      </c>
      <c r="AD476" s="771">
        <f t="shared" si="89"/>
        <v>0</v>
      </c>
      <c r="AE476" s="771">
        <f t="shared" si="90"/>
        <v>0</v>
      </c>
      <c r="AF476" s="772">
        <f t="shared" si="91"/>
        <v>0</v>
      </c>
      <c r="AG476" s="773"/>
      <c r="AH476" s="774"/>
      <c r="AI476" s="775"/>
      <c r="AJ476" s="776"/>
      <c r="AK476" s="777"/>
      <c r="AL476" s="769"/>
      <c r="AM476" s="770" t="str">
        <f t="shared" si="92"/>
        <v/>
      </c>
      <c r="AN476" s="771" t="str">
        <f t="shared" si="86"/>
        <v/>
      </c>
      <c r="AO476" s="771">
        <f t="shared" si="93"/>
        <v>0</v>
      </c>
      <c r="AP476" s="771">
        <f t="shared" si="94"/>
        <v>0</v>
      </c>
      <c r="AQ476" s="771">
        <f t="shared" si="95"/>
        <v>0</v>
      </c>
      <c r="AR476" s="772">
        <f t="shared" si="96"/>
        <v>0</v>
      </c>
    </row>
    <row r="477" spans="22:44" x14ac:dyDescent="0.25">
      <c r="V477" s="774"/>
      <c r="W477" s="775"/>
      <c r="X477" s="776"/>
      <c r="Y477" s="777"/>
      <c r="Z477" s="769"/>
      <c r="AA477" s="770" t="str">
        <f t="shared" si="87"/>
        <v/>
      </c>
      <c r="AB477" s="771" t="str">
        <f t="shared" si="85"/>
        <v/>
      </c>
      <c r="AC477" s="771">
        <f t="shared" si="88"/>
        <v>0</v>
      </c>
      <c r="AD477" s="771">
        <f t="shared" si="89"/>
        <v>0</v>
      </c>
      <c r="AE477" s="771">
        <f t="shared" si="90"/>
        <v>0</v>
      </c>
      <c r="AF477" s="772">
        <f t="shared" si="91"/>
        <v>0</v>
      </c>
      <c r="AG477" s="773"/>
      <c r="AH477" s="774"/>
      <c r="AI477" s="775"/>
      <c r="AJ477" s="776"/>
      <c r="AK477" s="777"/>
      <c r="AL477" s="769"/>
      <c r="AM477" s="770" t="str">
        <f t="shared" si="92"/>
        <v/>
      </c>
      <c r="AN477" s="771" t="str">
        <f t="shared" si="86"/>
        <v/>
      </c>
      <c r="AO477" s="771">
        <f t="shared" si="93"/>
        <v>0</v>
      </c>
      <c r="AP477" s="771">
        <f t="shared" si="94"/>
        <v>0</v>
      </c>
      <c r="AQ477" s="771">
        <f t="shared" si="95"/>
        <v>0</v>
      </c>
      <c r="AR477" s="772">
        <f t="shared" si="96"/>
        <v>0</v>
      </c>
    </row>
    <row r="478" spans="22:44" x14ac:dyDescent="0.25">
      <c r="V478" s="774"/>
      <c r="W478" s="775"/>
      <c r="X478" s="776"/>
      <c r="Y478" s="777"/>
      <c r="Z478" s="769"/>
      <c r="AA478" s="770" t="str">
        <f t="shared" si="87"/>
        <v/>
      </c>
      <c r="AB478" s="771" t="str">
        <f t="shared" si="85"/>
        <v/>
      </c>
      <c r="AC478" s="771">
        <f t="shared" si="88"/>
        <v>0</v>
      </c>
      <c r="AD478" s="771">
        <f t="shared" si="89"/>
        <v>0</v>
      </c>
      <c r="AE478" s="771">
        <f t="shared" si="90"/>
        <v>0</v>
      </c>
      <c r="AF478" s="772">
        <f t="shared" si="91"/>
        <v>0</v>
      </c>
      <c r="AG478" s="773"/>
      <c r="AH478" s="774"/>
      <c r="AI478" s="775"/>
      <c r="AJ478" s="776"/>
      <c r="AK478" s="777"/>
      <c r="AL478" s="769"/>
      <c r="AM478" s="770" t="str">
        <f t="shared" si="92"/>
        <v/>
      </c>
      <c r="AN478" s="771" t="str">
        <f t="shared" si="86"/>
        <v/>
      </c>
      <c r="AO478" s="771">
        <f t="shared" si="93"/>
        <v>0</v>
      </c>
      <c r="AP478" s="771">
        <f t="shared" si="94"/>
        <v>0</v>
      </c>
      <c r="AQ478" s="771">
        <f t="shared" si="95"/>
        <v>0</v>
      </c>
      <c r="AR478" s="772">
        <f t="shared" si="96"/>
        <v>0</v>
      </c>
    </row>
    <row r="479" spans="22:44" x14ac:dyDescent="0.25">
      <c r="V479" s="774"/>
      <c r="W479" s="775"/>
      <c r="X479" s="776"/>
      <c r="Y479" s="777"/>
      <c r="Z479" s="769"/>
      <c r="AA479" s="770" t="str">
        <f t="shared" si="87"/>
        <v/>
      </c>
      <c r="AB479" s="771" t="str">
        <f t="shared" si="85"/>
        <v/>
      </c>
      <c r="AC479" s="771">
        <f t="shared" si="88"/>
        <v>0</v>
      </c>
      <c r="AD479" s="771">
        <f t="shared" si="89"/>
        <v>0</v>
      </c>
      <c r="AE479" s="771">
        <f t="shared" si="90"/>
        <v>0</v>
      </c>
      <c r="AF479" s="772">
        <f t="shared" si="91"/>
        <v>0</v>
      </c>
      <c r="AG479" s="773"/>
      <c r="AH479" s="774"/>
      <c r="AI479" s="775"/>
      <c r="AJ479" s="776"/>
      <c r="AK479" s="777"/>
      <c r="AL479" s="769"/>
      <c r="AM479" s="770" t="str">
        <f t="shared" si="92"/>
        <v/>
      </c>
      <c r="AN479" s="771" t="str">
        <f t="shared" si="86"/>
        <v/>
      </c>
      <c r="AO479" s="771">
        <f t="shared" si="93"/>
        <v>0</v>
      </c>
      <c r="AP479" s="771">
        <f t="shared" si="94"/>
        <v>0</v>
      </c>
      <c r="AQ479" s="771">
        <f t="shared" si="95"/>
        <v>0</v>
      </c>
      <c r="AR479" s="772">
        <f t="shared" si="96"/>
        <v>0</v>
      </c>
    </row>
    <row r="480" spans="22:44" x14ac:dyDescent="0.25">
      <c r="V480" s="774"/>
      <c r="W480" s="775"/>
      <c r="X480" s="776"/>
      <c r="Y480" s="777"/>
      <c r="Z480" s="769"/>
      <c r="AA480" s="770" t="str">
        <f t="shared" si="87"/>
        <v/>
      </c>
      <c r="AB480" s="771" t="str">
        <f t="shared" si="85"/>
        <v/>
      </c>
      <c r="AC480" s="771">
        <f t="shared" si="88"/>
        <v>0</v>
      </c>
      <c r="AD480" s="771">
        <f t="shared" si="89"/>
        <v>0</v>
      </c>
      <c r="AE480" s="771">
        <f t="shared" si="90"/>
        <v>0</v>
      </c>
      <c r="AF480" s="772">
        <f t="shared" si="91"/>
        <v>0</v>
      </c>
      <c r="AG480" s="773"/>
      <c r="AH480" s="774"/>
      <c r="AI480" s="775"/>
      <c r="AJ480" s="776"/>
      <c r="AK480" s="777"/>
      <c r="AL480" s="769"/>
      <c r="AM480" s="770" t="str">
        <f t="shared" si="92"/>
        <v/>
      </c>
      <c r="AN480" s="771" t="str">
        <f t="shared" si="86"/>
        <v/>
      </c>
      <c r="AO480" s="771">
        <f t="shared" si="93"/>
        <v>0</v>
      </c>
      <c r="AP480" s="771">
        <f t="shared" si="94"/>
        <v>0</v>
      </c>
      <c r="AQ480" s="771">
        <f t="shared" si="95"/>
        <v>0</v>
      </c>
      <c r="AR480" s="772">
        <f t="shared" si="96"/>
        <v>0</v>
      </c>
    </row>
    <row r="481" spans="22:44" x14ac:dyDescent="0.25">
      <c r="V481" s="774"/>
      <c r="W481" s="775"/>
      <c r="X481" s="776"/>
      <c r="Y481" s="777"/>
      <c r="Z481" s="769"/>
      <c r="AA481" s="770" t="str">
        <f t="shared" si="87"/>
        <v/>
      </c>
      <c r="AB481" s="771" t="str">
        <f t="shared" si="85"/>
        <v/>
      </c>
      <c r="AC481" s="771">
        <f t="shared" si="88"/>
        <v>0</v>
      </c>
      <c r="AD481" s="771">
        <f t="shared" si="89"/>
        <v>0</v>
      </c>
      <c r="AE481" s="771">
        <f t="shared" si="90"/>
        <v>0</v>
      </c>
      <c r="AF481" s="772">
        <f t="shared" si="91"/>
        <v>0</v>
      </c>
      <c r="AG481" s="773"/>
      <c r="AH481" s="774"/>
      <c r="AI481" s="775"/>
      <c r="AJ481" s="776"/>
      <c r="AK481" s="777"/>
      <c r="AL481" s="769"/>
      <c r="AM481" s="770" t="str">
        <f t="shared" si="92"/>
        <v/>
      </c>
      <c r="AN481" s="771" t="str">
        <f t="shared" si="86"/>
        <v/>
      </c>
      <c r="AO481" s="771">
        <f t="shared" si="93"/>
        <v>0</v>
      </c>
      <c r="AP481" s="771">
        <f t="shared" si="94"/>
        <v>0</v>
      </c>
      <c r="AQ481" s="771">
        <f t="shared" si="95"/>
        <v>0</v>
      </c>
      <c r="AR481" s="772">
        <f t="shared" si="96"/>
        <v>0</v>
      </c>
    </row>
    <row r="482" spans="22:44" x14ac:dyDescent="0.25">
      <c r="V482" s="774"/>
      <c r="W482" s="775"/>
      <c r="X482" s="776"/>
      <c r="Y482" s="777"/>
      <c r="Z482" s="769"/>
      <c r="AA482" s="770" t="str">
        <f t="shared" si="87"/>
        <v/>
      </c>
      <c r="AB482" s="771" t="str">
        <f t="shared" si="85"/>
        <v/>
      </c>
      <c r="AC482" s="771">
        <f t="shared" si="88"/>
        <v>0</v>
      </c>
      <c r="AD482" s="771">
        <f t="shared" si="89"/>
        <v>0</v>
      </c>
      <c r="AE482" s="771">
        <f t="shared" si="90"/>
        <v>0</v>
      </c>
      <c r="AF482" s="772">
        <f t="shared" si="91"/>
        <v>0</v>
      </c>
      <c r="AG482" s="773"/>
      <c r="AH482" s="774"/>
      <c r="AI482" s="775"/>
      <c r="AJ482" s="776"/>
      <c r="AK482" s="777"/>
      <c r="AL482" s="769"/>
      <c r="AM482" s="770" t="str">
        <f t="shared" si="92"/>
        <v/>
      </c>
      <c r="AN482" s="771" t="str">
        <f t="shared" si="86"/>
        <v/>
      </c>
      <c r="AO482" s="771">
        <f t="shared" si="93"/>
        <v>0</v>
      </c>
      <c r="AP482" s="771">
        <f t="shared" si="94"/>
        <v>0</v>
      </c>
      <c r="AQ482" s="771">
        <f t="shared" si="95"/>
        <v>0</v>
      </c>
      <c r="AR482" s="772">
        <f t="shared" si="96"/>
        <v>0</v>
      </c>
    </row>
    <row r="483" spans="22:44" x14ac:dyDescent="0.25">
      <c r="V483" s="774"/>
      <c r="W483" s="775"/>
      <c r="X483" s="776"/>
      <c r="Y483" s="777"/>
      <c r="Z483" s="769"/>
      <c r="AA483" s="770" t="str">
        <f t="shared" si="87"/>
        <v/>
      </c>
      <c r="AB483" s="771" t="str">
        <f t="shared" si="85"/>
        <v/>
      </c>
      <c r="AC483" s="771">
        <f t="shared" si="88"/>
        <v>0</v>
      </c>
      <c r="AD483" s="771">
        <f t="shared" si="89"/>
        <v>0</v>
      </c>
      <c r="AE483" s="771">
        <f t="shared" si="90"/>
        <v>0</v>
      </c>
      <c r="AF483" s="772">
        <f t="shared" si="91"/>
        <v>0</v>
      </c>
      <c r="AG483" s="773"/>
      <c r="AH483" s="774"/>
      <c r="AI483" s="775"/>
      <c r="AJ483" s="776"/>
      <c r="AK483" s="777"/>
      <c r="AL483" s="769"/>
      <c r="AM483" s="770" t="str">
        <f t="shared" si="92"/>
        <v/>
      </c>
      <c r="AN483" s="771" t="str">
        <f t="shared" si="86"/>
        <v/>
      </c>
      <c r="AO483" s="771">
        <f t="shared" si="93"/>
        <v>0</v>
      </c>
      <c r="AP483" s="771">
        <f t="shared" si="94"/>
        <v>0</v>
      </c>
      <c r="AQ483" s="771">
        <f t="shared" si="95"/>
        <v>0</v>
      </c>
      <c r="AR483" s="772">
        <f t="shared" si="96"/>
        <v>0</v>
      </c>
    </row>
    <row r="484" spans="22:44" x14ac:dyDescent="0.25">
      <c r="V484" s="774"/>
      <c r="W484" s="775"/>
      <c r="X484" s="776"/>
      <c r="Y484" s="777"/>
      <c r="Z484" s="769"/>
      <c r="AA484" s="770" t="str">
        <f t="shared" si="87"/>
        <v/>
      </c>
      <c r="AB484" s="771" t="str">
        <f t="shared" si="85"/>
        <v/>
      </c>
      <c r="AC484" s="771">
        <f t="shared" si="88"/>
        <v>0</v>
      </c>
      <c r="AD484" s="771">
        <f t="shared" si="89"/>
        <v>0</v>
      </c>
      <c r="AE484" s="771">
        <f t="shared" si="90"/>
        <v>0</v>
      </c>
      <c r="AF484" s="772">
        <f t="shared" si="91"/>
        <v>0</v>
      </c>
      <c r="AG484" s="773"/>
      <c r="AH484" s="774"/>
      <c r="AI484" s="775"/>
      <c r="AJ484" s="776"/>
      <c r="AK484" s="777"/>
      <c r="AL484" s="769"/>
      <c r="AM484" s="770" t="str">
        <f t="shared" si="92"/>
        <v/>
      </c>
      <c r="AN484" s="771" t="str">
        <f t="shared" si="86"/>
        <v/>
      </c>
      <c r="AO484" s="771">
        <f t="shared" si="93"/>
        <v>0</v>
      </c>
      <c r="AP484" s="771">
        <f t="shared" si="94"/>
        <v>0</v>
      </c>
      <c r="AQ484" s="771">
        <f t="shared" si="95"/>
        <v>0</v>
      </c>
      <c r="AR484" s="772">
        <f t="shared" si="96"/>
        <v>0</v>
      </c>
    </row>
    <row r="485" spans="22:44" x14ac:dyDescent="0.25">
      <c r="V485" s="774"/>
      <c r="W485" s="775"/>
      <c r="X485" s="776"/>
      <c r="Y485" s="777"/>
      <c r="Z485" s="769"/>
      <c r="AA485" s="770" t="str">
        <f t="shared" si="87"/>
        <v/>
      </c>
      <c r="AB485" s="771" t="str">
        <f t="shared" si="85"/>
        <v/>
      </c>
      <c r="AC485" s="771">
        <f t="shared" si="88"/>
        <v>0</v>
      </c>
      <c r="AD485" s="771">
        <f t="shared" si="89"/>
        <v>0</v>
      </c>
      <c r="AE485" s="771">
        <f t="shared" si="90"/>
        <v>0</v>
      </c>
      <c r="AF485" s="772">
        <f t="shared" si="91"/>
        <v>0</v>
      </c>
      <c r="AG485" s="773"/>
      <c r="AH485" s="774"/>
      <c r="AI485" s="775"/>
      <c r="AJ485" s="776"/>
      <c r="AK485" s="777"/>
      <c r="AL485" s="769"/>
      <c r="AM485" s="770" t="str">
        <f t="shared" si="92"/>
        <v/>
      </c>
      <c r="AN485" s="771" t="str">
        <f t="shared" si="86"/>
        <v/>
      </c>
      <c r="AO485" s="771">
        <f t="shared" si="93"/>
        <v>0</v>
      </c>
      <c r="AP485" s="771">
        <f t="shared" si="94"/>
        <v>0</v>
      </c>
      <c r="AQ485" s="771">
        <f t="shared" si="95"/>
        <v>0</v>
      </c>
      <c r="AR485" s="772">
        <f t="shared" si="96"/>
        <v>0</v>
      </c>
    </row>
    <row r="486" spans="22:44" x14ac:dyDescent="0.25">
      <c r="V486" s="774"/>
      <c r="W486" s="775"/>
      <c r="X486" s="776"/>
      <c r="Y486" s="777"/>
      <c r="Z486" s="769"/>
      <c r="AA486" s="770" t="str">
        <f t="shared" si="87"/>
        <v/>
      </c>
      <c r="AB486" s="771" t="str">
        <f t="shared" si="85"/>
        <v/>
      </c>
      <c r="AC486" s="771">
        <f t="shared" si="88"/>
        <v>0</v>
      </c>
      <c r="AD486" s="771">
        <f t="shared" si="89"/>
        <v>0</v>
      </c>
      <c r="AE486" s="771">
        <f t="shared" si="90"/>
        <v>0</v>
      </c>
      <c r="AF486" s="772">
        <f t="shared" si="91"/>
        <v>0</v>
      </c>
      <c r="AG486" s="773"/>
      <c r="AH486" s="774"/>
      <c r="AI486" s="775"/>
      <c r="AJ486" s="776"/>
      <c r="AK486" s="777"/>
      <c r="AL486" s="769"/>
      <c r="AM486" s="770" t="str">
        <f t="shared" si="92"/>
        <v/>
      </c>
      <c r="AN486" s="771" t="str">
        <f t="shared" si="86"/>
        <v/>
      </c>
      <c r="AO486" s="771">
        <f t="shared" si="93"/>
        <v>0</v>
      </c>
      <c r="AP486" s="771">
        <f t="shared" si="94"/>
        <v>0</v>
      </c>
      <c r="AQ486" s="771">
        <f t="shared" si="95"/>
        <v>0</v>
      </c>
      <c r="AR486" s="772">
        <f t="shared" si="96"/>
        <v>0</v>
      </c>
    </row>
    <row r="487" spans="22:44" x14ac:dyDescent="0.25">
      <c r="V487" s="774"/>
      <c r="W487" s="775"/>
      <c r="X487" s="776"/>
      <c r="Y487" s="777"/>
      <c r="Z487" s="769"/>
      <c r="AA487" s="770" t="str">
        <f t="shared" si="87"/>
        <v/>
      </c>
      <c r="AB487" s="771" t="str">
        <f t="shared" si="85"/>
        <v/>
      </c>
      <c r="AC487" s="771">
        <f t="shared" si="88"/>
        <v>0</v>
      </c>
      <c r="AD487" s="771">
        <f t="shared" si="89"/>
        <v>0</v>
      </c>
      <c r="AE487" s="771">
        <f t="shared" si="90"/>
        <v>0</v>
      </c>
      <c r="AF487" s="772">
        <f t="shared" si="91"/>
        <v>0</v>
      </c>
      <c r="AG487" s="773"/>
      <c r="AH487" s="774"/>
      <c r="AI487" s="775"/>
      <c r="AJ487" s="776"/>
      <c r="AK487" s="777"/>
      <c r="AL487" s="769"/>
      <c r="AM487" s="770" t="str">
        <f t="shared" si="92"/>
        <v/>
      </c>
      <c r="AN487" s="771" t="str">
        <f t="shared" si="86"/>
        <v/>
      </c>
      <c r="AO487" s="771">
        <f t="shared" si="93"/>
        <v>0</v>
      </c>
      <c r="AP487" s="771">
        <f t="shared" si="94"/>
        <v>0</v>
      </c>
      <c r="AQ487" s="771">
        <f t="shared" si="95"/>
        <v>0</v>
      </c>
      <c r="AR487" s="772">
        <f t="shared" si="96"/>
        <v>0</v>
      </c>
    </row>
    <row r="488" spans="22:44" x14ac:dyDescent="0.25">
      <c r="V488" s="774"/>
      <c r="W488" s="775"/>
      <c r="X488" s="776"/>
      <c r="Y488" s="777"/>
      <c r="Z488" s="769"/>
      <c r="AA488" s="770" t="str">
        <f t="shared" si="87"/>
        <v/>
      </c>
      <c r="AB488" s="771" t="str">
        <f t="shared" si="85"/>
        <v/>
      </c>
      <c r="AC488" s="771">
        <f t="shared" si="88"/>
        <v>0</v>
      </c>
      <c r="AD488" s="771">
        <f t="shared" si="89"/>
        <v>0</v>
      </c>
      <c r="AE488" s="771">
        <f t="shared" si="90"/>
        <v>0</v>
      </c>
      <c r="AF488" s="772">
        <f t="shared" si="91"/>
        <v>0</v>
      </c>
      <c r="AG488" s="773"/>
      <c r="AH488" s="774"/>
      <c r="AI488" s="775"/>
      <c r="AJ488" s="776"/>
      <c r="AK488" s="777"/>
      <c r="AL488" s="769"/>
      <c r="AM488" s="770" t="str">
        <f t="shared" si="92"/>
        <v/>
      </c>
      <c r="AN488" s="771" t="str">
        <f t="shared" si="86"/>
        <v/>
      </c>
      <c r="AO488" s="771">
        <f t="shared" si="93"/>
        <v>0</v>
      </c>
      <c r="AP488" s="771">
        <f t="shared" si="94"/>
        <v>0</v>
      </c>
      <c r="AQ488" s="771">
        <f t="shared" si="95"/>
        <v>0</v>
      </c>
      <c r="AR488" s="772">
        <f t="shared" si="96"/>
        <v>0</v>
      </c>
    </row>
    <row r="489" spans="22:44" x14ac:dyDescent="0.25">
      <c r="V489" s="774"/>
      <c r="W489" s="775"/>
      <c r="X489" s="776"/>
      <c r="Y489" s="777"/>
      <c r="Z489" s="769"/>
      <c r="AA489" s="770" t="str">
        <f t="shared" si="87"/>
        <v/>
      </c>
      <c r="AB489" s="771" t="str">
        <f t="shared" si="85"/>
        <v/>
      </c>
      <c r="AC489" s="771">
        <f t="shared" si="88"/>
        <v>0</v>
      </c>
      <c r="AD489" s="771">
        <f t="shared" si="89"/>
        <v>0</v>
      </c>
      <c r="AE489" s="771">
        <f t="shared" si="90"/>
        <v>0</v>
      </c>
      <c r="AF489" s="772">
        <f t="shared" si="91"/>
        <v>0</v>
      </c>
      <c r="AG489" s="773"/>
      <c r="AH489" s="774"/>
      <c r="AI489" s="775"/>
      <c r="AJ489" s="776"/>
      <c r="AK489" s="777"/>
      <c r="AL489" s="769"/>
      <c r="AM489" s="770" t="str">
        <f t="shared" si="92"/>
        <v/>
      </c>
      <c r="AN489" s="771" t="str">
        <f t="shared" si="86"/>
        <v/>
      </c>
      <c r="AO489" s="771">
        <f t="shared" si="93"/>
        <v>0</v>
      </c>
      <c r="AP489" s="771">
        <f t="shared" si="94"/>
        <v>0</v>
      </c>
      <c r="AQ489" s="771">
        <f t="shared" si="95"/>
        <v>0</v>
      </c>
      <c r="AR489" s="772">
        <f t="shared" si="96"/>
        <v>0</v>
      </c>
    </row>
    <row r="490" spans="22:44" x14ac:dyDescent="0.25">
      <c r="V490" s="774"/>
      <c r="W490" s="775"/>
      <c r="X490" s="776"/>
      <c r="Y490" s="777"/>
      <c r="Z490" s="769"/>
      <c r="AA490" s="770" t="str">
        <f t="shared" si="87"/>
        <v/>
      </c>
      <c r="AB490" s="771" t="str">
        <f t="shared" si="85"/>
        <v/>
      </c>
      <c r="AC490" s="771">
        <f t="shared" si="88"/>
        <v>0</v>
      </c>
      <c r="AD490" s="771">
        <f t="shared" si="89"/>
        <v>0</v>
      </c>
      <c r="AE490" s="771">
        <f t="shared" si="90"/>
        <v>0</v>
      </c>
      <c r="AF490" s="772">
        <f t="shared" si="91"/>
        <v>0</v>
      </c>
      <c r="AG490" s="773"/>
      <c r="AH490" s="774"/>
      <c r="AI490" s="775"/>
      <c r="AJ490" s="776"/>
      <c r="AK490" s="777"/>
      <c r="AL490" s="769"/>
      <c r="AM490" s="770" t="str">
        <f t="shared" si="92"/>
        <v/>
      </c>
      <c r="AN490" s="771" t="str">
        <f t="shared" si="86"/>
        <v/>
      </c>
      <c r="AO490" s="771">
        <f t="shared" si="93"/>
        <v>0</v>
      </c>
      <c r="AP490" s="771">
        <f t="shared" si="94"/>
        <v>0</v>
      </c>
      <c r="AQ490" s="771">
        <f t="shared" si="95"/>
        <v>0</v>
      </c>
      <c r="AR490" s="772">
        <f t="shared" si="96"/>
        <v>0</v>
      </c>
    </row>
    <row r="491" spans="22:44" x14ac:dyDescent="0.25">
      <c r="V491" s="774"/>
      <c r="W491" s="775"/>
      <c r="X491" s="776"/>
      <c r="Y491" s="777"/>
      <c r="Z491" s="769"/>
      <c r="AA491" s="770" t="str">
        <f t="shared" si="87"/>
        <v/>
      </c>
      <c r="AB491" s="771" t="str">
        <f t="shared" si="85"/>
        <v/>
      </c>
      <c r="AC491" s="771">
        <f t="shared" si="88"/>
        <v>0</v>
      </c>
      <c r="AD491" s="771">
        <f t="shared" si="89"/>
        <v>0</v>
      </c>
      <c r="AE491" s="771">
        <f t="shared" si="90"/>
        <v>0</v>
      </c>
      <c r="AF491" s="772">
        <f t="shared" si="91"/>
        <v>0</v>
      </c>
      <c r="AG491" s="773"/>
      <c r="AH491" s="774"/>
      <c r="AI491" s="775"/>
      <c r="AJ491" s="776"/>
      <c r="AK491" s="777"/>
      <c r="AL491" s="769"/>
      <c r="AM491" s="770" t="str">
        <f t="shared" si="92"/>
        <v/>
      </c>
      <c r="AN491" s="771" t="str">
        <f t="shared" si="86"/>
        <v/>
      </c>
      <c r="AO491" s="771">
        <f t="shared" si="93"/>
        <v>0</v>
      </c>
      <c r="AP491" s="771">
        <f t="shared" si="94"/>
        <v>0</v>
      </c>
      <c r="AQ491" s="771">
        <f t="shared" si="95"/>
        <v>0</v>
      </c>
      <c r="AR491" s="772">
        <f t="shared" si="96"/>
        <v>0</v>
      </c>
    </row>
    <row r="492" spans="22:44" x14ac:dyDescent="0.25">
      <c r="V492" s="774"/>
      <c r="W492" s="775"/>
      <c r="X492" s="776"/>
      <c r="Y492" s="777"/>
      <c r="Z492" s="769"/>
      <c r="AA492" s="770" t="str">
        <f t="shared" si="87"/>
        <v/>
      </c>
      <c r="AB492" s="771" t="str">
        <f t="shared" si="85"/>
        <v/>
      </c>
      <c r="AC492" s="771">
        <f t="shared" si="88"/>
        <v>0</v>
      </c>
      <c r="AD492" s="771">
        <f t="shared" si="89"/>
        <v>0</v>
      </c>
      <c r="AE492" s="771">
        <f t="shared" si="90"/>
        <v>0</v>
      </c>
      <c r="AF492" s="772">
        <f t="shared" si="91"/>
        <v>0</v>
      </c>
      <c r="AG492" s="773"/>
      <c r="AH492" s="774"/>
      <c r="AI492" s="775"/>
      <c r="AJ492" s="776"/>
      <c r="AK492" s="777"/>
      <c r="AL492" s="769"/>
      <c r="AM492" s="770" t="str">
        <f t="shared" si="92"/>
        <v/>
      </c>
      <c r="AN492" s="771" t="str">
        <f t="shared" si="86"/>
        <v/>
      </c>
      <c r="AO492" s="771">
        <f t="shared" si="93"/>
        <v>0</v>
      </c>
      <c r="AP492" s="771">
        <f t="shared" si="94"/>
        <v>0</v>
      </c>
      <c r="AQ492" s="771">
        <f t="shared" si="95"/>
        <v>0</v>
      </c>
      <c r="AR492" s="772">
        <f t="shared" si="96"/>
        <v>0</v>
      </c>
    </row>
    <row r="493" spans="22:44" x14ac:dyDescent="0.25">
      <c r="V493" s="774"/>
      <c r="W493" s="775"/>
      <c r="X493" s="776"/>
      <c r="Y493" s="777"/>
      <c r="Z493" s="769"/>
      <c r="AA493" s="770" t="str">
        <f t="shared" si="87"/>
        <v/>
      </c>
      <c r="AB493" s="771" t="str">
        <f t="shared" si="85"/>
        <v/>
      </c>
      <c r="AC493" s="771">
        <f t="shared" si="88"/>
        <v>0</v>
      </c>
      <c r="AD493" s="771">
        <f t="shared" si="89"/>
        <v>0</v>
      </c>
      <c r="AE493" s="771">
        <f t="shared" si="90"/>
        <v>0</v>
      </c>
      <c r="AF493" s="772">
        <f t="shared" si="91"/>
        <v>0</v>
      </c>
      <c r="AG493" s="773"/>
      <c r="AH493" s="774"/>
      <c r="AI493" s="775"/>
      <c r="AJ493" s="776"/>
      <c r="AK493" s="777"/>
      <c r="AL493" s="769"/>
      <c r="AM493" s="770" t="str">
        <f t="shared" si="92"/>
        <v/>
      </c>
      <c r="AN493" s="771" t="str">
        <f t="shared" si="86"/>
        <v/>
      </c>
      <c r="AO493" s="771">
        <f t="shared" si="93"/>
        <v>0</v>
      </c>
      <c r="AP493" s="771">
        <f t="shared" si="94"/>
        <v>0</v>
      </c>
      <c r="AQ493" s="771">
        <f t="shared" si="95"/>
        <v>0</v>
      </c>
      <c r="AR493" s="772">
        <f t="shared" si="96"/>
        <v>0</v>
      </c>
    </row>
    <row r="494" spans="22:44" x14ac:dyDescent="0.25">
      <c r="V494" s="774"/>
      <c r="W494" s="775"/>
      <c r="X494" s="776"/>
      <c r="Y494" s="777"/>
      <c r="Z494" s="769"/>
      <c r="AA494" s="770" t="str">
        <f t="shared" si="87"/>
        <v/>
      </c>
      <c r="AB494" s="771" t="str">
        <f t="shared" si="85"/>
        <v/>
      </c>
      <c r="AC494" s="771">
        <f t="shared" si="88"/>
        <v>0</v>
      </c>
      <c r="AD494" s="771">
        <f t="shared" si="89"/>
        <v>0</v>
      </c>
      <c r="AE494" s="771">
        <f t="shared" si="90"/>
        <v>0</v>
      </c>
      <c r="AF494" s="772">
        <f t="shared" si="91"/>
        <v>0</v>
      </c>
      <c r="AG494" s="773"/>
      <c r="AH494" s="774"/>
      <c r="AI494" s="775"/>
      <c r="AJ494" s="776"/>
      <c r="AK494" s="777"/>
      <c r="AL494" s="769"/>
      <c r="AM494" s="770" t="str">
        <f t="shared" si="92"/>
        <v/>
      </c>
      <c r="AN494" s="771" t="str">
        <f t="shared" si="86"/>
        <v/>
      </c>
      <c r="AO494" s="771">
        <f t="shared" si="93"/>
        <v>0</v>
      </c>
      <c r="AP494" s="771">
        <f t="shared" si="94"/>
        <v>0</v>
      </c>
      <c r="AQ494" s="771">
        <f t="shared" si="95"/>
        <v>0</v>
      </c>
      <c r="AR494" s="772">
        <f t="shared" si="96"/>
        <v>0</v>
      </c>
    </row>
    <row r="495" spans="22:44" x14ac:dyDescent="0.25">
      <c r="V495" s="774"/>
      <c r="W495" s="775"/>
      <c r="X495" s="776"/>
      <c r="Y495" s="777"/>
      <c r="Z495" s="769"/>
      <c r="AA495" s="770" t="str">
        <f t="shared" si="87"/>
        <v/>
      </c>
      <c r="AB495" s="771" t="str">
        <f t="shared" si="85"/>
        <v/>
      </c>
      <c r="AC495" s="771">
        <f t="shared" si="88"/>
        <v>0</v>
      </c>
      <c r="AD495" s="771">
        <f t="shared" si="89"/>
        <v>0</v>
      </c>
      <c r="AE495" s="771">
        <f t="shared" si="90"/>
        <v>0</v>
      </c>
      <c r="AF495" s="772">
        <f t="shared" si="91"/>
        <v>0</v>
      </c>
      <c r="AG495" s="773"/>
      <c r="AH495" s="774"/>
      <c r="AI495" s="775"/>
      <c r="AJ495" s="776"/>
      <c r="AK495" s="777"/>
      <c r="AL495" s="769"/>
      <c r="AM495" s="770" t="str">
        <f t="shared" si="92"/>
        <v/>
      </c>
      <c r="AN495" s="771" t="str">
        <f t="shared" si="86"/>
        <v/>
      </c>
      <c r="AO495" s="771">
        <f t="shared" si="93"/>
        <v>0</v>
      </c>
      <c r="AP495" s="771">
        <f t="shared" si="94"/>
        <v>0</v>
      </c>
      <c r="AQ495" s="771">
        <f t="shared" si="95"/>
        <v>0</v>
      </c>
      <c r="AR495" s="772">
        <f t="shared" si="96"/>
        <v>0</v>
      </c>
    </row>
    <row r="496" spans="22:44" x14ac:dyDescent="0.25">
      <c r="V496" s="774"/>
      <c r="W496" s="775"/>
      <c r="X496" s="776"/>
      <c r="Y496" s="777"/>
      <c r="Z496" s="769"/>
      <c r="AA496" s="770" t="str">
        <f t="shared" si="87"/>
        <v/>
      </c>
      <c r="AB496" s="771" t="str">
        <f t="shared" si="85"/>
        <v/>
      </c>
      <c r="AC496" s="771">
        <f t="shared" si="88"/>
        <v>0</v>
      </c>
      <c r="AD496" s="771">
        <f t="shared" si="89"/>
        <v>0</v>
      </c>
      <c r="AE496" s="771">
        <f t="shared" si="90"/>
        <v>0</v>
      </c>
      <c r="AF496" s="772">
        <f t="shared" si="91"/>
        <v>0</v>
      </c>
      <c r="AG496" s="773"/>
      <c r="AH496" s="774"/>
      <c r="AI496" s="775"/>
      <c r="AJ496" s="776"/>
      <c r="AK496" s="777"/>
      <c r="AL496" s="769"/>
      <c r="AM496" s="770" t="str">
        <f t="shared" si="92"/>
        <v/>
      </c>
      <c r="AN496" s="771" t="str">
        <f t="shared" si="86"/>
        <v/>
      </c>
      <c r="AO496" s="771">
        <f t="shared" si="93"/>
        <v>0</v>
      </c>
      <c r="AP496" s="771">
        <f t="shared" si="94"/>
        <v>0</v>
      </c>
      <c r="AQ496" s="771">
        <f t="shared" si="95"/>
        <v>0</v>
      </c>
      <c r="AR496" s="772">
        <f t="shared" si="96"/>
        <v>0</v>
      </c>
    </row>
    <row r="497" spans="22:44" x14ac:dyDescent="0.25">
      <c r="V497" s="774"/>
      <c r="W497" s="775"/>
      <c r="X497" s="776"/>
      <c r="Y497" s="777"/>
      <c r="Z497" s="769"/>
      <c r="AA497" s="770" t="str">
        <f t="shared" si="87"/>
        <v/>
      </c>
      <c r="AB497" s="771" t="str">
        <f t="shared" si="85"/>
        <v/>
      </c>
      <c r="AC497" s="771">
        <f t="shared" si="88"/>
        <v>0</v>
      </c>
      <c r="AD497" s="771">
        <f t="shared" si="89"/>
        <v>0</v>
      </c>
      <c r="AE497" s="771">
        <f t="shared" si="90"/>
        <v>0</v>
      </c>
      <c r="AF497" s="772">
        <f t="shared" si="91"/>
        <v>0</v>
      </c>
      <c r="AG497" s="773"/>
      <c r="AH497" s="774"/>
      <c r="AI497" s="775"/>
      <c r="AJ497" s="776"/>
      <c r="AK497" s="777"/>
      <c r="AL497" s="769"/>
      <c r="AM497" s="770" t="str">
        <f t="shared" si="92"/>
        <v/>
      </c>
      <c r="AN497" s="771" t="str">
        <f t="shared" si="86"/>
        <v/>
      </c>
      <c r="AO497" s="771">
        <f t="shared" si="93"/>
        <v>0</v>
      </c>
      <c r="AP497" s="771">
        <f t="shared" si="94"/>
        <v>0</v>
      </c>
      <c r="AQ497" s="771">
        <f t="shared" si="95"/>
        <v>0</v>
      </c>
      <c r="AR497" s="772">
        <f t="shared" si="96"/>
        <v>0</v>
      </c>
    </row>
    <row r="498" spans="22:44" x14ac:dyDescent="0.25">
      <c r="V498" s="774"/>
      <c r="W498" s="775"/>
      <c r="X498" s="776"/>
      <c r="Y498" s="777"/>
      <c r="Z498" s="769"/>
      <c r="AA498" s="770" t="str">
        <f t="shared" si="87"/>
        <v/>
      </c>
      <c r="AB498" s="771" t="str">
        <f t="shared" si="85"/>
        <v/>
      </c>
      <c r="AC498" s="771">
        <f t="shared" si="88"/>
        <v>0</v>
      </c>
      <c r="AD498" s="771">
        <f t="shared" si="89"/>
        <v>0</v>
      </c>
      <c r="AE498" s="771">
        <f t="shared" si="90"/>
        <v>0</v>
      </c>
      <c r="AF498" s="772">
        <f t="shared" si="91"/>
        <v>0</v>
      </c>
      <c r="AG498" s="773"/>
      <c r="AH498" s="774"/>
      <c r="AI498" s="775"/>
      <c r="AJ498" s="776"/>
      <c r="AK498" s="777"/>
      <c r="AL498" s="769"/>
      <c r="AM498" s="770" t="str">
        <f t="shared" si="92"/>
        <v/>
      </c>
      <c r="AN498" s="771" t="str">
        <f t="shared" si="86"/>
        <v/>
      </c>
      <c r="AO498" s="771">
        <f t="shared" si="93"/>
        <v>0</v>
      </c>
      <c r="AP498" s="771">
        <f t="shared" si="94"/>
        <v>0</v>
      </c>
      <c r="AQ498" s="771">
        <f t="shared" si="95"/>
        <v>0</v>
      </c>
      <c r="AR498" s="772">
        <f t="shared" si="96"/>
        <v>0</v>
      </c>
    </row>
    <row r="499" spans="22:44" x14ac:dyDescent="0.25">
      <c r="V499" s="774"/>
      <c r="W499" s="775"/>
      <c r="X499" s="776"/>
      <c r="Y499" s="777"/>
      <c r="Z499" s="769"/>
      <c r="AA499" s="770" t="str">
        <f t="shared" si="87"/>
        <v/>
      </c>
      <c r="AB499" s="771" t="str">
        <f t="shared" si="85"/>
        <v/>
      </c>
      <c r="AC499" s="771">
        <f t="shared" si="88"/>
        <v>0</v>
      </c>
      <c r="AD499" s="771">
        <f t="shared" si="89"/>
        <v>0</v>
      </c>
      <c r="AE499" s="771">
        <f t="shared" si="90"/>
        <v>0</v>
      </c>
      <c r="AF499" s="772">
        <f t="shared" si="91"/>
        <v>0</v>
      </c>
      <c r="AG499" s="773"/>
      <c r="AH499" s="774"/>
      <c r="AI499" s="775"/>
      <c r="AJ499" s="776"/>
      <c r="AK499" s="777"/>
      <c r="AL499" s="769"/>
      <c r="AM499" s="770" t="str">
        <f t="shared" si="92"/>
        <v/>
      </c>
      <c r="AN499" s="771" t="str">
        <f t="shared" si="86"/>
        <v/>
      </c>
      <c r="AO499" s="771">
        <f t="shared" si="93"/>
        <v>0</v>
      </c>
      <c r="AP499" s="771">
        <f t="shared" si="94"/>
        <v>0</v>
      </c>
      <c r="AQ499" s="771">
        <f t="shared" si="95"/>
        <v>0</v>
      </c>
      <c r="AR499" s="772">
        <f t="shared" si="96"/>
        <v>0</v>
      </c>
    </row>
    <row r="500" spans="22:44" x14ac:dyDescent="0.25">
      <c r="V500" s="774"/>
      <c r="W500" s="775"/>
      <c r="X500" s="776"/>
      <c r="Y500" s="777"/>
      <c r="Z500" s="769"/>
      <c r="AA500" s="770" t="str">
        <f t="shared" si="87"/>
        <v/>
      </c>
      <c r="AB500" s="771" t="str">
        <f t="shared" si="85"/>
        <v/>
      </c>
      <c r="AC500" s="771">
        <f t="shared" si="88"/>
        <v>0</v>
      </c>
      <c r="AD500" s="771">
        <f t="shared" si="89"/>
        <v>0</v>
      </c>
      <c r="AE500" s="771">
        <f t="shared" si="90"/>
        <v>0</v>
      </c>
      <c r="AF500" s="772">
        <f t="shared" si="91"/>
        <v>0</v>
      </c>
      <c r="AG500" s="773"/>
      <c r="AH500" s="774"/>
      <c r="AI500" s="775"/>
      <c r="AJ500" s="776"/>
      <c r="AK500" s="777"/>
      <c r="AL500" s="769"/>
      <c r="AM500" s="770" t="str">
        <f t="shared" si="92"/>
        <v/>
      </c>
      <c r="AN500" s="771" t="str">
        <f t="shared" si="86"/>
        <v/>
      </c>
      <c r="AO500" s="771">
        <f t="shared" si="93"/>
        <v>0</v>
      </c>
      <c r="AP500" s="771">
        <f t="shared" si="94"/>
        <v>0</v>
      </c>
      <c r="AQ500" s="771">
        <f t="shared" si="95"/>
        <v>0</v>
      </c>
      <c r="AR500" s="772">
        <f t="shared" si="96"/>
        <v>0</v>
      </c>
    </row>
    <row r="501" spans="22:44" x14ac:dyDescent="0.25">
      <c r="V501" s="774"/>
      <c r="W501" s="775"/>
      <c r="X501" s="776"/>
      <c r="Y501" s="777"/>
      <c r="Z501" s="769"/>
      <c r="AA501" s="770" t="str">
        <f t="shared" si="87"/>
        <v/>
      </c>
      <c r="AB501" s="771" t="str">
        <f t="shared" si="85"/>
        <v/>
      </c>
      <c r="AC501" s="771">
        <f t="shared" si="88"/>
        <v>0</v>
      </c>
      <c r="AD501" s="771">
        <f t="shared" si="89"/>
        <v>0</v>
      </c>
      <c r="AE501" s="771">
        <f t="shared" si="90"/>
        <v>0</v>
      </c>
      <c r="AF501" s="772">
        <f t="shared" si="91"/>
        <v>0</v>
      </c>
      <c r="AG501" s="773"/>
      <c r="AH501" s="774"/>
      <c r="AI501" s="775"/>
      <c r="AJ501" s="776"/>
      <c r="AK501" s="777"/>
      <c r="AL501" s="769"/>
      <c r="AM501" s="770" t="str">
        <f t="shared" si="92"/>
        <v/>
      </c>
      <c r="AN501" s="771" t="str">
        <f t="shared" si="86"/>
        <v/>
      </c>
      <c r="AO501" s="771">
        <f t="shared" si="93"/>
        <v>0</v>
      </c>
      <c r="AP501" s="771">
        <f t="shared" si="94"/>
        <v>0</v>
      </c>
      <c r="AQ501" s="771">
        <f t="shared" si="95"/>
        <v>0</v>
      </c>
      <c r="AR501" s="772">
        <f t="shared" si="96"/>
        <v>0</v>
      </c>
    </row>
    <row r="502" spans="22:44" x14ac:dyDescent="0.25">
      <c r="V502" s="774"/>
      <c r="W502" s="775"/>
      <c r="X502" s="776"/>
      <c r="Y502" s="777"/>
      <c r="Z502" s="769"/>
      <c r="AA502" s="770" t="str">
        <f t="shared" si="87"/>
        <v/>
      </c>
      <c r="AB502" s="771" t="str">
        <f t="shared" si="85"/>
        <v/>
      </c>
      <c r="AC502" s="771">
        <f t="shared" si="88"/>
        <v>0</v>
      </c>
      <c r="AD502" s="771">
        <f t="shared" si="89"/>
        <v>0</v>
      </c>
      <c r="AE502" s="771">
        <f t="shared" si="90"/>
        <v>0</v>
      </c>
      <c r="AF502" s="772">
        <f t="shared" si="91"/>
        <v>0</v>
      </c>
      <c r="AG502" s="773"/>
      <c r="AH502" s="774"/>
      <c r="AI502" s="775"/>
      <c r="AJ502" s="776"/>
      <c r="AK502" s="777"/>
      <c r="AL502" s="769"/>
      <c r="AM502" s="770" t="str">
        <f t="shared" si="92"/>
        <v/>
      </c>
      <c r="AN502" s="771" t="str">
        <f t="shared" si="86"/>
        <v/>
      </c>
      <c r="AO502" s="771">
        <f t="shared" si="93"/>
        <v>0</v>
      </c>
      <c r="AP502" s="771">
        <f t="shared" si="94"/>
        <v>0</v>
      </c>
      <c r="AQ502" s="771">
        <f t="shared" si="95"/>
        <v>0</v>
      </c>
      <c r="AR502" s="772">
        <f t="shared" si="96"/>
        <v>0</v>
      </c>
    </row>
    <row r="503" spans="22:44" x14ac:dyDescent="0.25">
      <c r="V503" s="774"/>
      <c r="W503" s="775"/>
      <c r="X503" s="776"/>
      <c r="Y503" s="777"/>
      <c r="Z503" s="769"/>
      <c r="AA503" s="770" t="str">
        <f t="shared" si="87"/>
        <v/>
      </c>
      <c r="AB503" s="771" t="str">
        <f t="shared" si="85"/>
        <v/>
      </c>
      <c r="AC503" s="771">
        <f t="shared" si="88"/>
        <v>0</v>
      </c>
      <c r="AD503" s="771">
        <f t="shared" si="89"/>
        <v>0</v>
      </c>
      <c r="AE503" s="771">
        <f t="shared" si="90"/>
        <v>0</v>
      </c>
      <c r="AF503" s="772">
        <f t="shared" si="91"/>
        <v>0</v>
      </c>
      <c r="AG503" s="773"/>
      <c r="AH503" s="774"/>
      <c r="AI503" s="775"/>
      <c r="AJ503" s="776"/>
      <c r="AK503" s="777"/>
      <c r="AL503" s="769"/>
      <c r="AM503" s="770" t="str">
        <f t="shared" si="92"/>
        <v/>
      </c>
      <c r="AN503" s="771" t="str">
        <f t="shared" si="86"/>
        <v/>
      </c>
      <c r="AO503" s="771">
        <f t="shared" si="93"/>
        <v>0</v>
      </c>
      <c r="AP503" s="771">
        <f t="shared" si="94"/>
        <v>0</v>
      </c>
      <c r="AQ503" s="771">
        <f t="shared" si="95"/>
        <v>0</v>
      </c>
      <c r="AR503" s="772">
        <f t="shared" si="96"/>
        <v>0</v>
      </c>
    </row>
    <row r="504" spans="22:44" x14ac:dyDescent="0.25">
      <c r="V504" s="774"/>
      <c r="W504" s="775"/>
      <c r="X504" s="776"/>
      <c r="Y504" s="777"/>
      <c r="Z504" s="769"/>
      <c r="AA504" s="770" t="str">
        <f t="shared" si="87"/>
        <v/>
      </c>
      <c r="AB504" s="771" t="str">
        <f t="shared" si="85"/>
        <v/>
      </c>
      <c r="AC504" s="771">
        <f t="shared" si="88"/>
        <v>0</v>
      </c>
      <c r="AD504" s="771">
        <f t="shared" si="89"/>
        <v>0</v>
      </c>
      <c r="AE504" s="771">
        <f t="shared" si="90"/>
        <v>0</v>
      </c>
      <c r="AF504" s="772">
        <f t="shared" si="91"/>
        <v>0</v>
      </c>
      <c r="AG504" s="773"/>
      <c r="AH504" s="774"/>
      <c r="AI504" s="775"/>
      <c r="AJ504" s="776"/>
      <c r="AK504" s="777"/>
      <c r="AL504" s="769"/>
      <c r="AM504" s="770" t="str">
        <f t="shared" si="92"/>
        <v/>
      </c>
      <c r="AN504" s="771" t="str">
        <f t="shared" si="86"/>
        <v/>
      </c>
      <c r="AO504" s="771">
        <f t="shared" si="93"/>
        <v>0</v>
      </c>
      <c r="AP504" s="771">
        <f t="shared" si="94"/>
        <v>0</v>
      </c>
      <c r="AQ504" s="771">
        <f t="shared" si="95"/>
        <v>0</v>
      </c>
      <c r="AR504" s="772">
        <f t="shared" si="96"/>
        <v>0</v>
      </c>
    </row>
    <row r="505" spans="22:44" x14ac:dyDescent="0.25">
      <c r="V505" s="774"/>
      <c r="W505" s="775"/>
      <c r="X505" s="776"/>
      <c r="Y505" s="777"/>
      <c r="Z505" s="769"/>
      <c r="AA505" s="770" t="str">
        <f t="shared" si="87"/>
        <v/>
      </c>
      <c r="AB505" s="771" t="str">
        <f t="shared" si="85"/>
        <v/>
      </c>
      <c r="AC505" s="771">
        <f t="shared" si="88"/>
        <v>0</v>
      </c>
      <c r="AD505" s="771">
        <f t="shared" si="89"/>
        <v>0</v>
      </c>
      <c r="AE505" s="771">
        <f t="shared" si="90"/>
        <v>0</v>
      </c>
      <c r="AF505" s="772">
        <f t="shared" si="91"/>
        <v>0</v>
      </c>
      <c r="AG505" s="773"/>
      <c r="AH505" s="774"/>
      <c r="AI505" s="775"/>
      <c r="AJ505" s="776"/>
      <c r="AK505" s="777"/>
      <c r="AL505" s="769"/>
      <c r="AM505" s="770" t="str">
        <f t="shared" si="92"/>
        <v/>
      </c>
      <c r="AN505" s="771" t="str">
        <f t="shared" si="86"/>
        <v/>
      </c>
      <c r="AO505" s="771">
        <f t="shared" si="93"/>
        <v>0</v>
      </c>
      <c r="AP505" s="771">
        <f t="shared" si="94"/>
        <v>0</v>
      </c>
      <c r="AQ505" s="771">
        <f t="shared" si="95"/>
        <v>0</v>
      </c>
      <c r="AR505" s="772">
        <f t="shared" si="96"/>
        <v>0</v>
      </c>
    </row>
    <row r="506" spans="22:44" x14ac:dyDescent="0.25">
      <c r="V506" s="774"/>
      <c r="W506" s="775"/>
      <c r="X506" s="776"/>
      <c r="Y506" s="777"/>
      <c r="Z506" s="769"/>
      <c r="AA506" s="770" t="str">
        <f t="shared" si="87"/>
        <v/>
      </c>
      <c r="AB506" s="771" t="str">
        <f t="shared" si="85"/>
        <v/>
      </c>
      <c r="AC506" s="771">
        <f t="shared" si="88"/>
        <v>0</v>
      </c>
      <c r="AD506" s="771">
        <f t="shared" si="89"/>
        <v>0</v>
      </c>
      <c r="AE506" s="771">
        <f t="shared" si="90"/>
        <v>0</v>
      </c>
      <c r="AF506" s="772">
        <f t="shared" si="91"/>
        <v>0</v>
      </c>
      <c r="AG506" s="773"/>
      <c r="AH506" s="774"/>
      <c r="AI506" s="775"/>
      <c r="AJ506" s="776"/>
      <c r="AK506" s="777"/>
      <c r="AL506" s="769"/>
      <c r="AM506" s="770" t="str">
        <f t="shared" si="92"/>
        <v/>
      </c>
      <c r="AN506" s="771" t="str">
        <f t="shared" si="86"/>
        <v/>
      </c>
      <c r="AO506" s="771">
        <f t="shared" si="93"/>
        <v>0</v>
      </c>
      <c r="AP506" s="771">
        <f t="shared" si="94"/>
        <v>0</v>
      </c>
      <c r="AQ506" s="771">
        <f t="shared" si="95"/>
        <v>0</v>
      </c>
      <c r="AR506" s="772">
        <f t="shared" si="96"/>
        <v>0</v>
      </c>
    </row>
    <row r="507" spans="22:44" x14ac:dyDescent="0.25">
      <c r="V507" s="774"/>
      <c r="W507" s="775"/>
      <c r="X507" s="776"/>
      <c r="Y507" s="777"/>
      <c r="Z507" s="769"/>
      <c r="AA507" s="770" t="str">
        <f t="shared" si="87"/>
        <v/>
      </c>
      <c r="AB507" s="771" t="str">
        <f t="shared" si="85"/>
        <v/>
      </c>
      <c r="AC507" s="771">
        <f t="shared" si="88"/>
        <v>0</v>
      </c>
      <c r="AD507" s="771">
        <f t="shared" si="89"/>
        <v>0</v>
      </c>
      <c r="AE507" s="771">
        <f t="shared" si="90"/>
        <v>0</v>
      </c>
      <c r="AF507" s="772">
        <f t="shared" si="91"/>
        <v>0</v>
      </c>
      <c r="AG507" s="773"/>
      <c r="AH507" s="774"/>
      <c r="AI507" s="775"/>
      <c r="AJ507" s="776"/>
      <c r="AK507" s="777"/>
      <c r="AL507" s="769"/>
      <c r="AM507" s="770" t="str">
        <f t="shared" si="92"/>
        <v/>
      </c>
      <c r="AN507" s="771" t="str">
        <f t="shared" si="86"/>
        <v/>
      </c>
      <c r="AO507" s="771">
        <f t="shared" si="93"/>
        <v>0</v>
      </c>
      <c r="AP507" s="771">
        <f t="shared" si="94"/>
        <v>0</v>
      </c>
      <c r="AQ507" s="771">
        <f t="shared" si="95"/>
        <v>0</v>
      </c>
      <c r="AR507" s="772">
        <f t="shared" si="96"/>
        <v>0</v>
      </c>
    </row>
    <row r="508" spans="22:44" x14ac:dyDescent="0.25">
      <c r="V508" s="774"/>
      <c r="W508" s="775"/>
      <c r="X508" s="776"/>
      <c r="Y508" s="777"/>
      <c r="Z508" s="769"/>
      <c r="AA508" s="770" t="str">
        <f t="shared" si="87"/>
        <v/>
      </c>
      <c r="AB508" s="771" t="str">
        <f t="shared" si="85"/>
        <v/>
      </c>
      <c r="AC508" s="771">
        <f t="shared" si="88"/>
        <v>0</v>
      </c>
      <c r="AD508" s="771">
        <f t="shared" si="89"/>
        <v>0</v>
      </c>
      <c r="AE508" s="771">
        <f t="shared" si="90"/>
        <v>0</v>
      </c>
      <c r="AF508" s="772">
        <f t="shared" si="91"/>
        <v>0</v>
      </c>
      <c r="AG508" s="773"/>
      <c r="AH508" s="774"/>
      <c r="AI508" s="775"/>
      <c r="AJ508" s="776"/>
      <c r="AK508" s="777"/>
      <c r="AL508" s="769"/>
      <c r="AM508" s="770" t="str">
        <f t="shared" si="92"/>
        <v/>
      </c>
      <c r="AN508" s="771" t="str">
        <f t="shared" si="86"/>
        <v/>
      </c>
      <c r="AO508" s="771">
        <f t="shared" si="93"/>
        <v>0</v>
      </c>
      <c r="AP508" s="771">
        <f t="shared" si="94"/>
        <v>0</v>
      </c>
      <c r="AQ508" s="771">
        <f t="shared" si="95"/>
        <v>0</v>
      </c>
      <c r="AR508" s="772">
        <f t="shared" si="96"/>
        <v>0</v>
      </c>
    </row>
    <row r="509" spans="22:44" x14ac:dyDescent="0.25">
      <c r="V509" s="774"/>
      <c r="W509" s="775"/>
      <c r="X509" s="776"/>
      <c r="Y509" s="777"/>
      <c r="Z509" s="769"/>
      <c r="AA509" s="770" t="str">
        <f t="shared" si="87"/>
        <v/>
      </c>
      <c r="AB509" s="771" t="str">
        <f t="shared" si="85"/>
        <v/>
      </c>
      <c r="AC509" s="771">
        <f t="shared" si="88"/>
        <v>0</v>
      </c>
      <c r="AD509" s="771">
        <f t="shared" si="89"/>
        <v>0</v>
      </c>
      <c r="AE509" s="771">
        <f t="shared" si="90"/>
        <v>0</v>
      </c>
      <c r="AF509" s="772">
        <f t="shared" si="91"/>
        <v>0</v>
      </c>
      <c r="AG509" s="773"/>
      <c r="AH509" s="774"/>
      <c r="AI509" s="775"/>
      <c r="AJ509" s="776"/>
      <c r="AK509" s="777"/>
      <c r="AL509" s="769"/>
      <c r="AM509" s="770" t="str">
        <f t="shared" si="92"/>
        <v/>
      </c>
      <c r="AN509" s="771" t="str">
        <f t="shared" si="86"/>
        <v/>
      </c>
      <c r="AO509" s="771">
        <f t="shared" si="93"/>
        <v>0</v>
      </c>
      <c r="AP509" s="771">
        <f t="shared" si="94"/>
        <v>0</v>
      </c>
      <c r="AQ509" s="771">
        <f t="shared" si="95"/>
        <v>0</v>
      </c>
      <c r="AR509" s="772">
        <f t="shared" si="96"/>
        <v>0</v>
      </c>
    </row>
    <row r="510" spans="22:44" x14ac:dyDescent="0.25">
      <c r="V510" s="774"/>
      <c r="W510" s="775"/>
      <c r="X510" s="776"/>
      <c r="Y510" s="777"/>
      <c r="Z510" s="769"/>
      <c r="AA510" s="770" t="str">
        <f t="shared" si="87"/>
        <v/>
      </c>
      <c r="AB510" s="771" t="str">
        <f t="shared" si="85"/>
        <v/>
      </c>
      <c r="AC510" s="771">
        <f t="shared" si="88"/>
        <v>0</v>
      </c>
      <c r="AD510" s="771">
        <f t="shared" si="89"/>
        <v>0</v>
      </c>
      <c r="AE510" s="771">
        <f t="shared" si="90"/>
        <v>0</v>
      </c>
      <c r="AF510" s="772">
        <f t="shared" si="91"/>
        <v>0</v>
      </c>
      <c r="AG510" s="773"/>
      <c r="AH510" s="774"/>
      <c r="AI510" s="775"/>
      <c r="AJ510" s="776"/>
      <c r="AK510" s="777"/>
      <c r="AL510" s="769"/>
      <c r="AM510" s="770" t="str">
        <f t="shared" si="92"/>
        <v/>
      </c>
      <c r="AN510" s="771" t="str">
        <f t="shared" si="86"/>
        <v/>
      </c>
      <c r="AO510" s="771">
        <f t="shared" si="93"/>
        <v>0</v>
      </c>
      <c r="AP510" s="771">
        <f t="shared" si="94"/>
        <v>0</v>
      </c>
      <c r="AQ510" s="771">
        <f t="shared" si="95"/>
        <v>0</v>
      </c>
      <c r="AR510" s="772">
        <f t="shared" si="96"/>
        <v>0</v>
      </c>
    </row>
    <row r="511" spans="22:44" x14ac:dyDescent="0.25">
      <c r="V511" s="774"/>
      <c r="W511" s="775"/>
      <c r="X511" s="776"/>
      <c r="Y511" s="777"/>
      <c r="Z511" s="769"/>
      <c r="AA511" s="770" t="str">
        <f t="shared" si="87"/>
        <v/>
      </c>
      <c r="AB511" s="771" t="str">
        <f t="shared" si="85"/>
        <v/>
      </c>
      <c r="AC511" s="771">
        <f t="shared" si="88"/>
        <v>0</v>
      </c>
      <c r="AD511" s="771">
        <f t="shared" si="89"/>
        <v>0</v>
      </c>
      <c r="AE511" s="771">
        <f t="shared" si="90"/>
        <v>0</v>
      </c>
      <c r="AF511" s="772">
        <f t="shared" si="91"/>
        <v>0</v>
      </c>
      <c r="AG511" s="773"/>
      <c r="AH511" s="774"/>
      <c r="AI511" s="775"/>
      <c r="AJ511" s="776"/>
      <c r="AK511" s="777"/>
      <c r="AL511" s="769"/>
      <c r="AM511" s="770" t="str">
        <f t="shared" si="92"/>
        <v/>
      </c>
      <c r="AN511" s="771" t="str">
        <f t="shared" si="86"/>
        <v/>
      </c>
      <c r="AO511" s="771">
        <f t="shared" si="93"/>
        <v>0</v>
      </c>
      <c r="AP511" s="771">
        <f t="shared" si="94"/>
        <v>0</v>
      </c>
      <c r="AQ511" s="771">
        <f t="shared" si="95"/>
        <v>0</v>
      </c>
      <c r="AR511" s="772">
        <f t="shared" si="96"/>
        <v>0</v>
      </c>
    </row>
    <row r="512" spans="22:44" x14ac:dyDescent="0.25">
      <c r="V512" s="774"/>
      <c r="W512" s="775"/>
      <c r="X512" s="776"/>
      <c r="Y512" s="777"/>
      <c r="Z512" s="769"/>
      <c r="AA512" s="770" t="str">
        <f t="shared" si="87"/>
        <v/>
      </c>
      <c r="AB512" s="771" t="str">
        <f t="shared" si="85"/>
        <v/>
      </c>
      <c r="AC512" s="771">
        <f t="shared" si="88"/>
        <v>0</v>
      </c>
      <c r="AD512" s="771">
        <f t="shared" si="89"/>
        <v>0</v>
      </c>
      <c r="AE512" s="771">
        <f t="shared" si="90"/>
        <v>0</v>
      </c>
      <c r="AF512" s="772">
        <f t="shared" si="91"/>
        <v>0</v>
      </c>
      <c r="AG512" s="773"/>
      <c r="AH512" s="774"/>
      <c r="AI512" s="775"/>
      <c r="AJ512" s="776"/>
      <c r="AK512" s="777"/>
      <c r="AL512" s="769"/>
      <c r="AM512" s="770" t="str">
        <f t="shared" si="92"/>
        <v/>
      </c>
      <c r="AN512" s="771" t="str">
        <f t="shared" si="86"/>
        <v/>
      </c>
      <c r="AO512" s="771">
        <f t="shared" si="93"/>
        <v>0</v>
      </c>
      <c r="AP512" s="771">
        <f t="shared" si="94"/>
        <v>0</v>
      </c>
      <c r="AQ512" s="771">
        <f t="shared" si="95"/>
        <v>0</v>
      </c>
      <c r="AR512" s="772">
        <f t="shared" si="96"/>
        <v>0</v>
      </c>
    </row>
    <row r="513" spans="22:44" x14ac:dyDescent="0.25">
      <c r="V513" s="774"/>
      <c r="W513" s="775"/>
      <c r="X513" s="776"/>
      <c r="Y513" s="777"/>
      <c r="Z513" s="769"/>
      <c r="AA513" s="770" t="str">
        <f t="shared" si="87"/>
        <v/>
      </c>
      <c r="AB513" s="771" t="str">
        <f t="shared" si="85"/>
        <v/>
      </c>
      <c r="AC513" s="771">
        <f t="shared" si="88"/>
        <v>0</v>
      </c>
      <c r="AD513" s="771">
        <f t="shared" si="89"/>
        <v>0</v>
      </c>
      <c r="AE513" s="771">
        <f t="shared" si="90"/>
        <v>0</v>
      </c>
      <c r="AF513" s="772">
        <f t="shared" si="91"/>
        <v>0</v>
      </c>
      <c r="AG513" s="773"/>
      <c r="AH513" s="774"/>
      <c r="AI513" s="775"/>
      <c r="AJ513" s="776"/>
      <c r="AK513" s="777"/>
      <c r="AL513" s="769"/>
      <c r="AM513" s="770" t="str">
        <f t="shared" si="92"/>
        <v/>
      </c>
      <c r="AN513" s="771" t="str">
        <f t="shared" si="86"/>
        <v/>
      </c>
      <c r="AO513" s="771">
        <f t="shared" si="93"/>
        <v>0</v>
      </c>
      <c r="AP513" s="771">
        <f t="shared" si="94"/>
        <v>0</v>
      </c>
      <c r="AQ513" s="771">
        <f t="shared" si="95"/>
        <v>0</v>
      </c>
      <c r="AR513" s="772">
        <f t="shared" si="96"/>
        <v>0</v>
      </c>
    </row>
    <row r="514" spans="22:44" x14ac:dyDescent="0.25">
      <c r="V514" s="774"/>
      <c r="W514" s="775"/>
      <c r="X514" s="776"/>
      <c r="Y514" s="777"/>
      <c r="Z514" s="769"/>
      <c r="AA514" s="770" t="str">
        <f t="shared" si="87"/>
        <v/>
      </c>
      <c r="AB514" s="771" t="str">
        <f t="shared" si="85"/>
        <v/>
      </c>
      <c r="AC514" s="771">
        <f t="shared" si="88"/>
        <v>0</v>
      </c>
      <c r="AD514" s="771">
        <f t="shared" si="89"/>
        <v>0</v>
      </c>
      <c r="AE514" s="771">
        <f t="shared" si="90"/>
        <v>0</v>
      </c>
      <c r="AF514" s="772">
        <f t="shared" si="91"/>
        <v>0</v>
      </c>
      <c r="AG514" s="773"/>
      <c r="AH514" s="774"/>
      <c r="AI514" s="775"/>
      <c r="AJ514" s="776"/>
      <c r="AK514" s="777"/>
      <c r="AL514" s="769"/>
      <c r="AM514" s="770" t="str">
        <f t="shared" si="92"/>
        <v/>
      </c>
      <c r="AN514" s="771" t="str">
        <f t="shared" si="86"/>
        <v/>
      </c>
      <c r="AO514" s="771">
        <f t="shared" si="93"/>
        <v>0</v>
      </c>
      <c r="AP514" s="771">
        <f t="shared" si="94"/>
        <v>0</v>
      </c>
      <c r="AQ514" s="771">
        <f t="shared" si="95"/>
        <v>0</v>
      </c>
      <c r="AR514" s="772">
        <f t="shared" si="96"/>
        <v>0</v>
      </c>
    </row>
    <row r="515" spans="22:44" x14ac:dyDescent="0.25">
      <c r="V515" s="774"/>
      <c r="W515" s="775"/>
      <c r="X515" s="776"/>
      <c r="Y515" s="777"/>
      <c r="Z515" s="769"/>
      <c r="AA515" s="770" t="str">
        <f t="shared" si="87"/>
        <v/>
      </c>
      <c r="AB515" s="771" t="str">
        <f t="shared" si="85"/>
        <v/>
      </c>
      <c r="AC515" s="771">
        <f t="shared" si="88"/>
        <v>0</v>
      </c>
      <c r="AD515" s="771">
        <f t="shared" si="89"/>
        <v>0</v>
      </c>
      <c r="AE515" s="771">
        <f t="shared" si="90"/>
        <v>0</v>
      </c>
      <c r="AF515" s="772">
        <f t="shared" si="91"/>
        <v>0</v>
      </c>
      <c r="AG515" s="773"/>
      <c r="AH515" s="774"/>
      <c r="AI515" s="775"/>
      <c r="AJ515" s="776"/>
      <c r="AK515" s="777"/>
      <c r="AL515" s="769"/>
      <c r="AM515" s="770" t="str">
        <f t="shared" si="92"/>
        <v/>
      </c>
      <c r="AN515" s="771" t="str">
        <f t="shared" si="86"/>
        <v/>
      </c>
      <c r="AO515" s="771">
        <f t="shared" si="93"/>
        <v>0</v>
      </c>
      <c r="AP515" s="771">
        <f t="shared" si="94"/>
        <v>0</v>
      </c>
      <c r="AQ515" s="771">
        <f t="shared" si="95"/>
        <v>0</v>
      </c>
      <c r="AR515" s="772">
        <f t="shared" si="96"/>
        <v>0</v>
      </c>
    </row>
    <row r="516" spans="22:44" x14ac:dyDescent="0.25">
      <c r="V516" s="774"/>
      <c r="W516" s="775"/>
      <c r="X516" s="776"/>
      <c r="Y516" s="777"/>
      <c r="Z516" s="769"/>
      <c r="AA516" s="770" t="str">
        <f t="shared" si="87"/>
        <v/>
      </c>
      <c r="AB516" s="771" t="str">
        <f t="shared" si="85"/>
        <v/>
      </c>
      <c r="AC516" s="771">
        <f t="shared" si="88"/>
        <v>0</v>
      </c>
      <c r="AD516" s="771">
        <f t="shared" si="89"/>
        <v>0</v>
      </c>
      <c r="AE516" s="771">
        <f t="shared" si="90"/>
        <v>0</v>
      </c>
      <c r="AF516" s="772">
        <f t="shared" si="91"/>
        <v>0</v>
      </c>
      <c r="AG516" s="773"/>
      <c r="AH516" s="774"/>
      <c r="AI516" s="775"/>
      <c r="AJ516" s="776"/>
      <c r="AK516" s="777"/>
      <c r="AL516" s="769"/>
      <c r="AM516" s="770" t="str">
        <f t="shared" si="92"/>
        <v/>
      </c>
      <c r="AN516" s="771" t="str">
        <f t="shared" si="86"/>
        <v/>
      </c>
      <c r="AO516" s="771">
        <f t="shared" si="93"/>
        <v>0</v>
      </c>
      <c r="AP516" s="771">
        <f t="shared" si="94"/>
        <v>0</v>
      </c>
      <c r="AQ516" s="771">
        <f t="shared" si="95"/>
        <v>0</v>
      </c>
      <c r="AR516" s="772">
        <f t="shared" si="96"/>
        <v>0</v>
      </c>
    </row>
    <row r="517" spans="22:44" x14ac:dyDescent="0.25">
      <c r="V517" s="774"/>
      <c r="W517" s="775"/>
      <c r="X517" s="776"/>
      <c r="Y517" s="777"/>
      <c r="Z517" s="769"/>
      <c r="AA517" s="770" t="str">
        <f t="shared" si="87"/>
        <v/>
      </c>
      <c r="AB517" s="771" t="str">
        <f t="shared" si="85"/>
        <v/>
      </c>
      <c r="AC517" s="771">
        <f t="shared" si="88"/>
        <v>0</v>
      </c>
      <c r="AD517" s="771">
        <f t="shared" si="89"/>
        <v>0</v>
      </c>
      <c r="AE517" s="771">
        <f t="shared" si="90"/>
        <v>0</v>
      </c>
      <c r="AF517" s="772">
        <f t="shared" si="91"/>
        <v>0</v>
      </c>
      <c r="AG517" s="773"/>
      <c r="AH517" s="774"/>
      <c r="AI517" s="775"/>
      <c r="AJ517" s="776"/>
      <c r="AK517" s="777"/>
      <c r="AL517" s="769"/>
      <c r="AM517" s="770" t="str">
        <f t="shared" si="92"/>
        <v/>
      </c>
      <c r="AN517" s="771" t="str">
        <f t="shared" si="86"/>
        <v/>
      </c>
      <c r="AO517" s="771">
        <f t="shared" si="93"/>
        <v>0</v>
      </c>
      <c r="AP517" s="771">
        <f t="shared" si="94"/>
        <v>0</v>
      </c>
      <c r="AQ517" s="771">
        <f t="shared" si="95"/>
        <v>0</v>
      </c>
      <c r="AR517" s="772">
        <f t="shared" si="96"/>
        <v>0</v>
      </c>
    </row>
    <row r="518" spans="22:44" x14ac:dyDescent="0.25">
      <c r="V518" s="774"/>
      <c r="W518" s="775"/>
      <c r="X518" s="776"/>
      <c r="Y518" s="777"/>
      <c r="Z518" s="769"/>
      <c r="AA518" s="770" t="str">
        <f t="shared" si="87"/>
        <v/>
      </c>
      <c r="AB518" s="771" t="str">
        <f t="shared" si="85"/>
        <v/>
      </c>
      <c r="AC518" s="771">
        <f t="shared" si="88"/>
        <v>0</v>
      </c>
      <c r="AD518" s="771">
        <f t="shared" si="89"/>
        <v>0</v>
      </c>
      <c r="AE518" s="771">
        <f t="shared" si="90"/>
        <v>0</v>
      </c>
      <c r="AF518" s="772">
        <f t="shared" si="91"/>
        <v>0</v>
      </c>
      <c r="AG518" s="773"/>
      <c r="AH518" s="774"/>
      <c r="AI518" s="775"/>
      <c r="AJ518" s="776"/>
      <c r="AK518" s="777"/>
      <c r="AL518" s="769"/>
      <c r="AM518" s="770" t="str">
        <f t="shared" si="92"/>
        <v/>
      </c>
      <c r="AN518" s="771" t="str">
        <f t="shared" si="86"/>
        <v/>
      </c>
      <c r="AO518" s="771">
        <f t="shared" si="93"/>
        <v>0</v>
      </c>
      <c r="AP518" s="771">
        <f t="shared" si="94"/>
        <v>0</v>
      </c>
      <c r="AQ518" s="771">
        <f t="shared" si="95"/>
        <v>0</v>
      </c>
      <c r="AR518" s="772">
        <f t="shared" si="96"/>
        <v>0</v>
      </c>
    </row>
    <row r="519" spans="22:44" x14ac:dyDescent="0.25">
      <c r="V519" s="774"/>
      <c r="W519" s="775"/>
      <c r="X519" s="776"/>
      <c r="Y519" s="777"/>
      <c r="Z519" s="769"/>
      <c r="AA519" s="770" t="str">
        <f t="shared" si="87"/>
        <v/>
      </c>
      <c r="AB519" s="771" t="str">
        <f t="shared" si="85"/>
        <v/>
      </c>
      <c r="AC519" s="771">
        <f t="shared" si="88"/>
        <v>0</v>
      </c>
      <c r="AD519" s="771">
        <f t="shared" si="89"/>
        <v>0</v>
      </c>
      <c r="AE519" s="771">
        <f t="shared" si="90"/>
        <v>0</v>
      </c>
      <c r="AF519" s="772">
        <f t="shared" si="91"/>
        <v>0</v>
      </c>
      <c r="AG519" s="773"/>
      <c r="AH519" s="774"/>
      <c r="AI519" s="775"/>
      <c r="AJ519" s="776"/>
      <c r="AK519" s="777"/>
      <c r="AL519" s="769"/>
      <c r="AM519" s="770" t="str">
        <f t="shared" si="92"/>
        <v/>
      </c>
      <c r="AN519" s="771" t="str">
        <f t="shared" si="86"/>
        <v/>
      </c>
      <c r="AO519" s="771">
        <f t="shared" si="93"/>
        <v>0</v>
      </c>
      <c r="AP519" s="771">
        <f t="shared" si="94"/>
        <v>0</v>
      </c>
      <c r="AQ519" s="771">
        <f t="shared" si="95"/>
        <v>0</v>
      </c>
      <c r="AR519" s="772">
        <f t="shared" si="96"/>
        <v>0</v>
      </c>
    </row>
    <row r="520" spans="22:44" x14ac:dyDescent="0.25">
      <c r="V520" s="774"/>
      <c r="W520" s="775"/>
      <c r="X520" s="776"/>
      <c r="Y520" s="777"/>
      <c r="Z520" s="769"/>
      <c r="AA520" s="770" t="str">
        <f t="shared" si="87"/>
        <v/>
      </c>
      <c r="AB520" s="771" t="str">
        <f t="shared" ref="AB520:AB583" si="97">IF(Y520&gt;1,IF((TestEOY-X520)/365&gt;AA520,AA520,ROUNDUP(((TestEOY-X520)/365),0)),"")</f>
        <v/>
      </c>
      <c r="AC520" s="771">
        <f t="shared" si="88"/>
        <v>0</v>
      </c>
      <c r="AD520" s="771">
        <f t="shared" si="89"/>
        <v>0</v>
      </c>
      <c r="AE520" s="771">
        <f t="shared" si="90"/>
        <v>0</v>
      </c>
      <c r="AF520" s="772">
        <f t="shared" si="91"/>
        <v>0</v>
      </c>
      <c r="AG520" s="773"/>
      <c r="AH520" s="774"/>
      <c r="AI520" s="775"/>
      <c r="AJ520" s="776"/>
      <c r="AK520" s="777"/>
      <c r="AL520" s="769"/>
      <c r="AM520" s="770" t="str">
        <f t="shared" si="92"/>
        <v/>
      </c>
      <c r="AN520" s="771" t="str">
        <f t="shared" ref="AN520:AN583" si="98">IF(AK520&lt;&gt;"",IF((TestEOY-AJ520)/365&gt;AM520,AM520,ROUNDUP(((TestEOY-AJ520)/365),0)),"")</f>
        <v/>
      </c>
      <c r="AO520" s="771">
        <f t="shared" si="93"/>
        <v>0</v>
      </c>
      <c r="AP520" s="771">
        <f t="shared" si="94"/>
        <v>0</v>
      </c>
      <c r="AQ520" s="771">
        <f t="shared" si="95"/>
        <v>0</v>
      </c>
      <c r="AR520" s="772">
        <f t="shared" si="96"/>
        <v>0</v>
      </c>
    </row>
    <row r="521" spans="22:44" x14ac:dyDescent="0.25">
      <c r="V521" s="774"/>
      <c r="W521" s="775"/>
      <c r="X521" s="776"/>
      <c r="Y521" s="777"/>
      <c r="Z521" s="769"/>
      <c r="AA521" s="770" t="str">
        <f t="shared" ref="AA521:AA584" si="99">IFERROR(INDEX($AU$8:$AU$23,MATCH(V521,$AT$8:$AT$23,0)),"")</f>
        <v/>
      </c>
      <c r="AB521" s="771" t="str">
        <f t="shared" si="97"/>
        <v/>
      </c>
      <c r="AC521" s="771">
        <f t="shared" ref="AC521:AC584" si="100">IFERROR(IF(AB521&gt;=AA521,0,IF(AA521&gt;AB521,SLN(Y521,Z521,AA521),0)),"")</f>
        <v>0</v>
      </c>
      <c r="AD521" s="771">
        <f t="shared" ref="AD521:AD584" si="101">AE521-AC521</f>
        <v>0</v>
      </c>
      <c r="AE521" s="771">
        <f t="shared" ref="AE521:AE584" si="102">IFERROR(IF(OR(AA521=0,AA521=""),
     0,
     IF(AB521&gt;=AA521,
          +Y521,
          (+AC521*AB521))),
"")</f>
        <v>0</v>
      </c>
      <c r="AF521" s="772">
        <f t="shared" ref="AF521:AF584" si="103">IFERROR(IF(AE521&gt;Y521,0,(+Y521-AE521))-Z521,"")</f>
        <v>0</v>
      </c>
      <c r="AG521" s="773"/>
      <c r="AH521" s="774"/>
      <c r="AI521" s="775"/>
      <c r="AJ521" s="776"/>
      <c r="AK521" s="777"/>
      <c r="AL521" s="769"/>
      <c r="AM521" s="770" t="str">
        <f t="shared" ref="AM521:AM584" si="104">IFERROR(INDEX($AU$8:$AU$23,MATCH(AH521,$AT$8:$AT$23,0)),"")</f>
        <v/>
      </c>
      <c r="AN521" s="771" t="str">
        <f t="shared" si="98"/>
        <v/>
      </c>
      <c r="AO521" s="771">
        <f t="shared" ref="AO521:AO584" si="105">IFERROR(IF(AN521&gt;=AM521,0,IF(AM521&gt;AN521,SLN(AK521,AL521,AM521),0)),"")</f>
        <v>0</v>
      </c>
      <c r="AP521" s="771">
        <f t="shared" ref="AP521:AP584" si="106">AQ521-AO521</f>
        <v>0</v>
      </c>
      <c r="AQ521" s="771">
        <f t="shared" ref="AQ521:AQ584" si="107">IFERROR(IF(OR(AM521=0,AM521=""),
     0,
     IF(AN521&gt;=AM521,
          +AK521,
          (+AO521*AN521))),
"")</f>
        <v>0</v>
      </c>
      <c r="AR521" s="772">
        <f t="shared" ref="AR521:AR584" si="108">IFERROR(IF(AQ521&gt;AK521,0,(+AK521-AQ521))-AL521,"")</f>
        <v>0</v>
      </c>
    </row>
    <row r="522" spans="22:44" x14ac:dyDescent="0.25">
      <c r="V522" s="774"/>
      <c r="W522" s="775"/>
      <c r="X522" s="776"/>
      <c r="Y522" s="777"/>
      <c r="Z522" s="769"/>
      <c r="AA522" s="770" t="str">
        <f t="shared" si="99"/>
        <v/>
      </c>
      <c r="AB522" s="771" t="str">
        <f t="shared" si="97"/>
        <v/>
      </c>
      <c r="AC522" s="771">
        <f t="shared" si="100"/>
        <v>0</v>
      </c>
      <c r="AD522" s="771">
        <f t="shared" si="101"/>
        <v>0</v>
      </c>
      <c r="AE522" s="771">
        <f t="shared" si="102"/>
        <v>0</v>
      </c>
      <c r="AF522" s="772">
        <f t="shared" si="103"/>
        <v>0</v>
      </c>
      <c r="AG522" s="773"/>
      <c r="AH522" s="774"/>
      <c r="AI522" s="775"/>
      <c r="AJ522" s="776"/>
      <c r="AK522" s="777"/>
      <c r="AL522" s="769"/>
      <c r="AM522" s="770" t="str">
        <f t="shared" si="104"/>
        <v/>
      </c>
      <c r="AN522" s="771" t="str">
        <f t="shared" si="98"/>
        <v/>
      </c>
      <c r="AO522" s="771">
        <f t="shared" si="105"/>
        <v>0</v>
      </c>
      <c r="AP522" s="771">
        <f t="shared" si="106"/>
        <v>0</v>
      </c>
      <c r="AQ522" s="771">
        <f t="shared" si="107"/>
        <v>0</v>
      </c>
      <c r="AR522" s="772">
        <f t="shared" si="108"/>
        <v>0</v>
      </c>
    </row>
    <row r="523" spans="22:44" x14ac:dyDescent="0.25">
      <c r="V523" s="774"/>
      <c r="W523" s="775"/>
      <c r="X523" s="776"/>
      <c r="Y523" s="777"/>
      <c r="Z523" s="769"/>
      <c r="AA523" s="770" t="str">
        <f t="shared" si="99"/>
        <v/>
      </c>
      <c r="AB523" s="771" t="str">
        <f t="shared" si="97"/>
        <v/>
      </c>
      <c r="AC523" s="771">
        <f t="shared" si="100"/>
        <v>0</v>
      </c>
      <c r="AD523" s="771">
        <f t="shared" si="101"/>
        <v>0</v>
      </c>
      <c r="AE523" s="771">
        <f t="shared" si="102"/>
        <v>0</v>
      </c>
      <c r="AF523" s="772">
        <f t="shared" si="103"/>
        <v>0</v>
      </c>
      <c r="AG523" s="773"/>
      <c r="AH523" s="774"/>
      <c r="AI523" s="775"/>
      <c r="AJ523" s="776"/>
      <c r="AK523" s="777"/>
      <c r="AL523" s="769"/>
      <c r="AM523" s="770" t="str">
        <f t="shared" si="104"/>
        <v/>
      </c>
      <c r="AN523" s="771" t="str">
        <f t="shared" si="98"/>
        <v/>
      </c>
      <c r="AO523" s="771">
        <f t="shared" si="105"/>
        <v>0</v>
      </c>
      <c r="AP523" s="771">
        <f t="shared" si="106"/>
        <v>0</v>
      </c>
      <c r="AQ523" s="771">
        <f t="shared" si="107"/>
        <v>0</v>
      </c>
      <c r="AR523" s="772">
        <f t="shared" si="108"/>
        <v>0</v>
      </c>
    </row>
    <row r="524" spans="22:44" x14ac:dyDescent="0.25">
      <c r="V524" s="774"/>
      <c r="W524" s="775"/>
      <c r="X524" s="776"/>
      <c r="Y524" s="777"/>
      <c r="Z524" s="769"/>
      <c r="AA524" s="770" t="str">
        <f t="shared" si="99"/>
        <v/>
      </c>
      <c r="AB524" s="771" t="str">
        <f t="shared" si="97"/>
        <v/>
      </c>
      <c r="AC524" s="771">
        <f t="shared" si="100"/>
        <v>0</v>
      </c>
      <c r="AD524" s="771">
        <f t="shared" si="101"/>
        <v>0</v>
      </c>
      <c r="AE524" s="771">
        <f t="shared" si="102"/>
        <v>0</v>
      </c>
      <c r="AF524" s="772">
        <f t="shared" si="103"/>
        <v>0</v>
      </c>
      <c r="AG524" s="773"/>
      <c r="AH524" s="774"/>
      <c r="AI524" s="775"/>
      <c r="AJ524" s="776"/>
      <c r="AK524" s="777"/>
      <c r="AL524" s="769"/>
      <c r="AM524" s="770" t="str">
        <f t="shared" si="104"/>
        <v/>
      </c>
      <c r="AN524" s="771" t="str">
        <f t="shared" si="98"/>
        <v/>
      </c>
      <c r="AO524" s="771">
        <f t="shared" si="105"/>
        <v>0</v>
      </c>
      <c r="AP524" s="771">
        <f t="shared" si="106"/>
        <v>0</v>
      </c>
      <c r="AQ524" s="771">
        <f t="shared" si="107"/>
        <v>0</v>
      </c>
      <c r="AR524" s="772">
        <f t="shared" si="108"/>
        <v>0</v>
      </c>
    </row>
    <row r="525" spans="22:44" x14ac:dyDescent="0.25">
      <c r="V525" s="774"/>
      <c r="W525" s="775"/>
      <c r="X525" s="776"/>
      <c r="Y525" s="777"/>
      <c r="Z525" s="769"/>
      <c r="AA525" s="770" t="str">
        <f t="shared" si="99"/>
        <v/>
      </c>
      <c r="AB525" s="771" t="str">
        <f t="shared" si="97"/>
        <v/>
      </c>
      <c r="AC525" s="771">
        <f t="shared" si="100"/>
        <v>0</v>
      </c>
      <c r="AD525" s="771">
        <f t="shared" si="101"/>
        <v>0</v>
      </c>
      <c r="AE525" s="771">
        <f t="shared" si="102"/>
        <v>0</v>
      </c>
      <c r="AF525" s="772">
        <f t="shared" si="103"/>
        <v>0</v>
      </c>
      <c r="AG525" s="773"/>
      <c r="AH525" s="774"/>
      <c r="AI525" s="775"/>
      <c r="AJ525" s="776"/>
      <c r="AK525" s="777"/>
      <c r="AL525" s="769"/>
      <c r="AM525" s="770" t="str">
        <f t="shared" si="104"/>
        <v/>
      </c>
      <c r="AN525" s="771" t="str">
        <f t="shared" si="98"/>
        <v/>
      </c>
      <c r="AO525" s="771">
        <f t="shared" si="105"/>
        <v>0</v>
      </c>
      <c r="AP525" s="771">
        <f t="shared" si="106"/>
        <v>0</v>
      </c>
      <c r="AQ525" s="771">
        <f t="shared" si="107"/>
        <v>0</v>
      </c>
      <c r="AR525" s="772">
        <f t="shared" si="108"/>
        <v>0</v>
      </c>
    </row>
    <row r="526" spans="22:44" x14ac:dyDescent="0.25">
      <c r="V526" s="774"/>
      <c r="W526" s="775"/>
      <c r="X526" s="776"/>
      <c r="Y526" s="777"/>
      <c r="Z526" s="769"/>
      <c r="AA526" s="770" t="str">
        <f t="shared" si="99"/>
        <v/>
      </c>
      <c r="AB526" s="771" t="str">
        <f t="shared" si="97"/>
        <v/>
      </c>
      <c r="AC526" s="771">
        <f t="shared" si="100"/>
        <v>0</v>
      </c>
      <c r="AD526" s="771">
        <f t="shared" si="101"/>
        <v>0</v>
      </c>
      <c r="AE526" s="771">
        <f t="shared" si="102"/>
        <v>0</v>
      </c>
      <c r="AF526" s="772">
        <f t="shared" si="103"/>
        <v>0</v>
      </c>
      <c r="AG526" s="773"/>
      <c r="AH526" s="774"/>
      <c r="AI526" s="775"/>
      <c r="AJ526" s="776"/>
      <c r="AK526" s="777"/>
      <c r="AL526" s="769"/>
      <c r="AM526" s="770" t="str">
        <f t="shared" si="104"/>
        <v/>
      </c>
      <c r="AN526" s="771" t="str">
        <f t="shared" si="98"/>
        <v/>
      </c>
      <c r="AO526" s="771">
        <f t="shared" si="105"/>
        <v>0</v>
      </c>
      <c r="AP526" s="771">
        <f t="shared" si="106"/>
        <v>0</v>
      </c>
      <c r="AQ526" s="771">
        <f t="shared" si="107"/>
        <v>0</v>
      </c>
      <c r="AR526" s="772">
        <f t="shared" si="108"/>
        <v>0</v>
      </c>
    </row>
    <row r="527" spans="22:44" x14ac:dyDescent="0.25">
      <c r="V527" s="774"/>
      <c r="W527" s="775"/>
      <c r="X527" s="776"/>
      <c r="Y527" s="777"/>
      <c r="Z527" s="769"/>
      <c r="AA527" s="770" t="str">
        <f t="shared" si="99"/>
        <v/>
      </c>
      <c r="AB527" s="771" t="str">
        <f t="shared" si="97"/>
        <v/>
      </c>
      <c r="AC527" s="771">
        <f t="shared" si="100"/>
        <v>0</v>
      </c>
      <c r="AD527" s="771">
        <f t="shared" si="101"/>
        <v>0</v>
      </c>
      <c r="AE527" s="771">
        <f t="shared" si="102"/>
        <v>0</v>
      </c>
      <c r="AF527" s="772">
        <f t="shared" si="103"/>
        <v>0</v>
      </c>
      <c r="AG527" s="773"/>
      <c r="AH527" s="774"/>
      <c r="AI527" s="775"/>
      <c r="AJ527" s="776"/>
      <c r="AK527" s="777"/>
      <c r="AL527" s="769"/>
      <c r="AM527" s="770" t="str">
        <f t="shared" si="104"/>
        <v/>
      </c>
      <c r="AN527" s="771" t="str">
        <f t="shared" si="98"/>
        <v/>
      </c>
      <c r="AO527" s="771">
        <f t="shared" si="105"/>
        <v>0</v>
      </c>
      <c r="AP527" s="771">
        <f t="shared" si="106"/>
        <v>0</v>
      </c>
      <c r="AQ527" s="771">
        <f t="shared" si="107"/>
        <v>0</v>
      </c>
      <c r="AR527" s="772">
        <f t="shared" si="108"/>
        <v>0</v>
      </c>
    </row>
    <row r="528" spans="22:44" x14ac:dyDescent="0.25">
      <c r="V528" s="774"/>
      <c r="W528" s="775"/>
      <c r="X528" s="776"/>
      <c r="Y528" s="777"/>
      <c r="Z528" s="769"/>
      <c r="AA528" s="770" t="str">
        <f t="shared" si="99"/>
        <v/>
      </c>
      <c r="AB528" s="771" t="str">
        <f t="shared" si="97"/>
        <v/>
      </c>
      <c r="AC528" s="771">
        <f t="shared" si="100"/>
        <v>0</v>
      </c>
      <c r="AD528" s="771">
        <f t="shared" si="101"/>
        <v>0</v>
      </c>
      <c r="AE528" s="771">
        <f t="shared" si="102"/>
        <v>0</v>
      </c>
      <c r="AF528" s="772">
        <f t="shared" si="103"/>
        <v>0</v>
      </c>
      <c r="AG528" s="773"/>
      <c r="AH528" s="774"/>
      <c r="AI528" s="775"/>
      <c r="AJ528" s="776"/>
      <c r="AK528" s="777"/>
      <c r="AL528" s="769"/>
      <c r="AM528" s="770" t="str">
        <f t="shared" si="104"/>
        <v/>
      </c>
      <c r="AN528" s="771" t="str">
        <f t="shared" si="98"/>
        <v/>
      </c>
      <c r="AO528" s="771">
        <f t="shared" si="105"/>
        <v>0</v>
      </c>
      <c r="AP528" s="771">
        <f t="shared" si="106"/>
        <v>0</v>
      </c>
      <c r="AQ528" s="771">
        <f t="shared" si="107"/>
        <v>0</v>
      </c>
      <c r="AR528" s="772">
        <f t="shared" si="108"/>
        <v>0</v>
      </c>
    </row>
    <row r="529" spans="22:44" x14ac:dyDescent="0.25">
      <c r="V529" s="774"/>
      <c r="W529" s="775"/>
      <c r="X529" s="776"/>
      <c r="Y529" s="777"/>
      <c r="Z529" s="769"/>
      <c r="AA529" s="770" t="str">
        <f t="shared" si="99"/>
        <v/>
      </c>
      <c r="AB529" s="771" t="str">
        <f t="shared" si="97"/>
        <v/>
      </c>
      <c r="AC529" s="771">
        <f t="shared" si="100"/>
        <v>0</v>
      </c>
      <c r="AD529" s="771">
        <f t="shared" si="101"/>
        <v>0</v>
      </c>
      <c r="AE529" s="771">
        <f t="shared" si="102"/>
        <v>0</v>
      </c>
      <c r="AF529" s="772">
        <f t="shared" si="103"/>
        <v>0</v>
      </c>
      <c r="AG529" s="773"/>
      <c r="AH529" s="774"/>
      <c r="AI529" s="775"/>
      <c r="AJ529" s="776"/>
      <c r="AK529" s="777"/>
      <c r="AL529" s="769"/>
      <c r="AM529" s="770" t="str">
        <f t="shared" si="104"/>
        <v/>
      </c>
      <c r="AN529" s="771" t="str">
        <f t="shared" si="98"/>
        <v/>
      </c>
      <c r="AO529" s="771">
        <f t="shared" si="105"/>
        <v>0</v>
      </c>
      <c r="AP529" s="771">
        <f t="shared" si="106"/>
        <v>0</v>
      </c>
      <c r="AQ529" s="771">
        <f t="shared" si="107"/>
        <v>0</v>
      </c>
      <c r="AR529" s="772">
        <f t="shared" si="108"/>
        <v>0</v>
      </c>
    </row>
    <row r="530" spans="22:44" x14ac:dyDescent="0.25">
      <c r="V530" s="774"/>
      <c r="W530" s="775"/>
      <c r="X530" s="776"/>
      <c r="Y530" s="777"/>
      <c r="Z530" s="769"/>
      <c r="AA530" s="770" t="str">
        <f t="shared" si="99"/>
        <v/>
      </c>
      <c r="AB530" s="771" t="str">
        <f t="shared" si="97"/>
        <v/>
      </c>
      <c r="AC530" s="771">
        <f t="shared" si="100"/>
        <v>0</v>
      </c>
      <c r="AD530" s="771">
        <f t="shared" si="101"/>
        <v>0</v>
      </c>
      <c r="AE530" s="771">
        <f t="shared" si="102"/>
        <v>0</v>
      </c>
      <c r="AF530" s="772">
        <f t="shared" si="103"/>
        <v>0</v>
      </c>
      <c r="AG530" s="773"/>
      <c r="AH530" s="774"/>
      <c r="AI530" s="775"/>
      <c r="AJ530" s="776"/>
      <c r="AK530" s="777"/>
      <c r="AL530" s="769"/>
      <c r="AM530" s="770" t="str">
        <f t="shared" si="104"/>
        <v/>
      </c>
      <c r="AN530" s="771" t="str">
        <f t="shared" si="98"/>
        <v/>
      </c>
      <c r="AO530" s="771">
        <f t="shared" si="105"/>
        <v>0</v>
      </c>
      <c r="AP530" s="771">
        <f t="shared" si="106"/>
        <v>0</v>
      </c>
      <c r="AQ530" s="771">
        <f t="shared" si="107"/>
        <v>0</v>
      </c>
      <c r="AR530" s="772">
        <f t="shared" si="108"/>
        <v>0</v>
      </c>
    </row>
    <row r="531" spans="22:44" x14ac:dyDescent="0.25">
      <c r="V531" s="774"/>
      <c r="W531" s="775"/>
      <c r="X531" s="776"/>
      <c r="Y531" s="777"/>
      <c r="Z531" s="769"/>
      <c r="AA531" s="770" t="str">
        <f t="shared" si="99"/>
        <v/>
      </c>
      <c r="AB531" s="771" t="str">
        <f t="shared" si="97"/>
        <v/>
      </c>
      <c r="AC531" s="771">
        <f t="shared" si="100"/>
        <v>0</v>
      </c>
      <c r="AD531" s="771">
        <f t="shared" si="101"/>
        <v>0</v>
      </c>
      <c r="AE531" s="771">
        <f t="shared" si="102"/>
        <v>0</v>
      </c>
      <c r="AF531" s="772">
        <f t="shared" si="103"/>
        <v>0</v>
      </c>
      <c r="AG531" s="773"/>
      <c r="AH531" s="774"/>
      <c r="AI531" s="775"/>
      <c r="AJ531" s="776"/>
      <c r="AK531" s="777"/>
      <c r="AL531" s="769"/>
      <c r="AM531" s="770" t="str">
        <f t="shared" si="104"/>
        <v/>
      </c>
      <c r="AN531" s="771" t="str">
        <f t="shared" si="98"/>
        <v/>
      </c>
      <c r="AO531" s="771">
        <f t="shared" si="105"/>
        <v>0</v>
      </c>
      <c r="AP531" s="771">
        <f t="shared" si="106"/>
        <v>0</v>
      </c>
      <c r="AQ531" s="771">
        <f t="shared" si="107"/>
        <v>0</v>
      </c>
      <c r="AR531" s="772">
        <f t="shared" si="108"/>
        <v>0</v>
      </c>
    </row>
    <row r="532" spans="22:44" x14ac:dyDescent="0.25">
      <c r="V532" s="774"/>
      <c r="W532" s="775"/>
      <c r="X532" s="776"/>
      <c r="Y532" s="777"/>
      <c r="Z532" s="769"/>
      <c r="AA532" s="770" t="str">
        <f t="shared" si="99"/>
        <v/>
      </c>
      <c r="AB532" s="771" t="str">
        <f t="shared" si="97"/>
        <v/>
      </c>
      <c r="AC532" s="771">
        <f t="shared" si="100"/>
        <v>0</v>
      </c>
      <c r="AD532" s="771">
        <f t="shared" si="101"/>
        <v>0</v>
      </c>
      <c r="AE532" s="771">
        <f t="shared" si="102"/>
        <v>0</v>
      </c>
      <c r="AF532" s="772">
        <f t="shared" si="103"/>
        <v>0</v>
      </c>
      <c r="AG532" s="773"/>
      <c r="AH532" s="774"/>
      <c r="AI532" s="775"/>
      <c r="AJ532" s="776"/>
      <c r="AK532" s="777"/>
      <c r="AL532" s="769"/>
      <c r="AM532" s="770" t="str">
        <f t="shared" si="104"/>
        <v/>
      </c>
      <c r="AN532" s="771" t="str">
        <f t="shared" si="98"/>
        <v/>
      </c>
      <c r="AO532" s="771">
        <f t="shared" si="105"/>
        <v>0</v>
      </c>
      <c r="AP532" s="771">
        <f t="shared" si="106"/>
        <v>0</v>
      </c>
      <c r="AQ532" s="771">
        <f t="shared" si="107"/>
        <v>0</v>
      </c>
      <c r="AR532" s="772">
        <f t="shared" si="108"/>
        <v>0</v>
      </c>
    </row>
    <row r="533" spans="22:44" x14ac:dyDescent="0.25">
      <c r="V533" s="774"/>
      <c r="W533" s="775"/>
      <c r="X533" s="776"/>
      <c r="Y533" s="777"/>
      <c r="Z533" s="769"/>
      <c r="AA533" s="770" t="str">
        <f t="shared" si="99"/>
        <v/>
      </c>
      <c r="AB533" s="771" t="str">
        <f t="shared" si="97"/>
        <v/>
      </c>
      <c r="AC533" s="771">
        <f t="shared" si="100"/>
        <v>0</v>
      </c>
      <c r="AD533" s="771">
        <f t="shared" si="101"/>
        <v>0</v>
      </c>
      <c r="AE533" s="771">
        <f t="shared" si="102"/>
        <v>0</v>
      </c>
      <c r="AF533" s="772">
        <f t="shared" si="103"/>
        <v>0</v>
      </c>
      <c r="AG533" s="773"/>
      <c r="AH533" s="774"/>
      <c r="AI533" s="775"/>
      <c r="AJ533" s="776"/>
      <c r="AK533" s="777"/>
      <c r="AL533" s="769"/>
      <c r="AM533" s="770" t="str">
        <f t="shared" si="104"/>
        <v/>
      </c>
      <c r="AN533" s="771" t="str">
        <f t="shared" si="98"/>
        <v/>
      </c>
      <c r="AO533" s="771">
        <f t="shared" si="105"/>
        <v>0</v>
      </c>
      <c r="AP533" s="771">
        <f t="shared" si="106"/>
        <v>0</v>
      </c>
      <c r="AQ533" s="771">
        <f t="shared" si="107"/>
        <v>0</v>
      </c>
      <c r="AR533" s="772">
        <f t="shared" si="108"/>
        <v>0</v>
      </c>
    </row>
    <row r="534" spans="22:44" x14ac:dyDescent="0.25">
      <c r="V534" s="774"/>
      <c r="W534" s="775"/>
      <c r="X534" s="776"/>
      <c r="Y534" s="777"/>
      <c r="Z534" s="769"/>
      <c r="AA534" s="770" t="str">
        <f t="shared" si="99"/>
        <v/>
      </c>
      <c r="AB534" s="771" t="str">
        <f t="shared" si="97"/>
        <v/>
      </c>
      <c r="AC534" s="771">
        <f t="shared" si="100"/>
        <v>0</v>
      </c>
      <c r="AD534" s="771">
        <f t="shared" si="101"/>
        <v>0</v>
      </c>
      <c r="AE534" s="771">
        <f t="shared" si="102"/>
        <v>0</v>
      </c>
      <c r="AF534" s="772">
        <f t="shared" si="103"/>
        <v>0</v>
      </c>
      <c r="AG534" s="773"/>
      <c r="AH534" s="774"/>
      <c r="AI534" s="775"/>
      <c r="AJ534" s="776"/>
      <c r="AK534" s="777"/>
      <c r="AL534" s="769"/>
      <c r="AM534" s="770" t="str">
        <f t="shared" si="104"/>
        <v/>
      </c>
      <c r="AN534" s="771" t="str">
        <f t="shared" si="98"/>
        <v/>
      </c>
      <c r="AO534" s="771">
        <f t="shared" si="105"/>
        <v>0</v>
      </c>
      <c r="AP534" s="771">
        <f t="shared" si="106"/>
        <v>0</v>
      </c>
      <c r="AQ534" s="771">
        <f t="shared" si="107"/>
        <v>0</v>
      </c>
      <c r="AR534" s="772">
        <f t="shared" si="108"/>
        <v>0</v>
      </c>
    </row>
    <row r="535" spans="22:44" x14ac:dyDescent="0.25">
      <c r="V535" s="774"/>
      <c r="W535" s="775"/>
      <c r="X535" s="776"/>
      <c r="Y535" s="777"/>
      <c r="Z535" s="769"/>
      <c r="AA535" s="770" t="str">
        <f t="shared" si="99"/>
        <v/>
      </c>
      <c r="AB535" s="771" t="str">
        <f t="shared" si="97"/>
        <v/>
      </c>
      <c r="AC535" s="771">
        <f t="shared" si="100"/>
        <v>0</v>
      </c>
      <c r="AD535" s="771">
        <f t="shared" si="101"/>
        <v>0</v>
      </c>
      <c r="AE535" s="771">
        <f t="shared" si="102"/>
        <v>0</v>
      </c>
      <c r="AF535" s="772">
        <f t="shared" si="103"/>
        <v>0</v>
      </c>
      <c r="AG535" s="773"/>
      <c r="AH535" s="774"/>
      <c r="AI535" s="775"/>
      <c r="AJ535" s="776"/>
      <c r="AK535" s="777"/>
      <c r="AL535" s="769"/>
      <c r="AM535" s="770" t="str">
        <f t="shared" si="104"/>
        <v/>
      </c>
      <c r="AN535" s="771" t="str">
        <f t="shared" si="98"/>
        <v/>
      </c>
      <c r="AO535" s="771">
        <f t="shared" si="105"/>
        <v>0</v>
      </c>
      <c r="AP535" s="771">
        <f t="shared" si="106"/>
        <v>0</v>
      </c>
      <c r="AQ535" s="771">
        <f t="shared" si="107"/>
        <v>0</v>
      </c>
      <c r="AR535" s="772">
        <f t="shared" si="108"/>
        <v>0</v>
      </c>
    </row>
    <row r="536" spans="22:44" x14ac:dyDescent="0.25">
      <c r="V536" s="774"/>
      <c r="W536" s="775"/>
      <c r="X536" s="776"/>
      <c r="Y536" s="777"/>
      <c r="Z536" s="769"/>
      <c r="AA536" s="770" t="str">
        <f t="shared" si="99"/>
        <v/>
      </c>
      <c r="AB536" s="771" t="str">
        <f t="shared" si="97"/>
        <v/>
      </c>
      <c r="AC536" s="771">
        <f t="shared" si="100"/>
        <v>0</v>
      </c>
      <c r="AD536" s="771">
        <f t="shared" si="101"/>
        <v>0</v>
      </c>
      <c r="AE536" s="771">
        <f t="shared" si="102"/>
        <v>0</v>
      </c>
      <c r="AF536" s="772">
        <f t="shared" si="103"/>
        <v>0</v>
      </c>
      <c r="AG536" s="773"/>
      <c r="AH536" s="774"/>
      <c r="AI536" s="775"/>
      <c r="AJ536" s="776"/>
      <c r="AK536" s="777"/>
      <c r="AL536" s="769"/>
      <c r="AM536" s="770" t="str">
        <f t="shared" si="104"/>
        <v/>
      </c>
      <c r="AN536" s="771" t="str">
        <f t="shared" si="98"/>
        <v/>
      </c>
      <c r="AO536" s="771">
        <f t="shared" si="105"/>
        <v>0</v>
      </c>
      <c r="AP536" s="771">
        <f t="shared" si="106"/>
        <v>0</v>
      </c>
      <c r="AQ536" s="771">
        <f t="shared" si="107"/>
        <v>0</v>
      </c>
      <c r="AR536" s="772">
        <f t="shared" si="108"/>
        <v>0</v>
      </c>
    </row>
    <row r="537" spans="22:44" x14ac:dyDescent="0.25">
      <c r="V537" s="774"/>
      <c r="W537" s="775"/>
      <c r="X537" s="776"/>
      <c r="Y537" s="777"/>
      <c r="Z537" s="769"/>
      <c r="AA537" s="770" t="str">
        <f t="shared" si="99"/>
        <v/>
      </c>
      <c r="AB537" s="771" t="str">
        <f t="shared" si="97"/>
        <v/>
      </c>
      <c r="AC537" s="771">
        <f t="shared" si="100"/>
        <v>0</v>
      </c>
      <c r="AD537" s="771">
        <f t="shared" si="101"/>
        <v>0</v>
      </c>
      <c r="AE537" s="771">
        <f t="shared" si="102"/>
        <v>0</v>
      </c>
      <c r="AF537" s="772">
        <f t="shared" si="103"/>
        <v>0</v>
      </c>
      <c r="AG537" s="773"/>
      <c r="AH537" s="774"/>
      <c r="AI537" s="775"/>
      <c r="AJ537" s="776"/>
      <c r="AK537" s="777"/>
      <c r="AL537" s="769"/>
      <c r="AM537" s="770" t="str">
        <f t="shared" si="104"/>
        <v/>
      </c>
      <c r="AN537" s="771" t="str">
        <f t="shared" si="98"/>
        <v/>
      </c>
      <c r="AO537" s="771">
        <f t="shared" si="105"/>
        <v>0</v>
      </c>
      <c r="AP537" s="771">
        <f t="shared" si="106"/>
        <v>0</v>
      </c>
      <c r="AQ537" s="771">
        <f t="shared" si="107"/>
        <v>0</v>
      </c>
      <c r="AR537" s="772">
        <f t="shared" si="108"/>
        <v>0</v>
      </c>
    </row>
    <row r="538" spans="22:44" x14ac:dyDescent="0.25">
      <c r="V538" s="774"/>
      <c r="W538" s="775"/>
      <c r="X538" s="776"/>
      <c r="Y538" s="777"/>
      <c r="Z538" s="769"/>
      <c r="AA538" s="770" t="str">
        <f t="shared" si="99"/>
        <v/>
      </c>
      <c r="AB538" s="771" t="str">
        <f t="shared" si="97"/>
        <v/>
      </c>
      <c r="AC538" s="771">
        <f t="shared" si="100"/>
        <v>0</v>
      </c>
      <c r="AD538" s="771">
        <f t="shared" si="101"/>
        <v>0</v>
      </c>
      <c r="AE538" s="771">
        <f t="shared" si="102"/>
        <v>0</v>
      </c>
      <c r="AF538" s="772">
        <f t="shared" si="103"/>
        <v>0</v>
      </c>
      <c r="AG538" s="773"/>
      <c r="AH538" s="774"/>
      <c r="AI538" s="775"/>
      <c r="AJ538" s="776"/>
      <c r="AK538" s="777"/>
      <c r="AL538" s="769"/>
      <c r="AM538" s="770" t="str">
        <f t="shared" si="104"/>
        <v/>
      </c>
      <c r="AN538" s="771" t="str">
        <f t="shared" si="98"/>
        <v/>
      </c>
      <c r="AO538" s="771">
        <f t="shared" si="105"/>
        <v>0</v>
      </c>
      <c r="AP538" s="771">
        <f t="shared" si="106"/>
        <v>0</v>
      </c>
      <c r="AQ538" s="771">
        <f t="shared" si="107"/>
        <v>0</v>
      </c>
      <c r="AR538" s="772">
        <f t="shared" si="108"/>
        <v>0</v>
      </c>
    </row>
    <row r="539" spans="22:44" x14ac:dyDescent="0.25">
      <c r="V539" s="774"/>
      <c r="W539" s="775"/>
      <c r="X539" s="776"/>
      <c r="Y539" s="777"/>
      <c r="Z539" s="769"/>
      <c r="AA539" s="770" t="str">
        <f t="shared" si="99"/>
        <v/>
      </c>
      <c r="AB539" s="771" t="str">
        <f t="shared" si="97"/>
        <v/>
      </c>
      <c r="AC539" s="771">
        <f t="shared" si="100"/>
        <v>0</v>
      </c>
      <c r="AD539" s="771">
        <f t="shared" si="101"/>
        <v>0</v>
      </c>
      <c r="AE539" s="771">
        <f t="shared" si="102"/>
        <v>0</v>
      </c>
      <c r="AF539" s="772">
        <f t="shared" si="103"/>
        <v>0</v>
      </c>
      <c r="AG539" s="773"/>
      <c r="AH539" s="774"/>
      <c r="AI539" s="775"/>
      <c r="AJ539" s="776"/>
      <c r="AK539" s="777"/>
      <c r="AL539" s="769"/>
      <c r="AM539" s="770" t="str">
        <f t="shared" si="104"/>
        <v/>
      </c>
      <c r="AN539" s="771" t="str">
        <f t="shared" si="98"/>
        <v/>
      </c>
      <c r="AO539" s="771">
        <f t="shared" si="105"/>
        <v>0</v>
      </c>
      <c r="AP539" s="771">
        <f t="shared" si="106"/>
        <v>0</v>
      </c>
      <c r="AQ539" s="771">
        <f t="shared" si="107"/>
        <v>0</v>
      </c>
      <c r="AR539" s="772">
        <f t="shared" si="108"/>
        <v>0</v>
      </c>
    </row>
    <row r="540" spans="22:44" x14ac:dyDescent="0.25">
      <c r="V540" s="774"/>
      <c r="W540" s="775"/>
      <c r="X540" s="776"/>
      <c r="Y540" s="777"/>
      <c r="Z540" s="769"/>
      <c r="AA540" s="770" t="str">
        <f t="shared" si="99"/>
        <v/>
      </c>
      <c r="AB540" s="771" t="str">
        <f t="shared" si="97"/>
        <v/>
      </c>
      <c r="AC540" s="771">
        <f t="shared" si="100"/>
        <v>0</v>
      </c>
      <c r="AD540" s="771">
        <f t="shared" si="101"/>
        <v>0</v>
      </c>
      <c r="AE540" s="771">
        <f t="shared" si="102"/>
        <v>0</v>
      </c>
      <c r="AF540" s="772">
        <f t="shared" si="103"/>
        <v>0</v>
      </c>
      <c r="AG540" s="773"/>
      <c r="AH540" s="774"/>
      <c r="AI540" s="775"/>
      <c r="AJ540" s="776"/>
      <c r="AK540" s="777"/>
      <c r="AL540" s="769"/>
      <c r="AM540" s="770" t="str">
        <f t="shared" si="104"/>
        <v/>
      </c>
      <c r="AN540" s="771" t="str">
        <f t="shared" si="98"/>
        <v/>
      </c>
      <c r="AO540" s="771">
        <f t="shared" si="105"/>
        <v>0</v>
      </c>
      <c r="AP540" s="771">
        <f t="shared" si="106"/>
        <v>0</v>
      </c>
      <c r="AQ540" s="771">
        <f t="shared" si="107"/>
        <v>0</v>
      </c>
      <c r="AR540" s="772">
        <f t="shared" si="108"/>
        <v>0</v>
      </c>
    </row>
    <row r="541" spans="22:44" x14ac:dyDescent="0.25">
      <c r="V541" s="774"/>
      <c r="W541" s="775"/>
      <c r="X541" s="776"/>
      <c r="Y541" s="777"/>
      <c r="Z541" s="769"/>
      <c r="AA541" s="770" t="str">
        <f t="shared" si="99"/>
        <v/>
      </c>
      <c r="AB541" s="771" t="str">
        <f t="shared" si="97"/>
        <v/>
      </c>
      <c r="AC541" s="771">
        <f t="shared" si="100"/>
        <v>0</v>
      </c>
      <c r="AD541" s="771">
        <f t="shared" si="101"/>
        <v>0</v>
      </c>
      <c r="AE541" s="771">
        <f t="shared" si="102"/>
        <v>0</v>
      </c>
      <c r="AF541" s="772">
        <f t="shared" si="103"/>
        <v>0</v>
      </c>
      <c r="AG541" s="773"/>
      <c r="AH541" s="774"/>
      <c r="AI541" s="775"/>
      <c r="AJ541" s="776"/>
      <c r="AK541" s="777"/>
      <c r="AL541" s="769"/>
      <c r="AM541" s="770" t="str">
        <f t="shared" si="104"/>
        <v/>
      </c>
      <c r="AN541" s="771" t="str">
        <f t="shared" si="98"/>
        <v/>
      </c>
      <c r="AO541" s="771">
        <f t="shared" si="105"/>
        <v>0</v>
      </c>
      <c r="AP541" s="771">
        <f t="shared" si="106"/>
        <v>0</v>
      </c>
      <c r="AQ541" s="771">
        <f t="shared" si="107"/>
        <v>0</v>
      </c>
      <c r="AR541" s="772">
        <f t="shared" si="108"/>
        <v>0</v>
      </c>
    </row>
    <row r="542" spans="22:44" x14ac:dyDescent="0.25">
      <c r="V542" s="774"/>
      <c r="W542" s="775"/>
      <c r="X542" s="776"/>
      <c r="Y542" s="777"/>
      <c r="Z542" s="769"/>
      <c r="AA542" s="770" t="str">
        <f t="shared" si="99"/>
        <v/>
      </c>
      <c r="AB542" s="771" t="str">
        <f t="shared" si="97"/>
        <v/>
      </c>
      <c r="AC542" s="771">
        <f t="shared" si="100"/>
        <v>0</v>
      </c>
      <c r="AD542" s="771">
        <f t="shared" si="101"/>
        <v>0</v>
      </c>
      <c r="AE542" s="771">
        <f t="shared" si="102"/>
        <v>0</v>
      </c>
      <c r="AF542" s="772">
        <f t="shared" si="103"/>
        <v>0</v>
      </c>
      <c r="AG542" s="773"/>
      <c r="AH542" s="774"/>
      <c r="AI542" s="775"/>
      <c r="AJ542" s="776"/>
      <c r="AK542" s="777"/>
      <c r="AL542" s="769"/>
      <c r="AM542" s="770" t="str">
        <f t="shared" si="104"/>
        <v/>
      </c>
      <c r="AN542" s="771" t="str">
        <f t="shared" si="98"/>
        <v/>
      </c>
      <c r="AO542" s="771">
        <f t="shared" si="105"/>
        <v>0</v>
      </c>
      <c r="AP542" s="771">
        <f t="shared" si="106"/>
        <v>0</v>
      </c>
      <c r="AQ542" s="771">
        <f t="shared" si="107"/>
        <v>0</v>
      </c>
      <c r="AR542" s="772">
        <f t="shared" si="108"/>
        <v>0</v>
      </c>
    </row>
    <row r="543" spans="22:44" x14ac:dyDescent="0.25">
      <c r="V543" s="774"/>
      <c r="W543" s="775"/>
      <c r="X543" s="776"/>
      <c r="Y543" s="777"/>
      <c r="Z543" s="769"/>
      <c r="AA543" s="770" t="str">
        <f t="shared" si="99"/>
        <v/>
      </c>
      <c r="AB543" s="771" t="str">
        <f t="shared" si="97"/>
        <v/>
      </c>
      <c r="AC543" s="771">
        <f t="shared" si="100"/>
        <v>0</v>
      </c>
      <c r="AD543" s="771">
        <f t="shared" si="101"/>
        <v>0</v>
      </c>
      <c r="AE543" s="771">
        <f t="shared" si="102"/>
        <v>0</v>
      </c>
      <c r="AF543" s="772">
        <f t="shared" si="103"/>
        <v>0</v>
      </c>
      <c r="AG543" s="773"/>
      <c r="AH543" s="774"/>
      <c r="AI543" s="775"/>
      <c r="AJ543" s="776"/>
      <c r="AK543" s="777"/>
      <c r="AL543" s="769"/>
      <c r="AM543" s="770" t="str">
        <f t="shared" si="104"/>
        <v/>
      </c>
      <c r="AN543" s="771" t="str">
        <f t="shared" si="98"/>
        <v/>
      </c>
      <c r="AO543" s="771">
        <f t="shared" si="105"/>
        <v>0</v>
      </c>
      <c r="AP543" s="771">
        <f t="shared" si="106"/>
        <v>0</v>
      </c>
      <c r="AQ543" s="771">
        <f t="shared" si="107"/>
        <v>0</v>
      </c>
      <c r="AR543" s="772">
        <f t="shared" si="108"/>
        <v>0</v>
      </c>
    </row>
    <row r="544" spans="22:44" x14ac:dyDescent="0.25">
      <c r="V544" s="774"/>
      <c r="W544" s="775"/>
      <c r="X544" s="776"/>
      <c r="Y544" s="777"/>
      <c r="Z544" s="769"/>
      <c r="AA544" s="770" t="str">
        <f t="shared" si="99"/>
        <v/>
      </c>
      <c r="AB544" s="771" t="str">
        <f t="shared" si="97"/>
        <v/>
      </c>
      <c r="AC544" s="771">
        <f t="shared" si="100"/>
        <v>0</v>
      </c>
      <c r="AD544" s="771">
        <f t="shared" si="101"/>
        <v>0</v>
      </c>
      <c r="AE544" s="771">
        <f t="shared" si="102"/>
        <v>0</v>
      </c>
      <c r="AF544" s="772">
        <f t="shared" si="103"/>
        <v>0</v>
      </c>
      <c r="AG544" s="773"/>
      <c r="AH544" s="774"/>
      <c r="AI544" s="775"/>
      <c r="AJ544" s="776"/>
      <c r="AK544" s="777"/>
      <c r="AL544" s="769"/>
      <c r="AM544" s="770" t="str">
        <f t="shared" si="104"/>
        <v/>
      </c>
      <c r="AN544" s="771" t="str">
        <f t="shared" si="98"/>
        <v/>
      </c>
      <c r="AO544" s="771">
        <f t="shared" si="105"/>
        <v>0</v>
      </c>
      <c r="AP544" s="771">
        <f t="shared" si="106"/>
        <v>0</v>
      </c>
      <c r="AQ544" s="771">
        <f t="shared" si="107"/>
        <v>0</v>
      </c>
      <c r="AR544" s="772">
        <f t="shared" si="108"/>
        <v>0</v>
      </c>
    </row>
    <row r="545" spans="22:44" x14ac:dyDescent="0.25">
      <c r="V545" s="774"/>
      <c r="W545" s="775"/>
      <c r="X545" s="776"/>
      <c r="Y545" s="777"/>
      <c r="Z545" s="769"/>
      <c r="AA545" s="770" t="str">
        <f t="shared" si="99"/>
        <v/>
      </c>
      <c r="AB545" s="771" t="str">
        <f t="shared" si="97"/>
        <v/>
      </c>
      <c r="AC545" s="771">
        <f t="shared" si="100"/>
        <v>0</v>
      </c>
      <c r="AD545" s="771">
        <f t="shared" si="101"/>
        <v>0</v>
      </c>
      <c r="AE545" s="771">
        <f t="shared" si="102"/>
        <v>0</v>
      </c>
      <c r="AF545" s="772">
        <f t="shared" si="103"/>
        <v>0</v>
      </c>
      <c r="AG545" s="773"/>
      <c r="AH545" s="774"/>
      <c r="AI545" s="775"/>
      <c r="AJ545" s="776"/>
      <c r="AK545" s="777"/>
      <c r="AL545" s="769"/>
      <c r="AM545" s="770" t="str">
        <f t="shared" si="104"/>
        <v/>
      </c>
      <c r="AN545" s="771" t="str">
        <f t="shared" si="98"/>
        <v/>
      </c>
      <c r="AO545" s="771">
        <f t="shared" si="105"/>
        <v>0</v>
      </c>
      <c r="AP545" s="771">
        <f t="shared" si="106"/>
        <v>0</v>
      </c>
      <c r="AQ545" s="771">
        <f t="shared" si="107"/>
        <v>0</v>
      </c>
      <c r="AR545" s="772">
        <f t="shared" si="108"/>
        <v>0</v>
      </c>
    </row>
    <row r="546" spans="22:44" x14ac:dyDescent="0.25">
      <c r="V546" s="774"/>
      <c r="W546" s="775"/>
      <c r="X546" s="776"/>
      <c r="Y546" s="777"/>
      <c r="Z546" s="769"/>
      <c r="AA546" s="770" t="str">
        <f t="shared" si="99"/>
        <v/>
      </c>
      <c r="AB546" s="771" t="str">
        <f t="shared" si="97"/>
        <v/>
      </c>
      <c r="AC546" s="771">
        <f t="shared" si="100"/>
        <v>0</v>
      </c>
      <c r="AD546" s="771">
        <f t="shared" si="101"/>
        <v>0</v>
      </c>
      <c r="AE546" s="771">
        <f t="shared" si="102"/>
        <v>0</v>
      </c>
      <c r="AF546" s="772">
        <f t="shared" si="103"/>
        <v>0</v>
      </c>
      <c r="AG546" s="773"/>
      <c r="AH546" s="774"/>
      <c r="AI546" s="775"/>
      <c r="AJ546" s="776"/>
      <c r="AK546" s="777"/>
      <c r="AL546" s="769"/>
      <c r="AM546" s="770" t="str">
        <f t="shared" si="104"/>
        <v/>
      </c>
      <c r="AN546" s="771" t="str">
        <f t="shared" si="98"/>
        <v/>
      </c>
      <c r="AO546" s="771">
        <f t="shared" si="105"/>
        <v>0</v>
      </c>
      <c r="AP546" s="771">
        <f t="shared" si="106"/>
        <v>0</v>
      </c>
      <c r="AQ546" s="771">
        <f t="shared" si="107"/>
        <v>0</v>
      </c>
      <c r="AR546" s="772">
        <f t="shared" si="108"/>
        <v>0</v>
      </c>
    </row>
    <row r="547" spans="22:44" x14ac:dyDescent="0.25">
      <c r="V547" s="774"/>
      <c r="W547" s="775"/>
      <c r="X547" s="776"/>
      <c r="Y547" s="777"/>
      <c r="Z547" s="769"/>
      <c r="AA547" s="770" t="str">
        <f t="shared" si="99"/>
        <v/>
      </c>
      <c r="AB547" s="771" t="str">
        <f t="shared" si="97"/>
        <v/>
      </c>
      <c r="AC547" s="771">
        <f t="shared" si="100"/>
        <v>0</v>
      </c>
      <c r="AD547" s="771">
        <f t="shared" si="101"/>
        <v>0</v>
      </c>
      <c r="AE547" s="771">
        <f t="shared" si="102"/>
        <v>0</v>
      </c>
      <c r="AF547" s="772">
        <f t="shared" si="103"/>
        <v>0</v>
      </c>
      <c r="AG547" s="773"/>
      <c r="AH547" s="774"/>
      <c r="AI547" s="775"/>
      <c r="AJ547" s="776"/>
      <c r="AK547" s="777"/>
      <c r="AL547" s="769"/>
      <c r="AM547" s="770" t="str">
        <f t="shared" si="104"/>
        <v/>
      </c>
      <c r="AN547" s="771" t="str">
        <f t="shared" si="98"/>
        <v/>
      </c>
      <c r="AO547" s="771">
        <f t="shared" si="105"/>
        <v>0</v>
      </c>
      <c r="AP547" s="771">
        <f t="shared" si="106"/>
        <v>0</v>
      </c>
      <c r="AQ547" s="771">
        <f t="shared" si="107"/>
        <v>0</v>
      </c>
      <c r="AR547" s="772">
        <f t="shared" si="108"/>
        <v>0</v>
      </c>
    </row>
    <row r="548" spans="22:44" x14ac:dyDescent="0.25">
      <c r="V548" s="774"/>
      <c r="W548" s="775"/>
      <c r="X548" s="776"/>
      <c r="Y548" s="777"/>
      <c r="Z548" s="769"/>
      <c r="AA548" s="770" t="str">
        <f t="shared" si="99"/>
        <v/>
      </c>
      <c r="AB548" s="771" t="str">
        <f t="shared" si="97"/>
        <v/>
      </c>
      <c r="AC548" s="771">
        <f t="shared" si="100"/>
        <v>0</v>
      </c>
      <c r="AD548" s="771">
        <f t="shared" si="101"/>
        <v>0</v>
      </c>
      <c r="AE548" s="771">
        <f t="shared" si="102"/>
        <v>0</v>
      </c>
      <c r="AF548" s="772">
        <f t="shared" si="103"/>
        <v>0</v>
      </c>
      <c r="AG548" s="773"/>
      <c r="AH548" s="774"/>
      <c r="AI548" s="775"/>
      <c r="AJ548" s="776"/>
      <c r="AK548" s="777"/>
      <c r="AL548" s="769"/>
      <c r="AM548" s="770" t="str">
        <f t="shared" si="104"/>
        <v/>
      </c>
      <c r="AN548" s="771" t="str">
        <f t="shared" si="98"/>
        <v/>
      </c>
      <c r="AO548" s="771">
        <f t="shared" si="105"/>
        <v>0</v>
      </c>
      <c r="AP548" s="771">
        <f t="shared" si="106"/>
        <v>0</v>
      </c>
      <c r="AQ548" s="771">
        <f t="shared" si="107"/>
        <v>0</v>
      </c>
      <c r="AR548" s="772">
        <f t="shared" si="108"/>
        <v>0</v>
      </c>
    </row>
    <row r="549" spans="22:44" x14ac:dyDescent="0.25">
      <c r="V549" s="774"/>
      <c r="W549" s="775"/>
      <c r="X549" s="776"/>
      <c r="Y549" s="777"/>
      <c r="Z549" s="769"/>
      <c r="AA549" s="770" t="str">
        <f t="shared" si="99"/>
        <v/>
      </c>
      <c r="AB549" s="771" t="str">
        <f t="shared" si="97"/>
        <v/>
      </c>
      <c r="AC549" s="771">
        <f t="shared" si="100"/>
        <v>0</v>
      </c>
      <c r="AD549" s="771">
        <f t="shared" si="101"/>
        <v>0</v>
      </c>
      <c r="AE549" s="771">
        <f t="shared" si="102"/>
        <v>0</v>
      </c>
      <c r="AF549" s="772">
        <f t="shared" si="103"/>
        <v>0</v>
      </c>
      <c r="AG549" s="773"/>
      <c r="AH549" s="774"/>
      <c r="AI549" s="775"/>
      <c r="AJ549" s="776"/>
      <c r="AK549" s="777"/>
      <c r="AL549" s="769"/>
      <c r="AM549" s="770" t="str">
        <f t="shared" si="104"/>
        <v/>
      </c>
      <c r="AN549" s="771" t="str">
        <f t="shared" si="98"/>
        <v/>
      </c>
      <c r="AO549" s="771">
        <f t="shared" si="105"/>
        <v>0</v>
      </c>
      <c r="AP549" s="771">
        <f t="shared" si="106"/>
        <v>0</v>
      </c>
      <c r="AQ549" s="771">
        <f t="shared" si="107"/>
        <v>0</v>
      </c>
      <c r="AR549" s="772">
        <f t="shared" si="108"/>
        <v>0</v>
      </c>
    </row>
    <row r="550" spans="22:44" x14ac:dyDescent="0.25">
      <c r="V550" s="774"/>
      <c r="W550" s="775"/>
      <c r="X550" s="776"/>
      <c r="Y550" s="777"/>
      <c r="Z550" s="769"/>
      <c r="AA550" s="770" t="str">
        <f t="shared" si="99"/>
        <v/>
      </c>
      <c r="AB550" s="771" t="str">
        <f t="shared" si="97"/>
        <v/>
      </c>
      <c r="AC550" s="771">
        <f t="shared" si="100"/>
        <v>0</v>
      </c>
      <c r="AD550" s="771">
        <f t="shared" si="101"/>
        <v>0</v>
      </c>
      <c r="AE550" s="771">
        <f t="shared" si="102"/>
        <v>0</v>
      </c>
      <c r="AF550" s="772">
        <f t="shared" si="103"/>
        <v>0</v>
      </c>
      <c r="AG550" s="773"/>
      <c r="AH550" s="774"/>
      <c r="AI550" s="775"/>
      <c r="AJ550" s="776"/>
      <c r="AK550" s="777"/>
      <c r="AL550" s="769"/>
      <c r="AM550" s="770" t="str">
        <f t="shared" si="104"/>
        <v/>
      </c>
      <c r="AN550" s="771" t="str">
        <f t="shared" si="98"/>
        <v/>
      </c>
      <c r="AO550" s="771">
        <f t="shared" si="105"/>
        <v>0</v>
      </c>
      <c r="AP550" s="771">
        <f t="shared" si="106"/>
        <v>0</v>
      </c>
      <c r="AQ550" s="771">
        <f t="shared" si="107"/>
        <v>0</v>
      </c>
      <c r="AR550" s="772">
        <f t="shared" si="108"/>
        <v>0</v>
      </c>
    </row>
    <row r="551" spans="22:44" x14ac:dyDescent="0.25">
      <c r="V551" s="774"/>
      <c r="W551" s="775"/>
      <c r="X551" s="776"/>
      <c r="Y551" s="777"/>
      <c r="Z551" s="769"/>
      <c r="AA551" s="770" t="str">
        <f t="shared" si="99"/>
        <v/>
      </c>
      <c r="AB551" s="771" t="str">
        <f t="shared" si="97"/>
        <v/>
      </c>
      <c r="AC551" s="771">
        <f t="shared" si="100"/>
        <v>0</v>
      </c>
      <c r="AD551" s="771">
        <f t="shared" si="101"/>
        <v>0</v>
      </c>
      <c r="AE551" s="771">
        <f t="shared" si="102"/>
        <v>0</v>
      </c>
      <c r="AF551" s="772">
        <f t="shared" si="103"/>
        <v>0</v>
      </c>
      <c r="AG551" s="773"/>
      <c r="AH551" s="774"/>
      <c r="AI551" s="775"/>
      <c r="AJ551" s="776"/>
      <c r="AK551" s="777"/>
      <c r="AL551" s="769"/>
      <c r="AM551" s="770" t="str">
        <f t="shared" si="104"/>
        <v/>
      </c>
      <c r="AN551" s="771" t="str">
        <f t="shared" si="98"/>
        <v/>
      </c>
      <c r="AO551" s="771">
        <f t="shared" si="105"/>
        <v>0</v>
      </c>
      <c r="AP551" s="771">
        <f t="shared" si="106"/>
        <v>0</v>
      </c>
      <c r="AQ551" s="771">
        <f t="shared" si="107"/>
        <v>0</v>
      </c>
      <c r="AR551" s="772">
        <f t="shared" si="108"/>
        <v>0</v>
      </c>
    </row>
    <row r="552" spans="22:44" x14ac:dyDescent="0.25">
      <c r="V552" s="774"/>
      <c r="W552" s="775"/>
      <c r="X552" s="776"/>
      <c r="Y552" s="777"/>
      <c r="Z552" s="769"/>
      <c r="AA552" s="770" t="str">
        <f t="shared" si="99"/>
        <v/>
      </c>
      <c r="AB552" s="771" t="str">
        <f t="shared" si="97"/>
        <v/>
      </c>
      <c r="AC552" s="771">
        <f t="shared" si="100"/>
        <v>0</v>
      </c>
      <c r="AD552" s="771">
        <f t="shared" si="101"/>
        <v>0</v>
      </c>
      <c r="AE552" s="771">
        <f t="shared" si="102"/>
        <v>0</v>
      </c>
      <c r="AF552" s="772">
        <f t="shared" si="103"/>
        <v>0</v>
      </c>
      <c r="AG552" s="773"/>
      <c r="AH552" s="774"/>
      <c r="AI552" s="775"/>
      <c r="AJ552" s="776"/>
      <c r="AK552" s="777"/>
      <c r="AL552" s="769"/>
      <c r="AM552" s="770" t="str">
        <f t="shared" si="104"/>
        <v/>
      </c>
      <c r="AN552" s="771" t="str">
        <f t="shared" si="98"/>
        <v/>
      </c>
      <c r="AO552" s="771">
        <f t="shared" si="105"/>
        <v>0</v>
      </c>
      <c r="AP552" s="771">
        <f t="shared" si="106"/>
        <v>0</v>
      </c>
      <c r="AQ552" s="771">
        <f t="shared" si="107"/>
        <v>0</v>
      </c>
      <c r="AR552" s="772">
        <f t="shared" si="108"/>
        <v>0</v>
      </c>
    </row>
    <row r="553" spans="22:44" x14ac:dyDescent="0.25">
      <c r="V553" s="774"/>
      <c r="W553" s="775"/>
      <c r="X553" s="776"/>
      <c r="Y553" s="777"/>
      <c r="Z553" s="769"/>
      <c r="AA553" s="770" t="str">
        <f t="shared" si="99"/>
        <v/>
      </c>
      <c r="AB553" s="771" t="str">
        <f t="shared" si="97"/>
        <v/>
      </c>
      <c r="AC553" s="771">
        <f t="shared" si="100"/>
        <v>0</v>
      </c>
      <c r="AD553" s="771">
        <f t="shared" si="101"/>
        <v>0</v>
      </c>
      <c r="AE553" s="771">
        <f t="shared" si="102"/>
        <v>0</v>
      </c>
      <c r="AF553" s="772">
        <f t="shared" si="103"/>
        <v>0</v>
      </c>
      <c r="AG553" s="773"/>
      <c r="AH553" s="774"/>
      <c r="AI553" s="775"/>
      <c r="AJ553" s="776"/>
      <c r="AK553" s="777"/>
      <c r="AL553" s="769"/>
      <c r="AM553" s="770" t="str">
        <f t="shared" si="104"/>
        <v/>
      </c>
      <c r="AN553" s="771" t="str">
        <f t="shared" si="98"/>
        <v/>
      </c>
      <c r="AO553" s="771">
        <f t="shared" si="105"/>
        <v>0</v>
      </c>
      <c r="AP553" s="771">
        <f t="shared" si="106"/>
        <v>0</v>
      </c>
      <c r="AQ553" s="771">
        <f t="shared" si="107"/>
        <v>0</v>
      </c>
      <c r="AR553" s="772">
        <f t="shared" si="108"/>
        <v>0</v>
      </c>
    </row>
    <row r="554" spans="22:44" x14ac:dyDescent="0.25">
      <c r="V554" s="774"/>
      <c r="W554" s="775"/>
      <c r="X554" s="776"/>
      <c r="Y554" s="777"/>
      <c r="Z554" s="769"/>
      <c r="AA554" s="770" t="str">
        <f t="shared" si="99"/>
        <v/>
      </c>
      <c r="AB554" s="771" t="str">
        <f t="shared" si="97"/>
        <v/>
      </c>
      <c r="AC554" s="771">
        <f t="shared" si="100"/>
        <v>0</v>
      </c>
      <c r="AD554" s="771">
        <f t="shared" si="101"/>
        <v>0</v>
      </c>
      <c r="AE554" s="771">
        <f t="shared" si="102"/>
        <v>0</v>
      </c>
      <c r="AF554" s="772">
        <f t="shared" si="103"/>
        <v>0</v>
      </c>
      <c r="AG554" s="773"/>
      <c r="AH554" s="774"/>
      <c r="AI554" s="775"/>
      <c r="AJ554" s="776"/>
      <c r="AK554" s="777"/>
      <c r="AL554" s="769"/>
      <c r="AM554" s="770" t="str">
        <f t="shared" si="104"/>
        <v/>
      </c>
      <c r="AN554" s="771" t="str">
        <f t="shared" si="98"/>
        <v/>
      </c>
      <c r="AO554" s="771">
        <f t="shared" si="105"/>
        <v>0</v>
      </c>
      <c r="AP554" s="771">
        <f t="shared" si="106"/>
        <v>0</v>
      </c>
      <c r="AQ554" s="771">
        <f t="shared" si="107"/>
        <v>0</v>
      </c>
      <c r="AR554" s="772">
        <f t="shared" si="108"/>
        <v>0</v>
      </c>
    </row>
    <row r="555" spans="22:44" x14ac:dyDescent="0.25">
      <c r="V555" s="774"/>
      <c r="W555" s="775"/>
      <c r="X555" s="776"/>
      <c r="Y555" s="777"/>
      <c r="Z555" s="769"/>
      <c r="AA555" s="770" t="str">
        <f t="shared" si="99"/>
        <v/>
      </c>
      <c r="AB555" s="771" t="str">
        <f t="shared" si="97"/>
        <v/>
      </c>
      <c r="AC555" s="771">
        <f t="shared" si="100"/>
        <v>0</v>
      </c>
      <c r="AD555" s="771">
        <f t="shared" si="101"/>
        <v>0</v>
      </c>
      <c r="AE555" s="771">
        <f t="shared" si="102"/>
        <v>0</v>
      </c>
      <c r="AF555" s="772">
        <f t="shared" si="103"/>
        <v>0</v>
      </c>
      <c r="AG555" s="773"/>
      <c r="AH555" s="774"/>
      <c r="AI555" s="775"/>
      <c r="AJ555" s="776"/>
      <c r="AK555" s="777"/>
      <c r="AL555" s="769"/>
      <c r="AM555" s="770" t="str">
        <f t="shared" si="104"/>
        <v/>
      </c>
      <c r="AN555" s="771" t="str">
        <f t="shared" si="98"/>
        <v/>
      </c>
      <c r="AO555" s="771">
        <f t="shared" si="105"/>
        <v>0</v>
      </c>
      <c r="AP555" s="771">
        <f t="shared" si="106"/>
        <v>0</v>
      </c>
      <c r="AQ555" s="771">
        <f t="shared" si="107"/>
        <v>0</v>
      </c>
      <c r="AR555" s="772">
        <f t="shared" si="108"/>
        <v>0</v>
      </c>
    </row>
    <row r="556" spans="22:44" x14ac:dyDescent="0.25">
      <c r="V556" s="774"/>
      <c r="W556" s="775"/>
      <c r="X556" s="776"/>
      <c r="Y556" s="777"/>
      <c r="Z556" s="769"/>
      <c r="AA556" s="770" t="str">
        <f t="shared" si="99"/>
        <v/>
      </c>
      <c r="AB556" s="771" t="str">
        <f t="shared" si="97"/>
        <v/>
      </c>
      <c r="AC556" s="771">
        <f t="shared" si="100"/>
        <v>0</v>
      </c>
      <c r="AD556" s="771">
        <f t="shared" si="101"/>
        <v>0</v>
      </c>
      <c r="AE556" s="771">
        <f t="shared" si="102"/>
        <v>0</v>
      </c>
      <c r="AF556" s="772">
        <f t="shared" si="103"/>
        <v>0</v>
      </c>
      <c r="AG556" s="773"/>
      <c r="AH556" s="774"/>
      <c r="AI556" s="775"/>
      <c r="AJ556" s="776"/>
      <c r="AK556" s="777"/>
      <c r="AL556" s="769"/>
      <c r="AM556" s="770" t="str">
        <f t="shared" si="104"/>
        <v/>
      </c>
      <c r="AN556" s="771" t="str">
        <f t="shared" si="98"/>
        <v/>
      </c>
      <c r="AO556" s="771">
        <f t="shared" si="105"/>
        <v>0</v>
      </c>
      <c r="AP556" s="771">
        <f t="shared" si="106"/>
        <v>0</v>
      </c>
      <c r="AQ556" s="771">
        <f t="shared" si="107"/>
        <v>0</v>
      </c>
      <c r="AR556" s="772">
        <f t="shared" si="108"/>
        <v>0</v>
      </c>
    </row>
    <row r="557" spans="22:44" x14ac:dyDescent="0.25">
      <c r="V557" s="774"/>
      <c r="W557" s="775"/>
      <c r="X557" s="776"/>
      <c r="Y557" s="777"/>
      <c r="Z557" s="769"/>
      <c r="AA557" s="770" t="str">
        <f t="shared" si="99"/>
        <v/>
      </c>
      <c r="AB557" s="771" t="str">
        <f t="shared" si="97"/>
        <v/>
      </c>
      <c r="AC557" s="771">
        <f t="shared" si="100"/>
        <v>0</v>
      </c>
      <c r="AD557" s="771">
        <f t="shared" si="101"/>
        <v>0</v>
      </c>
      <c r="AE557" s="771">
        <f t="shared" si="102"/>
        <v>0</v>
      </c>
      <c r="AF557" s="772">
        <f t="shared" si="103"/>
        <v>0</v>
      </c>
      <c r="AG557" s="773"/>
      <c r="AH557" s="774"/>
      <c r="AI557" s="775"/>
      <c r="AJ557" s="776"/>
      <c r="AK557" s="777"/>
      <c r="AL557" s="769"/>
      <c r="AM557" s="770" t="str">
        <f t="shared" si="104"/>
        <v/>
      </c>
      <c r="AN557" s="771" t="str">
        <f t="shared" si="98"/>
        <v/>
      </c>
      <c r="AO557" s="771">
        <f t="shared" si="105"/>
        <v>0</v>
      </c>
      <c r="AP557" s="771">
        <f t="shared" si="106"/>
        <v>0</v>
      </c>
      <c r="AQ557" s="771">
        <f t="shared" si="107"/>
        <v>0</v>
      </c>
      <c r="AR557" s="772">
        <f t="shared" si="108"/>
        <v>0</v>
      </c>
    </row>
    <row r="558" spans="22:44" x14ac:dyDescent="0.25">
      <c r="V558" s="774"/>
      <c r="W558" s="775"/>
      <c r="X558" s="776"/>
      <c r="Y558" s="777"/>
      <c r="Z558" s="769"/>
      <c r="AA558" s="770" t="str">
        <f t="shared" si="99"/>
        <v/>
      </c>
      <c r="AB558" s="771" t="str">
        <f t="shared" si="97"/>
        <v/>
      </c>
      <c r="AC558" s="771">
        <f t="shared" si="100"/>
        <v>0</v>
      </c>
      <c r="AD558" s="771">
        <f t="shared" si="101"/>
        <v>0</v>
      </c>
      <c r="AE558" s="771">
        <f t="shared" si="102"/>
        <v>0</v>
      </c>
      <c r="AF558" s="772">
        <f t="shared" si="103"/>
        <v>0</v>
      </c>
      <c r="AG558" s="773"/>
      <c r="AH558" s="774"/>
      <c r="AI558" s="775"/>
      <c r="AJ558" s="776"/>
      <c r="AK558" s="777"/>
      <c r="AL558" s="769"/>
      <c r="AM558" s="770" t="str">
        <f t="shared" si="104"/>
        <v/>
      </c>
      <c r="AN558" s="771" t="str">
        <f t="shared" si="98"/>
        <v/>
      </c>
      <c r="AO558" s="771">
        <f t="shared" si="105"/>
        <v>0</v>
      </c>
      <c r="AP558" s="771">
        <f t="shared" si="106"/>
        <v>0</v>
      </c>
      <c r="AQ558" s="771">
        <f t="shared" si="107"/>
        <v>0</v>
      </c>
      <c r="AR558" s="772">
        <f t="shared" si="108"/>
        <v>0</v>
      </c>
    </row>
    <row r="559" spans="22:44" x14ac:dyDescent="0.25">
      <c r="V559" s="774"/>
      <c r="W559" s="775"/>
      <c r="X559" s="776"/>
      <c r="Y559" s="777"/>
      <c r="Z559" s="769"/>
      <c r="AA559" s="770" t="str">
        <f t="shared" si="99"/>
        <v/>
      </c>
      <c r="AB559" s="771" t="str">
        <f t="shared" si="97"/>
        <v/>
      </c>
      <c r="AC559" s="771">
        <f t="shared" si="100"/>
        <v>0</v>
      </c>
      <c r="AD559" s="771">
        <f t="shared" si="101"/>
        <v>0</v>
      </c>
      <c r="AE559" s="771">
        <f t="shared" si="102"/>
        <v>0</v>
      </c>
      <c r="AF559" s="772">
        <f t="shared" si="103"/>
        <v>0</v>
      </c>
      <c r="AG559" s="773"/>
      <c r="AH559" s="774"/>
      <c r="AI559" s="775"/>
      <c r="AJ559" s="776"/>
      <c r="AK559" s="777"/>
      <c r="AL559" s="769"/>
      <c r="AM559" s="770" t="str">
        <f t="shared" si="104"/>
        <v/>
      </c>
      <c r="AN559" s="771" t="str">
        <f t="shared" si="98"/>
        <v/>
      </c>
      <c r="AO559" s="771">
        <f t="shared" si="105"/>
        <v>0</v>
      </c>
      <c r="AP559" s="771">
        <f t="shared" si="106"/>
        <v>0</v>
      </c>
      <c r="AQ559" s="771">
        <f t="shared" si="107"/>
        <v>0</v>
      </c>
      <c r="AR559" s="772">
        <f t="shared" si="108"/>
        <v>0</v>
      </c>
    </row>
    <row r="560" spans="22:44" x14ac:dyDescent="0.25">
      <c r="V560" s="774"/>
      <c r="W560" s="775"/>
      <c r="X560" s="776"/>
      <c r="Y560" s="777"/>
      <c r="Z560" s="769"/>
      <c r="AA560" s="770" t="str">
        <f t="shared" si="99"/>
        <v/>
      </c>
      <c r="AB560" s="771" t="str">
        <f t="shared" si="97"/>
        <v/>
      </c>
      <c r="AC560" s="771">
        <f t="shared" si="100"/>
        <v>0</v>
      </c>
      <c r="AD560" s="771">
        <f t="shared" si="101"/>
        <v>0</v>
      </c>
      <c r="AE560" s="771">
        <f t="shared" si="102"/>
        <v>0</v>
      </c>
      <c r="AF560" s="772">
        <f t="shared" si="103"/>
        <v>0</v>
      </c>
      <c r="AG560" s="773"/>
      <c r="AH560" s="774"/>
      <c r="AI560" s="775"/>
      <c r="AJ560" s="776"/>
      <c r="AK560" s="777"/>
      <c r="AL560" s="769"/>
      <c r="AM560" s="770" t="str">
        <f t="shared" si="104"/>
        <v/>
      </c>
      <c r="AN560" s="771" t="str">
        <f t="shared" si="98"/>
        <v/>
      </c>
      <c r="AO560" s="771">
        <f t="shared" si="105"/>
        <v>0</v>
      </c>
      <c r="AP560" s="771">
        <f t="shared" si="106"/>
        <v>0</v>
      </c>
      <c r="AQ560" s="771">
        <f t="shared" si="107"/>
        <v>0</v>
      </c>
      <c r="AR560" s="772">
        <f t="shared" si="108"/>
        <v>0</v>
      </c>
    </row>
    <row r="561" spans="22:44" x14ac:dyDescent="0.25">
      <c r="V561" s="774"/>
      <c r="W561" s="775"/>
      <c r="X561" s="776"/>
      <c r="Y561" s="777"/>
      <c r="Z561" s="769"/>
      <c r="AA561" s="770" t="str">
        <f t="shared" si="99"/>
        <v/>
      </c>
      <c r="AB561" s="771" t="str">
        <f t="shared" si="97"/>
        <v/>
      </c>
      <c r="AC561" s="771">
        <f t="shared" si="100"/>
        <v>0</v>
      </c>
      <c r="AD561" s="771">
        <f t="shared" si="101"/>
        <v>0</v>
      </c>
      <c r="AE561" s="771">
        <f t="shared" si="102"/>
        <v>0</v>
      </c>
      <c r="AF561" s="772">
        <f t="shared" si="103"/>
        <v>0</v>
      </c>
      <c r="AG561" s="773"/>
      <c r="AH561" s="774"/>
      <c r="AI561" s="775"/>
      <c r="AJ561" s="776"/>
      <c r="AK561" s="777"/>
      <c r="AL561" s="769"/>
      <c r="AM561" s="770" t="str">
        <f t="shared" si="104"/>
        <v/>
      </c>
      <c r="AN561" s="771" t="str">
        <f t="shared" si="98"/>
        <v/>
      </c>
      <c r="AO561" s="771">
        <f t="shared" si="105"/>
        <v>0</v>
      </c>
      <c r="AP561" s="771">
        <f t="shared" si="106"/>
        <v>0</v>
      </c>
      <c r="AQ561" s="771">
        <f t="shared" si="107"/>
        <v>0</v>
      </c>
      <c r="AR561" s="772">
        <f t="shared" si="108"/>
        <v>0</v>
      </c>
    </row>
    <row r="562" spans="22:44" x14ac:dyDescent="0.25">
      <c r="V562" s="774"/>
      <c r="W562" s="775"/>
      <c r="X562" s="776"/>
      <c r="Y562" s="777"/>
      <c r="Z562" s="769"/>
      <c r="AA562" s="770" t="str">
        <f t="shared" si="99"/>
        <v/>
      </c>
      <c r="AB562" s="771" t="str">
        <f t="shared" si="97"/>
        <v/>
      </c>
      <c r="AC562" s="771">
        <f t="shared" si="100"/>
        <v>0</v>
      </c>
      <c r="AD562" s="771">
        <f t="shared" si="101"/>
        <v>0</v>
      </c>
      <c r="AE562" s="771">
        <f t="shared" si="102"/>
        <v>0</v>
      </c>
      <c r="AF562" s="772">
        <f t="shared" si="103"/>
        <v>0</v>
      </c>
      <c r="AG562" s="773"/>
      <c r="AH562" s="774"/>
      <c r="AI562" s="775"/>
      <c r="AJ562" s="776"/>
      <c r="AK562" s="777"/>
      <c r="AL562" s="769"/>
      <c r="AM562" s="770" t="str">
        <f t="shared" si="104"/>
        <v/>
      </c>
      <c r="AN562" s="771" t="str">
        <f t="shared" si="98"/>
        <v/>
      </c>
      <c r="AO562" s="771">
        <f t="shared" si="105"/>
        <v>0</v>
      </c>
      <c r="AP562" s="771">
        <f t="shared" si="106"/>
        <v>0</v>
      </c>
      <c r="AQ562" s="771">
        <f t="shared" si="107"/>
        <v>0</v>
      </c>
      <c r="AR562" s="772">
        <f t="shared" si="108"/>
        <v>0</v>
      </c>
    </row>
    <row r="563" spans="22:44" x14ac:dyDescent="0.25">
      <c r="V563" s="774"/>
      <c r="W563" s="775"/>
      <c r="X563" s="776"/>
      <c r="Y563" s="777"/>
      <c r="Z563" s="769"/>
      <c r="AA563" s="770" t="str">
        <f t="shared" si="99"/>
        <v/>
      </c>
      <c r="AB563" s="771" t="str">
        <f t="shared" si="97"/>
        <v/>
      </c>
      <c r="AC563" s="771">
        <f t="shared" si="100"/>
        <v>0</v>
      </c>
      <c r="AD563" s="771">
        <f t="shared" si="101"/>
        <v>0</v>
      </c>
      <c r="AE563" s="771">
        <f t="shared" si="102"/>
        <v>0</v>
      </c>
      <c r="AF563" s="772">
        <f t="shared" si="103"/>
        <v>0</v>
      </c>
      <c r="AG563" s="773"/>
      <c r="AH563" s="774"/>
      <c r="AI563" s="775"/>
      <c r="AJ563" s="776"/>
      <c r="AK563" s="777"/>
      <c r="AL563" s="769"/>
      <c r="AM563" s="770" t="str">
        <f t="shared" si="104"/>
        <v/>
      </c>
      <c r="AN563" s="771" t="str">
        <f t="shared" si="98"/>
        <v/>
      </c>
      <c r="AO563" s="771">
        <f t="shared" si="105"/>
        <v>0</v>
      </c>
      <c r="AP563" s="771">
        <f t="shared" si="106"/>
        <v>0</v>
      </c>
      <c r="AQ563" s="771">
        <f t="shared" si="107"/>
        <v>0</v>
      </c>
      <c r="AR563" s="772">
        <f t="shared" si="108"/>
        <v>0</v>
      </c>
    </row>
    <row r="564" spans="22:44" x14ac:dyDescent="0.25">
      <c r="V564" s="774"/>
      <c r="W564" s="775"/>
      <c r="X564" s="776"/>
      <c r="Y564" s="777"/>
      <c r="Z564" s="769"/>
      <c r="AA564" s="770" t="str">
        <f t="shared" si="99"/>
        <v/>
      </c>
      <c r="AB564" s="771" t="str">
        <f t="shared" si="97"/>
        <v/>
      </c>
      <c r="AC564" s="771">
        <f t="shared" si="100"/>
        <v>0</v>
      </c>
      <c r="AD564" s="771">
        <f t="shared" si="101"/>
        <v>0</v>
      </c>
      <c r="AE564" s="771">
        <f t="shared" si="102"/>
        <v>0</v>
      </c>
      <c r="AF564" s="772">
        <f t="shared" si="103"/>
        <v>0</v>
      </c>
      <c r="AG564" s="773"/>
      <c r="AH564" s="774"/>
      <c r="AI564" s="775"/>
      <c r="AJ564" s="776"/>
      <c r="AK564" s="777"/>
      <c r="AL564" s="769"/>
      <c r="AM564" s="770" t="str">
        <f t="shared" si="104"/>
        <v/>
      </c>
      <c r="AN564" s="771" t="str">
        <f t="shared" si="98"/>
        <v/>
      </c>
      <c r="AO564" s="771">
        <f t="shared" si="105"/>
        <v>0</v>
      </c>
      <c r="AP564" s="771">
        <f t="shared" si="106"/>
        <v>0</v>
      </c>
      <c r="AQ564" s="771">
        <f t="shared" si="107"/>
        <v>0</v>
      </c>
      <c r="AR564" s="772">
        <f t="shared" si="108"/>
        <v>0</v>
      </c>
    </row>
    <row r="565" spans="22:44" x14ac:dyDescent="0.25">
      <c r="V565" s="774"/>
      <c r="W565" s="775"/>
      <c r="X565" s="776"/>
      <c r="Y565" s="777"/>
      <c r="Z565" s="769"/>
      <c r="AA565" s="770" t="str">
        <f t="shared" si="99"/>
        <v/>
      </c>
      <c r="AB565" s="771" t="str">
        <f t="shared" si="97"/>
        <v/>
      </c>
      <c r="AC565" s="771">
        <f t="shared" si="100"/>
        <v>0</v>
      </c>
      <c r="AD565" s="771">
        <f t="shared" si="101"/>
        <v>0</v>
      </c>
      <c r="AE565" s="771">
        <f t="shared" si="102"/>
        <v>0</v>
      </c>
      <c r="AF565" s="772">
        <f t="shared" si="103"/>
        <v>0</v>
      </c>
      <c r="AG565" s="773"/>
      <c r="AH565" s="774"/>
      <c r="AI565" s="775"/>
      <c r="AJ565" s="776"/>
      <c r="AK565" s="777"/>
      <c r="AL565" s="769"/>
      <c r="AM565" s="770" t="str">
        <f t="shared" si="104"/>
        <v/>
      </c>
      <c r="AN565" s="771" t="str">
        <f t="shared" si="98"/>
        <v/>
      </c>
      <c r="AO565" s="771">
        <f t="shared" si="105"/>
        <v>0</v>
      </c>
      <c r="AP565" s="771">
        <f t="shared" si="106"/>
        <v>0</v>
      </c>
      <c r="AQ565" s="771">
        <f t="shared" si="107"/>
        <v>0</v>
      </c>
      <c r="AR565" s="772">
        <f t="shared" si="108"/>
        <v>0</v>
      </c>
    </row>
    <row r="566" spans="22:44" x14ac:dyDescent="0.25">
      <c r="V566" s="774"/>
      <c r="W566" s="775"/>
      <c r="X566" s="776"/>
      <c r="Y566" s="777"/>
      <c r="Z566" s="769"/>
      <c r="AA566" s="770" t="str">
        <f t="shared" si="99"/>
        <v/>
      </c>
      <c r="AB566" s="771" t="str">
        <f t="shared" si="97"/>
        <v/>
      </c>
      <c r="AC566" s="771">
        <f t="shared" si="100"/>
        <v>0</v>
      </c>
      <c r="AD566" s="771">
        <f t="shared" si="101"/>
        <v>0</v>
      </c>
      <c r="AE566" s="771">
        <f t="shared" si="102"/>
        <v>0</v>
      </c>
      <c r="AF566" s="772">
        <f t="shared" si="103"/>
        <v>0</v>
      </c>
      <c r="AG566" s="773"/>
      <c r="AH566" s="774"/>
      <c r="AI566" s="775"/>
      <c r="AJ566" s="776"/>
      <c r="AK566" s="777"/>
      <c r="AL566" s="769"/>
      <c r="AM566" s="770" t="str">
        <f t="shared" si="104"/>
        <v/>
      </c>
      <c r="AN566" s="771" t="str">
        <f t="shared" si="98"/>
        <v/>
      </c>
      <c r="AO566" s="771">
        <f t="shared" si="105"/>
        <v>0</v>
      </c>
      <c r="AP566" s="771">
        <f t="shared" si="106"/>
        <v>0</v>
      </c>
      <c r="AQ566" s="771">
        <f t="shared" si="107"/>
        <v>0</v>
      </c>
      <c r="AR566" s="772">
        <f t="shared" si="108"/>
        <v>0</v>
      </c>
    </row>
    <row r="567" spans="22:44" x14ac:dyDescent="0.25">
      <c r="V567" s="774"/>
      <c r="W567" s="775"/>
      <c r="X567" s="776"/>
      <c r="Y567" s="777"/>
      <c r="Z567" s="769"/>
      <c r="AA567" s="770" t="str">
        <f t="shared" si="99"/>
        <v/>
      </c>
      <c r="AB567" s="771" t="str">
        <f t="shared" si="97"/>
        <v/>
      </c>
      <c r="AC567" s="771">
        <f t="shared" si="100"/>
        <v>0</v>
      </c>
      <c r="AD567" s="771">
        <f t="shared" si="101"/>
        <v>0</v>
      </c>
      <c r="AE567" s="771">
        <f t="shared" si="102"/>
        <v>0</v>
      </c>
      <c r="AF567" s="772">
        <f t="shared" si="103"/>
        <v>0</v>
      </c>
      <c r="AG567" s="773"/>
      <c r="AH567" s="774"/>
      <c r="AI567" s="775"/>
      <c r="AJ567" s="776"/>
      <c r="AK567" s="777"/>
      <c r="AL567" s="769"/>
      <c r="AM567" s="770" t="str">
        <f t="shared" si="104"/>
        <v/>
      </c>
      <c r="AN567" s="771" t="str">
        <f t="shared" si="98"/>
        <v/>
      </c>
      <c r="AO567" s="771">
        <f t="shared" si="105"/>
        <v>0</v>
      </c>
      <c r="AP567" s="771">
        <f t="shared" si="106"/>
        <v>0</v>
      </c>
      <c r="AQ567" s="771">
        <f t="shared" si="107"/>
        <v>0</v>
      </c>
      <c r="AR567" s="772">
        <f t="shared" si="108"/>
        <v>0</v>
      </c>
    </row>
    <row r="568" spans="22:44" x14ac:dyDescent="0.25">
      <c r="V568" s="774"/>
      <c r="W568" s="775"/>
      <c r="X568" s="776"/>
      <c r="Y568" s="777"/>
      <c r="Z568" s="769"/>
      <c r="AA568" s="770" t="str">
        <f t="shared" si="99"/>
        <v/>
      </c>
      <c r="AB568" s="771" t="str">
        <f t="shared" si="97"/>
        <v/>
      </c>
      <c r="AC568" s="771">
        <f t="shared" si="100"/>
        <v>0</v>
      </c>
      <c r="AD568" s="771">
        <f t="shared" si="101"/>
        <v>0</v>
      </c>
      <c r="AE568" s="771">
        <f t="shared" si="102"/>
        <v>0</v>
      </c>
      <c r="AF568" s="772">
        <f t="shared" si="103"/>
        <v>0</v>
      </c>
      <c r="AG568" s="773"/>
      <c r="AH568" s="774"/>
      <c r="AI568" s="775"/>
      <c r="AJ568" s="776"/>
      <c r="AK568" s="777"/>
      <c r="AL568" s="769"/>
      <c r="AM568" s="770" t="str">
        <f t="shared" si="104"/>
        <v/>
      </c>
      <c r="AN568" s="771" t="str">
        <f t="shared" si="98"/>
        <v/>
      </c>
      <c r="AO568" s="771">
        <f t="shared" si="105"/>
        <v>0</v>
      </c>
      <c r="AP568" s="771">
        <f t="shared" si="106"/>
        <v>0</v>
      </c>
      <c r="AQ568" s="771">
        <f t="shared" si="107"/>
        <v>0</v>
      </c>
      <c r="AR568" s="772">
        <f t="shared" si="108"/>
        <v>0</v>
      </c>
    </row>
    <row r="569" spans="22:44" x14ac:dyDescent="0.25">
      <c r="V569" s="774"/>
      <c r="W569" s="775"/>
      <c r="X569" s="776"/>
      <c r="Y569" s="777"/>
      <c r="Z569" s="769"/>
      <c r="AA569" s="770" t="str">
        <f t="shared" si="99"/>
        <v/>
      </c>
      <c r="AB569" s="771" t="str">
        <f t="shared" si="97"/>
        <v/>
      </c>
      <c r="AC569" s="771">
        <f t="shared" si="100"/>
        <v>0</v>
      </c>
      <c r="AD569" s="771">
        <f t="shared" si="101"/>
        <v>0</v>
      </c>
      <c r="AE569" s="771">
        <f t="shared" si="102"/>
        <v>0</v>
      </c>
      <c r="AF569" s="772">
        <f t="shared" si="103"/>
        <v>0</v>
      </c>
      <c r="AG569" s="773"/>
      <c r="AH569" s="774"/>
      <c r="AI569" s="775"/>
      <c r="AJ569" s="776"/>
      <c r="AK569" s="777"/>
      <c r="AL569" s="769"/>
      <c r="AM569" s="770" t="str">
        <f t="shared" si="104"/>
        <v/>
      </c>
      <c r="AN569" s="771" t="str">
        <f t="shared" si="98"/>
        <v/>
      </c>
      <c r="AO569" s="771">
        <f t="shared" si="105"/>
        <v>0</v>
      </c>
      <c r="AP569" s="771">
        <f t="shared" si="106"/>
        <v>0</v>
      </c>
      <c r="AQ569" s="771">
        <f t="shared" si="107"/>
        <v>0</v>
      </c>
      <c r="AR569" s="772">
        <f t="shared" si="108"/>
        <v>0</v>
      </c>
    </row>
    <row r="570" spans="22:44" x14ac:dyDescent="0.25">
      <c r="V570" s="774"/>
      <c r="W570" s="775"/>
      <c r="X570" s="776"/>
      <c r="Y570" s="777"/>
      <c r="Z570" s="769"/>
      <c r="AA570" s="770" t="str">
        <f t="shared" si="99"/>
        <v/>
      </c>
      <c r="AB570" s="771" t="str">
        <f t="shared" si="97"/>
        <v/>
      </c>
      <c r="AC570" s="771">
        <f t="shared" si="100"/>
        <v>0</v>
      </c>
      <c r="AD570" s="771">
        <f t="shared" si="101"/>
        <v>0</v>
      </c>
      <c r="AE570" s="771">
        <f t="shared" si="102"/>
        <v>0</v>
      </c>
      <c r="AF570" s="772">
        <f t="shared" si="103"/>
        <v>0</v>
      </c>
      <c r="AG570" s="773"/>
      <c r="AH570" s="774"/>
      <c r="AI570" s="775"/>
      <c r="AJ570" s="776"/>
      <c r="AK570" s="777"/>
      <c r="AL570" s="769"/>
      <c r="AM570" s="770" t="str">
        <f t="shared" si="104"/>
        <v/>
      </c>
      <c r="AN570" s="771" t="str">
        <f t="shared" si="98"/>
        <v/>
      </c>
      <c r="AO570" s="771">
        <f t="shared" si="105"/>
        <v>0</v>
      </c>
      <c r="AP570" s="771">
        <f t="shared" si="106"/>
        <v>0</v>
      </c>
      <c r="AQ570" s="771">
        <f t="shared" si="107"/>
        <v>0</v>
      </c>
      <c r="AR570" s="772">
        <f t="shared" si="108"/>
        <v>0</v>
      </c>
    </row>
    <row r="571" spans="22:44" x14ac:dyDescent="0.25">
      <c r="V571" s="774"/>
      <c r="W571" s="775"/>
      <c r="X571" s="776"/>
      <c r="Y571" s="777"/>
      <c r="Z571" s="769"/>
      <c r="AA571" s="770" t="str">
        <f t="shared" si="99"/>
        <v/>
      </c>
      <c r="AB571" s="771" t="str">
        <f t="shared" si="97"/>
        <v/>
      </c>
      <c r="AC571" s="771">
        <f t="shared" si="100"/>
        <v>0</v>
      </c>
      <c r="AD571" s="771">
        <f t="shared" si="101"/>
        <v>0</v>
      </c>
      <c r="AE571" s="771">
        <f t="shared" si="102"/>
        <v>0</v>
      </c>
      <c r="AF571" s="772">
        <f t="shared" si="103"/>
        <v>0</v>
      </c>
      <c r="AG571" s="773"/>
      <c r="AH571" s="774"/>
      <c r="AI571" s="775"/>
      <c r="AJ571" s="776"/>
      <c r="AK571" s="777"/>
      <c r="AL571" s="769"/>
      <c r="AM571" s="770" t="str">
        <f t="shared" si="104"/>
        <v/>
      </c>
      <c r="AN571" s="771" t="str">
        <f t="shared" si="98"/>
        <v/>
      </c>
      <c r="AO571" s="771">
        <f t="shared" si="105"/>
        <v>0</v>
      </c>
      <c r="AP571" s="771">
        <f t="shared" si="106"/>
        <v>0</v>
      </c>
      <c r="AQ571" s="771">
        <f t="shared" si="107"/>
        <v>0</v>
      </c>
      <c r="AR571" s="772">
        <f t="shared" si="108"/>
        <v>0</v>
      </c>
    </row>
    <row r="572" spans="22:44" x14ac:dyDescent="0.25">
      <c r="V572" s="774"/>
      <c r="W572" s="775"/>
      <c r="X572" s="776"/>
      <c r="Y572" s="777"/>
      <c r="Z572" s="769"/>
      <c r="AA572" s="770" t="str">
        <f t="shared" si="99"/>
        <v/>
      </c>
      <c r="AB572" s="771" t="str">
        <f t="shared" si="97"/>
        <v/>
      </c>
      <c r="AC572" s="771">
        <f t="shared" si="100"/>
        <v>0</v>
      </c>
      <c r="AD572" s="771">
        <f t="shared" si="101"/>
        <v>0</v>
      </c>
      <c r="AE572" s="771">
        <f t="shared" si="102"/>
        <v>0</v>
      </c>
      <c r="AF572" s="772">
        <f t="shared" si="103"/>
        <v>0</v>
      </c>
      <c r="AG572" s="773"/>
      <c r="AH572" s="774"/>
      <c r="AI572" s="775"/>
      <c r="AJ572" s="776"/>
      <c r="AK572" s="777"/>
      <c r="AL572" s="769"/>
      <c r="AM572" s="770" t="str">
        <f t="shared" si="104"/>
        <v/>
      </c>
      <c r="AN572" s="771" t="str">
        <f t="shared" si="98"/>
        <v/>
      </c>
      <c r="AO572" s="771">
        <f t="shared" si="105"/>
        <v>0</v>
      </c>
      <c r="AP572" s="771">
        <f t="shared" si="106"/>
        <v>0</v>
      </c>
      <c r="AQ572" s="771">
        <f t="shared" si="107"/>
        <v>0</v>
      </c>
      <c r="AR572" s="772">
        <f t="shared" si="108"/>
        <v>0</v>
      </c>
    </row>
    <row r="573" spans="22:44" x14ac:dyDescent="0.25">
      <c r="V573" s="774"/>
      <c r="W573" s="775"/>
      <c r="X573" s="776"/>
      <c r="Y573" s="777"/>
      <c r="Z573" s="769"/>
      <c r="AA573" s="770" t="str">
        <f t="shared" si="99"/>
        <v/>
      </c>
      <c r="AB573" s="771" t="str">
        <f t="shared" si="97"/>
        <v/>
      </c>
      <c r="AC573" s="771">
        <f t="shared" si="100"/>
        <v>0</v>
      </c>
      <c r="AD573" s="771">
        <f t="shared" si="101"/>
        <v>0</v>
      </c>
      <c r="AE573" s="771">
        <f t="shared" si="102"/>
        <v>0</v>
      </c>
      <c r="AF573" s="772">
        <f t="shared" si="103"/>
        <v>0</v>
      </c>
      <c r="AG573" s="773"/>
      <c r="AH573" s="774"/>
      <c r="AI573" s="775"/>
      <c r="AJ573" s="776"/>
      <c r="AK573" s="777"/>
      <c r="AL573" s="769"/>
      <c r="AM573" s="770" t="str">
        <f t="shared" si="104"/>
        <v/>
      </c>
      <c r="AN573" s="771" t="str">
        <f t="shared" si="98"/>
        <v/>
      </c>
      <c r="AO573" s="771">
        <f t="shared" si="105"/>
        <v>0</v>
      </c>
      <c r="AP573" s="771">
        <f t="shared" si="106"/>
        <v>0</v>
      </c>
      <c r="AQ573" s="771">
        <f t="shared" si="107"/>
        <v>0</v>
      </c>
      <c r="AR573" s="772">
        <f t="shared" si="108"/>
        <v>0</v>
      </c>
    </row>
    <row r="574" spans="22:44" x14ac:dyDescent="0.25">
      <c r="V574" s="774"/>
      <c r="W574" s="775"/>
      <c r="X574" s="776"/>
      <c r="Y574" s="777"/>
      <c r="Z574" s="769"/>
      <c r="AA574" s="770" t="str">
        <f t="shared" si="99"/>
        <v/>
      </c>
      <c r="AB574" s="771" t="str">
        <f t="shared" si="97"/>
        <v/>
      </c>
      <c r="AC574" s="771">
        <f t="shared" si="100"/>
        <v>0</v>
      </c>
      <c r="AD574" s="771">
        <f t="shared" si="101"/>
        <v>0</v>
      </c>
      <c r="AE574" s="771">
        <f t="shared" si="102"/>
        <v>0</v>
      </c>
      <c r="AF574" s="772">
        <f t="shared" si="103"/>
        <v>0</v>
      </c>
      <c r="AG574" s="773"/>
      <c r="AH574" s="774"/>
      <c r="AI574" s="775"/>
      <c r="AJ574" s="776"/>
      <c r="AK574" s="777"/>
      <c r="AL574" s="769"/>
      <c r="AM574" s="770" t="str">
        <f t="shared" si="104"/>
        <v/>
      </c>
      <c r="AN574" s="771" t="str">
        <f t="shared" si="98"/>
        <v/>
      </c>
      <c r="AO574" s="771">
        <f t="shared" si="105"/>
        <v>0</v>
      </c>
      <c r="AP574" s="771">
        <f t="shared" si="106"/>
        <v>0</v>
      </c>
      <c r="AQ574" s="771">
        <f t="shared" si="107"/>
        <v>0</v>
      </c>
      <c r="AR574" s="772">
        <f t="shared" si="108"/>
        <v>0</v>
      </c>
    </row>
    <row r="575" spans="22:44" x14ac:dyDescent="0.25">
      <c r="V575" s="774"/>
      <c r="W575" s="775"/>
      <c r="X575" s="776"/>
      <c r="Y575" s="777"/>
      <c r="Z575" s="769"/>
      <c r="AA575" s="770" t="str">
        <f t="shared" si="99"/>
        <v/>
      </c>
      <c r="AB575" s="771" t="str">
        <f t="shared" si="97"/>
        <v/>
      </c>
      <c r="AC575" s="771">
        <f t="shared" si="100"/>
        <v>0</v>
      </c>
      <c r="AD575" s="771">
        <f t="shared" si="101"/>
        <v>0</v>
      </c>
      <c r="AE575" s="771">
        <f t="shared" si="102"/>
        <v>0</v>
      </c>
      <c r="AF575" s="772">
        <f t="shared" si="103"/>
        <v>0</v>
      </c>
      <c r="AG575" s="773"/>
      <c r="AH575" s="774"/>
      <c r="AI575" s="775"/>
      <c r="AJ575" s="776"/>
      <c r="AK575" s="777"/>
      <c r="AL575" s="769"/>
      <c r="AM575" s="770" t="str">
        <f t="shared" si="104"/>
        <v/>
      </c>
      <c r="AN575" s="771" t="str">
        <f t="shared" si="98"/>
        <v/>
      </c>
      <c r="AO575" s="771">
        <f t="shared" si="105"/>
        <v>0</v>
      </c>
      <c r="AP575" s="771">
        <f t="shared" si="106"/>
        <v>0</v>
      </c>
      <c r="AQ575" s="771">
        <f t="shared" si="107"/>
        <v>0</v>
      </c>
      <c r="AR575" s="772">
        <f t="shared" si="108"/>
        <v>0</v>
      </c>
    </row>
    <row r="576" spans="22:44" x14ac:dyDescent="0.25">
      <c r="V576" s="774"/>
      <c r="W576" s="775"/>
      <c r="X576" s="776"/>
      <c r="Y576" s="777"/>
      <c r="Z576" s="769"/>
      <c r="AA576" s="770" t="str">
        <f t="shared" si="99"/>
        <v/>
      </c>
      <c r="AB576" s="771" t="str">
        <f t="shared" si="97"/>
        <v/>
      </c>
      <c r="AC576" s="771">
        <f t="shared" si="100"/>
        <v>0</v>
      </c>
      <c r="AD576" s="771">
        <f t="shared" si="101"/>
        <v>0</v>
      </c>
      <c r="AE576" s="771">
        <f t="shared" si="102"/>
        <v>0</v>
      </c>
      <c r="AF576" s="772">
        <f t="shared" si="103"/>
        <v>0</v>
      </c>
      <c r="AG576" s="773"/>
      <c r="AH576" s="774"/>
      <c r="AI576" s="775"/>
      <c r="AJ576" s="776"/>
      <c r="AK576" s="777"/>
      <c r="AL576" s="769"/>
      <c r="AM576" s="770" t="str">
        <f t="shared" si="104"/>
        <v/>
      </c>
      <c r="AN576" s="771" t="str">
        <f t="shared" si="98"/>
        <v/>
      </c>
      <c r="AO576" s="771">
        <f t="shared" si="105"/>
        <v>0</v>
      </c>
      <c r="AP576" s="771">
        <f t="shared" si="106"/>
        <v>0</v>
      </c>
      <c r="AQ576" s="771">
        <f t="shared" si="107"/>
        <v>0</v>
      </c>
      <c r="AR576" s="772">
        <f t="shared" si="108"/>
        <v>0</v>
      </c>
    </row>
    <row r="577" spans="22:44" x14ac:dyDescent="0.25">
      <c r="V577" s="774"/>
      <c r="W577" s="775"/>
      <c r="X577" s="776"/>
      <c r="Y577" s="777"/>
      <c r="Z577" s="769"/>
      <c r="AA577" s="770" t="str">
        <f t="shared" si="99"/>
        <v/>
      </c>
      <c r="AB577" s="771" t="str">
        <f t="shared" si="97"/>
        <v/>
      </c>
      <c r="AC577" s="771">
        <f t="shared" si="100"/>
        <v>0</v>
      </c>
      <c r="AD577" s="771">
        <f t="shared" si="101"/>
        <v>0</v>
      </c>
      <c r="AE577" s="771">
        <f t="shared" si="102"/>
        <v>0</v>
      </c>
      <c r="AF577" s="772">
        <f t="shared" si="103"/>
        <v>0</v>
      </c>
      <c r="AG577" s="773"/>
      <c r="AH577" s="774"/>
      <c r="AI577" s="775"/>
      <c r="AJ577" s="776"/>
      <c r="AK577" s="777"/>
      <c r="AL577" s="769"/>
      <c r="AM577" s="770" t="str">
        <f t="shared" si="104"/>
        <v/>
      </c>
      <c r="AN577" s="771" t="str">
        <f t="shared" si="98"/>
        <v/>
      </c>
      <c r="AO577" s="771">
        <f t="shared" si="105"/>
        <v>0</v>
      </c>
      <c r="AP577" s="771">
        <f t="shared" si="106"/>
        <v>0</v>
      </c>
      <c r="AQ577" s="771">
        <f t="shared" si="107"/>
        <v>0</v>
      </c>
      <c r="AR577" s="772">
        <f t="shared" si="108"/>
        <v>0</v>
      </c>
    </row>
    <row r="578" spans="22:44" x14ac:dyDescent="0.25">
      <c r="V578" s="774"/>
      <c r="W578" s="775"/>
      <c r="X578" s="776"/>
      <c r="Y578" s="777"/>
      <c r="Z578" s="769"/>
      <c r="AA578" s="770" t="str">
        <f t="shared" si="99"/>
        <v/>
      </c>
      <c r="AB578" s="771" t="str">
        <f t="shared" si="97"/>
        <v/>
      </c>
      <c r="AC578" s="771">
        <f t="shared" si="100"/>
        <v>0</v>
      </c>
      <c r="AD578" s="771">
        <f t="shared" si="101"/>
        <v>0</v>
      </c>
      <c r="AE578" s="771">
        <f t="shared" si="102"/>
        <v>0</v>
      </c>
      <c r="AF578" s="772">
        <f t="shared" si="103"/>
        <v>0</v>
      </c>
      <c r="AG578" s="773"/>
      <c r="AH578" s="774"/>
      <c r="AI578" s="775"/>
      <c r="AJ578" s="776"/>
      <c r="AK578" s="777"/>
      <c r="AL578" s="769"/>
      <c r="AM578" s="770" t="str">
        <f t="shared" si="104"/>
        <v/>
      </c>
      <c r="AN578" s="771" t="str">
        <f t="shared" si="98"/>
        <v/>
      </c>
      <c r="AO578" s="771">
        <f t="shared" si="105"/>
        <v>0</v>
      </c>
      <c r="AP578" s="771">
        <f t="shared" si="106"/>
        <v>0</v>
      </c>
      <c r="AQ578" s="771">
        <f t="shared" si="107"/>
        <v>0</v>
      </c>
      <c r="AR578" s="772">
        <f t="shared" si="108"/>
        <v>0</v>
      </c>
    </row>
    <row r="579" spans="22:44" x14ac:dyDescent="0.25">
      <c r="V579" s="774"/>
      <c r="W579" s="775"/>
      <c r="X579" s="776"/>
      <c r="Y579" s="777"/>
      <c r="Z579" s="769"/>
      <c r="AA579" s="770" t="str">
        <f t="shared" si="99"/>
        <v/>
      </c>
      <c r="AB579" s="771" t="str">
        <f t="shared" si="97"/>
        <v/>
      </c>
      <c r="AC579" s="771">
        <f t="shared" si="100"/>
        <v>0</v>
      </c>
      <c r="AD579" s="771">
        <f t="shared" si="101"/>
        <v>0</v>
      </c>
      <c r="AE579" s="771">
        <f t="shared" si="102"/>
        <v>0</v>
      </c>
      <c r="AF579" s="772">
        <f t="shared" si="103"/>
        <v>0</v>
      </c>
      <c r="AG579" s="773"/>
      <c r="AH579" s="774"/>
      <c r="AI579" s="775"/>
      <c r="AJ579" s="776"/>
      <c r="AK579" s="777"/>
      <c r="AL579" s="769"/>
      <c r="AM579" s="770" t="str">
        <f t="shared" si="104"/>
        <v/>
      </c>
      <c r="AN579" s="771" t="str">
        <f t="shared" si="98"/>
        <v/>
      </c>
      <c r="AO579" s="771">
        <f t="shared" si="105"/>
        <v>0</v>
      </c>
      <c r="AP579" s="771">
        <f t="shared" si="106"/>
        <v>0</v>
      </c>
      <c r="AQ579" s="771">
        <f t="shared" si="107"/>
        <v>0</v>
      </c>
      <c r="AR579" s="772">
        <f t="shared" si="108"/>
        <v>0</v>
      </c>
    </row>
    <row r="580" spans="22:44" x14ac:dyDescent="0.25">
      <c r="V580" s="774"/>
      <c r="W580" s="775"/>
      <c r="X580" s="776"/>
      <c r="Y580" s="777"/>
      <c r="Z580" s="769"/>
      <c r="AA580" s="770" t="str">
        <f t="shared" si="99"/>
        <v/>
      </c>
      <c r="AB580" s="771" t="str">
        <f t="shared" si="97"/>
        <v/>
      </c>
      <c r="AC580" s="771">
        <f t="shared" si="100"/>
        <v>0</v>
      </c>
      <c r="AD580" s="771">
        <f t="shared" si="101"/>
        <v>0</v>
      </c>
      <c r="AE580" s="771">
        <f t="shared" si="102"/>
        <v>0</v>
      </c>
      <c r="AF580" s="772">
        <f t="shared" si="103"/>
        <v>0</v>
      </c>
      <c r="AG580" s="773"/>
      <c r="AH580" s="774"/>
      <c r="AI580" s="775"/>
      <c r="AJ580" s="776"/>
      <c r="AK580" s="777"/>
      <c r="AL580" s="769"/>
      <c r="AM580" s="770" t="str">
        <f t="shared" si="104"/>
        <v/>
      </c>
      <c r="AN580" s="771" t="str">
        <f t="shared" si="98"/>
        <v/>
      </c>
      <c r="AO580" s="771">
        <f t="shared" si="105"/>
        <v>0</v>
      </c>
      <c r="AP580" s="771">
        <f t="shared" si="106"/>
        <v>0</v>
      </c>
      <c r="AQ580" s="771">
        <f t="shared" si="107"/>
        <v>0</v>
      </c>
      <c r="AR580" s="772">
        <f t="shared" si="108"/>
        <v>0</v>
      </c>
    </row>
    <row r="581" spans="22:44" x14ac:dyDescent="0.25">
      <c r="V581" s="774"/>
      <c r="W581" s="775"/>
      <c r="X581" s="776"/>
      <c r="Y581" s="777"/>
      <c r="Z581" s="769"/>
      <c r="AA581" s="770" t="str">
        <f t="shared" si="99"/>
        <v/>
      </c>
      <c r="AB581" s="771" t="str">
        <f t="shared" si="97"/>
        <v/>
      </c>
      <c r="AC581" s="771">
        <f t="shared" si="100"/>
        <v>0</v>
      </c>
      <c r="AD581" s="771">
        <f t="shared" si="101"/>
        <v>0</v>
      </c>
      <c r="AE581" s="771">
        <f t="shared" si="102"/>
        <v>0</v>
      </c>
      <c r="AF581" s="772">
        <f t="shared" si="103"/>
        <v>0</v>
      </c>
      <c r="AG581" s="773"/>
      <c r="AH581" s="774"/>
      <c r="AI581" s="775"/>
      <c r="AJ581" s="776"/>
      <c r="AK581" s="777"/>
      <c r="AL581" s="769"/>
      <c r="AM581" s="770" t="str">
        <f t="shared" si="104"/>
        <v/>
      </c>
      <c r="AN581" s="771" t="str">
        <f t="shared" si="98"/>
        <v/>
      </c>
      <c r="AO581" s="771">
        <f t="shared" si="105"/>
        <v>0</v>
      </c>
      <c r="AP581" s="771">
        <f t="shared" si="106"/>
        <v>0</v>
      </c>
      <c r="AQ581" s="771">
        <f t="shared" si="107"/>
        <v>0</v>
      </c>
      <c r="AR581" s="772">
        <f t="shared" si="108"/>
        <v>0</v>
      </c>
    </row>
    <row r="582" spans="22:44" x14ac:dyDescent="0.25">
      <c r="V582" s="774"/>
      <c r="W582" s="775"/>
      <c r="X582" s="776"/>
      <c r="Y582" s="777"/>
      <c r="Z582" s="769"/>
      <c r="AA582" s="770" t="str">
        <f t="shared" si="99"/>
        <v/>
      </c>
      <c r="AB582" s="771" t="str">
        <f t="shared" si="97"/>
        <v/>
      </c>
      <c r="AC582" s="771">
        <f t="shared" si="100"/>
        <v>0</v>
      </c>
      <c r="AD582" s="771">
        <f t="shared" si="101"/>
        <v>0</v>
      </c>
      <c r="AE582" s="771">
        <f t="shared" si="102"/>
        <v>0</v>
      </c>
      <c r="AF582" s="772">
        <f t="shared" si="103"/>
        <v>0</v>
      </c>
      <c r="AG582" s="773"/>
      <c r="AH582" s="774"/>
      <c r="AI582" s="775"/>
      <c r="AJ582" s="776"/>
      <c r="AK582" s="777"/>
      <c r="AL582" s="769"/>
      <c r="AM582" s="770" t="str">
        <f t="shared" si="104"/>
        <v/>
      </c>
      <c r="AN582" s="771" t="str">
        <f t="shared" si="98"/>
        <v/>
      </c>
      <c r="AO582" s="771">
        <f t="shared" si="105"/>
        <v>0</v>
      </c>
      <c r="AP582" s="771">
        <f t="shared" si="106"/>
        <v>0</v>
      </c>
      <c r="AQ582" s="771">
        <f t="shared" si="107"/>
        <v>0</v>
      </c>
      <c r="AR582" s="772">
        <f t="shared" si="108"/>
        <v>0</v>
      </c>
    </row>
    <row r="583" spans="22:44" x14ac:dyDescent="0.25">
      <c r="V583" s="774"/>
      <c r="W583" s="775"/>
      <c r="X583" s="776"/>
      <c r="Y583" s="777"/>
      <c r="Z583" s="769"/>
      <c r="AA583" s="770" t="str">
        <f t="shared" si="99"/>
        <v/>
      </c>
      <c r="AB583" s="771" t="str">
        <f t="shared" si="97"/>
        <v/>
      </c>
      <c r="AC583" s="771">
        <f t="shared" si="100"/>
        <v>0</v>
      </c>
      <c r="AD583" s="771">
        <f t="shared" si="101"/>
        <v>0</v>
      </c>
      <c r="AE583" s="771">
        <f t="shared" si="102"/>
        <v>0</v>
      </c>
      <c r="AF583" s="772">
        <f t="shared" si="103"/>
        <v>0</v>
      </c>
      <c r="AG583" s="773"/>
      <c r="AH583" s="774"/>
      <c r="AI583" s="775"/>
      <c r="AJ583" s="776"/>
      <c r="AK583" s="777"/>
      <c r="AL583" s="769"/>
      <c r="AM583" s="770" t="str">
        <f t="shared" si="104"/>
        <v/>
      </c>
      <c r="AN583" s="771" t="str">
        <f t="shared" si="98"/>
        <v/>
      </c>
      <c r="AO583" s="771">
        <f t="shared" si="105"/>
        <v>0</v>
      </c>
      <c r="AP583" s="771">
        <f t="shared" si="106"/>
        <v>0</v>
      </c>
      <c r="AQ583" s="771">
        <f t="shared" si="107"/>
        <v>0</v>
      </c>
      <c r="AR583" s="772">
        <f t="shared" si="108"/>
        <v>0</v>
      </c>
    </row>
    <row r="584" spans="22:44" x14ac:dyDescent="0.25">
      <c r="V584" s="774"/>
      <c r="W584" s="775"/>
      <c r="X584" s="776"/>
      <c r="Y584" s="777"/>
      <c r="Z584" s="769"/>
      <c r="AA584" s="770" t="str">
        <f t="shared" si="99"/>
        <v/>
      </c>
      <c r="AB584" s="771" t="str">
        <f t="shared" ref="AB584:AB647" si="109">IF(Y584&gt;1,IF((TestEOY-X584)/365&gt;AA584,AA584,ROUNDUP(((TestEOY-X584)/365),0)),"")</f>
        <v/>
      </c>
      <c r="AC584" s="771">
        <f t="shared" si="100"/>
        <v>0</v>
      </c>
      <c r="AD584" s="771">
        <f t="shared" si="101"/>
        <v>0</v>
      </c>
      <c r="AE584" s="771">
        <f t="shared" si="102"/>
        <v>0</v>
      </c>
      <c r="AF584" s="772">
        <f t="shared" si="103"/>
        <v>0</v>
      </c>
      <c r="AG584" s="773"/>
      <c r="AH584" s="774"/>
      <c r="AI584" s="775"/>
      <c r="AJ584" s="776"/>
      <c r="AK584" s="777"/>
      <c r="AL584" s="769"/>
      <c r="AM584" s="770" t="str">
        <f t="shared" si="104"/>
        <v/>
      </c>
      <c r="AN584" s="771" t="str">
        <f t="shared" ref="AN584:AN647" si="110">IF(AK584&lt;&gt;"",IF((TestEOY-AJ584)/365&gt;AM584,AM584,ROUNDUP(((TestEOY-AJ584)/365),0)),"")</f>
        <v/>
      </c>
      <c r="AO584" s="771">
        <f t="shared" si="105"/>
        <v>0</v>
      </c>
      <c r="AP584" s="771">
        <f t="shared" si="106"/>
        <v>0</v>
      </c>
      <c r="AQ584" s="771">
        <f t="shared" si="107"/>
        <v>0</v>
      </c>
      <c r="AR584" s="772">
        <f t="shared" si="108"/>
        <v>0</v>
      </c>
    </row>
    <row r="585" spans="22:44" x14ac:dyDescent="0.25">
      <c r="V585" s="774"/>
      <c r="W585" s="775"/>
      <c r="X585" s="776"/>
      <c r="Y585" s="777"/>
      <c r="Z585" s="769"/>
      <c r="AA585" s="770" t="str">
        <f t="shared" ref="AA585:AA648" si="111">IFERROR(INDEX($AU$8:$AU$23,MATCH(V585,$AT$8:$AT$23,0)),"")</f>
        <v/>
      </c>
      <c r="AB585" s="771" t="str">
        <f t="shared" si="109"/>
        <v/>
      </c>
      <c r="AC585" s="771">
        <f t="shared" ref="AC585:AC648" si="112">IFERROR(IF(AB585&gt;=AA585,0,IF(AA585&gt;AB585,SLN(Y585,Z585,AA585),0)),"")</f>
        <v>0</v>
      </c>
      <c r="AD585" s="771">
        <f t="shared" ref="AD585:AD648" si="113">AE585-AC585</f>
        <v>0</v>
      </c>
      <c r="AE585" s="771">
        <f t="shared" ref="AE585:AE648" si="114">IFERROR(IF(OR(AA585=0,AA585=""),
     0,
     IF(AB585&gt;=AA585,
          +Y585,
          (+AC585*AB585))),
"")</f>
        <v>0</v>
      </c>
      <c r="AF585" s="772">
        <f t="shared" ref="AF585:AF648" si="115">IFERROR(IF(AE585&gt;Y585,0,(+Y585-AE585))-Z585,"")</f>
        <v>0</v>
      </c>
      <c r="AG585" s="773"/>
      <c r="AH585" s="774"/>
      <c r="AI585" s="775"/>
      <c r="AJ585" s="776"/>
      <c r="AK585" s="777"/>
      <c r="AL585" s="769"/>
      <c r="AM585" s="770" t="str">
        <f t="shared" ref="AM585:AM648" si="116">IFERROR(INDEX($AU$8:$AU$23,MATCH(AH585,$AT$8:$AT$23,0)),"")</f>
        <v/>
      </c>
      <c r="AN585" s="771" t="str">
        <f t="shared" si="110"/>
        <v/>
      </c>
      <c r="AO585" s="771">
        <f t="shared" ref="AO585:AO648" si="117">IFERROR(IF(AN585&gt;=AM585,0,IF(AM585&gt;AN585,SLN(AK585,AL585,AM585),0)),"")</f>
        <v>0</v>
      </c>
      <c r="AP585" s="771">
        <f t="shared" ref="AP585:AP648" si="118">AQ585-AO585</f>
        <v>0</v>
      </c>
      <c r="AQ585" s="771">
        <f t="shared" ref="AQ585:AQ648" si="119">IFERROR(IF(OR(AM585=0,AM585=""),
     0,
     IF(AN585&gt;=AM585,
          +AK585,
          (+AO585*AN585))),
"")</f>
        <v>0</v>
      </c>
      <c r="AR585" s="772">
        <f t="shared" ref="AR585:AR648" si="120">IFERROR(IF(AQ585&gt;AK585,0,(+AK585-AQ585))-AL585,"")</f>
        <v>0</v>
      </c>
    </row>
    <row r="586" spans="22:44" x14ac:dyDescent="0.25">
      <c r="V586" s="774"/>
      <c r="W586" s="775"/>
      <c r="X586" s="776"/>
      <c r="Y586" s="777"/>
      <c r="Z586" s="769"/>
      <c r="AA586" s="770" t="str">
        <f t="shared" si="111"/>
        <v/>
      </c>
      <c r="AB586" s="771" t="str">
        <f t="shared" si="109"/>
        <v/>
      </c>
      <c r="AC586" s="771">
        <f t="shared" si="112"/>
        <v>0</v>
      </c>
      <c r="AD586" s="771">
        <f t="shared" si="113"/>
        <v>0</v>
      </c>
      <c r="AE586" s="771">
        <f t="shared" si="114"/>
        <v>0</v>
      </c>
      <c r="AF586" s="772">
        <f t="shared" si="115"/>
        <v>0</v>
      </c>
      <c r="AG586" s="773"/>
      <c r="AH586" s="774"/>
      <c r="AI586" s="775"/>
      <c r="AJ586" s="776"/>
      <c r="AK586" s="777"/>
      <c r="AL586" s="769"/>
      <c r="AM586" s="770" t="str">
        <f t="shared" si="116"/>
        <v/>
      </c>
      <c r="AN586" s="771" t="str">
        <f t="shared" si="110"/>
        <v/>
      </c>
      <c r="AO586" s="771">
        <f t="shared" si="117"/>
        <v>0</v>
      </c>
      <c r="AP586" s="771">
        <f t="shared" si="118"/>
        <v>0</v>
      </c>
      <c r="AQ586" s="771">
        <f t="shared" si="119"/>
        <v>0</v>
      </c>
      <c r="AR586" s="772">
        <f t="shared" si="120"/>
        <v>0</v>
      </c>
    </row>
    <row r="587" spans="22:44" x14ac:dyDescent="0.25">
      <c r="V587" s="774"/>
      <c r="W587" s="775"/>
      <c r="X587" s="776"/>
      <c r="Y587" s="777"/>
      <c r="Z587" s="769"/>
      <c r="AA587" s="770" t="str">
        <f t="shared" si="111"/>
        <v/>
      </c>
      <c r="AB587" s="771" t="str">
        <f t="shared" si="109"/>
        <v/>
      </c>
      <c r="AC587" s="771">
        <f t="shared" si="112"/>
        <v>0</v>
      </c>
      <c r="AD587" s="771">
        <f t="shared" si="113"/>
        <v>0</v>
      </c>
      <c r="AE587" s="771">
        <f t="shared" si="114"/>
        <v>0</v>
      </c>
      <c r="AF587" s="772">
        <f t="shared" si="115"/>
        <v>0</v>
      </c>
      <c r="AG587" s="773"/>
      <c r="AH587" s="774"/>
      <c r="AI587" s="775"/>
      <c r="AJ587" s="776"/>
      <c r="AK587" s="777"/>
      <c r="AL587" s="769"/>
      <c r="AM587" s="770" t="str">
        <f t="shared" si="116"/>
        <v/>
      </c>
      <c r="AN587" s="771" t="str">
        <f t="shared" si="110"/>
        <v/>
      </c>
      <c r="AO587" s="771">
        <f t="shared" si="117"/>
        <v>0</v>
      </c>
      <c r="AP587" s="771">
        <f t="shared" si="118"/>
        <v>0</v>
      </c>
      <c r="AQ587" s="771">
        <f t="shared" si="119"/>
        <v>0</v>
      </c>
      <c r="AR587" s="772">
        <f t="shared" si="120"/>
        <v>0</v>
      </c>
    </row>
    <row r="588" spans="22:44" x14ac:dyDescent="0.25">
      <c r="V588" s="774"/>
      <c r="W588" s="775"/>
      <c r="X588" s="776"/>
      <c r="Y588" s="777"/>
      <c r="Z588" s="769"/>
      <c r="AA588" s="770" t="str">
        <f t="shared" si="111"/>
        <v/>
      </c>
      <c r="AB588" s="771" t="str">
        <f t="shared" si="109"/>
        <v/>
      </c>
      <c r="AC588" s="771">
        <f t="shared" si="112"/>
        <v>0</v>
      </c>
      <c r="AD588" s="771">
        <f t="shared" si="113"/>
        <v>0</v>
      </c>
      <c r="AE588" s="771">
        <f t="shared" si="114"/>
        <v>0</v>
      </c>
      <c r="AF588" s="772">
        <f t="shared" si="115"/>
        <v>0</v>
      </c>
      <c r="AG588" s="773"/>
      <c r="AH588" s="774"/>
      <c r="AI588" s="775"/>
      <c r="AJ588" s="776"/>
      <c r="AK588" s="777"/>
      <c r="AL588" s="769"/>
      <c r="AM588" s="770" t="str">
        <f t="shared" si="116"/>
        <v/>
      </c>
      <c r="AN588" s="771" t="str">
        <f t="shared" si="110"/>
        <v/>
      </c>
      <c r="AO588" s="771">
        <f t="shared" si="117"/>
        <v>0</v>
      </c>
      <c r="AP588" s="771">
        <f t="shared" si="118"/>
        <v>0</v>
      </c>
      <c r="AQ588" s="771">
        <f t="shared" si="119"/>
        <v>0</v>
      </c>
      <c r="AR588" s="772">
        <f t="shared" si="120"/>
        <v>0</v>
      </c>
    </row>
    <row r="589" spans="22:44" x14ac:dyDescent="0.25">
      <c r="V589" s="774"/>
      <c r="W589" s="775"/>
      <c r="X589" s="776"/>
      <c r="Y589" s="777"/>
      <c r="Z589" s="769"/>
      <c r="AA589" s="770" t="str">
        <f t="shared" si="111"/>
        <v/>
      </c>
      <c r="AB589" s="771" t="str">
        <f t="shared" si="109"/>
        <v/>
      </c>
      <c r="AC589" s="771">
        <f t="shared" si="112"/>
        <v>0</v>
      </c>
      <c r="AD589" s="771">
        <f t="shared" si="113"/>
        <v>0</v>
      </c>
      <c r="AE589" s="771">
        <f t="shared" si="114"/>
        <v>0</v>
      </c>
      <c r="AF589" s="772">
        <f t="shared" si="115"/>
        <v>0</v>
      </c>
      <c r="AG589" s="773"/>
      <c r="AH589" s="774"/>
      <c r="AI589" s="775"/>
      <c r="AJ589" s="776"/>
      <c r="AK589" s="777"/>
      <c r="AL589" s="769"/>
      <c r="AM589" s="770" t="str">
        <f t="shared" si="116"/>
        <v/>
      </c>
      <c r="AN589" s="771" t="str">
        <f t="shared" si="110"/>
        <v/>
      </c>
      <c r="AO589" s="771">
        <f t="shared" si="117"/>
        <v>0</v>
      </c>
      <c r="AP589" s="771">
        <f t="shared" si="118"/>
        <v>0</v>
      </c>
      <c r="AQ589" s="771">
        <f t="shared" si="119"/>
        <v>0</v>
      </c>
      <c r="AR589" s="772">
        <f t="shared" si="120"/>
        <v>0</v>
      </c>
    </row>
    <row r="590" spans="22:44" x14ac:dyDescent="0.25">
      <c r="V590" s="774"/>
      <c r="W590" s="775"/>
      <c r="X590" s="776"/>
      <c r="Y590" s="777"/>
      <c r="Z590" s="769"/>
      <c r="AA590" s="770" t="str">
        <f t="shared" si="111"/>
        <v/>
      </c>
      <c r="AB590" s="771" t="str">
        <f t="shared" si="109"/>
        <v/>
      </c>
      <c r="AC590" s="771">
        <f t="shared" si="112"/>
        <v>0</v>
      </c>
      <c r="AD590" s="771">
        <f t="shared" si="113"/>
        <v>0</v>
      </c>
      <c r="AE590" s="771">
        <f t="shared" si="114"/>
        <v>0</v>
      </c>
      <c r="AF590" s="772">
        <f t="shared" si="115"/>
        <v>0</v>
      </c>
      <c r="AG590" s="773"/>
      <c r="AH590" s="774"/>
      <c r="AI590" s="775"/>
      <c r="AJ590" s="776"/>
      <c r="AK590" s="777"/>
      <c r="AL590" s="769"/>
      <c r="AM590" s="770" t="str">
        <f t="shared" si="116"/>
        <v/>
      </c>
      <c r="AN590" s="771" t="str">
        <f t="shared" si="110"/>
        <v/>
      </c>
      <c r="AO590" s="771">
        <f t="shared" si="117"/>
        <v>0</v>
      </c>
      <c r="AP590" s="771">
        <f t="shared" si="118"/>
        <v>0</v>
      </c>
      <c r="AQ590" s="771">
        <f t="shared" si="119"/>
        <v>0</v>
      </c>
      <c r="AR590" s="772">
        <f t="shared" si="120"/>
        <v>0</v>
      </c>
    </row>
    <row r="591" spans="22:44" x14ac:dyDescent="0.25">
      <c r="V591" s="774"/>
      <c r="W591" s="775"/>
      <c r="X591" s="776"/>
      <c r="Y591" s="777"/>
      <c r="Z591" s="769"/>
      <c r="AA591" s="770" t="str">
        <f t="shared" si="111"/>
        <v/>
      </c>
      <c r="AB591" s="771" t="str">
        <f t="shared" si="109"/>
        <v/>
      </c>
      <c r="AC591" s="771">
        <f t="shared" si="112"/>
        <v>0</v>
      </c>
      <c r="AD591" s="771">
        <f t="shared" si="113"/>
        <v>0</v>
      </c>
      <c r="AE591" s="771">
        <f t="shared" si="114"/>
        <v>0</v>
      </c>
      <c r="AF591" s="772">
        <f t="shared" si="115"/>
        <v>0</v>
      </c>
      <c r="AG591" s="773"/>
      <c r="AH591" s="774"/>
      <c r="AI591" s="775"/>
      <c r="AJ591" s="776"/>
      <c r="AK591" s="777"/>
      <c r="AL591" s="769"/>
      <c r="AM591" s="770" t="str">
        <f t="shared" si="116"/>
        <v/>
      </c>
      <c r="AN591" s="771" t="str">
        <f t="shared" si="110"/>
        <v/>
      </c>
      <c r="AO591" s="771">
        <f t="shared" si="117"/>
        <v>0</v>
      </c>
      <c r="AP591" s="771">
        <f t="shared" si="118"/>
        <v>0</v>
      </c>
      <c r="AQ591" s="771">
        <f t="shared" si="119"/>
        <v>0</v>
      </c>
      <c r="AR591" s="772">
        <f t="shared" si="120"/>
        <v>0</v>
      </c>
    </row>
    <row r="592" spans="22:44" x14ac:dyDescent="0.25">
      <c r="V592" s="774"/>
      <c r="W592" s="775"/>
      <c r="X592" s="776"/>
      <c r="Y592" s="777"/>
      <c r="Z592" s="769"/>
      <c r="AA592" s="770" t="str">
        <f t="shared" si="111"/>
        <v/>
      </c>
      <c r="AB592" s="771" t="str">
        <f t="shared" si="109"/>
        <v/>
      </c>
      <c r="AC592" s="771">
        <f t="shared" si="112"/>
        <v>0</v>
      </c>
      <c r="AD592" s="771">
        <f t="shared" si="113"/>
        <v>0</v>
      </c>
      <c r="AE592" s="771">
        <f t="shared" si="114"/>
        <v>0</v>
      </c>
      <c r="AF592" s="772">
        <f t="shared" si="115"/>
        <v>0</v>
      </c>
      <c r="AG592" s="773"/>
      <c r="AH592" s="774"/>
      <c r="AI592" s="775"/>
      <c r="AJ592" s="776"/>
      <c r="AK592" s="777"/>
      <c r="AL592" s="769"/>
      <c r="AM592" s="770" t="str">
        <f t="shared" si="116"/>
        <v/>
      </c>
      <c r="AN592" s="771" t="str">
        <f t="shared" si="110"/>
        <v/>
      </c>
      <c r="AO592" s="771">
        <f t="shared" si="117"/>
        <v>0</v>
      </c>
      <c r="AP592" s="771">
        <f t="shared" si="118"/>
        <v>0</v>
      </c>
      <c r="AQ592" s="771">
        <f t="shared" si="119"/>
        <v>0</v>
      </c>
      <c r="AR592" s="772">
        <f t="shared" si="120"/>
        <v>0</v>
      </c>
    </row>
    <row r="593" spans="22:44" x14ac:dyDescent="0.25">
      <c r="V593" s="774"/>
      <c r="W593" s="775"/>
      <c r="X593" s="776"/>
      <c r="Y593" s="777"/>
      <c r="Z593" s="769"/>
      <c r="AA593" s="770" t="str">
        <f t="shared" si="111"/>
        <v/>
      </c>
      <c r="AB593" s="771" t="str">
        <f t="shared" si="109"/>
        <v/>
      </c>
      <c r="AC593" s="771">
        <f t="shared" si="112"/>
        <v>0</v>
      </c>
      <c r="AD593" s="771">
        <f t="shared" si="113"/>
        <v>0</v>
      </c>
      <c r="AE593" s="771">
        <f t="shared" si="114"/>
        <v>0</v>
      </c>
      <c r="AF593" s="772">
        <f t="shared" si="115"/>
        <v>0</v>
      </c>
      <c r="AG593" s="773"/>
      <c r="AH593" s="774"/>
      <c r="AI593" s="775"/>
      <c r="AJ593" s="776"/>
      <c r="AK593" s="777"/>
      <c r="AL593" s="769"/>
      <c r="AM593" s="770" t="str">
        <f t="shared" si="116"/>
        <v/>
      </c>
      <c r="AN593" s="771" t="str">
        <f t="shared" si="110"/>
        <v/>
      </c>
      <c r="AO593" s="771">
        <f t="shared" si="117"/>
        <v>0</v>
      </c>
      <c r="AP593" s="771">
        <f t="shared" si="118"/>
        <v>0</v>
      </c>
      <c r="AQ593" s="771">
        <f t="shared" si="119"/>
        <v>0</v>
      </c>
      <c r="AR593" s="772">
        <f t="shared" si="120"/>
        <v>0</v>
      </c>
    </row>
    <row r="594" spans="22:44" x14ac:dyDescent="0.25">
      <c r="V594" s="774"/>
      <c r="W594" s="775"/>
      <c r="X594" s="776"/>
      <c r="Y594" s="777"/>
      <c r="Z594" s="769"/>
      <c r="AA594" s="770" t="str">
        <f t="shared" si="111"/>
        <v/>
      </c>
      <c r="AB594" s="771" t="str">
        <f t="shared" si="109"/>
        <v/>
      </c>
      <c r="AC594" s="771">
        <f t="shared" si="112"/>
        <v>0</v>
      </c>
      <c r="AD594" s="771">
        <f t="shared" si="113"/>
        <v>0</v>
      </c>
      <c r="AE594" s="771">
        <f t="shared" si="114"/>
        <v>0</v>
      </c>
      <c r="AF594" s="772">
        <f t="shared" si="115"/>
        <v>0</v>
      </c>
      <c r="AG594" s="773"/>
      <c r="AH594" s="774"/>
      <c r="AI594" s="775"/>
      <c r="AJ594" s="776"/>
      <c r="AK594" s="777"/>
      <c r="AL594" s="769"/>
      <c r="AM594" s="770" t="str">
        <f t="shared" si="116"/>
        <v/>
      </c>
      <c r="AN594" s="771" t="str">
        <f t="shared" si="110"/>
        <v/>
      </c>
      <c r="AO594" s="771">
        <f t="shared" si="117"/>
        <v>0</v>
      </c>
      <c r="AP594" s="771">
        <f t="shared" si="118"/>
        <v>0</v>
      </c>
      <c r="AQ594" s="771">
        <f t="shared" si="119"/>
        <v>0</v>
      </c>
      <c r="AR594" s="772">
        <f t="shared" si="120"/>
        <v>0</v>
      </c>
    </row>
    <row r="595" spans="22:44" x14ac:dyDescent="0.25">
      <c r="V595" s="774"/>
      <c r="W595" s="775"/>
      <c r="X595" s="776"/>
      <c r="Y595" s="777"/>
      <c r="Z595" s="769"/>
      <c r="AA595" s="770" t="str">
        <f t="shared" si="111"/>
        <v/>
      </c>
      <c r="AB595" s="771" t="str">
        <f t="shared" si="109"/>
        <v/>
      </c>
      <c r="AC595" s="771">
        <f t="shared" si="112"/>
        <v>0</v>
      </c>
      <c r="AD595" s="771">
        <f t="shared" si="113"/>
        <v>0</v>
      </c>
      <c r="AE595" s="771">
        <f t="shared" si="114"/>
        <v>0</v>
      </c>
      <c r="AF595" s="772">
        <f t="shared" si="115"/>
        <v>0</v>
      </c>
      <c r="AG595" s="773"/>
      <c r="AH595" s="774"/>
      <c r="AI595" s="775"/>
      <c r="AJ595" s="776"/>
      <c r="AK595" s="777"/>
      <c r="AL595" s="769"/>
      <c r="AM595" s="770" t="str">
        <f t="shared" si="116"/>
        <v/>
      </c>
      <c r="AN595" s="771" t="str">
        <f t="shared" si="110"/>
        <v/>
      </c>
      <c r="AO595" s="771">
        <f t="shared" si="117"/>
        <v>0</v>
      </c>
      <c r="AP595" s="771">
        <f t="shared" si="118"/>
        <v>0</v>
      </c>
      <c r="AQ595" s="771">
        <f t="shared" si="119"/>
        <v>0</v>
      </c>
      <c r="AR595" s="772">
        <f t="shared" si="120"/>
        <v>0</v>
      </c>
    </row>
    <row r="596" spans="22:44" x14ac:dyDescent="0.25">
      <c r="V596" s="774"/>
      <c r="W596" s="775"/>
      <c r="X596" s="776"/>
      <c r="Y596" s="777"/>
      <c r="Z596" s="769"/>
      <c r="AA596" s="770" t="str">
        <f t="shared" si="111"/>
        <v/>
      </c>
      <c r="AB596" s="771" t="str">
        <f t="shared" si="109"/>
        <v/>
      </c>
      <c r="AC596" s="771">
        <f t="shared" si="112"/>
        <v>0</v>
      </c>
      <c r="AD596" s="771">
        <f t="shared" si="113"/>
        <v>0</v>
      </c>
      <c r="AE596" s="771">
        <f t="shared" si="114"/>
        <v>0</v>
      </c>
      <c r="AF596" s="772">
        <f t="shared" si="115"/>
        <v>0</v>
      </c>
      <c r="AG596" s="773"/>
      <c r="AH596" s="774"/>
      <c r="AI596" s="775"/>
      <c r="AJ596" s="776"/>
      <c r="AK596" s="777"/>
      <c r="AL596" s="769"/>
      <c r="AM596" s="770" t="str">
        <f t="shared" si="116"/>
        <v/>
      </c>
      <c r="AN596" s="771" t="str">
        <f t="shared" si="110"/>
        <v/>
      </c>
      <c r="AO596" s="771">
        <f t="shared" si="117"/>
        <v>0</v>
      </c>
      <c r="AP596" s="771">
        <f t="shared" si="118"/>
        <v>0</v>
      </c>
      <c r="AQ596" s="771">
        <f t="shared" si="119"/>
        <v>0</v>
      </c>
      <c r="AR596" s="772">
        <f t="shared" si="120"/>
        <v>0</v>
      </c>
    </row>
    <row r="597" spans="22:44" x14ac:dyDescent="0.25">
      <c r="V597" s="774"/>
      <c r="W597" s="775"/>
      <c r="X597" s="776"/>
      <c r="Y597" s="777"/>
      <c r="Z597" s="769"/>
      <c r="AA597" s="770" t="str">
        <f t="shared" si="111"/>
        <v/>
      </c>
      <c r="AB597" s="771" t="str">
        <f t="shared" si="109"/>
        <v/>
      </c>
      <c r="AC597" s="771">
        <f t="shared" si="112"/>
        <v>0</v>
      </c>
      <c r="AD597" s="771">
        <f t="shared" si="113"/>
        <v>0</v>
      </c>
      <c r="AE597" s="771">
        <f t="shared" si="114"/>
        <v>0</v>
      </c>
      <c r="AF597" s="772">
        <f t="shared" si="115"/>
        <v>0</v>
      </c>
      <c r="AG597" s="773"/>
      <c r="AH597" s="774"/>
      <c r="AI597" s="775"/>
      <c r="AJ597" s="776"/>
      <c r="AK597" s="777"/>
      <c r="AL597" s="769"/>
      <c r="AM597" s="770" t="str">
        <f t="shared" si="116"/>
        <v/>
      </c>
      <c r="AN597" s="771" t="str">
        <f t="shared" si="110"/>
        <v/>
      </c>
      <c r="AO597" s="771">
        <f t="shared" si="117"/>
        <v>0</v>
      </c>
      <c r="AP597" s="771">
        <f t="shared" si="118"/>
        <v>0</v>
      </c>
      <c r="AQ597" s="771">
        <f t="shared" si="119"/>
        <v>0</v>
      </c>
      <c r="AR597" s="772">
        <f t="shared" si="120"/>
        <v>0</v>
      </c>
    </row>
    <row r="598" spans="22:44" x14ac:dyDescent="0.25">
      <c r="V598" s="774"/>
      <c r="W598" s="775"/>
      <c r="X598" s="776"/>
      <c r="Y598" s="777"/>
      <c r="Z598" s="769"/>
      <c r="AA598" s="770" t="str">
        <f t="shared" si="111"/>
        <v/>
      </c>
      <c r="AB598" s="771" t="str">
        <f t="shared" si="109"/>
        <v/>
      </c>
      <c r="AC598" s="771">
        <f t="shared" si="112"/>
        <v>0</v>
      </c>
      <c r="AD598" s="771">
        <f t="shared" si="113"/>
        <v>0</v>
      </c>
      <c r="AE598" s="771">
        <f t="shared" si="114"/>
        <v>0</v>
      </c>
      <c r="AF598" s="772">
        <f t="shared" si="115"/>
        <v>0</v>
      </c>
      <c r="AG598" s="773"/>
      <c r="AH598" s="774"/>
      <c r="AI598" s="775"/>
      <c r="AJ598" s="776"/>
      <c r="AK598" s="777"/>
      <c r="AL598" s="769"/>
      <c r="AM598" s="770" t="str">
        <f t="shared" si="116"/>
        <v/>
      </c>
      <c r="AN598" s="771" t="str">
        <f t="shared" si="110"/>
        <v/>
      </c>
      <c r="AO598" s="771">
        <f t="shared" si="117"/>
        <v>0</v>
      </c>
      <c r="AP598" s="771">
        <f t="shared" si="118"/>
        <v>0</v>
      </c>
      <c r="AQ598" s="771">
        <f t="shared" si="119"/>
        <v>0</v>
      </c>
      <c r="AR598" s="772">
        <f t="shared" si="120"/>
        <v>0</v>
      </c>
    </row>
    <row r="599" spans="22:44" x14ac:dyDescent="0.25">
      <c r="V599" s="774"/>
      <c r="W599" s="775"/>
      <c r="X599" s="776"/>
      <c r="Y599" s="777"/>
      <c r="Z599" s="769"/>
      <c r="AA599" s="770" t="str">
        <f t="shared" si="111"/>
        <v/>
      </c>
      <c r="AB599" s="771" t="str">
        <f t="shared" si="109"/>
        <v/>
      </c>
      <c r="AC599" s="771">
        <f t="shared" si="112"/>
        <v>0</v>
      </c>
      <c r="AD599" s="771">
        <f t="shared" si="113"/>
        <v>0</v>
      </c>
      <c r="AE599" s="771">
        <f t="shared" si="114"/>
        <v>0</v>
      </c>
      <c r="AF599" s="772">
        <f t="shared" si="115"/>
        <v>0</v>
      </c>
      <c r="AG599" s="773"/>
      <c r="AH599" s="774"/>
      <c r="AI599" s="775"/>
      <c r="AJ599" s="776"/>
      <c r="AK599" s="777"/>
      <c r="AL599" s="769"/>
      <c r="AM599" s="770" t="str">
        <f t="shared" si="116"/>
        <v/>
      </c>
      <c r="AN599" s="771" t="str">
        <f t="shared" si="110"/>
        <v/>
      </c>
      <c r="AO599" s="771">
        <f t="shared" si="117"/>
        <v>0</v>
      </c>
      <c r="AP599" s="771">
        <f t="shared" si="118"/>
        <v>0</v>
      </c>
      <c r="AQ599" s="771">
        <f t="shared" si="119"/>
        <v>0</v>
      </c>
      <c r="AR599" s="772">
        <f t="shared" si="120"/>
        <v>0</v>
      </c>
    </row>
    <row r="600" spans="22:44" x14ac:dyDescent="0.25">
      <c r="V600" s="774"/>
      <c r="W600" s="775"/>
      <c r="X600" s="776"/>
      <c r="Y600" s="777"/>
      <c r="Z600" s="769"/>
      <c r="AA600" s="770" t="str">
        <f t="shared" si="111"/>
        <v/>
      </c>
      <c r="AB600" s="771" t="str">
        <f t="shared" si="109"/>
        <v/>
      </c>
      <c r="AC600" s="771">
        <f t="shared" si="112"/>
        <v>0</v>
      </c>
      <c r="AD600" s="771">
        <f t="shared" si="113"/>
        <v>0</v>
      </c>
      <c r="AE600" s="771">
        <f t="shared" si="114"/>
        <v>0</v>
      </c>
      <c r="AF600" s="772">
        <f t="shared" si="115"/>
        <v>0</v>
      </c>
      <c r="AG600" s="773"/>
      <c r="AH600" s="774"/>
      <c r="AI600" s="775"/>
      <c r="AJ600" s="776"/>
      <c r="AK600" s="777"/>
      <c r="AL600" s="769"/>
      <c r="AM600" s="770" t="str">
        <f t="shared" si="116"/>
        <v/>
      </c>
      <c r="AN600" s="771" t="str">
        <f t="shared" si="110"/>
        <v/>
      </c>
      <c r="AO600" s="771">
        <f t="shared" si="117"/>
        <v>0</v>
      </c>
      <c r="AP600" s="771">
        <f t="shared" si="118"/>
        <v>0</v>
      </c>
      <c r="AQ600" s="771">
        <f t="shared" si="119"/>
        <v>0</v>
      </c>
      <c r="AR600" s="772">
        <f t="shared" si="120"/>
        <v>0</v>
      </c>
    </row>
    <row r="601" spans="22:44" x14ac:dyDescent="0.25">
      <c r="V601" s="774"/>
      <c r="W601" s="775"/>
      <c r="X601" s="776"/>
      <c r="Y601" s="777"/>
      <c r="Z601" s="769"/>
      <c r="AA601" s="770" t="str">
        <f t="shared" si="111"/>
        <v/>
      </c>
      <c r="AB601" s="771" t="str">
        <f t="shared" si="109"/>
        <v/>
      </c>
      <c r="AC601" s="771">
        <f t="shared" si="112"/>
        <v>0</v>
      </c>
      <c r="AD601" s="771">
        <f t="shared" si="113"/>
        <v>0</v>
      </c>
      <c r="AE601" s="771">
        <f t="shared" si="114"/>
        <v>0</v>
      </c>
      <c r="AF601" s="772">
        <f t="shared" si="115"/>
        <v>0</v>
      </c>
      <c r="AG601" s="773"/>
      <c r="AH601" s="774"/>
      <c r="AI601" s="775"/>
      <c r="AJ601" s="776"/>
      <c r="AK601" s="777"/>
      <c r="AL601" s="769"/>
      <c r="AM601" s="770" t="str">
        <f t="shared" si="116"/>
        <v/>
      </c>
      <c r="AN601" s="771" t="str">
        <f t="shared" si="110"/>
        <v/>
      </c>
      <c r="AO601" s="771">
        <f t="shared" si="117"/>
        <v>0</v>
      </c>
      <c r="AP601" s="771">
        <f t="shared" si="118"/>
        <v>0</v>
      </c>
      <c r="AQ601" s="771">
        <f t="shared" si="119"/>
        <v>0</v>
      </c>
      <c r="AR601" s="772">
        <f t="shared" si="120"/>
        <v>0</v>
      </c>
    </row>
    <row r="602" spans="22:44" x14ac:dyDescent="0.25">
      <c r="V602" s="774"/>
      <c r="W602" s="775"/>
      <c r="X602" s="776"/>
      <c r="Y602" s="777"/>
      <c r="Z602" s="769"/>
      <c r="AA602" s="770" t="str">
        <f t="shared" si="111"/>
        <v/>
      </c>
      <c r="AB602" s="771" t="str">
        <f t="shared" si="109"/>
        <v/>
      </c>
      <c r="AC602" s="771">
        <f t="shared" si="112"/>
        <v>0</v>
      </c>
      <c r="AD602" s="771">
        <f t="shared" si="113"/>
        <v>0</v>
      </c>
      <c r="AE602" s="771">
        <f t="shared" si="114"/>
        <v>0</v>
      </c>
      <c r="AF602" s="772">
        <f t="shared" si="115"/>
        <v>0</v>
      </c>
      <c r="AG602" s="773"/>
      <c r="AH602" s="774"/>
      <c r="AI602" s="775"/>
      <c r="AJ602" s="776"/>
      <c r="AK602" s="777"/>
      <c r="AL602" s="769"/>
      <c r="AM602" s="770" t="str">
        <f t="shared" si="116"/>
        <v/>
      </c>
      <c r="AN602" s="771" t="str">
        <f t="shared" si="110"/>
        <v/>
      </c>
      <c r="AO602" s="771">
        <f t="shared" si="117"/>
        <v>0</v>
      </c>
      <c r="AP602" s="771">
        <f t="shared" si="118"/>
        <v>0</v>
      </c>
      <c r="AQ602" s="771">
        <f t="shared" si="119"/>
        <v>0</v>
      </c>
      <c r="AR602" s="772">
        <f t="shared" si="120"/>
        <v>0</v>
      </c>
    </row>
    <row r="603" spans="22:44" x14ac:dyDescent="0.25">
      <c r="V603" s="774"/>
      <c r="W603" s="775"/>
      <c r="X603" s="776"/>
      <c r="Y603" s="777"/>
      <c r="Z603" s="769"/>
      <c r="AA603" s="770" t="str">
        <f t="shared" si="111"/>
        <v/>
      </c>
      <c r="AB603" s="771" t="str">
        <f t="shared" si="109"/>
        <v/>
      </c>
      <c r="AC603" s="771">
        <f t="shared" si="112"/>
        <v>0</v>
      </c>
      <c r="AD603" s="771">
        <f t="shared" si="113"/>
        <v>0</v>
      </c>
      <c r="AE603" s="771">
        <f t="shared" si="114"/>
        <v>0</v>
      </c>
      <c r="AF603" s="772">
        <f t="shared" si="115"/>
        <v>0</v>
      </c>
      <c r="AG603" s="773"/>
      <c r="AH603" s="774"/>
      <c r="AI603" s="775"/>
      <c r="AJ603" s="776"/>
      <c r="AK603" s="777"/>
      <c r="AL603" s="769"/>
      <c r="AM603" s="770" t="str">
        <f t="shared" si="116"/>
        <v/>
      </c>
      <c r="AN603" s="771" t="str">
        <f t="shared" si="110"/>
        <v/>
      </c>
      <c r="AO603" s="771">
        <f t="shared" si="117"/>
        <v>0</v>
      </c>
      <c r="AP603" s="771">
        <f t="shared" si="118"/>
        <v>0</v>
      </c>
      <c r="AQ603" s="771">
        <f t="shared" si="119"/>
        <v>0</v>
      </c>
      <c r="AR603" s="772">
        <f t="shared" si="120"/>
        <v>0</v>
      </c>
    </row>
    <row r="604" spans="22:44" x14ac:dyDescent="0.25">
      <c r="V604" s="774"/>
      <c r="W604" s="775"/>
      <c r="X604" s="776"/>
      <c r="Y604" s="777"/>
      <c r="Z604" s="769"/>
      <c r="AA604" s="770" t="str">
        <f t="shared" si="111"/>
        <v/>
      </c>
      <c r="AB604" s="771" t="str">
        <f t="shared" si="109"/>
        <v/>
      </c>
      <c r="AC604" s="771">
        <f t="shared" si="112"/>
        <v>0</v>
      </c>
      <c r="AD604" s="771">
        <f t="shared" si="113"/>
        <v>0</v>
      </c>
      <c r="AE604" s="771">
        <f t="shared" si="114"/>
        <v>0</v>
      </c>
      <c r="AF604" s="772">
        <f t="shared" si="115"/>
        <v>0</v>
      </c>
      <c r="AG604" s="773"/>
      <c r="AH604" s="774"/>
      <c r="AI604" s="775"/>
      <c r="AJ604" s="776"/>
      <c r="AK604" s="777"/>
      <c r="AL604" s="769"/>
      <c r="AM604" s="770" t="str">
        <f t="shared" si="116"/>
        <v/>
      </c>
      <c r="AN604" s="771" t="str">
        <f t="shared" si="110"/>
        <v/>
      </c>
      <c r="AO604" s="771">
        <f t="shared" si="117"/>
        <v>0</v>
      </c>
      <c r="AP604" s="771">
        <f t="shared" si="118"/>
        <v>0</v>
      </c>
      <c r="AQ604" s="771">
        <f t="shared" si="119"/>
        <v>0</v>
      </c>
      <c r="AR604" s="772">
        <f t="shared" si="120"/>
        <v>0</v>
      </c>
    </row>
    <row r="605" spans="22:44" x14ac:dyDescent="0.25">
      <c r="V605" s="774"/>
      <c r="W605" s="775"/>
      <c r="X605" s="776"/>
      <c r="Y605" s="777"/>
      <c r="Z605" s="769"/>
      <c r="AA605" s="770" t="str">
        <f t="shared" si="111"/>
        <v/>
      </c>
      <c r="AB605" s="771" t="str">
        <f t="shared" si="109"/>
        <v/>
      </c>
      <c r="AC605" s="771">
        <f t="shared" si="112"/>
        <v>0</v>
      </c>
      <c r="AD605" s="771">
        <f t="shared" si="113"/>
        <v>0</v>
      </c>
      <c r="AE605" s="771">
        <f t="shared" si="114"/>
        <v>0</v>
      </c>
      <c r="AF605" s="772">
        <f t="shared" si="115"/>
        <v>0</v>
      </c>
      <c r="AG605" s="773"/>
      <c r="AH605" s="774"/>
      <c r="AI605" s="775"/>
      <c r="AJ605" s="776"/>
      <c r="AK605" s="777"/>
      <c r="AL605" s="769"/>
      <c r="AM605" s="770" t="str">
        <f t="shared" si="116"/>
        <v/>
      </c>
      <c r="AN605" s="771" t="str">
        <f t="shared" si="110"/>
        <v/>
      </c>
      <c r="AO605" s="771">
        <f t="shared" si="117"/>
        <v>0</v>
      </c>
      <c r="AP605" s="771">
        <f t="shared" si="118"/>
        <v>0</v>
      </c>
      <c r="AQ605" s="771">
        <f t="shared" si="119"/>
        <v>0</v>
      </c>
      <c r="AR605" s="772">
        <f t="shared" si="120"/>
        <v>0</v>
      </c>
    </row>
    <row r="606" spans="22:44" x14ac:dyDescent="0.25">
      <c r="V606" s="774"/>
      <c r="W606" s="775"/>
      <c r="X606" s="776"/>
      <c r="Y606" s="777"/>
      <c r="Z606" s="769"/>
      <c r="AA606" s="770" t="str">
        <f t="shared" si="111"/>
        <v/>
      </c>
      <c r="AB606" s="771" t="str">
        <f t="shared" si="109"/>
        <v/>
      </c>
      <c r="AC606" s="771">
        <f t="shared" si="112"/>
        <v>0</v>
      </c>
      <c r="AD606" s="771">
        <f t="shared" si="113"/>
        <v>0</v>
      </c>
      <c r="AE606" s="771">
        <f t="shared" si="114"/>
        <v>0</v>
      </c>
      <c r="AF606" s="772">
        <f t="shared" si="115"/>
        <v>0</v>
      </c>
      <c r="AG606" s="773"/>
      <c r="AH606" s="774"/>
      <c r="AI606" s="775"/>
      <c r="AJ606" s="776"/>
      <c r="AK606" s="777"/>
      <c r="AL606" s="769"/>
      <c r="AM606" s="770" t="str">
        <f t="shared" si="116"/>
        <v/>
      </c>
      <c r="AN606" s="771" t="str">
        <f t="shared" si="110"/>
        <v/>
      </c>
      <c r="AO606" s="771">
        <f t="shared" si="117"/>
        <v>0</v>
      </c>
      <c r="AP606" s="771">
        <f t="shared" si="118"/>
        <v>0</v>
      </c>
      <c r="AQ606" s="771">
        <f t="shared" si="119"/>
        <v>0</v>
      </c>
      <c r="AR606" s="772">
        <f t="shared" si="120"/>
        <v>0</v>
      </c>
    </row>
    <row r="607" spans="22:44" x14ac:dyDescent="0.25">
      <c r="V607" s="774"/>
      <c r="W607" s="775"/>
      <c r="X607" s="776"/>
      <c r="Y607" s="777"/>
      <c r="Z607" s="769"/>
      <c r="AA607" s="770" t="str">
        <f t="shared" si="111"/>
        <v/>
      </c>
      <c r="AB607" s="771" t="str">
        <f t="shared" si="109"/>
        <v/>
      </c>
      <c r="AC607" s="771">
        <f t="shared" si="112"/>
        <v>0</v>
      </c>
      <c r="AD607" s="771">
        <f t="shared" si="113"/>
        <v>0</v>
      </c>
      <c r="AE607" s="771">
        <f t="shared" si="114"/>
        <v>0</v>
      </c>
      <c r="AF607" s="772">
        <f t="shared" si="115"/>
        <v>0</v>
      </c>
      <c r="AG607" s="773"/>
      <c r="AH607" s="774"/>
      <c r="AI607" s="775"/>
      <c r="AJ607" s="776"/>
      <c r="AK607" s="777"/>
      <c r="AL607" s="769"/>
      <c r="AM607" s="770" t="str">
        <f t="shared" si="116"/>
        <v/>
      </c>
      <c r="AN607" s="771" t="str">
        <f t="shared" si="110"/>
        <v/>
      </c>
      <c r="AO607" s="771">
        <f t="shared" si="117"/>
        <v>0</v>
      </c>
      <c r="AP607" s="771">
        <f t="shared" si="118"/>
        <v>0</v>
      </c>
      <c r="AQ607" s="771">
        <f t="shared" si="119"/>
        <v>0</v>
      </c>
      <c r="AR607" s="772">
        <f t="shared" si="120"/>
        <v>0</v>
      </c>
    </row>
    <row r="608" spans="22:44" x14ac:dyDescent="0.25">
      <c r="V608" s="774"/>
      <c r="W608" s="775"/>
      <c r="X608" s="776"/>
      <c r="Y608" s="777"/>
      <c r="Z608" s="769"/>
      <c r="AA608" s="770" t="str">
        <f t="shared" si="111"/>
        <v/>
      </c>
      <c r="AB608" s="771" t="str">
        <f t="shared" si="109"/>
        <v/>
      </c>
      <c r="AC608" s="771">
        <f t="shared" si="112"/>
        <v>0</v>
      </c>
      <c r="AD608" s="771">
        <f t="shared" si="113"/>
        <v>0</v>
      </c>
      <c r="AE608" s="771">
        <f t="shared" si="114"/>
        <v>0</v>
      </c>
      <c r="AF608" s="772">
        <f t="shared" si="115"/>
        <v>0</v>
      </c>
      <c r="AG608" s="773"/>
      <c r="AH608" s="774"/>
      <c r="AI608" s="775"/>
      <c r="AJ608" s="776"/>
      <c r="AK608" s="777"/>
      <c r="AL608" s="769"/>
      <c r="AM608" s="770" t="str">
        <f t="shared" si="116"/>
        <v/>
      </c>
      <c r="AN608" s="771" t="str">
        <f t="shared" si="110"/>
        <v/>
      </c>
      <c r="AO608" s="771">
        <f t="shared" si="117"/>
        <v>0</v>
      </c>
      <c r="AP608" s="771">
        <f t="shared" si="118"/>
        <v>0</v>
      </c>
      <c r="AQ608" s="771">
        <f t="shared" si="119"/>
        <v>0</v>
      </c>
      <c r="AR608" s="772">
        <f t="shared" si="120"/>
        <v>0</v>
      </c>
    </row>
    <row r="609" spans="22:44" x14ac:dyDescent="0.25">
      <c r="V609" s="774"/>
      <c r="W609" s="775"/>
      <c r="X609" s="776"/>
      <c r="Y609" s="777"/>
      <c r="Z609" s="769"/>
      <c r="AA609" s="770" t="str">
        <f t="shared" si="111"/>
        <v/>
      </c>
      <c r="AB609" s="771" t="str">
        <f t="shared" si="109"/>
        <v/>
      </c>
      <c r="AC609" s="771">
        <f t="shared" si="112"/>
        <v>0</v>
      </c>
      <c r="AD609" s="771">
        <f t="shared" si="113"/>
        <v>0</v>
      </c>
      <c r="AE609" s="771">
        <f t="shared" si="114"/>
        <v>0</v>
      </c>
      <c r="AF609" s="772">
        <f t="shared" si="115"/>
        <v>0</v>
      </c>
      <c r="AG609" s="773"/>
      <c r="AH609" s="774"/>
      <c r="AI609" s="775"/>
      <c r="AJ609" s="776"/>
      <c r="AK609" s="777"/>
      <c r="AL609" s="769"/>
      <c r="AM609" s="770" t="str">
        <f t="shared" si="116"/>
        <v/>
      </c>
      <c r="AN609" s="771" t="str">
        <f t="shared" si="110"/>
        <v/>
      </c>
      <c r="AO609" s="771">
        <f t="shared" si="117"/>
        <v>0</v>
      </c>
      <c r="AP609" s="771">
        <f t="shared" si="118"/>
        <v>0</v>
      </c>
      <c r="AQ609" s="771">
        <f t="shared" si="119"/>
        <v>0</v>
      </c>
      <c r="AR609" s="772">
        <f t="shared" si="120"/>
        <v>0</v>
      </c>
    </row>
    <row r="610" spans="22:44" x14ac:dyDescent="0.25">
      <c r="V610" s="774"/>
      <c r="W610" s="775"/>
      <c r="X610" s="776"/>
      <c r="Y610" s="777"/>
      <c r="Z610" s="769"/>
      <c r="AA610" s="770" t="str">
        <f t="shared" si="111"/>
        <v/>
      </c>
      <c r="AB610" s="771" t="str">
        <f t="shared" si="109"/>
        <v/>
      </c>
      <c r="AC610" s="771">
        <f t="shared" si="112"/>
        <v>0</v>
      </c>
      <c r="AD610" s="771">
        <f t="shared" si="113"/>
        <v>0</v>
      </c>
      <c r="AE610" s="771">
        <f t="shared" si="114"/>
        <v>0</v>
      </c>
      <c r="AF610" s="772">
        <f t="shared" si="115"/>
        <v>0</v>
      </c>
      <c r="AG610" s="773"/>
      <c r="AH610" s="774"/>
      <c r="AI610" s="775"/>
      <c r="AJ610" s="776"/>
      <c r="AK610" s="777"/>
      <c r="AL610" s="769"/>
      <c r="AM610" s="770" t="str">
        <f t="shared" si="116"/>
        <v/>
      </c>
      <c r="AN610" s="771" t="str">
        <f t="shared" si="110"/>
        <v/>
      </c>
      <c r="AO610" s="771">
        <f t="shared" si="117"/>
        <v>0</v>
      </c>
      <c r="AP610" s="771">
        <f t="shared" si="118"/>
        <v>0</v>
      </c>
      <c r="AQ610" s="771">
        <f t="shared" si="119"/>
        <v>0</v>
      </c>
      <c r="AR610" s="772">
        <f t="shared" si="120"/>
        <v>0</v>
      </c>
    </row>
    <row r="611" spans="22:44" x14ac:dyDescent="0.25">
      <c r="V611" s="774"/>
      <c r="W611" s="775"/>
      <c r="X611" s="776"/>
      <c r="Y611" s="777"/>
      <c r="Z611" s="769"/>
      <c r="AA611" s="770" t="str">
        <f t="shared" si="111"/>
        <v/>
      </c>
      <c r="AB611" s="771" t="str">
        <f t="shared" si="109"/>
        <v/>
      </c>
      <c r="AC611" s="771">
        <f t="shared" si="112"/>
        <v>0</v>
      </c>
      <c r="AD611" s="771">
        <f t="shared" si="113"/>
        <v>0</v>
      </c>
      <c r="AE611" s="771">
        <f t="shared" si="114"/>
        <v>0</v>
      </c>
      <c r="AF611" s="772">
        <f t="shared" si="115"/>
        <v>0</v>
      </c>
      <c r="AG611" s="773"/>
      <c r="AH611" s="774"/>
      <c r="AI611" s="775"/>
      <c r="AJ611" s="776"/>
      <c r="AK611" s="777"/>
      <c r="AL611" s="769"/>
      <c r="AM611" s="770" t="str">
        <f t="shared" si="116"/>
        <v/>
      </c>
      <c r="AN611" s="771" t="str">
        <f t="shared" si="110"/>
        <v/>
      </c>
      <c r="AO611" s="771">
        <f t="shared" si="117"/>
        <v>0</v>
      </c>
      <c r="AP611" s="771">
        <f t="shared" si="118"/>
        <v>0</v>
      </c>
      <c r="AQ611" s="771">
        <f t="shared" si="119"/>
        <v>0</v>
      </c>
      <c r="AR611" s="772">
        <f t="shared" si="120"/>
        <v>0</v>
      </c>
    </row>
    <row r="612" spans="22:44" x14ac:dyDescent="0.25">
      <c r="V612" s="774"/>
      <c r="W612" s="775"/>
      <c r="X612" s="776"/>
      <c r="Y612" s="777"/>
      <c r="Z612" s="769"/>
      <c r="AA612" s="770" t="str">
        <f t="shared" si="111"/>
        <v/>
      </c>
      <c r="AB612" s="771" t="str">
        <f t="shared" si="109"/>
        <v/>
      </c>
      <c r="AC612" s="771">
        <f t="shared" si="112"/>
        <v>0</v>
      </c>
      <c r="AD612" s="771">
        <f t="shared" si="113"/>
        <v>0</v>
      </c>
      <c r="AE612" s="771">
        <f t="shared" si="114"/>
        <v>0</v>
      </c>
      <c r="AF612" s="772">
        <f t="shared" si="115"/>
        <v>0</v>
      </c>
      <c r="AG612" s="773"/>
      <c r="AH612" s="774"/>
      <c r="AI612" s="775"/>
      <c r="AJ612" s="776"/>
      <c r="AK612" s="777"/>
      <c r="AL612" s="769"/>
      <c r="AM612" s="770" t="str">
        <f t="shared" si="116"/>
        <v/>
      </c>
      <c r="AN612" s="771" t="str">
        <f t="shared" si="110"/>
        <v/>
      </c>
      <c r="AO612" s="771">
        <f t="shared" si="117"/>
        <v>0</v>
      </c>
      <c r="AP612" s="771">
        <f t="shared" si="118"/>
        <v>0</v>
      </c>
      <c r="AQ612" s="771">
        <f t="shared" si="119"/>
        <v>0</v>
      </c>
      <c r="AR612" s="772">
        <f t="shared" si="120"/>
        <v>0</v>
      </c>
    </row>
    <row r="613" spans="22:44" x14ac:dyDescent="0.25">
      <c r="V613" s="774"/>
      <c r="W613" s="775"/>
      <c r="X613" s="776"/>
      <c r="Y613" s="777"/>
      <c r="Z613" s="769"/>
      <c r="AA613" s="770" t="str">
        <f t="shared" si="111"/>
        <v/>
      </c>
      <c r="AB613" s="771" t="str">
        <f t="shared" si="109"/>
        <v/>
      </c>
      <c r="AC613" s="771">
        <f t="shared" si="112"/>
        <v>0</v>
      </c>
      <c r="AD613" s="771">
        <f t="shared" si="113"/>
        <v>0</v>
      </c>
      <c r="AE613" s="771">
        <f t="shared" si="114"/>
        <v>0</v>
      </c>
      <c r="AF613" s="772">
        <f t="shared" si="115"/>
        <v>0</v>
      </c>
      <c r="AG613" s="773"/>
      <c r="AH613" s="774"/>
      <c r="AI613" s="775"/>
      <c r="AJ613" s="776"/>
      <c r="AK613" s="777"/>
      <c r="AL613" s="769"/>
      <c r="AM613" s="770" t="str">
        <f t="shared" si="116"/>
        <v/>
      </c>
      <c r="AN613" s="771" t="str">
        <f t="shared" si="110"/>
        <v/>
      </c>
      <c r="AO613" s="771">
        <f t="shared" si="117"/>
        <v>0</v>
      </c>
      <c r="AP613" s="771">
        <f t="shared" si="118"/>
        <v>0</v>
      </c>
      <c r="AQ613" s="771">
        <f t="shared" si="119"/>
        <v>0</v>
      </c>
      <c r="AR613" s="772">
        <f t="shared" si="120"/>
        <v>0</v>
      </c>
    </row>
    <row r="614" spans="22:44" x14ac:dyDescent="0.25">
      <c r="V614" s="774"/>
      <c r="W614" s="775"/>
      <c r="X614" s="776"/>
      <c r="Y614" s="777"/>
      <c r="Z614" s="769"/>
      <c r="AA614" s="770" t="str">
        <f t="shared" si="111"/>
        <v/>
      </c>
      <c r="AB614" s="771" t="str">
        <f t="shared" si="109"/>
        <v/>
      </c>
      <c r="AC614" s="771">
        <f t="shared" si="112"/>
        <v>0</v>
      </c>
      <c r="AD614" s="771">
        <f t="shared" si="113"/>
        <v>0</v>
      </c>
      <c r="AE614" s="771">
        <f t="shared" si="114"/>
        <v>0</v>
      </c>
      <c r="AF614" s="772">
        <f t="shared" si="115"/>
        <v>0</v>
      </c>
      <c r="AG614" s="773"/>
      <c r="AH614" s="774"/>
      <c r="AI614" s="775"/>
      <c r="AJ614" s="776"/>
      <c r="AK614" s="777"/>
      <c r="AL614" s="769"/>
      <c r="AM614" s="770" t="str">
        <f t="shared" si="116"/>
        <v/>
      </c>
      <c r="AN614" s="771" t="str">
        <f t="shared" si="110"/>
        <v/>
      </c>
      <c r="AO614" s="771">
        <f t="shared" si="117"/>
        <v>0</v>
      </c>
      <c r="AP614" s="771">
        <f t="shared" si="118"/>
        <v>0</v>
      </c>
      <c r="AQ614" s="771">
        <f t="shared" si="119"/>
        <v>0</v>
      </c>
      <c r="AR614" s="772">
        <f t="shared" si="120"/>
        <v>0</v>
      </c>
    </row>
    <row r="615" spans="22:44" x14ac:dyDescent="0.25">
      <c r="V615" s="774"/>
      <c r="W615" s="775"/>
      <c r="X615" s="776"/>
      <c r="Y615" s="777"/>
      <c r="Z615" s="769"/>
      <c r="AA615" s="770" t="str">
        <f t="shared" si="111"/>
        <v/>
      </c>
      <c r="AB615" s="771" t="str">
        <f t="shared" si="109"/>
        <v/>
      </c>
      <c r="AC615" s="771">
        <f t="shared" si="112"/>
        <v>0</v>
      </c>
      <c r="AD615" s="771">
        <f t="shared" si="113"/>
        <v>0</v>
      </c>
      <c r="AE615" s="771">
        <f t="shared" si="114"/>
        <v>0</v>
      </c>
      <c r="AF615" s="772">
        <f t="shared" si="115"/>
        <v>0</v>
      </c>
      <c r="AG615" s="773"/>
      <c r="AH615" s="774"/>
      <c r="AI615" s="775"/>
      <c r="AJ615" s="776"/>
      <c r="AK615" s="777"/>
      <c r="AL615" s="769"/>
      <c r="AM615" s="770" t="str">
        <f t="shared" si="116"/>
        <v/>
      </c>
      <c r="AN615" s="771" t="str">
        <f t="shared" si="110"/>
        <v/>
      </c>
      <c r="AO615" s="771">
        <f t="shared" si="117"/>
        <v>0</v>
      </c>
      <c r="AP615" s="771">
        <f t="shared" si="118"/>
        <v>0</v>
      </c>
      <c r="AQ615" s="771">
        <f t="shared" si="119"/>
        <v>0</v>
      </c>
      <c r="AR615" s="772">
        <f t="shared" si="120"/>
        <v>0</v>
      </c>
    </row>
    <row r="616" spans="22:44" x14ac:dyDescent="0.25">
      <c r="V616" s="774"/>
      <c r="W616" s="775"/>
      <c r="X616" s="776"/>
      <c r="Y616" s="777"/>
      <c r="Z616" s="769"/>
      <c r="AA616" s="770" t="str">
        <f t="shared" si="111"/>
        <v/>
      </c>
      <c r="AB616" s="771" t="str">
        <f t="shared" si="109"/>
        <v/>
      </c>
      <c r="AC616" s="771">
        <f t="shared" si="112"/>
        <v>0</v>
      </c>
      <c r="AD616" s="771">
        <f t="shared" si="113"/>
        <v>0</v>
      </c>
      <c r="AE616" s="771">
        <f t="shared" si="114"/>
        <v>0</v>
      </c>
      <c r="AF616" s="772">
        <f t="shared" si="115"/>
        <v>0</v>
      </c>
      <c r="AG616" s="773"/>
      <c r="AH616" s="774"/>
      <c r="AI616" s="775"/>
      <c r="AJ616" s="776"/>
      <c r="AK616" s="777"/>
      <c r="AL616" s="769"/>
      <c r="AM616" s="770" t="str">
        <f t="shared" si="116"/>
        <v/>
      </c>
      <c r="AN616" s="771" t="str">
        <f t="shared" si="110"/>
        <v/>
      </c>
      <c r="AO616" s="771">
        <f t="shared" si="117"/>
        <v>0</v>
      </c>
      <c r="AP616" s="771">
        <f t="shared" si="118"/>
        <v>0</v>
      </c>
      <c r="AQ616" s="771">
        <f t="shared" si="119"/>
        <v>0</v>
      </c>
      <c r="AR616" s="772">
        <f t="shared" si="120"/>
        <v>0</v>
      </c>
    </row>
    <row r="617" spans="22:44" x14ac:dyDescent="0.25">
      <c r="V617" s="774"/>
      <c r="W617" s="775"/>
      <c r="X617" s="776"/>
      <c r="Y617" s="777"/>
      <c r="Z617" s="769"/>
      <c r="AA617" s="770" t="str">
        <f t="shared" si="111"/>
        <v/>
      </c>
      <c r="AB617" s="771" t="str">
        <f t="shared" si="109"/>
        <v/>
      </c>
      <c r="AC617" s="771">
        <f t="shared" si="112"/>
        <v>0</v>
      </c>
      <c r="AD617" s="771">
        <f t="shared" si="113"/>
        <v>0</v>
      </c>
      <c r="AE617" s="771">
        <f t="shared" si="114"/>
        <v>0</v>
      </c>
      <c r="AF617" s="772">
        <f t="shared" si="115"/>
        <v>0</v>
      </c>
      <c r="AG617" s="773"/>
      <c r="AH617" s="774"/>
      <c r="AI617" s="775"/>
      <c r="AJ617" s="776"/>
      <c r="AK617" s="777"/>
      <c r="AL617" s="769"/>
      <c r="AM617" s="770" t="str">
        <f t="shared" si="116"/>
        <v/>
      </c>
      <c r="AN617" s="771" t="str">
        <f t="shared" si="110"/>
        <v/>
      </c>
      <c r="AO617" s="771">
        <f t="shared" si="117"/>
        <v>0</v>
      </c>
      <c r="AP617" s="771">
        <f t="shared" si="118"/>
        <v>0</v>
      </c>
      <c r="AQ617" s="771">
        <f t="shared" si="119"/>
        <v>0</v>
      </c>
      <c r="AR617" s="772">
        <f t="shared" si="120"/>
        <v>0</v>
      </c>
    </row>
    <row r="618" spans="22:44" x14ac:dyDescent="0.25">
      <c r="V618" s="774"/>
      <c r="W618" s="775"/>
      <c r="X618" s="776"/>
      <c r="Y618" s="777"/>
      <c r="Z618" s="769"/>
      <c r="AA618" s="770" t="str">
        <f t="shared" si="111"/>
        <v/>
      </c>
      <c r="AB618" s="771" t="str">
        <f t="shared" si="109"/>
        <v/>
      </c>
      <c r="AC618" s="771">
        <f t="shared" si="112"/>
        <v>0</v>
      </c>
      <c r="AD618" s="771">
        <f t="shared" si="113"/>
        <v>0</v>
      </c>
      <c r="AE618" s="771">
        <f t="shared" si="114"/>
        <v>0</v>
      </c>
      <c r="AF618" s="772">
        <f t="shared" si="115"/>
        <v>0</v>
      </c>
      <c r="AG618" s="773"/>
      <c r="AH618" s="774"/>
      <c r="AI618" s="775"/>
      <c r="AJ618" s="776"/>
      <c r="AK618" s="777"/>
      <c r="AL618" s="769"/>
      <c r="AM618" s="770" t="str">
        <f t="shared" si="116"/>
        <v/>
      </c>
      <c r="AN618" s="771" t="str">
        <f t="shared" si="110"/>
        <v/>
      </c>
      <c r="AO618" s="771">
        <f t="shared" si="117"/>
        <v>0</v>
      </c>
      <c r="AP618" s="771">
        <f t="shared" si="118"/>
        <v>0</v>
      </c>
      <c r="AQ618" s="771">
        <f t="shared" si="119"/>
        <v>0</v>
      </c>
      <c r="AR618" s="772">
        <f t="shared" si="120"/>
        <v>0</v>
      </c>
    </row>
    <row r="619" spans="22:44" x14ac:dyDescent="0.25">
      <c r="V619" s="774"/>
      <c r="W619" s="775"/>
      <c r="X619" s="776"/>
      <c r="Y619" s="777"/>
      <c r="Z619" s="769"/>
      <c r="AA619" s="770" t="str">
        <f t="shared" si="111"/>
        <v/>
      </c>
      <c r="AB619" s="771" t="str">
        <f t="shared" si="109"/>
        <v/>
      </c>
      <c r="AC619" s="771">
        <f t="shared" si="112"/>
        <v>0</v>
      </c>
      <c r="AD619" s="771">
        <f t="shared" si="113"/>
        <v>0</v>
      </c>
      <c r="AE619" s="771">
        <f t="shared" si="114"/>
        <v>0</v>
      </c>
      <c r="AF619" s="772">
        <f t="shared" si="115"/>
        <v>0</v>
      </c>
      <c r="AG619" s="773"/>
      <c r="AH619" s="774"/>
      <c r="AI619" s="775"/>
      <c r="AJ619" s="776"/>
      <c r="AK619" s="777"/>
      <c r="AL619" s="769"/>
      <c r="AM619" s="770" t="str">
        <f t="shared" si="116"/>
        <v/>
      </c>
      <c r="AN619" s="771" t="str">
        <f t="shared" si="110"/>
        <v/>
      </c>
      <c r="AO619" s="771">
        <f t="shared" si="117"/>
        <v>0</v>
      </c>
      <c r="AP619" s="771">
        <f t="shared" si="118"/>
        <v>0</v>
      </c>
      <c r="AQ619" s="771">
        <f t="shared" si="119"/>
        <v>0</v>
      </c>
      <c r="AR619" s="772">
        <f t="shared" si="120"/>
        <v>0</v>
      </c>
    </row>
    <row r="620" spans="22:44" x14ac:dyDescent="0.25">
      <c r="V620" s="774"/>
      <c r="W620" s="775"/>
      <c r="X620" s="776"/>
      <c r="Y620" s="777"/>
      <c r="Z620" s="769"/>
      <c r="AA620" s="770" t="str">
        <f t="shared" si="111"/>
        <v/>
      </c>
      <c r="AB620" s="771" t="str">
        <f t="shared" si="109"/>
        <v/>
      </c>
      <c r="AC620" s="771">
        <f t="shared" si="112"/>
        <v>0</v>
      </c>
      <c r="AD620" s="771">
        <f t="shared" si="113"/>
        <v>0</v>
      </c>
      <c r="AE620" s="771">
        <f t="shared" si="114"/>
        <v>0</v>
      </c>
      <c r="AF620" s="772">
        <f t="shared" si="115"/>
        <v>0</v>
      </c>
      <c r="AG620" s="773"/>
      <c r="AH620" s="774"/>
      <c r="AI620" s="775"/>
      <c r="AJ620" s="776"/>
      <c r="AK620" s="777"/>
      <c r="AL620" s="769"/>
      <c r="AM620" s="770" t="str">
        <f t="shared" si="116"/>
        <v/>
      </c>
      <c r="AN620" s="771" t="str">
        <f t="shared" si="110"/>
        <v/>
      </c>
      <c r="AO620" s="771">
        <f t="shared" si="117"/>
        <v>0</v>
      </c>
      <c r="AP620" s="771">
        <f t="shared" si="118"/>
        <v>0</v>
      </c>
      <c r="AQ620" s="771">
        <f t="shared" si="119"/>
        <v>0</v>
      </c>
      <c r="AR620" s="772">
        <f t="shared" si="120"/>
        <v>0</v>
      </c>
    </row>
    <row r="621" spans="22:44" x14ac:dyDescent="0.25">
      <c r="V621" s="774"/>
      <c r="W621" s="775"/>
      <c r="X621" s="776"/>
      <c r="Y621" s="777"/>
      <c r="Z621" s="769"/>
      <c r="AA621" s="770" t="str">
        <f t="shared" si="111"/>
        <v/>
      </c>
      <c r="AB621" s="771" t="str">
        <f t="shared" si="109"/>
        <v/>
      </c>
      <c r="AC621" s="771">
        <f t="shared" si="112"/>
        <v>0</v>
      </c>
      <c r="AD621" s="771">
        <f t="shared" si="113"/>
        <v>0</v>
      </c>
      <c r="AE621" s="771">
        <f t="shared" si="114"/>
        <v>0</v>
      </c>
      <c r="AF621" s="772">
        <f t="shared" si="115"/>
        <v>0</v>
      </c>
      <c r="AG621" s="773"/>
      <c r="AH621" s="774"/>
      <c r="AI621" s="775"/>
      <c r="AJ621" s="776"/>
      <c r="AK621" s="777"/>
      <c r="AL621" s="769"/>
      <c r="AM621" s="770" t="str">
        <f t="shared" si="116"/>
        <v/>
      </c>
      <c r="AN621" s="771" t="str">
        <f t="shared" si="110"/>
        <v/>
      </c>
      <c r="AO621" s="771">
        <f t="shared" si="117"/>
        <v>0</v>
      </c>
      <c r="AP621" s="771">
        <f t="shared" si="118"/>
        <v>0</v>
      </c>
      <c r="AQ621" s="771">
        <f t="shared" si="119"/>
        <v>0</v>
      </c>
      <c r="AR621" s="772">
        <f t="shared" si="120"/>
        <v>0</v>
      </c>
    </row>
    <row r="622" spans="22:44" x14ac:dyDescent="0.25">
      <c r="V622" s="774"/>
      <c r="W622" s="775"/>
      <c r="X622" s="776"/>
      <c r="Y622" s="777"/>
      <c r="Z622" s="769"/>
      <c r="AA622" s="770" t="str">
        <f t="shared" si="111"/>
        <v/>
      </c>
      <c r="AB622" s="771" t="str">
        <f t="shared" si="109"/>
        <v/>
      </c>
      <c r="AC622" s="771">
        <f t="shared" si="112"/>
        <v>0</v>
      </c>
      <c r="AD622" s="771">
        <f t="shared" si="113"/>
        <v>0</v>
      </c>
      <c r="AE622" s="771">
        <f t="shared" si="114"/>
        <v>0</v>
      </c>
      <c r="AF622" s="772">
        <f t="shared" si="115"/>
        <v>0</v>
      </c>
      <c r="AG622" s="773"/>
      <c r="AH622" s="774"/>
      <c r="AI622" s="775"/>
      <c r="AJ622" s="776"/>
      <c r="AK622" s="777"/>
      <c r="AL622" s="769"/>
      <c r="AM622" s="770" t="str">
        <f t="shared" si="116"/>
        <v/>
      </c>
      <c r="AN622" s="771" t="str">
        <f t="shared" si="110"/>
        <v/>
      </c>
      <c r="AO622" s="771">
        <f t="shared" si="117"/>
        <v>0</v>
      </c>
      <c r="AP622" s="771">
        <f t="shared" si="118"/>
        <v>0</v>
      </c>
      <c r="AQ622" s="771">
        <f t="shared" si="119"/>
        <v>0</v>
      </c>
      <c r="AR622" s="772">
        <f t="shared" si="120"/>
        <v>0</v>
      </c>
    </row>
    <row r="623" spans="22:44" x14ac:dyDescent="0.25">
      <c r="V623" s="774"/>
      <c r="W623" s="775"/>
      <c r="X623" s="776"/>
      <c r="Y623" s="777"/>
      <c r="Z623" s="769"/>
      <c r="AA623" s="770" t="str">
        <f t="shared" si="111"/>
        <v/>
      </c>
      <c r="AB623" s="771" t="str">
        <f t="shared" si="109"/>
        <v/>
      </c>
      <c r="AC623" s="771">
        <f t="shared" si="112"/>
        <v>0</v>
      </c>
      <c r="AD623" s="771">
        <f t="shared" si="113"/>
        <v>0</v>
      </c>
      <c r="AE623" s="771">
        <f t="shared" si="114"/>
        <v>0</v>
      </c>
      <c r="AF623" s="772">
        <f t="shared" si="115"/>
        <v>0</v>
      </c>
      <c r="AG623" s="773"/>
      <c r="AH623" s="774"/>
      <c r="AI623" s="775"/>
      <c r="AJ623" s="776"/>
      <c r="AK623" s="777"/>
      <c r="AL623" s="769"/>
      <c r="AM623" s="770" t="str">
        <f t="shared" si="116"/>
        <v/>
      </c>
      <c r="AN623" s="771" t="str">
        <f t="shared" si="110"/>
        <v/>
      </c>
      <c r="AO623" s="771">
        <f t="shared" si="117"/>
        <v>0</v>
      </c>
      <c r="AP623" s="771">
        <f t="shared" si="118"/>
        <v>0</v>
      </c>
      <c r="AQ623" s="771">
        <f t="shared" si="119"/>
        <v>0</v>
      </c>
      <c r="AR623" s="772">
        <f t="shared" si="120"/>
        <v>0</v>
      </c>
    </row>
    <row r="624" spans="22:44" x14ac:dyDescent="0.25">
      <c r="V624" s="774"/>
      <c r="W624" s="775"/>
      <c r="X624" s="776"/>
      <c r="Y624" s="777"/>
      <c r="Z624" s="769"/>
      <c r="AA624" s="770" t="str">
        <f t="shared" si="111"/>
        <v/>
      </c>
      <c r="AB624" s="771" t="str">
        <f t="shared" si="109"/>
        <v/>
      </c>
      <c r="AC624" s="771">
        <f t="shared" si="112"/>
        <v>0</v>
      </c>
      <c r="AD624" s="771">
        <f t="shared" si="113"/>
        <v>0</v>
      </c>
      <c r="AE624" s="771">
        <f t="shared" si="114"/>
        <v>0</v>
      </c>
      <c r="AF624" s="772">
        <f t="shared" si="115"/>
        <v>0</v>
      </c>
      <c r="AG624" s="773"/>
      <c r="AH624" s="774"/>
      <c r="AI624" s="775"/>
      <c r="AJ624" s="776"/>
      <c r="AK624" s="777"/>
      <c r="AL624" s="769"/>
      <c r="AM624" s="770" t="str">
        <f t="shared" si="116"/>
        <v/>
      </c>
      <c r="AN624" s="771" t="str">
        <f t="shared" si="110"/>
        <v/>
      </c>
      <c r="AO624" s="771">
        <f t="shared" si="117"/>
        <v>0</v>
      </c>
      <c r="AP624" s="771">
        <f t="shared" si="118"/>
        <v>0</v>
      </c>
      <c r="AQ624" s="771">
        <f t="shared" si="119"/>
        <v>0</v>
      </c>
      <c r="AR624" s="772">
        <f t="shared" si="120"/>
        <v>0</v>
      </c>
    </row>
    <row r="625" spans="22:44" x14ac:dyDescent="0.25">
      <c r="V625" s="774"/>
      <c r="W625" s="775"/>
      <c r="X625" s="776"/>
      <c r="Y625" s="777"/>
      <c r="Z625" s="769"/>
      <c r="AA625" s="770" t="str">
        <f t="shared" si="111"/>
        <v/>
      </c>
      <c r="AB625" s="771" t="str">
        <f t="shared" si="109"/>
        <v/>
      </c>
      <c r="AC625" s="771">
        <f t="shared" si="112"/>
        <v>0</v>
      </c>
      <c r="AD625" s="771">
        <f t="shared" si="113"/>
        <v>0</v>
      </c>
      <c r="AE625" s="771">
        <f t="shared" si="114"/>
        <v>0</v>
      </c>
      <c r="AF625" s="772">
        <f t="shared" si="115"/>
        <v>0</v>
      </c>
      <c r="AG625" s="773"/>
      <c r="AH625" s="774"/>
      <c r="AI625" s="775"/>
      <c r="AJ625" s="776"/>
      <c r="AK625" s="777"/>
      <c r="AL625" s="769"/>
      <c r="AM625" s="770" t="str">
        <f t="shared" si="116"/>
        <v/>
      </c>
      <c r="AN625" s="771" t="str">
        <f t="shared" si="110"/>
        <v/>
      </c>
      <c r="AO625" s="771">
        <f t="shared" si="117"/>
        <v>0</v>
      </c>
      <c r="AP625" s="771">
        <f t="shared" si="118"/>
        <v>0</v>
      </c>
      <c r="AQ625" s="771">
        <f t="shared" si="119"/>
        <v>0</v>
      </c>
      <c r="AR625" s="772">
        <f t="shared" si="120"/>
        <v>0</v>
      </c>
    </row>
    <row r="626" spans="22:44" x14ac:dyDescent="0.25">
      <c r="V626" s="774"/>
      <c r="W626" s="775"/>
      <c r="X626" s="776"/>
      <c r="Y626" s="777"/>
      <c r="Z626" s="769"/>
      <c r="AA626" s="770" t="str">
        <f t="shared" si="111"/>
        <v/>
      </c>
      <c r="AB626" s="771" t="str">
        <f t="shared" si="109"/>
        <v/>
      </c>
      <c r="AC626" s="771">
        <f t="shared" si="112"/>
        <v>0</v>
      </c>
      <c r="AD626" s="771">
        <f t="shared" si="113"/>
        <v>0</v>
      </c>
      <c r="AE626" s="771">
        <f t="shared" si="114"/>
        <v>0</v>
      </c>
      <c r="AF626" s="772">
        <f t="shared" si="115"/>
        <v>0</v>
      </c>
      <c r="AG626" s="773"/>
      <c r="AH626" s="774"/>
      <c r="AI626" s="775"/>
      <c r="AJ626" s="776"/>
      <c r="AK626" s="777"/>
      <c r="AL626" s="769"/>
      <c r="AM626" s="770" t="str">
        <f t="shared" si="116"/>
        <v/>
      </c>
      <c r="AN626" s="771" t="str">
        <f t="shared" si="110"/>
        <v/>
      </c>
      <c r="AO626" s="771">
        <f t="shared" si="117"/>
        <v>0</v>
      </c>
      <c r="AP626" s="771">
        <f t="shared" si="118"/>
        <v>0</v>
      </c>
      <c r="AQ626" s="771">
        <f t="shared" si="119"/>
        <v>0</v>
      </c>
      <c r="AR626" s="772">
        <f t="shared" si="120"/>
        <v>0</v>
      </c>
    </row>
    <row r="627" spans="22:44" x14ac:dyDescent="0.25">
      <c r="V627" s="774"/>
      <c r="W627" s="775"/>
      <c r="X627" s="776"/>
      <c r="Y627" s="777"/>
      <c r="Z627" s="769"/>
      <c r="AA627" s="770" t="str">
        <f t="shared" si="111"/>
        <v/>
      </c>
      <c r="AB627" s="771" t="str">
        <f t="shared" si="109"/>
        <v/>
      </c>
      <c r="AC627" s="771">
        <f t="shared" si="112"/>
        <v>0</v>
      </c>
      <c r="AD627" s="771">
        <f t="shared" si="113"/>
        <v>0</v>
      </c>
      <c r="AE627" s="771">
        <f t="shared" si="114"/>
        <v>0</v>
      </c>
      <c r="AF627" s="772">
        <f t="shared" si="115"/>
        <v>0</v>
      </c>
      <c r="AG627" s="773"/>
      <c r="AH627" s="774"/>
      <c r="AI627" s="775"/>
      <c r="AJ627" s="776"/>
      <c r="AK627" s="777"/>
      <c r="AL627" s="769"/>
      <c r="AM627" s="770" t="str">
        <f t="shared" si="116"/>
        <v/>
      </c>
      <c r="AN627" s="771" t="str">
        <f t="shared" si="110"/>
        <v/>
      </c>
      <c r="AO627" s="771">
        <f t="shared" si="117"/>
        <v>0</v>
      </c>
      <c r="AP627" s="771">
        <f t="shared" si="118"/>
        <v>0</v>
      </c>
      <c r="AQ627" s="771">
        <f t="shared" si="119"/>
        <v>0</v>
      </c>
      <c r="AR627" s="772">
        <f t="shared" si="120"/>
        <v>0</v>
      </c>
    </row>
    <row r="628" spans="22:44" x14ac:dyDescent="0.25">
      <c r="V628" s="774"/>
      <c r="W628" s="775"/>
      <c r="X628" s="776"/>
      <c r="Y628" s="777"/>
      <c r="Z628" s="769"/>
      <c r="AA628" s="770" t="str">
        <f t="shared" si="111"/>
        <v/>
      </c>
      <c r="AB628" s="771" t="str">
        <f t="shared" si="109"/>
        <v/>
      </c>
      <c r="AC628" s="771">
        <f t="shared" si="112"/>
        <v>0</v>
      </c>
      <c r="AD628" s="771">
        <f t="shared" si="113"/>
        <v>0</v>
      </c>
      <c r="AE628" s="771">
        <f t="shared" si="114"/>
        <v>0</v>
      </c>
      <c r="AF628" s="772">
        <f t="shared" si="115"/>
        <v>0</v>
      </c>
      <c r="AG628" s="773"/>
      <c r="AH628" s="774"/>
      <c r="AI628" s="775"/>
      <c r="AJ628" s="776"/>
      <c r="AK628" s="777"/>
      <c r="AL628" s="769"/>
      <c r="AM628" s="770" t="str">
        <f t="shared" si="116"/>
        <v/>
      </c>
      <c r="AN628" s="771" t="str">
        <f t="shared" si="110"/>
        <v/>
      </c>
      <c r="AO628" s="771">
        <f t="shared" si="117"/>
        <v>0</v>
      </c>
      <c r="AP628" s="771">
        <f t="shared" si="118"/>
        <v>0</v>
      </c>
      <c r="AQ628" s="771">
        <f t="shared" si="119"/>
        <v>0</v>
      </c>
      <c r="AR628" s="772">
        <f t="shared" si="120"/>
        <v>0</v>
      </c>
    </row>
    <row r="629" spans="22:44" x14ac:dyDescent="0.25">
      <c r="V629" s="774"/>
      <c r="W629" s="775"/>
      <c r="X629" s="776"/>
      <c r="Y629" s="777"/>
      <c r="Z629" s="769"/>
      <c r="AA629" s="770" t="str">
        <f t="shared" si="111"/>
        <v/>
      </c>
      <c r="AB629" s="771" t="str">
        <f t="shared" si="109"/>
        <v/>
      </c>
      <c r="AC629" s="771">
        <f t="shared" si="112"/>
        <v>0</v>
      </c>
      <c r="AD629" s="771">
        <f t="shared" si="113"/>
        <v>0</v>
      </c>
      <c r="AE629" s="771">
        <f t="shared" si="114"/>
        <v>0</v>
      </c>
      <c r="AF629" s="772">
        <f t="shared" si="115"/>
        <v>0</v>
      </c>
      <c r="AG629" s="773"/>
      <c r="AH629" s="774"/>
      <c r="AI629" s="775"/>
      <c r="AJ629" s="776"/>
      <c r="AK629" s="777"/>
      <c r="AL629" s="769"/>
      <c r="AM629" s="770" t="str">
        <f t="shared" si="116"/>
        <v/>
      </c>
      <c r="AN629" s="771" t="str">
        <f t="shared" si="110"/>
        <v/>
      </c>
      <c r="AO629" s="771">
        <f t="shared" si="117"/>
        <v>0</v>
      </c>
      <c r="AP629" s="771">
        <f t="shared" si="118"/>
        <v>0</v>
      </c>
      <c r="AQ629" s="771">
        <f t="shared" si="119"/>
        <v>0</v>
      </c>
      <c r="AR629" s="772">
        <f t="shared" si="120"/>
        <v>0</v>
      </c>
    </row>
    <row r="630" spans="22:44" x14ac:dyDescent="0.25">
      <c r="V630" s="774"/>
      <c r="W630" s="775"/>
      <c r="X630" s="776"/>
      <c r="Y630" s="777"/>
      <c r="Z630" s="769"/>
      <c r="AA630" s="770" t="str">
        <f t="shared" si="111"/>
        <v/>
      </c>
      <c r="AB630" s="771" t="str">
        <f t="shared" si="109"/>
        <v/>
      </c>
      <c r="AC630" s="771">
        <f t="shared" si="112"/>
        <v>0</v>
      </c>
      <c r="AD630" s="771">
        <f t="shared" si="113"/>
        <v>0</v>
      </c>
      <c r="AE630" s="771">
        <f t="shared" si="114"/>
        <v>0</v>
      </c>
      <c r="AF630" s="772">
        <f t="shared" si="115"/>
        <v>0</v>
      </c>
      <c r="AG630" s="773"/>
      <c r="AH630" s="774"/>
      <c r="AI630" s="775"/>
      <c r="AJ630" s="776"/>
      <c r="AK630" s="777"/>
      <c r="AL630" s="769"/>
      <c r="AM630" s="770" t="str">
        <f t="shared" si="116"/>
        <v/>
      </c>
      <c r="AN630" s="771" t="str">
        <f t="shared" si="110"/>
        <v/>
      </c>
      <c r="AO630" s="771">
        <f t="shared" si="117"/>
        <v>0</v>
      </c>
      <c r="AP630" s="771">
        <f t="shared" si="118"/>
        <v>0</v>
      </c>
      <c r="AQ630" s="771">
        <f t="shared" si="119"/>
        <v>0</v>
      </c>
      <c r="AR630" s="772">
        <f t="shared" si="120"/>
        <v>0</v>
      </c>
    </row>
    <row r="631" spans="22:44" x14ac:dyDescent="0.25">
      <c r="V631" s="774"/>
      <c r="W631" s="775"/>
      <c r="X631" s="776"/>
      <c r="Y631" s="777"/>
      <c r="Z631" s="769"/>
      <c r="AA631" s="770" t="str">
        <f t="shared" si="111"/>
        <v/>
      </c>
      <c r="AB631" s="771" t="str">
        <f t="shared" si="109"/>
        <v/>
      </c>
      <c r="AC631" s="771">
        <f t="shared" si="112"/>
        <v>0</v>
      </c>
      <c r="AD631" s="771">
        <f t="shared" si="113"/>
        <v>0</v>
      </c>
      <c r="AE631" s="771">
        <f t="shared" si="114"/>
        <v>0</v>
      </c>
      <c r="AF631" s="772">
        <f t="shared" si="115"/>
        <v>0</v>
      </c>
      <c r="AG631" s="773"/>
      <c r="AH631" s="774"/>
      <c r="AI631" s="775"/>
      <c r="AJ631" s="776"/>
      <c r="AK631" s="777"/>
      <c r="AL631" s="769"/>
      <c r="AM631" s="770" t="str">
        <f t="shared" si="116"/>
        <v/>
      </c>
      <c r="AN631" s="771" t="str">
        <f t="shared" si="110"/>
        <v/>
      </c>
      <c r="AO631" s="771">
        <f t="shared" si="117"/>
        <v>0</v>
      </c>
      <c r="AP631" s="771">
        <f t="shared" si="118"/>
        <v>0</v>
      </c>
      <c r="AQ631" s="771">
        <f t="shared" si="119"/>
        <v>0</v>
      </c>
      <c r="AR631" s="772">
        <f t="shared" si="120"/>
        <v>0</v>
      </c>
    </row>
    <row r="632" spans="22:44" x14ac:dyDescent="0.25">
      <c r="V632" s="774"/>
      <c r="W632" s="775"/>
      <c r="X632" s="776"/>
      <c r="Y632" s="777"/>
      <c r="Z632" s="769"/>
      <c r="AA632" s="770" t="str">
        <f t="shared" si="111"/>
        <v/>
      </c>
      <c r="AB632" s="771" t="str">
        <f t="shared" si="109"/>
        <v/>
      </c>
      <c r="AC632" s="771">
        <f t="shared" si="112"/>
        <v>0</v>
      </c>
      <c r="AD632" s="771">
        <f t="shared" si="113"/>
        <v>0</v>
      </c>
      <c r="AE632" s="771">
        <f t="shared" si="114"/>
        <v>0</v>
      </c>
      <c r="AF632" s="772">
        <f t="shared" si="115"/>
        <v>0</v>
      </c>
      <c r="AG632" s="773"/>
      <c r="AH632" s="774"/>
      <c r="AI632" s="775"/>
      <c r="AJ632" s="776"/>
      <c r="AK632" s="777"/>
      <c r="AL632" s="769"/>
      <c r="AM632" s="770" t="str">
        <f t="shared" si="116"/>
        <v/>
      </c>
      <c r="AN632" s="771" t="str">
        <f t="shared" si="110"/>
        <v/>
      </c>
      <c r="AO632" s="771">
        <f t="shared" si="117"/>
        <v>0</v>
      </c>
      <c r="AP632" s="771">
        <f t="shared" si="118"/>
        <v>0</v>
      </c>
      <c r="AQ632" s="771">
        <f t="shared" si="119"/>
        <v>0</v>
      </c>
      <c r="AR632" s="772">
        <f t="shared" si="120"/>
        <v>0</v>
      </c>
    </row>
    <row r="633" spans="22:44" x14ac:dyDescent="0.25">
      <c r="V633" s="774"/>
      <c r="W633" s="775"/>
      <c r="X633" s="776"/>
      <c r="Y633" s="777"/>
      <c r="Z633" s="769"/>
      <c r="AA633" s="770" t="str">
        <f t="shared" si="111"/>
        <v/>
      </c>
      <c r="AB633" s="771" t="str">
        <f t="shared" si="109"/>
        <v/>
      </c>
      <c r="AC633" s="771">
        <f t="shared" si="112"/>
        <v>0</v>
      </c>
      <c r="AD633" s="771">
        <f t="shared" si="113"/>
        <v>0</v>
      </c>
      <c r="AE633" s="771">
        <f t="shared" si="114"/>
        <v>0</v>
      </c>
      <c r="AF633" s="772">
        <f t="shared" si="115"/>
        <v>0</v>
      </c>
      <c r="AG633" s="773"/>
      <c r="AH633" s="774"/>
      <c r="AI633" s="775"/>
      <c r="AJ633" s="776"/>
      <c r="AK633" s="777"/>
      <c r="AL633" s="769"/>
      <c r="AM633" s="770" t="str">
        <f t="shared" si="116"/>
        <v/>
      </c>
      <c r="AN633" s="771" t="str">
        <f t="shared" si="110"/>
        <v/>
      </c>
      <c r="AO633" s="771">
        <f t="shared" si="117"/>
        <v>0</v>
      </c>
      <c r="AP633" s="771">
        <f t="shared" si="118"/>
        <v>0</v>
      </c>
      <c r="AQ633" s="771">
        <f t="shared" si="119"/>
        <v>0</v>
      </c>
      <c r="AR633" s="772">
        <f t="shared" si="120"/>
        <v>0</v>
      </c>
    </row>
    <row r="634" spans="22:44" x14ac:dyDescent="0.25">
      <c r="V634" s="774"/>
      <c r="W634" s="775"/>
      <c r="X634" s="776"/>
      <c r="Y634" s="777"/>
      <c r="Z634" s="769"/>
      <c r="AA634" s="770" t="str">
        <f t="shared" si="111"/>
        <v/>
      </c>
      <c r="AB634" s="771" t="str">
        <f t="shared" si="109"/>
        <v/>
      </c>
      <c r="AC634" s="771">
        <f t="shared" si="112"/>
        <v>0</v>
      </c>
      <c r="AD634" s="771">
        <f t="shared" si="113"/>
        <v>0</v>
      </c>
      <c r="AE634" s="771">
        <f t="shared" si="114"/>
        <v>0</v>
      </c>
      <c r="AF634" s="772">
        <f t="shared" si="115"/>
        <v>0</v>
      </c>
      <c r="AG634" s="773"/>
      <c r="AH634" s="774"/>
      <c r="AI634" s="775"/>
      <c r="AJ634" s="776"/>
      <c r="AK634" s="777"/>
      <c r="AL634" s="769"/>
      <c r="AM634" s="770" t="str">
        <f t="shared" si="116"/>
        <v/>
      </c>
      <c r="AN634" s="771" t="str">
        <f t="shared" si="110"/>
        <v/>
      </c>
      <c r="AO634" s="771">
        <f t="shared" si="117"/>
        <v>0</v>
      </c>
      <c r="AP634" s="771">
        <f t="shared" si="118"/>
        <v>0</v>
      </c>
      <c r="AQ634" s="771">
        <f t="shared" si="119"/>
        <v>0</v>
      </c>
      <c r="AR634" s="772">
        <f t="shared" si="120"/>
        <v>0</v>
      </c>
    </row>
    <row r="635" spans="22:44" x14ac:dyDescent="0.25">
      <c r="V635" s="774"/>
      <c r="W635" s="775"/>
      <c r="X635" s="776"/>
      <c r="Y635" s="777"/>
      <c r="Z635" s="769"/>
      <c r="AA635" s="770" t="str">
        <f t="shared" si="111"/>
        <v/>
      </c>
      <c r="AB635" s="771" t="str">
        <f t="shared" si="109"/>
        <v/>
      </c>
      <c r="AC635" s="771">
        <f t="shared" si="112"/>
        <v>0</v>
      </c>
      <c r="AD635" s="771">
        <f t="shared" si="113"/>
        <v>0</v>
      </c>
      <c r="AE635" s="771">
        <f t="shared" si="114"/>
        <v>0</v>
      </c>
      <c r="AF635" s="772">
        <f t="shared" si="115"/>
        <v>0</v>
      </c>
      <c r="AG635" s="773"/>
      <c r="AH635" s="774"/>
      <c r="AI635" s="775"/>
      <c r="AJ635" s="776"/>
      <c r="AK635" s="777"/>
      <c r="AL635" s="769"/>
      <c r="AM635" s="770" t="str">
        <f t="shared" si="116"/>
        <v/>
      </c>
      <c r="AN635" s="771" t="str">
        <f t="shared" si="110"/>
        <v/>
      </c>
      <c r="AO635" s="771">
        <f t="shared" si="117"/>
        <v>0</v>
      </c>
      <c r="AP635" s="771">
        <f t="shared" si="118"/>
        <v>0</v>
      </c>
      <c r="AQ635" s="771">
        <f t="shared" si="119"/>
        <v>0</v>
      </c>
      <c r="AR635" s="772">
        <f t="shared" si="120"/>
        <v>0</v>
      </c>
    </row>
    <row r="636" spans="22:44" x14ac:dyDescent="0.25">
      <c r="V636" s="774"/>
      <c r="W636" s="775"/>
      <c r="X636" s="776"/>
      <c r="Y636" s="777"/>
      <c r="Z636" s="769"/>
      <c r="AA636" s="770" t="str">
        <f t="shared" si="111"/>
        <v/>
      </c>
      <c r="AB636" s="771" t="str">
        <f t="shared" si="109"/>
        <v/>
      </c>
      <c r="AC636" s="771">
        <f t="shared" si="112"/>
        <v>0</v>
      </c>
      <c r="AD636" s="771">
        <f t="shared" si="113"/>
        <v>0</v>
      </c>
      <c r="AE636" s="771">
        <f t="shared" si="114"/>
        <v>0</v>
      </c>
      <c r="AF636" s="772">
        <f t="shared" si="115"/>
        <v>0</v>
      </c>
      <c r="AG636" s="773"/>
      <c r="AH636" s="774"/>
      <c r="AI636" s="775"/>
      <c r="AJ636" s="776"/>
      <c r="AK636" s="777"/>
      <c r="AL636" s="769"/>
      <c r="AM636" s="770" t="str">
        <f t="shared" si="116"/>
        <v/>
      </c>
      <c r="AN636" s="771" t="str">
        <f t="shared" si="110"/>
        <v/>
      </c>
      <c r="AO636" s="771">
        <f t="shared" si="117"/>
        <v>0</v>
      </c>
      <c r="AP636" s="771">
        <f t="shared" si="118"/>
        <v>0</v>
      </c>
      <c r="AQ636" s="771">
        <f t="shared" si="119"/>
        <v>0</v>
      </c>
      <c r="AR636" s="772">
        <f t="shared" si="120"/>
        <v>0</v>
      </c>
    </row>
    <row r="637" spans="22:44" x14ac:dyDescent="0.25">
      <c r="V637" s="774"/>
      <c r="W637" s="775"/>
      <c r="X637" s="776"/>
      <c r="Y637" s="777"/>
      <c r="Z637" s="769"/>
      <c r="AA637" s="770" t="str">
        <f t="shared" si="111"/>
        <v/>
      </c>
      <c r="AB637" s="771" t="str">
        <f t="shared" si="109"/>
        <v/>
      </c>
      <c r="AC637" s="771">
        <f t="shared" si="112"/>
        <v>0</v>
      </c>
      <c r="AD637" s="771">
        <f t="shared" si="113"/>
        <v>0</v>
      </c>
      <c r="AE637" s="771">
        <f t="shared" si="114"/>
        <v>0</v>
      </c>
      <c r="AF637" s="772">
        <f t="shared" si="115"/>
        <v>0</v>
      </c>
      <c r="AG637" s="773"/>
      <c r="AH637" s="774"/>
      <c r="AI637" s="775"/>
      <c r="AJ637" s="776"/>
      <c r="AK637" s="777"/>
      <c r="AL637" s="769"/>
      <c r="AM637" s="770" t="str">
        <f t="shared" si="116"/>
        <v/>
      </c>
      <c r="AN637" s="771" t="str">
        <f t="shared" si="110"/>
        <v/>
      </c>
      <c r="AO637" s="771">
        <f t="shared" si="117"/>
        <v>0</v>
      </c>
      <c r="AP637" s="771">
        <f t="shared" si="118"/>
        <v>0</v>
      </c>
      <c r="AQ637" s="771">
        <f t="shared" si="119"/>
        <v>0</v>
      </c>
      <c r="AR637" s="772">
        <f t="shared" si="120"/>
        <v>0</v>
      </c>
    </row>
    <row r="638" spans="22:44" x14ac:dyDescent="0.25">
      <c r="V638" s="774"/>
      <c r="W638" s="775"/>
      <c r="X638" s="776"/>
      <c r="Y638" s="777"/>
      <c r="Z638" s="769"/>
      <c r="AA638" s="770" t="str">
        <f t="shared" si="111"/>
        <v/>
      </c>
      <c r="AB638" s="771" t="str">
        <f t="shared" si="109"/>
        <v/>
      </c>
      <c r="AC638" s="771">
        <f t="shared" si="112"/>
        <v>0</v>
      </c>
      <c r="AD638" s="771">
        <f t="shared" si="113"/>
        <v>0</v>
      </c>
      <c r="AE638" s="771">
        <f t="shared" si="114"/>
        <v>0</v>
      </c>
      <c r="AF638" s="772">
        <f t="shared" si="115"/>
        <v>0</v>
      </c>
      <c r="AG638" s="773"/>
      <c r="AH638" s="774"/>
      <c r="AI638" s="775"/>
      <c r="AJ638" s="776"/>
      <c r="AK638" s="777"/>
      <c r="AL638" s="769"/>
      <c r="AM638" s="770" t="str">
        <f t="shared" si="116"/>
        <v/>
      </c>
      <c r="AN638" s="771" t="str">
        <f t="shared" si="110"/>
        <v/>
      </c>
      <c r="AO638" s="771">
        <f t="shared" si="117"/>
        <v>0</v>
      </c>
      <c r="AP638" s="771">
        <f t="shared" si="118"/>
        <v>0</v>
      </c>
      <c r="AQ638" s="771">
        <f t="shared" si="119"/>
        <v>0</v>
      </c>
      <c r="AR638" s="772">
        <f t="shared" si="120"/>
        <v>0</v>
      </c>
    </row>
    <row r="639" spans="22:44" x14ac:dyDescent="0.25">
      <c r="V639" s="774"/>
      <c r="W639" s="775"/>
      <c r="X639" s="776"/>
      <c r="Y639" s="777"/>
      <c r="Z639" s="769"/>
      <c r="AA639" s="770" t="str">
        <f t="shared" si="111"/>
        <v/>
      </c>
      <c r="AB639" s="771" t="str">
        <f t="shared" si="109"/>
        <v/>
      </c>
      <c r="AC639" s="771">
        <f t="shared" si="112"/>
        <v>0</v>
      </c>
      <c r="AD639" s="771">
        <f t="shared" si="113"/>
        <v>0</v>
      </c>
      <c r="AE639" s="771">
        <f t="shared" si="114"/>
        <v>0</v>
      </c>
      <c r="AF639" s="772">
        <f t="shared" si="115"/>
        <v>0</v>
      </c>
      <c r="AG639" s="773"/>
      <c r="AH639" s="774"/>
      <c r="AI639" s="775"/>
      <c r="AJ639" s="776"/>
      <c r="AK639" s="777"/>
      <c r="AL639" s="769"/>
      <c r="AM639" s="770" t="str">
        <f t="shared" si="116"/>
        <v/>
      </c>
      <c r="AN639" s="771" t="str">
        <f t="shared" si="110"/>
        <v/>
      </c>
      <c r="AO639" s="771">
        <f t="shared" si="117"/>
        <v>0</v>
      </c>
      <c r="AP639" s="771">
        <f t="shared" si="118"/>
        <v>0</v>
      </c>
      <c r="AQ639" s="771">
        <f t="shared" si="119"/>
        <v>0</v>
      </c>
      <c r="AR639" s="772">
        <f t="shared" si="120"/>
        <v>0</v>
      </c>
    </row>
    <row r="640" spans="22:44" x14ac:dyDescent="0.25">
      <c r="V640" s="774"/>
      <c r="W640" s="775"/>
      <c r="X640" s="776"/>
      <c r="Y640" s="777"/>
      <c r="Z640" s="769"/>
      <c r="AA640" s="770" t="str">
        <f t="shared" si="111"/>
        <v/>
      </c>
      <c r="AB640" s="771" t="str">
        <f t="shared" si="109"/>
        <v/>
      </c>
      <c r="AC640" s="771">
        <f t="shared" si="112"/>
        <v>0</v>
      </c>
      <c r="AD640" s="771">
        <f t="shared" si="113"/>
        <v>0</v>
      </c>
      <c r="AE640" s="771">
        <f t="shared" si="114"/>
        <v>0</v>
      </c>
      <c r="AF640" s="772">
        <f t="shared" si="115"/>
        <v>0</v>
      </c>
      <c r="AG640" s="773"/>
      <c r="AH640" s="774"/>
      <c r="AI640" s="775"/>
      <c r="AJ640" s="776"/>
      <c r="AK640" s="777"/>
      <c r="AL640" s="769"/>
      <c r="AM640" s="770" t="str">
        <f t="shared" si="116"/>
        <v/>
      </c>
      <c r="AN640" s="771" t="str">
        <f t="shared" si="110"/>
        <v/>
      </c>
      <c r="AO640" s="771">
        <f t="shared" si="117"/>
        <v>0</v>
      </c>
      <c r="AP640" s="771">
        <f t="shared" si="118"/>
        <v>0</v>
      </c>
      <c r="AQ640" s="771">
        <f t="shared" si="119"/>
        <v>0</v>
      </c>
      <c r="AR640" s="772">
        <f t="shared" si="120"/>
        <v>0</v>
      </c>
    </row>
    <row r="641" spans="22:44" x14ac:dyDescent="0.25">
      <c r="V641" s="774"/>
      <c r="W641" s="775"/>
      <c r="X641" s="776"/>
      <c r="Y641" s="777"/>
      <c r="Z641" s="769"/>
      <c r="AA641" s="770" t="str">
        <f t="shared" si="111"/>
        <v/>
      </c>
      <c r="AB641" s="771" t="str">
        <f t="shared" si="109"/>
        <v/>
      </c>
      <c r="AC641" s="771">
        <f t="shared" si="112"/>
        <v>0</v>
      </c>
      <c r="AD641" s="771">
        <f t="shared" si="113"/>
        <v>0</v>
      </c>
      <c r="AE641" s="771">
        <f t="shared" si="114"/>
        <v>0</v>
      </c>
      <c r="AF641" s="772">
        <f t="shared" si="115"/>
        <v>0</v>
      </c>
      <c r="AG641" s="773"/>
      <c r="AH641" s="774"/>
      <c r="AI641" s="775"/>
      <c r="AJ641" s="776"/>
      <c r="AK641" s="777"/>
      <c r="AL641" s="769"/>
      <c r="AM641" s="770" t="str">
        <f t="shared" si="116"/>
        <v/>
      </c>
      <c r="AN641" s="771" t="str">
        <f t="shared" si="110"/>
        <v/>
      </c>
      <c r="AO641" s="771">
        <f t="shared" si="117"/>
        <v>0</v>
      </c>
      <c r="AP641" s="771">
        <f t="shared" si="118"/>
        <v>0</v>
      </c>
      <c r="AQ641" s="771">
        <f t="shared" si="119"/>
        <v>0</v>
      </c>
      <c r="AR641" s="772">
        <f t="shared" si="120"/>
        <v>0</v>
      </c>
    </row>
    <row r="642" spans="22:44" x14ac:dyDescent="0.25">
      <c r="V642" s="774"/>
      <c r="W642" s="775"/>
      <c r="X642" s="776"/>
      <c r="Y642" s="777"/>
      <c r="Z642" s="769"/>
      <c r="AA642" s="770" t="str">
        <f t="shared" si="111"/>
        <v/>
      </c>
      <c r="AB642" s="771" t="str">
        <f t="shared" si="109"/>
        <v/>
      </c>
      <c r="AC642" s="771">
        <f t="shared" si="112"/>
        <v>0</v>
      </c>
      <c r="AD642" s="771">
        <f t="shared" si="113"/>
        <v>0</v>
      </c>
      <c r="AE642" s="771">
        <f t="shared" si="114"/>
        <v>0</v>
      </c>
      <c r="AF642" s="772">
        <f t="shared" si="115"/>
        <v>0</v>
      </c>
      <c r="AG642" s="773"/>
      <c r="AH642" s="774"/>
      <c r="AI642" s="775"/>
      <c r="AJ642" s="776"/>
      <c r="AK642" s="777"/>
      <c r="AL642" s="769"/>
      <c r="AM642" s="770" t="str">
        <f t="shared" si="116"/>
        <v/>
      </c>
      <c r="AN642" s="771" t="str">
        <f t="shared" si="110"/>
        <v/>
      </c>
      <c r="AO642" s="771">
        <f t="shared" si="117"/>
        <v>0</v>
      </c>
      <c r="AP642" s="771">
        <f t="shared" si="118"/>
        <v>0</v>
      </c>
      <c r="AQ642" s="771">
        <f t="shared" si="119"/>
        <v>0</v>
      </c>
      <c r="AR642" s="772">
        <f t="shared" si="120"/>
        <v>0</v>
      </c>
    </row>
    <row r="643" spans="22:44" x14ac:dyDescent="0.25">
      <c r="V643" s="774"/>
      <c r="W643" s="775"/>
      <c r="X643" s="776"/>
      <c r="Y643" s="777"/>
      <c r="Z643" s="769"/>
      <c r="AA643" s="770" t="str">
        <f t="shared" si="111"/>
        <v/>
      </c>
      <c r="AB643" s="771" t="str">
        <f t="shared" si="109"/>
        <v/>
      </c>
      <c r="AC643" s="771">
        <f t="shared" si="112"/>
        <v>0</v>
      </c>
      <c r="AD643" s="771">
        <f t="shared" si="113"/>
        <v>0</v>
      </c>
      <c r="AE643" s="771">
        <f t="shared" si="114"/>
        <v>0</v>
      </c>
      <c r="AF643" s="772">
        <f t="shared" si="115"/>
        <v>0</v>
      </c>
      <c r="AG643" s="773"/>
      <c r="AH643" s="774"/>
      <c r="AI643" s="775"/>
      <c r="AJ643" s="776"/>
      <c r="AK643" s="777"/>
      <c r="AL643" s="769"/>
      <c r="AM643" s="770" t="str">
        <f t="shared" si="116"/>
        <v/>
      </c>
      <c r="AN643" s="771" t="str">
        <f t="shared" si="110"/>
        <v/>
      </c>
      <c r="AO643" s="771">
        <f t="shared" si="117"/>
        <v>0</v>
      </c>
      <c r="AP643" s="771">
        <f t="shared" si="118"/>
        <v>0</v>
      </c>
      <c r="AQ643" s="771">
        <f t="shared" si="119"/>
        <v>0</v>
      </c>
      <c r="AR643" s="772">
        <f t="shared" si="120"/>
        <v>0</v>
      </c>
    </row>
    <row r="644" spans="22:44" x14ac:dyDescent="0.25">
      <c r="V644" s="774"/>
      <c r="W644" s="775"/>
      <c r="X644" s="776"/>
      <c r="Y644" s="777"/>
      <c r="Z644" s="769"/>
      <c r="AA644" s="770" t="str">
        <f t="shared" si="111"/>
        <v/>
      </c>
      <c r="AB644" s="771" t="str">
        <f t="shared" si="109"/>
        <v/>
      </c>
      <c r="AC644" s="771">
        <f t="shared" si="112"/>
        <v>0</v>
      </c>
      <c r="AD644" s="771">
        <f t="shared" si="113"/>
        <v>0</v>
      </c>
      <c r="AE644" s="771">
        <f t="shared" si="114"/>
        <v>0</v>
      </c>
      <c r="AF644" s="772">
        <f t="shared" si="115"/>
        <v>0</v>
      </c>
      <c r="AG644" s="773"/>
      <c r="AH644" s="774"/>
      <c r="AI644" s="775"/>
      <c r="AJ644" s="776"/>
      <c r="AK644" s="777"/>
      <c r="AL644" s="769"/>
      <c r="AM644" s="770" t="str">
        <f t="shared" si="116"/>
        <v/>
      </c>
      <c r="AN644" s="771" t="str">
        <f t="shared" si="110"/>
        <v/>
      </c>
      <c r="AO644" s="771">
        <f t="shared" si="117"/>
        <v>0</v>
      </c>
      <c r="AP644" s="771">
        <f t="shared" si="118"/>
        <v>0</v>
      </c>
      <c r="AQ644" s="771">
        <f t="shared" si="119"/>
        <v>0</v>
      </c>
      <c r="AR644" s="772">
        <f t="shared" si="120"/>
        <v>0</v>
      </c>
    </row>
    <row r="645" spans="22:44" x14ac:dyDescent="0.25">
      <c r="V645" s="774"/>
      <c r="W645" s="775"/>
      <c r="X645" s="776"/>
      <c r="Y645" s="777"/>
      <c r="Z645" s="769"/>
      <c r="AA645" s="770" t="str">
        <f t="shared" si="111"/>
        <v/>
      </c>
      <c r="AB645" s="771" t="str">
        <f t="shared" si="109"/>
        <v/>
      </c>
      <c r="AC645" s="771">
        <f t="shared" si="112"/>
        <v>0</v>
      </c>
      <c r="AD645" s="771">
        <f t="shared" si="113"/>
        <v>0</v>
      </c>
      <c r="AE645" s="771">
        <f t="shared" si="114"/>
        <v>0</v>
      </c>
      <c r="AF645" s="772">
        <f t="shared" si="115"/>
        <v>0</v>
      </c>
      <c r="AG645" s="773"/>
      <c r="AH645" s="774"/>
      <c r="AI645" s="775"/>
      <c r="AJ645" s="776"/>
      <c r="AK645" s="777"/>
      <c r="AL645" s="769"/>
      <c r="AM645" s="770" t="str">
        <f t="shared" si="116"/>
        <v/>
      </c>
      <c r="AN645" s="771" t="str">
        <f t="shared" si="110"/>
        <v/>
      </c>
      <c r="AO645" s="771">
        <f t="shared" si="117"/>
        <v>0</v>
      </c>
      <c r="AP645" s="771">
        <f t="shared" si="118"/>
        <v>0</v>
      </c>
      <c r="AQ645" s="771">
        <f t="shared" si="119"/>
        <v>0</v>
      </c>
      <c r="AR645" s="772">
        <f t="shared" si="120"/>
        <v>0</v>
      </c>
    </row>
    <row r="646" spans="22:44" x14ac:dyDescent="0.25">
      <c r="V646" s="774"/>
      <c r="W646" s="775"/>
      <c r="X646" s="776"/>
      <c r="Y646" s="777"/>
      <c r="Z646" s="769"/>
      <c r="AA646" s="770" t="str">
        <f t="shared" si="111"/>
        <v/>
      </c>
      <c r="AB646" s="771" t="str">
        <f t="shared" si="109"/>
        <v/>
      </c>
      <c r="AC646" s="771">
        <f t="shared" si="112"/>
        <v>0</v>
      </c>
      <c r="AD646" s="771">
        <f t="shared" si="113"/>
        <v>0</v>
      </c>
      <c r="AE646" s="771">
        <f t="shared" si="114"/>
        <v>0</v>
      </c>
      <c r="AF646" s="772">
        <f t="shared" si="115"/>
        <v>0</v>
      </c>
      <c r="AG646" s="773"/>
      <c r="AH646" s="774"/>
      <c r="AI646" s="775"/>
      <c r="AJ646" s="776"/>
      <c r="AK646" s="777"/>
      <c r="AL646" s="769"/>
      <c r="AM646" s="770" t="str">
        <f t="shared" si="116"/>
        <v/>
      </c>
      <c r="AN646" s="771" t="str">
        <f t="shared" si="110"/>
        <v/>
      </c>
      <c r="AO646" s="771">
        <f t="shared" si="117"/>
        <v>0</v>
      </c>
      <c r="AP646" s="771">
        <f t="shared" si="118"/>
        <v>0</v>
      </c>
      <c r="AQ646" s="771">
        <f t="shared" si="119"/>
        <v>0</v>
      </c>
      <c r="AR646" s="772">
        <f t="shared" si="120"/>
        <v>0</v>
      </c>
    </row>
    <row r="647" spans="22:44" x14ac:dyDescent="0.25">
      <c r="V647" s="774"/>
      <c r="W647" s="775"/>
      <c r="X647" s="776"/>
      <c r="Y647" s="777"/>
      <c r="Z647" s="769"/>
      <c r="AA647" s="770" t="str">
        <f t="shared" si="111"/>
        <v/>
      </c>
      <c r="AB647" s="771" t="str">
        <f t="shared" si="109"/>
        <v/>
      </c>
      <c r="AC647" s="771">
        <f t="shared" si="112"/>
        <v>0</v>
      </c>
      <c r="AD647" s="771">
        <f t="shared" si="113"/>
        <v>0</v>
      </c>
      <c r="AE647" s="771">
        <f t="shared" si="114"/>
        <v>0</v>
      </c>
      <c r="AF647" s="772">
        <f t="shared" si="115"/>
        <v>0</v>
      </c>
      <c r="AG647" s="773"/>
      <c r="AH647" s="774"/>
      <c r="AI647" s="775"/>
      <c r="AJ647" s="776"/>
      <c r="AK647" s="777"/>
      <c r="AL647" s="769"/>
      <c r="AM647" s="770" t="str">
        <f t="shared" si="116"/>
        <v/>
      </c>
      <c r="AN647" s="771" t="str">
        <f t="shared" si="110"/>
        <v/>
      </c>
      <c r="AO647" s="771">
        <f t="shared" si="117"/>
        <v>0</v>
      </c>
      <c r="AP647" s="771">
        <f t="shared" si="118"/>
        <v>0</v>
      </c>
      <c r="AQ647" s="771">
        <f t="shared" si="119"/>
        <v>0</v>
      </c>
      <c r="AR647" s="772">
        <f t="shared" si="120"/>
        <v>0</v>
      </c>
    </row>
    <row r="648" spans="22:44" x14ac:dyDescent="0.25">
      <c r="V648" s="774"/>
      <c r="W648" s="775"/>
      <c r="X648" s="776"/>
      <c r="Y648" s="777"/>
      <c r="Z648" s="769"/>
      <c r="AA648" s="770" t="str">
        <f t="shared" si="111"/>
        <v/>
      </c>
      <c r="AB648" s="771" t="str">
        <f t="shared" ref="AB648:AB711" si="121">IF(Y648&gt;1,IF((TestEOY-X648)/365&gt;AA648,AA648,ROUNDUP(((TestEOY-X648)/365),0)),"")</f>
        <v/>
      </c>
      <c r="AC648" s="771">
        <f t="shared" si="112"/>
        <v>0</v>
      </c>
      <c r="AD648" s="771">
        <f t="shared" si="113"/>
        <v>0</v>
      </c>
      <c r="AE648" s="771">
        <f t="shared" si="114"/>
        <v>0</v>
      </c>
      <c r="AF648" s="772">
        <f t="shared" si="115"/>
        <v>0</v>
      </c>
      <c r="AG648" s="773"/>
      <c r="AH648" s="774"/>
      <c r="AI648" s="775"/>
      <c r="AJ648" s="776"/>
      <c r="AK648" s="777"/>
      <c r="AL648" s="769"/>
      <c r="AM648" s="770" t="str">
        <f t="shared" si="116"/>
        <v/>
      </c>
      <c r="AN648" s="771" t="str">
        <f t="shared" ref="AN648:AN711" si="122">IF(AK648&lt;&gt;"",IF((TestEOY-AJ648)/365&gt;AM648,AM648,ROUNDUP(((TestEOY-AJ648)/365),0)),"")</f>
        <v/>
      </c>
      <c r="AO648" s="771">
        <f t="shared" si="117"/>
        <v>0</v>
      </c>
      <c r="AP648" s="771">
        <f t="shared" si="118"/>
        <v>0</v>
      </c>
      <c r="AQ648" s="771">
        <f t="shared" si="119"/>
        <v>0</v>
      </c>
      <c r="AR648" s="772">
        <f t="shared" si="120"/>
        <v>0</v>
      </c>
    </row>
    <row r="649" spans="22:44" x14ac:dyDescent="0.25">
      <c r="V649" s="774"/>
      <c r="W649" s="775"/>
      <c r="X649" s="776"/>
      <c r="Y649" s="777"/>
      <c r="Z649" s="769"/>
      <c r="AA649" s="770" t="str">
        <f t="shared" ref="AA649:AA712" si="123">IFERROR(INDEX($AU$8:$AU$23,MATCH(V649,$AT$8:$AT$23,0)),"")</f>
        <v/>
      </c>
      <c r="AB649" s="771" t="str">
        <f t="shared" si="121"/>
        <v/>
      </c>
      <c r="AC649" s="771">
        <f t="shared" ref="AC649:AC712" si="124">IFERROR(IF(AB649&gt;=AA649,0,IF(AA649&gt;AB649,SLN(Y649,Z649,AA649),0)),"")</f>
        <v>0</v>
      </c>
      <c r="AD649" s="771">
        <f t="shared" ref="AD649:AD712" si="125">AE649-AC649</f>
        <v>0</v>
      </c>
      <c r="AE649" s="771">
        <f t="shared" ref="AE649:AE712" si="126">IFERROR(IF(OR(AA649=0,AA649=""),
     0,
     IF(AB649&gt;=AA649,
          +Y649,
          (+AC649*AB649))),
"")</f>
        <v>0</v>
      </c>
      <c r="AF649" s="772">
        <f t="shared" ref="AF649:AF712" si="127">IFERROR(IF(AE649&gt;Y649,0,(+Y649-AE649))-Z649,"")</f>
        <v>0</v>
      </c>
      <c r="AG649" s="773"/>
      <c r="AH649" s="774"/>
      <c r="AI649" s="775"/>
      <c r="AJ649" s="776"/>
      <c r="AK649" s="777"/>
      <c r="AL649" s="769"/>
      <c r="AM649" s="770" t="str">
        <f t="shared" ref="AM649:AM712" si="128">IFERROR(INDEX($AU$8:$AU$23,MATCH(AH649,$AT$8:$AT$23,0)),"")</f>
        <v/>
      </c>
      <c r="AN649" s="771" t="str">
        <f t="shared" si="122"/>
        <v/>
      </c>
      <c r="AO649" s="771">
        <f t="shared" ref="AO649:AO712" si="129">IFERROR(IF(AN649&gt;=AM649,0,IF(AM649&gt;AN649,SLN(AK649,AL649,AM649),0)),"")</f>
        <v>0</v>
      </c>
      <c r="AP649" s="771">
        <f t="shared" ref="AP649:AP712" si="130">AQ649-AO649</f>
        <v>0</v>
      </c>
      <c r="AQ649" s="771">
        <f t="shared" ref="AQ649:AQ712" si="131">IFERROR(IF(OR(AM649=0,AM649=""),
     0,
     IF(AN649&gt;=AM649,
          +AK649,
          (+AO649*AN649))),
"")</f>
        <v>0</v>
      </c>
      <c r="AR649" s="772">
        <f t="shared" ref="AR649:AR712" si="132">IFERROR(IF(AQ649&gt;AK649,0,(+AK649-AQ649))-AL649,"")</f>
        <v>0</v>
      </c>
    </row>
    <row r="650" spans="22:44" x14ac:dyDescent="0.25">
      <c r="V650" s="774"/>
      <c r="W650" s="775"/>
      <c r="X650" s="776"/>
      <c r="Y650" s="777"/>
      <c r="Z650" s="769"/>
      <c r="AA650" s="770" t="str">
        <f t="shared" si="123"/>
        <v/>
      </c>
      <c r="AB650" s="771" t="str">
        <f t="shared" si="121"/>
        <v/>
      </c>
      <c r="AC650" s="771">
        <f t="shared" si="124"/>
        <v>0</v>
      </c>
      <c r="AD650" s="771">
        <f t="shared" si="125"/>
        <v>0</v>
      </c>
      <c r="AE650" s="771">
        <f t="shared" si="126"/>
        <v>0</v>
      </c>
      <c r="AF650" s="772">
        <f t="shared" si="127"/>
        <v>0</v>
      </c>
      <c r="AG650" s="773"/>
      <c r="AH650" s="774"/>
      <c r="AI650" s="775"/>
      <c r="AJ650" s="776"/>
      <c r="AK650" s="777"/>
      <c r="AL650" s="769"/>
      <c r="AM650" s="770" t="str">
        <f t="shared" si="128"/>
        <v/>
      </c>
      <c r="AN650" s="771" t="str">
        <f t="shared" si="122"/>
        <v/>
      </c>
      <c r="AO650" s="771">
        <f t="shared" si="129"/>
        <v>0</v>
      </c>
      <c r="AP650" s="771">
        <f t="shared" si="130"/>
        <v>0</v>
      </c>
      <c r="AQ650" s="771">
        <f t="shared" si="131"/>
        <v>0</v>
      </c>
      <c r="AR650" s="772">
        <f t="shared" si="132"/>
        <v>0</v>
      </c>
    </row>
    <row r="651" spans="22:44" x14ac:dyDescent="0.25">
      <c r="V651" s="774"/>
      <c r="W651" s="775"/>
      <c r="X651" s="776"/>
      <c r="Y651" s="777"/>
      <c r="Z651" s="769"/>
      <c r="AA651" s="770" t="str">
        <f t="shared" si="123"/>
        <v/>
      </c>
      <c r="AB651" s="771" t="str">
        <f t="shared" si="121"/>
        <v/>
      </c>
      <c r="AC651" s="771">
        <f t="shared" si="124"/>
        <v>0</v>
      </c>
      <c r="AD651" s="771">
        <f t="shared" si="125"/>
        <v>0</v>
      </c>
      <c r="AE651" s="771">
        <f t="shared" si="126"/>
        <v>0</v>
      </c>
      <c r="AF651" s="772">
        <f t="shared" si="127"/>
        <v>0</v>
      </c>
      <c r="AG651" s="773"/>
      <c r="AH651" s="774"/>
      <c r="AI651" s="775"/>
      <c r="AJ651" s="776"/>
      <c r="AK651" s="777"/>
      <c r="AL651" s="769"/>
      <c r="AM651" s="770" t="str">
        <f t="shared" si="128"/>
        <v/>
      </c>
      <c r="AN651" s="771" t="str">
        <f t="shared" si="122"/>
        <v/>
      </c>
      <c r="AO651" s="771">
        <f t="shared" si="129"/>
        <v>0</v>
      </c>
      <c r="AP651" s="771">
        <f t="shared" si="130"/>
        <v>0</v>
      </c>
      <c r="AQ651" s="771">
        <f t="shared" si="131"/>
        <v>0</v>
      </c>
      <c r="AR651" s="772">
        <f t="shared" si="132"/>
        <v>0</v>
      </c>
    </row>
    <row r="652" spans="22:44" x14ac:dyDescent="0.25">
      <c r="V652" s="774"/>
      <c r="W652" s="775"/>
      <c r="X652" s="776"/>
      <c r="Y652" s="777"/>
      <c r="Z652" s="769"/>
      <c r="AA652" s="770" t="str">
        <f t="shared" si="123"/>
        <v/>
      </c>
      <c r="AB652" s="771" t="str">
        <f t="shared" si="121"/>
        <v/>
      </c>
      <c r="AC652" s="771">
        <f t="shared" si="124"/>
        <v>0</v>
      </c>
      <c r="AD652" s="771">
        <f t="shared" si="125"/>
        <v>0</v>
      </c>
      <c r="AE652" s="771">
        <f t="shared" si="126"/>
        <v>0</v>
      </c>
      <c r="AF652" s="772">
        <f t="shared" si="127"/>
        <v>0</v>
      </c>
      <c r="AG652" s="773"/>
      <c r="AH652" s="774"/>
      <c r="AI652" s="775"/>
      <c r="AJ652" s="776"/>
      <c r="AK652" s="777"/>
      <c r="AL652" s="769"/>
      <c r="AM652" s="770" t="str">
        <f t="shared" si="128"/>
        <v/>
      </c>
      <c r="AN652" s="771" t="str">
        <f t="shared" si="122"/>
        <v/>
      </c>
      <c r="AO652" s="771">
        <f t="shared" si="129"/>
        <v>0</v>
      </c>
      <c r="AP652" s="771">
        <f t="shared" si="130"/>
        <v>0</v>
      </c>
      <c r="AQ652" s="771">
        <f t="shared" si="131"/>
        <v>0</v>
      </c>
      <c r="AR652" s="772">
        <f t="shared" si="132"/>
        <v>0</v>
      </c>
    </row>
    <row r="653" spans="22:44" x14ac:dyDescent="0.25">
      <c r="V653" s="774"/>
      <c r="W653" s="775"/>
      <c r="X653" s="776"/>
      <c r="Y653" s="777"/>
      <c r="Z653" s="769"/>
      <c r="AA653" s="770" t="str">
        <f t="shared" si="123"/>
        <v/>
      </c>
      <c r="AB653" s="771" t="str">
        <f t="shared" si="121"/>
        <v/>
      </c>
      <c r="AC653" s="771">
        <f t="shared" si="124"/>
        <v>0</v>
      </c>
      <c r="AD653" s="771">
        <f t="shared" si="125"/>
        <v>0</v>
      </c>
      <c r="AE653" s="771">
        <f t="shared" si="126"/>
        <v>0</v>
      </c>
      <c r="AF653" s="772">
        <f t="shared" si="127"/>
        <v>0</v>
      </c>
      <c r="AG653" s="773"/>
      <c r="AH653" s="774"/>
      <c r="AI653" s="775"/>
      <c r="AJ653" s="776"/>
      <c r="AK653" s="777"/>
      <c r="AL653" s="769"/>
      <c r="AM653" s="770" t="str">
        <f t="shared" si="128"/>
        <v/>
      </c>
      <c r="AN653" s="771" t="str">
        <f t="shared" si="122"/>
        <v/>
      </c>
      <c r="AO653" s="771">
        <f t="shared" si="129"/>
        <v>0</v>
      </c>
      <c r="AP653" s="771">
        <f t="shared" si="130"/>
        <v>0</v>
      </c>
      <c r="AQ653" s="771">
        <f t="shared" si="131"/>
        <v>0</v>
      </c>
      <c r="AR653" s="772">
        <f t="shared" si="132"/>
        <v>0</v>
      </c>
    </row>
    <row r="654" spans="22:44" x14ac:dyDescent="0.25">
      <c r="V654" s="774"/>
      <c r="W654" s="775"/>
      <c r="X654" s="776"/>
      <c r="Y654" s="777"/>
      <c r="Z654" s="769"/>
      <c r="AA654" s="770" t="str">
        <f t="shared" si="123"/>
        <v/>
      </c>
      <c r="AB654" s="771" t="str">
        <f t="shared" si="121"/>
        <v/>
      </c>
      <c r="AC654" s="771">
        <f t="shared" si="124"/>
        <v>0</v>
      </c>
      <c r="AD654" s="771">
        <f t="shared" si="125"/>
        <v>0</v>
      </c>
      <c r="AE654" s="771">
        <f t="shared" si="126"/>
        <v>0</v>
      </c>
      <c r="AF654" s="772">
        <f t="shared" si="127"/>
        <v>0</v>
      </c>
      <c r="AG654" s="773"/>
      <c r="AH654" s="774"/>
      <c r="AI654" s="775"/>
      <c r="AJ654" s="776"/>
      <c r="AK654" s="777"/>
      <c r="AL654" s="769"/>
      <c r="AM654" s="770" t="str">
        <f t="shared" si="128"/>
        <v/>
      </c>
      <c r="AN654" s="771" t="str">
        <f t="shared" si="122"/>
        <v/>
      </c>
      <c r="AO654" s="771">
        <f t="shared" si="129"/>
        <v>0</v>
      </c>
      <c r="AP654" s="771">
        <f t="shared" si="130"/>
        <v>0</v>
      </c>
      <c r="AQ654" s="771">
        <f t="shared" si="131"/>
        <v>0</v>
      </c>
      <c r="AR654" s="772">
        <f t="shared" si="132"/>
        <v>0</v>
      </c>
    </row>
    <row r="655" spans="22:44" x14ac:dyDescent="0.25">
      <c r="V655" s="774"/>
      <c r="W655" s="775"/>
      <c r="X655" s="776"/>
      <c r="Y655" s="777"/>
      <c r="Z655" s="769"/>
      <c r="AA655" s="770" t="str">
        <f t="shared" si="123"/>
        <v/>
      </c>
      <c r="AB655" s="771" t="str">
        <f t="shared" si="121"/>
        <v/>
      </c>
      <c r="AC655" s="771">
        <f t="shared" si="124"/>
        <v>0</v>
      </c>
      <c r="AD655" s="771">
        <f t="shared" si="125"/>
        <v>0</v>
      </c>
      <c r="AE655" s="771">
        <f t="shared" si="126"/>
        <v>0</v>
      </c>
      <c r="AF655" s="772">
        <f t="shared" si="127"/>
        <v>0</v>
      </c>
      <c r="AG655" s="773"/>
      <c r="AH655" s="774"/>
      <c r="AI655" s="775"/>
      <c r="AJ655" s="776"/>
      <c r="AK655" s="777"/>
      <c r="AL655" s="769"/>
      <c r="AM655" s="770" t="str">
        <f t="shared" si="128"/>
        <v/>
      </c>
      <c r="AN655" s="771" t="str">
        <f t="shared" si="122"/>
        <v/>
      </c>
      <c r="AO655" s="771">
        <f t="shared" si="129"/>
        <v>0</v>
      </c>
      <c r="AP655" s="771">
        <f t="shared" si="130"/>
        <v>0</v>
      </c>
      <c r="AQ655" s="771">
        <f t="shared" si="131"/>
        <v>0</v>
      </c>
      <c r="AR655" s="772">
        <f t="shared" si="132"/>
        <v>0</v>
      </c>
    </row>
    <row r="656" spans="22:44" x14ac:dyDescent="0.25">
      <c r="V656" s="774"/>
      <c r="W656" s="775"/>
      <c r="X656" s="776"/>
      <c r="Y656" s="777"/>
      <c r="Z656" s="769"/>
      <c r="AA656" s="770" t="str">
        <f t="shared" si="123"/>
        <v/>
      </c>
      <c r="AB656" s="771" t="str">
        <f t="shared" si="121"/>
        <v/>
      </c>
      <c r="AC656" s="771">
        <f t="shared" si="124"/>
        <v>0</v>
      </c>
      <c r="AD656" s="771">
        <f t="shared" si="125"/>
        <v>0</v>
      </c>
      <c r="AE656" s="771">
        <f t="shared" si="126"/>
        <v>0</v>
      </c>
      <c r="AF656" s="772">
        <f t="shared" si="127"/>
        <v>0</v>
      </c>
      <c r="AG656" s="773"/>
      <c r="AH656" s="774"/>
      <c r="AI656" s="775"/>
      <c r="AJ656" s="776"/>
      <c r="AK656" s="777"/>
      <c r="AL656" s="769"/>
      <c r="AM656" s="770" t="str">
        <f t="shared" si="128"/>
        <v/>
      </c>
      <c r="AN656" s="771" t="str">
        <f t="shared" si="122"/>
        <v/>
      </c>
      <c r="AO656" s="771">
        <f t="shared" si="129"/>
        <v>0</v>
      </c>
      <c r="AP656" s="771">
        <f t="shared" si="130"/>
        <v>0</v>
      </c>
      <c r="AQ656" s="771">
        <f t="shared" si="131"/>
        <v>0</v>
      </c>
      <c r="AR656" s="772">
        <f t="shared" si="132"/>
        <v>0</v>
      </c>
    </row>
    <row r="657" spans="22:44" x14ac:dyDescent="0.25">
      <c r="V657" s="774"/>
      <c r="W657" s="775"/>
      <c r="X657" s="776"/>
      <c r="Y657" s="777"/>
      <c r="Z657" s="769"/>
      <c r="AA657" s="770" t="str">
        <f t="shared" si="123"/>
        <v/>
      </c>
      <c r="AB657" s="771" t="str">
        <f t="shared" si="121"/>
        <v/>
      </c>
      <c r="AC657" s="771">
        <f t="shared" si="124"/>
        <v>0</v>
      </c>
      <c r="AD657" s="771">
        <f t="shared" si="125"/>
        <v>0</v>
      </c>
      <c r="AE657" s="771">
        <f t="shared" si="126"/>
        <v>0</v>
      </c>
      <c r="AF657" s="772">
        <f t="shared" si="127"/>
        <v>0</v>
      </c>
      <c r="AG657" s="773"/>
      <c r="AH657" s="774"/>
      <c r="AI657" s="775"/>
      <c r="AJ657" s="776"/>
      <c r="AK657" s="777"/>
      <c r="AL657" s="769"/>
      <c r="AM657" s="770" t="str">
        <f t="shared" si="128"/>
        <v/>
      </c>
      <c r="AN657" s="771" t="str">
        <f t="shared" si="122"/>
        <v/>
      </c>
      <c r="AO657" s="771">
        <f t="shared" si="129"/>
        <v>0</v>
      </c>
      <c r="AP657" s="771">
        <f t="shared" si="130"/>
        <v>0</v>
      </c>
      <c r="AQ657" s="771">
        <f t="shared" si="131"/>
        <v>0</v>
      </c>
      <c r="AR657" s="772">
        <f t="shared" si="132"/>
        <v>0</v>
      </c>
    </row>
    <row r="658" spans="22:44" x14ac:dyDescent="0.25">
      <c r="V658" s="774"/>
      <c r="W658" s="775"/>
      <c r="X658" s="776"/>
      <c r="Y658" s="777"/>
      <c r="Z658" s="769"/>
      <c r="AA658" s="770" t="str">
        <f t="shared" si="123"/>
        <v/>
      </c>
      <c r="AB658" s="771" t="str">
        <f t="shared" si="121"/>
        <v/>
      </c>
      <c r="AC658" s="771">
        <f t="shared" si="124"/>
        <v>0</v>
      </c>
      <c r="AD658" s="771">
        <f t="shared" si="125"/>
        <v>0</v>
      </c>
      <c r="AE658" s="771">
        <f t="shared" si="126"/>
        <v>0</v>
      </c>
      <c r="AF658" s="772">
        <f t="shared" si="127"/>
        <v>0</v>
      </c>
      <c r="AG658" s="773"/>
      <c r="AH658" s="774"/>
      <c r="AI658" s="775"/>
      <c r="AJ658" s="776"/>
      <c r="AK658" s="777"/>
      <c r="AL658" s="769"/>
      <c r="AM658" s="770" t="str">
        <f t="shared" si="128"/>
        <v/>
      </c>
      <c r="AN658" s="771" t="str">
        <f t="shared" si="122"/>
        <v/>
      </c>
      <c r="AO658" s="771">
        <f t="shared" si="129"/>
        <v>0</v>
      </c>
      <c r="AP658" s="771">
        <f t="shared" si="130"/>
        <v>0</v>
      </c>
      <c r="AQ658" s="771">
        <f t="shared" si="131"/>
        <v>0</v>
      </c>
      <c r="AR658" s="772">
        <f t="shared" si="132"/>
        <v>0</v>
      </c>
    </row>
    <row r="659" spans="22:44" x14ac:dyDescent="0.25">
      <c r="V659" s="774"/>
      <c r="W659" s="775"/>
      <c r="X659" s="776"/>
      <c r="Y659" s="777"/>
      <c r="Z659" s="769"/>
      <c r="AA659" s="770" t="str">
        <f t="shared" si="123"/>
        <v/>
      </c>
      <c r="AB659" s="771" t="str">
        <f t="shared" si="121"/>
        <v/>
      </c>
      <c r="AC659" s="771">
        <f t="shared" si="124"/>
        <v>0</v>
      </c>
      <c r="AD659" s="771">
        <f t="shared" si="125"/>
        <v>0</v>
      </c>
      <c r="AE659" s="771">
        <f t="shared" si="126"/>
        <v>0</v>
      </c>
      <c r="AF659" s="772">
        <f t="shared" si="127"/>
        <v>0</v>
      </c>
      <c r="AG659" s="773"/>
      <c r="AH659" s="774"/>
      <c r="AI659" s="775"/>
      <c r="AJ659" s="776"/>
      <c r="AK659" s="777"/>
      <c r="AL659" s="769"/>
      <c r="AM659" s="770" t="str">
        <f t="shared" si="128"/>
        <v/>
      </c>
      <c r="AN659" s="771" t="str">
        <f t="shared" si="122"/>
        <v/>
      </c>
      <c r="AO659" s="771">
        <f t="shared" si="129"/>
        <v>0</v>
      </c>
      <c r="AP659" s="771">
        <f t="shared" si="130"/>
        <v>0</v>
      </c>
      <c r="AQ659" s="771">
        <f t="shared" si="131"/>
        <v>0</v>
      </c>
      <c r="AR659" s="772">
        <f t="shared" si="132"/>
        <v>0</v>
      </c>
    </row>
    <row r="660" spans="22:44" x14ac:dyDescent="0.25">
      <c r="V660" s="774"/>
      <c r="W660" s="775"/>
      <c r="X660" s="776"/>
      <c r="Y660" s="777"/>
      <c r="Z660" s="769"/>
      <c r="AA660" s="770" t="str">
        <f t="shared" si="123"/>
        <v/>
      </c>
      <c r="AB660" s="771" t="str">
        <f t="shared" si="121"/>
        <v/>
      </c>
      <c r="AC660" s="771">
        <f t="shared" si="124"/>
        <v>0</v>
      </c>
      <c r="AD660" s="771">
        <f t="shared" si="125"/>
        <v>0</v>
      </c>
      <c r="AE660" s="771">
        <f t="shared" si="126"/>
        <v>0</v>
      </c>
      <c r="AF660" s="772">
        <f t="shared" si="127"/>
        <v>0</v>
      </c>
      <c r="AG660" s="773"/>
      <c r="AH660" s="774"/>
      <c r="AI660" s="775"/>
      <c r="AJ660" s="776"/>
      <c r="AK660" s="777"/>
      <c r="AL660" s="769"/>
      <c r="AM660" s="770" t="str">
        <f t="shared" si="128"/>
        <v/>
      </c>
      <c r="AN660" s="771" t="str">
        <f t="shared" si="122"/>
        <v/>
      </c>
      <c r="AO660" s="771">
        <f t="shared" si="129"/>
        <v>0</v>
      </c>
      <c r="AP660" s="771">
        <f t="shared" si="130"/>
        <v>0</v>
      </c>
      <c r="AQ660" s="771">
        <f t="shared" si="131"/>
        <v>0</v>
      </c>
      <c r="AR660" s="772">
        <f t="shared" si="132"/>
        <v>0</v>
      </c>
    </row>
    <row r="661" spans="22:44" x14ac:dyDescent="0.25">
      <c r="V661" s="774"/>
      <c r="W661" s="775"/>
      <c r="X661" s="776"/>
      <c r="Y661" s="777"/>
      <c r="Z661" s="769"/>
      <c r="AA661" s="770" t="str">
        <f t="shared" si="123"/>
        <v/>
      </c>
      <c r="AB661" s="771" t="str">
        <f t="shared" si="121"/>
        <v/>
      </c>
      <c r="AC661" s="771">
        <f t="shared" si="124"/>
        <v>0</v>
      </c>
      <c r="AD661" s="771">
        <f t="shared" si="125"/>
        <v>0</v>
      </c>
      <c r="AE661" s="771">
        <f t="shared" si="126"/>
        <v>0</v>
      </c>
      <c r="AF661" s="772">
        <f t="shared" si="127"/>
        <v>0</v>
      </c>
      <c r="AG661" s="773"/>
      <c r="AH661" s="774"/>
      <c r="AI661" s="775"/>
      <c r="AJ661" s="776"/>
      <c r="AK661" s="777"/>
      <c r="AL661" s="769"/>
      <c r="AM661" s="770" t="str">
        <f t="shared" si="128"/>
        <v/>
      </c>
      <c r="AN661" s="771" t="str">
        <f t="shared" si="122"/>
        <v/>
      </c>
      <c r="AO661" s="771">
        <f t="shared" si="129"/>
        <v>0</v>
      </c>
      <c r="AP661" s="771">
        <f t="shared" si="130"/>
        <v>0</v>
      </c>
      <c r="AQ661" s="771">
        <f t="shared" si="131"/>
        <v>0</v>
      </c>
      <c r="AR661" s="772">
        <f t="shared" si="132"/>
        <v>0</v>
      </c>
    </row>
    <row r="662" spans="22:44" x14ac:dyDescent="0.25">
      <c r="V662" s="774"/>
      <c r="W662" s="775"/>
      <c r="X662" s="776"/>
      <c r="Y662" s="777"/>
      <c r="Z662" s="769"/>
      <c r="AA662" s="770" t="str">
        <f t="shared" si="123"/>
        <v/>
      </c>
      <c r="AB662" s="771" t="str">
        <f t="shared" si="121"/>
        <v/>
      </c>
      <c r="AC662" s="771">
        <f t="shared" si="124"/>
        <v>0</v>
      </c>
      <c r="AD662" s="771">
        <f t="shared" si="125"/>
        <v>0</v>
      </c>
      <c r="AE662" s="771">
        <f t="shared" si="126"/>
        <v>0</v>
      </c>
      <c r="AF662" s="772">
        <f t="shared" si="127"/>
        <v>0</v>
      </c>
      <c r="AG662" s="773"/>
      <c r="AH662" s="774"/>
      <c r="AI662" s="775"/>
      <c r="AJ662" s="776"/>
      <c r="AK662" s="777"/>
      <c r="AL662" s="769"/>
      <c r="AM662" s="770" t="str">
        <f t="shared" si="128"/>
        <v/>
      </c>
      <c r="AN662" s="771" t="str">
        <f t="shared" si="122"/>
        <v/>
      </c>
      <c r="AO662" s="771">
        <f t="shared" si="129"/>
        <v>0</v>
      </c>
      <c r="AP662" s="771">
        <f t="shared" si="130"/>
        <v>0</v>
      </c>
      <c r="AQ662" s="771">
        <f t="shared" si="131"/>
        <v>0</v>
      </c>
      <c r="AR662" s="772">
        <f t="shared" si="132"/>
        <v>0</v>
      </c>
    </row>
    <row r="663" spans="22:44" x14ac:dyDescent="0.25">
      <c r="V663" s="774"/>
      <c r="W663" s="775"/>
      <c r="X663" s="776"/>
      <c r="Y663" s="777"/>
      <c r="Z663" s="769"/>
      <c r="AA663" s="770" t="str">
        <f t="shared" si="123"/>
        <v/>
      </c>
      <c r="AB663" s="771" t="str">
        <f t="shared" si="121"/>
        <v/>
      </c>
      <c r="AC663" s="771">
        <f t="shared" si="124"/>
        <v>0</v>
      </c>
      <c r="AD663" s="771">
        <f t="shared" si="125"/>
        <v>0</v>
      </c>
      <c r="AE663" s="771">
        <f t="shared" si="126"/>
        <v>0</v>
      </c>
      <c r="AF663" s="772">
        <f t="shared" si="127"/>
        <v>0</v>
      </c>
      <c r="AG663" s="773"/>
      <c r="AH663" s="774"/>
      <c r="AI663" s="775"/>
      <c r="AJ663" s="776"/>
      <c r="AK663" s="777"/>
      <c r="AL663" s="769"/>
      <c r="AM663" s="770" t="str">
        <f t="shared" si="128"/>
        <v/>
      </c>
      <c r="AN663" s="771" t="str">
        <f t="shared" si="122"/>
        <v/>
      </c>
      <c r="AO663" s="771">
        <f t="shared" si="129"/>
        <v>0</v>
      </c>
      <c r="AP663" s="771">
        <f t="shared" si="130"/>
        <v>0</v>
      </c>
      <c r="AQ663" s="771">
        <f t="shared" si="131"/>
        <v>0</v>
      </c>
      <c r="AR663" s="772">
        <f t="shared" si="132"/>
        <v>0</v>
      </c>
    </row>
    <row r="664" spans="22:44" x14ac:dyDescent="0.25">
      <c r="V664" s="774"/>
      <c r="W664" s="775"/>
      <c r="X664" s="776"/>
      <c r="Y664" s="777"/>
      <c r="Z664" s="769"/>
      <c r="AA664" s="770" t="str">
        <f t="shared" si="123"/>
        <v/>
      </c>
      <c r="AB664" s="771" t="str">
        <f t="shared" si="121"/>
        <v/>
      </c>
      <c r="AC664" s="771">
        <f t="shared" si="124"/>
        <v>0</v>
      </c>
      <c r="AD664" s="771">
        <f t="shared" si="125"/>
        <v>0</v>
      </c>
      <c r="AE664" s="771">
        <f t="shared" si="126"/>
        <v>0</v>
      </c>
      <c r="AF664" s="772">
        <f t="shared" si="127"/>
        <v>0</v>
      </c>
      <c r="AG664" s="773"/>
      <c r="AH664" s="774"/>
      <c r="AI664" s="775"/>
      <c r="AJ664" s="776"/>
      <c r="AK664" s="777"/>
      <c r="AL664" s="769"/>
      <c r="AM664" s="770" t="str">
        <f t="shared" si="128"/>
        <v/>
      </c>
      <c r="AN664" s="771" t="str">
        <f t="shared" si="122"/>
        <v/>
      </c>
      <c r="AO664" s="771">
        <f t="shared" si="129"/>
        <v>0</v>
      </c>
      <c r="AP664" s="771">
        <f t="shared" si="130"/>
        <v>0</v>
      </c>
      <c r="AQ664" s="771">
        <f t="shared" si="131"/>
        <v>0</v>
      </c>
      <c r="AR664" s="772">
        <f t="shared" si="132"/>
        <v>0</v>
      </c>
    </row>
    <row r="665" spans="22:44" x14ac:dyDescent="0.25">
      <c r="V665" s="774"/>
      <c r="W665" s="775"/>
      <c r="X665" s="776"/>
      <c r="Y665" s="777"/>
      <c r="Z665" s="769"/>
      <c r="AA665" s="770" t="str">
        <f t="shared" si="123"/>
        <v/>
      </c>
      <c r="AB665" s="771" t="str">
        <f t="shared" si="121"/>
        <v/>
      </c>
      <c r="AC665" s="771">
        <f t="shared" si="124"/>
        <v>0</v>
      </c>
      <c r="AD665" s="771">
        <f t="shared" si="125"/>
        <v>0</v>
      </c>
      <c r="AE665" s="771">
        <f t="shared" si="126"/>
        <v>0</v>
      </c>
      <c r="AF665" s="772">
        <f t="shared" si="127"/>
        <v>0</v>
      </c>
      <c r="AG665" s="773"/>
      <c r="AH665" s="774"/>
      <c r="AI665" s="775"/>
      <c r="AJ665" s="776"/>
      <c r="AK665" s="777"/>
      <c r="AL665" s="769"/>
      <c r="AM665" s="770" t="str">
        <f t="shared" si="128"/>
        <v/>
      </c>
      <c r="AN665" s="771" t="str">
        <f t="shared" si="122"/>
        <v/>
      </c>
      <c r="AO665" s="771">
        <f t="shared" si="129"/>
        <v>0</v>
      </c>
      <c r="AP665" s="771">
        <f t="shared" si="130"/>
        <v>0</v>
      </c>
      <c r="AQ665" s="771">
        <f t="shared" si="131"/>
        <v>0</v>
      </c>
      <c r="AR665" s="772">
        <f t="shared" si="132"/>
        <v>0</v>
      </c>
    </row>
    <row r="666" spans="22:44" x14ac:dyDescent="0.25">
      <c r="V666" s="774"/>
      <c r="W666" s="775"/>
      <c r="X666" s="776"/>
      <c r="Y666" s="777"/>
      <c r="Z666" s="769"/>
      <c r="AA666" s="770" t="str">
        <f t="shared" si="123"/>
        <v/>
      </c>
      <c r="AB666" s="771" t="str">
        <f t="shared" si="121"/>
        <v/>
      </c>
      <c r="AC666" s="771">
        <f t="shared" si="124"/>
        <v>0</v>
      </c>
      <c r="AD666" s="771">
        <f t="shared" si="125"/>
        <v>0</v>
      </c>
      <c r="AE666" s="771">
        <f t="shared" si="126"/>
        <v>0</v>
      </c>
      <c r="AF666" s="772">
        <f t="shared" si="127"/>
        <v>0</v>
      </c>
      <c r="AG666" s="773"/>
      <c r="AH666" s="774"/>
      <c r="AI666" s="775"/>
      <c r="AJ666" s="776"/>
      <c r="AK666" s="777"/>
      <c r="AL666" s="769"/>
      <c r="AM666" s="770" t="str">
        <f t="shared" si="128"/>
        <v/>
      </c>
      <c r="AN666" s="771" t="str">
        <f t="shared" si="122"/>
        <v/>
      </c>
      <c r="AO666" s="771">
        <f t="shared" si="129"/>
        <v>0</v>
      </c>
      <c r="AP666" s="771">
        <f t="shared" si="130"/>
        <v>0</v>
      </c>
      <c r="AQ666" s="771">
        <f t="shared" si="131"/>
        <v>0</v>
      </c>
      <c r="AR666" s="772">
        <f t="shared" si="132"/>
        <v>0</v>
      </c>
    </row>
    <row r="667" spans="22:44" x14ac:dyDescent="0.25">
      <c r="V667" s="774"/>
      <c r="W667" s="775"/>
      <c r="X667" s="776"/>
      <c r="Y667" s="777"/>
      <c r="Z667" s="769"/>
      <c r="AA667" s="770" t="str">
        <f t="shared" si="123"/>
        <v/>
      </c>
      <c r="AB667" s="771" t="str">
        <f t="shared" si="121"/>
        <v/>
      </c>
      <c r="AC667" s="771">
        <f t="shared" si="124"/>
        <v>0</v>
      </c>
      <c r="AD667" s="771">
        <f t="shared" si="125"/>
        <v>0</v>
      </c>
      <c r="AE667" s="771">
        <f t="shared" si="126"/>
        <v>0</v>
      </c>
      <c r="AF667" s="772">
        <f t="shared" si="127"/>
        <v>0</v>
      </c>
      <c r="AG667" s="773"/>
      <c r="AH667" s="774"/>
      <c r="AI667" s="775"/>
      <c r="AJ667" s="776"/>
      <c r="AK667" s="777"/>
      <c r="AL667" s="769"/>
      <c r="AM667" s="770" t="str">
        <f t="shared" si="128"/>
        <v/>
      </c>
      <c r="AN667" s="771" t="str">
        <f t="shared" si="122"/>
        <v/>
      </c>
      <c r="AO667" s="771">
        <f t="shared" si="129"/>
        <v>0</v>
      </c>
      <c r="AP667" s="771">
        <f t="shared" si="130"/>
        <v>0</v>
      </c>
      <c r="AQ667" s="771">
        <f t="shared" si="131"/>
        <v>0</v>
      </c>
      <c r="AR667" s="772">
        <f t="shared" si="132"/>
        <v>0</v>
      </c>
    </row>
    <row r="668" spans="22:44" x14ac:dyDescent="0.25">
      <c r="V668" s="774"/>
      <c r="W668" s="775"/>
      <c r="X668" s="776"/>
      <c r="Y668" s="777"/>
      <c r="Z668" s="769"/>
      <c r="AA668" s="770" t="str">
        <f t="shared" si="123"/>
        <v/>
      </c>
      <c r="AB668" s="771" t="str">
        <f t="shared" si="121"/>
        <v/>
      </c>
      <c r="AC668" s="771">
        <f t="shared" si="124"/>
        <v>0</v>
      </c>
      <c r="AD668" s="771">
        <f t="shared" si="125"/>
        <v>0</v>
      </c>
      <c r="AE668" s="771">
        <f t="shared" si="126"/>
        <v>0</v>
      </c>
      <c r="AF668" s="772">
        <f t="shared" si="127"/>
        <v>0</v>
      </c>
      <c r="AG668" s="773"/>
      <c r="AH668" s="774"/>
      <c r="AI668" s="775"/>
      <c r="AJ668" s="776"/>
      <c r="AK668" s="777"/>
      <c r="AL668" s="769"/>
      <c r="AM668" s="770" t="str">
        <f t="shared" si="128"/>
        <v/>
      </c>
      <c r="AN668" s="771" t="str">
        <f t="shared" si="122"/>
        <v/>
      </c>
      <c r="AO668" s="771">
        <f t="shared" si="129"/>
        <v>0</v>
      </c>
      <c r="AP668" s="771">
        <f t="shared" si="130"/>
        <v>0</v>
      </c>
      <c r="AQ668" s="771">
        <f t="shared" si="131"/>
        <v>0</v>
      </c>
      <c r="AR668" s="772">
        <f t="shared" si="132"/>
        <v>0</v>
      </c>
    </row>
    <row r="669" spans="22:44" x14ac:dyDescent="0.25">
      <c r="V669" s="774"/>
      <c r="W669" s="775"/>
      <c r="X669" s="776"/>
      <c r="Y669" s="777"/>
      <c r="Z669" s="769"/>
      <c r="AA669" s="770" t="str">
        <f t="shared" si="123"/>
        <v/>
      </c>
      <c r="AB669" s="771" t="str">
        <f t="shared" si="121"/>
        <v/>
      </c>
      <c r="AC669" s="771">
        <f t="shared" si="124"/>
        <v>0</v>
      </c>
      <c r="AD669" s="771">
        <f t="shared" si="125"/>
        <v>0</v>
      </c>
      <c r="AE669" s="771">
        <f t="shared" si="126"/>
        <v>0</v>
      </c>
      <c r="AF669" s="772">
        <f t="shared" si="127"/>
        <v>0</v>
      </c>
      <c r="AG669" s="773"/>
      <c r="AH669" s="774"/>
      <c r="AI669" s="775"/>
      <c r="AJ669" s="776"/>
      <c r="AK669" s="777"/>
      <c r="AL669" s="769"/>
      <c r="AM669" s="770" t="str">
        <f t="shared" si="128"/>
        <v/>
      </c>
      <c r="AN669" s="771" t="str">
        <f t="shared" si="122"/>
        <v/>
      </c>
      <c r="AO669" s="771">
        <f t="shared" si="129"/>
        <v>0</v>
      </c>
      <c r="AP669" s="771">
        <f t="shared" si="130"/>
        <v>0</v>
      </c>
      <c r="AQ669" s="771">
        <f t="shared" si="131"/>
        <v>0</v>
      </c>
      <c r="AR669" s="772">
        <f t="shared" si="132"/>
        <v>0</v>
      </c>
    </row>
    <row r="670" spans="22:44" x14ac:dyDescent="0.25">
      <c r="V670" s="774"/>
      <c r="W670" s="775"/>
      <c r="X670" s="776"/>
      <c r="Y670" s="777"/>
      <c r="Z670" s="769"/>
      <c r="AA670" s="770" t="str">
        <f t="shared" si="123"/>
        <v/>
      </c>
      <c r="AB670" s="771" t="str">
        <f t="shared" si="121"/>
        <v/>
      </c>
      <c r="AC670" s="771">
        <f t="shared" si="124"/>
        <v>0</v>
      </c>
      <c r="AD670" s="771">
        <f t="shared" si="125"/>
        <v>0</v>
      </c>
      <c r="AE670" s="771">
        <f t="shared" si="126"/>
        <v>0</v>
      </c>
      <c r="AF670" s="772">
        <f t="shared" si="127"/>
        <v>0</v>
      </c>
      <c r="AG670" s="773"/>
      <c r="AH670" s="774"/>
      <c r="AI670" s="775"/>
      <c r="AJ670" s="776"/>
      <c r="AK670" s="777"/>
      <c r="AL670" s="769"/>
      <c r="AM670" s="770" t="str">
        <f t="shared" si="128"/>
        <v/>
      </c>
      <c r="AN670" s="771" t="str">
        <f t="shared" si="122"/>
        <v/>
      </c>
      <c r="AO670" s="771">
        <f t="shared" si="129"/>
        <v>0</v>
      </c>
      <c r="AP670" s="771">
        <f t="shared" si="130"/>
        <v>0</v>
      </c>
      <c r="AQ670" s="771">
        <f t="shared" si="131"/>
        <v>0</v>
      </c>
      <c r="AR670" s="772">
        <f t="shared" si="132"/>
        <v>0</v>
      </c>
    </row>
    <row r="671" spans="22:44" x14ac:dyDescent="0.25">
      <c r="V671" s="774"/>
      <c r="W671" s="775"/>
      <c r="X671" s="776"/>
      <c r="Y671" s="777"/>
      <c r="Z671" s="769"/>
      <c r="AA671" s="770" t="str">
        <f t="shared" si="123"/>
        <v/>
      </c>
      <c r="AB671" s="771" t="str">
        <f t="shared" si="121"/>
        <v/>
      </c>
      <c r="AC671" s="771">
        <f t="shared" si="124"/>
        <v>0</v>
      </c>
      <c r="AD671" s="771">
        <f t="shared" si="125"/>
        <v>0</v>
      </c>
      <c r="AE671" s="771">
        <f t="shared" si="126"/>
        <v>0</v>
      </c>
      <c r="AF671" s="772">
        <f t="shared" si="127"/>
        <v>0</v>
      </c>
      <c r="AG671" s="773"/>
      <c r="AH671" s="774"/>
      <c r="AI671" s="775"/>
      <c r="AJ671" s="776"/>
      <c r="AK671" s="777"/>
      <c r="AL671" s="769"/>
      <c r="AM671" s="770" t="str">
        <f t="shared" si="128"/>
        <v/>
      </c>
      <c r="AN671" s="771" t="str">
        <f t="shared" si="122"/>
        <v/>
      </c>
      <c r="AO671" s="771">
        <f t="shared" si="129"/>
        <v>0</v>
      </c>
      <c r="AP671" s="771">
        <f t="shared" si="130"/>
        <v>0</v>
      </c>
      <c r="AQ671" s="771">
        <f t="shared" si="131"/>
        <v>0</v>
      </c>
      <c r="AR671" s="772">
        <f t="shared" si="132"/>
        <v>0</v>
      </c>
    </row>
    <row r="672" spans="22:44" x14ac:dyDescent="0.25">
      <c r="V672" s="774"/>
      <c r="W672" s="775"/>
      <c r="X672" s="776"/>
      <c r="Y672" s="777"/>
      <c r="Z672" s="769"/>
      <c r="AA672" s="770" t="str">
        <f t="shared" si="123"/>
        <v/>
      </c>
      <c r="AB672" s="771" t="str">
        <f t="shared" si="121"/>
        <v/>
      </c>
      <c r="AC672" s="771">
        <f t="shared" si="124"/>
        <v>0</v>
      </c>
      <c r="AD672" s="771">
        <f t="shared" si="125"/>
        <v>0</v>
      </c>
      <c r="AE672" s="771">
        <f t="shared" si="126"/>
        <v>0</v>
      </c>
      <c r="AF672" s="772">
        <f t="shared" si="127"/>
        <v>0</v>
      </c>
      <c r="AG672" s="773"/>
      <c r="AH672" s="774"/>
      <c r="AI672" s="775"/>
      <c r="AJ672" s="776"/>
      <c r="AK672" s="777"/>
      <c r="AL672" s="769"/>
      <c r="AM672" s="770" t="str">
        <f t="shared" si="128"/>
        <v/>
      </c>
      <c r="AN672" s="771" t="str">
        <f t="shared" si="122"/>
        <v/>
      </c>
      <c r="AO672" s="771">
        <f t="shared" si="129"/>
        <v>0</v>
      </c>
      <c r="AP672" s="771">
        <f t="shared" si="130"/>
        <v>0</v>
      </c>
      <c r="AQ672" s="771">
        <f t="shared" si="131"/>
        <v>0</v>
      </c>
      <c r="AR672" s="772">
        <f t="shared" si="132"/>
        <v>0</v>
      </c>
    </row>
    <row r="673" spans="22:44" x14ac:dyDescent="0.25">
      <c r="V673" s="774"/>
      <c r="W673" s="775"/>
      <c r="X673" s="776"/>
      <c r="Y673" s="777"/>
      <c r="Z673" s="769"/>
      <c r="AA673" s="770" t="str">
        <f t="shared" si="123"/>
        <v/>
      </c>
      <c r="AB673" s="771" t="str">
        <f t="shared" si="121"/>
        <v/>
      </c>
      <c r="AC673" s="771">
        <f t="shared" si="124"/>
        <v>0</v>
      </c>
      <c r="AD673" s="771">
        <f t="shared" si="125"/>
        <v>0</v>
      </c>
      <c r="AE673" s="771">
        <f t="shared" si="126"/>
        <v>0</v>
      </c>
      <c r="AF673" s="772">
        <f t="shared" si="127"/>
        <v>0</v>
      </c>
      <c r="AG673" s="773"/>
      <c r="AH673" s="774"/>
      <c r="AI673" s="775"/>
      <c r="AJ673" s="776"/>
      <c r="AK673" s="777"/>
      <c r="AL673" s="769"/>
      <c r="AM673" s="770" t="str">
        <f t="shared" si="128"/>
        <v/>
      </c>
      <c r="AN673" s="771" t="str">
        <f t="shared" si="122"/>
        <v/>
      </c>
      <c r="AO673" s="771">
        <f t="shared" si="129"/>
        <v>0</v>
      </c>
      <c r="AP673" s="771">
        <f t="shared" si="130"/>
        <v>0</v>
      </c>
      <c r="AQ673" s="771">
        <f t="shared" si="131"/>
        <v>0</v>
      </c>
      <c r="AR673" s="772">
        <f t="shared" si="132"/>
        <v>0</v>
      </c>
    </row>
    <row r="674" spans="22:44" x14ac:dyDescent="0.25">
      <c r="V674" s="774"/>
      <c r="W674" s="775"/>
      <c r="X674" s="776"/>
      <c r="Y674" s="777"/>
      <c r="Z674" s="769"/>
      <c r="AA674" s="770" t="str">
        <f t="shared" si="123"/>
        <v/>
      </c>
      <c r="AB674" s="771" t="str">
        <f t="shared" si="121"/>
        <v/>
      </c>
      <c r="AC674" s="771">
        <f t="shared" si="124"/>
        <v>0</v>
      </c>
      <c r="AD674" s="771">
        <f t="shared" si="125"/>
        <v>0</v>
      </c>
      <c r="AE674" s="771">
        <f t="shared" si="126"/>
        <v>0</v>
      </c>
      <c r="AF674" s="772">
        <f t="shared" si="127"/>
        <v>0</v>
      </c>
      <c r="AG674" s="773"/>
      <c r="AH674" s="774"/>
      <c r="AI674" s="775"/>
      <c r="AJ674" s="776"/>
      <c r="AK674" s="777"/>
      <c r="AL674" s="769"/>
      <c r="AM674" s="770" t="str">
        <f t="shared" si="128"/>
        <v/>
      </c>
      <c r="AN674" s="771" t="str">
        <f t="shared" si="122"/>
        <v/>
      </c>
      <c r="AO674" s="771">
        <f t="shared" si="129"/>
        <v>0</v>
      </c>
      <c r="AP674" s="771">
        <f t="shared" si="130"/>
        <v>0</v>
      </c>
      <c r="AQ674" s="771">
        <f t="shared" si="131"/>
        <v>0</v>
      </c>
      <c r="AR674" s="772">
        <f t="shared" si="132"/>
        <v>0</v>
      </c>
    </row>
    <row r="675" spans="22:44" x14ac:dyDescent="0.25">
      <c r="V675" s="774"/>
      <c r="W675" s="775"/>
      <c r="X675" s="776"/>
      <c r="Y675" s="777"/>
      <c r="Z675" s="769"/>
      <c r="AA675" s="770" t="str">
        <f t="shared" si="123"/>
        <v/>
      </c>
      <c r="AB675" s="771" t="str">
        <f t="shared" si="121"/>
        <v/>
      </c>
      <c r="AC675" s="771">
        <f t="shared" si="124"/>
        <v>0</v>
      </c>
      <c r="AD675" s="771">
        <f t="shared" si="125"/>
        <v>0</v>
      </c>
      <c r="AE675" s="771">
        <f t="shared" si="126"/>
        <v>0</v>
      </c>
      <c r="AF675" s="772">
        <f t="shared" si="127"/>
        <v>0</v>
      </c>
      <c r="AG675" s="773"/>
      <c r="AH675" s="774"/>
      <c r="AI675" s="775"/>
      <c r="AJ675" s="776"/>
      <c r="AK675" s="777"/>
      <c r="AL675" s="769"/>
      <c r="AM675" s="770" t="str">
        <f t="shared" si="128"/>
        <v/>
      </c>
      <c r="AN675" s="771" t="str">
        <f t="shared" si="122"/>
        <v/>
      </c>
      <c r="AO675" s="771">
        <f t="shared" si="129"/>
        <v>0</v>
      </c>
      <c r="AP675" s="771">
        <f t="shared" si="130"/>
        <v>0</v>
      </c>
      <c r="AQ675" s="771">
        <f t="shared" si="131"/>
        <v>0</v>
      </c>
      <c r="AR675" s="772">
        <f t="shared" si="132"/>
        <v>0</v>
      </c>
    </row>
    <row r="676" spans="22:44" x14ac:dyDescent="0.25">
      <c r="V676" s="774"/>
      <c r="W676" s="775"/>
      <c r="X676" s="776"/>
      <c r="Y676" s="777"/>
      <c r="Z676" s="769"/>
      <c r="AA676" s="770" t="str">
        <f t="shared" si="123"/>
        <v/>
      </c>
      <c r="AB676" s="771" t="str">
        <f t="shared" si="121"/>
        <v/>
      </c>
      <c r="AC676" s="771">
        <f t="shared" si="124"/>
        <v>0</v>
      </c>
      <c r="AD676" s="771">
        <f t="shared" si="125"/>
        <v>0</v>
      </c>
      <c r="AE676" s="771">
        <f t="shared" si="126"/>
        <v>0</v>
      </c>
      <c r="AF676" s="772">
        <f t="shared" si="127"/>
        <v>0</v>
      </c>
      <c r="AG676" s="773"/>
      <c r="AH676" s="774"/>
      <c r="AI676" s="775"/>
      <c r="AJ676" s="776"/>
      <c r="AK676" s="777"/>
      <c r="AL676" s="769"/>
      <c r="AM676" s="770" t="str">
        <f t="shared" si="128"/>
        <v/>
      </c>
      <c r="AN676" s="771" t="str">
        <f t="shared" si="122"/>
        <v/>
      </c>
      <c r="AO676" s="771">
        <f t="shared" si="129"/>
        <v>0</v>
      </c>
      <c r="AP676" s="771">
        <f t="shared" si="130"/>
        <v>0</v>
      </c>
      <c r="AQ676" s="771">
        <f t="shared" si="131"/>
        <v>0</v>
      </c>
      <c r="AR676" s="772">
        <f t="shared" si="132"/>
        <v>0</v>
      </c>
    </row>
    <row r="677" spans="22:44" x14ac:dyDescent="0.25">
      <c r="V677" s="774"/>
      <c r="W677" s="775"/>
      <c r="X677" s="776"/>
      <c r="Y677" s="777"/>
      <c r="Z677" s="769"/>
      <c r="AA677" s="770" t="str">
        <f t="shared" si="123"/>
        <v/>
      </c>
      <c r="AB677" s="771" t="str">
        <f t="shared" si="121"/>
        <v/>
      </c>
      <c r="AC677" s="771">
        <f t="shared" si="124"/>
        <v>0</v>
      </c>
      <c r="AD677" s="771">
        <f t="shared" si="125"/>
        <v>0</v>
      </c>
      <c r="AE677" s="771">
        <f t="shared" si="126"/>
        <v>0</v>
      </c>
      <c r="AF677" s="772">
        <f t="shared" si="127"/>
        <v>0</v>
      </c>
      <c r="AG677" s="773"/>
      <c r="AH677" s="774"/>
      <c r="AI677" s="775"/>
      <c r="AJ677" s="776"/>
      <c r="AK677" s="777"/>
      <c r="AL677" s="769"/>
      <c r="AM677" s="770" t="str">
        <f t="shared" si="128"/>
        <v/>
      </c>
      <c r="AN677" s="771" t="str">
        <f t="shared" si="122"/>
        <v/>
      </c>
      <c r="AO677" s="771">
        <f t="shared" si="129"/>
        <v>0</v>
      </c>
      <c r="AP677" s="771">
        <f t="shared" si="130"/>
        <v>0</v>
      </c>
      <c r="AQ677" s="771">
        <f t="shared" si="131"/>
        <v>0</v>
      </c>
      <c r="AR677" s="772">
        <f t="shared" si="132"/>
        <v>0</v>
      </c>
    </row>
    <row r="678" spans="22:44" x14ac:dyDescent="0.25">
      <c r="V678" s="774"/>
      <c r="W678" s="775"/>
      <c r="X678" s="776"/>
      <c r="Y678" s="777"/>
      <c r="Z678" s="769"/>
      <c r="AA678" s="770" t="str">
        <f t="shared" si="123"/>
        <v/>
      </c>
      <c r="AB678" s="771" t="str">
        <f t="shared" si="121"/>
        <v/>
      </c>
      <c r="AC678" s="771">
        <f t="shared" si="124"/>
        <v>0</v>
      </c>
      <c r="AD678" s="771">
        <f t="shared" si="125"/>
        <v>0</v>
      </c>
      <c r="AE678" s="771">
        <f t="shared" si="126"/>
        <v>0</v>
      </c>
      <c r="AF678" s="772">
        <f t="shared" si="127"/>
        <v>0</v>
      </c>
      <c r="AG678" s="773"/>
      <c r="AH678" s="774"/>
      <c r="AI678" s="775"/>
      <c r="AJ678" s="776"/>
      <c r="AK678" s="777"/>
      <c r="AL678" s="769"/>
      <c r="AM678" s="770" t="str">
        <f t="shared" si="128"/>
        <v/>
      </c>
      <c r="AN678" s="771" t="str">
        <f t="shared" si="122"/>
        <v/>
      </c>
      <c r="AO678" s="771">
        <f t="shared" si="129"/>
        <v>0</v>
      </c>
      <c r="AP678" s="771">
        <f t="shared" si="130"/>
        <v>0</v>
      </c>
      <c r="AQ678" s="771">
        <f t="shared" si="131"/>
        <v>0</v>
      </c>
      <c r="AR678" s="772">
        <f t="shared" si="132"/>
        <v>0</v>
      </c>
    </row>
    <row r="679" spans="22:44" x14ac:dyDescent="0.25">
      <c r="V679" s="774"/>
      <c r="W679" s="775"/>
      <c r="X679" s="776"/>
      <c r="Y679" s="777"/>
      <c r="Z679" s="769"/>
      <c r="AA679" s="770" t="str">
        <f t="shared" si="123"/>
        <v/>
      </c>
      <c r="AB679" s="771" t="str">
        <f t="shared" si="121"/>
        <v/>
      </c>
      <c r="AC679" s="771">
        <f t="shared" si="124"/>
        <v>0</v>
      </c>
      <c r="AD679" s="771">
        <f t="shared" si="125"/>
        <v>0</v>
      </c>
      <c r="AE679" s="771">
        <f t="shared" si="126"/>
        <v>0</v>
      </c>
      <c r="AF679" s="772">
        <f t="shared" si="127"/>
        <v>0</v>
      </c>
      <c r="AG679" s="773"/>
      <c r="AH679" s="774"/>
      <c r="AI679" s="775"/>
      <c r="AJ679" s="776"/>
      <c r="AK679" s="777"/>
      <c r="AL679" s="769"/>
      <c r="AM679" s="770" t="str">
        <f t="shared" si="128"/>
        <v/>
      </c>
      <c r="AN679" s="771" t="str">
        <f t="shared" si="122"/>
        <v/>
      </c>
      <c r="AO679" s="771">
        <f t="shared" si="129"/>
        <v>0</v>
      </c>
      <c r="AP679" s="771">
        <f t="shared" si="130"/>
        <v>0</v>
      </c>
      <c r="AQ679" s="771">
        <f t="shared" si="131"/>
        <v>0</v>
      </c>
      <c r="AR679" s="772">
        <f t="shared" si="132"/>
        <v>0</v>
      </c>
    </row>
    <row r="680" spans="22:44" x14ac:dyDescent="0.25">
      <c r="V680" s="774"/>
      <c r="W680" s="775"/>
      <c r="X680" s="776"/>
      <c r="Y680" s="777"/>
      <c r="Z680" s="769"/>
      <c r="AA680" s="770" t="str">
        <f t="shared" si="123"/>
        <v/>
      </c>
      <c r="AB680" s="771" t="str">
        <f t="shared" si="121"/>
        <v/>
      </c>
      <c r="AC680" s="771">
        <f t="shared" si="124"/>
        <v>0</v>
      </c>
      <c r="AD680" s="771">
        <f t="shared" si="125"/>
        <v>0</v>
      </c>
      <c r="AE680" s="771">
        <f t="shared" si="126"/>
        <v>0</v>
      </c>
      <c r="AF680" s="772">
        <f t="shared" si="127"/>
        <v>0</v>
      </c>
      <c r="AG680" s="773"/>
      <c r="AH680" s="774"/>
      <c r="AI680" s="775"/>
      <c r="AJ680" s="776"/>
      <c r="AK680" s="777"/>
      <c r="AL680" s="769"/>
      <c r="AM680" s="770" t="str">
        <f t="shared" si="128"/>
        <v/>
      </c>
      <c r="AN680" s="771" t="str">
        <f t="shared" si="122"/>
        <v/>
      </c>
      <c r="AO680" s="771">
        <f t="shared" si="129"/>
        <v>0</v>
      </c>
      <c r="AP680" s="771">
        <f t="shared" si="130"/>
        <v>0</v>
      </c>
      <c r="AQ680" s="771">
        <f t="shared" si="131"/>
        <v>0</v>
      </c>
      <c r="AR680" s="772">
        <f t="shared" si="132"/>
        <v>0</v>
      </c>
    </row>
    <row r="681" spans="22:44" x14ac:dyDescent="0.25">
      <c r="V681" s="774"/>
      <c r="W681" s="775"/>
      <c r="X681" s="776"/>
      <c r="Y681" s="777"/>
      <c r="Z681" s="769"/>
      <c r="AA681" s="770" t="str">
        <f t="shared" si="123"/>
        <v/>
      </c>
      <c r="AB681" s="771" t="str">
        <f t="shared" si="121"/>
        <v/>
      </c>
      <c r="AC681" s="771">
        <f t="shared" si="124"/>
        <v>0</v>
      </c>
      <c r="AD681" s="771">
        <f t="shared" si="125"/>
        <v>0</v>
      </c>
      <c r="AE681" s="771">
        <f t="shared" si="126"/>
        <v>0</v>
      </c>
      <c r="AF681" s="772">
        <f t="shared" si="127"/>
        <v>0</v>
      </c>
      <c r="AG681" s="773"/>
      <c r="AH681" s="774"/>
      <c r="AI681" s="775"/>
      <c r="AJ681" s="776"/>
      <c r="AK681" s="777"/>
      <c r="AL681" s="769"/>
      <c r="AM681" s="770" t="str">
        <f t="shared" si="128"/>
        <v/>
      </c>
      <c r="AN681" s="771" t="str">
        <f t="shared" si="122"/>
        <v/>
      </c>
      <c r="AO681" s="771">
        <f t="shared" si="129"/>
        <v>0</v>
      </c>
      <c r="AP681" s="771">
        <f t="shared" si="130"/>
        <v>0</v>
      </c>
      <c r="AQ681" s="771">
        <f t="shared" si="131"/>
        <v>0</v>
      </c>
      <c r="AR681" s="772">
        <f t="shared" si="132"/>
        <v>0</v>
      </c>
    </row>
    <row r="682" spans="22:44" x14ac:dyDescent="0.25">
      <c r="V682" s="774"/>
      <c r="W682" s="775"/>
      <c r="X682" s="776"/>
      <c r="Y682" s="777"/>
      <c r="Z682" s="769"/>
      <c r="AA682" s="770" t="str">
        <f t="shared" si="123"/>
        <v/>
      </c>
      <c r="AB682" s="771" t="str">
        <f t="shared" si="121"/>
        <v/>
      </c>
      <c r="AC682" s="771">
        <f t="shared" si="124"/>
        <v>0</v>
      </c>
      <c r="AD682" s="771">
        <f t="shared" si="125"/>
        <v>0</v>
      </c>
      <c r="AE682" s="771">
        <f t="shared" si="126"/>
        <v>0</v>
      </c>
      <c r="AF682" s="772">
        <f t="shared" si="127"/>
        <v>0</v>
      </c>
      <c r="AG682" s="773"/>
      <c r="AH682" s="774"/>
      <c r="AI682" s="775"/>
      <c r="AJ682" s="776"/>
      <c r="AK682" s="777"/>
      <c r="AL682" s="769"/>
      <c r="AM682" s="770" t="str">
        <f t="shared" si="128"/>
        <v/>
      </c>
      <c r="AN682" s="771" t="str">
        <f t="shared" si="122"/>
        <v/>
      </c>
      <c r="AO682" s="771">
        <f t="shared" si="129"/>
        <v>0</v>
      </c>
      <c r="AP682" s="771">
        <f t="shared" si="130"/>
        <v>0</v>
      </c>
      <c r="AQ682" s="771">
        <f t="shared" si="131"/>
        <v>0</v>
      </c>
      <c r="AR682" s="772">
        <f t="shared" si="132"/>
        <v>0</v>
      </c>
    </row>
    <row r="683" spans="22:44" x14ac:dyDescent="0.25">
      <c r="V683" s="774"/>
      <c r="W683" s="775"/>
      <c r="X683" s="776"/>
      <c r="Y683" s="777"/>
      <c r="Z683" s="769"/>
      <c r="AA683" s="770" t="str">
        <f t="shared" si="123"/>
        <v/>
      </c>
      <c r="AB683" s="771" t="str">
        <f t="shared" si="121"/>
        <v/>
      </c>
      <c r="AC683" s="771">
        <f t="shared" si="124"/>
        <v>0</v>
      </c>
      <c r="AD683" s="771">
        <f t="shared" si="125"/>
        <v>0</v>
      </c>
      <c r="AE683" s="771">
        <f t="shared" si="126"/>
        <v>0</v>
      </c>
      <c r="AF683" s="772">
        <f t="shared" si="127"/>
        <v>0</v>
      </c>
      <c r="AG683" s="773"/>
      <c r="AH683" s="774"/>
      <c r="AI683" s="775"/>
      <c r="AJ683" s="776"/>
      <c r="AK683" s="777"/>
      <c r="AL683" s="769"/>
      <c r="AM683" s="770" t="str">
        <f t="shared" si="128"/>
        <v/>
      </c>
      <c r="AN683" s="771" t="str">
        <f t="shared" si="122"/>
        <v/>
      </c>
      <c r="AO683" s="771">
        <f t="shared" si="129"/>
        <v>0</v>
      </c>
      <c r="AP683" s="771">
        <f t="shared" si="130"/>
        <v>0</v>
      </c>
      <c r="AQ683" s="771">
        <f t="shared" si="131"/>
        <v>0</v>
      </c>
      <c r="AR683" s="772">
        <f t="shared" si="132"/>
        <v>0</v>
      </c>
    </row>
    <row r="684" spans="22:44" x14ac:dyDescent="0.25">
      <c r="V684" s="774"/>
      <c r="W684" s="775"/>
      <c r="X684" s="776"/>
      <c r="Y684" s="777"/>
      <c r="Z684" s="769"/>
      <c r="AA684" s="770" t="str">
        <f t="shared" si="123"/>
        <v/>
      </c>
      <c r="AB684" s="771" t="str">
        <f t="shared" si="121"/>
        <v/>
      </c>
      <c r="AC684" s="771">
        <f t="shared" si="124"/>
        <v>0</v>
      </c>
      <c r="AD684" s="771">
        <f t="shared" si="125"/>
        <v>0</v>
      </c>
      <c r="AE684" s="771">
        <f t="shared" si="126"/>
        <v>0</v>
      </c>
      <c r="AF684" s="772">
        <f t="shared" si="127"/>
        <v>0</v>
      </c>
      <c r="AG684" s="773"/>
      <c r="AH684" s="774"/>
      <c r="AI684" s="775"/>
      <c r="AJ684" s="776"/>
      <c r="AK684" s="777"/>
      <c r="AL684" s="769"/>
      <c r="AM684" s="770" t="str">
        <f t="shared" si="128"/>
        <v/>
      </c>
      <c r="AN684" s="771" t="str">
        <f t="shared" si="122"/>
        <v/>
      </c>
      <c r="AO684" s="771">
        <f t="shared" si="129"/>
        <v>0</v>
      </c>
      <c r="AP684" s="771">
        <f t="shared" si="130"/>
        <v>0</v>
      </c>
      <c r="AQ684" s="771">
        <f t="shared" si="131"/>
        <v>0</v>
      </c>
      <c r="AR684" s="772">
        <f t="shared" si="132"/>
        <v>0</v>
      </c>
    </row>
    <row r="685" spans="22:44" x14ac:dyDescent="0.25">
      <c r="V685" s="774"/>
      <c r="W685" s="775"/>
      <c r="X685" s="776"/>
      <c r="Y685" s="777"/>
      <c r="Z685" s="769"/>
      <c r="AA685" s="770" t="str">
        <f t="shared" si="123"/>
        <v/>
      </c>
      <c r="AB685" s="771" t="str">
        <f t="shared" si="121"/>
        <v/>
      </c>
      <c r="AC685" s="771">
        <f t="shared" si="124"/>
        <v>0</v>
      </c>
      <c r="AD685" s="771">
        <f t="shared" si="125"/>
        <v>0</v>
      </c>
      <c r="AE685" s="771">
        <f t="shared" si="126"/>
        <v>0</v>
      </c>
      <c r="AF685" s="772">
        <f t="shared" si="127"/>
        <v>0</v>
      </c>
      <c r="AG685" s="773"/>
      <c r="AH685" s="774"/>
      <c r="AI685" s="775"/>
      <c r="AJ685" s="776"/>
      <c r="AK685" s="777"/>
      <c r="AL685" s="769"/>
      <c r="AM685" s="770" t="str">
        <f t="shared" si="128"/>
        <v/>
      </c>
      <c r="AN685" s="771" t="str">
        <f t="shared" si="122"/>
        <v/>
      </c>
      <c r="AO685" s="771">
        <f t="shared" si="129"/>
        <v>0</v>
      </c>
      <c r="AP685" s="771">
        <f t="shared" si="130"/>
        <v>0</v>
      </c>
      <c r="AQ685" s="771">
        <f t="shared" si="131"/>
        <v>0</v>
      </c>
      <c r="AR685" s="772">
        <f t="shared" si="132"/>
        <v>0</v>
      </c>
    </row>
    <row r="686" spans="22:44" x14ac:dyDescent="0.25">
      <c r="V686" s="774"/>
      <c r="W686" s="775"/>
      <c r="X686" s="776"/>
      <c r="Y686" s="777"/>
      <c r="Z686" s="769"/>
      <c r="AA686" s="770" t="str">
        <f t="shared" si="123"/>
        <v/>
      </c>
      <c r="AB686" s="771" t="str">
        <f t="shared" si="121"/>
        <v/>
      </c>
      <c r="AC686" s="771">
        <f t="shared" si="124"/>
        <v>0</v>
      </c>
      <c r="AD686" s="771">
        <f t="shared" si="125"/>
        <v>0</v>
      </c>
      <c r="AE686" s="771">
        <f t="shared" si="126"/>
        <v>0</v>
      </c>
      <c r="AF686" s="772">
        <f t="shared" si="127"/>
        <v>0</v>
      </c>
      <c r="AG686" s="773"/>
      <c r="AH686" s="774"/>
      <c r="AI686" s="775"/>
      <c r="AJ686" s="776"/>
      <c r="AK686" s="777"/>
      <c r="AL686" s="769"/>
      <c r="AM686" s="770" t="str">
        <f t="shared" si="128"/>
        <v/>
      </c>
      <c r="AN686" s="771" t="str">
        <f t="shared" si="122"/>
        <v/>
      </c>
      <c r="AO686" s="771">
        <f t="shared" si="129"/>
        <v>0</v>
      </c>
      <c r="AP686" s="771">
        <f t="shared" si="130"/>
        <v>0</v>
      </c>
      <c r="AQ686" s="771">
        <f t="shared" si="131"/>
        <v>0</v>
      </c>
      <c r="AR686" s="772">
        <f t="shared" si="132"/>
        <v>0</v>
      </c>
    </row>
    <row r="687" spans="22:44" x14ac:dyDescent="0.25">
      <c r="V687" s="774"/>
      <c r="W687" s="775"/>
      <c r="X687" s="776"/>
      <c r="Y687" s="777"/>
      <c r="Z687" s="769"/>
      <c r="AA687" s="770" t="str">
        <f t="shared" si="123"/>
        <v/>
      </c>
      <c r="AB687" s="771" t="str">
        <f t="shared" si="121"/>
        <v/>
      </c>
      <c r="AC687" s="771">
        <f t="shared" si="124"/>
        <v>0</v>
      </c>
      <c r="AD687" s="771">
        <f t="shared" si="125"/>
        <v>0</v>
      </c>
      <c r="AE687" s="771">
        <f t="shared" si="126"/>
        <v>0</v>
      </c>
      <c r="AF687" s="772">
        <f t="shared" si="127"/>
        <v>0</v>
      </c>
      <c r="AG687" s="773"/>
      <c r="AH687" s="774"/>
      <c r="AI687" s="775"/>
      <c r="AJ687" s="776"/>
      <c r="AK687" s="777"/>
      <c r="AL687" s="769"/>
      <c r="AM687" s="770" t="str">
        <f t="shared" si="128"/>
        <v/>
      </c>
      <c r="AN687" s="771" t="str">
        <f t="shared" si="122"/>
        <v/>
      </c>
      <c r="AO687" s="771">
        <f t="shared" si="129"/>
        <v>0</v>
      </c>
      <c r="AP687" s="771">
        <f t="shared" si="130"/>
        <v>0</v>
      </c>
      <c r="AQ687" s="771">
        <f t="shared" si="131"/>
        <v>0</v>
      </c>
      <c r="AR687" s="772">
        <f t="shared" si="132"/>
        <v>0</v>
      </c>
    </row>
    <row r="688" spans="22:44" x14ac:dyDescent="0.25">
      <c r="V688" s="774"/>
      <c r="W688" s="775"/>
      <c r="X688" s="776"/>
      <c r="Y688" s="777"/>
      <c r="Z688" s="769"/>
      <c r="AA688" s="770" t="str">
        <f t="shared" si="123"/>
        <v/>
      </c>
      <c r="AB688" s="771" t="str">
        <f t="shared" si="121"/>
        <v/>
      </c>
      <c r="AC688" s="771">
        <f t="shared" si="124"/>
        <v>0</v>
      </c>
      <c r="AD688" s="771">
        <f t="shared" si="125"/>
        <v>0</v>
      </c>
      <c r="AE688" s="771">
        <f t="shared" si="126"/>
        <v>0</v>
      </c>
      <c r="AF688" s="772">
        <f t="shared" si="127"/>
        <v>0</v>
      </c>
      <c r="AG688" s="773"/>
      <c r="AH688" s="774"/>
      <c r="AI688" s="775"/>
      <c r="AJ688" s="776"/>
      <c r="AK688" s="777"/>
      <c r="AL688" s="769"/>
      <c r="AM688" s="770" t="str">
        <f t="shared" si="128"/>
        <v/>
      </c>
      <c r="AN688" s="771" t="str">
        <f t="shared" si="122"/>
        <v/>
      </c>
      <c r="AO688" s="771">
        <f t="shared" si="129"/>
        <v>0</v>
      </c>
      <c r="AP688" s="771">
        <f t="shared" si="130"/>
        <v>0</v>
      </c>
      <c r="AQ688" s="771">
        <f t="shared" si="131"/>
        <v>0</v>
      </c>
      <c r="AR688" s="772">
        <f t="shared" si="132"/>
        <v>0</v>
      </c>
    </row>
    <row r="689" spans="22:44" x14ac:dyDescent="0.25">
      <c r="V689" s="774"/>
      <c r="W689" s="775"/>
      <c r="X689" s="776"/>
      <c r="Y689" s="777"/>
      <c r="Z689" s="769"/>
      <c r="AA689" s="770" t="str">
        <f t="shared" si="123"/>
        <v/>
      </c>
      <c r="AB689" s="771" t="str">
        <f t="shared" si="121"/>
        <v/>
      </c>
      <c r="AC689" s="771">
        <f t="shared" si="124"/>
        <v>0</v>
      </c>
      <c r="AD689" s="771">
        <f t="shared" si="125"/>
        <v>0</v>
      </c>
      <c r="AE689" s="771">
        <f t="shared" si="126"/>
        <v>0</v>
      </c>
      <c r="AF689" s="772">
        <f t="shared" si="127"/>
        <v>0</v>
      </c>
      <c r="AG689" s="773"/>
      <c r="AH689" s="774"/>
      <c r="AI689" s="775"/>
      <c r="AJ689" s="776"/>
      <c r="AK689" s="777"/>
      <c r="AL689" s="769"/>
      <c r="AM689" s="770" t="str">
        <f t="shared" si="128"/>
        <v/>
      </c>
      <c r="AN689" s="771" t="str">
        <f t="shared" si="122"/>
        <v/>
      </c>
      <c r="AO689" s="771">
        <f t="shared" si="129"/>
        <v>0</v>
      </c>
      <c r="AP689" s="771">
        <f t="shared" si="130"/>
        <v>0</v>
      </c>
      <c r="AQ689" s="771">
        <f t="shared" si="131"/>
        <v>0</v>
      </c>
      <c r="AR689" s="772">
        <f t="shared" si="132"/>
        <v>0</v>
      </c>
    </row>
    <row r="690" spans="22:44" x14ac:dyDescent="0.25">
      <c r="V690" s="774"/>
      <c r="W690" s="775"/>
      <c r="X690" s="776"/>
      <c r="Y690" s="777"/>
      <c r="Z690" s="769"/>
      <c r="AA690" s="770" t="str">
        <f t="shared" si="123"/>
        <v/>
      </c>
      <c r="AB690" s="771" t="str">
        <f t="shared" si="121"/>
        <v/>
      </c>
      <c r="AC690" s="771">
        <f t="shared" si="124"/>
        <v>0</v>
      </c>
      <c r="AD690" s="771">
        <f t="shared" si="125"/>
        <v>0</v>
      </c>
      <c r="AE690" s="771">
        <f t="shared" si="126"/>
        <v>0</v>
      </c>
      <c r="AF690" s="772">
        <f t="shared" si="127"/>
        <v>0</v>
      </c>
      <c r="AG690" s="773"/>
      <c r="AH690" s="774"/>
      <c r="AI690" s="775"/>
      <c r="AJ690" s="776"/>
      <c r="AK690" s="777"/>
      <c r="AL690" s="769"/>
      <c r="AM690" s="770" t="str">
        <f t="shared" si="128"/>
        <v/>
      </c>
      <c r="AN690" s="771" t="str">
        <f t="shared" si="122"/>
        <v/>
      </c>
      <c r="AO690" s="771">
        <f t="shared" si="129"/>
        <v>0</v>
      </c>
      <c r="AP690" s="771">
        <f t="shared" si="130"/>
        <v>0</v>
      </c>
      <c r="AQ690" s="771">
        <f t="shared" si="131"/>
        <v>0</v>
      </c>
      <c r="AR690" s="772">
        <f t="shared" si="132"/>
        <v>0</v>
      </c>
    </row>
    <row r="691" spans="22:44" x14ac:dyDescent="0.25">
      <c r="V691" s="774"/>
      <c r="W691" s="775"/>
      <c r="X691" s="776"/>
      <c r="Y691" s="777"/>
      <c r="Z691" s="769"/>
      <c r="AA691" s="770" t="str">
        <f t="shared" si="123"/>
        <v/>
      </c>
      <c r="AB691" s="771" t="str">
        <f t="shared" si="121"/>
        <v/>
      </c>
      <c r="AC691" s="771">
        <f t="shared" si="124"/>
        <v>0</v>
      </c>
      <c r="AD691" s="771">
        <f t="shared" si="125"/>
        <v>0</v>
      </c>
      <c r="AE691" s="771">
        <f t="shared" si="126"/>
        <v>0</v>
      </c>
      <c r="AF691" s="772">
        <f t="shared" si="127"/>
        <v>0</v>
      </c>
      <c r="AG691" s="773"/>
      <c r="AH691" s="774"/>
      <c r="AI691" s="775"/>
      <c r="AJ691" s="776"/>
      <c r="AK691" s="777"/>
      <c r="AL691" s="769"/>
      <c r="AM691" s="770" t="str">
        <f t="shared" si="128"/>
        <v/>
      </c>
      <c r="AN691" s="771" t="str">
        <f t="shared" si="122"/>
        <v/>
      </c>
      <c r="AO691" s="771">
        <f t="shared" si="129"/>
        <v>0</v>
      </c>
      <c r="AP691" s="771">
        <f t="shared" si="130"/>
        <v>0</v>
      </c>
      <c r="AQ691" s="771">
        <f t="shared" si="131"/>
        <v>0</v>
      </c>
      <c r="AR691" s="772">
        <f t="shared" si="132"/>
        <v>0</v>
      </c>
    </row>
    <row r="692" spans="22:44" x14ac:dyDescent="0.25">
      <c r="V692" s="774"/>
      <c r="W692" s="775"/>
      <c r="X692" s="776"/>
      <c r="Y692" s="777"/>
      <c r="Z692" s="769"/>
      <c r="AA692" s="770" t="str">
        <f t="shared" si="123"/>
        <v/>
      </c>
      <c r="AB692" s="771" t="str">
        <f t="shared" si="121"/>
        <v/>
      </c>
      <c r="AC692" s="771">
        <f t="shared" si="124"/>
        <v>0</v>
      </c>
      <c r="AD692" s="771">
        <f t="shared" si="125"/>
        <v>0</v>
      </c>
      <c r="AE692" s="771">
        <f t="shared" si="126"/>
        <v>0</v>
      </c>
      <c r="AF692" s="772">
        <f t="shared" si="127"/>
        <v>0</v>
      </c>
      <c r="AG692" s="773"/>
      <c r="AH692" s="774"/>
      <c r="AI692" s="775"/>
      <c r="AJ692" s="776"/>
      <c r="AK692" s="777"/>
      <c r="AL692" s="769"/>
      <c r="AM692" s="770" t="str">
        <f t="shared" si="128"/>
        <v/>
      </c>
      <c r="AN692" s="771" t="str">
        <f t="shared" si="122"/>
        <v/>
      </c>
      <c r="AO692" s="771">
        <f t="shared" si="129"/>
        <v>0</v>
      </c>
      <c r="AP692" s="771">
        <f t="shared" si="130"/>
        <v>0</v>
      </c>
      <c r="AQ692" s="771">
        <f t="shared" si="131"/>
        <v>0</v>
      </c>
      <c r="AR692" s="772">
        <f t="shared" si="132"/>
        <v>0</v>
      </c>
    </row>
    <row r="693" spans="22:44" x14ac:dyDescent="0.25">
      <c r="V693" s="774"/>
      <c r="W693" s="775"/>
      <c r="X693" s="776"/>
      <c r="Y693" s="777"/>
      <c r="Z693" s="769"/>
      <c r="AA693" s="770" t="str">
        <f t="shared" si="123"/>
        <v/>
      </c>
      <c r="AB693" s="771" t="str">
        <f t="shared" si="121"/>
        <v/>
      </c>
      <c r="AC693" s="771">
        <f t="shared" si="124"/>
        <v>0</v>
      </c>
      <c r="AD693" s="771">
        <f t="shared" si="125"/>
        <v>0</v>
      </c>
      <c r="AE693" s="771">
        <f t="shared" si="126"/>
        <v>0</v>
      </c>
      <c r="AF693" s="772">
        <f t="shared" si="127"/>
        <v>0</v>
      </c>
      <c r="AG693" s="773"/>
      <c r="AH693" s="774"/>
      <c r="AI693" s="775"/>
      <c r="AJ693" s="776"/>
      <c r="AK693" s="777"/>
      <c r="AL693" s="769"/>
      <c r="AM693" s="770" t="str">
        <f t="shared" si="128"/>
        <v/>
      </c>
      <c r="AN693" s="771" t="str">
        <f t="shared" si="122"/>
        <v/>
      </c>
      <c r="AO693" s="771">
        <f t="shared" si="129"/>
        <v>0</v>
      </c>
      <c r="AP693" s="771">
        <f t="shared" si="130"/>
        <v>0</v>
      </c>
      <c r="AQ693" s="771">
        <f t="shared" si="131"/>
        <v>0</v>
      </c>
      <c r="AR693" s="772">
        <f t="shared" si="132"/>
        <v>0</v>
      </c>
    </row>
    <row r="694" spans="22:44" x14ac:dyDescent="0.25">
      <c r="V694" s="774"/>
      <c r="W694" s="775"/>
      <c r="X694" s="776"/>
      <c r="Y694" s="777"/>
      <c r="Z694" s="769"/>
      <c r="AA694" s="770" t="str">
        <f t="shared" si="123"/>
        <v/>
      </c>
      <c r="AB694" s="771" t="str">
        <f t="shared" si="121"/>
        <v/>
      </c>
      <c r="AC694" s="771">
        <f t="shared" si="124"/>
        <v>0</v>
      </c>
      <c r="AD694" s="771">
        <f t="shared" si="125"/>
        <v>0</v>
      </c>
      <c r="AE694" s="771">
        <f t="shared" si="126"/>
        <v>0</v>
      </c>
      <c r="AF694" s="772">
        <f t="shared" si="127"/>
        <v>0</v>
      </c>
      <c r="AG694" s="773"/>
      <c r="AH694" s="774"/>
      <c r="AI694" s="775"/>
      <c r="AJ694" s="776"/>
      <c r="AK694" s="777"/>
      <c r="AL694" s="769"/>
      <c r="AM694" s="770" t="str">
        <f t="shared" si="128"/>
        <v/>
      </c>
      <c r="AN694" s="771" t="str">
        <f t="shared" si="122"/>
        <v/>
      </c>
      <c r="AO694" s="771">
        <f t="shared" si="129"/>
        <v>0</v>
      </c>
      <c r="AP694" s="771">
        <f t="shared" si="130"/>
        <v>0</v>
      </c>
      <c r="AQ694" s="771">
        <f t="shared" si="131"/>
        <v>0</v>
      </c>
      <c r="AR694" s="772">
        <f t="shared" si="132"/>
        <v>0</v>
      </c>
    </row>
    <row r="695" spans="22:44" x14ac:dyDescent="0.25">
      <c r="V695" s="774"/>
      <c r="W695" s="775"/>
      <c r="X695" s="776"/>
      <c r="Y695" s="777"/>
      <c r="Z695" s="769"/>
      <c r="AA695" s="770" t="str">
        <f t="shared" si="123"/>
        <v/>
      </c>
      <c r="AB695" s="771" t="str">
        <f t="shared" si="121"/>
        <v/>
      </c>
      <c r="AC695" s="771">
        <f t="shared" si="124"/>
        <v>0</v>
      </c>
      <c r="AD695" s="771">
        <f t="shared" si="125"/>
        <v>0</v>
      </c>
      <c r="AE695" s="771">
        <f t="shared" si="126"/>
        <v>0</v>
      </c>
      <c r="AF695" s="772">
        <f t="shared" si="127"/>
        <v>0</v>
      </c>
      <c r="AG695" s="773"/>
      <c r="AH695" s="774"/>
      <c r="AI695" s="775"/>
      <c r="AJ695" s="776"/>
      <c r="AK695" s="777"/>
      <c r="AL695" s="769"/>
      <c r="AM695" s="770" t="str">
        <f t="shared" si="128"/>
        <v/>
      </c>
      <c r="AN695" s="771" t="str">
        <f t="shared" si="122"/>
        <v/>
      </c>
      <c r="AO695" s="771">
        <f t="shared" si="129"/>
        <v>0</v>
      </c>
      <c r="AP695" s="771">
        <f t="shared" si="130"/>
        <v>0</v>
      </c>
      <c r="AQ695" s="771">
        <f t="shared" si="131"/>
        <v>0</v>
      </c>
      <c r="AR695" s="772">
        <f t="shared" si="132"/>
        <v>0</v>
      </c>
    </row>
    <row r="696" spans="22:44" x14ac:dyDescent="0.25">
      <c r="V696" s="774"/>
      <c r="W696" s="775"/>
      <c r="X696" s="776"/>
      <c r="Y696" s="777"/>
      <c r="Z696" s="769"/>
      <c r="AA696" s="770" t="str">
        <f t="shared" si="123"/>
        <v/>
      </c>
      <c r="AB696" s="771" t="str">
        <f t="shared" si="121"/>
        <v/>
      </c>
      <c r="AC696" s="771">
        <f t="shared" si="124"/>
        <v>0</v>
      </c>
      <c r="AD696" s="771">
        <f t="shared" si="125"/>
        <v>0</v>
      </c>
      <c r="AE696" s="771">
        <f t="shared" si="126"/>
        <v>0</v>
      </c>
      <c r="AF696" s="772">
        <f t="shared" si="127"/>
        <v>0</v>
      </c>
      <c r="AG696" s="773"/>
      <c r="AH696" s="774"/>
      <c r="AI696" s="775"/>
      <c r="AJ696" s="776"/>
      <c r="AK696" s="777"/>
      <c r="AL696" s="769"/>
      <c r="AM696" s="770" t="str">
        <f t="shared" si="128"/>
        <v/>
      </c>
      <c r="AN696" s="771" t="str">
        <f t="shared" si="122"/>
        <v/>
      </c>
      <c r="AO696" s="771">
        <f t="shared" si="129"/>
        <v>0</v>
      </c>
      <c r="AP696" s="771">
        <f t="shared" si="130"/>
        <v>0</v>
      </c>
      <c r="AQ696" s="771">
        <f t="shared" si="131"/>
        <v>0</v>
      </c>
      <c r="AR696" s="772">
        <f t="shared" si="132"/>
        <v>0</v>
      </c>
    </row>
    <row r="697" spans="22:44" x14ac:dyDescent="0.25">
      <c r="V697" s="774"/>
      <c r="W697" s="775"/>
      <c r="X697" s="776"/>
      <c r="Y697" s="777"/>
      <c r="Z697" s="769"/>
      <c r="AA697" s="770" t="str">
        <f t="shared" si="123"/>
        <v/>
      </c>
      <c r="AB697" s="771" t="str">
        <f t="shared" si="121"/>
        <v/>
      </c>
      <c r="AC697" s="771">
        <f t="shared" si="124"/>
        <v>0</v>
      </c>
      <c r="AD697" s="771">
        <f t="shared" si="125"/>
        <v>0</v>
      </c>
      <c r="AE697" s="771">
        <f t="shared" si="126"/>
        <v>0</v>
      </c>
      <c r="AF697" s="772">
        <f t="shared" si="127"/>
        <v>0</v>
      </c>
      <c r="AG697" s="773"/>
      <c r="AH697" s="774"/>
      <c r="AI697" s="775"/>
      <c r="AJ697" s="776"/>
      <c r="AK697" s="777"/>
      <c r="AL697" s="769"/>
      <c r="AM697" s="770" t="str">
        <f t="shared" si="128"/>
        <v/>
      </c>
      <c r="AN697" s="771" t="str">
        <f t="shared" si="122"/>
        <v/>
      </c>
      <c r="AO697" s="771">
        <f t="shared" si="129"/>
        <v>0</v>
      </c>
      <c r="AP697" s="771">
        <f t="shared" si="130"/>
        <v>0</v>
      </c>
      <c r="AQ697" s="771">
        <f t="shared" si="131"/>
        <v>0</v>
      </c>
      <c r="AR697" s="772">
        <f t="shared" si="132"/>
        <v>0</v>
      </c>
    </row>
    <row r="698" spans="22:44" x14ac:dyDescent="0.25">
      <c r="V698" s="774"/>
      <c r="W698" s="775"/>
      <c r="X698" s="776"/>
      <c r="Y698" s="777"/>
      <c r="Z698" s="769"/>
      <c r="AA698" s="770" t="str">
        <f t="shared" si="123"/>
        <v/>
      </c>
      <c r="AB698" s="771" t="str">
        <f t="shared" si="121"/>
        <v/>
      </c>
      <c r="AC698" s="771">
        <f t="shared" si="124"/>
        <v>0</v>
      </c>
      <c r="AD698" s="771">
        <f t="shared" si="125"/>
        <v>0</v>
      </c>
      <c r="AE698" s="771">
        <f t="shared" si="126"/>
        <v>0</v>
      </c>
      <c r="AF698" s="772">
        <f t="shared" si="127"/>
        <v>0</v>
      </c>
      <c r="AG698" s="773"/>
      <c r="AH698" s="774"/>
      <c r="AI698" s="775"/>
      <c r="AJ698" s="776"/>
      <c r="AK698" s="777"/>
      <c r="AL698" s="769"/>
      <c r="AM698" s="770" t="str">
        <f t="shared" si="128"/>
        <v/>
      </c>
      <c r="AN698" s="771" t="str">
        <f t="shared" si="122"/>
        <v/>
      </c>
      <c r="AO698" s="771">
        <f t="shared" si="129"/>
        <v>0</v>
      </c>
      <c r="AP698" s="771">
        <f t="shared" si="130"/>
        <v>0</v>
      </c>
      <c r="AQ698" s="771">
        <f t="shared" si="131"/>
        <v>0</v>
      </c>
      <c r="AR698" s="772">
        <f t="shared" si="132"/>
        <v>0</v>
      </c>
    </row>
    <row r="699" spans="22:44" x14ac:dyDescent="0.25">
      <c r="V699" s="774"/>
      <c r="W699" s="775"/>
      <c r="X699" s="776"/>
      <c r="Y699" s="777"/>
      <c r="Z699" s="769"/>
      <c r="AA699" s="770" t="str">
        <f t="shared" si="123"/>
        <v/>
      </c>
      <c r="AB699" s="771" t="str">
        <f t="shared" si="121"/>
        <v/>
      </c>
      <c r="AC699" s="771">
        <f t="shared" si="124"/>
        <v>0</v>
      </c>
      <c r="AD699" s="771">
        <f t="shared" si="125"/>
        <v>0</v>
      </c>
      <c r="AE699" s="771">
        <f t="shared" si="126"/>
        <v>0</v>
      </c>
      <c r="AF699" s="772">
        <f t="shared" si="127"/>
        <v>0</v>
      </c>
      <c r="AG699" s="773"/>
      <c r="AH699" s="774"/>
      <c r="AI699" s="775"/>
      <c r="AJ699" s="776"/>
      <c r="AK699" s="777"/>
      <c r="AL699" s="769"/>
      <c r="AM699" s="770" t="str">
        <f t="shared" si="128"/>
        <v/>
      </c>
      <c r="AN699" s="771" t="str">
        <f t="shared" si="122"/>
        <v/>
      </c>
      <c r="AO699" s="771">
        <f t="shared" si="129"/>
        <v>0</v>
      </c>
      <c r="AP699" s="771">
        <f t="shared" si="130"/>
        <v>0</v>
      </c>
      <c r="AQ699" s="771">
        <f t="shared" si="131"/>
        <v>0</v>
      </c>
      <c r="AR699" s="772">
        <f t="shared" si="132"/>
        <v>0</v>
      </c>
    </row>
    <row r="700" spans="22:44" x14ac:dyDescent="0.25">
      <c r="V700" s="774"/>
      <c r="W700" s="775"/>
      <c r="X700" s="776"/>
      <c r="Y700" s="777"/>
      <c r="Z700" s="769"/>
      <c r="AA700" s="770" t="str">
        <f t="shared" si="123"/>
        <v/>
      </c>
      <c r="AB700" s="771" t="str">
        <f t="shared" si="121"/>
        <v/>
      </c>
      <c r="AC700" s="771">
        <f t="shared" si="124"/>
        <v>0</v>
      </c>
      <c r="AD700" s="771">
        <f t="shared" si="125"/>
        <v>0</v>
      </c>
      <c r="AE700" s="771">
        <f t="shared" si="126"/>
        <v>0</v>
      </c>
      <c r="AF700" s="772">
        <f t="shared" si="127"/>
        <v>0</v>
      </c>
      <c r="AG700" s="773"/>
      <c r="AH700" s="774"/>
      <c r="AI700" s="775"/>
      <c r="AJ700" s="776"/>
      <c r="AK700" s="777"/>
      <c r="AL700" s="769"/>
      <c r="AM700" s="770" t="str">
        <f t="shared" si="128"/>
        <v/>
      </c>
      <c r="AN700" s="771" t="str">
        <f t="shared" si="122"/>
        <v/>
      </c>
      <c r="AO700" s="771">
        <f t="shared" si="129"/>
        <v>0</v>
      </c>
      <c r="AP700" s="771">
        <f t="shared" si="130"/>
        <v>0</v>
      </c>
      <c r="AQ700" s="771">
        <f t="shared" si="131"/>
        <v>0</v>
      </c>
      <c r="AR700" s="772">
        <f t="shared" si="132"/>
        <v>0</v>
      </c>
    </row>
    <row r="701" spans="22:44" x14ac:dyDescent="0.25">
      <c r="V701" s="774"/>
      <c r="W701" s="775"/>
      <c r="X701" s="776"/>
      <c r="Y701" s="777"/>
      <c r="Z701" s="769"/>
      <c r="AA701" s="770" t="str">
        <f t="shared" si="123"/>
        <v/>
      </c>
      <c r="AB701" s="771" t="str">
        <f t="shared" si="121"/>
        <v/>
      </c>
      <c r="AC701" s="771">
        <f t="shared" si="124"/>
        <v>0</v>
      </c>
      <c r="AD701" s="771">
        <f t="shared" si="125"/>
        <v>0</v>
      </c>
      <c r="AE701" s="771">
        <f t="shared" si="126"/>
        <v>0</v>
      </c>
      <c r="AF701" s="772">
        <f t="shared" si="127"/>
        <v>0</v>
      </c>
      <c r="AG701" s="773"/>
      <c r="AH701" s="774"/>
      <c r="AI701" s="775"/>
      <c r="AJ701" s="776"/>
      <c r="AK701" s="777"/>
      <c r="AL701" s="769"/>
      <c r="AM701" s="770" t="str">
        <f t="shared" si="128"/>
        <v/>
      </c>
      <c r="AN701" s="771" t="str">
        <f t="shared" si="122"/>
        <v/>
      </c>
      <c r="AO701" s="771">
        <f t="shared" si="129"/>
        <v>0</v>
      </c>
      <c r="AP701" s="771">
        <f t="shared" si="130"/>
        <v>0</v>
      </c>
      <c r="AQ701" s="771">
        <f t="shared" si="131"/>
        <v>0</v>
      </c>
      <c r="AR701" s="772">
        <f t="shared" si="132"/>
        <v>0</v>
      </c>
    </row>
    <row r="702" spans="22:44" x14ac:dyDescent="0.25">
      <c r="V702" s="774"/>
      <c r="W702" s="775"/>
      <c r="X702" s="776"/>
      <c r="Y702" s="777"/>
      <c r="Z702" s="769"/>
      <c r="AA702" s="770" t="str">
        <f t="shared" si="123"/>
        <v/>
      </c>
      <c r="AB702" s="771" t="str">
        <f t="shared" si="121"/>
        <v/>
      </c>
      <c r="AC702" s="771">
        <f t="shared" si="124"/>
        <v>0</v>
      </c>
      <c r="AD702" s="771">
        <f t="shared" si="125"/>
        <v>0</v>
      </c>
      <c r="AE702" s="771">
        <f t="shared" si="126"/>
        <v>0</v>
      </c>
      <c r="AF702" s="772">
        <f t="shared" si="127"/>
        <v>0</v>
      </c>
      <c r="AG702" s="773"/>
      <c r="AH702" s="774"/>
      <c r="AI702" s="775"/>
      <c r="AJ702" s="776"/>
      <c r="AK702" s="777"/>
      <c r="AL702" s="769"/>
      <c r="AM702" s="770" t="str">
        <f t="shared" si="128"/>
        <v/>
      </c>
      <c r="AN702" s="771" t="str">
        <f t="shared" si="122"/>
        <v/>
      </c>
      <c r="AO702" s="771">
        <f t="shared" si="129"/>
        <v>0</v>
      </c>
      <c r="AP702" s="771">
        <f t="shared" si="130"/>
        <v>0</v>
      </c>
      <c r="AQ702" s="771">
        <f t="shared" si="131"/>
        <v>0</v>
      </c>
      <c r="AR702" s="772">
        <f t="shared" si="132"/>
        <v>0</v>
      </c>
    </row>
    <row r="703" spans="22:44" x14ac:dyDescent="0.25">
      <c r="V703" s="774"/>
      <c r="W703" s="775"/>
      <c r="X703" s="776"/>
      <c r="Y703" s="777"/>
      <c r="Z703" s="769"/>
      <c r="AA703" s="770" t="str">
        <f t="shared" si="123"/>
        <v/>
      </c>
      <c r="AB703" s="771" t="str">
        <f t="shared" si="121"/>
        <v/>
      </c>
      <c r="AC703" s="771">
        <f t="shared" si="124"/>
        <v>0</v>
      </c>
      <c r="AD703" s="771">
        <f t="shared" si="125"/>
        <v>0</v>
      </c>
      <c r="AE703" s="771">
        <f t="shared" si="126"/>
        <v>0</v>
      </c>
      <c r="AF703" s="772">
        <f t="shared" si="127"/>
        <v>0</v>
      </c>
      <c r="AG703" s="773"/>
      <c r="AH703" s="774"/>
      <c r="AI703" s="775"/>
      <c r="AJ703" s="776"/>
      <c r="AK703" s="777"/>
      <c r="AL703" s="769"/>
      <c r="AM703" s="770" t="str">
        <f t="shared" si="128"/>
        <v/>
      </c>
      <c r="AN703" s="771" t="str">
        <f t="shared" si="122"/>
        <v/>
      </c>
      <c r="AO703" s="771">
        <f t="shared" si="129"/>
        <v>0</v>
      </c>
      <c r="AP703" s="771">
        <f t="shared" si="130"/>
        <v>0</v>
      </c>
      <c r="AQ703" s="771">
        <f t="shared" si="131"/>
        <v>0</v>
      </c>
      <c r="AR703" s="772">
        <f t="shared" si="132"/>
        <v>0</v>
      </c>
    </row>
    <row r="704" spans="22:44" x14ac:dyDescent="0.25">
      <c r="V704" s="774"/>
      <c r="W704" s="775"/>
      <c r="X704" s="776"/>
      <c r="Y704" s="777"/>
      <c r="Z704" s="769"/>
      <c r="AA704" s="770" t="str">
        <f t="shared" si="123"/>
        <v/>
      </c>
      <c r="AB704" s="771" t="str">
        <f t="shared" si="121"/>
        <v/>
      </c>
      <c r="AC704" s="771">
        <f t="shared" si="124"/>
        <v>0</v>
      </c>
      <c r="AD704" s="771">
        <f t="shared" si="125"/>
        <v>0</v>
      </c>
      <c r="AE704" s="771">
        <f t="shared" si="126"/>
        <v>0</v>
      </c>
      <c r="AF704" s="772">
        <f t="shared" si="127"/>
        <v>0</v>
      </c>
      <c r="AG704" s="773"/>
      <c r="AH704" s="774"/>
      <c r="AI704" s="775"/>
      <c r="AJ704" s="776"/>
      <c r="AK704" s="777"/>
      <c r="AL704" s="769"/>
      <c r="AM704" s="770" t="str">
        <f t="shared" si="128"/>
        <v/>
      </c>
      <c r="AN704" s="771" t="str">
        <f t="shared" si="122"/>
        <v/>
      </c>
      <c r="AO704" s="771">
        <f t="shared" si="129"/>
        <v>0</v>
      </c>
      <c r="AP704" s="771">
        <f t="shared" si="130"/>
        <v>0</v>
      </c>
      <c r="AQ704" s="771">
        <f t="shared" si="131"/>
        <v>0</v>
      </c>
      <c r="AR704" s="772">
        <f t="shared" si="132"/>
        <v>0</v>
      </c>
    </row>
    <row r="705" spans="22:44" x14ac:dyDescent="0.25">
      <c r="V705" s="774"/>
      <c r="W705" s="775"/>
      <c r="X705" s="776"/>
      <c r="Y705" s="777"/>
      <c r="Z705" s="769"/>
      <c r="AA705" s="770" t="str">
        <f t="shared" si="123"/>
        <v/>
      </c>
      <c r="AB705" s="771" t="str">
        <f t="shared" si="121"/>
        <v/>
      </c>
      <c r="AC705" s="771">
        <f t="shared" si="124"/>
        <v>0</v>
      </c>
      <c r="AD705" s="771">
        <f t="shared" si="125"/>
        <v>0</v>
      </c>
      <c r="AE705" s="771">
        <f t="shared" si="126"/>
        <v>0</v>
      </c>
      <c r="AF705" s="772">
        <f t="shared" si="127"/>
        <v>0</v>
      </c>
      <c r="AG705" s="773"/>
      <c r="AH705" s="774"/>
      <c r="AI705" s="775"/>
      <c r="AJ705" s="776"/>
      <c r="AK705" s="777"/>
      <c r="AL705" s="769"/>
      <c r="AM705" s="770" t="str">
        <f t="shared" si="128"/>
        <v/>
      </c>
      <c r="AN705" s="771" t="str">
        <f t="shared" si="122"/>
        <v/>
      </c>
      <c r="AO705" s="771">
        <f t="shared" si="129"/>
        <v>0</v>
      </c>
      <c r="AP705" s="771">
        <f t="shared" si="130"/>
        <v>0</v>
      </c>
      <c r="AQ705" s="771">
        <f t="shared" si="131"/>
        <v>0</v>
      </c>
      <c r="AR705" s="772">
        <f t="shared" si="132"/>
        <v>0</v>
      </c>
    </row>
    <row r="706" spans="22:44" x14ac:dyDescent="0.25">
      <c r="V706" s="774"/>
      <c r="W706" s="775"/>
      <c r="X706" s="776"/>
      <c r="Y706" s="777"/>
      <c r="Z706" s="769"/>
      <c r="AA706" s="770" t="str">
        <f t="shared" si="123"/>
        <v/>
      </c>
      <c r="AB706" s="771" t="str">
        <f t="shared" si="121"/>
        <v/>
      </c>
      <c r="AC706" s="771">
        <f t="shared" si="124"/>
        <v>0</v>
      </c>
      <c r="AD706" s="771">
        <f t="shared" si="125"/>
        <v>0</v>
      </c>
      <c r="AE706" s="771">
        <f t="shared" si="126"/>
        <v>0</v>
      </c>
      <c r="AF706" s="772">
        <f t="shared" si="127"/>
        <v>0</v>
      </c>
      <c r="AG706" s="773"/>
      <c r="AH706" s="774"/>
      <c r="AI706" s="775"/>
      <c r="AJ706" s="776"/>
      <c r="AK706" s="777"/>
      <c r="AL706" s="769"/>
      <c r="AM706" s="770" t="str">
        <f t="shared" si="128"/>
        <v/>
      </c>
      <c r="AN706" s="771" t="str">
        <f t="shared" si="122"/>
        <v/>
      </c>
      <c r="AO706" s="771">
        <f t="shared" si="129"/>
        <v>0</v>
      </c>
      <c r="AP706" s="771">
        <f t="shared" si="130"/>
        <v>0</v>
      </c>
      <c r="AQ706" s="771">
        <f t="shared" si="131"/>
        <v>0</v>
      </c>
      <c r="AR706" s="772">
        <f t="shared" si="132"/>
        <v>0</v>
      </c>
    </row>
    <row r="707" spans="22:44" x14ac:dyDescent="0.25">
      <c r="V707" s="774"/>
      <c r="W707" s="775"/>
      <c r="X707" s="776"/>
      <c r="Y707" s="777"/>
      <c r="Z707" s="769"/>
      <c r="AA707" s="770" t="str">
        <f t="shared" si="123"/>
        <v/>
      </c>
      <c r="AB707" s="771" t="str">
        <f t="shared" si="121"/>
        <v/>
      </c>
      <c r="AC707" s="771">
        <f t="shared" si="124"/>
        <v>0</v>
      </c>
      <c r="AD707" s="771">
        <f t="shared" si="125"/>
        <v>0</v>
      </c>
      <c r="AE707" s="771">
        <f t="shared" si="126"/>
        <v>0</v>
      </c>
      <c r="AF707" s="772">
        <f t="shared" si="127"/>
        <v>0</v>
      </c>
      <c r="AG707" s="773"/>
      <c r="AH707" s="774"/>
      <c r="AI707" s="775"/>
      <c r="AJ707" s="776"/>
      <c r="AK707" s="777"/>
      <c r="AL707" s="769"/>
      <c r="AM707" s="770" t="str">
        <f t="shared" si="128"/>
        <v/>
      </c>
      <c r="AN707" s="771" t="str">
        <f t="shared" si="122"/>
        <v/>
      </c>
      <c r="AO707" s="771">
        <f t="shared" si="129"/>
        <v>0</v>
      </c>
      <c r="AP707" s="771">
        <f t="shared" si="130"/>
        <v>0</v>
      </c>
      <c r="AQ707" s="771">
        <f t="shared" si="131"/>
        <v>0</v>
      </c>
      <c r="AR707" s="772">
        <f t="shared" si="132"/>
        <v>0</v>
      </c>
    </row>
    <row r="708" spans="22:44" x14ac:dyDescent="0.25">
      <c r="V708" s="774"/>
      <c r="W708" s="775"/>
      <c r="X708" s="776"/>
      <c r="Y708" s="777"/>
      <c r="Z708" s="769"/>
      <c r="AA708" s="770" t="str">
        <f t="shared" si="123"/>
        <v/>
      </c>
      <c r="AB708" s="771" t="str">
        <f t="shared" si="121"/>
        <v/>
      </c>
      <c r="AC708" s="771">
        <f t="shared" si="124"/>
        <v>0</v>
      </c>
      <c r="AD708" s="771">
        <f t="shared" si="125"/>
        <v>0</v>
      </c>
      <c r="AE708" s="771">
        <f t="shared" si="126"/>
        <v>0</v>
      </c>
      <c r="AF708" s="772">
        <f t="shared" si="127"/>
        <v>0</v>
      </c>
      <c r="AG708" s="773"/>
      <c r="AH708" s="774"/>
      <c r="AI708" s="775"/>
      <c r="AJ708" s="776"/>
      <c r="AK708" s="777"/>
      <c r="AL708" s="769"/>
      <c r="AM708" s="770" t="str">
        <f t="shared" si="128"/>
        <v/>
      </c>
      <c r="AN708" s="771" t="str">
        <f t="shared" si="122"/>
        <v/>
      </c>
      <c r="AO708" s="771">
        <f t="shared" si="129"/>
        <v>0</v>
      </c>
      <c r="AP708" s="771">
        <f t="shared" si="130"/>
        <v>0</v>
      </c>
      <c r="AQ708" s="771">
        <f t="shared" si="131"/>
        <v>0</v>
      </c>
      <c r="AR708" s="772">
        <f t="shared" si="132"/>
        <v>0</v>
      </c>
    </row>
    <row r="709" spans="22:44" x14ac:dyDescent="0.25">
      <c r="V709" s="774"/>
      <c r="W709" s="775"/>
      <c r="X709" s="776"/>
      <c r="Y709" s="777"/>
      <c r="Z709" s="769"/>
      <c r="AA709" s="770" t="str">
        <f t="shared" si="123"/>
        <v/>
      </c>
      <c r="AB709" s="771" t="str">
        <f t="shared" si="121"/>
        <v/>
      </c>
      <c r="AC709" s="771">
        <f t="shared" si="124"/>
        <v>0</v>
      </c>
      <c r="AD709" s="771">
        <f t="shared" si="125"/>
        <v>0</v>
      </c>
      <c r="AE709" s="771">
        <f t="shared" si="126"/>
        <v>0</v>
      </c>
      <c r="AF709" s="772">
        <f t="shared" si="127"/>
        <v>0</v>
      </c>
      <c r="AG709" s="773"/>
      <c r="AH709" s="774"/>
      <c r="AI709" s="775"/>
      <c r="AJ709" s="776"/>
      <c r="AK709" s="777"/>
      <c r="AL709" s="769"/>
      <c r="AM709" s="770" t="str">
        <f t="shared" si="128"/>
        <v/>
      </c>
      <c r="AN709" s="771" t="str">
        <f t="shared" si="122"/>
        <v/>
      </c>
      <c r="AO709" s="771">
        <f t="shared" si="129"/>
        <v>0</v>
      </c>
      <c r="AP709" s="771">
        <f t="shared" si="130"/>
        <v>0</v>
      </c>
      <c r="AQ709" s="771">
        <f t="shared" si="131"/>
        <v>0</v>
      </c>
      <c r="AR709" s="772">
        <f t="shared" si="132"/>
        <v>0</v>
      </c>
    </row>
    <row r="710" spans="22:44" x14ac:dyDescent="0.25">
      <c r="V710" s="774"/>
      <c r="W710" s="775"/>
      <c r="X710" s="776"/>
      <c r="Y710" s="777"/>
      <c r="Z710" s="769"/>
      <c r="AA710" s="770" t="str">
        <f t="shared" si="123"/>
        <v/>
      </c>
      <c r="AB710" s="771" t="str">
        <f t="shared" si="121"/>
        <v/>
      </c>
      <c r="AC710" s="771">
        <f t="shared" si="124"/>
        <v>0</v>
      </c>
      <c r="AD710" s="771">
        <f t="shared" si="125"/>
        <v>0</v>
      </c>
      <c r="AE710" s="771">
        <f t="shared" si="126"/>
        <v>0</v>
      </c>
      <c r="AF710" s="772">
        <f t="shared" si="127"/>
        <v>0</v>
      </c>
      <c r="AG710" s="773"/>
      <c r="AH710" s="774"/>
      <c r="AI710" s="775"/>
      <c r="AJ710" s="776"/>
      <c r="AK710" s="777"/>
      <c r="AL710" s="769"/>
      <c r="AM710" s="770" t="str">
        <f t="shared" si="128"/>
        <v/>
      </c>
      <c r="AN710" s="771" t="str">
        <f t="shared" si="122"/>
        <v/>
      </c>
      <c r="AO710" s="771">
        <f t="shared" si="129"/>
        <v>0</v>
      </c>
      <c r="AP710" s="771">
        <f t="shared" si="130"/>
        <v>0</v>
      </c>
      <c r="AQ710" s="771">
        <f t="shared" si="131"/>
        <v>0</v>
      </c>
      <c r="AR710" s="772">
        <f t="shared" si="132"/>
        <v>0</v>
      </c>
    </row>
    <row r="711" spans="22:44" x14ac:dyDescent="0.25">
      <c r="V711" s="774"/>
      <c r="W711" s="775"/>
      <c r="X711" s="776"/>
      <c r="Y711" s="777"/>
      <c r="Z711" s="769"/>
      <c r="AA711" s="770" t="str">
        <f t="shared" si="123"/>
        <v/>
      </c>
      <c r="AB711" s="771" t="str">
        <f t="shared" si="121"/>
        <v/>
      </c>
      <c r="AC711" s="771">
        <f t="shared" si="124"/>
        <v>0</v>
      </c>
      <c r="AD711" s="771">
        <f t="shared" si="125"/>
        <v>0</v>
      </c>
      <c r="AE711" s="771">
        <f t="shared" si="126"/>
        <v>0</v>
      </c>
      <c r="AF711" s="772">
        <f t="shared" si="127"/>
        <v>0</v>
      </c>
      <c r="AG711" s="773"/>
      <c r="AH711" s="774"/>
      <c r="AI711" s="775"/>
      <c r="AJ711" s="776"/>
      <c r="AK711" s="777"/>
      <c r="AL711" s="769"/>
      <c r="AM711" s="770" t="str">
        <f t="shared" si="128"/>
        <v/>
      </c>
      <c r="AN711" s="771" t="str">
        <f t="shared" si="122"/>
        <v/>
      </c>
      <c r="AO711" s="771">
        <f t="shared" si="129"/>
        <v>0</v>
      </c>
      <c r="AP711" s="771">
        <f t="shared" si="130"/>
        <v>0</v>
      </c>
      <c r="AQ711" s="771">
        <f t="shared" si="131"/>
        <v>0</v>
      </c>
      <c r="AR711" s="772">
        <f t="shared" si="132"/>
        <v>0</v>
      </c>
    </row>
    <row r="712" spans="22:44" x14ac:dyDescent="0.25">
      <c r="V712" s="774"/>
      <c r="W712" s="775"/>
      <c r="X712" s="776"/>
      <c r="Y712" s="777"/>
      <c r="Z712" s="769"/>
      <c r="AA712" s="770" t="str">
        <f t="shared" si="123"/>
        <v/>
      </c>
      <c r="AB712" s="771" t="str">
        <f t="shared" ref="AB712:AB775" si="133">IF(Y712&gt;1,IF((TestEOY-X712)/365&gt;AA712,AA712,ROUNDUP(((TestEOY-X712)/365),0)),"")</f>
        <v/>
      </c>
      <c r="AC712" s="771">
        <f t="shared" si="124"/>
        <v>0</v>
      </c>
      <c r="AD712" s="771">
        <f t="shared" si="125"/>
        <v>0</v>
      </c>
      <c r="AE712" s="771">
        <f t="shared" si="126"/>
        <v>0</v>
      </c>
      <c r="AF712" s="772">
        <f t="shared" si="127"/>
        <v>0</v>
      </c>
      <c r="AG712" s="773"/>
      <c r="AH712" s="774"/>
      <c r="AI712" s="775"/>
      <c r="AJ712" s="776"/>
      <c r="AK712" s="777"/>
      <c r="AL712" s="769"/>
      <c r="AM712" s="770" t="str">
        <f t="shared" si="128"/>
        <v/>
      </c>
      <c r="AN712" s="771" t="str">
        <f t="shared" ref="AN712:AN775" si="134">IF(AK712&lt;&gt;"",IF((TestEOY-AJ712)/365&gt;AM712,AM712,ROUNDUP(((TestEOY-AJ712)/365),0)),"")</f>
        <v/>
      </c>
      <c r="AO712" s="771">
        <f t="shared" si="129"/>
        <v>0</v>
      </c>
      <c r="AP712" s="771">
        <f t="shared" si="130"/>
        <v>0</v>
      </c>
      <c r="AQ712" s="771">
        <f t="shared" si="131"/>
        <v>0</v>
      </c>
      <c r="AR712" s="772">
        <f t="shared" si="132"/>
        <v>0</v>
      </c>
    </row>
    <row r="713" spans="22:44" x14ac:dyDescent="0.25">
      <c r="V713" s="774"/>
      <c r="W713" s="775"/>
      <c r="X713" s="776"/>
      <c r="Y713" s="777"/>
      <c r="Z713" s="769"/>
      <c r="AA713" s="770" t="str">
        <f t="shared" ref="AA713:AA776" si="135">IFERROR(INDEX($AU$8:$AU$23,MATCH(V713,$AT$8:$AT$23,0)),"")</f>
        <v/>
      </c>
      <c r="AB713" s="771" t="str">
        <f t="shared" si="133"/>
        <v/>
      </c>
      <c r="AC713" s="771">
        <f t="shared" ref="AC713:AC776" si="136">IFERROR(IF(AB713&gt;=AA713,0,IF(AA713&gt;AB713,SLN(Y713,Z713,AA713),0)),"")</f>
        <v>0</v>
      </c>
      <c r="AD713" s="771">
        <f t="shared" ref="AD713:AD776" si="137">AE713-AC713</f>
        <v>0</v>
      </c>
      <c r="AE713" s="771">
        <f t="shared" ref="AE713:AE776" si="138">IFERROR(IF(OR(AA713=0,AA713=""),
     0,
     IF(AB713&gt;=AA713,
          +Y713,
          (+AC713*AB713))),
"")</f>
        <v>0</v>
      </c>
      <c r="AF713" s="772">
        <f t="shared" ref="AF713:AF776" si="139">IFERROR(IF(AE713&gt;Y713,0,(+Y713-AE713))-Z713,"")</f>
        <v>0</v>
      </c>
      <c r="AG713" s="773"/>
      <c r="AH713" s="774"/>
      <c r="AI713" s="775"/>
      <c r="AJ713" s="776"/>
      <c r="AK713" s="777"/>
      <c r="AL713" s="769"/>
      <c r="AM713" s="770" t="str">
        <f t="shared" ref="AM713:AM776" si="140">IFERROR(INDEX($AU$8:$AU$23,MATCH(AH713,$AT$8:$AT$23,0)),"")</f>
        <v/>
      </c>
      <c r="AN713" s="771" t="str">
        <f t="shared" si="134"/>
        <v/>
      </c>
      <c r="AO713" s="771">
        <f t="shared" ref="AO713:AO776" si="141">IFERROR(IF(AN713&gt;=AM713,0,IF(AM713&gt;AN713,SLN(AK713,AL713,AM713),0)),"")</f>
        <v>0</v>
      </c>
      <c r="AP713" s="771">
        <f t="shared" ref="AP713:AP776" si="142">AQ713-AO713</f>
        <v>0</v>
      </c>
      <c r="AQ713" s="771">
        <f t="shared" ref="AQ713:AQ776" si="143">IFERROR(IF(OR(AM713=0,AM713=""),
     0,
     IF(AN713&gt;=AM713,
          +AK713,
          (+AO713*AN713))),
"")</f>
        <v>0</v>
      </c>
      <c r="AR713" s="772">
        <f t="shared" ref="AR713:AR776" si="144">IFERROR(IF(AQ713&gt;AK713,0,(+AK713-AQ713))-AL713,"")</f>
        <v>0</v>
      </c>
    </row>
    <row r="714" spans="22:44" x14ac:dyDescent="0.25">
      <c r="V714" s="774"/>
      <c r="W714" s="775"/>
      <c r="X714" s="776"/>
      <c r="Y714" s="777"/>
      <c r="Z714" s="769"/>
      <c r="AA714" s="770" t="str">
        <f t="shared" si="135"/>
        <v/>
      </c>
      <c r="AB714" s="771" t="str">
        <f t="shared" si="133"/>
        <v/>
      </c>
      <c r="AC714" s="771">
        <f t="shared" si="136"/>
        <v>0</v>
      </c>
      <c r="AD714" s="771">
        <f t="shared" si="137"/>
        <v>0</v>
      </c>
      <c r="AE714" s="771">
        <f t="shared" si="138"/>
        <v>0</v>
      </c>
      <c r="AF714" s="772">
        <f t="shared" si="139"/>
        <v>0</v>
      </c>
      <c r="AG714" s="773"/>
      <c r="AH714" s="774"/>
      <c r="AI714" s="775"/>
      <c r="AJ714" s="776"/>
      <c r="AK714" s="777"/>
      <c r="AL714" s="769"/>
      <c r="AM714" s="770" t="str">
        <f t="shared" si="140"/>
        <v/>
      </c>
      <c r="AN714" s="771" t="str">
        <f t="shared" si="134"/>
        <v/>
      </c>
      <c r="AO714" s="771">
        <f t="shared" si="141"/>
        <v>0</v>
      </c>
      <c r="AP714" s="771">
        <f t="shared" si="142"/>
        <v>0</v>
      </c>
      <c r="AQ714" s="771">
        <f t="shared" si="143"/>
        <v>0</v>
      </c>
      <c r="AR714" s="772">
        <f t="shared" si="144"/>
        <v>0</v>
      </c>
    </row>
    <row r="715" spans="22:44" x14ac:dyDescent="0.25">
      <c r="V715" s="774"/>
      <c r="W715" s="775"/>
      <c r="X715" s="776"/>
      <c r="Y715" s="777"/>
      <c r="Z715" s="769"/>
      <c r="AA715" s="770" t="str">
        <f t="shared" si="135"/>
        <v/>
      </c>
      <c r="AB715" s="771" t="str">
        <f t="shared" si="133"/>
        <v/>
      </c>
      <c r="AC715" s="771">
        <f t="shared" si="136"/>
        <v>0</v>
      </c>
      <c r="AD715" s="771">
        <f t="shared" si="137"/>
        <v>0</v>
      </c>
      <c r="AE715" s="771">
        <f t="shared" si="138"/>
        <v>0</v>
      </c>
      <c r="AF715" s="772">
        <f t="shared" si="139"/>
        <v>0</v>
      </c>
      <c r="AG715" s="773"/>
      <c r="AH715" s="774"/>
      <c r="AI715" s="775"/>
      <c r="AJ715" s="776"/>
      <c r="AK715" s="777"/>
      <c r="AL715" s="769"/>
      <c r="AM715" s="770" t="str">
        <f t="shared" si="140"/>
        <v/>
      </c>
      <c r="AN715" s="771" t="str">
        <f t="shared" si="134"/>
        <v/>
      </c>
      <c r="AO715" s="771">
        <f t="shared" si="141"/>
        <v>0</v>
      </c>
      <c r="AP715" s="771">
        <f t="shared" si="142"/>
        <v>0</v>
      </c>
      <c r="AQ715" s="771">
        <f t="shared" si="143"/>
        <v>0</v>
      </c>
      <c r="AR715" s="772">
        <f t="shared" si="144"/>
        <v>0</v>
      </c>
    </row>
    <row r="716" spans="22:44" x14ac:dyDescent="0.25">
      <c r="V716" s="774"/>
      <c r="W716" s="775"/>
      <c r="X716" s="776"/>
      <c r="Y716" s="777"/>
      <c r="Z716" s="769"/>
      <c r="AA716" s="770" t="str">
        <f t="shared" si="135"/>
        <v/>
      </c>
      <c r="AB716" s="771" t="str">
        <f t="shared" si="133"/>
        <v/>
      </c>
      <c r="AC716" s="771">
        <f t="shared" si="136"/>
        <v>0</v>
      </c>
      <c r="AD716" s="771">
        <f t="shared" si="137"/>
        <v>0</v>
      </c>
      <c r="AE716" s="771">
        <f t="shared" si="138"/>
        <v>0</v>
      </c>
      <c r="AF716" s="772">
        <f t="shared" si="139"/>
        <v>0</v>
      </c>
      <c r="AG716" s="773"/>
      <c r="AH716" s="774"/>
      <c r="AI716" s="775"/>
      <c r="AJ716" s="776"/>
      <c r="AK716" s="777"/>
      <c r="AL716" s="769"/>
      <c r="AM716" s="770" t="str">
        <f t="shared" si="140"/>
        <v/>
      </c>
      <c r="AN716" s="771" t="str">
        <f t="shared" si="134"/>
        <v/>
      </c>
      <c r="AO716" s="771">
        <f t="shared" si="141"/>
        <v>0</v>
      </c>
      <c r="AP716" s="771">
        <f t="shared" si="142"/>
        <v>0</v>
      </c>
      <c r="AQ716" s="771">
        <f t="shared" si="143"/>
        <v>0</v>
      </c>
      <c r="AR716" s="772">
        <f t="shared" si="144"/>
        <v>0</v>
      </c>
    </row>
    <row r="717" spans="22:44" x14ac:dyDescent="0.25">
      <c r="V717" s="774"/>
      <c r="W717" s="775"/>
      <c r="X717" s="776"/>
      <c r="Y717" s="777"/>
      <c r="Z717" s="769"/>
      <c r="AA717" s="770" t="str">
        <f t="shared" si="135"/>
        <v/>
      </c>
      <c r="AB717" s="771" t="str">
        <f t="shared" si="133"/>
        <v/>
      </c>
      <c r="AC717" s="771">
        <f t="shared" si="136"/>
        <v>0</v>
      </c>
      <c r="AD717" s="771">
        <f t="shared" si="137"/>
        <v>0</v>
      </c>
      <c r="AE717" s="771">
        <f t="shared" si="138"/>
        <v>0</v>
      </c>
      <c r="AF717" s="772">
        <f t="shared" si="139"/>
        <v>0</v>
      </c>
      <c r="AG717" s="773"/>
      <c r="AH717" s="774"/>
      <c r="AI717" s="775"/>
      <c r="AJ717" s="776"/>
      <c r="AK717" s="777"/>
      <c r="AL717" s="769"/>
      <c r="AM717" s="770" t="str">
        <f t="shared" si="140"/>
        <v/>
      </c>
      <c r="AN717" s="771" t="str">
        <f t="shared" si="134"/>
        <v/>
      </c>
      <c r="AO717" s="771">
        <f t="shared" si="141"/>
        <v>0</v>
      </c>
      <c r="AP717" s="771">
        <f t="shared" si="142"/>
        <v>0</v>
      </c>
      <c r="AQ717" s="771">
        <f t="shared" si="143"/>
        <v>0</v>
      </c>
      <c r="AR717" s="772">
        <f t="shared" si="144"/>
        <v>0</v>
      </c>
    </row>
    <row r="718" spans="22:44" x14ac:dyDescent="0.25">
      <c r="V718" s="774"/>
      <c r="W718" s="775"/>
      <c r="X718" s="776"/>
      <c r="Y718" s="777"/>
      <c r="Z718" s="769"/>
      <c r="AA718" s="770" t="str">
        <f t="shared" si="135"/>
        <v/>
      </c>
      <c r="AB718" s="771" t="str">
        <f t="shared" si="133"/>
        <v/>
      </c>
      <c r="AC718" s="771">
        <f t="shared" si="136"/>
        <v>0</v>
      </c>
      <c r="AD718" s="771">
        <f t="shared" si="137"/>
        <v>0</v>
      </c>
      <c r="AE718" s="771">
        <f t="shared" si="138"/>
        <v>0</v>
      </c>
      <c r="AF718" s="772">
        <f t="shared" si="139"/>
        <v>0</v>
      </c>
      <c r="AG718" s="773"/>
      <c r="AH718" s="774"/>
      <c r="AI718" s="775"/>
      <c r="AJ718" s="776"/>
      <c r="AK718" s="777"/>
      <c r="AL718" s="769"/>
      <c r="AM718" s="770" t="str">
        <f t="shared" si="140"/>
        <v/>
      </c>
      <c r="AN718" s="771" t="str">
        <f t="shared" si="134"/>
        <v/>
      </c>
      <c r="AO718" s="771">
        <f t="shared" si="141"/>
        <v>0</v>
      </c>
      <c r="AP718" s="771">
        <f t="shared" si="142"/>
        <v>0</v>
      </c>
      <c r="AQ718" s="771">
        <f t="shared" si="143"/>
        <v>0</v>
      </c>
      <c r="AR718" s="772">
        <f t="shared" si="144"/>
        <v>0</v>
      </c>
    </row>
    <row r="719" spans="22:44" x14ac:dyDescent="0.25">
      <c r="V719" s="774"/>
      <c r="W719" s="775"/>
      <c r="X719" s="776"/>
      <c r="Y719" s="777"/>
      <c r="Z719" s="769"/>
      <c r="AA719" s="770" t="str">
        <f t="shared" si="135"/>
        <v/>
      </c>
      <c r="AB719" s="771" t="str">
        <f t="shared" si="133"/>
        <v/>
      </c>
      <c r="AC719" s="771">
        <f t="shared" si="136"/>
        <v>0</v>
      </c>
      <c r="AD719" s="771">
        <f t="shared" si="137"/>
        <v>0</v>
      </c>
      <c r="AE719" s="771">
        <f t="shared" si="138"/>
        <v>0</v>
      </c>
      <c r="AF719" s="772">
        <f t="shared" si="139"/>
        <v>0</v>
      </c>
      <c r="AG719" s="773"/>
      <c r="AH719" s="774"/>
      <c r="AI719" s="775"/>
      <c r="AJ719" s="776"/>
      <c r="AK719" s="777"/>
      <c r="AL719" s="769"/>
      <c r="AM719" s="770" t="str">
        <f t="shared" si="140"/>
        <v/>
      </c>
      <c r="AN719" s="771" t="str">
        <f t="shared" si="134"/>
        <v/>
      </c>
      <c r="AO719" s="771">
        <f t="shared" si="141"/>
        <v>0</v>
      </c>
      <c r="AP719" s="771">
        <f t="shared" si="142"/>
        <v>0</v>
      </c>
      <c r="AQ719" s="771">
        <f t="shared" si="143"/>
        <v>0</v>
      </c>
      <c r="AR719" s="772">
        <f t="shared" si="144"/>
        <v>0</v>
      </c>
    </row>
    <row r="720" spans="22:44" x14ac:dyDescent="0.25">
      <c r="V720" s="774"/>
      <c r="W720" s="775"/>
      <c r="X720" s="776"/>
      <c r="Y720" s="777"/>
      <c r="Z720" s="769"/>
      <c r="AA720" s="770" t="str">
        <f t="shared" si="135"/>
        <v/>
      </c>
      <c r="AB720" s="771" t="str">
        <f t="shared" si="133"/>
        <v/>
      </c>
      <c r="AC720" s="771">
        <f t="shared" si="136"/>
        <v>0</v>
      </c>
      <c r="AD720" s="771">
        <f t="shared" si="137"/>
        <v>0</v>
      </c>
      <c r="AE720" s="771">
        <f t="shared" si="138"/>
        <v>0</v>
      </c>
      <c r="AF720" s="772">
        <f t="shared" si="139"/>
        <v>0</v>
      </c>
      <c r="AG720" s="773"/>
      <c r="AH720" s="774"/>
      <c r="AI720" s="775"/>
      <c r="AJ720" s="776"/>
      <c r="AK720" s="777"/>
      <c r="AL720" s="769"/>
      <c r="AM720" s="770" t="str">
        <f t="shared" si="140"/>
        <v/>
      </c>
      <c r="AN720" s="771" t="str">
        <f t="shared" si="134"/>
        <v/>
      </c>
      <c r="AO720" s="771">
        <f t="shared" si="141"/>
        <v>0</v>
      </c>
      <c r="AP720" s="771">
        <f t="shared" si="142"/>
        <v>0</v>
      </c>
      <c r="AQ720" s="771">
        <f t="shared" si="143"/>
        <v>0</v>
      </c>
      <c r="AR720" s="772">
        <f t="shared" si="144"/>
        <v>0</v>
      </c>
    </row>
    <row r="721" spans="22:44" x14ac:dyDescent="0.25">
      <c r="V721" s="774"/>
      <c r="W721" s="775"/>
      <c r="X721" s="776"/>
      <c r="Y721" s="777"/>
      <c r="Z721" s="769"/>
      <c r="AA721" s="770" t="str">
        <f t="shared" si="135"/>
        <v/>
      </c>
      <c r="AB721" s="771" t="str">
        <f t="shared" si="133"/>
        <v/>
      </c>
      <c r="AC721" s="771">
        <f t="shared" si="136"/>
        <v>0</v>
      </c>
      <c r="AD721" s="771">
        <f t="shared" si="137"/>
        <v>0</v>
      </c>
      <c r="AE721" s="771">
        <f t="shared" si="138"/>
        <v>0</v>
      </c>
      <c r="AF721" s="772">
        <f t="shared" si="139"/>
        <v>0</v>
      </c>
      <c r="AG721" s="773"/>
      <c r="AH721" s="774"/>
      <c r="AI721" s="775"/>
      <c r="AJ721" s="776"/>
      <c r="AK721" s="777"/>
      <c r="AL721" s="769"/>
      <c r="AM721" s="770" t="str">
        <f t="shared" si="140"/>
        <v/>
      </c>
      <c r="AN721" s="771" t="str">
        <f t="shared" si="134"/>
        <v/>
      </c>
      <c r="AO721" s="771">
        <f t="shared" si="141"/>
        <v>0</v>
      </c>
      <c r="AP721" s="771">
        <f t="shared" si="142"/>
        <v>0</v>
      </c>
      <c r="AQ721" s="771">
        <f t="shared" si="143"/>
        <v>0</v>
      </c>
      <c r="AR721" s="772">
        <f t="shared" si="144"/>
        <v>0</v>
      </c>
    </row>
    <row r="722" spans="22:44" x14ac:dyDescent="0.25">
      <c r="V722" s="774"/>
      <c r="W722" s="775"/>
      <c r="X722" s="776"/>
      <c r="Y722" s="777"/>
      <c r="Z722" s="769"/>
      <c r="AA722" s="770" t="str">
        <f t="shared" si="135"/>
        <v/>
      </c>
      <c r="AB722" s="771" t="str">
        <f t="shared" si="133"/>
        <v/>
      </c>
      <c r="AC722" s="771">
        <f t="shared" si="136"/>
        <v>0</v>
      </c>
      <c r="AD722" s="771">
        <f t="shared" si="137"/>
        <v>0</v>
      </c>
      <c r="AE722" s="771">
        <f t="shared" si="138"/>
        <v>0</v>
      </c>
      <c r="AF722" s="772">
        <f t="shared" si="139"/>
        <v>0</v>
      </c>
      <c r="AG722" s="773"/>
      <c r="AH722" s="774"/>
      <c r="AI722" s="775"/>
      <c r="AJ722" s="776"/>
      <c r="AK722" s="777"/>
      <c r="AL722" s="769"/>
      <c r="AM722" s="770" t="str">
        <f t="shared" si="140"/>
        <v/>
      </c>
      <c r="AN722" s="771" t="str">
        <f t="shared" si="134"/>
        <v/>
      </c>
      <c r="AO722" s="771">
        <f t="shared" si="141"/>
        <v>0</v>
      </c>
      <c r="AP722" s="771">
        <f t="shared" si="142"/>
        <v>0</v>
      </c>
      <c r="AQ722" s="771">
        <f t="shared" si="143"/>
        <v>0</v>
      </c>
      <c r="AR722" s="772">
        <f t="shared" si="144"/>
        <v>0</v>
      </c>
    </row>
    <row r="723" spans="22:44" x14ac:dyDescent="0.25">
      <c r="V723" s="774"/>
      <c r="W723" s="775"/>
      <c r="X723" s="776"/>
      <c r="Y723" s="777"/>
      <c r="Z723" s="769"/>
      <c r="AA723" s="770" t="str">
        <f t="shared" si="135"/>
        <v/>
      </c>
      <c r="AB723" s="771" t="str">
        <f t="shared" si="133"/>
        <v/>
      </c>
      <c r="AC723" s="771">
        <f t="shared" si="136"/>
        <v>0</v>
      </c>
      <c r="AD723" s="771">
        <f t="shared" si="137"/>
        <v>0</v>
      </c>
      <c r="AE723" s="771">
        <f t="shared" si="138"/>
        <v>0</v>
      </c>
      <c r="AF723" s="772">
        <f t="shared" si="139"/>
        <v>0</v>
      </c>
      <c r="AG723" s="773"/>
      <c r="AH723" s="774"/>
      <c r="AI723" s="775"/>
      <c r="AJ723" s="776"/>
      <c r="AK723" s="777"/>
      <c r="AL723" s="769"/>
      <c r="AM723" s="770" t="str">
        <f t="shared" si="140"/>
        <v/>
      </c>
      <c r="AN723" s="771" t="str">
        <f t="shared" si="134"/>
        <v/>
      </c>
      <c r="AO723" s="771">
        <f t="shared" si="141"/>
        <v>0</v>
      </c>
      <c r="AP723" s="771">
        <f t="shared" si="142"/>
        <v>0</v>
      </c>
      <c r="AQ723" s="771">
        <f t="shared" si="143"/>
        <v>0</v>
      </c>
      <c r="AR723" s="772">
        <f t="shared" si="144"/>
        <v>0</v>
      </c>
    </row>
    <row r="724" spans="22:44" x14ac:dyDescent="0.25">
      <c r="V724" s="774"/>
      <c r="W724" s="775"/>
      <c r="X724" s="776"/>
      <c r="Y724" s="777"/>
      <c r="Z724" s="769"/>
      <c r="AA724" s="770" t="str">
        <f t="shared" si="135"/>
        <v/>
      </c>
      <c r="AB724" s="771" t="str">
        <f t="shared" si="133"/>
        <v/>
      </c>
      <c r="AC724" s="771">
        <f t="shared" si="136"/>
        <v>0</v>
      </c>
      <c r="AD724" s="771">
        <f t="shared" si="137"/>
        <v>0</v>
      </c>
      <c r="AE724" s="771">
        <f t="shared" si="138"/>
        <v>0</v>
      </c>
      <c r="AF724" s="772">
        <f t="shared" si="139"/>
        <v>0</v>
      </c>
      <c r="AG724" s="773"/>
      <c r="AH724" s="774"/>
      <c r="AI724" s="775"/>
      <c r="AJ724" s="776"/>
      <c r="AK724" s="777"/>
      <c r="AL724" s="769"/>
      <c r="AM724" s="770" t="str">
        <f t="shared" si="140"/>
        <v/>
      </c>
      <c r="AN724" s="771" t="str">
        <f t="shared" si="134"/>
        <v/>
      </c>
      <c r="AO724" s="771">
        <f t="shared" si="141"/>
        <v>0</v>
      </c>
      <c r="AP724" s="771">
        <f t="shared" si="142"/>
        <v>0</v>
      </c>
      <c r="AQ724" s="771">
        <f t="shared" si="143"/>
        <v>0</v>
      </c>
      <c r="AR724" s="772">
        <f t="shared" si="144"/>
        <v>0</v>
      </c>
    </row>
    <row r="725" spans="22:44" x14ac:dyDescent="0.25">
      <c r="V725" s="774"/>
      <c r="W725" s="775"/>
      <c r="X725" s="776"/>
      <c r="Y725" s="777"/>
      <c r="Z725" s="769"/>
      <c r="AA725" s="770" t="str">
        <f t="shared" si="135"/>
        <v/>
      </c>
      <c r="AB725" s="771" t="str">
        <f t="shared" si="133"/>
        <v/>
      </c>
      <c r="AC725" s="771">
        <f t="shared" si="136"/>
        <v>0</v>
      </c>
      <c r="AD725" s="771">
        <f t="shared" si="137"/>
        <v>0</v>
      </c>
      <c r="AE725" s="771">
        <f t="shared" si="138"/>
        <v>0</v>
      </c>
      <c r="AF725" s="772">
        <f t="shared" si="139"/>
        <v>0</v>
      </c>
      <c r="AG725" s="773"/>
      <c r="AH725" s="774"/>
      <c r="AI725" s="775"/>
      <c r="AJ725" s="776"/>
      <c r="AK725" s="777"/>
      <c r="AL725" s="769"/>
      <c r="AM725" s="770" t="str">
        <f t="shared" si="140"/>
        <v/>
      </c>
      <c r="AN725" s="771" t="str">
        <f t="shared" si="134"/>
        <v/>
      </c>
      <c r="AO725" s="771">
        <f t="shared" si="141"/>
        <v>0</v>
      </c>
      <c r="AP725" s="771">
        <f t="shared" si="142"/>
        <v>0</v>
      </c>
      <c r="AQ725" s="771">
        <f t="shared" si="143"/>
        <v>0</v>
      </c>
      <c r="AR725" s="772">
        <f t="shared" si="144"/>
        <v>0</v>
      </c>
    </row>
    <row r="726" spans="22:44" x14ac:dyDescent="0.25">
      <c r="V726" s="774"/>
      <c r="W726" s="775"/>
      <c r="X726" s="776"/>
      <c r="Y726" s="777"/>
      <c r="Z726" s="769"/>
      <c r="AA726" s="770" t="str">
        <f t="shared" si="135"/>
        <v/>
      </c>
      <c r="AB726" s="771" t="str">
        <f t="shared" si="133"/>
        <v/>
      </c>
      <c r="AC726" s="771">
        <f t="shared" si="136"/>
        <v>0</v>
      </c>
      <c r="AD726" s="771">
        <f t="shared" si="137"/>
        <v>0</v>
      </c>
      <c r="AE726" s="771">
        <f t="shared" si="138"/>
        <v>0</v>
      </c>
      <c r="AF726" s="772">
        <f t="shared" si="139"/>
        <v>0</v>
      </c>
      <c r="AG726" s="773"/>
      <c r="AH726" s="774"/>
      <c r="AI726" s="775"/>
      <c r="AJ726" s="776"/>
      <c r="AK726" s="777"/>
      <c r="AL726" s="769"/>
      <c r="AM726" s="770" t="str">
        <f t="shared" si="140"/>
        <v/>
      </c>
      <c r="AN726" s="771" t="str">
        <f t="shared" si="134"/>
        <v/>
      </c>
      <c r="AO726" s="771">
        <f t="shared" si="141"/>
        <v>0</v>
      </c>
      <c r="AP726" s="771">
        <f t="shared" si="142"/>
        <v>0</v>
      </c>
      <c r="AQ726" s="771">
        <f t="shared" si="143"/>
        <v>0</v>
      </c>
      <c r="AR726" s="772">
        <f t="shared" si="144"/>
        <v>0</v>
      </c>
    </row>
    <row r="727" spans="22:44" x14ac:dyDescent="0.25">
      <c r="V727" s="774"/>
      <c r="W727" s="775"/>
      <c r="X727" s="776"/>
      <c r="Y727" s="777"/>
      <c r="Z727" s="769"/>
      <c r="AA727" s="770" t="str">
        <f t="shared" si="135"/>
        <v/>
      </c>
      <c r="AB727" s="771" t="str">
        <f t="shared" si="133"/>
        <v/>
      </c>
      <c r="AC727" s="771">
        <f t="shared" si="136"/>
        <v>0</v>
      </c>
      <c r="AD727" s="771">
        <f t="shared" si="137"/>
        <v>0</v>
      </c>
      <c r="AE727" s="771">
        <f t="shared" si="138"/>
        <v>0</v>
      </c>
      <c r="AF727" s="772">
        <f t="shared" si="139"/>
        <v>0</v>
      </c>
      <c r="AG727" s="773"/>
      <c r="AH727" s="774"/>
      <c r="AI727" s="775"/>
      <c r="AJ727" s="776"/>
      <c r="AK727" s="777"/>
      <c r="AL727" s="769"/>
      <c r="AM727" s="770" t="str">
        <f t="shared" si="140"/>
        <v/>
      </c>
      <c r="AN727" s="771" t="str">
        <f t="shared" si="134"/>
        <v/>
      </c>
      <c r="AO727" s="771">
        <f t="shared" si="141"/>
        <v>0</v>
      </c>
      <c r="AP727" s="771">
        <f t="shared" si="142"/>
        <v>0</v>
      </c>
      <c r="AQ727" s="771">
        <f t="shared" si="143"/>
        <v>0</v>
      </c>
      <c r="AR727" s="772">
        <f t="shared" si="144"/>
        <v>0</v>
      </c>
    </row>
    <row r="728" spans="22:44" x14ac:dyDescent="0.25">
      <c r="V728" s="774"/>
      <c r="W728" s="775"/>
      <c r="X728" s="776"/>
      <c r="Y728" s="777"/>
      <c r="Z728" s="769"/>
      <c r="AA728" s="770" t="str">
        <f t="shared" si="135"/>
        <v/>
      </c>
      <c r="AB728" s="771" t="str">
        <f t="shared" si="133"/>
        <v/>
      </c>
      <c r="AC728" s="771">
        <f t="shared" si="136"/>
        <v>0</v>
      </c>
      <c r="AD728" s="771">
        <f t="shared" si="137"/>
        <v>0</v>
      </c>
      <c r="AE728" s="771">
        <f t="shared" si="138"/>
        <v>0</v>
      </c>
      <c r="AF728" s="772">
        <f t="shared" si="139"/>
        <v>0</v>
      </c>
      <c r="AG728" s="773"/>
      <c r="AH728" s="774"/>
      <c r="AI728" s="775"/>
      <c r="AJ728" s="776"/>
      <c r="AK728" s="777"/>
      <c r="AL728" s="769"/>
      <c r="AM728" s="770" t="str">
        <f t="shared" si="140"/>
        <v/>
      </c>
      <c r="AN728" s="771" t="str">
        <f t="shared" si="134"/>
        <v/>
      </c>
      <c r="AO728" s="771">
        <f t="shared" si="141"/>
        <v>0</v>
      </c>
      <c r="AP728" s="771">
        <f t="shared" si="142"/>
        <v>0</v>
      </c>
      <c r="AQ728" s="771">
        <f t="shared" si="143"/>
        <v>0</v>
      </c>
      <c r="AR728" s="772">
        <f t="shared" si="144"/>
        <v>0</v>
      </c>
    </row>
    <row r="729" spans="22:44" x14ac:dyDescent="0.25">
      <c r="V729" s="774"/>
      <c r="W729" s="775"/>
      <c r="X729" s="776"/>
      <c r="Y729" s="777"/>
      <c r="Z729" s="769"/>
      <c r="AA729" s="770" t="str">
        <f t="shared" si="135"/>
        <v/>
      </c>
      <c r="AB729" s="771" t="str">
        <f t="shared" si="133"/>
        <v/>
      </c>
      <c r="AC729" s="771">
        <f t="shared" si="136"/>
        <v>0</v>
      </c>
      <c r="AD729" s="771">
        <f t="shared" si="137"/>
        <v>0</v>
      </c>
      <c r="AE729" s="771">
        <f t="shared" si="138"/>
        <v>0</v>
      </c>
      <c r="AF729" s="772">
        <f t="shared" si="139"/>
        <v>0</v>
      </c>
      <c r="AG729" s="773"/>
      <c r="AH729" s="774"/>
      <c r="AI729" s="775"/>
      <c r="AJ729" s="776"/>
      <c r="AK729" s="777"/>
      <c r="AL729" s="769"/>
      <c r="AM729" s="770" t="str">
        <f t="shared" si="140"/>
        <v/>
      </c>
      <c r="AN729" s="771" t="str">
        <f t="shared" si="134"/>
        <v/>
      </c>
      <c r="AO729" s="771">
        <f t="shared" si="141"/>
        <v>0</v>
      </c>
      <c r="AP729" s="771">
        <f t="shared" si="142"/>
        <v>0</v>
      </c>
      <c r="AQ729" s="771">
        <f t="shared" si="143"/>
        <v>0</v>
      </c>
      <c r="AR729" s="772">
        <f t="shared" si="144"/>
        <v>0</v>
      </c>
    </row>
    <row r="730" spans="22:44" x14ac:dyDescent="0.25">
      <c r="V730" s="774"/>
      <c r="W730" s="775"/>
      <c r="X730" s="776"/>
      <c r="Y730" s="777"/>
      <c r="Z730" s="769"/>
      <c r="AA730" s="770" t="str">
        <f t="shared" si="135"/>
        <v/>
      </c>
      <c r="AB730" s="771" t="str">
        <f t="shared" si="133"/>
        <v/>
      </c>
      <c r="AC730" s="771">
        <f t="shared" si="136"/>
        <v>0</v>
      </c>
      <c r="AD730" s="771">
        <f t="shared" si="137"/>
        <v>0</v>
      </c>
      <c r="AE730" s="771">
        <f t="shared" si="138"/>
        <v>0</v>
      </c>
      <c r="AF730" s="772">
        <f t="shared" si="139"/>
        <v>0</v>
      </c>
      <c r="AG730" s="773"/>
      <c r="AH730" s="774"/>
      <c r="AI730" s="775"/>
      <c r="AJ730" s="776"/>
      <c r="AK730" s="777"/>
      <c r="AL730" s="769"/>
      <c r="AM730" s="770" t="str">
        <f t="shared" si="140"/>
        <v/>
      </c>
      <c r="AN730" s="771" t="str">
        <f t="shared" si="134"/>
        <v/>
      </c>
      <c r="AO730" s="771">
        <f t="shared" si="141"/>
        <v>0</v>
      </c>
      <c r="AP730" s="771">
        <f t="shared" si="142"/>
        <v>0</v>
      </c>
      <c r="AQ730" s="771">
        <f t="shared" si="143"/>
        <v>0</v>
      </c>
      <c r="AR730" s="772">
        <f t="shared" si="144"/>
        <v>0</v>
      </c>
    </row>
    <row r="731" spans="22:44" x14ac:dyDescent="0.25">
      <c r="V731" s="774"/>
      <c r="W731" s="775"/>
      <c r="X731" s="776"/>
      <c r="Y731" s="777"/>
      <c r="Z731" s="769"/>
      <c r="AA731" s="770" t="str">
        <f t="shared" si="135"/>
        <v/>
      </c>
      <c r="AB731" s="771" t="str">
        <f t="shared" si="133"/>
        <v/>
      </c>
      <c r="AC731" s="771">
        <f t="shared" si="136"/>
        <v>0</v>
      </c>
      <c r="AD731" s="771">
        <f t="shared" si="137"/>
        <v>0</v>
      </c>
      <c r="AE731" s="771">
        <f t="shared" si="138"/>
        <v>0</v>
      </c>
      <c r="AF731" s="772">
        <f t="shared" si="139"/>
        <v>0</v>
      </c>
      <c r="AG731" s="773"/>
      <c r="AH731" s="774"/>
      <c r="AI731" s="775"/>
      <c r="AJ731" s="776"/>
      <c r="AK731" s="777"/>
      <c r="AL731" s="769"/>
      <c r="AM731" s="770" t="str">
        <f t="shared" si="140"/>
        <v/>
      </c>
      <c r="AN731" s="771" t="str">
        <f t="shared" si="134"/>
        <v/>
      </c>
      <c r="AO731" s="771">
        <f t="shared" si="141"/>
        <v>0</v>
      </c>
      <c r="AP731" s="771">
        <f t="shared" si="142"/>
        <v>0</v>
      </c>
      <c r="AQ731" s="771">
        <f t="shared" si="143"/>
        <v>0</v>
      </c>
      <c r="AR731" s="772">
        <f t="shared" si="144"/>
        <v>0</v>
      </c>
    </row>
    <row r="732" spans="22:44" x14ac:dyDescent="0.25">
      <c r="V732" s="774"/>
      <c r="W732" s="775"/>
      <c r="X732" s="776"/>
      <c r="Y732" s="777"/>
      <c r="Z732" s="769"/>
      <c r="AA732" s="770" t="str">
        <f t="shared" si="135"/>
        <v/>
      </c>
      <c r="AB732" s="771" t="str">
        <f t="shared" si="133"/>
        <v/>
      </c>
      <c r="AC732" s="771">
        <f t="shared" si="136"/>
        <v>0</v>
      </c>
      <c r="AD732" s="771">
        <f t="shared" si="137"/>
        <v>0</v>
      </c>
      <c r="AE732" s="771">
        <f t="shared" si="138"/>
        <v>0</v>
      </c>
      <c r="AF732" s="772">
        <f t="shared" si="139"/>
        <v>0</v>
      </c>
      <c r="AG732" s="773"/>
      <c r="AH732" s="774"/>
      <c r="AI732" s="775"/>
      <c r="AJ732" s="776"/>
      <c r="AK732" s="777"/>
      <c r="AL732" s="769"/>
      <c r="AM732" s="770" t="str">
        <f t="shared" si="140"/>
        <v/>
      </c>
      <c r="AN732" s="771" t="str">
        <f t="shared" si="134"/>
        <v/>
      </c>
      <c r="AO732" s="771">
        <f t="shared" si="141"/>
        <v>0</v>
      </c>
      <c r="AP732" s="771">
        <f t="shared" si="142"/>
        <v>0</v>
      </c>
      <c r="AQ732" s="771">
        <f t="shared" si="143"/>
        <v>0</v>
      </c>
      <c r="AR732" s="772">
        <f t="shared" si="144"/>
        <v>0</v>
      </c>
    </row>
    <row r="733" spans="22:44" x14ac:dyDescent="0.25">
      <c r="V733" s="774"/>
      <c r="W733" s="775"/>
      <c r="X733" s="776"/>
      <c r="Y733" s="777"/>
      <c r="Z733" s="769"/>
      <c r="AA733" s="770" t="str">
        <f t="shared" si="135"/>
        <v/>
      </c>
      <c r="AB733" s="771" t="str">
        <f t="shared" si="133"/>
        <v/>
      </c>
      <c r="AC733" s="771">
        <f t="shared" si="136"/>
        <v>0</v>
      </c>
      <c r="AD733" s="771">
        <f t="shared" si="137"/>
        <v>0</v>
      </c>
      <c r="AE733" s="771">
        <f t="shared" si="138"/>
        <v>0</v>
      </c>
      <c r="AF733" s="772">
        <f t="shared" si="139"/>
        <v>0</v>
      </c>
      <c r="AG733" s="773"/>
      <c r="AH733" s="774"/>
      <c r="AI733" s="775"/>
      <c r="AJ733" s="776"/>
      <c r="AK733" s="777"/>
      <c r="AL733" s="769"/>
      <c r="AM733" s="770" t="str">
        <f t="shared" si="140"/>
        <v/>
      </c>
      <c r="AN733" s="771" t="str">
        <f t="shared" si="134"/>
        <v/>
      </c>
      <c r="AO733" s="771">
        <f t="shared" si="141"/>
        <v>0</v>
      </c>
      <c r="AP733" s="771">
        <f t="shared" si="142"/>
        <v>0</v>
      </c>
      <c r="AQ733" s="771">
        <f t="shared" si="143"/>
        <v>0</v>
      </c>
      <c r="AR733" s="772">
        <f t="shared" si="144"/>
        <v>0</v>
      </c>
    </row>
    <row r="734" spans="22:44" x14ac:dyDescent="0.25">
      <c r="V734" s="774"/>
      <c r="W734" s="775"/>
      <c r="X734" s="776"/>
      <c r="Y734" s="777"/>
      <c r="Z734" s="769"/>
      <c r="AA734" s="770" t="str">
        <f t="shared" si="135"/>
        <v/>
      </c>
      <c r="AB734" s="771" t="str">
        <f t="shared" si="133"/>
        <v/>
      </c>
      <c r="AC734" s="771">
        <f t="shared" si="136"/>
        <v>0</v>
      </c>
      <c r="AD734" s="771">
        <f t="shared" si="137"/>
        <v>0</v>
      </c>
      <c r="AE734" s="771">
        <f t="shared" si="138"/>
        <v>0</v>
      </c>
      <c r="AF734" s="772">
        <f t="shared" si="139"/>
        <v>0</v>
      </c>
      <c r="AG734" s="773"/>
      <c r="AH734" s="774"/>
      <c r="AI734" s="775"/>
      <c r="AJ734" s="776"/>
      <c r="AK734" s="777"/>
      <c r="AL734" s="769"/>
      <c r="AM734" s="770" t="str">
        <f t="shared" si="140"/>
        <v/>
      </c>
      <c r="AN734" s="771" t="str">
        <f t="shared" si="134"/>
        <v/>
      </c>
      <c r="AO734" s="771">
        <f t="shared" si="141"/>
        <v>0</v>
      </c>
      <c r="AP734" s="771">
        <f t="shared" si="142"/>
        <v>0</v>
      </c>
      <c r="AQ734" s="771">
        <f t="shared" si="143"/>
        <v>0</v>
      </c>
      <c r="AR734" s="772">
        <f t="shared" si="144"/>
        <v>0</v>
      </c>
    </row>
    <row r="735" spans="22:44" x14ac:dyDescent="0.25">
      <c r="V735" s="774"/>
      <c r="W735" s="775"/>
      <c r="X735" s="776"/>
      <c r="Y735" s="777"/>
      <c r="Z735" s="769"/>
      <c r="AA735" s="770" t="str">
        <f t="shared" si="135"/>
        <v/>
      </c>
      <c r="AB735" s="771" t="str">
        <f t="shared" si="133"/>
        <v/>
      </c>
      <c r="AC735" s="771">
        <f t="shared" si="136"/>
        <v>0</v>
      </c>
      <c r="AD735" s="771">
        <f t="shared" si="137"/>
        <v>0</v>
      </c>
      <c r="AE735" s="771">
        <f t="shared" si="138"/>
        <v>0</v>
      </c>
      <c r="AF735" s="772">
        <f t="shared" si="139"/>
        <v>0</v>
      </c>
      <c r="AG735" s="773"/>
      <c r="AH735" s="774"/>
      <c r="AI735" s="775"/>
      <c r="AJ735" s="776"/>
      <c r="AK735" s="777"/>
      <c r="AL735" s="769"/>
      <c r="AM735" s="770" t="str">
        <f t="shared" si="140"/>
        <v/>
      </c>
      <c r="AN735" s="771" t="str">
        <f t="shared" si="134"/>
        <v/>
      </c>
      <c r="AO735" s="771">
        <f t="shared" si="141"/>
        <v>0</v>
      </c>
      <c r="AP735" s="771">
        <f t="shared" si="142"/>
        <v>0</v>
      </c>
      <c r="AQ735" s="771">
        <f t="shared" si="143"/>
        <v>0</v>
      </c>
      <c r="AR735" s="772">
        <f t="shared" si="144"/>
        <v>0</v>
      </c>
    </row>
    <row r="736" spans="22:44" x14ac:dyDescent="0.25">
      <c r="V736" s="774"/>
      <c r="W736" s="775"/>
      <c r="X736" s="776"/>
      <c r="Y736" s="777"/>
      <c r="Z736" s="769"/>
      <c r="AA736" s="770" t="str">
        <f t="shared" si="135"/>
        <v/>
      </c>
      <c r="AB736" s="771" t="str">
        <f t="shared" si="133"/>
        <v/>
      </c>
      <c r="AC736" s="771">
        <f t="shared" si="136"/>
        <v>0</v>
      </c>
      <c r="AD736" s="771">
        <f t="shared" si="137"/>
        <v>0</v>
      </c>
      <c r="AE736" s="771">
        <f t="shared" si="138"/>
        <v>0</v>
      </c>
      <c r="AF736" s="772">
        <f t="shared" si="139"/>
        <v>0</v>
      </c>
      <c r="AG736" s="773"/>
      <c r="AH736" s="774"/>
      <c r="AI736" s="775"/>
      <c r="AJ736" s="776"/>
      <c r="AK736" s="777"/>
      <c r="AL736" s="769"/>
      <c r="AM736" s="770" t="str">
        <f t="shared" si="140"/>
        <v/>
      </c>
      <c r="AN736" s="771" t="str">
        <f t="shared" si="134"/>
        <v/>
      </c>
      <c r="AO736" s="771">
        <f t="shared" si="141"/>
        <v>0</v>
      </c>
      <c r="AP736" s="771">
        <f t="shared" si="142"/>
        <v>0</v>
      </c>
      <c r="AQ736" s="771">
        <f t="shared" si="143"/>
        <v>0</v>
      </c>
      <c r="AR736" s="772">
        <f t="shared" si="144"/>
        <v>0</v>
      </c>
    </row>
    <row r="737" spans="22:44" x14ac:dyDescent="0.25">
      <c r="V737" s="774"/>
      <c r="W737" s="775"/>
      <c r="X737" s="776"/>
      <c r="Y737" s="777"/>
      <c r="Z737" s="769"/>
      <c r="AA737" s="770" t="str">
        <f t="shared" si="135"/>
        <v/>
      </c>
      <c r="AB737" s="771" t="str">
        <f t="shared" si="133"/>
        <v/>
      </c>
      <c r="AC737" s="771">
        <f t="shared" si="136"/>
        <v>0</v>
      </c>
      <c r="AD737" s="771">
        <f t="shared" si="137"/>
        <v>0</v>
      </c>
      <c r="AE737" s="771">
        <f t="shared" si="138"/>
        <v>0</v>
      </c>
      <c r="AF737" s="772">
        <f t="shared" si="139"/>
        <v>0</v>
      </c>
      <c r="AG737" s="773"/>
      <c r="AH737" s="774"/>
      <c r="AI737" s="775"/>
      <c r="AJ737" s="776"/>
      <c r="AK737" s="777"/>
      <c r="AL737" s="769"/>
      <c r="AM737" s="770" t="str">
        <f t="shared" si="140"/>
        <v/>
      </c>
      <c r="AN737" s="771" t="str">
        <f t="shared" si="134"/>
        <v/>
      </c>
      <c r="AO737" s="771">
        <f t="shared" si="141"/>
        <v>0</v>
      </c>
      <c r="AP737" s="771">
        <f t="shared" si="142"/>
        <v>0</v>
      </c>
      <c r="AQ737" s="771">
        <f t="shared" si="143"/>
        <v>0</v>
      </c>
      <c r="AR737" s="772">
        <f t="shared" si="144"/>
        <v>0</v>
      </c>
    </row>
    <row r="738" spans="22:44" x14ac:dyDescent="0.25">
      <c r="V738" s="774"/>
      <c r="W738" s="775"/>
      <c r="X738" s="776"/>
      <c r="Y738" s="777"/>
      <c r="Z738" s="769"/>
      <c r="AA738" s="770" t="str">
        <f t="shared" si="135"/>
        <v/>
      </c>
      <c r="AB738" s="771" t="str">
        <f t="shared" si="133"/>
        <v/>
      </c>
      <c r="AC738" s="771">
        <f t="shared" si="136"/>
        <v>0</v>
      </c>
      <c r="AD738" s="771">
        <f t="shared" si="137"/>
        <v>0</v>
      </c>
      <c r="AE738" s="771">
        <f t="shared" si="138"/>
        <v>0</v>
      </c>
      <c r="AF738" s="772">
        <f t="shared" si="139"/>
        <v>0</v>
      </c>
      <c r="AG738" s="773"/>
      <c r="AH738" s="774"/>
      <c r="AI738" s="775"/>
      <c r="AJ738" s="776"/>
      <c r="AK738" s="777"/>
      <c r="AL738" s="769"/>
      <c r="AM738" s="770" t="str">
        <f t="shared" si="140"/>
        <v/>
      </c>
      <c r="AN738" s="771" t="str">
        <f t="shared" si="134"/>
        <v/>
      </c>
      <c r="AO738" s="771">
        <f t="shared" si="141"/>
        <v>0</v>
      </c>
      <c r="AP738" s="771">
        <f t="shared" si="142"/>
        <v>0</v>
      </c>
      <c r="AQ738" s="771">
        <f t="shared" si="143"/>
        <v>0</v>
      </c>
      <c r="AR738" s="772">
        <f t="shared" si="144"/>
        <v>0</v>
      </c>
    </row>
    <row r="739" spans="22:44" x14ac:dyDescent="0.25">
      <c r="V739" s="774"/>
      <c r="W739" s="775"/>
      <c r="X739" s="776"/>
      <c r="Y739" s="777"/>
      <c r="Z739" s="769"/>
      <c r="AA739" s="770" t="str">
        <f t="shared" si="135"/>
        <v/>
      </c>
      <c r="AB739" s="771" t="str">
        <f t="shared" si="133"/>
        <v/>
      </c>
      <c r="AC739" s="771">
        <f t="shared" si="136"/>
        <v>0</v>
      </c>
      <c r="AD739" s="771">
        <f t="shared" si="137"/>
        <v>0</v>
      </c>
      <c r="AE739" s="771">
        <f t="shared" si="138"/>
        <v>0</v>
      </c>
      <c r="AF739" s="772">
        <f t="shared" si="139"/>
        <v>0</v>
      </c>
      <c r="AG739" s="773"/>
      <c r="AH739" s="774"/>
      <c r="AI739" s="775"/>
      <c r="AJ739" s="776"/>
      <c r="AK739" s="777"/>
      <c r="AL739" s="769"/>
      <c r="AM739" s="770" t="str">
        <f t="shared" si="140"/>
        <v/>
      </c>
      <c r="AN739" s="771" t="str">
        <f t="shared" si="134"/>
        <v/>
      </c>
      <c r="AO739" s="771">
        <f t="shared" si="141"/>
        <v>0</v>
      </c>
      <c r="AP739" s="771">
        <f t="shared" si="142"/>
        <v>0</v>
      </c>
      <c r="AQ739" s="771">
        <f t="shared" si="143"/>
        <v>0</v>
      </c>
      <c r="AR739" s="772">
        <f t="shared" si="144"/>
        <v>0</v>
      </c>
    </row>
    <row r="740" spans="22:44" x14ac:dyDescent="0.25">
      <c r="V740" s="774"/>
      <c r="W740" s="775"/>
      <c r="X740" s="776"/>
      <c r="Y740" s="777"/>
      <c r="Z740" s="769"/>
      <c r="AA740" s="770" t="str">
        <f t="shared" si="135"/>
        <v/>
      </c>
      <c r="AB740" s="771" t="str">
        <f t="shared" si="133"/>
        <v/>
      </c>
      <c r="AC740" s="771">
        <f t="shared" si="136"/>
        <v>0</v>
      </c>
      <c r="AD740" s="771">
        <f t="shared" si="137"/>
        <v>0</v>
      </c>
      <c r="AE740" s="771">
        <f t="shared" si="138"/>
        <v>0</v>
      </c>
      <c r="AF740" s="772">
        <f t="shared" si="139"/>
        <v>0</v>
      </c>
      <c r="AG740" s="773"/>
      <c r="AH740" s="774"/>
      <c r="AI740" s="775"/>
      <c r="AJ740" s="776"/>
      <c r="AK740" s="777"/>
      <c r="AL740" s="769"/>
      <c r="AM740" s="770" t="str">
        <f t="shared" si="140"/>
        <v/>
      </c>
      <c r="AN740" s="771" t="str">
        <f t="shared" si="134"/>
        <v/>
      </c>
      <c r="AO740" s="771">
        <f t="shared" si="141"/>
        <v>0</v>
      </c>
      <c r="AP740" s="771">
        <f t="shared" si="142"/>
        <v>0</v>
      </c>
      <c r="AQ740" s="771">
        <f t="shared" si="143"/>
        <v>0</v>
      </c>
      <c r="AR740" s="772">
        <f t="shared" si="144"/>
        <v>0</v>
      </c>
    </row>
    <row r="741" spans="22:44" x14ac:dyDescent="0.25">
      <c r="V741" s="774"/>
      <c r="W741" s="775"/>
      <c r="X741" s="776"/>
      <c r="Y741" s="777"/>
      <c r="Z741" s="769"/>
      <c r="AA741" s="770" t="str">
        <f t="shared" si="135"/>
        <v/>
      </c>
      <c r="AB741" s="771" t="str">
        <f t="shared" si="133"/>
        <v/>
      </c>
      <c r="AC741" s="771">
        <f t="shared" si="136"/>
        <v>0</v>
      </c>
      <c r="AD741" s="771">
        <f t="shared" si="137"/>
        <v>0</v>
      </c>
      <c r="AE741" s="771">
        <f t="shared" si="138"/>
        <v>0</v>
      </c>
      <c r="AF741" s="772">
        <f t="shared" si="139"/>
        <v>0</v>
      </c>
      <c r="AG741" s="773"/>
      <c r="AH741" s="774"/>
      <c r="AI741" s="775"/>
      <c r="AJ741" s="776"/>
      <c r="AK741" s="777"/>
      <c r="AL741" s="769"/>
      <c r="AM741" s="770" t="str">
        <f t="shared" si="140"/>
        <v/>
      </c>
      <c r="AN741" s="771" t="str">
        <f t="shared" si="134"/>
        <v/>
      </c>
      <c r="AO741" s="771">
        <f t="shared" si="141"/>
        <v>0</v>
      </c>
      <c r="AP741" s="771">
        <f t="shared" si="142"/>
        <v>0</v>
      </c>
      <c r="AQ741" s="771">
        <f t="shared" si="143"/>
        <v>0</v>
      </c>
      <c r="AR741" s="772">
        <f t="shared" si="144"/>
        <v>0</v>
      </c>
    </row>
    <row r="742" spans="22:44" x14ac:dyDescent="0.25">
      <c r="V742" s="774"/>
      <c r="W742" s="775"/>
      <c r="X742" s="776"/>
      <c r="Y742" s="777"/>
      <c r="Z742" s="769"/>
      <c r="AA742" s="770" t="str">
        <f t="shared" si="135"/>
        <v/>
      </c>
      <c r="AB742" s="771" t="str">
        <f t="shared" si="133"/>
        <v/>
      </c>
      <c r="AC742" s="771">
        <f t="shared" si="136"/>
        <v>0</v>
      </c>
      <c r="AD742" s="771">
        <f t="shared" si="137"/>
        <v>0</v>
      </c>
      <c r="AE742" s="771">
        <f t="shared" si="138"/>
        <v>0</v>
      </c>
      <c r="AF742" s="772">
        <f t="shared" si="139"/>
        <v>0</v>
      </c>
      <c r="AG742" s="773"/>
      <c r="AH742" s="774"/>
      <c r="AI742" s="775"/>
      <c r="AJ742" s="776"/>
      <c r="AK742" s="777"/>
      <c r="AL742" s="769"/>
      <c r="AM742" s="770" t="str">
        <f t="shared" si="140"/>
        <v/>
      </c>
      <c r="AN742" s="771" t="str">
        <f t="shared" si="134"/>
        <v/>
      </c>
      <c r="AO742" s="771">
        <f t="shared" si="141"/>
        <v>0</v>
      </c>
      <c r="AP742" s="771">
        <f t="shared" si="142"/>
        <v>0</v>
      </c>
      <c r="AQ742" s="771">
        <f t="shared" si="143"/>
        <v>0</v>
      </c>
      <c r="AR742" s="772">
        <f t="shared" si="144"/>
        <v>0</v>
      </c>
    </row>
    <row r="743" spans="22:44" x14ac:dyDescent="0.25">
      <c r="V743" s="774"/>
      <c r="W743" s="775"/>
      <c r="X743" s="776"/>
      <c r="Y743" s="777"/>
      <c r="Z743" s="769"/>
      <c r="AA743" s="770" t="str">
        <f t="shared" si="135"/>
        <v/>
      </c>
      <c r="AB743" s="771" t="str">
        <f t="shared" si="133"/>
        <v/>
      </c>
      <c r="AC743" s="771">
        <f t="shared" si="136"/>
        <v>0</v>
      </c>
      <c r="AD743" s="771">
        <f t="shared" si="137"/>
        <v>0</v>
      </c>
      <c r="AE743" s="771">
        <f t="shared" si="138"/>
        <v>0</v>
      </c>
      <c r="AF743" s="772">
        <f t="shared" si="139"/>
        <v>0</v>
      </c>
      <c r="AG743" s="773"/>
      <c r="AH743" s="774"/>
      <c r="AI743" s="775"/>
      <c r="AJ743" s="776"/>
      <c r="AK743" s="777"/>
      <c r="AL743" s="769"/>
      <c r="AM743" s="770" t="str">
        <f t="shared" si="140"/>
        <v/>
      </c>
      <c r="AN743" s="771" t="str">
        <f t="shared" si="134"/>
        <v/>
      </c>
      <c r="AO743" s="771">
        <f t="shared" si="141"/>
        <v>0</v>
      </c>
      <c r="AP743" s="771">
        <f t="shared" si="142"/>
        <v>0</v>
      </c>
      <c r="AQ743" s="771">
        <f t="shared" si="143"/>
        <v>0</v>
      </c>
      <c r="AR743" s="772">
        <f t="shared" si="144"/>
        <v>0</v>
      </c>
    </row>
    <row r="744" spans="22:44" x14ac:dyDescent="0.25">
      <c r="V744" s="774"/>
      <c r="W744" s="775"/>
      <c r="X744" s="776"/>
      <c r="Y744" s="777"/>
      <c r="Z744" s="769"/>
      <c r="AA744" s="770" t="str">
        <f t="shared" si="135"/>
        <v/>
      </c>
      <c r="AB744" s="771" t="str">
        <f t="shared" si="133"/>
        <v/>
      </c>
      <c r="AC744" s="771">
        <f t="shared" si="136"/>
        <v>0</v>
      </c>
      <c r="AD744" s="771">
        <f t="shared" si="137"/>
        <v>0</v>
      </c>
      <c r="AE744" s="771">
        <f t="shared" si="138"/>
        <v>0</v>
      </c>
      <c r="AF744" s="772">
        <f t="shared" si="139"/>
        <v>0</v>
      </c>
      <c r="AG744" s="773"/>
      <c r="AH744" s="774"/>
      <c r="AI744" s="775"/>
      <c r="AJ744" s="776"/>
      <c r="AK744" s="777"/>
      <c r="AL744" s="769"/>
      <c r="AM744" s="770" t="str">
        <f t="shared" si="140"/>
        <v/>
      </c>
      <c r="AN744" s="771" t="str">
        <f t="shared" si="134"/>
        <v/>
      </c>
      <c r="AO744" s="771">
        <f t="shared" si="141"/>
        <v>0</v>
      </c>
      <c r="AP744" s="771">
        <f t="shared" si="142"/>
        <v>0</v>
      </c>
      <c r="AQ744" s="771">
        <f t="shared" si="143"/>
        <v>0</v>
      </c>
      <c r="AR744" s="772">
        <f t="shared" si="144"/>
        <v>0</v>
      </c>
    </row>
    <row r="745" spans="22:44" x14ac:dyDescent="0.25">
      <c r="V745" s="774"/>
      <c r="W745" s="775"/>
      <c r="X745" s="776"/>
      <c r="Y745" s="777"/>
      <c r="Z745" s="769"/>
      <c r="AA745" s="770" t="str">
        <f t="shared" si="135"/>
        <v/>
      </c>
      <c r="AB745" s="771" t="str">
        <f t="shared" si="133"/>
        <v/>
      </c>
      <c r="AC745" s="771">
        <f t="shared" si="136"/>
        <v>0</v>
      </c>
      <c r="AD745" s="771">
        <f t="shared" si="137"/>
        <v>0</v>
      </c>
      <c r="AE745" s="771">
        <f t="shared" si="138"/>
        <v>0</v>
      </c>
      <c r="AF745" s="772">
        <f t="shared" si="139"/>
        <v>0</v>
      </c>
      <c r="AG745" s="773"/>
      <c r="AH745" s="774"/>
      <c r="AI745" s="775"/>
      <c r="AJ745" s="776"/>
      <c r="AK745" s="777"/>
      <c r="AL745" s="769"/>
      <c r="AM745" s="770" t="str">
        <f t="shared" si="140"/>
        <v/>
      </c>
      <c r="AN745" s="771" t="str">
        <f t="shared" si="134"/>
        <v/>
      </c>
      <c r="AO745" s="771">
        <f t="shared" si="141"/>
        <v>0</v>
      </c>
      <c r="AP745" s="771">
        <f t="shared" si="142"/>
        <v>0</v>
      </c>
      <c r="AQ745" s="771">
        <f t="shared" si="143"/>
        <v>0</v>
      </c>
      <c r="AR745" s="772">
        <f t="shared" si="144"/>
        <v>0</v>
      </c>
    </row>
    <row r="746" spans="22:44" x14ac:dyDescent="0.25">
      <c r="V746" s="774"/>
      <c r="W746" s="775"/>
      <c r="X746" s="776"/>
      <c r="Y746" s="777"/>
      <c r="Z746" s="769"/>
      <c r="AA746" s="770" t="str">
        <f t="shared" si="135"/>
        <v/>
      </c>
      <c r="AB746" s="771" t="str">
        <f t="shared" si="133"/>
        <v/>
      </c>
      <c r="AC746" s="771">
        <f t="shared" si="136"/>
        <v>0</v>
      </c>
      <c r="AD746" s="771">
        <f t="shared" si="137"/>
        <v>0</v>
      </c>
      <c r="AE746" s="771">
        <f t="shared" si="138"/>
        <v>0</v>
      </c>
      <c r="AF746" s="772">
        <f t="shared" si="139"/>
        <v>0</v>
      </c>
      <c r="AG746" s="773"/>
      <c r="AH746" s="774"/>
      <c r="AI746" s="775"/>
      <c r="AJ746" s="776"/>
      <c r="AK746" s="777"/>
      <c r="AL746" s="769"/>
      <c r="AM746" s="770" t="str">
        <f t="shared" si="140"/>
        <v/>
      </c>
      <c r="AN746" s="771" t="str">
        <f t="shared" si="134"/>
        <v/>
      </c>
      <c r="AO746" s="771">
        <f t="shared" si="141"/>
        <v>0</v>
      </c>
      <c r="AP746" s="771">
        <f t="shared" si="142"/>
        <v>0</v>
      </c>
      <c r="AQ746" s="771">
        <f t="shared" si="143"/>
        <v>0</v>
      </c>
      <c r="AR746" s="772">
        <f t="shared" si="144"/>
        <v>0</v>
      </c>
    </row>
    <row r="747" spans="22:44" x14ac:dyDescent="0.25">
      <c r="V747" s="774"/>
      <c r="W747" s="775"/>
      <c r="X747" s="776"/>
      <c r="Y747" s="777"/>
      <c r="Z747" s="769"/>
      <c r="AA747" s="770" t="str">
        <f t="shared" si="135"/>
        <v/>
      </c>
      <c r="AB747" s="771" t="str">
        <f t="shared" si="133"/>
        <v/>
      </c>
      <c r="AC747" s="771">
        <f t="shared" si="136"/>
        <v>0</v>
      </c>
      <c r="AD747" s="771">
        <f t="shared" si="137"/>
        <v>0</v>
      </c>
      <c r="AE747" s="771">
        <f t="shared" si="138"/>
        <v>0</v>
      </c>
      <c r="AF747" s="772">
        <f t="shared" si="139"/>
        <v>0</v>
      </c>
      <c r="AG747" s="773"/>
      <c r="AH747" s="774"/>
      <c r="AI747" s="775"/>
      <c r="AJ747" s="776"/>
      <c r="AK747" s="777"/>
      <c r="AL747" s="769"/>
      <c r="AM747" s="770" t="str">
        <f t="shared" si="140"/>
        <v/>
      </c>
      <c r="AN747" s="771" t="str">
        <f t="shared" si="134"/>
        <v/>
      </c>
      <c r="AO747" s="771">
        <f t="shared" si="141"/>
        <v>0</v>
      </c>
      <c r="AP747" s="771">
        <f t="shared" si="142"/>
        <v>0</v>
      </c>
      <c r="AQ747" s="771">
        <f t="shared" si="143"/>
        <v>0</v>
      </c>
      <c r="AR747" s="772">
        <f t="shared" si="144"/>
        <v>0</v>
      </c>
    </row>
    <row r="748" spans="22:44" x14ac:dyDescent="0.25">
      <c r="V748" s="774"/>
      <c r="W748" s="775"/>
      <c r="X748" s="776"/>
      <c r="Y748" s="777"/>
      <c r="Z748" s="769"/>
      <c r="AA748" s="770" t="str">
        <f t="shared" si="135"/>
        <v/>
      </c>
      <c r="AB748" s="771" t="str">
        <f t="shared" si="133"/>
        <v/>
      </c>
      <c r="AC748" s="771">
        <f t="shared" si="136"/>
        <v>0</v>
      </c>
      <c r="AD748" s="771">
        <f t="shared" si="137"/>
        <v>0</v>
      </c>
      <c r="AE748" s="771">
        <f t="shared" si="138"/>
        <v>0</v>
      </c>
      <c r="AF748" s="772">
        <f t="shared" si="139"/>
        <v>0</v>
      </c>
      <c r="AG748" s="773"/>
      <c r="AH748" s="774"/>
      <c r="AI748" s="775"/>
      <c r="AJ748" s="776"/>
      <c r="AK748" s="777"/>
      <c r="AL748" s="769"/>
      <c r="AM748" s="770" t="str">
        <f t="shared" si="140"/>
        <v/>
      </c>
      <c r="AN748" s="771" t="str">
        <f t="shared" si="134"/>
        <v/>
      </c>
      <c r="AO748" s="771">
        <f t="shared" si="141"/>
        <v>0</v>
      </c>
      <c r="AP748" s="771">
        <f t="shared" si="142"/>
        <v>0</v>
      </c>
      <c r="AQ748" s="771">
        <f t="shared" si="143"/>
        <v>0</v>
      </c>
      <c r="AR748" s="772">
        <f t="shared" si="144"/>
        <v>0</v>
      </c>
    </row>
    <row r="749" spans="22:44" x14ac:dyDescent="0.25">
      <c r="V749" s="774"/>
      <c r="W749" s="775"/>
      <c r="X749" s="776"/>
      <c r="Y749" s="777"/>
      <c r="Z749" s="769"/>
      <c r="AA749" s="770" t="str">
        <f t="shared" si="135"/>
        <v/>
      </c>
      <c r="AB749" s="771" t="str">
        <f t="shared" si="133"/>
        <v/>
      </c>
      <c r="AC749" s="771">
        <f t="shared" si="136"/>
        <v>0</v>
      </c>
      <c r="AD749" s="771">
        <f t="shared" si="137"/>
        <v>0</v>
      </c>
      <c r="AE749" s="771">
        <f t="shared" si="138"/>
        <v>0</v>
      </c>
      <c r="AF749" s="772">
        <f t="shared" si="139"/>
        <v>0</v>
      </c>
      <c r="AG749" s="773"/>
      <c r="AH749" s="774"/>
      <c r="AI749" s="775"/>
      <c r="AJ749" s="776"/>
      <c r="AK749" s="777"/>
      <c r="AL749" s="769"/>
      <c r="AM749" s="770" t="str">
        <f t="shared" si="140"/>
        <v/>
      </c>
      <c r="AN749" s="771" t="str">
        <f t="shared" si="134"/>
        <v/>
      </c>
      <c r="AO749" s="771">
        <f t="shared" si="141"/>
        <v>0</v>
      </c>
      <c r="AP749" s="771">
        <f t="shared" si="142"/>
        <v>0</v>
      </c>
      <c r="AQ749" s="771">
        <f t="shared" si="143"/>
        <v>0</v>
      </c>
      <c r="AR749" s="772">
        <f t="shared" si="144"/>
        <v>0</v>
      </c>
    </row>
    <row r="750" spans="22:44" x14ac:dyDescent="0.25">
      <c r="V750" s="774"/>
      <c r="W750" s="775"/>
      <c r="X750" s="776"/>
      <c r="Y750" s="777"/>
      <c r="Z750" s="769"/>
      <c r="AA750" s="770" t="str">
        <f t="shared" si="135"/>
        <v/>
      </c>
      <c r="AB750" s="771" t="str">
        <f t="shared" si="133"/>
        <v/>
      </c>
      <c r="AC750" s="771">
        <f t="shared" si="136"/>
        <v>0</v>
      </c>
      <c r="AD750" s="771">
        <f t="shared" si="137"/>
        <v>0</v>
      </c>
      <c r="AE750" s="771">
        <f t="shared" si="138"/>
        <v>0</v>
      </c>
      <c r="AF750" s="772">
        <f t="shared" si="139"/>
        <v>0</v>
      </c>
      <c r="AG750" s="773"/>
      <c r="AH750" s="774"/>
      <c r="AI750" s="775"/>
      <c r="AJ750" s="776"/>
      <c r="AK750" s="777"/>
      <c r="AL750" s="769"/>
      <c r="AM750" s="770" t="str">
        <f t="shared" si="140"/>
        <v/>
      </c>
      <c r="AN750" s="771" t="str">
        <f t="shared" si="134"/>
        <v/>
      </c>
      <c r="AO750" s="771">
        <f t="shared" si="141"/>
        <v>0</v>
      </c>
      <c r="AP750" s="771">
        <f t="shared" si="142"/>
        <v>0</v>
      </c>
      <c r="AQ750" s="771">
        <f t="shared" si="143"/>
        <v>0</v>
      </c>
      <c r="AR750" s="772">
        <f t="shared" si="144"/>
        <v>0</v>
      </c>
    </row>
    <row r="751" spans="22:44" x14ac:dyDescent="0.25">
      <c r="V751" s="774"/>
      <c r="W751" s="775"/>
      <c r="X751" s="776"/>
      <c r="Y751" s="777"/>
      <c r="Z751" s="769"/>
      <c r="AA751" s="770" t="str">
        <f t="shared" si="135"/>
        <v/>
      </c>
      <c r="AB751" s="771" t="str">
        <f t="shared" si="133"/>
        <v/>
      </c>
      <c r="AC751" s="771">
        <f t="shared" si="136"/>
        <v>0</v>
      </c>
      <c r="AD751" s="771">
        <f t="shared" si="137"/>
        <v>0</v>
      </c>
      <c r="AE751" s="771">
        <f t="shared" si="138"/>
        <v>0</v>
      </c>
      <c r="AF751" s="772">
        <f t="shared" si="139"/>
        <v>0</v>
      </c>
      <c r="AG751" s="773"/>
      <c r="AH751" s="774"/>
      <c r="AI751" s="775"/>
      <c r="AJ751" s="776"/>
      <c r="AK751" s="777"/>
      <c r="AL751" s="769"/>
      <c r="AM751" s="770" t="str">
        <f t="shared" si="140"/>
        <v/>
      </c>
      <c r="AN751" s="771" t="str">
        <f t="shared" si="134"/>
        <v/>
      </c>
      <c r="AO751" s="771">
        <f t="shared" si="141"/>
        <v>0</v>
      </c>
      <c r="AP751" s="771">
        <f t="shared" si="142"/>
        <v>0</v>
      </c>
      <c r="AQ751" s="771">
        <f t="shared" si="143"/>
        <v>0</v>
      </c>
      <c r="AR751" s="772">
        <f t="shared" si="144"/>
        <v>0</v>
      </c>
    </row>
    <row r="752" spans="22:44" x14ac:dyDescent="0.25">
      <c r="V752" s="774"/>
      <c r="W752" s="775"/>
      <c r="X752" s="776"/>
      <c r="Y752" s="777"/>
      <c r="Z752" s="769"/>
      <c r="AA752" s="770" t="str">
        <f t="shared" si="135"/>
        <v/>
      </c>
      <c r="AB752" s="771" t="str">
        <f t="shared" si="133"/>
        <v/>
      </c>
      <c r="AC752" s="771">
        <f t="shared" si="136"/>
        <v>0</v>
      </c>
      <c r="AD752" s="771">
        <f t="shared" si="137"/>
        <v>0</v>
      </c>
      <c r="AE752" s="771">
        <f t="shared" si="138"/>
        <v>0</v>
      </c>
      <c r="AF752" s="772">
        <f t="shared" si="139"/>
        <v>0</v>
      </c>
      <c r="AG752" s="773"/>
      <c r="AH752" s="774"/>
      <c r="AI752" s="775"/>
      <c r="AJ752" s="776"/>
      <c r="AK752" s="777"/>
      <c r="AL752" s="769"/>
      <c r="AM752" s="770" t="str">
        <f t="shared" si="140"/>
        <v/>
      </c>
      <c r="AN752" s="771" t="str">
        <f t="shared" si="134"/>
        <v/>
      </c>
      <c r="AO752" s="771">
        <f t="shared" si="141"/>
        <v>0</v>
      </c>
      <c r="AP752" s="771">
        <f t="shared" si="142"/>
        <v>0</v>
      </c>
      <c r="AQ752" s="771">
        <f t="shared" si="143"/>
        <v>0</v>
      </c>
      <c r="AR752" s="772">
        <f t="shared" si="144"/>
        <v>0</v>
      </c>
    </row>
    <row r="753" spans="22:44" x14ac:dyDescent="0.25">
      <c r="V753" s="774"/>
      <c r="W753" s="775"/>
      <c r="X753" s="776"/>
      <c r="Y753" s="777"/>
      <c r="Z753" s="769"/>
      <c r="AA753" s="770" t="str">
        <f t="shared" si="135"/>
        <v/>
      </c>
      <c r="AB753" s="771" t="str">
        <f t="shared" si="133"/>
        <v/>
      </c>
      <c r="AC753" s="771">
        <f t="shared" si="136"/>
        <v>0</v>
      </c>
      <c r="AD753" s="771">
        <f t="shared" si="137"/>
        <v>0</v>
      </c>
      <c r="AE753" s="771">
        <f t="shared" si="138"/>
        <v>0</v>
      </c>
      <c r="AF753" s="772">
        <f t="shared" si="139"/>
        <v>0</v>
      </c>
      <c r="AG753" s="773"/>
      <c r="AH753" s="774"/>
      <c r="AI753" s="775"/>
      <c r="AJ753" s="776"/>
      <c r="AK753" s="777"/>
      <c r="AL753" s="769"/>
      <c r="AM753" s="770" t="str">
        <f t="shared" si="140"/>
        <v/>
      </c>
      <c r="AN753" s="771" t="str">
        <f t="shared" si="134"/>
        <v/>
      </c>
      <c r="AO753" s="771">
        <f t="shared" si="141"/>
        <v>0</v>
      </c>
      <c r="AP753" s="771">
        <f t="shared" si="142"/>
        <v>0</v>
      </c>
      <c r="AQ753" s="771">
        <f t="shared" si="143"/>
        <v>0</v>
      </c>
      <c r="AR753" s="772">
        <f t="shared" si="144"/>
        <v>0</v>
      </c>
    </row>
    <row r="754" spans="22:44" x14ac:dyDescent="0.25">
      <c r="V754" s="774"/>
      <c r="W754" s="775"/>
      <c r="X754" s="776"/>
      <c r="Y754" s="777"/>
      <c r="Z754" s="769"/>
      <c r="AA754" s="770" t="str">
        <f t="shared" si="135"/>
        <v/>
      </c>
      <c r="AB754" s="771" t="str">
        <f t="shared" si="133"/>
        <v/>
      </c>
      <c r="AC754" s="771">
        <f t="shared" si="136"/>
        <v>0</v>
      </c>
      <c r="AD754" s="771">
        <f t="shared" si="137"/>
        <v>0</v>
      </c>
      <c r="AE754" s="771">
        <f t="shared" si="138"/>
        <v>0</v>
      </c>
      <c r="AF754" s="772">
        <f t="shared" si="139"/>
        <v>0</v>
      </c>
      <c r="AG754" s="773"/>
      <c r="AH754" s="774"/>
      <c r="AI754" s="775"/>
      <c r="AJ754" s="776"/>
      <c r="AK754" s="777"/>
      <c r="AL754" s="769"/>
      <c r="AM754" s="770" t="str">
        <f t="shared" si="140"/>
        <v/>
      </c>
      <c r="AN754" s="771" t="str">
        <f t="shared" si="134"/>
        <v/>
      </c>
      <c r="AO754" s="771">
        <f t="shared" si="141"/>
        <v>0</v>
      </c>
      <c r="AP754" s="771">
        <f t="shared" si="142"/>
        <v>0</v>
      </c>
      <c r="AQ754" s="771">
        <f t="shared" si="143"/>
        <v>0</v>
      </c>
      <c r="AR754" s="772">
        <f t="shared" si="144"/>
        <v>0</v>
      </c>
    </row>
    <row r="755" spans="22:44" x14ac:dyDescent="0.25">
      <c r="V755" s="774"/>
      <c r="W755" s="775"/>
      <c r="X755" s="776"/>
      <c r="Y755" s="777"/>
      <c r="Z755" s="769"/>
      <c r="AA755" s="770" t="str">
        <f t="shared" si="135"/>
        <v/>
      </c>
      <c r="AB755" s="771" t="str">
        <f t="shared" si="133"/>
        <v/>
      </c>
      <c r="AC755" s="771">
        <f t="shared" si="136"/>
        <v>0</v>
      </c>
      <c r="AD755" s="771">
        <f t="shared" si="137"/>
        <v>0</v>
      </c>
      <c r="AE755" s="771">
        <f t="shared" si="138"/>
        <v>0</v>
      </c>
      <c r="AF755" s="772">
        <f t="shared" si="139"/>
        <v>0</v>
      </c>
      <c r="AG755" s="773"/>
      <c r="AH755" s="774"/>
      <c r="AI755" s="775"/>
      <c r="AJ755" s="776"/>
      <c r="AK755" s="777"/>
      <c r="AL755" s="769"/>
      <c r="AM755" s="770" t="str">
        <f t="shared" si="140"/>
        <v/>
      </c>
      <c r="AN755" s="771" t="str">
        <f t="shared" si="134"/>
        <v/>
      </c>
      <c r="AO755" s="771">
        <f t="shared" si="141"/>
        <v>0</v>
      </c>
      <c r="AP755" s="771">
        <f t="shared" si="142"/>
        <v>0</v>
      </c>
      <c r="AQ755" s="771">
        <f t="shared" si="143"/>
        <v>0</v>
      </c>
      <c r="AR755" s="772">
        <f t="shared" si="144"/>
        <v>0</v>
      </c>
    </row>
    <row r="756" spans="22:44" x14ac:dyDescent="0.25">
      <c r="V756" s="774"/>
      <c r="W756" s="775"/>
      <c r="X756" s="776"/>
      <c r="Y756" s="777"/>
      <c r="Z756" s="769"/>
      <c r="AA756" s="770" t="str">
        <f t="shared" si="135"/>
        <v/>
      </c>
      <c r="AB756" s="771" t="str">
        <f t="shared" si="133"/>
        <v/>
      </c>
      <c r="AC756" s="771">
        <f t="shared" si="136"/>
        <v>0</v>
      </c>
      <c r="AD756" s="771">
        <f t="shared" si="137"/>
        <v>0</v>
      </c>
      <c r="AE756" s="771">
        <f t="shared" si="138"/>
        <v>0</v>
      </c>
      <c r="AF756" s="772">
        <f t="shared" si="139"/>
        <v>0</v>
      </c>
      <c r="AG756" s="773"/>
      <c r="AH756" s="774"/>
      <c r="AI756" s="775"/>
      <c r="AJ756" s="776"/>
      <c r="AK756" s="777"/>
      <c r="AL756" s="769"/>
      <c r="AM756" s="770" t="str">
        <f t="shared" si="140"/>
        <v/>
      </c>
      <c r="AN756" s="771" t="str">
        <f t="shared" si="134"/>
        <v/>
      </c>
      <c r="AO756" s="771">
        <f t="shared" si="141"/>
        <v>0</v>
      </c>
      <c r="AP756" s="771">
        <f t="shared" si="142"/>
        <v>0</v>
      </c>
      <c r="AQ756" s="771">
        <f t="shared" si="143"/>
        <v>0</v>
      </c>
      <c r="AR756" s="772">
        <f t="shared" si="144"/>
        <v>0</v>
      </c>
    </row>
    <row r="757" spans="22:44" x14ac:dyDescent="0.25">
      <c r="V757" s="774"/>
      <c r="W757" s="775"/>
      <c r="X757" s="776"/>
      <c r="Y757" s="777"/>
      <c r="Z757" s="769"/>
      <c r="AA757" s="770" t="str">
        <f t="shared" si="135"/>
        <v/>
      </c>
      <c r="AB757" s="771" t="str">
        <f t="shared" si="133"/>
        <v/>
      </c>
      <c r="AC757" s="771">
        <f t="shared" si="136"/>
        <v>0</v>
      </c>
      <c r="AD757" s="771">
        <f t="shared" si="137"/>
        <v>0</v>
      </c>
      <c r="AE757" s="771">
        <f t="shared" si="138"/>
        <v>0</v>
      </c>
      <c r="AF757" s="772">
        <f t="shared" si="139"/>
        <v>0</v>
      </c>
      <c r="AG757" s="773"/>
      <c r="AH757" s="774"/>
      <c r="AI757" s="775"/>
      <c r="AJ757" s="776"/>
      <c r="AK757" s="777"/>
      <c r="AL757" s="769"/>
      <c r="AM757" s="770" t="str">
        <f t="shared" si="140"/>
        <v/>
      </c>
      <c r="AN757" s="771" t="str">
        <f t="shared" si="134"/>
        <v/>
      </c>
      <c r="AO757" s="771">
        <f t="shared" si="141"/>
        <v>0</v>
      </c>
      <c r="AP757" s="771">
        <f t="shared" si="142"/>
        <v>0</v>
      </c>
      <c r="AQ757" s="771">
        <f t="shared" si="143"/>
        <v>0</v>
      </c>
      <c r="AR757" s="772">
        <f t="shared" si="144"/>
        <v>0</v>
      </c>
    </row>
    <row r="758" spans="22:44" x14ac:dyDescent="0.25">
      <c r="V758" s="774"/>
      <c r="W758" s="775"/>
      <c r="X758" s="776"/>
      <c r="Y758" s="777"/>
      <c r="Z758" s="769"/>
      <c r="AA758" s="770" t="str">
        <f t="shared" si="135"/>
        <v/>
      </c>
      <c r="AB758" s="771" t="str">
        <f t="shared" si="133"/>
        <v/>
      </c>
      <c r="AC758" s="771">
        <f t="shared" si="136"/>
        <v>0</v>
      </c>
      <c r="AD758" s="771">
        <f t="shared" si="137"/>
        <v>0</v>
      </c>
      <c r="AE758" s="771">
        <f t="shared" si="138"/>
        <v>0</v>
      </c>
      <c r="AF758" s="772">
        <f t="shared" si="139"/>
        <v>0</v>
      </c>
      <c r="AG758" s="773"/>
      <c r="AH758" s="774"/>
      <c r="AI758" s="775"/>
      <c r="AJ758" s="776"/>
      <c r="AK758" s="777"/>
      <c r="AL758" s="769"/>
      <c r="AM758" s="770" t="str">
        <f t="shared" si="140"/>
        <v/>
      </c>
      <c r="AN758" s="771" t="str">
        <f t="shared" si="134"/>
        <v/>
      </c>
      <c r="AO758" s="771">
        <f t="shared" si="141"/>
        <v>0</v>
      </c>
      <c r="AP758" s="771">
        <f t="shared" si="142"/>
        <v>0</v>
      </c>
      <c r="AQ758" s="771">
        <f t="shared" si="143"/>
        <v>0</v>
      </c>
      <c r="AR758" s="772">
        <f t="shared" si="144"/>
        <v>0</v>
      </c>
    </row>
    <row r="759" spans="22:44" x14ac:dyDescent="0.25">
      <c r="V759" s="774"/>
      <c r="W759" s="775"/>
      <c r="X759" s="776"/>
      <c r="Y759" s="777"/>
      <c r="Z759" s="769"/>
      <c r="AA759" s="770" t="str">
        <f t="shared" si="135"/>
        <v/>
      </c>
      <c r="AB759" s="771" t="str">
        <f t="shared" si="133"/>
        <v/>
      </c>
      <c r="AC759" s="771">
        <f t="shared" si="136"/>
        <v>0</v>
      </c>
      <c r="AD759" s="771">
        <f t="shared" si="137"/>
        <v>0</v>
      </c>
      <c r="AE759" s="771">
        <f t="shared" si="138"/>
        <v>0</v>
      </c>
      <c r="AF759" s="772">
        <f t="shared" si="139"/>
        <v>0</v>
      </c>
      <c r="AG759" s="773"/>
      <c r="AH759" s="774"/>
      <c r="AI759" s="775"/>
      <c r="AJ759" s="776"/>
      <c r="AK759" s="777"/>
      <c r="AL759" s="769"/>
      <c r="AM759" s="770" t="str">
        <f t="shared" si="140"/>
        <v/>
      </c>
      <c r="AN759" s="771" t="str">
        <f t="shared" si="134"/>
        <v/>
      </c>
      <c r="AO759" s="771">
        <f t="shared" si="141"/>
        <v>0</v>
      </c>
      <c r="AP759" s="771">
        <f t="shared" si="142"/>
        <v>0</v>
      </c>
      <c r="AQ759" s="771">
        <f t="shared" si="143"/>
        <v>0</v>
      </c>
      <c r="AR759" s="772">
        <f t="shared" si="144"/>
        <v>0</v>
      </c>
    </row>
    <row r="760" spans="22:44" x14ac:dyDescent="0.25">
      <c r="V760" s="774"/>
      <c r="W760" s="775"/>
      <c r="X760" s="776"/>
      <c r="Y760" s="777"/>
      <c r="Z760" s="769"/>
      <c r="AA760" s="770" t="str">
        <f t="shared" si="135"/>
        <v/>
      </c>
      <c r="AB760" s="771" t="str">
        <f t="shared" si="133"/>
        <v/>
      </c>
      <c r="AC760" s="771">
        <f t="shared" si="136"/>
        <v>0</v>
      </c>
      <c r="AD760" s="771">
        <f t="shared" si="137"/>
        <v>0</v>
      </c>
      <c r="AE760" s="771">
        <f t="shared" si="138"/>
        <v>0</v>
      </c>
      <c r="AF760" s="772">
        <f t="shared" si="139"/>
        <v>0</v>
      </c>
      <c r="AG760" s="773"/>
      <c r="AH760" s="774"/>
      <c r="AI760" s="775"/>
      <c r="AJ760" s="776"/>
      <c r="AK760" s="777"/>
      <c r="AL760" s="769"/>
      <c r="AM760" s="770" t="str">
        <f t="shared" si="140"/>
        <v/>
      </c>
      <c r="AN760" s="771" t="str">
        <f t="shared" si="134"/>
        <v/>
      </c>
      <c r="AO760" s="771">
        <f t="shared" si="141"/>
        <v>0</v>
      </c>
      <c r="AP760" s="771">
        <f t="shared" si="142"/>
        <v>0</v>
      </c>
      <c r="AQ760" s="771">
        <f t="shared" si="143"/>
        <v>0</v>
      </c>
      <c r="AR760" s="772">
        <f t="shared" si="144"/>
        <v>0</v>
      </c>
    </row>
    <row r="761" spans="22:44" x14ac:dyDescent="0.25">
      <c r="V761" s="774"/>
      <c r="W761" s="775"/>
      <c r="X761" s="776"/>
      <c r="Y761" s="777"/>
      <c r="Z761" s="769"/>
      <c r="AA761" s="770" t="str">
        <f t="shared" si="135"/>
        <v/>
      </c>
      <c r="AB761" s="771" t="str">
        <f t="shared" si="133"/>
        <v/>
      </c>
      <c r="AC761" s="771">
        <f t="shared" si="136"/>
        <v>0</v>
      </c>
      <c r="AD761" s="771">
        <f t="shared" si="137"/>
        <v>0</v>
      </c>
      <c r="AE761" s="771">
        <f t="shared" si="138"/>
        <v>0</v>
      </c>
      <c r="AF761" s="772">
        <f t="shared" si="139"/>
        <v>0</v>
      </c>
      <c r="AG761" s="773"/>
      <c r="AH761" s="774"/>
      <c r="AI761" s="775"/>
      <c r="AJ761" s="776"/>
      <c r="AK761" s="777"/>
      <c r="AL761" s="769"/>
      <c r="AM761" s="770" t="str">
        <f t="shared" si="140"/>
        <v/>
      </c>
      <c r="AN761" s="771" t="str">
        <f t="shared" si="134"/>
        <v/>
      </c>
      <c r="AO761" s="771">
        <f t="shared" si="141"/>
        <v>0</v>
      </c>
      <c r="AP761" s="771">
        <f t="shared" si="142"/>
        <v>0</v>
      </c>
      <c r="AQ761" s="771">
        <f t="shared" si="143"/>
        <v>0</v>
      </c>
      <c r="AR761" s="772">
        <f t="shared" si="144"/>
        <v>0</v>
      </c>
    </row>
    <row r="762" spans="22:44" x14ac:dyDescent="0.25">
      <c r="V762" s="774"/>
      <c r="W762" s="775"/>
      <c r="X762" s="776"/>
      <c r="Y762" s="777"/>
      <c r="Z762" s="769"/>
      <c r="AA762" s="770" t="str">
        <f t="shared" si="135"/>
        <v/>
      </c>
      <c r="AB762" s="771" t="str">
        <f t="shared" si="133"/>
        <v/>
      </c>
      <c r="AC762" s="771">
        <f t="shared" si="136"/>
        <v>0</v>
      </c>
      <c r="AD762" s="771">
        <f t="shared" si="137"/>
        <v>0</v>
      </c>
      <c r="AE762" s="771">
        <f t="shared" si="138"/>
        <v>0</v>
      </c>
      <c r="AF762" s="772">
        <f t="shared" si="139"/>
        <v>0</v>
      </c>
      <c r="AG762" s="773"/>
      <c r="AH762" s="774"/>
      <c r="AI762" s="775"/>
      <c r="AJ762" s="776"/>
      <c r="AK762" s="777"/>
      <c r="AL762" s="769"/>
      <c r="AM762" s="770" t="str">
        <f t="shared" si="140"/>
        <v/>
      </c>
      <c r="AN762" s="771" t="str">
        <f t="shared" si="134"/>
        <v/>
      </c>
      <c r="AO762" s="771">
        <f t="shared" si="141"/>
        <v>0</v>
      </c>
      <c r="AP762" s="771">
        <f t="shared" si="142"/>
        <v>0</v>
      </c>
      <c r="AQ762" s="771">
        <f t="shared" si="143"/>
        <v>0</v>
      </c>
      <c r="AR762" s="772">
        <f t="shared" si="144"/>
        <v>0</v>
      </c>
    </row>
    <row r="763" spans="22:44" x14ac:dyDescent="0.25">
      <c r="V763" s="774"/>
      <c r="W763" s="775"/>
      <c r="X763" s="776"/>
      <c r="Y763" s="777"/>
      <c r="Z763" s="769"/>
      <c r="AA763" s="770" t="str">
        <f t="shared" si="135"/>
        <v/>
      </c>
      <c r="AB763" s="771" t="str">
        <f t="shared" si="133"/>
        <v/>
      </c>
      <c r="AC763" s="771">
        <f t="shared" si="136"/>
        <v>0</v>
      </c>
      <c r="AD763" s="771">
        <f t="shared" si="137"/>
        <v>0</v>
      </c>
      <c r="AE763" s="771">
        <f t="shared" si="138"/>
        <v>0</v>
      </c>
      <c r="AF763" s="772">
        <f t="shared" si="139"/>
        <v>0</v>
      </c>
      <c r="AG763" s="773"/>
      <c r="AH763" s="774"/>
      <c r="AI763" s="775"/>
      <c r="AJ763" s="776"/>
      <c r="AK763" s="777"/>
      <c r="AL763" s="769"/>
      <c r="AM763" s="770" t="str">
        <f t="shared" si="140"/>
        <v/>
      </c>
      <c r="AN763" s="771" t="str">
        <f t="shared" si="134"/>
        <v/>
      </c>
      <c r="AO763" s="771">
        <f t="shared" si="141"/>
        <v>0</v>
      </c>
      <c r="AP763" s="771">
        <f t="shared" si="142"/>
        <v>0</v>
      </c>
      <c r="AQ763" s="771">
        <f t="shared" si="143"/>
        <v>0</v>
      </c>
      <c r="AR763" s="772">
        <f t="shared" si="144"/>
        <v>0</v>
      </c>
    </row>
    <row r="764" spans="22:44" x14ac:dyDescent="0.25">
      <c r="V764" s="774"/>
      <c r="W764" s="775"/>
      <c r="X764" s="776"/>
      <c r="Y764" s="777"/>
      <c r="Z764" s="769"/>
      <c r="AA764" s="770" t="str">
        <f t="shared" si="135"/>
        <v/>
      </c>
      <c r="AB764" s="771" t="str">
        <f t="shared" si="133"/>
        <v/>
      </c>
      <c r="AC764" s="771">
        <f t="shared" si="136"/>
        <v>0</v>
      </c>
      <c r="AD764" s="771">
        <f t="shared" si="137"/>
        <v>0</v>
      </c>
      <c r="AE764" s="771">
        <f t="shared" si="138"/>
        <v>0</v>
      </c>
      <c r="AF764" s="772">
        <f t="shared" si="139"/>
        <v>0</v>
      </c>
      <c r="AG764" s="773"/>
      <c r="AH764" s="774"/>
      <c r="AI764" s="775"/>
      <c r="AJ764" s="776"/>
      <c r="AK764" s="777"/>
      <c r="AL764" s="769"/>
      <c r="AM764" s="770" t="str">
        <f t="shared" si="140"/>
        <v/>
      </c>
      <c r="AN764" s="771" t="str">
        <f t="shared" si="134"/>
        <v/>
      </c>
      <c r="AO764" s="771">
        <f t="shared" si="141"/>
        <v>0</v>
      </c>
      <c r="AP764" s="771">
        <f t="shared" si="142"/>
        <v>0</v>
      </c>
      <c r="AQ764" s="771">
        <f t="shared" si="143"/>
        <v>0</v>
      </c>
      <c r="AR764" s="772">
        <f t="shared" si="144"/>
        <v>0</v>
      </c>
    </row>
    <row r="765" spans="22:44" x14ac:dyDescent="0.25">
      <c r="V765" s="774"/>
      <c r="W765" s="775"/>
      <c r="X765" s="776"/>
      <c r="Y765" s="777"/>
      <c r="Z765" s="769"/>
      <c r="AA765" s="770" t="str">
        <f t="shared" si="135"/>
        <v/>
      </c>
      <c r="AB765" s="771" t="str">
        <f t="shared" si="133"/>
        <v/>
      </c>
      <c r="AC765" s="771">
        <f t="shared" si="136"/>
        <v>0</v>
      </c>
      <c r="AD765" s="771">
        <f t="shared" si="137"/>
        <v>0</v>
      </c>
      <c r="AE765" s="771">
        <f t="shared" si="138"/>
        <v>0</v>
      </c>
      <c r="AF765" s="772">
        <f t="shared" si="139"/>
        <v>0</v>
      </c>
      <c r="AG765" s="773"/>
      <c r="AH765" s="774"/>
      <c r="AI765" s="775"/>
      <c r="AJ765" s="776"/>
      <c r="AK765" s="777"/>
      <c r="AL765" s="769"/>
      <c r="AM765" s="770" t="str">
        <f t="shared" si="140"/>
        <v/>
      </c>
      <c r="AN765" s="771" t="str">
        <f t="shared" si="134"/>
        <v/>
      </c>
      <c r="AO765" s="771">
        <f t="shared" si="141"/>
        <v>0</v>
      </c>
      <c r="AP765" s="771">
        <f t="shared" si="142"/>
        <v>0</v>
      </c>
      <c r="AQ765" s="771">
        <f t="shared" si="143"/>
        <v>0</v>
      </c>
      <c r="AR765" s="772">
        <f t="shared" si="144"/>
        <v>0</v>
      </c>
    </row>
    <row r="766" spans="22:44" x14ac:dyDescent="0.25">
      <c r="V766" s="774"/>
      <c r="W766" s="775"/>
      <c r="X766" s="776"/>
      <c r="Y766" s="777"/>
      <c r="Z766" s="769"/>
      <c r="AA766" s="770" t="str">
        <f t="shared" si="135"/>
        <v/>
      </c>
      <c r="AB766" s="771" t="str">
        <f t="shared" si="133"/>
        <v/>
      </c>
      <c r="AC766" s="771">
        <f t="shared" si="136"/>
        <v>0</v>
      </c>
      <c r="AD766" s="771">
        <f t="shared" si="137"/>
        <v>0</v>
      </c>
      <c r="AE766" s="771">
        <f t="shared" si="138"/>
        <v>0</v>
      </c>
      <c r="AF766" s="772">
        <f t="shared" si="139"/>
        <v>0</v>
      </c>
      <c r="AG766" s="773"/>
      <c r="AH766" s="774"/>
      <c r="AI766" s="775"/>
      <c r="AJ766" s="776"/>
      <c r="AK766" s="777"/>
      <c r="AL766" s="769"/>
      <c r="AM766" s="770" t="str">
        <f t="shared" si="140"/>
        <v/>
      </c>
      <c r="AN766" s="771" t="str">
        <f t="shared" si="134"/>
        <v/>
      </c>
      <c r="AO766" s="771">
        <f t="shared" si="141"/>
        <v>0</v>
      </c>
      <c r="AP766" s="771">
        <f t="shared" si="142"/>
        <v>0</v>
      </c>
      <c r="AQ766" s="771">
        <f t="shared" si="143"/>
        <v>0</v>
      </c>
      <c r="AR766" s="772">
        <f t="shared" si="144"/>
        <v>0</v>
      </c>
    </row>
    <row r="767" spans="22:44" x14ac:dyDescent="0.25">
      <c r="V767" s="774"/>
      <c r="W767" s="775"/>
      <c r="X767" s="776"/>
      <c r="Y767" s="777"/>
      <c r="Z767" s="769"/>
      <c r="AA767" s="770" t="str">
        <f t="shared" si="135"/>
        <v/>
      </c>
      <c r="AB767" s="771" t="str">
        <f t="shared" si="133"/>
        <v/>
      </c>
      <c r="AC767" s="771">
        <f t="shared" si="136"/>
        <v>0</v>
      </c>
      <c r="AD767" s="771">
        <f t="shared" si="137"/>
        <v>0</v>
      </c>
      <c r="AE767" s="771">
        <f t="shared" si="138"/>
        <v>0</v>
      </c>
      <c r="AF767" s="772">
        <f t="shared" si="139"/>
        <v>0</v>
      </c>
      <c r="AG767" s="773"/>
      <c r="AH767" s="774"/>
      <c r="AI767" s="775"/>
      <c r="AJ767" s="776"/>
      <c r="AK767" s="777"/>
      <c r="AL767" s="769"/>
      <c r="AM767" s="770" t="str">
        <f t="shared" si="140"/>
        <v/>
      </c>
      <c r="AN767" s="771" t="str">
        <f t="shared" si="134"/>
        <v/>
      </c>
      <c r="AO767" s="771">
        <f t="shared" si="141"/>
        <v>0</v>
      </c>
      <c r="AP767" s="771">
        <f t="shared" si="142"/>
        <v>0</v>
      </c>
      <c r="AQ767" s="771">
        <f t="shared" si="143"/>
        <v>0</v>
      </c>
      <c r="AR767" s="772">
        <f t="shared" si="144"/>
        <v>0</v>
      </c>
    </row>
    <row r="768" spans="22:44" x14ac:dyDescent="0.25">
      <c r="V768" s="774"/>
      <c r="W768" s="775"/>
      <c r="X768" s="776"/>
      <c r="Y768" s="777"/>
      <c r="Z768" s="769"/>
      <c r="AA768" s="770" t="str">
        <f t="shared" si="135"/>
        <v/>
      </c>
      <c r="AB768" s="771" t="str">
        <f t="shared" si="133"/>
        <v/>
      </c>
      <c r="AC768" s="771">
        <f t="shared" si="136"/>
        <v>0</v>
      </c>
      <c r="AD768" s="771">
        <f t="shared" si="137"/>
        <v>0</v>
      </c>
      <c r="AE768" s="771">
        <f t="shared" si="138"/>
        <v>0</v>
      </c>
      <c r="AF768" s="772">
        <f t="shared" si="139"/>
        <v>0</v>
      </c>
      <c r="AG768" s="773"/>
      <c r="AH768" s="774"/>
      <c r="AI768" s="775"/>
      <c r="AJ768" s="776"/>
      <c r="AK768" s="777"/>
      <c r="AL768" s="769"/>
      <c r="AM768" s="770" t="str">
        <f t="shared" si="140"/>
        <v/>
      </c>
      <c r="AN768" s="771" t="str">
        <f t="shared" si="134"/>
        <v/>
      </c>
      <c r="AO768" s="771">
        <f t="shared" si="141"/>
        <v>0</v>
      </c>
      <c r="AP768" s="771">
        <f t="shared" si="142"/>
        <v>0</v>
      </c>
      <c r="AQ768" s="771">
        <f t="shared" si="143"/>
        <v>0</v>
      </c>
      <c r="AR768" s="772">
        <f t="shared" si="144"/>
        <v>0</v>
      </c>
    </row>
    <row r="769" spans="22:44" x14ac:dyDescent="0.25">
      <c r="V769" s="774"/>
      <c r="W769" s="775"/>
      <c r="X769" s="776"/>
      <c r="Y769" s="777"/>
      <c r="Z769" s="769"/>
      <c r="AA769" s="770" t="str">
        <f t="shared" si="135"/>
        <v/>
      </c>
      <c r="AB769" s="771" t="str">
        <f t="shared" si="133"/>
        <v/>
      </c>
      <c r="AC769" s="771">
        <f t="shared" si="136"/>
        <v>0</v>
      </c>
      <c r="AD769" s="771">
        <f t="shared" si="137"/>
        <v>0</v>
      </c>
      <c r="AE769" s="771">
        <f t="shared" si="138"/>
        <v>0</v>
      </c>
      <c r="AF769" s="772">
        <f t="shared" si="139"/>
        <v>0</v>
      </c>
      <c r="AG769" s="773"/>
      <c r="AH769" s="774"/>
      <c r="AI769" s="775"/>
      <c r="AJ769" s="776"/>
      <c r="AK769" s="777"/>
      <c r="AL769" s="769"/>
      <c r="AM769" s="770" t="str">
        <f t="shared" si="140"/>
        <v/>
      </c>
      <c r="AN769" s="771" t="str">
        <f t="shared" si="134"/>
        <v/>
      </c>
      <c r="AO769" s="771">
        <f t="shared" si="141"/>
        <v>0</v>
      </c>
      <c r="AP769" s="771">
        <f t="shared" si="142"/>
        <v>0</v>
      </c>
      <c r="AQ769" s="771">
        <f t="shared" si="143"/>
        <v>0</v>
      </c>
      <c r="AR769" s="772">
        <f t="shared" si="144"/>
        <v>0</v>
      </c>
    </row>
    <row r="770" spans="22:44" x14ac:dyDescent="0.25">
      <c r="V770" s="774"/>
      <c r="W770" s="775"/>
      <c r="X770" s="776"/>
      <c r="Y770" s="777"/>
      <c r="Z770" s="769"/>
      <c r="AA770" s="770" t="str">
        <f t="shared" si="135"/>
        <v/>
      </c>
      <c r="AB770" s="771" t="str">
        <f t="shared" si="133"/>
        <v/>
      </c>
      <c r="AC770" s="771">
        <f t="shared" si="136"/>
        <v>0</v>
      </c>
      <c r="AD770" s="771">
        <f t="shared" si="137"/>
        <v>0</v>
      </c>
      <c r="AE770" s="771">
        <f t="shared" si="138"/>
        <v>0</v>
      </c>
      <c r="AF770" s="772">
        <f t="shared" si="139"/>
        <v>0</v>
      </c>
      <c r="AG770" s="773"/>
      <c r="AH770" s="774"/>
      <c r="AI770" s="775"/>
      <c r="AJ770" s="776"/>
      <c r="AK770" s="777"/>
      <c r="AL770" s="769"/>
      <c r="AM770" s="770" t="str">
        <f t="shared" si="140"/>
        <v/>
      </c>
      <c r="AN770" s="771" t="str">
        <f t="shared" si="134"/>
        <v/>
      </c>
      <c r="AO770" s="771">
        <f t="shared" si="141"/>
        <v>0</v>
      </c>
      <c r="AP770" s="771">
        <f t="shared" si="142"/>
        <v>0</v>
      </c>
      <c r="AQ770" s="771">
        <f t="shared" si="143"/>
        <v>0</v>
      </c>
      <c r="AR770" s="772">
        <f t="shared" si="144"/>
        <v>0</v>
      </c>
    </row>
    <row r="771" spans="22:44" x14ac:dyDescent="0.25">
      <c r="V771" s="774"/>
      <c r="W771" s="775"/>
      <c r="X771" s="776"/>
      <c r="Y771" s="777"/>
      <c r="Z771" s="769"/>
      <c r="AA771" s="770" t="str">
        <f t="shared" si="135"/>
        <v/>
      </c>
      <c r="AB771" s="771" t="str">
        <f t="shared" si="133"/>
        <v/>
      </c>
      <c r="AC771" s="771">
        <f t="shared" si="136"/>
        <v>0</v>
      </c>
      <c r="AD771" s="771">
        <f t="shared" si="137"/>
        <v>0</v>
      </c>
      <c r="AE771" s="771">
        <f t="shared" si="138"/>
        <v>0</v>
      </c>
      <c r="AF771" s="772">
        <f t="shared" si="139"/>
        <v>0</v>
      </c>
      <c r="AG771" s="773"/>
      <c r="AH771" s="774"/>
      <c r="AI771" s="775"/>
      <c r="AJ771" s="776"/>
      <c r="AK771" s="777"/>
      <c r="AL771" s="769"/>
      <c r="AM771" s="770" t="str">
        <f t="shared" si="140"/>
        <v/>
      </c>
      <c r="AN771" s="771" t="str">
        <f t="shared" si="134"/>
        <v/>
      </c>
      <c r="AO771" s="771">
        <f t="shared" si="141"/>
        <v>0</v>
      </c>
      <c r="AP771" s="771">
        <f t="shared" si="142"/>
        <v>0</v>
      </c>
      <c r="AQ771" s="771">
        <f t="shared" si="143"/>
        <v>0</v>
      </c>
      <c r="AR771" s="772">
        <f t="shared" si="144"/>
        <v>0</v>
      </c>
    </row>
    <row r="772" spans="22:44" x14ac:dyDescent="0.25">
      <c r="V772" s="774"/>
      <c r="W772" s="775"/>
      <c r="X772" s="776"/>
      <c r="Y772" s="777"/>
      <c r="Z772" s="769"/>
      <c r="AA772" s="770" t="str">
        <f t="shared" si="135"/>
        <v/>
      </c>
      <c r="AB772" s="771" t="str">
        <f t="shared" si="133"/>
        <v/>
      </c>
      <c r="AC772" s="771">
        <f t="shared" si="136"/>
        <v>0</v>
      </c>
      <c r="AD772" s="771">
        <f t="shared" si="137"/>
        <v>0</v>
      </c>
      <c r="AE772" s="771">
        <f t="shared" si="138"/>
        <v>0</v>
      </c>
      <c r="AF772" s="772">
        <f t="shared" si="139"/>
        <v>0</v>
      </c>
      <c r="AG772" s="773"/>
      <c r="AH772" s="774"/>
      <c r="AI772" s="775"/>
      <c r="AJ772" s="776"/>
      <c r="AK772" s="777"/>
      <c r="AL772" s="769"/>
      <c r="AM772" s="770" t="str">
        <f t="shared" si="140"/>
        <v/>
      </c>
      <c r="AN772" s="771" t="str">
        <f t="shared" si="134"/>
        <v/>
      </c>
      <c r="AO772" s="771">
        <f t="shared" si="141"/>
        <v>0</v>
      </c>
      <c r="AP772" s="771">
        <f t="shared" si="142"/>
        <v>0</v>
      </c>
      <c r="AQ772" s="771">
        <f t="shared" si="143"/>
        <v>0</v>
      </c>
      <c r="AR772" s="772">
        <f t="shared" si="144"/>
        <v>0</v>
      </c>
    </row>
    <row r="773" spans="22:44" x14ac:dyDescent="0.25">
      <c r="V773" s="774"/>
      <c r="W773" s="775"/>
      <c r="X773" s="776"/>
      <c r="Y773" s="777"/>
      <c r="Z773" s="769"/>
      <c r="AA773" s="770" t="str">
        <f t="shared" si="135"/>
        <v/>
      </c>
      <c r="AB773" s="771" t="str">
        <f t="shared" si="133"/>
        <v/>
      </c>
      <c r="AC773" s="771">
        <f t="shared" si="136"/>
        <v>0</v>
      </c>
      <c r="AD773" s="771">
        <f t="shared" si="137"/>
        <v>0</v>
      </c>
      <c r="AE773" s="771">
        <f t="shared" si="138"/>
        <v>0</v>
      </c>
      <c r="AF773" s="772">
        <f t="shared" si="139"/>
        <v>0</v>
      </c>
      <c r="AG773" s="773"/>
      <c r="AH773" s="774"/>
      <c r="AI773" s="775"/>
      <c r="AJ773" s="776"/>
      <c r="AK773" s="777"/>
      <c r="AL773" s="769"/>
      <c r="AM773" s="770" t="str">
        <f t="shared" si="140"/>
        <v/>
      </c>
      <c r="AN773" s="771" t="str">
        <f t="shared" si="134"/>
        <v/>
      </c>
      <c r="AO773" s="771">
        <f t="shared" si="141"/>
        <v>0</v>
      </c>
      <c r="AP773" s="771">
        <f t="shared" si="142"/>
        <v>0</v>
      </c>
      <c r="AQ773" s="771">
        <f t="shared" si="143"/>
        <v>0</v>
      </c>
      <c r="AR773" s="772">
        <f t="shared" si="144"/>
        <v>0</v>
      </c>
    </row>
    <row r="774" spans="22:44" x14ac:dyDescent="0.25">
      <c r="V774" s="774"/>
      <c r="W774" s="775"/>
      <c r="X774" s="776"/>
      <c r="Y774" s="777"/>
      <c r="Z774" s="769"/>
      <c r="AA774" s="770" t="str">
        <f t="shared" si="135"/>
        <v/>
      </c>
      <c r="AB774" s="771" t="str">
        <f t="shared" si="133"/>
        <v/>
      </c>
      <c r="AC774" s="771">
        <f t="shared" si="136"/>
        <v>0</v>
      </c>
      <c r="AD774" s="771">
        <f t="shared" si="137"/>
        <v>0</v>
      </c>
      <c r="AE774" s="771">
        <f t="shared" si="138"/>
        <v>0</v>
      </c>
      <c r="AF774" s="772">
        <f t="shared" si="139"/>
        <v>0</v>
      </c>
      <c r="AG774" s="773"/>
      <c r="AH774" s="774"/>
      <c r="AI774" s="775"/>
      <c r="AJ774" s="776"/>
      <c r="AK774" s="777"/>
      <c r="AL774" s="769"/>
      <c r="AM774" s="770" t="str">
        <f t="shared" si="140"/>
        <v/>
      </c>
      <c r="AN774" s="771" t="str">
        <f t="shared" si="134"/>
        <v/>
      </c>
      <c r="AO774" s="771">
        <f t="shared" si="141"/>
        <v>0</v>
      </c>
      <c r="AP774" s="771">
        <f t="shared" si="142"/>
        <v>0</v>
      </c>
      <c r="AQ774" s="771">
        <f t="shared" si="143"/>
        <v>0</v>
      </c>
      <c r="AR774" s="772">
        <f t="shared" si="144"/>
        <v>0</v>
      </c>
    </row>
    <row r="775" spans="22:44" x14ac:dyDescent="0.25">
      <c r="V775" s="774"/>
      <c r="W775" s="775"/>
      <c r="X775" s="776"/>
      <c r="Y775" s="777"/>
      <c r="Z775" s="769"/>
      <c r="AA775" s="770" t="str">
        <f t="shared" si="135"/>
        <v/>
      </c>
      <c r="AB775" s="771" t="str">
        <f t="shared" si="133"/>
        <v/>
      </c>
      <c r="AC775" s="771">
        <f t="shared" si="136"/>
        <v>0</v>
      </c>
      <c r="AD775" s="771">
        <f t="shared" si="137"/>
        <v>0</v>
      </c>
      <c r="AE775" s="771">
        <f t="shared" si="138"/>
        <v>0</v>
      </c>
      <c r="AF775" s="772">
        <f t="shared" si="139"/>
        <v>0</v>
      </c>
      <c r="AG775" s="773"/>
      <c r="AH775" s="774"/>
      <c r="AI775" s="775"/>
      <c r="AJ775" s="776"/>
      <c r="AK775" s="777"/>
      <c r="AL775" s="769"/>
      <c r="AM775" s="770" t="str">
        <f t="shared" si="140"/>
        <v/>
      </c>
      <c r="AN775" s="771" t="str">
        <f t="shared" si="134"/>
        <v/>
      </c>
      <c r="AO775" s="771">
        <f t="shared" si="141"/>
        <v>0</v>
      </c>
      <c r="AP775" s="771">
        <f t="shared" si="142"/>
        <v>0</v>
      </c>
      <c r="AQ775" s="771">
        <f t="shared" si="143"/>
        <v>0</v>
      </c>
      <c r="AR775" s="772">
        <f t="shared" si="144"/>
        <v>0</v>
      </c>
    </row>
    <row r="776" spans="22:44" x14ac:dyDescent="0.25">
      <c r="V776" s="774"/>
      <c r="W776" s="775"/>
      <c r="X776" s="776"/>
      <c r="Y776" s="777"/>
      <c r="Z776" s="769"/>
      <c r="AA776" s="770" t="str">
        <f t="shared" si="135"/>
        <v/>
      </c>
      <c r="AB776" s="771" t="str">
        <f t="shared" ref="AB776:AB839" si="145">IF(Y776&gt;1,IF((TestEOY-X776)/365&gt;AA776,AA776,ROUNDUP(((TestEOY-X776)/365),0)),"")</f>
        <v/>
      </c>
      <c r="AC776" s="771">
        <f t="shared" si="136"/>
        <v>0</v>
      </c>
      <c r="AD776" s="771">
        <f t="shared" si="137"/>
        <v>0</v>
      </c>
      <c r="AE776" s="771">
        <f t="shared" si="138"/>
        <v>0</v>
      </c>
      <c r="AF776" s="772">
        <f t="shared" si="139"/>
        <v>0</v>
      </c>
      <c r="AG776" s="773"/>
      <c r="AH776" s="774"/>
      <c r="AI776" s="775"/>
      <c r="AJ776" s="776"/>
      <c r="AK776" s="777"/>
      <c r="AL776" s="769"/>
      <c r="AM776" s="770" t="str">
        <f t="shared" si="140"/>
        <v/>
      </c>
      <c r="AN776" s="771" t="str">
        <f t="shared" ref="AN776:AN839" si="146">IF(AK776&lt;&gt;"",IF((TestEOY-AJ776)/365&gt;AM776,AM776,ROUNDUP(((TestEOY-AJ776)/365),0)),"")</f>
        <v/>
      </c>
      <c r="AO776" s="771">
        <f t="shared" si="141"/>
        <v>0</v>
      </c>
      <c r="AP776" s="771">
        <f t="shared" si="142"/>
        <v>0</v>
      </c>
      <c r="AQ776" s="771">
        <f t="shared" si="143"/>
        <v>0</v>
      </c>
      <c r="AR776" s="772">
        <f t="shared" si="144"/>
        <v>0</v>
      </c>
    </row>
    <row r="777" spans="22:44" x14ac:dyDescent="0.25">
      <c r="V777" s="774"/>
      <c r="W777" s="775"/>
      <c r="X777" s="776"/>
      <c r="Y777" s="777"/>
      <c r="Z777" s="769"/>
      <c r="AA777" s="770" t="str">
        <f t="shared" ref="AA777:AA840" si="147">IFERROR(INDEX($AU$8:$AU$23,MATCH(V777,$AT$8:$AT$23,0)),"")</f>
        <v/>
      </c>
      <c r="AB777" s="771" t="str">
        <f t="shared" si="145"/>
        <v/>
      </c>
      <c r="AC777" s="771">
        <f t="shared" ref="AC777:AC840" si="148">IFERROR(IF(AB777&gt;=AA777,0,IF(AA777&gt;AB777,SLN(Y777,Z777,AA777),0)),"")</f>
        <v>0</v>
      </c>
      <c r="AD777" s="771">
        <f t="shared" ref="AD777:AD840" si="149">AE777-AC777</f>
        <v>0</v>
      </c>
      <c r="AE777" s="771">
        <f t="shared" ref="AE777:AE840" si="150">IFERROR(IF(OR(AA777=0,AA777=""),
     0,
     IF(AB777&gt;=AA777,
          +Y777,
          (+AC777*AB777))),
"")</f>
        <v>0</v>
      </c>
      <c r="AF777" s="772">
        <f t="shared" ref="AF777:AF840" si="151">IFERROR(IF(AE777&gt;Y777,0,(+Y777-AE777))-Z777,"")</f>
        <v>0</v>
      </c>
      <c r="AG777" s="773"/>
      <c r="AH777" s="774"/>
      <c r="AI777" s="775"/>
      <c r="AJ777" s="776"/>
      <c r="AK777" s="777"/>
      <c r="AL777" s="769"/>
      <c r="AM777" s="770" t="str">
        <f t="shared" ref="AM777:AM840" si="152">IFERROR(INDEX($AU$8:$AU$23,MATCH(AH777,$AT$8:$AT$23,0)),"")</f>
        <v/>
      </c>
      <c r="AN777" s="771" t="str">
        <f t="shared" si="146"/>
        <v/>
      </c>
      <c r="AO777" s="771">
        <f t="shared" ref="AO777:AO840" si="153">IFERROR(IF(AN777&gt;=AM777,0,IF(AM777&gt;AN777,SLN(AK777,AL777,AM777),0)),"")</f>
        <v>0</v>
      </c>
      <c r="AP777" s="771">
        <f t="shared" ref="AP777:AP840" si="154">AQ777-AO777</f>
        <v>0</v>
      </c>
      <c r="AQ777" s="771">
        <f t="shared" ref="AQ777:AQ840" si="155">IFERROR(IF(OR(AM777=0,AM777=""),
     0,
     IF(AN777&gt;=AM777,
          +AK777,
          (+AO777*AN777))),
"")</f>
        <v>0</v>
      </c>
      <c r="AR777" s="772">
        <f t="shared" ref="AR777:AR840" si="156">IFERROR(IF(AQ777&gt;AK777,0,(+AK777-AQ777))-AL777,"")</f>
        <v>0</v>
      </c>
    </row>
    <row r="778" spans="22:44" x14ac:dyDescent="0.25">
      <c r="V778" s="774"/>
      <c r="W778" s="775"/>
      <c r="X778" s="776"/>
      <c r="Y778" s="777"/>
      <c r="Z778" s="769"/>
      <c r="AA778" s="770" t="str">
        <f t="shared" si="147"/>
        <v/>
      </c>
      <c r="AB778" s="771" t="str">
        <f t="shared" si="145"/>
        <v/>
      </c>
      <c r="AC778" s="771">
        <f t="shared" si="148"/>
        <v>0</v>
      </c>
      <c r="AD778" s="771">
        <f t="shared" si="149"/>
        <v>0</v>
      </c>
      <c r="AE778" s="771">
        <f t="shared" si="150"/>
        <v>0</v>
      </c>
      <c r="AF778" s="772">
        <f t="shared" si="151"/>
        <v>0</v>
      </c>
      <c r="AG778" s="773"/>
      <c r="AH778" s="774"/>
      <c r="AI778" s="775"/>
      <c r="AJ778" s="776"/>
      <c r="AK778" s="777"/>
      <c r="AL778" s="769"/>
      <c r="AM778" s="770" t="str">
        <f t="shared" si="152"/>
        <v/>
      </c>
      <c r="AN778" s="771" t="str">
        <f t="shared" si="146"/>
        <v/>
      </c>
      <c r="AO778" s="771">
        <f t="shared" si="153"/>
        <v>0</v>
      </c>
      <c r="AP778" s="771">
        <f t="shared" si="154"/>
        <v>0</v>
      </c>
      <c r="AQ778" s="771">
        <f t="shared" si="155"/>
        <v>0</v>
      </c>
      <c r="AR778" s="772">
        <f t="shared" si="156"/>
        <v>0</v>
      </c>
    </row>
    <row r="779" spans="22:44" x14ac:dyDescent="0.25">
      <c r="V779" s="774"/>
      <c r="W779" s="775"/>
      <c r="X779" s="776"/>
      <c r="Y779" s="777"/>
      <c r="Z779" s="769"/>
      <c r="AA779" s="770" t="str">
        <f t="shared" si="147"/>
        <v/>
      </c>
      <c r="AB779" s="771" t="str">
        <f t="shared" si="145"/>
        <v/>
      </c>
      <c r="AC779" s="771">
        <f t="shared" si="148"/>
        <v>0</v>
      </c>
      <c r="AD779" s="771">
        <f t="shared" si="149"/>
        <v>0</v>
      </c>
      <c r="AE779" s="771">
        <f t="shared" si="150"/>
        <v>0</v>
      </c>
      <c r="AF779" s="772">
        <f t="shared" si="151"/>
        <v>0</v>
      </c>
      <c r="AG779" s="773"/>
      <c r="AH779" s="774"/>
      <c r="AI779" s="775"/>
      <c r="AJ779" s="776"/>
      <c r="AK779" s="777"/>
      <c r="AL779" s="769"/>
      <c r="AM779" s="770" t="str">
        <f t="shared" si="152"/>
        <v/>
      </c>
      <c r="AN779" s="771" t="str">
        <f t="shared" si="146"/>
        <v/>
      </c>
      <c r="AO779" s="771">
        <f t="shared" si="153"/>
        <v>0</v>
      </c>
      <c r="AP779" s="771">
        <f t="shared" si="154"/>
        <v>0</v>
      </c>
      <c r="AQ779" s="771">
        <f t="shared" si="155"/>
        <v>0</v>
      </c>
      <c r="AR779" s="772">
        <f t="shared" si="156"/>
        <v>0</v>
      </c>
    </row>
    <row r="780" spans="22:44" x14ac:dyDescent="0.25">
      <c r="V780" s="774"/>
      <c r="W780" s="775"/>
      <c r="X780" s="776"/>
      <c r="Y780" s="777"/>
      <c r="Z780" s="769"/>
      <c r="AA780" s="770" t="str">
        <f t="shared" si="147"/>
        <v/>
      </c>
      <c r="AB780" s="771" t="str">
        <f t="shared" si="145"/>
        <v/>
      </c>
      <c r="AC780" s="771">
        <f t="shared" si="148"/>
        <v>0</v>
      </c>
      <c r="AD780" s="771">
        <f t="shared" si="149"/>
        <v>0</v>
      </c>
      <c r="AE780" s="771">
        <f t="shared" si="150"/>
        <v>0</v>
      </c>
      <c r="AF780" s="772">
        <f t="shared" si="151"/>
        <v>0</v>
      </c>
      <c r="AG780" s="773"/>
      <c r="AH780" s="774"/>
      <c r="AI780" s="775"/>
      <c r="AJ780" s="776"/>
      <c r="AK780" s="777"/>
      <c r="AL780" s="769"/>
      <c r="AM780" s="770" t="str">
        <f t="shared" si="152"/>
        <v/>
      </c>
      <c r="AN780" s="771" t="str">
        <f t="shared" si="146"/>
        <v/>
      </c>
      <c r="AO780" s="771">
        <f t="shared" si="153"/>
        <v>0</v>
      </c>
      <c r="AP780" s="771">
        <f t="shared" si="154"/>
        <v>0</v>
      </c>
      <c r="AQ780" s="771">
        <f t="shared" si="155"/>
        <v>0</v>
      </c>
      <c r="AR780" s="772">
        <f t="shared" si="156"/>
        <v>0</v>
      </c>
    </row>
    <row r="781" spans="22:44" x14ac:dyDescent="0.25">
      <c r="V781" s="774"/>
      <c r="W781" s="775"/>
      <c r="X781" s="776"/>
      <c r="Y781" s="777"/>
      <c r="Z781" s="769"/>
      <c r="AA781" s="770" t="str">
        <f t="shared" si="147"/>
        <v/>
      </c>
      <c r="AB781" s="771" t="str">
        <f t="shared" si="145"/>
        <v/>
      </c>
      <c r="AC781" s="771">
        <f t="shared" si="148"/>
        <v>0</v>
      </c>
      <c r="AD781" s="771">
        <f t="shared" si="149"/>
        <v>0</v>
      </c>
      <c r="AE781" s="771">
        <f t="shared" si="150"/>
        <v>0</v>
      </c>
      <c r="AF781" s="772">
        <f t="shared" si="151"/>
        <v>0</v>
      </c>
      <c r="AG781" s="773"/>
      <c r="AH781" s="774"/>
      <c r="AI781" s="775"/>
      <c r="AJ781" s="776"/>
      <c r="AK781" s="777"/>
      <c r="AL781" s="769"/>
      <c r="AM781" s="770" t="str">
        <f t="shared" si="152"/>
        <v/>
      </c>
      <c r="AN781" s="771" t="str">
        <f t="shared" si="146"/>
        <v/>
      </c>
      <c r="AO781" s="771">
        <f t="shared" si="153"/>
        <v>0</v>
      </c>
      <c r="AP781" s="771">
        <f t="shared" si="154"/>
        <v>0</v>
      </c>
      <c r="AQ781" s="771">
        <f t="shared" si="155"/>
        <v>0</v>
      </c>
      <c r="AR781" s="772">
        <f t="shared" si="156"/>
        <v>0</v>
      </c>
    </row>
    <row r="782" spans="22:44" x14ac:dyDescent="0.25">
      <c r="V782" s="774"/>
      <c r="W782" s="775"/>
      <c r="X782" s="776"/>
      <c r="Y782" s="777"/>
      <c r="Z782" s="769"/>
      <c r="AA782" s="770" t="str">
        <f t="shared" si="147"/>
        <v/>
      </c>
      <c r="AB782" s="771" t="str">
        <f t="shared" si="145"/>
        <v/>
      </c>
      <c r="AC782" s="771">
        <f t="shared" si="148"/>
        <v>0</v>
      </c>
      <c r="AD782" s="771">
        <f t="shared" si="149"/>
        <v>0</v>
      </c>
      <c r="AE782" s="771">
        <f t="shared" si="150"/>
        <v>0</v>
      </c>
      <c r="AF782" s="772">
        <f t="shared" si="151"/>
        <v>0</v>
      </c>
      <c r="AG782" s="773"/>
      <c r="AH782" s="774"/>
      <c r="AI782" s="775"/>
      <c r="AJ782" s="776"/>
      <c r="AK782" s="777"/>
      <c r="AL782" s="769"/>
      <c r="AM782" s="770" t="str">
        <f t="shared" si="152"/>
        <v/>
      </c>
      <c r="AN782" s="771" t="str">
        <f t="shared" si="146"/>
        <v/>
      </c>
      <c r="AO782" s="771">
        <f t="shared" si="153"/>
        <v>0</v>
      </c>
      <c r="AP782" s="771">
        <f t="shared" si="154"/>
        <v>0</v>
      </c>
      <c r="AQ782" s="771">
        <f t="shared" si="155"/>
        <v>0</v>
      </c>
      <c r="AR782" s="772">
        <f t="shared" si="156"/>
        <v>0</v>
      </c>
    </row>
    <row r="783" spans="22:44" x14ac:dyDescent="0.25">
      <c r="V783" s="774"/>
      <c r="W783" s="775"/>
      <c r="X783" s="776"/>
      <c r="Y783" s="777"/>
      <c r="Z783" s="769"/>
      <c r="AA783" s="770" t="str">
        <f t="shared" si="147"/>
        <v/>
      </c>
      <c r="AB783" s="771" t="str">
        <f t="shared" si="145"/>
        <v/>
      </c>
      <c r="AC783" s="771">
        <f t="shared" si="148"/>
        <v>0</v>
      </c>
      <c r="AD783" s="771">
        <f t="shared" si="149"/>
        <v>0</v>
      </c>
      <c r="AE783" s="771">
        <f t="shared" si="150"/>
        <v>0</v>
      </c>
      <c r="AF783" s="772">
        <f t="shared" si="151"/>
        <v>0</v>
      </c>
      <c r="AG783" s="773"/>
      <c r="AH783" s="774"/>
      <c r="AI783" s="775"/>
      <c r="AJ783" s="776"/>
      <c r="AK783" s="777"/>
      <c r="AL783" s="769"/>
      <c r="AM783" s="770" t="str">
        <f t="shared" si="152"/>
        <v/>
      </c>
      <c r="AN783" s="771" t="str">
        <f t="shared" si="146"/>
        <v/>
      </c>
      <c r="AO783" s="771">
        <f t="shared" si="153"/>
        <v>0</v>
      </c>
      <c r="AP783" s="771">
        <f t="shared" si="154"/>
        <v>0</v>
      </c>
      <c r="AQ783" s="771">
        <f t="shared" si="155"/>
        <v>0</v>
      </c>
      <c r="AR783" s="772">
        <f t="shared" si="156"/>
        <v>0</v>
      </c>
    </row>
    <row r="784" spans="22:44" x14ac:dyDescent="0.25">
      <c r="V784" s="774"/>
      <c r="W784" s="775"/>
      <c r="X784" s="776"/>
      <c r="Y784" s="777"/>
      <c r="Z784" s="769"/>
      <c r="AA784" s="770" t="str">
        <f t="shared" si="147"/>
        <v/>
      </c>
      <c r="AB784" s="771" t="str">
        <f t="shared" si="145"/>
        <v/>
      </c>
      <c r="AC784" s="771">
        <f t="shared" si="148"/>
        <v>0</v>
      </c>
      <c r="AD784" s="771">
        <f t="shared" si="149"/>
        <v>0</v>
      </c>
      <c r="AE784" s="771">
        <f t="shared" si="150"/>
        <v>0</v>
      </c>
      <c r="AF784" s="772">
        <f t="shared" si="151"/>
        <v>0</v>
      </c>
      <c r="AG784" s="773"/>
      <c r="AH784" s="774"/>
      <c r="AI784" s="775"/>
      <c r="AJ784" s="776"/>
      <c r="AK784" s="777"/>
      <c r="AL784" s="769"/>
      <c r="AM784" s="770" t="str">
        <f t="shared" si="152"/>
        <v/>
      </c>
      <c r="AN784" s="771" t="str">
        <f t="shared" si="146"/>
        <v/>
      </c>
      <c r="AO784" s="771">
        <f t="shared" si="153"/>
        <v>0</v>
      </c>
      <c r="AP784" s="771">
        <f t="shared" si="154"/>
        <v>0</v>
      </c>
      <c r="AQ784" s="771">
        <f t="shared" si="155"/>
        <v>0</v>
      </c>
      <c r="AR784" s="772">
        <f t="shared" si="156"/>
        <v>0</v>
      </c>
    </row>
    <row r="785" spans="22:44" x14ac:dyDescent="0.25">
      <c r="V785" s="774"/>
      <c r="W785" s="775"/>
      <c r="X785" s="776"/>
      <c r="Y785" s="777"/>
      <c r="Z785" s="769"/>
      <c r="AA785" s="770" t="str">
        <f t="shared" si="147"/>
        <v/>
      </c>
      <c r="AB785" s="771" t="str">
        <f t="shared" si="145"/>
        <v/>
      </c>
      <c r="AC785" s="771">
        <f t="shared" si="148"/>
        <v>0</v>
      </c>
      <c r="AD785" s="771">
        <f t="shared" si="149"/>
        <v>0</v>
      </c>
      <c r="AE785" s="771">
        <f t="shared" si="150"/>
        <v>0</v>
      </c>
      <c r="AF785" s="772">
        <f t="shared" si="151"/>
        <v>0</v>
      </c>
      <c r="AG785" s="773"/>
      <c r="AH785" s="774"/>
      <c r="AI785" s="775"/>
      <c r="AJ785" s="776"/>
      <c r="AK785" s="777"/>
      <c r="AL785" s="769"/>
      <c r="AM785" s="770" t="str">
        <f t="shared" si="152"/>
        <v/>
      </c>
      <c r="AN785" s="771" t="str">
        <f t="shared" si="146"/>
        <v/>
      </c>
      <c r="AO785" s="771">
        <f t="shared" si="153"/>
        <v>0</v>
      </c>
      <c r="AP785" s="771">
        <f t="shared" si="154"/>
        <v>0</v>
      </c>
      <c r="AQ785" s="771">
        <f t="shared" si="155"/>
        <v>0</v>
      </c>
      <c r="AR785" s="772">
        <f t="shared" si="156"/>
        <v>0</v>
      </c>
    </row>
    <row r="786" spans="22:44" x14ac:dyDescent="0.25">
      <c r="V786" s="774"/>
      <c r="W786" s="775"/>
      <c r="X786" s="776"/>
      <c r="Y786" s="777"/>
      <c r="Z786" s="769"/>
      <c r="AA786" s="770" t="str">
        <f t="shared" si="147"/>
        <v/>
      </c>
      <c r="AB786" s="771" t="str">
        <f t="shared" si="145"/>
        <v/>
      </c>
      <c r="AC786" s="771">
        <f t="shared" si="148"/>
        <v>0</v>
      </c>
      <c r="AD786" s="771">
        <f t="shared" si="149"/>
        <v>0</v>
      </c>
      <c r="AE786" s="771">
        <f t="shared" si="150"/>
        <v>0</v>
      </c>
      <c r="AF786" s="772">
        <f t="shared" si="151"/>
        <v>0</v>
      </c>
      <c r="AG786" s="773"/>
      <c r="AH786" s="774"/>
      <c r="AI786" s="775"/>
      <c r="AJ786" s="776"/>
      <c r="AK786" s="777"/>
      <c r="AL786" s="769"/>
      <c r="AM786" s="770" t="str">
        <f t="shared" si="152"/>
        <v/>
      </c>
      <c r="AN786" s="771" t="str">
        <f t="shared" si="146"/>
        <v/>
      </c>
      <c r="AO786" s="771">
        <f t="shared" si="153"/>
        <v>0</v>
      </c>
      <c r="AP786" s="771">
        <f t="shared" si="154"/>
        <v>0</v>
      </c>
      <c r="AQ786" s="771">
        <f t="shared" si="155"/>
        <v>0</v>
      </c>
      <c r="AR786" s="772">
        <f t="shared" si="156"/>
        <v>0</v>
      </c>
    </row>
    <row r="787" spans="22:44" x14ac:dyDescent="0.25">
      <c r="V787" s="774"/>
      <c r="W787" s="775"/>
      <c r="X787" s="776"/>
      <c r="Y787" s="777"/>
      <c r="Z787" s="769"/>
      <c r="AA787" s="770" t="str">
        <f t="shared" si="147"/>
        <v/>
      </c>
      <c r="AB787" s="771" t="str">
        <f t="shared" si="145"/>
        <v/>
      </c>
      <c r="AC787" s="771">
        <f t="shared" si="148"/>
        <v>0</v>
      </c>
      <c r="AD787" s="771">
        <f t="shared" si="149"/>
        <v>0</v>
      </c>
      <c r="AE787" s="771">
        <f t="shared" si="150"/>
        <v>0</v>
      </c>
      <c r="AF787" s="772">
        <f t="shared" si="151"/>
        <v>0</v>
      </c>
      <c r="AG787" s="773"/>
      <c r="AH787" s="774"/>
      <c r="AI787" s="775"/>
      <c r="AJ787" s="776"/>
      <c r="AK787" s="777"/>
      <c r="AL787" s="769"/>
      <c r="AM787" s="770" t="str">
        <f t="shared" si="152"/>
        <v/>
      </c>
      <c r="AN787" s="771" t="str">
        <f t="shared" si="146"/>
        <v/>
      </c>
      <c r="AO787" s="771">
        <f t="shared" si="153"/>
        <v>0</v>
      </c>
      <c r="AP787" s="771">
        <f t="shared" si="154"/>
        <v>0</v>
      </c>
      <c r="AQ787" s="771">
        <f t="shared" si="155"/>
        <v>0</v>
      </c>
      <c r="AR787" s="772">
        <f t="shared" si="156"/>
        <v>0</v>
      </c>
    </row>
    <row r="788" spans="22:44" x14ac:dyDescent="0.25">
      <c r="V788" s="774"/>
      <c r="W788" s="775"/>
      <c r="X788" s="776"/>
      <c r="Y788" s="777"/>
      <c r="Z788" s="769"/>
      <c r="AA788" s="770" t="str">
        <f t="shared" si="147"/>
        <v/>
      </c>
      <c r="AB788" s="771" t="str">
        <f t="shared" si="145"/>
        <v/>
      </c>
      <c r="AC788" s="771">
        <f t="shared" si="148"/>
        <v>0</v>
      </c>
      <c r="AD788" s="771">
        <f t="shared" si="149"/>
        <v>0</v>
      </c>
      <c r="AE788" s="771">
        <f t="shared" si="150"/>
        <v>0</v>
      </c>
      <c r="AF788" s="772">
        <f t="shared" si="151"/>
        <v>0</v>
      </c>
      <c r="AG788" s="773"/>
      <c r="AH788" s="774"/>
      <c r="AI788" s="775"/>
      <c r="AJ788" s="776"/>
      <c r="AK788" s="777"/>
      <c r="AL788" s="769"/>
      <c r="AM788" s="770" t="str">
        <f t="shared" si="152"/>
        <v/>
      </c>
      <c r="AN788" s="771" t="str">
        <f t="shared" si="146"/>
        <v/>
      </c>
      <c r="AO788" s="771">
        <f t="shared" si="153"/>
        <v>0</v>
      </c>
      <c r="AP788" s="771">
        <f t="shared" si="154"/>
        <v>0</v>
      </c>
      <c r="AQ788" s="771">
        <f t="shared" si="155"/>
        <v>0</v>
      </c>
      <c r="AR788" s="772">
        <f t="shared" si="156"/>
        <v>0</v>
      </c>
    </row>
    <row r="789" spans="22:44" x14ac:dyDescent="0.25">
      <c r="V789" s="774"/>
      <c r="W789" s="775"/>
      <c r="X789" s="776"/>
      <c r="Y789" s="777"/>
      <c r="Z789" s="769"/>
      <c r="AA789" s="770" t="str">
        <f t="shared" si="147"/>
        <v/>
      </c>
      <c r="AB789" s="771" t="str">
        <f t="shared" si="145"/>
        <v/>
      </c>
      <c r="AC789" s="771">
        <f t="shared" si="148"/>
        <v>0</v>
      </c>
      <c r="AD789" s="771">
        <f t="shared" si="149"/>
        <v>0</v>
      </c>
      <c r="AE789" s="771">
        <f t="shared" si="150"/>
        <v>0</v>
      </c>
      <c r="AF789" s="772">
        <f t="shared" si="151"/>
        <v>0</v>
      </c>
      <c r="AG789" s="773"/>
      <c r="AH789" s="774"/>
      <c r="AI789" s="775"/>
      <c r="AJ789" s="776"/>
      <c r="AK789" s="777"/>
      <c r="AL789" s="769"/>
      <c r="AM789" s="770" t="str">
        <f t="shared" si="152"/>
        <v/>
      </c>
      <c r="AN789" s="771" t="str">
        <f t="shared" si="146"/>
        <v/>
      </c>
      <c r="AO789" s="771">
        <f t="shared" si="153"/>
        <v>0</v>
      </c>
      <c r="AP789" s="771">
        <f t="shared" si="154"/>
        <v>0</v>
      </c>
      <c r="AQ789" s="771">
        <f t="shared" si="155"/>
        <v>0</v>
      </c>
      <c r="AR789" s="772">
        <f t="shared" si="156"/>
        <v>0</v>
      </c>
    </row>
    <row r="790" spans="22:44" x14ac:dyDescent="0.25">
      <c r="V790" s="774"/>
      <c r="W790" s="775"/>
      <c r="X790" s="776"/>
      <c r="Y790" s="777"/>
      <c r="Z790" s="769"/>
      <c r="AA790" s="770" t="str">
        <f t="shared" si="147"/>
        <v/>
      </c>
      <c r="AB790" s="771" t="str">
        <f t="shared" si="145"/>
        <v/>
      </c>
      <c r="AC790" s="771">
        <f t="shared" si="148"/>
        <v>0</v>
      </c>
      <c r="AD790" s="771">
        <f t="shared" si="149"/>
        <v>0</v>
      </c>
      <c r="AE790" s="771">
        <f t="shared" si="150"/>
        <v>0</v>
      </c>
      <c r="AF790" s="772">
        <f t="shared" si="151"/>
        <v>0</v>
      </c>
      <c r="AG790" s="773"/>
      <c r="AH790" s="774"/>
      <c r="AI790" s="775"/>
      <c r="AJ790" s="776"/>
      <c r="AK790" s="777"/>
      <c r="AL790" s="769"/>
      <c r="AM790" s="770" t="str">
        <f t="shared" si="152"/>
        <v/>
      </c>
      <c r="AN790" s="771" t="str">
        <f t="shared" si="146"/>
        <v/>
      </c>
      <c r="AO790" s="771">
        <f t="shared" si="153"/>
        <v>0</v>
      </c>
      <c r="AP790" s="771">
        <f t="shared" si="154"/>
        <v>0</v>
      </c>
      <c r="AQ790" s="771">
        <f t="shared" si="155"/>
        <v>0</v>
      </c>
      <c r="AR790" s="772">
        <f t="shared" si="156"/>
        <v>0</v>
      </c>
    </row>
    <row r="791" spans="22:44" x14ac:dyDescent="0.25">
      <c r="V791" s="774"/>
      <c r="W791" s="775"/>
      <c r="X791" s="776"/>
      <c r="Y791" s="777"/>
      <c r="Z791" s="769"/>
      <c r="AA791" s="770" t="str">
        <f t="shared" si="147"/>
        <v/>
      </c>
      <c r="AB791" s="771" t="str">
        <f t="shared" si="145"/>
        <v/>
      </c>
      <c r="AC791" s="771">
        <f t="shared" si="148"/>
        <v>0</v>
      </c>
      <c r="AD791" s="771">
        <f t="shared" si="149"/>
        <v>0</v>
      </c>
      <c r="AE791" s="771">
        <f t="shared" si="150"/>
        <v>0</v>
      </c>
      <c r="AF791" s="772">
        <f t="shared" si="151"/>
        <v>0</v>
      </c>
      <c r="AG791" s="773"/>
      <c r="AH791" s="774"/>
      <c r="AI791" s="775"/>
      <c r="AJ791" s="776"/>
      <c r="AK791" s="777"/>
      <c r="AL791" s="769"/>
      <c r="AM791" s="770" t="str">
        <f t="shared" si="152"/>
        <v/>
      </c>
      <c r="AN791" s="771" t="str">
        <f t="shared" si="146"/>
        <v/>
      </c>
      <c r="AO791" s="771">
        <f t="shared" si="153"/>
        <v>0</v>
      </c>
      <c r="AP791" s="771">
        <f t="shared" si="154"/>
        <v>0</v>
      </c>
      <c r="AQ791" s="771">
        <f t="shared" si="155"/>
        <v>0</v>
      </c>
      <c r="AR791" s="772">
        <f t="shared" si="156"/>
        <v>0</v>
      </c>
    </row>
    <row r="792" spans="22:44" x14ac:dyDescent="0.25">
      <c r="V792" s="774"/>
      <c r="W792" s="775"/>
      <c r="X792" s="776"/>
      <c r="Y792" s="777"/>
      <c r="Z792" s="769"/>
      <c r="AA792" s="770" t="str">
        <f t="shared" si="147"/>
        <v/>
      </c>
      <c r="AB792" s="771" t="str">
        <f t="shared" si="145"/>
        <v/>
      </c>
      <c r="AC792" s="771">
        <f t="shared" si="148"/>
        <v>0</v>
      </c>
      <c r="AD792" s="771">
        <f t="shared" si="149"/>
        <v>0</v>
      </c>
      <c r="AE792" s="771">
        <f t="shared" si="150"/>
        <v>0</v>
      </c>
      <c r="AF792" s="772">
        <f t="shared" si="151"/>
        <v>0</v>
      </c>
      <c r="AG792" s="773"/>
      <c r="AH792" s="774"/>
      <c r="AI792" s="775"/>
      <c r="AJ792" s="776"/>
      <c r="AK792" s="777"/>
      <c r="AL792" s="769"/>
      <c r="AM792" s="770" t="str">
        <f t="shared" si="152"/>
        <v/>
      </c>
      <c r="AN792" s="771" t="str">
        <f t="shared" si="146"/>
        <v/>
      </c>
      <c r="AO792" s="771">
        <f t="shared" si="153"/>
        <v>0</v>
      </c>
      <c r="AP792" s="771">
        <f t="shared" si="154"/>
        <v>0</v>
      </c>
      <c r="AQ792" s="771">
        <f t="shared" si="155"/>
        <v>0</v>
      </c>
      <c r="AR792" s="772">
        <f t="shared" si="156"/>
        <v>0</v>
      </c>
    </row>
    <row r="793" spans="22:44" x14ac:dyDescent="0.25">
      <c r="V793" s="774"/>
      <c r="W793" s="775"/>
      <c r="X793" s="776"/>
      <c r="Y793" s="777"/>
      <c r="Z793" s="769"/>
      <c r="AA793" s="770" t="str">
        <f t="shared" si="147"/>
        <v/>
      </c>
      <c r="AB793" s="771" t="str">
        <f t="shared" si="145"/>
        <v/>
      </c>
      <c r="AC793" s="771">
        <f t="shared" si="148"/>
        <v>0</v>
      </c>
      <c r="AD793" s="771">
        <f t="shared" si="149"/>
        <v>0</v>
      </c>
      <c r="AE793" s="771">
        <f t="shared" si="150"/>
        <v>0</v>
      </c>
      <c r="AF793" s="772">
        <f t="shared" si="151"/>
        <v>0</v>
      </c>
      <c r="AG793" s="773"/>
      <c r="AH793" s="774"/>
      <c r="AI793" s="775"/>
      <c r="AJ793" s="776"/>
      <c r="AK793" s="777"/>
      <c r="AL793" s="769"/>
      <c r="AM793" s="770" t="str">
        <f t="shared" si="152"/>
        <v/>
      </c>
      <c r="AN793" s="771" t="str">
        <f t="shared" si="146"/>
        <v/>
      </c>
      <c r="AO793" s="771">
        <f t="shared" si="153"/>
        <v>0</v>
      </c>
      <c r="AP793" s="771">
        <f t="shared" si="154"/>
        <v>0</v>
      </c>
      <c r="AQ793" s="771">
        <f t="shared" si="155"/>
        <v>0</v>
      </c>
      <c r="AR793" s="772">
        <f t="shared" si="156"/>
        <v>0</v>
      </c>
    </row>
    <row r="794" spans="22:44" x14ac:dyDescent="0.25">
      <c r="V794" s="774"/>
      <c r="W794" s="775"/>
      <c r="X794" s="776"/>
      <c r="Y794" s="777"/>
      <c r="Z794" s="769"/>
      <c r="AA794" s="770" t="str">
        <f t="shared" si="147"/>
        <v/>
      </c>
      <c r="AB794" s="771" t="str">
        <f t="shared" si="145"/>
        <v/>
      </c>
      <c r="AC794" s="771">
        <f t="shared" si="148"/>
        <v>0</v>
      </c>
      <c r="AD794" s="771">
        <f t="shared" si="149"/>
        <v>0</v>
      </c>
      <c r="AE794" s="771">
        <f t="shared" si="150"/>
        <v>0</v>
      </c>
      <c r="AF794" s="772">
        <f t="shared" si="151"/>
        <v>0</v>
      </c>
      <c r="AG794" s="773"/>
      <c r="AH794" s="774"/>
      <c r="AI794" s="775"/>
      <c r="AJ794" s="776"/>
      <c r="AK794" s="777"/>
      <c r="AL794" s="769"/>
      <c r="AM794" s="770" t="str">
        <f t="shared" si="152"/>
        <v/>
      </c>
      <c r="AN794" s="771" t="str">
        <f t="shared" si="146"/>
        <v/>
      </c>
      <c r="AO794" s="771">
        <f t="shared" si="153"/>
        <v>0</v>
      </c>
      <c r="AP794" s="771">
        <f t="shared" si="154"/>
        <v>0</v>
      </c>
      <c r="AQ794" s="771">
        <f t="shared" si="155"/>
        <v>0</v>
      </c>
      <c r="AR794" s="772">
        <f t="shared" si="156"/>
        <v>0</v>
      </c>
    </row>
    <row r="795" spans="22:44" x14ac:dyDescent="0.25">
      <c r="V795" s="774"/>
      <c r="W795" s="775"/>
      <c r="X795" s="776"/>
      <c r="Y795" s="777"/>
      <c r="Z795" s="769"/>
      <c r="AA795" s="770" t="str">
        <f t="shared" si="147"/>
        <v/>
      </c>
      <c r="AB795" s="771" t="str">
        <f t="shared" si="145"/>
        <v/>
      </c>
      <c r="AC795" s="771">
        <f t="shared" si="148"/>
        <v>0</v>
      </c>
      <c r="AD795" s="771">
        <f t="shared" si="149"/>
        <v>0</v>
      </c>
      <c r="AE795" s="771">
        <f t="shared" si="150"/>
        <v>0</v>
      </c>
      <c r="AF795" s="772">
        <f t="shared" si="151"/>
        <v>0</v>
      </c>
      <c r="AG795" s="773"/>
      <c r="AH795" s="774"/>
      <c r="AI795" s="775"/>
      <c r="AJ795" s="776"/>
      <c r="AK795" s="777"/>
      <c r="AL795" s="769"/>
      <c r="AM795" s="770" t="str">
        <f t="shared" si="152"/>
        <v/>
      </c>
      <c r="AN795" s="771" t="str">
        <f t="shared" si="146"/>
        <v/>
      </c>
      <c r="AO795" s="771">
        <f t="shared" si="153"/>
        <v>0</v>
      </c>
      <c r="AP795" s="771">
        <f t="shared" si="154"/>
        <v>0</v>
      </c>
      <c r="AQ795" s="771">
        <f t="shared" si="155"/>
        <v>0</v>
      </c>
      <c r="AR795" s="772">
        <f t="shared" si="156"/>
        <v>0</v>
      </c>
    </row>
    <row r="796" spans="22:44" x14ac:dyDescent="0.25">
      <c r="V796" s="774"/>
      <c r="W796" s="775"/>
      <c r="X796" s="776"/>
      <c r="Y796" s="777"/>
      <c r="Z796" s="769"/>
      <c r="AA796" s="770" t="str">
        <f t="shared" si="147"/>
        <v/>
      </c>
      <c r="AB796" s="771" t="str">
        <f t="shared" si="145"/>
        <v/>
      </c>
      <c r="AC796" s="771">
        <f t="shared" si="148"/>
        <v>0</v>
      </c>
      <c r="AD796" s="771">
        <f t="shared" si="149"/>
        <v>0</v>
      </c>
      <c r="AE796" s="771">
        <f t="shared" si="150"/>
        <v>0</v>
      </c>
      <c r="AF796" s="772">
        <f t="shared" si="151"/>
        <v>0</v>
      </c>
      <c r="AG796" s="773"/>
      <c r="AH796" s="774"/>
      <c r="AI796" s="775"/>
      <c r="AJ796" s="776"/>
      <c r="AK796" s="777"/>
      <c r="AL796" s="769"/>
      <c r="AM796" s="770" t="str">
        <f t="shared" si="152"/>
        <v/>
      </c>
      <c r="AN796" s="771" t="str">
        <f t="shared" si="146"/>
        <v/>
      </c>
      <c r="AO796" s="771">
        <f t="shared" si="153"/>
        <v>0</v>
      </c>
      <c r="AP796" s="771">
        <f t="shared" si="154"/>
        <v>0</v>
      </c>
      <c r="AQ796" s="771">
        <f t="shared" si="155"/>
        <v>0</v>
      </c>
      <c r="AR796" s="772">
        <f t="shared" si="156"/>
        <v>0</v>
      </c>
    </row>
    <row r="797" spans="22:44" x14ac:dyDescent="0.25">
      <c r="V797" s="774"/>
      <c r="W797" s="775"/>
      <c r="X797" s="776"/>
      <c r="Y797" s="777"/>
      <c r="Z797" s="769"/>
      <c r="AA797" s="770" t="str">
        <f t="shared" si="147"/>
        <v/>
      </c>
      <c r="AB797" s="771" t="str">
        <f t="shared" si="145"/>
        <v/>
      </c>
      <c r="AC797" s="771">
        <f t="shared" si="148"/>
        <v>0</v>
      </c>
      <c r="AD797" s="771">
        <f t="shared" si="149"/>
        <v>0</v>
      </c>
      <c r="AE797" s="771">
        <f t="shared" si="150"/>
        <v>0</v>
      </c>
      <c r="AF797" s="772">
        <f t="shared" si="151"/>
        <v>0</v>
      </c>
      <c r="AG797" s="773"/>
      <c r="AH797" s="774"/>
      <c r="AI797" s="775"/>
      <c r="AJ797" s="776"/>
      <c r="AK797" s="777"/>
      <c r="AL797" s="769"/>
      <c r="AM797" s="770" t="str">
        <f t="shared" si="152"/>
        <v/>
      </c>
      <c r="AN797" s="771" t="str">
        <f t="shared" si="146"/>
        <v/>
      </c>
      <c r="AO797" s="771">
        <f t="shared" si="153"/>
        <v>0</v>
      </c>
      <c r="AP797" s="771">
        <f t="shared" si="154"/>
        <v>0</v>
      </c>
      <c r="AQ797" s="771">
        <f t="shared" si="155"/>
        <v>0</v>
      </c>
      <c r="AR797" s="772">
        <f t="shared" si="156"/>
        <v>0</v>
      </c>
    </row>
    <row r="798" spans="22:44" x14ac:dyDescent="0.25">
      <c r="V798" s="774"/>
      <c r="W798" s="775"/>
      <c r="X798" s="776"/>
      <c r="Y798" s="777"/>
      <c r="Z798" s="769"/>
      <c r="AA798" s="770" t="str">
        <f t="shared" si="147"/>
        <v/>
      </c>
      <c r="AB798" s="771" t="str">
        <f t="shared" si="145"/>
        <v/>
      </c>
      <c r="AC798" s="771">
        <f t="shared" si="148"/>
        <v>0</v>
      </c>
      <c r="AD798" s="771">
        <f t="shared" si="149"/>
        <v>0</v>
      </c>
      <c r="AE798" s="771">
        <f t="shared" si="150"/>
        <v>0</v>
      </c>
      <c r="AF798" s="772">
        <f t="shared" si="151"/>
        <v>0</v>
      </c>
      <c r="AG798" s="773"/>
      <c r="AH798" s="774"/>
      <c r="AI798" s="775"/>
      <c r="AJ798" s="776"/>
      <c r="AK798" s="777"/>
      <c r="AL798" s="769"/>
      <c r="AM798" s="770" t="str">
        <f t="shared" si="152"/>
        <v/>
      </c>
      <c r="AN798" s="771" t="str">
        <f t="shared" si="146"/>
        <v/>
      </c>
      <c r="AO798" s="771">
        <f t="shared" si="153"/>
        <v>0</v>
      </c>
      <c r="AP798" s="771">
        <f t="shared" si="154"/>
        <v>0</v>
      </c>
      <c r="AQ798" s="771">
        <f t="shared" si="155"/>
        <v>0</v>
      </c>
      <c r="AR798" s="772">
        <f t="shared" si="156"/>
        <v>0</v>
      </c>
    </row>
    <row r="799" spans="22:44" x14ac:dyDescent="0.25">
      <c r="V799" s="774"/>
      <c r="W799" s="775"/>
      <c r="X799" s="776"/>
      <c r="Y799" s="777"/>
      <c r="Z799" s="769"/>
      <c r="AA799" s="770" t="str">
        <f t="shared" si="147"/>
        <v/>
      </c>
      <c r="AB799" s="771" t="str">
        <f t="shared" si="145"/>
        <v/>
      </c>
      <c r="AC799" s="771">
        <f t="shared" si="148"/>
        <v>0</v>
      </c>
      <c r="AD799" s="771">
        <f t="shared" si="149"/>
        <v>0</v>
      </c>
      <c r="AE799" s="771">
        <f t="shared" si="150"/>
        <v>0</v>
      </c>
      <c r="AF799" s="772">
        <f t="shared" si="151"/>
        <v>0</v>
      </c>
      <c r="AG799" s="773"/>
      <c r="AH799" s="774"/>
      <c r="AI799" s="775"/>
      <c r="AJ799" s="776"/>
      <c r="AK799" s="777"/>
      <c r="AL799" s="769"/>
      <c r="AM799" s="770" t="str">
        <f t="shared" si="152"/>
        <v/>
      </c>
      <c r="AN799" s="771" t="str">
        <f t="shared" si="146"/>
        <v/>
      </c>
      <c r="AO799" s="771">
        <f t="shared" si="153"/>
        <v>0</v>
      </c>
      <c r="AP799" s="771">
        <f t="shared" si="154"/>
        <v>0</v>
      </c>
      <c r="AQ799" s="771">
        <f t="shared" si="155"/>
        <v>0</v>
      </c>
      <c r="AR799" s="772">
        <f t="shared" si="156"/>
        <v>0</v>
      </c>
    </row>
    <row r="800" spans="22:44" x14ac:dyDescent="0.25">
      <c r="V800" s="774"/>
      <c r="W800" s="775"/>
      <c r="X800" s="776"/>
      <c r="Y800" s="777"/>
      <c r="Z800" s="769"/>
      <c r="AA800" s="770" t="str">
        <f t="shared" si="147"/>
        <v/>
      </c>
      <c r="AB800" s="771" t="str">
        <f t="shared" si="145"/>
        <v/>
      </c>
      <c r="AC800" s="771">
        <f t="shared" si="148"/>
        <v>0</v>
      </c>
      <c r="AD800" s="771">
        <f t="shared" si="149"/>
        <v>0</v>
      </c>
      <c r="AE800" s="771">
        <f t="shared" si="150"/>
        <v>0</v>
      </c>
      <c r="AF800" s="772">
        <f t="shared" si="151"/>
        <v>0</v>
      </c>
      <c r="AG800" s="773"/>
      <c r="AH800" s="774"/>
      <c r="AI800" s="775"/>
      <c r="AJ800" s="776"/>
      <c r="AK800" s="777"/>
      <c r="AL800" s="769"/>
      <c r="AM800" s="770" t="str">
        <f t="shared" si="152"/>
        <v/>
      </c>
      <c r="AN800" s="771" t="str">
        <f t="shared" si="146"/>
        <v/>
      </c>
      <c r="AO800" s="771">
        <f t="shared" si="153"/>
        <v>0</v>
      </c>
      <c r="AP800" s="771">
        <f t="shared" si="154"/>
        <v>0</v>
      </c>
      <c r="AQ800" s="771">
        <f t="shared" si="155"/>
        <v>0</v>
      </c>
      <c r="AR800" s="772">
        <f t="shared" si="156"/>
        <v>0</v>
      </c>
    </row>
    <row r="801" spans="22:44" x14ac:dyDescent="0.25">
      <c r="V801" s="774"/>
      <c r="W801" s="775"/>
      <c r="X801" s="776"/>
      <c r="Y801" s="777"/>
      <c r="Z801" s="769"/>
      <c r="AA801" s="770" t="str">
        <f t="shared" si="147"/>
        <v/>
      </c>
      <c r="AB801" s="771" t="str">
        <f t="shared" si="145"/>
        <v/>
      </c>
      <c r="AC801" s="771">
        <f t="shared" si="148"/>
        <v>0</v>
      </c>
      <c r="AD801" s="771">
        <f t="shared" si="149"/>
        <v>0</v>
      </c>
      <c r="AE801" s="771">
        <f t="shared" si="150"/>
        <v>0</v>
      </c>
      <c r="AF801" s="772">
        <f t="shared" si="151"/>
        <v>0</v>
      </c>
      <c r="AG801" s="773"/>
      <c r="AH801" s="774"/>
      <c r="AI801" s="775"/>
      <c r="AJ801" s="776"/>
      <c r="AK801" s="777"/>
      <c r="AL801" s="769"/>
      <c r="AM801" s="770" t="str">
        <f t="shared" si="152"/>
        <v/>
      </c>
      <c r="AN801" s="771" t="str">
        <f t="shared" si="146"/>
        <v/>
      </c>
      <c r="AO801" s="771">
        <f t="shared" si="153"/>
        <v>0</v>
      </c>
      <c r="AP801" s="771">
        <f t="shared" si="154"/>
        <v>0</v>
      </c>
      <c r="AQ801" s="771">
        <f t="shared" si="155"/>
        <v>0</v>
      </c>
      <c r="AR801" s="772">
        <f t="shared" si="156"/>
        <v>0</v>
      </c>
    </row>
    <row r="802" spans="22:44" x14ac:dyDescent="0.25">
      <c r="V802" s="774"/>
      <c r="W802" s="775"/>
      <c r="X802" s="776"/>
      <c r="Y802" s="777"/>
      <c r="Z802" s="769"/>
      <c r="AA802" s="770" t="str">
        <f t="shared" si="147"/>
        <v/>
      </c>
      <c r="AB802" s="771" t="str">
        <f t="shared" si="145"/>
        <v/>
      </c>
      <c r="AC802" s="771">
        <f t="shared" si="148"/>
        <v>0</v>
      </c>
      <c r="AD802" s="771">
        <f t="shared" si="149"/>
        <v>0</v>
      </c>
      <c r="AE802" s="771">
        <f t="shared" si="150"/>
        <v>0</v>
      </c>
      <c r="AF802" s="772">
        <f t="shared" si="151"/>
        <v>0</v>
      </c>
      <c r="AG802" s="773"/>
      <c r="AH802" s="774"/>
      <c r="AI802" s="775"/>
      <c r="AJ802" s="776"/>
      <c r="AK802" s="777"/>
      <c r="AL802" s="769"/>
      <c r="AM802" s="770" t="str">
        <f t="shared" si="152"/>
        <v/>
      </c>
      <c r="AN802" s="771" t="str">
        <f t="shared" si="146"/>
        <v/>
      </c>
      <c r="AO802" s="771">
        <f t="shared" si="153"/>
        <v>0</v>
      </c>
      <c r="AP802" s="771">
        <f t="shared" si="154"/>
        <v>0</v>
      </c>
      <c r="AQ802" s="771">
        <f t="shared" si="155"/>
        <v>0</v>
      </c>
      <c r="AR802" s="772">
        <f t="shared" si="156"/>
        <v>0</v>
      </c>
    </row>
    <row r="803" spans="22:44" x14ac:dyDescent="0.25">
      <c r="V803" s="774"/>
      <c r="W803" s="775"/>
      <c r="X803" s="776"/>
      <c r="Y803" s="777"/>
      <c r="Z803" s="769"/>
      <c r="AA803" s="770" t="str">
        <f t="shared" si="147"/>
        <v/>
      </c>
      <c r="AB803" s="771" t="str">
        <f t="shared" si="145"/>
        <v/>
      </c>
      <c r="AC803" s="771">
        <f t="shared" si="148"/>
        <v>0</v>
      </c>
      <c r="AD803" s="771">
        <f t="shared" si="149"/>
        <v>0</v>
      </c>
      <c r="AE803" s="771">
        <f t="shared" si="150"/>
        <v>0</v>
      </c>
      <c r="AF803" s="772">
        <f t="shared" si="151"/>
        <v>0</v>
      </c>
      <c r="AG803" s="773"/>
      <c r="AH803" s="774"/>
      <c r="AI803" s="775"/>
      <c r="AJ803" s="776"/>
      <c r="AK803" s="777"/>
      <c r="AL803" s="769"/>
      <c r="AM803" s="770" t="str">
        <f t="shared" si="152"/>
        <v/>
      </c>
      <c r="AN803" s="771" t="str">
        <f t="shared" si="146"/>
        <v/>
      </c>
      <c r="AO803" s="771">
        <f t="shared" si="153"/>
        <v>0</v>
      </c>
      <c r="AP803" s="771">
        <f t="shared" si="154"/>
        <v>0</v>
      </c>
      <c r="AQ803" s="771">
        <f t="shared" si="155"/>
        <v>0</v>
      </c>
      <c r="AR803" s="772">
        <f t="shared" si="156"/>
        <v>0</v>
      </c>
    </row>
    <row r="804" spans="22:44" x14ac:dyDescent="0.25">
      <c r="V804" s="774"/>
      <c r="W804" s="775"/>
      <c r="X804" s="776"/>
      <c r="Y804" s="777"/>
      <c r="Z804" s="769"/>
      <c r="AA804" s="770" t="str">
        <f t="shared" si="147"/>
        <v/>
      </c>
      <c r="AB804" s="771" t="str">
        <f t="shared" si="145"/>
        <v/>
      </c>
      <c r="AC804" s="771">
        <f t="shared" si="148"/>
        <v>0</v>
      </c>
      <c r="AD804" s="771">
        <f t="shared" si="149"/>
        <v>0</v>
      </c>
      <c r="AE804" s="771">
        <f t="shared" si="150"/>
        <v>0</v>
      </c>
      <c r="AF804" s="772">
        <f t="shared" si="151"/>
        <v>0</v>
      </c>
      <c r="AG804" s="773"/>
      <c r="AH804" s="774"/>
      <c r="AI804" s="775"/>
      <c r="AJ804" s="776"/>
      <c r="AK804" s="777"/>
      <c r="AL804" s="769"/>
      <c r="AM804" s="770" t="str">
        <f t="shared" si="152"/>
        <v/>
      </c>
      <c r="AN804" s="771" t="str">
        <f t="shared" si="146"/>
        <v/>
      </c>
      <c r="AO804" s="771">
        <f t="shared" si="153"/>
        <v>0</v>
      </c>
      <c r="AP804" s="771">
        <f t="shared" si="154"/>
        <v>0</v>
      </c>
      <c r="AQ804" s="771">
        <f t="shared" si="155"/>
        <v>0</v>
      </c>
      <c r="AR804" s="772">
        <f t="shared" si="156"/>
        <v>0</v>
      </c>
    </row>
    <row r="805" spans="22:44" x14ac:dyDescent="0.25">
      <c r="V805" s="774"/>
      <c r="W805" s="775"/>
      <c r="X805" s="776"/>
      <c r="Y805" s="777"/>
      <c r="Z805" s="769"/>
      <c r="AA805" s="770" t="str">
        <f t="shared" si="147"/>
        <v/>
      </c>
      <c r="AB805" s="771" t="str">
        <f t="shared" si="145"/>
        <v/>
      </c>
      <c r="AC805" s="771">
        <f t="shared" si="148"/>
        <v>0</v>
      </c>
      <c r="AD805" s="771">
        <f t="shared" si="149"/>
        <v>0</v>
      </c>
      <c r="AE805" s="771">
        <f t="shared" si="150"/>
        <v>0</v>
      </c>
      <c r="AF805" s="772">
        <f t="shared" si="151"/>
        <v>0</v>
      </c>
      <c r="AG805" s="773"/>
      <c r="AH805" s="774"/>
      <c r="AI805" s="775"/>
      <c r="AJ805" s="776"/>
      <c r="AK805" s="777"/>
      <c r="AL805" s="769"/>
      <c r="AM805" s="770" t="str">
        <f t="shared" si="152"/>
        <v/>
      </c>
      <c r="AN805" s="771" t="str">
        <f t="shared" si="146"/>
        <v/>
      </c>
      <c r="AO805" s="771">
        <f t="shared" si="153"/>
        <v>0</v>
      </c>
      <c r="AP805" s="771">
        <f t="shared" si="154"/>
        <v>0</v>
      </c>
      <c r="AQ805" s="771">
        <f t="shared" si="155"/>
        <v>0</v>
      </c>
      <c r="AR805" s="772">
        <f t="shared" si="156"/>
        <v>0</v>
      </c>
    </row>
    <row r="806" spans="22:44" x14ac:dyDescent="0.25">
      <c r="V806" s="774"/>
      <c r="W806" s="775"/>
      <c r="X806" s="776"/>
      <c r="Y806" s="777"/>
      <c r="Z806" s="769"/>
      <c r="AA806" s="770" t="str">
        <f t="shared" si="147"/>
        <v/>
      </c>
      <c r="AB806" s="771" t="str">
        <f t="shared" si="145"/>
        <v/>
      </c>
      <c r="AC806" s="771">
        <f t="shared" si="148"/>
        <v>0</v>
      </c>
      <c r="AD806" s="771">
        <f t="shared" si="149"/>
        <v>0</v>
      </c>
      <c r="AE806" s="771">
        <f t="shared" si="150"/>
        <v>0</v>
      </c>
      <c r="AF806" s="772">
        <f t="shared" si="151"/>
        <v>0</v>
      </c>
      <c r="AG806" s="773"/>
      <c r="AH806" s="774"/>
      <c r="AI806" s="775"/>
      <c r="AJ806" s="776"/>
      <c r="AK806" s="777"/>
      <c r="AL806" s="769"/>
      <c r="AM806" s="770" t="str">
        <f t="shared" si="152"/>
        <v/>
      </c>
      <c r="AN806" s="771" t="str">
        <f t="shared" si="146"/>
        <v/>
      </c>
      <c r="AO806" s="771">
        <f t="shared" si="153"/>
        <v>0</v>
      </c>
      <c r="AP806" s="771">
        <f t="shared" si="154"/>
        <v>0</v>
      </c>
      <c r="AQ806" s="771">
        <f t="shared" si="155"/>
        <v>0</v>
      </c>
      <c r="AR806" s="772">
        <f t="shared" si="156"/>
        <v>0</v>
      </c>
    </row>
    <row r="807" spans="22:44" x14ac:dyDescent="0.25">
      <c r="V807" s="774"/>
      <c r="W807" s="775"/>
      <c r="X807" s="776"/>
      <c r="Y807" s="777"/>
      <c r="Z807" s="769"/>
      <c r="AA807" s="770" t="str">
        <f t="shared" si="147"/>
        <v/>
      </c>
      <c r="AB807" s="771" t="str">
        <f t="shared" si="145"/>
        <v/>
      </c>
      <c r="AC807" s="771">
        <f t="shared" si="148"/>
        <v>0</v>
      </c>
      <c r="AD807" s="771">
        <f t="shared" si="149"/>
        <v>0</v>
      </c>
      <c r="AE807" s="771">
        <f t="shared" si="150"/>
        <v>0</v>
      </c>
      <c r="AF807" s="772">
        <f t="shared" si="151"/>
        <v>0</v>
      </c>
      <c r="AG807" s="773"/>
      <c r="AH807" s="774"/>
      <c r="AI807" s="775"/>
      <c r="AJ807" s="776"/>
      <c r="AK807" s="777"/>
      <c r="AL807" s="769"/>
      <c r="AM807" s="770" t="str">
        <f t="shared" si="152"/>
        <v/>
      </c>
      <c r="AN807" s="771" t="str">
        <f t="shared" si="146"/>
        <v/>
      </c>
      <c r="AO807" s="771">
        <f t="shared" si="153"/>
        <v>0</v>
      </c>
      <c r="AP807" s="771">
        <f t="shared" si="154"/>
        <v>0</v>
      </c>
      <c r="AQ807" s="771">
        <f t="shared" si="155"/>
        <v>0</v>
      </c>
      <c r="AR807" s="772">
        <f t="shared" si="156"/>
        <v>0</v>
      </c>
    </row>
    <row r="808" spans="22:44" x14ac:dyDescent="0.25">
      <c r="V808" s="774"/>
      <c r="W808" s="775"/>
      <c r="X808" s="776"/>
      <c r="Y808" s="777"/>
      <c r="Z808" s="769"/>
      <c r="AA808" s="770" t="str">
        <f t="shared" si="147"/>
        <v/>
      </c>
      <c r="AB808" s="771" t="str">
        <f t="shared" si="145"/>
        <v/>
      </c>
      <c r="AC808" s="771">
        <f t="shared" si="148"/>
        <v>0</v>
      </c>
      <c r="AD808" s="771">
        <f t="shared" si="149"/>
        <v>0</v>
      </c>
      <c r="AE808" s="771">
        <f t="shared" si="150"/>
        <v>0</v>
      </c>
      <c r="AF808" s="772">
        <f t="shared" si="151"/>
        <v>0</v>
      </c>
      <c r="AG808" s="773"/>
      <c r="AH808" s="774"/>
      <c r="AI808" s="775"/>
      <c r="AJ808" s="776"/>
      <c r="AK808" s="777"/>
      <c r="AL808" s="769"/>
      <c r="AM808" s="770" t="str">
        <f t="shared" si="152"/>
        <v/>
      </c>
      <c r="AN808" s="771" t="str">
        <f t="shared" si="146"/>
        <v/>
      </c>
      <c r="AO808" s="771">
        <f t="shared" si="153"/>
        <v>0</v>
      </c>
      <c r="AP808" s="771">
        <f t="shared" si="154"/>
        <v>0</v>
      </c>
      <c r="AQ808" s="771">
        <f t="shared" si="155"/>
        <v>0</v>
      </c>
      <c r="AR808" s="772">
        <f t="shared" si="156"/>
        <v>0</v>
      </c>
    </row>
    <row r="809" spans="22:44" x14ac:dyDescent="0.25">
      <c r="V809" s="774"/>
      <c r="W809" s="775"/>
      <c r="X809" s="776"/>
      <c r="Y809" s="777"/>
      <c r="Z809" s="769"/>
      <c r="AA809" s="770" t="str">
        <f t="shared" si="147"/>
        <v/>
      </c>
      <c r="AB809" s="771" t="str">
        <f t="shared" si="145"/>
        <v/>
      </c>
      <c r="AC809" s="771">
        <f t="shared" si="148"/>
        <v>0</v>
      </c>
      <c r="AD809" s="771">
        <f t="shared" si="149"/>
        <v>0</v>
      </c>
      <c r="AE809" s="771">
        <f t="shared" si="150"/>
        <v>0</v>
      </c>
      <c r="AF809" s="772">
        <f t="shared" si="151"/>
        <v>0</v>
      </c>
      <c r="AG809" s="773"/>
      <c r="AH809" s="774"/>
      <c r="AI809" s="775"/>
      <c r="AJ809" s="776"/>
      <c r="AK809" s="777"/>
      <c r="AL809" s="769"/>
      <c r="AM809" s="770" t="str">
        <f t="shared" si="152"/>
        <v/>
      </c>
      <c r="AN809" s="771" t="str">
        <f t="shared" si="146"/>
        <v/>
      </c>
      <c r="AO809" s="771">
        <f t="shared" si="153"/>
        <v>0</v>
      </c>
      <c r="AP809" s="771">
        <f t="shared" si="154"/>
        <v>0</v>
      </c>
      <c r="AQ809" s="771">
        <f t="shared" si="155"/>
        <v>0</v>
      </c>
      <c r="AR809" s="772">
        <f t="shared" si="156"/>
        <v>0</v>
      </c>
    </row>
    <row r="810" spans="22:44" x14ac:dyDescent="0.25">
      <c r="V810" s="774"/>
      <c r="W810" s="775"/>
      <c r="X810" s="776"/>
      <c r="Y810" s="777"/>
      <c r="Z810" s="769"/>
      <c r="AA810" s="770" t="str">
        <f t="shared" si="147"/>
        <v/>
      </c>
      <c r="AB810" s="771" t="str">
        <f t="shared" si="145"/>
        <v/>
      </c>
      <c r="AC810" s="771">
        <f t="shared" si="148"/>
        <v>0</v>
      </c>
      <c r="AD810" s="771">
        <f t="shared" si="149"/>
        <v>0</v>
      </c>
      <c r="AE810" s="771">
        <f t="shared" si="150"/>
        <v>0</v>
      </c>
      <c r="AF810" s="772">
        <f t="shared" si="151"/>
        <v>0</v>
      </c>
      <c r="AG810" s="773"/>
      <c r="AH810" s="774"/>
      <c r="AI810" s="775"/>
      <c r="AJ810" s="776"/>
      <c r="AK810" s="777"/>
      <c r="AL810" s="769"/>
      <c r="AM810" s="770" t="str">
        <f t="shared" si="152"/>
        <v/>
      </c>
      <c r="AN810" s="771" t="str">
        <f t="shared" si="146"/>
        <v/>
      </c>
      <c r="AO810" s="771">
        <f t="shared" si="153"/>
        <v>0</v>
      </c>
      <c r="AP810" s="771">
        <f t="shared" si="154"/>
        <v>0</v>
      </c>
      <c r="AQ810" s="771">
        <f t="shared" si="155"/>
        <v>0</v>
      </c>
      <c r="AR810" s="772">
        <f t="shared" si="156"/>
        <v>0</v>
      </c>
    </row>
    <row r="811" spans="22:44" x14ac:dyDescent="0.25">
      <c r="V811" s="774"/>
      <c r="W811" s="775"/>
      <c r="X811" s="776"/>
      <c r="Y811" s="777"/>
      <c r="Z811" s="769"/>
      <c r="AA811" s="770" t="str">
        <f t="shared" si="147"/>
        <v/>
      </c>
      <c r="AB811" s="771" t="str">
        <f t="shared" si="145"/>
        <v/>
      </c>
      <c r="AC811" s="771">
        <f t="shared" si="148"/>
        <v>0</v>
      </c>
      <c r="AD811" s="771">
        <f t="shared" si="149"/>
        <v>0</v>
      </c>
      <c r="AE811" s="771">
        <f t="shared" si="150"/>
        <v>0</v>
      </c>
      <c r="AF811" s="772">
        <f t="shared" si="151"/>
        <v>0</v>
      </c>
      <c r="AG811" s="773"/>
      <c r="AH811" s="774"/>
      <c r="AI811" s="775"/>
      <c r="AJ811" s="776"/>
      <c r="AK811" s="777"/>
      <c r="AL811" s="769"/>
      <c r="AM811" s="770" t="str">
        <f t="shared" si="152"/>
        <v/>
      </c>
      <c r="AN811" s="771" t="str">
        <f t="shared" si="146"/>
        <v/>
      </c>
      <c r="AO811" s="771">
        <f t="shared" si="153"/>
        <v>0</v>
      </c>
      <c r="AP811" s="771">
        <f t="shared" si="154"/>
        <v>0</v>
      </c>
      <c r="AQ811" s="771">
        <f t="shared" si="155"/>
        <v>0</v>
      </c>
      <c r="AR811" s="772">
        <f t="shared" si="156"/>
        <v>0</v>
      </c>
    </row>
    <row r="812" spans="22:44" x14ac:dyDescent="0.25">
      <c r="V812" s="774"/>
      <c r="W812" s="775"/>
      <c r="X812" s="776"/>
      <c r="Y812" s="777"/>
      <c r="Z812" s="769"/>
      <c r="AA812" s="770" t="str">
        <f t="shared" si="147"/>
        <v/>
      </c>
      <c r="AB812" s="771" t="str">
        <f t="shared" si="145"/>
        <v/>
      </c>
      <c r="AC812" s="771">
        <f t="shared" si="148"/>
        <v>0</v>
      </c>
      <c r="AD812" s="771">
        <f t="shared" si="149"/>
        <v>0</v>
      </c>
      <c r="AE812" s="771">
        <f t="shared" si="150"/>
        <v>0</v>
      </c>
      <c r="AF812" s="772">
        <f t="shared" si="151"/>
        <v>0</v>
      </c>
      <c r="AG812" s="773"/>
      <c r="AH812" s="774"/>
      <c r="AI812" s="775"/>
      <c r="AJ812" s="776"/>
      <c r="AK812" s="777"/>
      <c r="AL812" s="769"/>
      <c r="AM812" s="770" t="str">
        <f t="shared" si="152"/>
        <v/>
      </c>
      <c r="AN812" s="771" t="str">
        <f t="shared" si="146"/>
        <v/>
      </c>
      <c r="AO812" s="771">
        <f t="shared" si="153"/>
        <v>0</v>
      </c>
      <c r="AP812" s="771">
        <f t="shared" si="154"/>
        <v>0</v>
      </c>
      <c r="AQ812" s="771">
        <f t="shared" si="155"/>
        <v>0</v>
      </c>
      <c r="AR812" s="772">
        <f t="shared" si="156"/>
        <v>0</v>
      </c>
    </row>
    <row r="813" spans="22:44" x14ac:dyDescent="0.25">
      <c r="V813" s="774"/>
      <c r="W813" s="775"/>
      <c r="X813" s="776"/>
      <c r="Y813" s="777"/>
      <c r="Z813" s="769"/>
      <c r="AA813" s="770" t="str">
        <f t="shared" si="147"/>
        <v/>
      </c>
      <c r="AB813" s="771" t="str">
        <f t="shared" si="145"/>
        <v/>
      </c>
      <c r="AC813" s="771">
        <f t="shared" si="148"/>
        <v>0</v>
      </c>
      <c r="AD813" s="771">
        <f t="shared" si="149"/>
        <v>0</v>
      </c>
      <c r="AE813" s="771">
        <f t="shared" si="150"/>
        <v>0</v>
      </c>
      <c r="AF813" s="772">
        <f t="shared" si="151"/>
        <v>0</v>
      </c>
      <c r="AG813" s="773"/>
      <c r="AH813" s="774"/>
      <c r="AI813" s="775"/>
      <c r="AJ813" s="776"/>
      <c r="AK813" s="777"/>
      <c r="AL813" s="769"/>
      <c r="AM813" s="770" t="str">
        <f t="shared" si="152"/>
        <v/>
      </c>
      <c r="AN813" s="771" t="str">
        <f t="shared" si="146"/>
        <v/>
      </c>
      <c r="AO813" s="771">
        <f t="shared" si="153"/>
        <v>0</v>
      </c>
      <c r="AP813" s="771">
        <f t="shared" si="154"/>
        <v>0</v>
      </c>
      <c r="AQ813" s="771">
        <f t="shared" si="155"/>
        <v>0</v>
      </c>
      <c r="AR813" s="772">
        <f t="shared" si="156"/>
        <v>0</v>
      </c>
    </row>
    <row r="814" spans="22:44" x14ac:dyDescent="0.25">
      <c r="V814" s="774"/>
      <c r="W814" s="775"/>
      <c r="X814" s="776"/>
      <c r="Y814" s="777"/>
      <c r="Z814" s="769"/>
      <c r="AA814" s="770" t="str">
        <f t="shared" si="147"/>
        <v/>
      </c>
      <c r="AB814" s="771" t="str">
        <f t="shared" si="145"/>
        <v/>
      </c>
      <c r="AC814" s="771">
        <f t="shared" si="148"/>
        <v>0</v>
      </c>
      <c r="AD814" s="771">
        <f t="shared" si="149"/>
        <v>0</v>
      </c>
      <c r="AE814" s="771">
        <f t="shared" si="150"/>
        <v>0</v>
      </c>
      <c r="AF814" s="772">
        <f t="shared" si="151"/>
        <v>0</v>
      </c>
      <c r="AG814" s="773"/>
      <c r="AH814" s="774"/>
      <c r="AI814" s="775"/>
      <c r="AJ814" s="776"/>
      <c r="AK814" s="777"/>
      <c r="AL814" s="769"/>
      <c r="AM814" s="770" t="str">
        <f t="shared" si="152"/>
        <v/>
      </c>
      <c r="AN814" s="771" t="str">
        <f t="shared" si="146"/>
        <v/>
      </c>
      <c r="AO814" s="771">
        <f t="shared" si="153"/>
        <v>0</v>
      </c>
      <c r="AP814" s="771">
        <f t="shared" si="154"/>
        <v>0</v>
      </c>
      <c r="AQ814" s="771">
        <f t="shared" si="155"/>
        <v>0</v>
      </c>
      <c r="AR814" s="772">
        <f t="shared" si="156"/>
        <v>0</v>
      </c>
    </row>
    <row r="815" spans="22:44" x14ac:dyDescent="0.25">
      <c r="V815" s="774"/>
      <c r="W815" s="775"/>
      <c r="X815" s="776"/>
      <c r="Y815" s="777"/>
      <c r="Z815" s="769"/>
      <c r="AA815" s="770" t="str">
        <f t="shared" si="147"/>
        <v/>
      </c>
      <c r="AB815" s="771" t="str">
        <f t="shared" si="145"/>
        <v/>
      </c>
      <c r="AC815" s="771">
        <f t="shared" si="148"/>
        <v>0</v>
      </c>
      <c r="AD815" s="771">
        <f t="shared" si="149"/>
        <v>0</v>
      </c>
      <c r="AE815" s="771">
        <f t="shared" si="150"/>
        <v>0</v>
      </c>
      <c r="AF815" s="772">
        <f t="shared" si="151"/>
        <v>0</v>
      </c>
      <c r="AG815" s="773"/>
      <c r="AH815" s="774"/>
      <c r="AI815" s="775"/>
      <c r="AJ815" s="776"/>
      <c r="AK815" s="777"/>
      <c r="AL815" s="769"/>
      <c r="AM815" s="770" t="str">
        <f t="shared" si="152"/>
        <v/>
      </c>
      <c r="AN815" s="771" t="str">
        <f t="shared" si="146"/>
        <v/>
      </c>
      <c r="AO815" s="771">
        <f t="shared" si="153"/>
        <v>0</v>
      </c>
      <c r="AP815" s="771">
        <f t="shared" si="154"/>
        <v>0</v>
      </c>
      <c r="AQ815" s="771">
        <f t="shared" si="155"/>
        <v>0</v>
      </c>
      <c r="AR815" s="772">
        <f t="shared" si="156"/>
        <v>0</v>
      </c>
    </row>
    <row r="816" spans="22:44" x14ac:dyDescent="0.25">
      <c r="V816" s="774"/>
      <c r="W816" s="775"/>
      <c r="X816" s="776"/>
      <c r="Y816" s="777"/>
      <c r="Z816" s="769"/>
      <c r="AA816" s="770" t="str">
        <f t="shared" si="147"/>
        <v/>
      </c>
      <c r="AB816" s="771" t="str">
        <f t="shared" si="145"/>
        <v/>
      </c>
      <c r="AC816" s="771">
        <f t="shared" si="148"/>
        <v>0</v>
      </c>
      <c r="AD816" s="771">
        <f t="shared" si="149"/>
        <v>0</v>
      </c>
      <c r="AE816" s="771">
        <f t="shared" si="150"/>
        <v>0</v>
      </c>
      <c r="AF816" s="772">
        <f t="shared" si="151"/>
        <v>0</v>
      </c>
      <c r="AG816" s="773"/>
      <c r="AH816" s="774"/>
      <c r="AI816" s="775"/>
      <c r="AJ816" s="776"/>
      <c r="AK816" s="777"/>
      <c r="AL816" s="769"/>
      <c r="AM816" s="770" t="str">
        <f t="shared" si="152"/>
        <v/>
      </c>
      <c r="AN816" s="771" t="str">
        <f t="shared" si="146"/>
        <v/>
      </c>
      <c r="AO816" s="771">
        <f t="shared" si="153"/>
        <v>0</v>
      </c>
      <c r="AP816" s="771">
        <f t="shared" si="154"/>
        <v>0</v>
      </c>
      <c r="AQ816" s="771">
        <f t="shared" si="155"/>
        <v>0</v>
      </c>
      <c r="AR816" s="772">
        <f t="shared" si="156"/>
        <v>0</v>
      </c>
    </row>
    <row r="817" spans="22:44" x14ac:dyDescent="0.25">
      <c r="V817" s="774"/>
      <c r="W817" s="775"/>
      <c r="X817" s="776"/>
      <c r="Y817" s="777"/>
      <c r="Z817" s="769"/>
      <c r="AA817" s="770" t="str">
        <f t="shared" si="147"/>
        <v/>
      </c>
      <c r="AB817" s="771" t="str">
        <f t="shared" si="145"/>
        <v/>
      </c>
      <c r="AC817" s="771">
        <f t="shared" si="148"/>
        <v>0</v>
      </c>
      <c r="AD817" s="771">
        <f t="shared" si="149"/>
        <v>0</v>
      </c>
      <c r="AE817" s="771">
        <f t="shared" si="150"/>
        <v>0</v>
      </c>
      <c r="AF817" s="772">
        <f t="shared" si="151"/>
        <v>0</v>
      </c>
      <c r="AG817" s="773"/>
      <c r="AH817" s="774"/>
      <c r="AI817" s="775"/>
      <c r="AJ817" s="776"/>
      <c r="AK817" s="777"/>
      <c r="AL817" s="769"/>
      <c r="AM817" s="770" t="str">
        <f t="shared" si="152"/>
        <v/>
      </c>
      <c r="AN817" s="771" t="str">
        <f t="shared" si="146"/>
        <v/>
      </c>
      <c r="AO817" s="771">
        <f t="shared" si="153"/>
        <v>0</v>
      </c>
      <c r="AP817" s="771">
        <f t="shared" si="154"/>
        <v>0</v>
      </c>
      <c r="AQ817" s="771">
        <f t="shared" si="155"/>
        <v>0</v>
      </c>
      <c r="AR817" s="772">
        <f t="shared" si="156"/>
        <v>0</v>
      </c>
    </row>
    <row r="818" spans="22:44" x14ac:dyDescent="0.25">
      <c r="V818" s="774"/>
      <c r="W818" s="775"/>
      <c r="X818" s="776"/>
      <c r="Y818" s="777"/>
      <c r="Z818" s="769"/>
      <c r="AA818" s="770" t="str">
        <f t="shared" si="147"/>
        <v/>
      </c>
      <c r="AB818" s="771" t="str">
        <f t="shared" si="145"/>
        <v/>
      </c>
      <c r="AC818" s="771">
        <f t="shared" si="148"/>
        <v>0</v>
      </c>
      <c r="AD818" s="771">
        <f t="shared" si="149"/>
        <v>0</v>
      </c>
      <c r="AE818" s="771">
        <f t="shared" si="150"/>
        <v>0</v>
      </c>
      <c r="AF818" s="772">
        <f t="shared" si="151"/>
        <v>0</v>
      </c>
      <c r="AG818" s="773"/>
      <c r="AH818" s="774"/>
      <c r="AI818" s="775"/>
      <c r="AJ818" s="776"/>
      <c r="AK818" s="777"/>
      <c r="AL818" s="769"/>
      <c r="AM818" s="770" t="str">
        <f t="shared" si="152"/>
        <v/>
      </c>
      <c r="AN818" s="771" t="str">
        <f t="shared" si="146"/>
        <v/>
      </c>
      <c r="AO818" s="771">
        <f t="shared" si="153"/>
        <v>0</v>
      </c>
      <c r="AP818" s="771">
        <f t="shared" si="154"/>
        <v>0</v>
      </c>
      <c r="AQ818" s="771">
        <f t="shared" si="155"/>
        <v>0</v>
      </c>
      <c r="AR818" s="772">
        <f t="shared" si="156"/>
        <v>0</v>
      </c>
    </row>
    <row r="819" spans="22:44" x14ac:dyDescent="0.25">
      <c r="V819" s="774"/>
      <c r="W819" s="775"/>
      <c r="X819" s="776"/>
      <c r="Y819" s="777"/>
      <c r="Z819" s="769"/>
      <c r="AA819" s="770" t="str">
        <f t="shared" si="147"/>
        <v/>
      </c>
      <c r="AB819" s="771" t="str">
        <f t="shared" si="145"/>
        <v/>
      </c>
      <c r="AC819" s="771">
        <f t="shared" si="148"/>
        <v>0</v>
      </c>
      <c r="AD819" s="771">
        <f t="shared" si="149"/>
        <v>0</v>
      </c>
      <c r="AE819" s="771">
        <f t="shared" si="150"/>
        <v>0</v>
      </c>
      <c r="AF819" s="772">
        <f t="shared" si="151"/>
        <v>0</v>
      </c>
      <c r="AG819" s="773"/>
      <c r="AH819" s="774"/>
      <c r="AI819" s="775"/>
      <c r="AJ819" s="776"/>
      <c r="AK819" s="777"/>
      <c r="AL819" s="769"/>
      <c r="AM819" s="770" t="str">
        <f t="shared" si="152"/>
        <v/>
      </c>
      <c r="AN819" s="771" t="str">
        <f t="shared" si="146"/>
        <v/>
      </c>
      <c r="AO819" s="771">
        <f t="shared" si="153"/>
        <v>0</v>
      </c>
      <c r="AP819" s="771">
        <f t="shared" si="154"/>
        <v>0</v>
      </c>
      <c r="AQ819" s="771">
        <f t="shared" si="155"/>
        <v>0</v>
      </c>
      <c r="AR819" s="772">
        <f t="shared" si="156"/>
        <v>0</v>
      </c>
    </row>
    <row r="820" spans="22:44" x14ac:dyDescent="0.25">
      <c r="V820" s="774"/>
      <c r="W820" s="775"/>
      <c r="X820" s="776"/>
      <c r="Y820" s="777"/>
      <c r="Z820" s="769"/>
      <c r="AA820" s="770" t="str">
        <f t="shared" si="147"/>
        <v/>
      </c>
      <c r="AB820" s="771" t="str">
        <f t="shared" si="145"/>
        <v/>
      </c>
      <c r="AC820" s="771">
        <f t="shared" si="148"/>
        <v>0</v>
      </c>
      <c r="AD820" s="771">
        <f t="shared" si="149"/>
        <v>0</v>
      </c>
      <c r="AE820" s="771">
        <f t="shared" si="150"/>
        <v>0</v>
      </c>
      <c r="AF820" s="772">
        <f t="shared" si="151"/>
        <v>0</v>
      </c>
      <c r="AG820" s="773"/>
      <c r="AH820" s="774"/>
      <c r="AI820" s="775"/>
      <c r="AJ820" s="776"/>
      <c r="AK820" s="777"/>
      <c r="AL820" s="769"/>
      <c r="AM820" s="770" t="str">
        <f t="shared" si="152"/>
        <v/>
      </c>
      <c r="AN820" s="771" t="str">
        <f t="shared" si="146"/>
        <v/>
      </c>
      <c r="AO820" s="771">
        <f t="shared" si="153"/>
        <v>0</v>
      </c>
      <c r="AP820" s="771">
        <f t="shared" si="154"/>
        <v>0</v>
      </c>
      <c r="AQ820" s="771">
        <f t="shared" si="155"/>
        <v>0</v>
      </c>
      <c r="AR820" s="772">
        <f t="shared" si="156"/>
        <v>0</v>
      </c>
    </row>
    <row r="821" spans="22:44" x14ac:dyDescent="0.25">
      <c r="V821" s="774"/>
      <c r="W821" s="775"/>
      <c r="X821" s="776"/>
      <c r="Y821" s="777"/>
      <c r="Z821" s="769"/>
      <c r="AA821" s="770" t="str">
        <f t="shared" si="147"/>
        <v/>
      </c>
      <c r="AB821" s="771" t="str">
        <f t="shared" si="145"/>
        <v/>
      </c>
      <c r="AC821" s="771">
        <f t="shared" si="148"/>
        <v>0</v>
      </c>
      <c r="AD821" s="771">
        <f t="shared" si="149"/>
        <v>0</v>
      </c>
      <c r="AE821" s="771">
        <f t="shared" si="150"/>
        <v>0</v>
      </c>
      <c r="AF821" s="772">
        <f t="shared" si="151"/>
        <v>0</v>
      </c>
      <c r="AG821" s="773"/>
      <c r="AH821" s="774"/>
      <c r="AI821" s="775"/>
      <c r="AJ821" s="776"/>
      <c r="AK821" s="777"/>
      <c r="AL821" s="769"/>
      <c r="AM821" s="770" t="str">
        <f t="shared" si="152"/>
        <v/>
      </c>
      <c r="AN821" s="771" t="str">
        <f t="shared" si="146"/>
        <v/>
      </c>
      <c r="AO821" s="771">
        <f t="shared" si="153"/>
        <v>0</v>
      </c>
      <c r="AP821" s="771">
        <f t="shared" si="154"/>
        <v>0</v>
      </c>
      <c r="AQ821" s="771">
        <f t="shared" si="155"/>
        <v>0</v>
      </c>
      <c r="AR821" s="772">
        <f t="shared" si="156"/>
        <v>0</v>
      </c>
    </row>
    <row r="822" spans="22:44" x14ac:dyDescent="0.25">
      <c r="V822" s="774"/>
      <c r="W822" s="775"/>
      <c r="X822" s="776"/>
      <c r="Y822" s="777"/>
      <c r="Z822" s="769"/>
      <c r="AA822" s="770" t="str">
        <f t="shared" si="147"/>
        <v/>
      </c>
      <c r="AB822" s="771" t="str">
        <f t="shared" si="145"/>
        <v/>
      </c>
      <c r="AC822" s="771">
        <f t="shared" si="148"/>
        <v>0</v>
      </c>
      <c r="AD822" s="771">
        <f t="shared" si="149"/>
        <v>0</v>
      </c>
      <c r="AE822" s="771">
        <f t="shared" si="150"/>
        <v>0</v>
      </c>
      <c r="AF822" s="772">
        <f t="shared" si="151"/>
        <v>0</v>
      </c>
      <c r="AG822" s="773"/>
      <c r="AH822" s="774"/>
      <c r="AI822" s="775"/>
      <c r="AJ822" s="776"/>
      <c r="AK822" s="777"/>
      <c r="AL822" s="769"/>
      <c r="AM822" s="770" t="str">
        <f t="shared" si="152"/>
        <v/>
      </c>
      <c r="AN822" s="771" t="str">
        <f t="shared" si="146"/>
        <v/>
      </c>
      <c r="AO822" s="771">
        <f t="shared" si="153"/>
        <v>0</v>
      </c>
      <c r="AP822" s="771">
        <f t="shared" si="154"/>
        <v>0</v>
      </c>
      <c r="AQ822" s="771">
        <f t="shared" si="155"/>
        <v>0</v>
      </c>
      <c r="AR822" s="772">
        <f t="shared" si="156"/>
        <v>0</v>
      </c>
    </row>
    <row r="823" spans="22:44" x14ac:dyDescent="0.25">
      <c r="V823" s="774"/>
      <c r="W823" s="775"/>
      <c r="X823" s="776"/>
      <c r="Y823" s="777"/>
      <c r="Z823" s="769"/>
      <c r="AA823" s="770" t="str">
        <f t="shared" si="147"/>
        <v/>
      </c>
      <c r="AB823" s="771" t="str">
        <f t="shared" si="145"/>
        <v/>
      </c>
      <c r="AC823" s="771">
        <f t="shared" si="148"/>
        <v>0</v>
      </c>
      <c r="AD823" s="771">
        <f t="shared" si="149"/>
        <v>0</v>
      </c>
      <c r="AE823" s="771">
        <f t="shared" si="150"/>
        <v>0</v>
      </c>
      <c r="AF823" s="772">
        <f t="shared" si="151"/>
        <v>0</v>
      </c>
      <c r="AG823" s="773"/>
      <c r="AH823" s="774"/>
      <c r="AI823" s="775"/>
      <c r="AJ823" s="776"/>
      <c r="AK823" s="777"/>
      <c r="AL823" s="769"/>
      <c r="AM823" s="770" t="str">
        <f t="shared" si="152"/>
        <v/>
      </c>
      <c r="AN823" s="771" t="str">
        <f t="shared" si="146"/>
        <v/>
      </c>
      <c r="AO823" s="771">
        <f t="shared" si="153"/>
        <v>0</v>
      </c>
      <c r="AP823" s="771">
        <f t="shared" si="154"/>
        <v>0</v>
      </c>
      <c r="AQ823" s="771">
        <f t="shared" si="155"/>
        <v>0</v>
      </c>
      <c r="AR823" s="772">
        <f t="shared" si="156"/>
        <v>0</v>
      </c>
    </row>
    <row r="824" spans="22:44" x14ac:dyDescent="0.25">
      <c r="V824" s="774"/>
      <c r="W824" s="775"/>
      <c r="X824" s="776"/>
      <c r="Y824" s="777"/>
      <c r="Z824" s="769"/>
      <c r="AA824" s="770" t="str">
        <f t="shared" si="147"/>
        <v/>
      </c>
      <c r="AB824" s="771" t="str">
        <f t="shared" si="145"/>
        <v/>
      </c>
      <c r="AC824" s="771">
        <f t="shared" si="148"/>
        <v>0</v>
      </c>
      <c r="AD824" s="771">
        <f t="shared" si="149"/>
        <v>0</v>
      </c>
      <c r="AE824" s="771">
        <f t="shared" si="150"/>
        <v>0</v>
      </c>
      <c r="AF824" s="772">
        <f t="shared" si="151"/>
        <v>0</v>
      </c>
      <c r="AG824" s="773"/>
      <c r="AH824" s="774"/>
      <c r="AI824" s="775"/>
      <c r="AJ824" s="776"/>
      <c r="AK824" s="777"/>
      <c r="AL824" s="769"/>
      <c r="AM824" s="770" t="str">
        <f t="shared" si="152"/>
        <v/>
      </c>
      <c r="AN824" s="771" t="str">
        <f t="shared" si="146"/>
        <v/>
      </c>
      <c r="AO824" s="771">
        <f t="shared" si="153"/>
        <v>0</v>
      </c>
      <c r="AP824" s="771">
        <f t="shared" si="154"/>
        <v>0</v>
      </c>
      <c r="AQ824" s="771">
        <f t="shared" si="155"/>
        <v>0</v>
      </c>
      <c r="AR824" s="772">
        <f t="shared" si="156"/>
        <v>0</v>
      </c>
    </row>
    <row r="825" spans="22:44" x14ac:dyDescent="0.25">
      <c r="V825" s="774"/>
      <c r="W825" s="775"/>
      <c r="X825" s="776"/>
      <c r="Y825" s="777"/>
      <c r="Z825" s="769"/>
      <c r="AA825" s="770" t="str">
        <f t="shared" si="147"/>
        <v/>
      </c>
      <c r="AB825" s="771" t="str">
        <f t="shared" si="145"/>
        <v/>
      </c>
      <c r="AC825" s="771">
        <f t="shared" si="148"/>
        <v>0</v>
      </c>
      <c r="AD825" s="771">
        <f t="shared" si="149"/>
        <v>0</v>
      </c>
      <c r="AE825" s="771">
        <f t="shared" si="150"/>
        <v>0</v>
      </c>
      <c r="AF825" s="772">
        <f t="shared" si="151"/>
        <v>0</v>
      </c>
      <c r="AG825" s="773"/>
      <c r="AH825" s="774"/>
      <c r="AI825" s="775"/>
      <c r="AJ825" s="776"/>
      <c r="AK825" s="777"/>
      <c r="AL825" s="769"/>
      <c r="AM825" s="770" t="str">
        <f t="shared" si="152"/>
        <v/>
      </c>
      <c r="AN825" s="771" t="str">
        <f t="shared" si="146"/>
        <v/>
      </c>
      <c r="AO825" s="771">
        <f t="shared" si="153"/>
        <v>0</v>
      </c>
      <c r="AP825" s="771">
        <f t="shared" si="154"/>
        <v>0</v>
      </c>
      <c r="AQ825" s="771">
        <f t="shared" si="155"/>
        <v>0</v>
      </c>
      <c r="AR825" s="772">
        <f t="shared" si="156"/>
        <v>0</v>
      </c>
    </row>
    <row r="826" spans="22:44" x14ac:dyDescent="0.25">
      <c r="V826" s="774"/>
      <c r="W826" s="775"/>
      <c r="X826" s="776"/>
      <c r="Y826" s="777"/>
      <c r="Z826" s="769"/>
      <c r="AA826" s="770" t="str">
        <f t="shared" si="147"/>
        <v/>
      </c>
      <c r="AB826" s="771" t="str">
        <f t="shared" si="145"/>
        <v/>
      </c>
      <c r="AC826" s="771">
        <f t="shared" si="148"/>
        <v>0</v>
      </c>
      <c r="AD826" s="771">
        <f t="shared" si="149"/>
        <v>0</v>
      </c>
      <c r="AE826" s="771">
        <f t="shared" si="150"/>
        <v>0</v>
      </c>
      <c r="AF826" s="772">
        <f t="shared" si="151"/>
        <v>0</v>
      </c>
      <c r="AG826" s="773"/>
      <c r="AH826" s="774"/>
      <c r="AI826" s="775"/>
      <c r="AJ826" s="776"/>
      <c r="AK826" s="777"/>
      <c r="AL826" s="769"/>
      <c r="AM826" s="770" t="str">
        <f t="shared" si="152"/>
        <v/>
      </c>
      <c r="AN826" s="771" t="str">
        <f t="shared" si="146"/>
        <v/>
      </c>
      <c r="AO826" s="771">
        <f t="shared" si="153"/>
        <v>0</v>
      </c>
      <c r="AP826" s="771">
        <f t="shared" si="154"/>
        <v>0</v>
      </c>
      <c r="AQ826" s="771">
        <f t="shared" si="155"/>
        <v>0</v>
      </c>
      <c r="AR826" s="772">
        <f t="shared" si="156"/>
        <v>0</v>
      </c>
    </row>
    <row r="827" spans="22:44" x14ac:dyDescent="0.25">
      <c r="V827" s="774"/>
      <c r="W827" s="775"/>
      <c r="X827" s="776"/>
      <c r="Y827" s="777"/>
      <c r="Z827" s="769"/>
      <c r="AA827" s="770" t="str">
        <f t="shared" si="147"/>
        <v/>
      </c>
      <c r="AB827" s="771" t="str">
        <f t="shared" si="145"/>
        <v/>
      </c>
      <c r="AC827" s="771">
        <f t="shared" si="148"/>
        <v>0</v>
      </c>
      <c r="AD827" s="771">
        <f t="shared" si="149"/>
        <v>0</v>
      </c>
      <c r="AE827" s="771">
        <f t="shared" si="150"/>
        <v>0</v>
      </c>
      <c r="AF827" s="772">
        <f t="shared" si="151"/>
        <v>0</v>
      </c>
      <c r="AG827" s="773"/>
      <c r="AH827" s="774"/>
      <c r="AI827" s="775"/>
      <c r="AJ827" s="776"/>
      <c r="AK827" s="777"/>
      <c r="AL827" s="769"/>
      <c r="AM827" s="770" t="str">
        <f t="shared" si="152"/>
        <v/>
      </c>
      <c r="AN827" s="771" t="str">
        <f t="shared" si="146"/>
        <v/>
      </c>
      <c r="AO827" s="771">
        <f t="shared" si="153"/>
        <v>0</v>
      </c>
      <c r="AP827" s="771">
        <f t="shared" si="154"/>
        <v>0</v>
      </c>
      <c r="AQ827" s="771">
        <f t="shared" si="155"/>
        <v>0</v>
      </c>
      <c r="AR827" s="772">
        <f t="shared" si="156"/>
        <v>0</v>
      </c>
    </row>
    <row r="828" spans="22:44" x14ac:dyDescent="0.25">
      <c r="V828" s="774"/>
      <c r="W828" s="775"/>
      <c r="X828" s="776"/>
      <c r="Y828" s="777"/>
      <c r="Z828" s="769"/>
      <c r="AA828" s="770" t="str">
        <f t="shared" si="147"/>
        <v/>
      </c>
      <c r="AB828" s="771" t="str">
        <f t="shared" si="145"/>
        <v/>
      </c>
      <c r="AC828" s="771">
        <f t="shared" si="148"/>
        <v>0</v>
      </c>
      <c r="AD828" s="771">
        <f t="shared" si="149"/>
        <v>0</v>
      </c>
      <c r="AE828" s="771">
        <f t="shared" si="150"/>
        <v>0</v>
      </c>
      <c r="AF828" s="772">
        <f t="shared" si="151"/>
        <v>0</v>
      </c>
      <c r="AG828" s="773"/>
      <c r="AH828" s="774"/>
      <c r="AI828" s="775"/>
      <c r="AJ828" s="776"/>
      <c r="AK828" s="777"/>
      <c r="AL828" s="769"/>
      <c r="AM828" s="770" t="str">
        <f t="shared" si="152"/>
        <v/>
      </c>
      <c r="AN828" s="771" t="str">
        <f t="shared" si="146"/>
        <v/>
      </c>
      <c r="AO828" s="771">
        <f t="shared" si="153"/>
        <v>0</v>
      </c>
      <c r="AP828" s="771">
        <f t="shared" si="154"/>
        <v>0</v>
      </c>
      <c r="AQ828" s="771">
        <f t="shared" si="155"/>
        <v>0</v>
      </c>
      <c r="AR828" s="772">
        <f t="shared" si="156"/>
        <v>0</v>
      </c>
    </row>
    <row r="829" spans="22:44" x14ac:dyDescent="0.25">
      <c r="V829" s="774"/>
      <c r="W829" s="775"/>
      <c r="X829" s="776"/>
      <c r="Y829" s="777"/>
      <c r="Z829" s="769"/>
      <c r="AA829" s="770" t="str">
        <f t="shared" si="147"/>
        <v/>
      </c>
      <c r="AB829" s="771" t="str">
        <f t="shared" si="145"/>
        <v/>
      </c>
      <c r="AC829" s="771">
        <f t="shared" si="148"/>
        <v>0</v>
      </c>
      <c r="AD829" s="771">
        <f t="shared" si="149"/>
        <v>0</v>
      </c>
      <c r="AE829" s="771">
        <f t="shared" si="150"/>
        <v>0</v>
      </c>
      <c r="AF829" s="772">
        <f t="shared" si="151"/>
        <v>0</v>
      </c>
      <c r="AG829" s="773"/>
      <c r="AH829" s="774"/>
      <c r="AI829" s="775"/>
      <c r="AJ829" s="776"/>
      <c r="AK829" s="777"/>
      <c r="AL829" s="769"/>
      <c r="AM829" s="770" t="str">
        <f t="shared" si="152"/>
        <v/>
      </c>
      <c r="AN829" s="771" t="str">
        <f t="shared" si="146"/>
        <v/>
      </c>
      <c r="AO829" s="771">
        <f t="shared" si="153"/>
        <v>0</v>
      </c>
      <c r="AP829" s="771">
        <f t="shared" si="154"/>
        <v>0</v>
      </c>
      <c r="AQ829" s="771">
        <f t="shared" si="155"/>
        <v>0</v>
      </c>
      <c r="AR829" s="772">
        <f t="shared" si="156"/>
        <v>0</v>
      </c>
    </row>
    <row r="830" spans="22:44" x14ac:dyDescent="0.25">
      <c r="V830" s="774"/>
      <c r="W830" s="775"/>
      <c r="X830" s="776"/>
      <c r="Y830" s="777"/>
      <c r="Z830" s="769"/>
      <c r="AA830" s="770" t="str">
        <f t="shared" si="147"/>
        <v/>
      </c>
      <c r="AB830" s="771" t="str">
        <f t="shared" si="145"/>
        <v/>
      </c>
      <c r="AC830" s="771">
        <f t="shared" si="148"/>
        <v>0</v>
      </c>
      <c r="AD830" s="771">
        <f t="shared" si="149"/>
        <v>0</v>
      </c>
      <c r="AE830" s="771">
        <f t="shared" si="150"/>
        <v>0</v>
      </c>
      <c r="AF830" s="772">
        <f t="shared" si="151"/>
        <v>0</v>
      </c>
      <c r="AG830" s="773"/>
      <c r="AH830" s="774"/>
      <c r="AI830" s="775"/>
      <c r="AJ830" s="776"/>
      <c r="AK830" s="777"/>
      <c r="AL830" s="769"/>
      <c r="AM830" s="770" t="str">
        <f t="shared" si="152"/>
        <v/>
      </c>
      <c r="AN830" s="771" t="str">
        <f t="shared" si="146"/>
        <v/>
      </c>
      <c r="AO830" s="771">
        <f t="shared" si="153"/>
        <v>0</v>
      </c>
      <c r="AP830" s="771">
        <f t="shared" si="154"/>
        <v>0</v>
      </c>
      <c r="AQ830" s="771">
        <f t="shared" si="155"/>
        <v>0</v>
      </c>
      <c r="AR830" s="772">
        <f t="shared" si="156"/>
        <v>0</v>
      </c>
    </row>
    <row r="831" spans="22:44" x14ac:dyDescent="0.25">
      <c r="V831" s="774"/>
      <c r="W831" s="775"/>
      <c r="X831" s="776"/>
      <c r="Y831" s="777"/>
      <c r="Z831" s="769"/>
      <c r="AA831" s="770" t="str">
        <f t="shared" si="147"/>
        <v/>
      </c>
      <c r="AB831" s="771" t="str">
        <f t="shared" si="145"/>
        <v/>
      </c>
      <c r="AC831" s="771">
        <f t="shared" si="148"/>
        <v>0</v>
      </c>
      <c r="AD831" s="771">
        <f t="shared" si="149"/>
        <v>0</v>
      </c>
      <c r="AE831" s="771">
        <f t="shared" si="150"/>
        <v>0</v>
      </c>
      <c r="AF831" s="772">
        <f t="shared" si="151"/>
        <v>0</v>
      </c>
      <c r="AG831" s="773"/>
      <c r="AH831" s="774"/>
      <c r="AI831" s="775"/>
      <c r="AJ831" s="776"/>
      <c r="AK831" s="777"/>
      <c r="AL831" s="769"/>
      <c r="AM831" s="770" t="str">
        <f t="shared" si="152"/>
        <v/>
      </c>
      <c r="AN831" s="771" t="str">
        <f t="shared" si="146"/>
        <v/>
      </c>
      <c r="AO831" s="771">
        <f t="shared" si="153"/>
        <v>0</v>
      </c>
      <c r="AP831" s="771">
        <f t="shared" si="154"/>
        <v>0</v>
      </c>
      <c r="AQ831" s="771">
        <f t="shared" si="155"/>
        <v>0</v>
      </c>
      <c r="AR831" s="772">
        <f t="shared" si="156"/>
        <v>0</v>
      </c>
    </row>
    <row r="832" spans="22:44" x14ac:dyDescent="0.25">
      <c r="V832" s="774"/>
      <c r="W832" s="775"/>
      <c r="X832" s="776"/>
      <c r="Y832" s="777"/>
      <c r="Z832" s="769"/>
      <c r="AA832" s="770" t="str">
        <f t="shared" si="147"/>
        <v/>
      </c>
      <c r="AB832" s="771" t="str">
        <f t="shared" si="145"/>
        <v/>
      </c>
      <c r="AC832" s="771">
        <f t="shared" si="148"/>
        <v>0</v>
      </c>
      <c r="AD832" s="771">
        <f t="shared" si="149"/>
        <v>0</v>
      </c>
      <c r="AE832" s="771">
        <f t="shared" si="150"/>
        <v>0</v>
      </c>
      <c r="AF832" s="772">
        <f t="shared" si="151"/>
        <v>0</v>
      </c>
      <c r="AG832" s="773"/>
      <c r="AH832" s="774"/>
      <c r="AI832" s="775"/>
      <c r="AJ832" s="776"/>
      <c r="AK832" s="777"/>
      <c r="AL832" s="769"/>
      <c r="AM832" s="770" t="str">
        <f t="shared" si="152"/>
        <v/>
      </c>
      <c r="AN832" s="771" t="str">
        <f t="shared" si="146"/>
        <v/>
      </c>
      <c r="AO832" s="771">
        <f t="shared" si="153"/>
        <v>0</v>
      </c>
      <c r="AP832" s="771">
        <f t="shared" si="154"/>
        <v>0</v>
      </c>
      <c r="AQ832" s="771">
        <f t="shared" si="155"/>
        <v>0</v>
      </c>
      <c r="AR832" s="772">
        <f t="shared" si="156"/>
        <v>0</v>
      </c>
    </row>
    <row r="833" spans="22:44" x14ac:dyDescent="0.25">
      <c r="V833" s="774"/>
      <c r="W833" s="775"/>
      <c r="X833" s="776"/>
      <c r="Y833" s="777"/>
      <c r="Z833" s="769"/>
      <c r="AA833" s="770" t="str">
        <f t="shared" si="147"/>
        <v/>
      </c>
      <c r="AB833" s="771" t="str">
        <f t="shared" si="145"/>
        <v/>
      </c>
      <c r="AC833" s="771">
        <f t="shared" si="148"/>
        <v>0</v>
      </c>
      <c r="AD833" s="771">
        <f t="shared" si="149"/>
        <v>0</v>
      </c>
      <c r="AE833" s="771">
        <f t="shared" si="150"/>
        <v>0</v>
      </c>
      <c r="AF833" s="772">
        <f t="shared" si="151"/>
        <v>0</v>
      </c>
      <c r="AG833" s="773"/>
      <c r="AH833" s="774"/>
      <c r="AI833" s="775"/>
      <c r="AJ833" s="776"/>
      <c r="AK833" s="777"/>
      <c r="AL833" s="769"/>
      <c r="AM833" s="770" t="str">
        <f t="shared" si="152"/>
        <v/>
      </c>
      <c r="AN833" s="771" t="str">
        <f t="shared" si="146"/>
        <v/>
      </c>
      <c r="AO833" s="771">
        <f t="shared" si="153"/>
        <v>0</v>
      </c>
      <c r="AP833" s="771">
        <f t="shared" si="154"/>
        <v>0</v>
      </c>
      <c r="AQ833" s="771">
        <f t="shared" si="155"/>
        <v>0</v>
      </c>
      <c r="AR833" s="772">
        <f t="shared" si="156"/>
        <v>0</v>
      </c>
    </row>
    <row r="834" spans="22:44" x14ac:dyDescent="0.25">
      <c r="V834" s="774"/>
      <c r="W834" s="775"/>
      <c r="X834" s="776"/>
      <c r="Y834" s="777"/>
      <c r="Z834" s="769"/>
      <c r="AA834" s="770" t="str">
        <f t="shared" si="147"/>
        <v/>
      </c>
      <c r="AB834" s="771" t="str">
        <f t="shared" si="145"/>
        <v/>
      </c>
      <c r="AC834" s="771">
        <f t="shared" si="148"/>
        <v>0</v>
      </c>
      <c r="AD834" s="771">
        <f t="shared" si="149"/>
        <v>0</v>
      </c>
      <c r="AE834" s="771">
        <f t="shared" si="150"/>
        <v>0</v>
      </c>
      <c r="AF834" s="772">
        <f t="shared" si="151"/>
        <v>0</v>
      </c>
      <c r="AG834" s="773"/>
      <c r="AH834" s="774"/>
      <c r="AI834" s="775"/>
      <c r="AJ834" s="776"/>
      <c r="AK834" s="777"/>
      <c r="AL834" s="769"/>
      <c r="AM834" s="770" t="str">
        <f t="shared" si="152"/>
        <v/>
      </c>
      <c r="AN834" s="771" t="str">
        <f t="shared" si="146"/>
        <v/>
      </c>
      <c r="AO834" s="771">
        <f t="shared" si="153"/>
        <v>0</v>
      </c>
      <c r="AP834" s="771">
        <f t="shared" si="154"/>
        <v>0</v>
      </c>
      <c r="AQ834" s="771">
        <f t="shared" si="155"/>
        <v>0</v>
      </c>
      <c r="AR834" s="772">
        <f t="shared" si="156"/>
        <v>0</v>
      </c>
    </row>
    <row r="835" spans="22:44" x14ac:dyDescent="0.25">
      <c r="V835" s="774"/>
      <c r="W835" s="775"/>
      <c r="X835" s="776"/>
      <c r="Y835" s="777"/>
      <c r="Z835" s="769"/>
      <c r="AA835" s="770" t="str">
        <f t="shared" si="147"/>
        <v/>
      </c>
      <c r="AB835" s="771" t="str">
        <f t="shared" si="145"/>
        <v/>
      </c>
      <c r="AC835" s="771">
        <f t="shared" si="148"/>
        <v>0</v>
      </c>
      <c r="AD835" s="771">
        <f t="shared" si="149"/>
        <v>0</v>
      </c>
      <c r="AE835" s="771">
        <f t="shared" si="150"/>
        <v>0</v>
      </c>
      <c r="AF835" s="772">
        <f t="shared" si="151"/>
        <v>0</v>
      </c>
      <c r="AG835" s="773"/>
      <c r="AH835" s="774"/>
      <c r="AI835" s="775"/>
      <c r="AJ835" s="776"/>
      <c r="AK835" s="777"/>
      <c r="AL835" s="769"/>
      <c r="AM835" s="770" t="str">
        <f t="shared" si="152"/>
        <v/>
      </c>
      <c r="AN835" s="771" t="str">
        <f t="shared" si="146"/>
        <v/>
      </c>
      <c r="AO835" s="771">
        <f t="shared" si="153"/>
        <v>0</v>
      </c>
      <c r="AP835" s="771">
        <f t="shared" si="154"/>
        <v>0</v>
      </c>
      <c r="AQ835" s="771">
        <f t="shared" si="155"/>
        <v>0</v>
      </c>
      <c r="AR835" s="772">
        <f t="shared" si="156"/>
        <v>0</v>
      </c>
    </row>
    <row r="836" spans="22:44" x14ac:dyDescent="0.25">
      <c r="V836" s="774"/>
      <c r="W836" s="775"/>
      <c r="X836" s="776"/>
      <c r="Y836" s="777"/>
      <c r="Z836" s="769"/>
      <c r="AA836" s="770" t="str">
        <f t="shared" si="147"/>
        <v/>
      </c>
      <c r="AB836" s="771" t="str">
        <f t="shared" si="145"/>
        <v/>
      </c>
      <c r="AC836" s="771">
        <f t="shared" si="148"/>
        <v>0</v>
      </c>
      <c r="AD836" s="771">
        <f t="shared" si="149"/>
        <v>0</v>
      </c>
      <c r="AE836" s="771">
        <f t="shared" si="150"/>
        <v>0</v>
      </c>
      <c r="AF836" s="772">
        <f t="shared" si="151"/>
        <v>0</v>
      </c>
      <c r="AG836" s="773"/>
      <c r="AH836" s="774"/>
      <c r="AI836" s="775"/>
      <c r="AJ836" s="776"/>
      <c r="AK836" s="777"/>
      <c r="AL836" s="769"/>
      <c r="AM836" s="770" t="str">
        <f t="shared" si="152"/>
        <v/>
      </c>
      <c r="AN836" s="771" t="str">
        <f t="shared" si="146"/>
        <v/>
      </c>
      <c r="AO836" s="771">
        <f t="shared" si="153"/>
        <v>0</v>
      </c>
      <c r="AP836" s="771">
        <f t="shared" si="154"/>
        <v>0</v>
      </c>
      <c r="AQ836" s="771">
        <f t="shared" si="155"/>
        <v>0</v>
      </c>
      <c r="AR836" s="772">
        <f t="shared" si="156"/>
        <v>0</v>
      </c>
    </row>
    <row r="837" spans="22:44" x14ac:dyDescent="0.25">
      <c r="V837" s="774"/>
      <c r="W837" s="775"/>
      <c r="X837" s="776"/>
      <c r="Y837" s="777"/>
      <c r="Z837" s="769"/>
      <c r="AA837" s="770" t="str">
        <f t="shared" si="147"/>
        <v/>
      </c>
      <c r="AB837" s="771" t="str">
        <f t="shared" si="145"/>
        <v/>
      </c>
      <c r="AC837" s="771">
        <f t="shared" si="148"/>
        <v>0</v>
      </c>
      <c r="AD837" s="771">
        <f t="shared" si="149"/>
        <v>0</v>
      </c>
      <c r="AE837" s="771">
        <f t="shared" si="150"/>
        <v>0</v>
      </c>
      <c r="AF837" s="772">
        <f t="shared" si="151"/>
        <v>0</v>
      </c>
      <c r="AG837" s="773"/>
      <c r="AH837" s="774"/>
      <c r="AI837" s="775"/>
      <c r="AJ837" s="776"/>
      <c r="AK837" s="777"/>
      <c r="AL837" s="769"/>
      <c r="AM837" s="770" t="str">
        <f t="shared" si="152"/>
        <v/>
      </c>
      <c r="AN837" s="771" t="str">
        <f t="shared" si="146"/>
        <v/>
      </c>
      <c r="AO837" s="771">
        <f t="shared" si="153"/>
        <v>0</v>
      </c>
      <c r="AP837" s="771">
        <f t="shared" si="154"/>
        <v>0</v>
      </c>
      <c r="AQ837" s="771">
        <f t="shared" si="155"/>
        <v>0</v>
      </c>
      <c r="AR837" s="772">
        <f t="shared" si="156"/>
        <v>0</v>
      </c>
    </row>
    <row r="838" spans="22:44" x14ac:dyDescent="0.25">
      <c r="V838" s="774"/>
      <c r="W838" s="775"/>
      <c r="X838" s="776"/>
      <c r="Y838" s="777"/>
      <c r="Z838" s="769"/>
      <c r="AA838" s="770" t="str">
        <f t="shared" si="147"/>
        <v/>
      </c>
      <c r="AB838" s="771" t="str">
        <f t="shared" si="145"/>
        <v/>
      </c>
      <c r="AC838" s="771">
        <f t="shared" si="148"/>
        <v>0</v>
      </c>
      <c r="AD838" s="771">
        <f t="shared" si="149"/>
        <v>0</v>
      </c>
      <c r="AE838" s="771">
        <f t="shared" si="150"/>
        <v>0</v>
      </c>
      <c r="AF838" s="772">
        <f t="shared" si="151"/>
        <v>0</v>
      </c>
      <c r="AG838" s="773"/>
      <c r="AH838" s="774"/>
      <c r="AI838" s="775"/>
      <c r="AJ838" s="776"/>
      <c r="AK838" s="777"/>
      <c r="AL838" s="769"/>
      <c r="AM838" s="770" t="str">
        <f t="shared" si="152"/>
        <v/>
      </c>
      <c r="AN838" s="771" t="str">
        <f t="shared" si="146"/>
        <v/>
      </c>
      <c r="AO838" s="771">
        <f t="shared" si="153"/>
        <v>0</v>
      </c>
      <c r="AP838" s="771">
        <f t="shared" si="154"/>
        <v>0</v>
      </c>
      <c r="AQ838" s="771">
        <f t="shared" si="155"/>
        <v>0</v>
      </c>
      <c r="AR838" s="772">
        <f t="shared" si="156"/>
        <v>0</v>
      </c>
    </row>
    <row r="839" spans="22:44" x14ac:dyDescent="0.25">
      <c r="V839" s="774"/>
      <c r="W839" s="775"/>
      <c r="X839" s="776"/>
      <c r="Y839" s="777"/>
      <c r="Z839" s="769"/>
      <c r="AA839" s="770" t="str">
        <f t="shared" si="147"/>
        <v/>
      </c>
      <c r="AB839" s="771" t="str">
        <f t="shared" si="145"/>
        <v/>
      </c>
      <c r="AC839" s="771">
        <f t="shared" si="148"/>
        <v>0</v>
      </c>
      <c r="AD839" s="771">
        <f t="shared" si="149"/>
        <v>0</v>
      </c>
      <c r="AE839" s="771">
        <f t="shared" si="150"/>
        <v>0</v>
      </c>
      <c r="AF839" s="772">
        <f t="shared" si="151"/>
        <v>0</v>
      </c>
      <c r="AG839" s="773"/>
      <c r="AH839" s="774"/>
      <c r="AI839" s="775"/>
      <c r="AJ839" s="776"/>
      <c r="AK839" s="777"/>
      <c r="AL839" s="769"/>
      <c r="AM839" s="770" t="str">
        <f t="shared" si="152"/>
        <v/>
      </c>
      <c r="AN839" s="771" t="str">
        <f t="shared" si="146"/>
        <v/>
      </c>
      <c r="AO839" s="771">
        <f t="shared" si="153"/>
        <v>0</v>
      </c>
      <c r="AP839" s="771">
        <f t="shared" si="154"/>
        <v>0</v>
      </c>
      <c r="AQ839" s="771">
        <f t="shared" si="155"/>
        <v>0</v>
      </c>
      <c r="AR839" s="772">
        <f t="shared" si="156"/>
        <v>0</v>
      </c>
    </row>
    <row r="840" spans="22:44" x14ac:dyDescent="0.25">
      <c r="V840" s="774"/>
      <c r="W840" s="775"/>
      <c r="X840" s="776"/>
      <c r="Y840" s="777"/>
      <c r="Z840" s="769"/>
      <c r="AA840" s="770" t="str">
        <f t="shared" si="147"/>
        <v/>
      </c>
      <c r="AB840" s="771" t="str">
        <f t="shared" ref="AB840:AB903" si="157">IF(Y840&gt;1,IF((TestEOY-X840)/365&gt;AA840,AA840,ROUNDUP(((TestEOY-X840)/365),0)),"")</f>
        <v/>
      </c>
      <c r="AC840" s="771">
        <f t="shared" si="148"/>
        <v>0</v>
      </c>
      <c r="AD840" s="771">
        <f t="shared" si="149"/>
        <v>0</v>
      </c>
      <c r="AE840" s="771">
        <f t="shared" si="150"/>
        <v>0</v>
      </c>
      <c r="AF840" s="772">
        <f t="shared" si="151"/>
        <v>0</v>
      </c>
      <c r="AG840" s="773"/>
      <c r="AH840" s="774"/>
      <c r="AI840" s="775"/>
      <c r="AJ840" s="776"/>
      <c r="AK840" s="777"/>
      <c r="AL840" s="769"/>
      <c r="AM840" s="770" t="str">
        <f t="shared" si="152"/>
        <v/>
      </c>
      <c r="AN840" s="771" t="str">
        <f t="shared" ref="AN840:AN903" si="158">IF(AK840&lt;&gt;"",IF((TestEOY-AJ840)/365&gt;AM840,AM840,ROUNDUP(((TestEOY-AJ840)/365),0)),"")</f>
        <v/>
      </c>
      <c r="AO840" s="771">
        <f t="shared" si="153"/>
        <v>0</v>
      </c>
      <c r="AP840" s="771">
        <f t="shared" si="154"/>
        <v>0</v>
      </c>
      <c r="AQ840" s="771">
        <f t="shared" si="155"/>
        <v>0</v>
      </c>
      <c r="AR840" s="772">
        <f t="shared" si="156"/>
        <v>0</v>
      </c>
    </row>
    <row r="841" spans="22:44" x14ac:dyDescent="0.25">
      <c r="V841" s="774"/>
      <c r="W841" s="775"/>
      <c r="X841" s="776"/>
      <c r="Y841" s="777"/>
      <c r="Z841" s="769"/>
      <c r="AA841" s="770" t="str">
        <f t="shared" ref="AA841:AA904" si="159">IFERROR(INDEX($AU$8:$AU$23,MATCH(V841,$AT$8:$AT$23,0)),"")</f>
        <v/>
      </c>
      <c r="AB841" s="771" t="str">
        <f t="shared" si="157"/>
        <v/>
      </c>
      <c r="AC841" s="771">
        <f t="shared" ref="AC841:AC904" si="160">IFERROR(IF(AB841&gt;=AA841,0,IF(AA841&gt;AB841,SLN(Y841,Z841,AA841),0)),"")</f>
        <v>0</v>
      </c>
      <c r="AD841" s="771">
        <f t="shared" ref="AD841:AD904" si="161">AE841-AC841</f>
        <v>0</v>
      </c>
      <c r="AE841" s="771">
        <f t="shared" ref="AE841:AE904" si="162">IFERROR(IF(OR(AA841=0,AA841=""),
     0,
     IF(AB841&gt;=AA841,
          +Y841,
          (+AC841*AB841))),
"")</f>
        <v>0</v>
      </c>
      <c r="AF841" s="772">
        <f t="shared" ref="AF841:AF904" si="163">IFERROR(IF(AE841&gt;Y841,0,(+Y841-AE841))-Z841,"")</f>
        <v>0</v>
      </c>
      <c r="AG841" s="773"/>
      <c r="AH841" s="774"/>
      <c r="AI841" s="775"/>
      <c r="AJ841" s="776"/>
      <c r="AK841" s="777"/>
      <c r="AL841" s="769"/>
      <c r="AM841" s="770" t="str">
        <f t="shared" ref="AM841:AM904" si="164">IFERROR(INDEX($AU$8:$AU$23,MATCH(AH841,$AT$8:$AT$23,0)),"")</f>
        <v/>
      </c>
      <c r="AN841" s="771" t="str">
        <f t="shared" si="158"/>
        <v/>
      </c>
      <c r="AO841" s="771">
        <f t="shared" ref="AO841:AO904" si="165">IFERROR(IF(AN841&gt;=AM841,0,IF(AM841&gt;AN841,SLN(AK841,AL841,AM841),0)),"")</f>
        <v>0</v>
      </c>
      <c r="AP841" s="771">
        <f t="shared" ref="AP841:AP904" si="166">AQ841-AO841</f>
        <v>0</v>
      </c>
      <c r="AQ841" s="771">
        <f t="shared" ref="AQ841:AQ904" si="167">IFERROR(IF(OR(AM841=0,AM841=""),
     0,
     IF(AN841&gt;=AM841,
          +AK841,
          (+AO841*AN841))),
"")</f>
        <v>0</v>
      </c>
      <c r="AR841" s="772">
        <f t="shared" ref="AR841:AR904" si="168">IFERROR(IF(AQ841&gt;AK841,0,(+AK841-AQ841))-AL841,"")</f>
        <v>0</v>
      </c>
    </row>
    <row r="842" spans="22:44" x14ac:dyDescent="0.25">
      <c r="V842" s="774"/>
      <c r="W842" s="775"/>
      <c r="X842" s="776"/>
      <c r="Y842" s="777"/>
      <c r="Z842" s="769"/>
      <c r="AA842" s="770" t="str">
        <f t="shared" si="159"/>
        <v/>
      </c>
      <c r="AB842" s="771" t="str">
        <f t="shared" si="157"/>
        <v/>
      </c>
      <c r="AC842" s="771">
        <f t="shared" si="160"/>
        <v>0</v>
      </c>
      <c r="AD842" s="771">
        <f t="shared" si="161"/>
        <v>0</v>
      </c>
      <c r="AE842" s="771">
        <f t="shared" si="162"/>
        <v>0</v>
      </c>
      <c r="AF842" s="772">
        <f t="shared" si="163"/>
        <v>0</v>
      </c>
      <c r="AG842" s="773"/>
      <c r="AH842" s="774"/>
      <c r="AI842" s="775"/>
      <c r="AJ842" s="776"/>
      <c r="AK842" s="777"/>
      <c r="AL842" s="769"/>
      <c r="AM842" s="770" t="str">
        <f t="shared" si="164"/>
        <v/>
      </c>
      <c r="AN842" s="771" t="str">
        <f t="shared" si="158"/>
        <v/>
      </c>
      <c r="AO842" s="771">
        <f t="shared" si="165"/>
        <v>0</v>
      </c>
      <c r="AP842" s="771">
        <f t="shared" si="166"/>
        <v>0</v>
      </c>
      <c r="AQ842" s="771">
        <f t="shared" si="167"/>
        <v>0</v>
      </c>
      <c r="AR842" s="772">
        <f t="shared" si="168"/>
        <v>0</v>
      </c>
    </row>
    <row r="843" spans="22:44" x14ac:dyDescent="0.25">
      <c r="V843" s="774"/>
      <c r="W843" s="775"/>
      <c r="X843" s="776"/>
      <c r="Y843" s="777"/>
      <c r="Z843" s="769"/>
      <c r="AA843" s="770" t="str">
        <f t="shared" si="159"/>
        <v/>
      </c>
      <c r="AB843" s="771" t="str">
        <f t="shared" si="157"/>
        <v/>
      </c>
      <c r="AC843" s="771">
        <f t="shared" si="160"/>
        <v>0</v>
      </c>
      <c r="AD843" s="771">
        <f t="shared" si="161"/>
        <v>0</v>
      </c>
      <c r="AE843" s="771">
        <f t="shared" si="162"/>
        <v>0</v>
      </c>
      <c r="AF843" s="772">
        <f t="shared" si="163"/>
        <v>0</v>
      </c>
      <c r="AG843" s="773"/>
      <c r="AH843" s="774"/>
      <c r="AI843" s="775"/>
      <c r="AJ843" s="776"/>
      <c r="AK843" s="777"/>
      <c r="AL843" s="769"/>
      <c r="AM843" s="770" t="str">
        <f t="shared" si="164"/>
        <v/>
      </c>
      <c r="AN843" s="771" t="str">
        <f t="shared" si="158"/>
        <v/>
      </c>
      <c r="AO843" s="771">
        <f t="shared" si="165"/>
        <v>0</v>
      </c>
      <c r="AP843" s="771">
        <f t="shared" si="166"/>
        <v>0</v>
      </c>
      <c r="AQ843" s="771">
        <f t="shared" si="167"/>
        <v>0</v>
      </c>
      <c r="AR843" s="772">
        <f t="shared" si="168"/>
        <v>0</v>
      </c>
    </row>
    <row r="844" spans="22:44" x14ac:dyDescent="0.25">
      <c r="V844" s="774"/>
      <c r="W844" s="775"/>
      <c r="X844" s="776"/>
      <c r="Y844" s="777"/>
      <c r="Z844" s="769"/>
      <c r="AA844" s="770" t="str">
        <f t="shared" si="159"/>
        <v/>
      </c>
      <c r="AB844" s="771" t="str">
        <f t="shared" si="157"/>
        <v/>
      </c>
      <c r="AC844" s="771">
        <f t="shared" si="160"/>
        <v>0</v>
      </c>
      <c r="AD844" s="771">
        <f t="shared" si="161"/>
        <v>0</v>
      </c>
      <c r="AE844" s="771">
        <f t="shared" si="162"/>
        <v>0</v>
      </c>
      <c r="AF844" s="772">
        <f t="shared" si="163"/>
        <v>0</v>
      </c>
      <c r="AG844" s="773"/>
      <c r="AH844" s="774"/>
      <c r="AI844" s="775"/>
      <c r="AJ844" s="776"/>
      <c r="AK844" s="777"/>
      <c r="AL844" s="769"/>
      <c r="AM844" s="770" t="str">
        <f t="shared" si="164"/>
        <v/>
      </c>
      <c r="AN844" s="771" t="str">
        <f t="shared" si="158"/>
        <v/>
      </c>
      <c r="AO844" s="771">
        <f t="shared" si="165"/>
        <v>0</v>
      </c>
      <c r="AP844" s="771">
        <f t="shared" si="166"/>
        <v>0</v>
      </c>
      <c r="AQ844" s="771">
        <f t="shared" si="167"/>
        <v>0</v>
      </c>
      <c r="AR844" s="772">
        <f t="shared" si="168"/>
        <v>0</v>
      </c>
    </row>
    <row r="845" spans="22:44" x14ac:dyDescent="0.25">
      <c r="V845" s="774"/>
      <c r="W845" s="775"/>
      <c r="X845" s="776"/>
      <c r="Y845" s="777"/>
      <c r="Z845" s="769"/>
      <c r="AA845" s="770" t="str">
        <f t="shared" si="159"/>
        <v/>
      </c>
      <c r="AB845" s="771" t="str">
        <f t="shared" si="157"/>
        <v/>
      </c>
      <c r="AC845" s="771">
        <f t="shared" si="160"/>
        <v>0</v>
      </c>
      <c r="AD845" s="771">
        <f t="shared" si="161"/>
        <v>0</v>
      </c>
      <c r="AE845" s="771">
        <f t="shared" si="162"/>
        <v>0</v>
      </c>
      <c r="AF845" s="772">
        <f t="shared" si="163"/>
        <v>0</v>
      </c>
      <c r="AG845" s="773"/>
      <c r="AH845" s="774"/>
      <c r="AI845" s="775"/>
      <c r="AJ845" s="776"/>
      <c r="AK845" s="777"/>
      <c r="AL845" s="769"/>
      <c r="AM845" s="770" t="str">
        <f t="shared" si="164"/>
        <v/>
      </c>
      <c r="AN845" s="771" t="str">
        <f t="shared" si="158"/>
        <v/>
      </c>
      <c r="AO845" s="771">
        <f t="shared" si="165"/>
        <v>0</v>
      </c>
      <c r="AP845" s="771">
        <f t="shared" si="166"/>
        <v>0</v>
      </c>
      <c r="AQ845" s="771">
        <f t="shared" si="167"/>
        <v>0</v>
      </c>
      <c r="AR845" s="772">
        <f t="shared" si="168"/>
        <v>0</v>
      </c>
    </row>
    <row r="846" spans="22:44" x14ac:dyDescent="0.25">
      <c r="V846" s="774"/>
      <c r="W846" s="775"/>
      <c r="X846" s="776"/>
      <c r="Y846" s="777"/>
      <c r="Z846" s="769"/>
      <c r="AA846" s="770" t="str">
        <f t="shared" si="159"/>
        <v/>
      </c>
      <c r="AB846" s="771" t="str">
        <f t="shared" si="157"/>
        <v/>
      </c>
      <c r="AC846" s="771">
        <f t="shared" si="160"/>
        <v>0</v>
      </c>
      <c r="AD846" s="771">
        <f t="shared" si="161"/>
        <v>0</v>
      </c>
      <c r="AE846" s="771">
        <f t="shared" si="162"/>
        <v>0</v>
      </c>
      <c r="AF846" s="772">
        <f t="shared" si="163"/>
        <v>0</v>
      </c>
      <c r="AG846" s="773"/>
      <c r="AH846" s="774"/>
      <c r="AI846" s="775"/>
      <c r="AJ846" s="776"/>
      <c r="AK846" s="777"/>
      <c r="AL846" s="769"/>
      <c r="AM846" s="770" t="str">
        <f t="shared" si="164"/>
        <v/>
      </c>
      <c r="AN846" s="771" t="str">
        <f t="shared" si="158"/>
        <v/>
      </c>
      <c r="AO846" s="771">
        <f t="shared" si="165"/>
        <v>0</v>
      </c>
      <c r="AP846" s="771">
        <f t="shared" si="166"/>
        <v>0</v>
      </c>
      <c r="AQ846" s="771">
        <f t="shared" si="167"/>
        <v>0</v>
      </c>
      <c r="AR846" s="772">
        <f t="shared" si="168"/>
        <v>0</v>
      </c>
    </row>
    <row r="847" spans="22:44" x14ac:dyDescent="0.25">
      <c r="V847" s="774"/>
      <c r="W847" s="775"/>
      <c r="X847" s="776"/>
      <c r="Y847" s="777"/>
      <c r="Z847" s="769"/>
      <c r="AA847" s="770" t="str">
        <f t="shared" si="159"/>
        <v/>
      </c>
      <c r="AB847" s="771" t="str">
        <f t="shared" si="157"/>
        <v/>
      </c>
      <c r="AC847" s="771">
        <f t="shared" si="160"/>
        <v>0</v>
      </c>
      <c r="AD847" s="771">
        <f t="shared" si="161"/>
        <v>0</v>
      </c>
      <c r="AE847" s="771">
        <f t="shared" si="162"/>
        <v>0</v>
      </c>
      <c r="AF847" s="772">
        <f t="shared" si="163"/>
        <v>0</v>
      </c>
      <c r="AG847" s="773"/>
      <c r="AH847" s="774"/>
      <c r="AI847" s="775"/>
      <c r="AJ847" s="776"/>
      <c r="AK847" s="777"/>
      <c r="AL847" s="769"/>
      <c r="AM847" s="770" t="str">
        <f t="shared" si="164"/>
        <v/>
      </c>
      <c r="AN847" s="771" t="str">
        <f t="shared" si="158"/>
        <v/>
      </c>
      <c r="AO847" s="771">
        <f t="shared" si="165"/>
        <v>0</v>
      </c>
      <c r="AP847" s="771">
        <f t="shared" si="166"/>
        <v>0</v>
      </c>
      <c r="AQ847" s="771">
        <f t="shared" si="167"/>
        <v>0</v>
      </c>
      <c r="AR847" s="772">
        <f t="shared" si="168"/>
        <v>0</v>
      </c>
    </row>
    <row r="848" spans="22:44" x14ac:dyDescent="0.25">
      <c r="V848" s="774"/>
      <c r="W848" s="775"/>
      <c r="X848" s="776"/>
      <c r="Y848" s="777"/>
      <c r="Z848" s="769"/>
      <c r="AA848" s="770" t="str">
        <f t="shared" si="159"/>
        <v/>
      </c>
      <c r="AB848" s="771" t="str">
        <f t="shared" si="157"/>
        <v/>
      </c>
      <c r="AC848" s="771">
        <f t="shared" si="160"/>
        <v>0</v>
      </c>
      <c r="AD848" s="771">
        <f t="shared" si="161"/>
        <v>0</v>
      </c>
      <c r="AE848" s="771">
        <f t="shared" si="162"/>
        <v>0</v>
      </c>
      <c r="AF848" s="772">
        <f t="shared" si="163"/>
        <v>0</v>
      </c>
      <c r="AG848" s="773"/>
      <c r="AH848" s="774"/>
      <c r="AI848" s="775"/>
      <c r="AJ848" s="776"/>
      <c r="AK848" s="777"/>
      <c r="AL848" s="769"/>
      <c r="AM848" s="770" t="str">
        <f t="shared" si="164"/>
        <v/>
      </c>
      <c r="AN848" s="771" t="str">
        <f t="shared" si="158"/>
        <v/>
      </c>
      <c r="AO848" s="771">
        <f t="shared" si="165"/>
        <v>0</v>
      </c>
      <c r="AP848" s="771">
        <f t="shared" si="166"/>
        <v>0</v>
      </c>
      <c r="AQ848" s="771">
        <f t="shared" si="167"/>
        <v>0</v>
      </c>
      <c r="AR848" s="772">
        <f t="shared" si="168"/>
        <v>0</v>
      </c>
    </row>
    <row r="849" spans="22:44" x14ac:dyDescent="0.25">
      <c r="V849" s="774"/>
      <c r="W849" s="775"/>
      <c r="X849" s="776"/>
      <c r="Y849" s="777"/>
      <c r="Z849" s="769"/>
      <c r="AA849" s="770" t="str">
        <f t="shared" si="159"/>
        <v/>
      </c>
      <c r="AB849" s="771" t="str">
        <f t="shared" si="157"/>
        <v/>
      </c>
      <c r="AC849" s="771">
        <f t="shared" si="160"/>
        <v>0</v>
      </c>
      <c r="AD849" s="771">
        <f t="shared" si="161"/>
        <v>0</v>
      </c>
      <c r="AE849" s="771">
        <f t="shared" si="162"/>
        <v>0</v>
      </c>
      <c r="AF849" s="772">
        <f t="shared" si="163"/>
        <v>0</v>
      </c>
      <c r="AG849" s="773"/>
      <c r="AH849" s="774"/>
      <c r="AI849" s="775"/>
      <c r="AJ849" s="776"/>
      <c r="AK849" s="777"/>
      <c r="AL849" s="769"/>
      <c r="AM849" s="770" t="str">
        <f t="shared" si="164"/>
        <v/>
      </c>
      <c r="AN849" s="771" t="str">
        <f t="shared" si="158"/>
        <v/>
      </c>
      <c r="AO849" s="771">
        <f t="shared" si="165"/>
        <v>0</v>
      </c>
      <c r="AP849" s="771">
        <f t="shared" si="166"/>
        <v>0</v>
      </c>
      <c r="AQ849" s="771">
        <f t="shared" si="167"/>
        <v>0</v>
      </c>
      <c r="AR849" s="772">
        <f t="shared" si="168"/>
        <v>0</v>
      </c>
    </row>
    <row r="850" spans="22:44" x14ac:dyDescent="0.25">
      <c r="V850" s="774"/>
      <c r="W850" s="775"/>
      <c r="X850" s="776"/>
      <c r="Y850" s="777"/>
      <c r="Z850" s="769"/>
      <c r="AA850" s="770" t="str">
        <f t="shared" si="159"/>
        <v/>
      </c>
      <c r="AB850" s="771" t="str">
        <f t="shared" si="157"/>
        <v/>
      </c>
      <c r="AC850" s="771">
        <f t="shared" si="160"/>
        <v>0</v>
      </c>
      <c r="AD850" s="771">
        <f t="shared" si="161"/>
        <v>0</v>
      </c>
      <c r="AE850" s="771">
        <f t="shared" si="162"/>
        <v>0</v>
      </c>
      <c r="AF850" s="772">
        <f t="shared" si="163"/>
        <v>0</v>
      </c>
      <c r="AG850" s="773"/>
      <c r="AH850" s="774"/>
      <c r="AI850" s="775"/>
      <c r="AJ850" s="776"/>
      <c r="AK850" s="777"/>
      <c r="AL850" s="769"/>
      <c r="AM850" s="770" t="str">
        <f t="shared" si="164"/>
        <v/>
      </c>
      <c r="AN850" s="771" t="str">
        <f t="shared" si="158"/>
        <v/>
      </c>
      <c r="AO850" s="771">
        <f t="shared" si="165"/>
        <v>0</v>
      </c>
      <c r="AP850" s="771">
        <f t="shared" si="166"/>
        <v>0</v>
      </c>
      <c r="AQ850" s="771">
        <f t="shared" si="167"/>
        <v>0</v>
      </c>
      <c r="AR850" s="772">
        <f t="shared" si="168"/>
        <v>0</v>
      </c>
    </row>
    <row r="851" spans="22:44" x14ac:dyDescent="0.25">
      <c r="V851" s="774"/>
      <c r="W851" s="775"/>
      <c r="X851" s="776"/>
      <c r="Y851" s="777"/>
      <c r="Z851" s="769"/>
      <c r="AA851" s="770" t="str">
        <f t="shared" si="159"/>
        <v/>
      </c>
      <c r="AB851" s="771" t="str">
        <f t="shared" si="157"/>
        <v/>
      </c>
      <c r="AC851" s="771">
        <f t="shared" si="160"/>
        <v>0</v>
      </c>
      <c r="AD851" s="771">
        <f t="shared" si="161"/>
        <v>0</v>
      </c>
      <c r="AE851" s="771">
        <f t="shared" si="162"/>
        <v>0</v>
      </c>
      <c r="AF851" s="772">
        <f t="shared" si="163"/>
        <v>0</v>
      </c>
      <c r="AG851" s="773"/>
      <c r="AH851" s="774"/>
      <c r="AI851" s="775"/>
      <c r="AJ851" s="776"/>
      <c r="AK851" s="777"/>
      <c r="AL851" s="769"/>
      <c r="AM851" s="770" t="str">
        <f t="shared" si="164"/>
        <v/>
      </c>
      <c r="AN851" s="771" t="str">
        <f t="shared" si="158"/>
        <v/>
      </c>
      <c r="AO851" s="771">
        <f t="shared" si="165"/>
        <v>0</v>
      </c>
      <c r="AP851" s="771">
        <f t="shared" si="166"/>
        <v>0</v>
      </c>
      <c r="AQ851" s="771">
        <f t="shared" si="167"/>
        <v>0</v>
      </c>
      <c r="AR851" s="772">
        <f t="shared" si="168"/>
        <v>0</v>
      </c>
    </row>
    <row r="852" spans="22:44" x14ac:dyDescent="0.25">
      <c r="V852" s="774"/>
      <c r="W852" s="775"/>
      <c r="X852" s="776"/>
      <c r="Y852" s="777"/>
      <c r="Z852" s="769"/>
      <c r="AA852" s="770" t="str">
        <f t="shared" si="159"/>
        <v/>
      </c>
      <c r="AB852" s="771" t="str">
        <f t="shared" si="157"/>
        <v/>
      </c>
      <c r="AC852" s="771">
        <f t="shared" si="160"/>
        <v>0</v>
      </c>
      <c r="AD852" s="771">
        <f t="shared" si="161"/>
        <v>0</v>
      </c>
      <c r="AE852" s="771">
        <f t="shared" si="162"/>
        <v>0</v>
      </c>
      <c r="AF852" s="772">
        <f t="shared" si="163"/>
        <v>0</v>
      </c>
      <c r="AG852" s="773"/>
      <c r="AH852" s="774"/>
      <c r="AI852" s="775"/>
      <c r="AJ852" s="776"/>
      <c r="AK852" s="777"/>
      <c r="AL852" s="769"/>
      <c r="AM852" s="770" t="str">
        <f t="shared" si="164"/>
        <v/>
      </c>
      <c r="AN852" s="771" t="str">
        <f t="shared" si="158"/>
        <v/>
      </c>
      <c r="AO852" s="771">
        <f t="shared" si="165"/>
        <v>0</v>
      </c>
      <c r="AP852" s="771">
        <f t="shared" si="166"/>
        <v>0</v>
      </c>
      <c r="AQ852" s="771">
        <f t="shared" si="167"/>
        <v>0</v>
      </c>
      <c r="AR852" s="772">
        <f t="shared" si="168"/>
        <v>0</v>
      </c>
    </row>
    <row r="853" spans="22:44" x14ac:dyDescent="0.25">
      <c r="V853" s="774"/>
      <c r="W853" s="775"/>
      <c r="X853" s="776"/>
      <c r="Y853" s="777"/>
      <c r="Z853" s="769"/>
      <c r="AA853" s="770" t="str">
        <f t="shared" si="159"/>
        <v/>
      </c>
      <c r="AB853" s="771" t="str">
        <f t="shared" si="157"/>
        <v/>
      </c>
      <c r="AC853" s="771">
        <f t="shared" si="160"/>
        <v>0</v>
      </c>
      <c r="AD853" s="771">
        <f t="shared" si="161"/>
        <v>0</v>
      </c>
      <c r="AE853" s="771">
        <f t="shared" si="162"/>
        <v>0</v>
      </c>
      <c r="AF853" s="772">
        <f t="shared" si="163"/>
        <v>0</v>
      </c>
      <c r="AG853" s="773"/>
      <c r="AH853" s="774"/>
      <c r="AI853" s="775"/>
      <c r="AJ853" s="776"/>
      <c r="AK853" s="777"/>
      <c r="AL853" s="769"/>
      <c r="AM853" s="770" t="str">
        <f t="shared" si="164"/>
        <v/>
      </c>
      <c r="AN853" s="771" t="str">
        <f t="shared" si="158"/>
        <v/>
      </c>
      <c r="AO853" s="771">
        <f t="shared" si="165"/>
        <v>0</v>
      </c>
      <c r="AP853" s="771">
        <f t="shared" si="166"/>
        <v>0</v>
      </c>
      <c r="AQ853" s="771">
        <f t="shared" si="167"/>
        <v>0</v>
      </c>
      <c r="AR853" s="772">
        <f t="shared" si="168"/>
        <v>0</v>
      </c>
    </row>
    <row r="854" spans="22:44" x14ac:dyDescent="0.25">
      <c r="V854" s="774"/>
      <c r="W854" s="775"/>
      <c r="X854" s="776"/>
      <c r="Y854" s="777"/>
      <c r="Z854" s="769"/>
      <c r="AA854" s="770" t="str">
        <f t="shared" si="159"/>
        <v/>
      </c>
      <c r="AB854" s="771" t="str">
        <f t="shared" si="157"/>
        <v/>
      </c>
      <c r="AC854" s="771">
        <f t="shared" si="160"/>
        <v>0</v>
      </c>
      <c r="AD854" s="771">
        <f t="shared" si="161"/>
        <v>0</v>
      </c>
      <c r="AE854" s="771">
        <f t="shared" si="162"/>
        <v>0</v>
      </c>
      <c r="AF854" s="772">
        <f t="shared" si="163"/>
        <v>0</v>
      </c>
      <c r="AG854" s="773"/>
      <c r="AH854" s="774"/>
      <c r="AI854" s="775"/>
      <c r="AJ854" s="776"/>
      <c r="AK854" s="777"/>
      <c r="AL854" s="769"/>
      <c r="AM854" s="770" t="str">
        <f t="shared" si="164"/>
        <v/>
      </c>
      <c r="AN854" s="771" t="str">
        <f t="shared" si="158"/>
        <v/>
      </c>
      <c r="AO854" s="771">
        <f t="shared" si="165"/>
        <v>0</v>
      </c>
      <c r="AP854" s="771">
        <f t="shared" si="166"/>
        <v>0</v>
      </c>
      <c r="AQ854" s="771">
        <f t="shared" si="167"/>
        <v>0</v>
      </c>
      <c r="AR854" s="772">
        <f t="shared" si="168"/>
        <v>0</v>
      </c>
    </row>
    <row r="855" spans="22:44" x14ac:dyDescent="0.25">
      <c r="V855" s="774"/>
      <c r="W855" s="775"/>
      <c r="X855" s="776"/>
      <c r="Y855" s="777"/>
      <c r="Z855" s="769"/>
      <c r="AA855" s="770" t="str">
        <f t="shared" si="159"/>
        <v/>
      </c>
      <c r="AB855" s="771" t="str">
        <f t="shared" si="157"/>
        <v/>
      </c>
      <c r="AC855" s="771">
        <f t="shared" si="160"/>
        <v>0</v>
      </c>
      <c r="AD855" s="771">
        <f t="shared" si="161"/>
        <v>0</v>
      </c>
      <c r="AE855" s="771">
        <f t="shared" si="162"/>
        <v>0</v>
      </c>
      <c r="AF855" s="772">
        <f t="shared" si="163"/>
        <v>0</v>
      </c>
      <c r="AG855" s="773"/>
      <c r="AH855" s="774"/>
      <c r="AI855" s="775"/>
      <c r="AJ855" s="776"/>
      <c r="AK855" s="777"/>
      <c r="AL855" s="769"/>
      <c r="AM855" s="770" t="str">
        <f t="shared" si="164"/>
        <v/>
      </c>
      <c r="AN855" s="771" t="str">
        <f t="shared" si="158"/>
        <v/>
      </c>
      <c r="AO855" s="771">
        <f t="shared" si="165"/>
        <v>0</v>
      </c>
      <c r="AP855" s="771">
        <f t="shared" si="166"/>
        <v>0</v>
      </c>
      <c r="AQ855" s="771">
        <f t="shared" si="167"/>
        <v>0</v>
      </c>
      <c r="AR855" s="772">
        <f t="shared" si="168"/>
        <v>0</v>
      </c>
    </row>
    <row r="856" spans="22:44" x14ac:dyDescent="0.25">
      <c r="V856" s="774"/>
      <c r="W856" s="775"/>
      <c r="X856" s="776"/>
      <c r="Y856" s="777"/>
      <c r="Z856" s="769"/>
      <c r="AA856" s="770" t="str">
        <f t="shared" si="159"/>
        <v/>
      </c>
      <c r="AB856" s="771" t="str">
        <f t="shared" si="157"/>
        <v/>
      </c>
      <c r="AC856" s="771">
        <f t="shared" si="160"/>
        <v>0</v>
      </c>
      <c r="AD856" s="771">
        <f t="shared" si="161"/>
        <v>0</v>
      </c>
      <c r="AE856" s="771">
        <f t="shared" si="162"/>
        <v>0</v>
      </c>
      <c r="AF856" s="772">
        <f t="shared" si="163"/>
        <v>0</v>
      </c>
      <c r="AG856" s="773"/>
      <c r="AH856" s="774"/>
      <c r="AI856" s="775"/>
      <c r="AJ856" s="776"/>
      <c r="AK856" s="777"/>
      <c r="AL856" s="769"/>
      <c r="AM856" s="770" t="str">
        <f t="shared" si="164"/>
        <v/>
      </c>
      <c r="AN856" s="771" t="str">
        <f t="shared" si="158"/>
        <v/>
      </c>
      <c r="AO856" s="771">
        <f t="shared" si="165"/>
        <v>0</v>
      </c>
      <c r="AP856" s="771">
        <f t="shared" si="166"/>
        <v>0</v>
      </c>
      <c r="AQ856" s="771">
        <f t="shared" si="167"/>
        <v>0</v>
      </c>
      <c r="AR856" s="772">
        <f t="shared" si="168"/>
        <v>0</v>
      </c>
    </row>
    <row r="857" spans="22:44" x14ac:dyDescent="0.25">
      <c r="V857" s="774"/>
      <c r="W857" s="775"/>
      <c r="X857" s="776"/>
      <c r="Y857" s="777"/>
      <c r="Z857" s="769"/>
      <c r="AA857" s="770" t="str">
        <f t="shared" si="159"/>
        <v/>
      </c>
      <c r="AB857" s="771" t="str">
        <f t="shared" si="157"/>
        <v/>
      </c>
      <c r="AC857" s="771">
        <f t="shared" si="160"/>
        <v>0</v>
      </c>
      <c r="AD857" s="771">
        <f t="shared" si="161"/>
        <v>0</v>
      </c>
      <c r="AE857" s="771">
        <f t="shared" si="162"/>
        <v>0</v>
      </c>
      <c r="AF857" s="772">
        <f t="shared" si="163"/>
        <v>0</v>
      </c>
      <c r="AG857" s="773"/>
      <c r="AH857" s="774"/>
      <c r="AI857" s="775"/>
      <c r="AJ857" s="776"/>
      <c r="AK857" s="777"/>
      <c r="AL857" s="769"/>
      <c r="AM857" s="770" t="str">
        <f t="shared" si="164"/>
        <v/>
      </c>
      <c r="AN857" s="771" t="str">
        <f t="shared" si="158"/>
        <v/>
      </c>
      <c r="AO857" s="771">
        <f t="shared" si="165"/>
        <v>0</v>
      </c>
      <c r="AP857" s="771">
        <f t="shared" si="166"/>
        <v>0</v>
      </c>
      <c r="AQ857" s="771">
        <f t="shared" si="167"/>
        <v>0</v>
      </c>
      <c r="AR857" s="772">
        <f t="shared" si="168"/>
        <v>0</v>
      </c>
    </row>
    <row r="858" spans="22:44" x14ac:dyDescent="0.25">
      <c r="V858" s="774"/>
      <c r="W858" s="775"/>
      <c r="X858" s="776"/>
      <c r="Y858" s="777"/>
      <c r="Z858" s="769"/>
      <c r="AA858" s="770" t="str">
        <f t="shared" si="159"/>
        <v/>
      </c>
      <c r="AB858" s="771" t="str">
        <f t="shared" si="157"/>
        <v/>
      </c>
      <c r="AC858" s="771">
        <f t="shared" si="160"/>
        <v>0</v>
      </c>
      <c r="AD858" s="771">
        <f t="shared" si="161"/>
        <v>0</v>
      </c>
      <c r="AE858" s="771">
        <f t="shared" si="162"/>
        <v>0</v>
      </c>
      <c r="AF858" s="772">
        <f t="shared" si="163"/>
        <v>0</v>
      </c>
      <c r="AG858" s="773"/>
      <c r="AH858" s="774"/>
      <c r="AI858" s="775"/>
      <c r="AJ858" s="776"/>
      <c r="AK858" s="777"/>
      <c r="AL858" s="769"/>
      <c r="AM858" s="770" t="str">
        <f t="shared" si="164"/>
        <v/>
      </c>
      <c r="AN858" s="771" t="str">
        <f t="shared" si="158"/>
        <v/>
      </c>
      <c r="AO858" s="771">
        <f t="shared" si="165"/>
        <v>0</v>
      </c>
      <c r="AP858" s="771">
        <f t="shared" si="166"/>
        <v>0</v>
      </c>
      <c r="AQ858" s="771">
        <f t="shared" si="167"/>
        <v>0</v>
      </c>
      <c r="AR858" s="772">
        <f t="shared" si="168"/>
        <v>0</v>
      </c>
    </row>
    <row r="859" spans="22:44" x14ac:dyDescent="0.25">
      <c r="V859" s="774"/>
      <c r="W859" s="775"/>
      <c r="X859" s="776"/>
      <c r="Y859" s="777"/>
      <c r="Z859" s="769"/>
      <c r="AA859" s="770" t="str">
        <f t="shared" si="159"/>
        <v/>
      </c>
      <c r="AB859" s="771" t="str">
        <f t="shared" si="157"/>
        <v/>
      </c>
      <c r="AC859" s="771">
        <f t="shared" si="160"/>
        <v>0</v>
      </c>
      <c r="AD859" s="771">
        <f t="shared" si="161"/>
        <v>0</v>
      </c>
      <c r="AE859" s="771">
        <f t="shared" si="162"/>
        <v>0</v>
      </c>
      <c r="AF859" s="772">
        <f t="shared" si="163"/>
        <v>0</v>
      </c>
      <c r="AG859" s="773"/>
      <c r="AH859" s="774"/>
      <c r="AI859" s="775"/>
      <c r="AJ859" s="776"/>
      <c r="AK859" s="777"/>
      <c r="AL859" s="769"/>
      <c r="AM859" s="770" t="str">
        <f t="shared" si="164"/>
        <v/>
      </c>
      <c r="AN859" s="771" t="str">
        <f t="shared" si="158"/>
        <v/>
      </c>
      <c r="AO859" s="771">
        <f t="shared" si="165"/>
        <v>0</v>
      </c>
      <c r="AP859" s="771">
        <f t="shared" si="166"/>
        <v>0</v>
      </c>
      <c r="AQ859" s="771">
        <f t="shared" si="167"/>
        <v>0</v>
      </c>
      <c r="AR859" s="772">
        <f t="shared" si="168"/>
        <v>0</v>
      </c>
    </row>
    <row r="860" spans="22:44" x14ac:dyDescent="0.25">
      <c r="V860" s="774"/>
      <c r="W860" s="775"/>
      <c r="X860" s="776"/>
      <c r="Y860" s="777"/>
      <c r="Z860" s="769"/>
      <c r="AA860" s="770" t="str">
        <f t="shared" si="159"/>
        <v/>
      </c>
      <c r="AB860" s="771" t="str">
        <f t="shared" si="157"/>
        <v/>
      </c>
      <c r="AC860" s="771">
        <f t="shared" si="160"/>
        <v>0</v>
      </c>
      <c r="AD860" s="771">
        <f t="shared" si="161"/>
        <v>0</v>
      </c>
      <c r="AE860" s="771">
        <f t="shared" si="162"/>
        <v>0</v>
      </c>
      <c r="AF860" s="772">
        <f t="shared" si="163"/>
        <v>0</v>
      </c>
      <c r="AG860" s="773"/>
      <c r="AH860" s="774"/>
      <c r="AI860" s="775"/>
      <c r="AJ860" s="776"/>
      <c r="AK860" s="777"/>
      <c r="AL860" s="769"/>
      <c r="AM860" s="770" t="str">
        <f t="shared" si="164"/>
        <v/>
      </c>
      <c r="AN860" s="771" t="str">
        <f t="shared" si="158"/>
        <v/>
      </c>
      <c r="AO860" s="771">
        <f t="shared" si="165"/>
        <v>0</v>
      </c>
      <c r="AP860" s="771">
        <f t="shared" si="166"/>
        <v>0</v>
      </c>
      <c r="AQ860" s="771">
        <f t="shared" si="167"/>
        <v>0</v>
      </c>
      <c r="AR860" s="772">
        <f t="shared" si="168"/>
        <v>0</v>
      </c>
    </row>
    <row r="861" spans="22:44" x14ac:dyDescent="0.25">
      <c r="V861" s="774"/>
      <c r="W861" s="775"/>
      <c r="X861" s="776"/>
      <c r="Y861" s="777"/>
      <c r="Z861" s="769"/>
      <c r="AA861" s="770" t="str">
        <f t="shared" si="159"/>
        <v/>
      </c>
      <c r="AB861" s="771" t="str">
        <f t="shared" si="157"/>
        <v/>
      </c>
      <c r="AC861" s="771">
        <f t="shared" si="160"/>
        <v>0</v>
      </c>
      <c r="AD861" s="771">
        <f t="shared" si="161"/>
        <v>0</v>
      </c>
      <c r="AE861" s="771">
        <f t="shared" si="162"/>
        <v>0</v>
      </c>
      <c r="AF861" s="772">
        <f t="shared" si="163"/>
        <v>0</v>
      </c>
      <c r="AG861" s="773"/>
      <c r="AH861" s="774"/>
      <c r="AI861" s="775"/>
      <c r="AJ861" s="776"/>
      <c r="AK861" s="777"/>
      <c r="AL861" s="769"/>
      <c r="AM861" s="770" t="str">
        <f t="shared" si="164"/>
        <v/>
      </c>
      <c r="AN861" s="771" t="str">
        <f t="shared" si="158"/>
        <v/>
      </c>
      <c r="AO861" s="771">
        <f t="shared" si="165"/>
        <v>0</v>
      </c>
      <c r="AP861" s="771">
        <f t="shared" si="166"/>
        <v>0</v>
      </c>
      <c r="AQ861" s="771">
        <f t="shared" si="167"/>
        <v>0</v>
      </c>
      <c r="AR861" s="772">
        <f t="shared" si="168"/>
        <v>0</v>
      </c>
    </row>
    <row r="862" spans="22:44" x14ac:dyDescent="0.25">
      <c r="V862" s="774"/>
      <c r="W862" s="775"/>
      <c r="X862" s="776"/>
      <c r="Y862" s="777"/>
      <c r="Z862" s="769"/>
      <c r="AA862" s="770" t="str">
        <f t="shared" si="159"/>
        <v/>
      </c>
      <c r="AB862" s="771" t="str">
        <f t="shared" si="157"/>
        <v/>
      </c>
      <c r="AC862" s="771">
        <f t="shared" si="160"/>
        <v>0</v>
      </c>
      <c r="AD862" s="771">
        <f t="shared" si="161"/>
        <v>0</v>
      </c>
      <c r="AE862" s="771">
        <f t="shared" si="162"/>
        <v>0</v>
      </c>
      <c r="AF862" s="772">
        <f t="shared" si="163"/>
        <v>0</v>
      </c>
      <c r="AG862" s="773"/>
      <c r="AH862" s="774"/>
      <c r="AI862" s="775"/>
      <c r="AJ862" s="776"/>
      <c r="AK862" s="777"/>
      <c r="AL862" s="769"/>
      <c r="AM862" s="770" t="str">
        <f t="shared" si="164"/>
        <v/>
      </c>
      <c r="AN862" s="771" t="str">
        <f t="shared" si="158"/>
        <v/>
      </c>
      <c r="AO862" s="771">
        <f t="shared" si="165"/>
        <v>0</v>
      </c>
      <c r="AP862" s="771">
        <f t="shared" si="166"/>
        <v>0</v>
      </c>
      <c r="AQ862" s="771">
        <f t="shared" si="167"/>
        <v>0</v>
      </c>
      <c r="AR862" s="772">
        <f t="shared" si="168"/>
        <v>0</v>
      </c>
    </row>
    <row r="863" spans="22:44" x14ac:dyDescent="0.25">
      <c r="V863" s="774"/>
      <c r="W863" s="775"/>
      <c r="X863" s="776"/>
      <c r="Y863" s="777"/>
      <c r="Z863" s="769"/>
      <c r="AA863" s="770" t="str">
        <f t="shared" si="159"/>
        <v/>
      </c>
      <c r="AB863" s="771" t="str">
        <f t="shared" si="157"/>
        <v/>
      </c>
      <c r="AC863" s="771">
        <f t="shared" si="160"/>
        <v>0</v>
      </c>
      <c r="AD863" s="771">
        <f t="shared" si="161"/>
        <v>0</v>
      </c>
      <c r="AE863" s="771">
        <f t="shared" si="162"/>
        <v>0</v>
      </c>
      <c r="AF863" s="772">
        <f t="shared" si="163"/>
        <v>0</v>
      </c>
      <c r="AG863" s="773"/>
      <c r="AH863" s="774"/>
      <c r="AI863" s="775"/>
      <c r="AJ863" s="776"/>
      <c r="AK863" s="777"/>
      <c r="AL863" s="769"/>
      <c r="AM863" s="770" t="str">
        <f t="shared" si="164"/>
        <v/>
      </c>
      <c r="AN863" s="771" t="str">
        <f t="shared" si="158"/>
        <v/>
      </c>
      <c r="AO863" s="771">
        <f t="shared" si="165"/>
        <v>0</v>
      </c>
      <c r="AP863" s="771">
        <f t="shared" si="166"/>
        <v>0</v>
      </c>
      <c r="AQ863" s="771">
        <f t="shared" si="167"/>
        <v>0</v>
      </c>
      <c r="AR863" s="772">
        <f t="shared" si="168"/>
        <v>0</v>
      </c>
    </row>
    <row r="864" spans="22:44" x14ac:dyDescent="0.25">
      <c r="V864" s="774"/>
      <c r="W864" s="775"/>
      <c r="X864" s="776"/>
      <c r="Y864" s="777"/>
      <c r="Z864" s="769"/>
      <c r="AA864" s="770" t="str">
        <f t="shared" si="159"/>
        <v/>
      </c>
      <c r="AB864" s="771" t="str">
        <f t="shared" si="157"/>
        <v/>
      </c>
      <c r="AC864" s="771">
        <f t="shared" si="160"/>
        <v>0</v>
      </c>
      <c r="AD864" s="771">
        <f t="shared" si="161"/>
        <v>0</v>
      </c>
      <c r="AE864" s="771">
        <f t="shared" si="162"/>
        <v>0</v>
      </c>
      <c r="AF864" s="772">
        <f t="shared" si="163"/>
        <v>0</v>
      </c>
      <c r="AG864" s="773"/>
      <c r="AH864" s="774"/>
      <c r="AI864" s="775"/>
      <c r="AJ864" s="776"/>
      <c r="AK864" s="777"/>
      <c r="AL864" s="769"/>
      <c r="AM864" s="770" t="str">
        <f t="shared" si="164"/>
        <v/>
      </c>
      <c r="AN864" s="771" t="str">
        <f t="shared" si="158"/>
        <v/>
      </c>
      <c r="AO864" s="771">
        <f t="shared" si="165"/>
        <v>0</v>
      </c>
      <c r="AP864" s="771">
        <f t="shared" si="166"/>
        <v>0</v>
      </c>
      <c r="AQ864" s="771">
        <f t="shared" si="167"/>
        <v>0</v>
      </c>
      <c r="AR864" s="772">
        <f t="shared" si="168"/>
        <v>0</v>
      </c>
    </row>
    <row r="865" spans="22:44" x14ac:dyDescent="0.25">
      <c r="V865" s="774"/>
      <c r="W865" s="775"/>
      <c r="X865" s="776"/>
      <c r="Y865" s="777"/>
      <c r="Z865" s="769"/>
      <c r="AA865" s="770" t="str">
        <f t="shared" si="159"/>
        <v/>
      </c>
      <c r="AB865" s="771" t="str">
        <f t="shared" si="157"/>
        <v/>
      </c>
      <c r="AC865" s="771">
        <f t="shared" si="160"/>
        <v>0</v>
      </c>
      <c r="AD865" s="771">
        <f t="shared" si="161"/>
        <v>0</v>
      </c>
      <c r="AE865" s="771">
        <f t="shared" si="162"/>
        <v>0</v>
      </c>
      <c r="AF865" s="772">
        <f t="shared" si="163"/>
        <v>0</v>
      </c>
      <c r="AG865" s="773"/>
      <c r="AH865" s="774"/>
      <c r="AI865" s="775"/>
      <c r="AJ865" s="776"/>
      <c r="AK865" s="777"/>
      <c r="AL865" s="769"/>
      <c r="AM865" s="770" t="str">
        <f t="shared" si="164"/>
        <v/>
      </c>
      <c r="AN865" s="771" t="str">
        <f t="shared" si="158"/>
        <v/>
      </c>
      <c r="AO865" s="771">
        <f t="shared" si="165"/>
        <v>0</v>
      </c>
      <c r="AP865" s="771">
        <f t="shared" si="166"/>
        <v>0</v>
      </c>
      <c r="AQ865" s="771">
        <f t="shared" si="167"/>
        <v>0</v>
      </c>
      <c r="AR865" s="772">
        <f t="shared" si="168"/>
        <v>0</v>
      </c>
    </row>
    <row r="866" spans="22:44" x14ac:dyDescent="0.25">
      <c r="V866" s="774"/>
      <c r="W866" s="775"/>
      <c r="X866" s="776"/>
      <c r="Y866" s="777"/>
      <c r="Z866" s="769"/>
      <c r="AA866" s="770" t="str">
        <f t="shared" si="159"/>
        <v/>
      </c>
      <c r="AB866" s="771" t="str">
        <f t="shared" si="157"/>
        <v/>
      </c>
      <c r="AC866" s="771">
        <f t="shared" si="160"/>
        <v>0</v>
      </c>
      <c r="AD866" s="771">
        <f t="shared" si="161"/>
        <v>0</v>
      </c>
      <c r="AE866" s="771">
        <f t="shared" si="162"/>
        <v>0</v>
      </c>
      <c r="AF866" s="772">
        <f t="shared" si="163"/>
        <v>0</v>
      </c>
      <c r="AG866" s="773"/>
      <c r="AH866" s="774"/>
      <c r="AI866" s="775"/>
      <c r="AJ866" s="776"/>
      <c r="AK866" s="777"/>
      <c r="AL866" s="769"/>
      <c r="AM866" s="770" t="str">
        <f t="shared" si="164"/>
        <v/>
      </c>
      <c r="AN866" s="771" t="str">
        <f t="shared" si="158"/>
        <v/>
      </c>
      <c r="AO866" s="771">
        <f t="shared" si="165"/>
        <v>0</v>
      </c>
      <c r="AP866" s="771">
        <f t="shared" si="166"/>
        <v>0</v>
      </c>
      <c r="AQ866" s="771">
        <f t="shared" si="167"/>
        <v>0</v>
      </c>
      <c r="AR866" s="772">
        <f t="shared" si="168"/>
        <v>0</v>
      </c>
    </row>
    <row r="867" spans="22:44" x14ac:dyDescent="0.25">
      <c r="V867" s="774"/>
      <c r="W867" s="775"/>
      <c r="X867" s="776"/>
      <c r="Y867" s="777"/>
      <c r="Z867" s="769"/>
      <c r="AA867" s="770" t="str">
        <f t="shared" si="159"/>
        <v/>
      </c>
      <c r="AB867" s="771" t="str">
        <f t="shared" si="157"/>
        <v/>
      </c>
      <c r="AC867" s="771">
        <f t="shared" si="160"/>
        <v>0</v>
      </c>
      <c r="AD867" s="771">
        <f t="shared" si="161"/>
        <v>0</v>
      </c>
      <c r="AE867" s="771">
        <f t="shared" si="162"/>
        <v>0</v>
      </c>
      <c r="AF867" s="772">
        <f t="shared" si="163"/>
        <v>0</v>
      </c>
      <c r="AG867" s="773"/>
      <c r="AH867" s="774"/>
      <c r="AI867" s="775"/>
      <c r="AJ867" s="776"/>
      <c r="AK867" s="777"/>
      <c r="AL867" s="769"/>
      <c r="AM867" s="770" t="str">
        <f t="shared" si="164"/>
        <v/>
      </c>
      <c r="AN867" s="771" t="str">
        <f t="shared" si="158"/>
        <v/>
      </c>
      <c r="AO867" s="771">
        <f t="shared" si="165"/>
        <v>0</v>
      </c>
      <c r="AP867" s="771">
        <f t="shared" si="166"/>
        <v>0</v>
      </c>
      <c r="AQ867" s="771">
        <f t="shared" si="167"/>
        <v>0</v>
      </c>
      <c r="AR867" s="772">
        <f t="shared" si="168"/>
        <v>0</v>
      </c>
    </row>
    <row r="868" spans="22:44" x14ac:dyDescent="0.25">
      <c r="V868" s="774"/>
      <c r="W868" s="775"/>
      <c r="X868" s="776"/>
      <c r="Y868" s="777"/>
      <c r="Z868" s="769"/>
      <c r="AA868" s="770" t="str">
        <f t="shared" si="159"/>
        <v/>
      </c>
      <c r="AB868" s="771" t="str">
        <f t="shared" si="157"/>
        <v/>
      </c>
      <c r="AC868" s="771">
        <f t="shared" si="160"/>
        <v>0</v>
      </c>
      <c r="AD868" s="771">
        <f t="shared" si="161"/>
        <v>0</v>
      </c>
      <c r="AE868" s="771">
        <f t="shared" si="162"/>
        <v>0</v>
      </c>
      <c r="AF868" s="772">
        <f t="shared" si="163"/>
        <v>0</v>
      </c>
      <c r="AG868" s="773"/>
      <c r="AH868" s="774"/>
      <c r="AI868" s="775"/>
      <c r="AJ868" s="776"/>
      <c r="AK868" s="777"/>
      <c r="AL868" s="769"/>
      <c r="AM868" s="770" t="str">
        <f t="shared" si="164"/>
        <v/>
      </c>
      <c r="AN868" s="771" t="str">
        <f t="shared" si="158"/>
        <v/>
      </c>
      <c r="AO868" s="771">
        <f t="shared" si="165"/>
        <v>0</v>
      </c>
      <c r="AP868" s="771">
        <f t="shared" si="166"/>
        <v>0</v>
      </c>
      <c r="AQ868" s="771">
        <f t="shared" si="167"/>
        <v>0</v>
      </c>
      <c r="AR868" s="772">
        <f t="shared" si="168"/>
        <v>0</v>
      </c>
    </row>
    <row r="869" spans="22:44" x14ac:dyDescent="0.25">
      <c r="V869" s="774"/>
      <c r="W869" s="775"/>
      <c r="X869" s="776"/>
      <c r="Y869" s="777"/>
      <c r="Z869" s="769"/>
      <c r="AA869" s="770" t="str">
        <f t="shared" si="159"/>
        <v/>
      </c>
      <c r="AB869" s="771" t="str">
        <f t="shared" si="157"/>
        <v/>
      </c>
      <c r="AC869" s="771">
        <f t="shared" si="160"/>
        <v>0</v>
      </c>
      <c r="AD869" s="771">
        <f t="shared" si="161"/>
        <v>0</v>
      </c>
      <c r="AE869" s="771">
        <f t="shared" si="162"/>
        <v>0</v>
      </c>
      <c r="AF869" s="772">
        <f t="shared" si="163"/>
        <v>0</v>
      </c>
      <c r="AG869" s="773"/>
      <c r="AH869" s="774"/>
      <c r="AI869" s="775"/>
      <c r="AJ869" s="776"/>
      <c r="AK869" s="777"/>
      <c r="AL869" s="769"/>
      <c r="AM869" s="770" t="str">
        <f t="shared" si="164"/>
        <v/>
      </c>
      <c r="AN869" s="771" t="str">
        <f t="shared" si="158"/>
        <v/>
      </c>
      <c r="AO869" s="771">
        <f t="shared" si="165"/>
        <v>0</v>
      </c>
      <c r="AP869" s="771">
        <f t="shared" si="166"/>
        <v>0</v>
      </c>
      <c r="AQ869" s="771">
        <f t="shared" si="167"/>
        <v>0</v>
      </c>
      <c r="AR869" s="772">
        <f t="shared" si="168"/>
        <v>0</v>
      </c>
    </row>
    <row r="870" spans="22:44" x14ac:dyDescent="0.25">
      <c r="V870" s="774"/>
      <c r="W870" s="775"/>
      <c r="X870" s="776"/>
      <c r="Y870" s="777"/>
      <c r="Z870" s="769"/>
      <c r="AA870" s="770" t="str">
        <f t="shared" si="159"/>
        <v/>
      </c>
      <c r="AB870" s="771" t="str">
        <f t="shared" si="157"/>
        <v/>
      </c>
      <c r="AC870" s="771">
        <f t="shared" si="160"/>
        <v>0</v>
      </c>
      <c r="AD870" s="771">
        <f t="shared" si="161"/>
        <v>0</v>
      </c>
      <c r="AE870" s="771">
        <f t="shared" si="162"/>
        <v>0</v>
      </c>
      <c r="AF870" s="772">
        <f t="shared" si="163"/>
        <v>0</v>
      </c>
      <c r="AG870" s="773"/>
      <c r="AH870" s="774"/>
      <c r="AI870" s="775"/>
      <c r="AJ870" s="776"/>
      <c r="AK870" s="777"/>
      <c r="AL870" s="769"/>
      <c r="AM870" s="770" t="str">
        <f t="shared" si="164"/>
        <v/>
      </c>
      <c r="AN870" s="771" t="str">
        <f t="shared" si="158"/>
        <v/>
      </c>
      <c r="AO870" s="771">
        <f t="shared" si="165"/>
        <v>0</v>
      </c>
      <c r="AP870" s="771">
        <f t="shared" si="166"/>
        <v>0</v>
      </c>
      <c r="AQ870" s="771">
        <f t="shared" si="167"/>
        <v>0</v>
      </c>
      <c r="AR870" s="772">
        <f t="shared" si="168"/>
        <v>0</v>
      </c>
    </row>
    <row r="871" spans="22:44" x14ac:dyDescent="0.25">
      <c r="V871" s="774"/>
      <c r="W871" s="775"/>
      <c r="X871" s="776"/>
      <c r="Y871" s="777"/>
      <c r="Z871" s="769"/>
      <c r="AA871" s="770" t="str">
        <f t="shared" si="159"/>
        <v/>
      </c>
      <c r="AB871" s="771" t="str">
        <f t="shared" si="157"/>
        <v/>
      </c>
      <c r="AC871" s="771">
        <f t="shared" si="160"/>
        <v>0</v>
      </c>
      <c r="AD871" s="771">
        <f t="shared" si="161"/>
        <v>0</v>
      </c>
      <c r="AE871" s="771">
        <f t="shared" si="162"/>
        <v>0</v>
      </c>
      <c r="AF871" s="772">
        <f t="shared" si="163"/>
        <v>0</v>
      </c>
      <c r="AG871" s="773"/>
      <c r="AH871" s="774"/>
      <c r="AI871" s="775"/>
      <c r="AJ871" s="776"/>
      <c r="AK871" s="777"/>
      <c r="AL871" s="769"/>
      <c r="AM871" s="770" t="str">
        <f t="shared" si="164"/>
        <v/>
      </c>
      <c r="AN871" s="771" t="str">
        <f t="shared" si="158"/>
        <v/>
      </c>
      <c r="AO871" s="771">
        <f t="shared" si="165"/>
        <v>0</v>
      </c>
      <c r="AP871" s="771">
        <f t="shared" si="166"/>
        <v>0</v>
      </c>
      <c r="AQ871" s="771">
        <f t="shared" si="167"/>
        <v>0</v>
      </c>
      <c r="AR871" s="772">
        <f t="shared" si="168"/>
        <v>0</v>
      </c>
    </row>
    <row r="872" spans="22:44" x14ac:dyDescent="0.25">
      <c r="V872" s="774"/>
      <c r="W872" s="775"/>
      <c r="X872" s="776"/>
      <c r="Y872" s="777"/>
      <c r="Z872" s="769"/>
      <c r="AA872" s="770" t="str">
        <f t="shared" si="159"/>
        <v/>
      </c>
      <c r="AB872" s="771" t="str">
        <f t="shared" si="157"/>
        <v/>
      </c>
      <c r="AC872" s="771">
        <f t="shared" si="160"/>
        <v>0</v>
      </c>
      <c r="AD872" s="771">
        <f t="shared" si="161"/>
        <v>0</v>
      </c>
      <c r="AE872" s="771">
        <f t="shared" si="162"/>
        <v>0</v>
      </c>
      <c r="AF872" s="772">
        <f t="shared" si="163"/>
        <v>0</v>
      </c>
      <c r="AG872" s="773"/>
      <c r="AH872" s="774"/>
      <c r="AI872" s="775"/>
      <c r="AJ872" s="776"/>
      <c r="AK872" s="777"/>
      <c r="AL872" s="769"/>
      <c r="AM872" s="770" t="str">
        <f t="shared" si="164"/>
        <v/>
      </c>
      <c r="AN872" s="771" t="str">
        <f t="shared" si="158"/>
        <v/>
      </c>
      <c r="AO872" s="771">
        <f t="shared" si="165"/>
        <v>0</v>
      </c>
      <c r="AP872" s="771">
        <f t="shared" si="166"/>
        <v>0</v>
      </c>
      <c r="AQ872" s="771">
        <f t="shared" si="167"/>
        <v>0</v>
      </c>
      <c r="AR872" s="772">
        <f t="shared" si="168"/>
        <v>0</v>
      </c>
    </row>
    <row r="873" spans="22:44" x14ac:dyDescent="0.25">
      <c r="V873" s="774"/>
      <c r="W873" s="775"/>
      <c r="X873" s="776"/>
      <c r="Y873" s="777"/>
      <c r="Z873" s="769"/>
      <c r="AA873" s="770" t="str">
        <f t="shared" si="159"/>
        <v/>
      </c>
      <c r="AB873" s="771" t="str">
        <f t="shared" si="157"/>
        <v/>
      </c>
      <c r="AC873" s="771">
        <f t="shared" si="160"/>
        <v>0</v>
      </c>
      <c r="AD873" s="771">
        <f t="shared" si="161"/>
        <v>0</v>
      </c>
      <c r="AE873" s="771">
        <f t="shared" si="162"/>
        <v>0</v>
      </c>
      <c r="AF873" s="772">
        <f t="shared" si="163"/>
        <v>0</v>
      </c>
      <c r="AG873" s="773"/>
      <c r="AH873" s="774"/>
      <c r="AI873" s="775"/>
      <c r="AJ873" s="776"/>
      <c r="AK873" s="777"/>
      <c r="AL873" s="769"/>
      <c r="AM873" s="770" t="str">
        <f t="shared" si="164"/>
        <v/>
      </c>
      <c r="AN873" s="771" t="str">
        <f t="shared" si="158"/>
        <v/>
      </c>
      <c r="AO873" s="771">
        <f t="shared" si="165"/>
        <v>0</v>
      </c>
      <c r="AP873" s="771">
        <f t="shared" si="166"/>
        <v>0</v>
      </c>
      <c r="AQ873" s="771">
        <f t="shared" si="167"/>
        <v>0</v>
      </c>
      <c r="AR873" s="772">
        <f t="shared" si="168"/>
        <v>0</v>
      </c>
    </row>
    <row r="874" spans="22:44" x14ac:dyDescent="0.25">
      <c r="V874" s="774"/>
      <c r="W874" s="775"/>
      <c r="X874" s="776"/>
      <c r="Y874" s="777"/>
      <c r="Z874" s="769"/>
      <c r="AA874" s="770" t="str">
        <f t="shared" si="159"/>
        <v/>
      </c>
      <c r="AB874" s="771" t="str">
        <f t="shared" si="157"/>
        <v/>
      </c>
      <c r="AC874" s="771">
        <f t="shared" si="160"/>
        <v>0</v>
      </c>
      <c r="AD874" s="771">
        <f t="shared" si="161"/>
        <v>0</v>
      </c>
      <c r="AE874" s="771">
        <f t="shared" si="162"/>
        <v>0</v>
      </c>
      <c r="AF874" s="772">
        <f t="shared" si="163"/>
        <v>0</v>
      </c>
      <c r="AG874" s="773"/>
      <c r="AH874" s="774"/>
      <c r="AI874" s="775"/>
      <c r="AJ874" s="776"/>
      <c r="AK874" s="777"/>
      <c r="AL874" s="769"/>
      <c r="AM874" s="770" t="str">
        <f t="shared" si="164"/>
        <v/>
      </c>
      <c r="AN874" s="771" t="str">
        <f t="shared" si="158"/>
        <v/>
      </c>
      <c r="AO874" s="771">
        <f t="shared" si="165"/>
        <v>0</v>
      </c>
      <c r="AP874" s="771">
        <f t="shared" si="166"/>
        <v>0</v>
      </c>
      <c r="AQ874" s="771">
        <f t="shared" si="167"/>
        <v>0</v>
      </c>
      <c r="AR874" s="772">
        <f t="shared" si="168"/>
        <v>0</v>
      </c>
    </row>
    <row r="875" spans="22:44" x14ac:dyDescent="0.25">
      <c r="V875" s="774"/>
      <c r="W875" s="775"/>
      <c r="X875" s="776"/>
      <c r="Y875" s="777"/>
      <c r="Z875" s="769"/>
      <c r="AA875" s="770" t="str">
        <f t="shared" si="159"/>
        <v/>
      </c>
      <c r="AB875" s="771" t="str">
        <f t="shared" si="157"/>
        <v/>
      </c>
      <c r="AC875" s="771">
        <f t="shared" si="160"/>
        <v>0</v>
      </c>
      <c r="AD875" s="771">
        <f t="shared" si="161"/>
        <v>0</v>
      </c>
      <c r="AE875" s="771">
        <f t="shared" si="162"/>
        <v>0</v>
      </c>
      <c r="AF875" s="772">
        <f t="shared" si="163"/>
        <v>0</v>
      </c>
      <c r="AG875" s="773"/>
      <c r="AH875" s="774"/>
      <c r="AI875" s="775"/>
      <c r="AJ875" s="776"/>
      <c r="AK875" s="777"/>
      <c r="AL875" s="769"/>
      <c r="AM875" s="770" t="str">
        <f t="shared" si="164"/>
        <v/>
      </c>
      <c r="AN875" s="771" t="str">
        <f t="shared" si="158"/>
        <v/>
      </c>
      <c r="AO875" s="771">
        <f t="shared" si="165"/>
        <v>0</v>
      </c>
      <c r="AP875" s="771">
        <f t="shared" si="166"/>
        <v>0</v>
      </c>
      <c r="AQ875" s="771">
        <f t="shared" si="167"/>
        <v>0</v>
      </c>
      <c r="AR875" s="772">
        <f t="shared" si="168"/>
        <v>0</v>
      </c>
    </row>
    <row r="876" spans="22:44" x14ac:dyDescent="0.25">
      <c r="V876" s="774"/>
      <c r="W876" s="775"/>
      <c r="X876" s="776"/>
      <c r="Y876" s="777"/>
      <c r="Z876" s="769"/>
      <c r="AA876" s="770" t="str">
        <f t="shared" si="159"/>
        <v/>
      </c>
      <c r="AB876" s="771" t="str">
        <f t="shared" si="157"/>
        <v/>
      </c>
      <c r="AC876" s="771">
        <f t="shared" si="160"/>
        <v>0</v>
      </c>
      <c r="AD876" s="771">
        <f t="shared" si="161"/>
        <v>0</v>
      </c>
      <c r="AE876" s="771">
        <f t="shared" si="162"/>
        <v>0</v>
      </c>
      <c r="AF876" s="772">
        <f t="shared" si="163"/>
        <v>0</v>
      </c>
      <c r="AG876" s="773"/>
      <c r="AH876" s="774"/>
      <c r="AI876" s="775"/>
      <c r="AJ876" s="776"/>
      <c r="AK876" s="777"/>
      <c r="AL876" s="769"/>
      <c r="AM876" s="770" t="str">
        <f t="shared" si="164"/>
        <v/>
      </c>
      <c r="AN876" s="771" t="str">
        <f t="shared" si="158"/>
        <v/>
      </c>
      <c r="AO876" s="771">
        <f t="shared" si="165"/>
        <v>0</v>
      </c>
      <c r="AP876" s="771">
        <f t="shared" si="166"/>
        <v>0</v>
      </c>
      <c r="AQ876" s="771">
        <f t="shared" si="167"/>
        <v>0</v>
      </c>
      <c r="AR876" s="772">
        <f t="shared" si="168"/>
        <v>0</v>
      </c>
    </row>
    <row r="877" spans="22:44" x14ac:dyDescent="0.25">
      <c r="V877" s="774"/>
      <c r="W877" s="775"/>
      <c r="X877" s="776"/>
      <c r="Y877" s="777"/>
      <c r="Z877" s="769"/>
      <c r="AA877" s="770" t="str">
        <f t="shared" si="159"/>
        <v/>
      </c>
      <c r="AB877" s="771" t="str">
        <f t="shared" si="157"/>
        <v/>
      </c>
      <c r="AC877" s="771">
        <f t="shared" si="160"/>
        <v>0</v>
      </c>
      <c r="AD877" s="771">
        <f t="shared" si="161"/>
        <v>0</v>
      </c>
      <c r="AE877" s="771">
        <f t="shared" si="162"/>
        <v>0</v>
      </c>
      <c r="AF877" s="772">
        <f t="shared" si="163"/>
        <v>0</v>
      </c>
      <c r="AG877" s="773"/>
      <c r="AH877" s="774"/>
      <c r="AI877" s="775"/>
      <c r="AJ877" s="776"/>
      <c r="AK877" s="777"/>
      <c r="AL877" s="769"/>
      <c r="AM877" s="770" t="str">
        <f t="shared" si="164"/>
        <v/>
      </c>
      <c r="AN877" s="771" t="str">
        <f t="shared" si="158"/>
        <v/>
      </c>
      <c r="AO877" s="771">
        <f t="shared" si="165"/>
        <v>0</v>
      </c>
      <c r="AP877" s="771">
        <f t="shared" si="166"/>
        <v>0</v>
      </c>
      <c r="AQ877" s="771">
        <f t="shared" si="167"/>
        <v>0</v>
      </c>
      <c r="AR877" s="772">
        <f t="shared" si="168"/>
        <v>0</v>
      </c>
    </row>
    <row r="878" spans="22:44" x14ac:dyDescent="0.25">
      <c r="V878" s="774"/>
      <c r="W878" s="775"/>
      <c r="X878" s="776"/>
      <c r="Y878" s="777"/>
      <c r="Z878" s="769"/>
      <c r="AA878" s="770" t="str">
        <f t="shared" si="159"/>
        <v/>
      </c>
      <c r="AB878" s="771" t="str">
        <f t="shared" si="157"/>
        <v/>
      </c>
      <c r="AC878" s="771">
        <f t="shared" si="160"/>
        <v>0</v>
      </c>
      <c r="AD878" s="771">
        <f t="shared" si="161"/>
        <v>0</v>
      </c>
      <c r="AE878" s="771">
        <f t="shared" si="162"/>
        <v>0</v>
      </c>
      <c r="AF878" s="772">
        <f t="shared" si="163"/>
        <v>0</v>
      </c>
      <c r="AG878" s="773"/>
      <c r="AH878" s="774"/>
      <c r="AI878" s="775"/>
      <c r="AJ878" s="776"/>
      <c r="AK878" s="777"/>
      <c r="AL878" s="769"/>
      <c r="AM878" s="770" t="str">
        <f t="shared" si="164"/>
        <v/>
      </c>
      <c r="AN878" s="771" t="str">
        <f t="shared" si="158"/>
        <v/>
      </c>
      <c r="AO878" s="771">
        <f t="shared" si="165"/>
        <v>0</v>
      </c>
      <c r="AP878" s="771">
        <f t="shared" si="166"/>
        <v>0</v>
      </c>
      <c r="AQ878" s="771">
        <f t="shared" si="167"/>
        <v>0</v>
      </c>
      <c r="AR878" s="772">
        <f t="shared" si="168"/>
        <v>0</v>
      </c>
    </row>
    <row r="879" spans="22:44" x14ac:dyDescent="0.25">
      <c r="V879" s="774"/>
      <c r="W879" s="775"/>
      <c r="X879" s="776"/>
      <c r="Y879" s="777"/>
      <c r="Z879" s="769"/>
      <c r="AA879" s="770" t="str">
        <f t="shared" si="159"/>
        <v/>
      </c>
      <c r="AB879" s="771" t="str">
        <f t="shared" si="157"/>
        <v/>
      </c>
      <c r="AC879" s="771">
        <f t="shared" si="160"/>
        <v>0</v>
      </c>
      <c r="AD879" s="771">
        <f t="shared" si="161"/>
        <v>0</v>
      </c>
      <c r="AE879" s="771">
        <f t="shared" si="162"/>
        <v>0</v>
      </c>
      <c r="AF879" s="772">
        <f t="shared" si="163"/>
        <v>0</v>
      </c>
      <c r="AG879" s="773"/>
      <c r="AH879" s="774"/>
      <c r="AI879" s="775"/>
      <c r="AJ879" s="776"/>
      <c r="AK879" s="777"/>
      <c r="AL879" s="769"/>
      <c r="AM879" s="770" t="str">
        <f t="shared" si="164"/>
        <v/>
      </c>
      <c r="AN879" s="771" t="str">
        <f t="shared" si="158"/>
        <v/>
      </c>
      <c r="AO879" s="771">
        <f t="shared" si="165"/>
        <v>0</v>
      </c>
      <c r="AP879" s="771">
        <f t="shared" si="166"/>
        <v>0</v>
      </c>
      <c r="AQ879" s="771">
        <f t="shared" si="167"/>
        <v>0</v>
      </c>
      <c r="AR879" s="772">
        <f t="shared" si="168"/>
        <v>0</v>
      </c>
    </row>
    <row r="880" spans="22:44" x14ac:dyDescent="0.25">
      <c r="V880" s="774"/>
      <c r="W880" s="775"/>
      <c r="X880" s="776"/>
      <c r="Y880" s="777"/>
      <c r="Z880" s="769"/>
      <c r="AA880" s="770" t="str">
        <f t="shared" si="159"/>
        <v/>
      </c>
      <c r="AB880" s="771" t="str">
        <f t="shared" si="157"/>
        <v/>
      </c>
      <c r="AC880" s="771">
        <f t="shared" si="160"/>
        <v>0</v>
      </c>
      <c r="AD880" s="771">
        <f t="shared" si="161"/>
        <v>0</v>
      </c>
      <c r="AE880" s="771">
        <f t="shared" si="162"/>
        <v>0</v>
      </c>
      <c r="AF880" s="772">
        <f t="shared" si="163"/>
        <v>0</v>
      </c>
      <c r="AG880" s="773"/>
      <c r="AH880" s="774"/>
      <c r="AI880" s="775"/>
      <c r="AJ880" s="776"/>
      <c r="AK880" s="777"/>
      <c r="AL880" s="769"/>
      <c r="AM880" s="770" t="str">
        <f t="shared" si="164"/>
        <v/>
      </c>
      <c r="AN880" s="771" t="str">
        <f t="shared" si="158"/>
        <v/>
      </c>
      <c r="AO880" s="771">
        <f t="shared" si="165"/>
        <v>0</v>
      </c>
      <c r="AP880" s="771">
        <f t="shared" si="166"/>
        <v>0</v>
      </c>
      <c r="AQ880" s="771">
        <f t="shared" si="167"/>
        <v>0</v>
      </c>
      <c r="AR880" s="772">
        <f t="shared" si="168"/>
        <v>0</v>
      </c>
    </row>
    <row r="881" spans="22:44" x14ac:dyDescent="0.25">
      <c r="V881" s="774"/>
      <c r="W881" s="775"/>
      <c r="X881" s="776"/>
      <c r="Y881" s="777"/>
      <c r="Z881" s="769"/>
      <c r="AA881" s="770" t="str">
        <f t="shared" si="159"/>
        <v/>
      </c>
      <c r="AB881" s="771" t="str">
        <f t="shared" si="157"/>
        <v/>
      </c>
      <c r="AC881" s="771">
        <f t="shared" si="160"/>
        <v>0</v>
      </c>
      <c r="AD881" s="771">
        <f t="shared" si="161"/>
        <v>0</v>
      </c>
      <c r="AE881" s="771">
        <f t="shared" si="162"/>
        <v>0</v>
      </c>
      <c r="AF881" s="772">
        <f t="shared" si="163"/>
        <v>0</v>
      </c>
      <c r="AG881" s="773"/>
      <c r="AH881" s="774"/>
      <c r="AI881" s="775"/>
      <c r="AJ881" s="776"/>
      <c r="AK881" s="777"/>
      <c r="AL881" s="769"/>
      <c r="AM881" s="770" t="str">
        <f t="shared" si="164"/>
        <v/>
      </c>
      <c r="AN881" s="771" t="str">
        <f t="shared" si="158"/>
        <v/>
      </c>
      <c r="AO881" s="771">
        <f t="shared" si="165"/>
        <v>0</v>
      </c>
      <c r="AP881" s="771">
        <f t="shared" si="166"/>
        <v>0</v>
      </c>
      <c r="AQ881" s="771">
        <f t="shared" si="167"/>
        <v>0</v>
      </c>
      <c r="AR881" s="772">
        <f t="shared" si="168"/>
        <v>0</v>
      </c>
    </row>
    <row r="882" spans="22:44" x14ac:dyDescent="0.25">
      <c r="V882" s="774"/>
      <c r="W882" s="775"/>
      <c r="X882" s="776"/>
      <c r="Y882" s="777"/>
      <c r="Z882" s="769"/>
      <c r="AA882" s="770" t="str">
        <f t="shared" si="159"/>
        <v/>
      </c>
      <c r="AB882" s="771" t="str">
        <f t="shared" si="157"/>
        <v/>
      </c>
      <c r="AC882" s="771">
        <f t="shared" si="160"/>
        <v>0</v>
      </c>
      <c r="AD882" s="771">
        <f t="shared" si="161"/>
        <v>0</v>
      </c>
      <c r="AE882" s="771">
        <f t="shared" si="162"/>
        <v>0</v>
      </c>
      <c r="AF882" s="772">
        <f t="shared" si="163"/>
        <v>0</v>
      </c>
      <c r="AG882" s="773"/>
      <c r="AH882" s="774"/>
      <c r="AI882" s="775"/>
      <c r="AJ882" s="776"/>
      <c r="AK882" s="777"/>
      <c r="AL882" s="769"/>
      <c r="AM882" s="770" t="str">
        <f t="shared" si="164"/>
        <v/>
      </c>
      <c r="AN882" s="771" t="str">
        <f t="shared" si="158"/>
        <v/>
      </c>
      <c r="AO882" s="771">
        <f t="shared" si="165"/>
        <v>0</v>
      </c>
      <c r="AP882" s="771">
        <f t="shared" si="166"/>
        <v>0</v>
      </c>
      <c r="AQ882" s="771">
        <f t="shared" si="167"/>
        <v>0</v>
      </c>
      <c r="AR882" s="772">
        <f t="shared" si="168"/>
        <v>0</v>
      </c>
    </row>
    <row r="883" spans="22:44" x14ac:dyDescent="0.25">
      <c r="V883" s="774"/>
      <c r="W883" s="775"/>
      <c r="X883" s="776"/>
      <c r="Y883" s="777"/>
      <c r="Z883" s="769"/>
      <c r="AA883" s="770" t="str">
        <f t="shared" si="159"/>
        <v/>
      </c>
      <c r="AB883" s="771" t="str">
        <f t="shared" si="157"/>
        <v/>
      </c>
      <c r="AC883" s="771">
        <f t="shared" si="160"/>
        <v>0</v>
      </c>
      <c r="AD883" s="771">
        <f t="shared" si="161"/>
        <v>0</v>
      </c>
      <c r="AE883" s="771">
        <f t="shared" si="162"/>
        <v>0</v>
      </c>
      <c r="AF883" s="772">
        <f t="shared" si="163"/>
        <v>0</v>
      </c>
      <c r="AG883" s="773"/>
      <c r="AH883" s="774"/>
      <c r="AI883" s="775"/>
      <c r="AJ883" s="776"/>
      <c r="AK883" s="777"/>
      <c r="AL883" s="769"/>
      <c r="AM883" s="770" t="str">
        <f t="shared" si="164"/>
        <v/>
      </c>
      <c r="AN883" s="771" t="str">
        <f t="shared" si="158"/>
        <v/>
      </c>
      <c r="AO883" s="771">
        <f t="shared" si="165"/>
        <v>0</v>
      </c>
      <c r="AP883" s="771">
        <f t="shared" si="166"/>
        <v>0</v>
      </c>
      <c r="AQ883" s="771">
        <f t="shared" si="167"/>
        <v>0</v>
      </c>
      <c r="AR883" s="772">
        <f t="shared" si="168"/>
        <v>0</v>
      </c>
    </row>
    <row r="884" spans="22:44" x14ac:dyDescent="0.25">
      <c r="V884" s="774"/>
      <c r="W884" s="775"/>
      <c r="X884" s="776"/>
      <c r="Y884" s="777"/>
      <c r="Z884" s="769"/>
      <c r="AA884" s="770" t="str">
        <f t="shared" si="159"/>
        <v/>
      </c>
      <c r="AB884" s="771" t="str">
        <f t="shared" si="157"/>
        <v/>
      </c>
      <c r="AC884" s="771">
        <f t="shared" si="160"/>
        <v>0</v>
      </c>
      <c r="AD884" s="771">
        <f t="shared" si="161"/>
        <v>0</v>
      </c>
      <c r="AE884" s="771">
        <f t="shared" si="162"/>
        <v>0</v>
      </c>
      <c r="AF884" s="772">
        <f t="shared" si="163"/>
        <v>0</v>
      </c>
      <c r="AG884" s="773"/>
      <c r="AH884" s="774"/>
      <c r="AI884" s="775"/>
      <c r="AJ884" s="776"/>
      <c r="AK884" s="777"/>
      <c r="AL884" s="769"/>
      <c r="AM884" s="770" t="str">
        <f t="shared" si="164"/>
        <v/>
      </c>
      <c r="AN884" s="771" t="str">
        <f t="shared" si="158"/>
        <v/>
      </c>
      <c r="AO884" s="771">
        <f t="shared" si="165"/>
        <v>0</v>
      </c>
      <c r="AP884" s="771">
        <f t="shared" si="166"/>
        <v>0</v>
      </c>
      <c r="AQ884" s="771">
        <f t="shared" si="167"/>
        <v>0</v>
      </c>
      <c r="AR884" s="772">
        <f t="shared" si="168"/>
        <v>0</v>
      </c>
    </row>
    <row r="885" spans="22:44" x14ac:dyDescent="0.25">
      <c r="V885" s="774"/>
      <c r="W885" s="775"/>
      <c r="X885" s="776"/>
      <c r="Y885" s="777"/>
      <c r="Z885" s="769"/>
      <c r="AA885" s="770" t="str">
        <f t="shared" si="159"/>
        <v/>
      </c>
      <c r="AB885" s="771" t="str">
        <f t="shared" si="157"/>
        <v/>
      </c>
      <c r="AC885" s="771">
        <f t="shared" si="160"/>
        <v>0</v>
      </c>
      <c r="AD885" s="771">
        <f t="shared" si="161"/>
        <v>0</v>
      </c>
      <c r="AE885" s="771">
        <f t="shared" si="162"/>
        <v>0</v>
      </c>
      <c r="AF885" s="772">
        <f t="shared" si="163"/>
        <v>0</v>
      </c>
      <c r="AG885" s="773"/>
      <c r="AH885" s="774"/>
      <c r="AI885" s="775"/>
      <c r="AJ885" s="776"/>
      <c r="AK885" s="777"/>
      <c r="AL885" s="769"/>
      <c r="AM885" s="770" t="str">
        <f t="shared" si="164"/>
        <v/>
      </c>
      <c r="AN885" s="771" t="str">
        <f t="shared" si="158"/>
        <v/>
      </c>
      <c r="AO885" s="771">
        <f t="shared" si="165"/>
        <v>0</v>
      </c>
      <c r="AP885" s="771">
        <f t="shared" si="166"/>
        <v>0</v>
      </c>
      <c r="AQ885" s="771">
        <f t="shared" si="167"/>
        <v>0</v>
      </c>
      <c r="AR885" s="772">
        <f t="shared" si="168"/>
        <v>0</v>
      </c>
    </row>
    <row r="886" spans="22:44" x14ac:dyDescent="0.25">
      <c r="V886" s="774"/>
      <c r="W886" s="775"/>
      <c r="X886" s="776"/>
      <c r="Y886" s="777"/>
      <c r="Z886" s="769"/>
      <c r="AA886" s="770" t="str">
        <f t="shared" si="159"/>
        <v/>
      </c>
      <c r="AB886" s="771" t="str">
        <f t="shared" si="157"/>
        <v/>
      </c>
      <c r="AC886" s="771">
        <f t="shared" si="160"/>
        <v>0</v>
      </c>
      <c r="AD886" s="771">
        <f t="shared" si="161"/>
        <v>0</v>
      </c>
      <c r="AE886" s="771">
        <f t="shared" si="162"/>
        <v>0</v>
      </c>
      <c r="AF886" s="772">
        <f t="shared" si="163"/>
        <v>0</v>
      </c>
      <c r="AG886" s="773"/>
      <c r="AH886" s="774"/>
      <c r="AI886" s="775"/>
      <c r="AJ886" s="776"/>
      <c r="AK886" s="777"/>
      <c r="AL886" s="769"/>
      <c r="AM886" s="770" t="str">
        <f t="shared" si="164"/>
        <v/>
      </c>
      <c r="AN886" s="771" t="str">
        <f t="shared" si="158"/>
        <v/>
      </c>
      <c r="AO886" s="771">
        <f t="shared" si="165"/>
        <v>0</v>
      </c>
      <c r="AP886" s="771">
        <f t="shared" si="166"/>
        <v>0</v>
      </c>
      <c r="AQ886" s="771">
        <f t="shared" si="167"/>
        <v>0</v>
      </c>
      <c r="AR886" s="772">
        <f t="shared" si="168"/>
        <v>0</v>
      </c>
    </row>
    <row r="887" spans="22:44" x14ac:dyDescent="0.25">
      <c r="V887" s="774"/>
      <c r="W887" s="775"/>
      <c r="X887" s="776"/>
      <c r="Y887" s="777"/>
      <c r="Z887" s="769"/>
      <c r="AA887" s="770" t="str">
        <f t="shared" si="159"/>
        <v/>
      </c>
      <c r="AB887" s="771" t="str">
        <f t="shared" si="157"/>
        <v/>
      </c>
      <c r="AC887" s="771">
        <f t="shared" si="160"/>
        <v>0</v>
      </c>
      <c r="AD887" s="771">
        <f t="shared" si="161"/>
        <v>0</v>
      </c>
      <c r="AE887" s="771">
        <f t="shared" si="162"/>
        <v>0</v>
      </c>
      <c r="AF887" s="772">
        <f t="shared" si="163"/>
        <v>0</v>
      </c>
      <c r="AG887" s="773"/>
      <c r="AH887" s="774"/>
      <c r="AI887" s="775"/>
      <c r="AJ887" s="776"/>
      <c r="AK887" s="777"/>
      <c r="AL887" s="769"/>
      <c r="AM887" s="770" t="str">
        <f t="shared" si="164"/>
        <v/>
      </c>
      <c r="AN887" s="771" t="str">
        <f t="shared" si="158"/>
        <v/>
      </c>
      <c r="AO887" s="771">
        <f t="shared" si="165"/>
        <v>0</v>
      </c>
      <c r="AP887" s="771">
        <f t="shared" si="166"/>
        <v>0</v>
      </c>
      <c r="AQ887" s="771">
        <f t="shared" si="167"/>
        <v>0</v>
      </c>
      <c r="AR887" s="772">
        <f t="shared" si="168"/>
        <v>0</v>
      </c>
    </row>
    <row r="888" spans="22:44" x14ac:dyDescent="0.25">
      <c r="V888" s="774"/>
      <c r="W888" s="775"/>
      <c r="X888" s="776"/>
      <c r="Y888" s="777"/>
      <c r="Z888" s="769"/>
      <c r="AA888" s="770" t="str">
        <f t="shared" si="159"/>
        <v/>
      </c>
      <c r="AB888" s="771" t="str">
        <f t="shared" si="157"/>
        <v/>
      </c>
      <c r="AC888" s="771">
        <f t="shared" si="160"/>
        <v>0</v>
      </c>
      <c r="AD888" s="771">
        <f t="shared" si="161"/>
        <v>0</v>
      </c>
      <c r="AE888" s="771">
        <f t="shared" si="162"/>
        <v>0</v>
      </c>
      <c r="AF888" s="772">
        <f t="shared" si="163"/>
        <v>0</v>
      </c>
      <c r="AG888" s="773"/>
      <c r="AH888" s="774"/>
      <c r="AI888" s="775"/>
      <c r="AJ888" s="776"/>
      <c r="AK888" s="777"/>
      <c r="AL888" s="769"/>
      <c r="AM888" s="770" t="str">
        <f t="shared" si="164"/>
        <v/>
      </c>
      <c r="AN888" s="771" t="str">
        <f t="shared" si="158"/>
        <v/>
      </c>
      <c r="AO888" s="771">
        <f t="shared" si="165"/>
        <v>0</v>
      </c>
      <c r="AP888" s="771">
        <f t="shared" si="166"/>
        <v>0</v>
      </c>
      <c r="AQ888" s="771">
        <f t="shared" si="167"/>
        <v>0</v>
      </c>
      <c r="AR888" s="772">
        <f t="shared" si="168"/>
        <v>0</v>
      </c>
    </row>
    <row r="889" spans="22:44" x14ac:dyDescent="0.25">
      <c r="V889" s="774"/>
      <c r="W889" s="775"/>
      <c r="X889" s="776"/>
      <c r="Y889" s="777"/>
      <c r="Z889" s="769"/>
      <c r="AA889" s="770" t="str">
        <f t="shared" si="159"/>
        <v/>
      </c>
      <c r="AB889" s="771" t="str">
        <f t="shared" si="157"/>
        <v/>
      </c>
      <c r="AC889" s="771">
        <f t="shared" si="160"/>
        <v>0</v>
      </c>
      <c r="AD889" s="771">
        <f t="shared" si="161"/>
        <v>0</v>
      </c>
      <c r="AE889" s="771">
        <f t="shared" si="162"/>
        <v>0</v>
      </c>
      <c r="AF889" s="772">
        <f t="shared" si="163"/>
        <v>0</v>
      </c>
      <c r="AG889" s="773"/>
      <c r="AH889" s="774"/>
      <c r="AI889" s="775"/>
      <c r="AJ889" s="776"/>
      <c r="AK889" s="777"/>
      <c r="AL889" s="769"/>
      <c r="AM889" s="770" t="str">
        <f t="shared" si="164"/>
        <v/>
      </c>
      <c r="AN889" s="771" t="str">
        <f t="shared" si="158"/>
        <v/>
      </c>
      <c r="AO889" s="771">
        <f t="shared" si="165"/>
        <v>0</v>
      </c>
      <c r="AP889" s="771">
        <f t="shared" si="166"/>
        <v>0</v>
      </c>
      <c r="AQ889" s="771">
        <f t="shared" si="167"/>
        <v>0</v>
      </c>
      <c r="AR889" s="772">
        <f t="shared" si="168"/>
        <v>0</v>
      </c>
    </row>
    <row r="890" spans="22:44" x14ac:dyDescent="0.25">
      <c r="V890" s="774"/>
      <c r="W890" s="775"/>
      <c r="X890" s="776"/>
      <c r="Y890" s="777"/>
      <c r="Z890" s="769"/>
      <c r="AA890" s="770" t="str">
        <f t="shared" si="159"/>
        <v/>
      </c>
      <c r="AB890" s="771" t="str">
        <f t="shared" si="157"/>
        <v/>
      </c>
      <c r="AC890" s="771">
        <f t="shared" si="160"/>
        <v>0</v>
      </c>
      <c r="AD890" s="771">
        <f t="shared" si="161"/>
        <v>0</v>
      </c>
      <c r="AE890" s="771">
        <f t="shared" si="162"/>
        <v>0</v>
      </c>
      <c r="AF890" s="772">
        <f t="shared" si="163"/>
        <v>0</v>
      </c>
      <c r="AG890" s="773"/>
      <c r="AH890" s="774"/>
      <c r="AI890" s="775"/>
      <c r="AJ890" s="776"/>
      <c r="AK890" s="777"/>
      <c r="AL890" s="769"/>
      <c r="AM890" s="770" t="str">
        <f t="shared" si="164"/>
        <v/>
      </c>
      <c r="AN890" s="771" t="str">
        <f t="shared" si="158"/>
        <v/>
      </c>
      <c r="AO890" s="771">
        <f t="shared" si="165"/>
        <v>0</v>
      </c>
      <c r="AP890" s="771">
        <f t="shared" si="166"/>
        <v>0</v>
      </c>
      <c r="AQ890" s="771">
        <f t="shared" si="167"/>
        <v>0</v>
      </c>
      <c r="AR890" s="772">
        <f t="shared" si="168"/>
        <v>0</v>
      </c>
    </row>
    <row r="891" spans="22:44" x14ac:dyDescent="0.25">
      <c r="V891" s="774"/>
      <c r="W891" s="775"/>
      <c r="X891" s="776"/>
      <c r="Y891" s="777"/>
      <c r="Z891" s="769"/>
      <c r="AA891" s="770" t="str">
        <f t="shared" si="159"/>
        <v/>
      </c>
      <c r="AB891" s="771" t="str">
        <f t="shared" si="157"/>
        <v/>
      </c>
      <c r="AC891" s="771">
        <f t="shared" si="160"/>
        <v>0</v>
      </c>
      <c r="AD891" s="771">
        <f t="shared" si="161"/>
        <v>0</v>
      </c>
      <c r="AE891" s="771">
        <f t="shared" si="162"/>
        <v>0</v>
      </c>
      <c r="AF891" s="772">
        <f t="shared" si="163"/>
        <v>0</v>
      </c>
      <c r="AG891" s="773"/>
      <c r="AH891" s="774"/>
      <c r="AI891" s="775"/>
      <c r="AJ891" s="776"/>
      <c r="AK891" s="777"/>
      <c r="AL891" s="769"/>
      <c r="AM891" s="770" t="str">
        <f t="shared" si="164"/>
        <v/>
      </c>
      <c r="AN891" s="771" t="str">
        <f t="shared" si="158"/>
        <v/>
      </c>
      <c r="AO891" s="771">
        <f t="shared" si="165"/>
        <v>0</v>
      </c>
      <c r="AP891" s="771">
        <f t="shared" si="166"/>
        <v>0</v>
      </c>
      <c r="AQ891" s="771">
        <f t="shared" si="167"/>
        <v>0</v>
      </c>
      <c r="AR891" s="772">
        <f t="shared" si="168"/>
        <v>0</v>
      </c>
    </row>
    <row r="892" spans="22:44" x14ac:dyDescent="0.25">
      <c r="V892" s="774"/>
      <c r="W892" s="775"/>
      <c r="X892" s="776"/>
      <c r="Y892" s="777"/>
      <c r="Z892" s="769"/>
      <c r="AA892" s="770" t="str">
        <f t="shared" si="159"/>
        <v/>
      </c>
      <c r="AB892" s="771" t="str">
        <f t="shared" si="157"/>
        <v/>
      </c>
      <c r="AC892" s="771">
        <f t="shared" si="160"/>
        <v>0</v>
      </c>
      <c r="AD892" s="771">
        <f t="shared" si="161"/>
        <v>0</v>
      </c>
      <c r="AE892" s="771">
        <f t="shared" si="162"/>
        <v>0</v>
      </c>
      <c r="AF892" s="772">
        <f t="shared" si="163"/>
        <v>0</v>
      </c>
      <c r="AG892" s="773"/>
      <c r="AH892" s="774"/>
      <c r="AI892" s="775"/>
      <c r="AJ892" s="776"/>
      <c r="AK892" s="777"/>
      <c r="AL892" s="769"/>
      <c r="AM892" s="770" t="str">
        <f t="shared" si="164"/>
        <v/>
      </c>
      <c r="AN892" s="771" t="str">
        <f t="shared" si="158"/>
        <v/>
      </c>
      <c r="AO892" s="771">
        <f t="shared" si="165"/>
        <v>0</v>
      </c>
      <c r="AP892" s="771">
        <f t="shared" si="166"/>
        <v>0</v>
      </c>
      <c r="AQ892" s="771">
        <f t="shared" si="167"/>
        <v>0</v>
      </c>
      <c r="AR892" s="772">
        <f t="shared" si="168"/>
        <v>0</v>
      </c>
    </row>
    <row r="893" spans="22:44" x14ac:dyDescent="0.25">
      <c r="V893" s="774"/>
      <c r="W893" s="775"/>
      <c r="X893" s="776"/>
      <c r="Y893" s="777"/>
      <c r="Z893" s="769"/>
      <c r="AA893" s="770" t="str">
        <f t="shared" si="159"/>
        <v/>
      </c>
      <c r="AB893" s="771" t="str">
        <f t="shared" si="157"/>
        <v/>
      </c>
      <c r="AC893" s="771">
        <f t="shared" si="160"/>
        <v>0</v>
      </c>
      <c r="AD893" s="771">
        <f t="shared" si="161"/>
        <v>0</v>
      </c>
      <c r="AE893" s="771">
        <f t="shared" si="162"/>
        <v>0</v>
      </c>
      <c r="AF893" s="772">
        <f t="shared" si="163"/>
        <v>0</v>
      </c>
      <c r="AG893" s="773"/>
      <c r="AH893" s="774"/>
      <c r="AI893" s="775"/>
      <c r="AJ893" s="776"/>
      <c r="AK893" s="777"/>
      <c r="AL893" s="769"/>
      <c r="AM893" s="770" t="str">
        <f t="shared" si="164"/>
        <v/>
      </c>
      <c r="AN893" s="771" t="str">
        <f t="shared" si="158"/>
        <v/>
      </c>
      <c r="AO893" s="771">
        <f t="shared" si="165"/>
        <v>0</v>
      </c>
      <c r="AP893" s="771">
        <f t="shared" si="166"/>
        <v>0</v>
      </c>
      <c r="AQ893" s="771">
        <f t="shared" si="167"/>
        <v>0</v>
      </c>
      <c r="AR893" s="772">
        <f t="shared" si="168"/>
        <v>0</v>
      </c>
    </row>
    <row r="894" spans="22:44" x14ac:dyDescent="0.25">
      <c r="V894" s="774"/>
      <c r="W894" s="775"/>
      <c r="X894" s="776"/>
      <c r="Y894" s="777"/>
      <c r="Z894" s="769"/>
      <c r="AA894" s="770" t="str">
        <f t="shared" si="159"/>
        <v/>
      </c>
      <c r="AB894" s="771" t="str">
        <f t="shared" si="157"/>
        <v/>
      </c>
      <c r="AC894" s="771">
        <f t="shared" si="160"/>
        <v>0</v>
      </c>
      <c r="AD894" s="771">
        <f t="shared" si="161"/>
        <v>0</v>
      </c>
      <c r="AE894" s="771">
        <f t="shared" si="162"/>
        <v>0</v>
      </c>
      <c r="AF894" s="772">
        <f t="shared" si="163"/>
        <v>0</v>
      </c>
      <c r="AG894" s="773"/>
      <c r="AH894" s="774"/>
      <c r="AI894" s="775"/>
      <c r="AJ894" s="776"/>
      <c r="AK894" s="777"/>
      <c r="AL894" s="769"/>
      <c r="AM894" s="770" t="str">
        <f t="shared" si="164"/>
        <v/>
      </c>
      <c r="AN894" s="771" t="str">
        <f t="shared" si="158"/>
        <v/>
      </c>
      <c r="AO894" s="771">
        <f t="shared" si="165"/>
        <v>0</v>
      </c>
      <c r="AP894" s="771">
        <f t="shared" si="166"/>
        <v>0</v>
      </c>
      <c r="AQ894" s="771">
        <f t="shared" si="167"/>
        <v>0</v>
      </c>
      <c r="AR894" s="772">
        <f t="shared" si="168"/>
        <v>0</v>
      </c>
    </row>
    <row r="895" spans="22:44" x14ac:dyDescent="0.25">
      <c r="V895" s="774"/>
      <c r="W895" s="775"/>
      <c r="X895" s="776"/>
      <c r="Y895" s="777"/>
      <c r="Z895" s="769"/>
      <c r="AA895" s="770" t="str">
        <f t="shared" si="159"/>
        <v/>
      </c>
      <c r="AB895" s="771" t="str">
        <f t="shared" si="157"/>
        <v/>
      </c>
      <c r="AC895" s="771">
        <f t="shared" si="160"/>
        <v>0</v>
      </c>
      <c r="AD895" s="771">
        <f t="shared" si="161"/>
        <v>0</v>
      </c>
      <c r="AE895" s="771">
        <f t="shared" si="162"/>
        <v>0</v>
      </c>
      <c r="AF895" s="772">
        <f t="shared" si="163"/>
        <v>0</v>
      </c>
      <c r="AG895" s="773"/>
      <c r="AH895" s="774"/>
      <c r="AI895" s="775"/>
      <c r="AJ895" s="776"/>
      <c r="AK895" s="777"/>
      <c r="AL895" s="769"/>
      <c r="AM895" s="770" t="str">
        <f t="shared" si="164"/>
        <v/>
      </c>
      <c r="AN895" s="771" t="str">
        <f t="shared" si="158"/>
        <v/>
      </c>
      <c r="AO895" s="771">
        <f t="shared" si="165"/>
        <v>0</v>
      </c>
      <c r="AP895" s="771">
        <f t="shared" si="166"/>
        <v>0</v>
      </c>
      <c r="AQ895" s="771">
        <f t="shared" si="167"/>
        <v>0</v>
      </c>
      <c r="AR895" s="772">
        <f t="shared" si="168"/>
        <v>0</v>
      </c>
    </row>
    <row r="896" spans="22:44" x14ac:dyDescent="0.25">
      <c r="V896" s="774"/>
      <c r="W896" s="775"/>
      <c r="X896" s="776"/>
      <c r="Y896" s="777"/>
      <c r="Z896" s="769"/>
      <c r="AA896" s="770" t="str">
        <f t="shared" si="159"/>
        <v/>
      </c>
      <c r="AB896" s="771" t="str">
        <f t="shared" si="157"/>
        <v/>
      </c>
      <c r="AC896" s="771">
        <f t="shared" si="160"/>
        <v>0</v>
      </c>
      <c r="AD896" s="771">
        <f t="shared" si="161"/>
        <v>0</v>
      </c>
      <c r="AE896" s="771">
        <f t="shared" si="162"/>
        <v>0</v>
      </c>
      <c r="AF896" s="772">
        <f t="shared" si="163"/>
        <v>0</v>
      </c>
      <c r="AG896" s="773"/>
      <c r="AH896" s="774"/>
      <c r="AI896" s="775"/>
      <c r="AJ896" s="776"/>
      <c r="AK896" s="777"/>
      <c r="AL896" s="769"/>
      <c r="AM896" s="770" t="str">
        <f t="shared" si="164"/>
        <v/>
      </c>
      <c r="AN896" s="771" t="str">
        <f t="shared" si="158"/>
        <v/>
      </c>
      <c r="AO896" s="771">
        <f t="shared" si="165"/>
        <v>0</v>
      </c>
      <c r="AP896" s="771">
        <f t="shared" si="166"/>
        <v>0</v>
      </c>
      <c r="AQ896" s="771">
        <f t="shared" si="167"/>
        <v>0</v>
      </c>
      <c r="AR896" s="772">
        <f t="shared" si="168"/>
        <v>0</v>
      </c>
    </row>
    <row r="897" spans="22:44" x14ac:dyDescent="0.25">
      <c r="V897" s="774"/>
      <c r="W897" s="775"/>
      <c r="X897" s="776"/>
      <c r="Y897" s="777"/>
      <c r="Z897" s="769"/>
      <c r="AA897" s="770" t="str">
        <f t="shared" si="159"/>
        <v/>
      </c>
      <c r="AB897" s="771" t="str">
        <f t="shared" si="157"/>
        <v/>
      </c>
      <c r="AC897" s="771">
        <f t="shared" si="160"/>
        <v>0</v>
      </c>
      <c r="AD897" s="771">
        <f t="shared" si="161"/>
        <v>0</v>
      </c>
      <c r="AE897" s="771">
        <f t="shared" si="162"/>
        <v>0</v>
      </c>
      <c r="AF897" s="772">
        <f t="shared" si="163"/>
        <v>0</v>
      </c>
      <c r="AG897" s="773"/>
      <c r="AH897" s="774"/>
      <c r="AI897" s="775"/>
      <c r="AJ897" s="776"/>
      <c r="AK897" s="777"/>
      <c r="AL897" s="769"/>
      <c r="AM897" s="770" t="str">
        <f t="shared" si="164"/>
        <v/>
      </c>
      <c r="AN897" s="771" t="str">
        <f t="shared" si="158"/>
        <v/>
      </c>
      <c r="AO897" s="771">
        <f t="shared" si="165"/>
        <v>0</v>
      </c>
      <c r="AP897" s="771">
        <f t="shared" si="166"/>
        <v>0</v>
      </c>
      <c r="AQ897" s="771">
        <f t="shared" si="167"/>
        <v>0</v>
      </c>
      <c r="AR897" s="772">
        <f t="shared" si="168"/>
        <v>0</v>
      </c>
    </row>
    <row r="898" spans="22:44" x14ac:dyDescent="0.25">
      <c r="V898" s="774"/>
      <c r="W898" s="775"/>
      <c r="X898" s="776"/>
      <c r="Y898" s="777"/>
      <c r="Z898" s="769"/>
      <c r="AA898" s="770" t="str">
        <f t="shared" si="159"/>
        <v/>
      </c>
      <c r="AB898" s="771" t="str">
        <f t="shared" si="157"/>
        <v/>
      </c>
      <c r="AC898" s="771">
        <f t="shared" si="160"/>
        <v>0</v>
      </c>
      <c r="AD898" s="771">
        <f t="shared" si="161"/>
        <v>0</v>
      </c>
      <c r="AE898" s="771">
        <f t="shared" si="162"/>
        <v>0</v>
      </c>
      <c r="AF898" s="772">
        <f t="shared" si="163"/>
        <v>0</v>
      </c>
      <c r="AG898" s="773"/>
      <c r="AH898" s="774"/>
      <c r="AI898" s="775"/>
      <c r="AJ898" s="776"/>
      <c r="AK898" s="777"/>
      <c r="AL898" s="769"/>
      <c r="AM898" s="770" t="str">
        <f t="shared" si="164"/>
        <v/>
      </c>
      <c r="AN898" s="771" t="str">
        <f t="shared" si="158"/>
        <v/>
      </c>
      <c r="AO898" s="771">
        <f t="shared" si="165"/>
        <v>0</v>
      </c>
      <c r="AP898" s="771">
        <f t="shared" si="166"/>
        <v>0</v>
      </c>
      <c r="AQ898" s="771">
        <f t="shared" si="167"/>
        <v>0</v>
      </c>
      <c r="AR898" s="772">
        <f t="shared" si="168"/>
        <v>0</v>
      </c>
    </row>
    <row r="899" spans="22:44" x14ac:dyDescent="0.25">
      <c r="V899" s="774"/>
      <c r="W899" s="775"/>
      <c r="X899" s="776"/>
      <c r="Y899" s="777"/>
      <c r="Z899" s="769"/>
      <c r="AA899" s="770" t="str">
        <f t="shared" si="159"/>
        <v/>
      </c>
      <c r="AB899" s="771" t="str">
        <f t="shared" si="157"/>
        <v/>
      </c>
      <c r="AC899" s="771">
        <f t="shared" si="160"/>
        <v>0</v>
      </c>
      <c r="AD899" s="771">
        <f t="shared" si="161"/>
        <v>0</v>
      </c>
      <c r="AE899" s="771">
        <f t="shared" si="162"/>
        <v>0</v>
      </c>
      <c r="AF899" s="772">
        <f t="shared" si="163"/>
        <v>0</v>
      </c>
      <c r="AG899" s="773"/>
      <c r="AH899" s="774"/>
      <c r="AI899" s="775"/>
      <c r="AJ899" s="776"/>
      <c r="AK899" s="777"/>
      <c r="AL899" s="769"/>
      <c r="AM899" s="770" t="str">
        <f t="shared" si="164"/>
        <v/>
      </c>
      <c r="AN899" s="771" t="str">
        <f t="shared" si="158"/>
        <v/>
      </c>
      <c r="AO899" s="771">
        <f t="shared" si="165"/>
        <v>0</v>
      </c>
      <c r="AP899" s="771">
        <f t="shared" si="166"/>
        <v>0</v>
      </c>
      <c r="AQ899" s="771">
        <f t="shared" si="167"/>
        <v>0</v>
      </c>
      <c r="AR899" s="772">
        <f t="shared" si="168"/>
        <v>0</v>
      </c>
    </row>
    <row r="900" spans="22:44" x14ac:dyDescent="0.25">
      <c r="V900" s="774"/>
      <c r="W900" s="775"/>
      <c r="X900" s="776"/>
      <c r="Y900" s="777"/>
      <c r="Z900" s="769"/>
      <c r="AA900" s="770" t="str">
        <f t="shared" si="159"/>
        <v/>
      </c>
      <c r="AB900" s="771" t="str">
        <f t="shared" si="157"/>
        <v/>
      </c>
      <c r="AC900" s="771">
        <f t="shared" si="160"/>
        <v>0</v>
      </c>
      <c r="AD900" s="771">
        <f t="shared" si="161"/>
        <v>0</v>
      </c>
      <c r="AE900" s="771">
        <f t="shared" si="162"/>
        <v>0</v>
      </c>
      <c r="AF900" s="772">
        <f t="shared" si="163"/>
        <v>0</v>
      </c>
      <c r="AG900" s="773"/>
      <c r="AH900" s="774"/>
      <c r="AI900" s="775"/>
      <c r="AJ900" s="776"/>
      <c r="AK900" s="777"/>
      <c r="AL900" s="769"/>
      <c r="AM900" s="770" t="str">
        <f t="shared" si="164"/>
        <v/>
      </c>
      <c r="AN900" s="771" t="str">
        <f t="shared" si="158"/>
        <v/>
      </c>
      <c r="AO900" s="771">
        <f t="shared" si="165"/>
        <v>0</v>
      </c>
      <c r="AP900" s="771">
        <f t="shared" si="166"/>
        <v>0</v>
      </c>
      <c r="AQ900" s="771">
        <f t="shared" si="167"/>
        <v>0</v>
      </c>
      <c r="AR900" s="772">
        <f t="shared" si="168"/>
        <v>0</v>
      </c>
    </row>
    <row r="901" spans="22:44" x14ac:dyDescent="0.25">
      <c r="V901" s="774"/>
      <c r="W901" s="775"/>
      <c r="X901" s="776"/>
      <c r="Y901" s="777"/>
      <c r="Z901" s="769"/>
      <c r="AA901" s="770" t="str">
        <f t="shared" si="159"/>
        <v/>
      </c>
      <c r="AB901" s="771" t="str">
        <f t="shared" si="157"/>
        <v/>
      </c>
      <c r="AC901" s="771">
        <f t="shared" si="160"/>
        <v>0</v>
      </c>
      <c r="AD901" s="771">
        <f t="shared" si="161"/>
        <v>0</v>
      </c>
      <c r="AE901" s="771">
        <f t="shared" si="162"/>
        <v>0</v>
      </c>
      <c r="AF901" s="772">
        <f t="shared" si="163"/>
        <v>0</v>
      </c>
      <c r="AG901" s="773"/>
      <c r="AH901" s="774"/>
      <c r="AI901" s="775"/>
      <c r="AJ901" s="776"/>
      <c r="AK901" s="777"/>
      <c r="AL901" s="769"/>
      <c r="AM901" s="770" t="str">
        <f t="shared" si="164"/>
        <v/>
      </c>
      <c r="AN901" s="771" t="str">
        <f t="shared" si="158"/>
        <v/>
      </c>
      <c r="AO901" s="771">
        <f t="shared" si="165"/>
        <v>0</v>
      </c>
      <c r="AP901" s="771">
        <f t="shared" si="166"/>
        <v>0</v>
      </c>
      <c r="AQ901" s="771">
        <f t="shared" si="167"/>
        <v>0</v>
      </c>
      <c r="AR901" s="772">
        <f t="shared" si="168"/>
        <v>0</v>
      </c>
    </row>
    <row r="902" spans="22:44" x14ac:dyDescent="0.25">
      <c r="V902" s="774"/>
      <c r="W902" s="775"/>
      <c r="X902" s="776"/>
      <c r="Y902" s="777"/>
      <c r="Z902" s="769"/>
      <c r="AA902" s="770" t="str">
        <f t="shared" si="159"/>
        <v/>
      </c>
      <c r="AB902" s="771" t="str">
        <f t="shared" si="157"/>
        <v/>
      </c>
      <c r="AC902" s="771">
        <f t="shared" si="160"/>
        <v>0</v>
      </c>
      <c r="AD902" s="771">
        <f t="shared" si="161"/>
        <v>0</v>
      </c>
      <c r="AE902" s="771">
        <f t="shared" si="162"/>
        <v>0</v>
      </c>
      <c r="AF902" s="772">
        <f t="shared" si="163"/>
        <v>0</v>
      </c>
      <c r="AG902" s="773"/>
      <c r="AH902" s="774"/>
      <c r="AI902" s="775"/>
      <c r="AJ902" s="776"/>
      <c r="AK902" s="777"/>
      <c r="AL902" s="769"/>
      <c r="AM902" s="770" t="str">
        <f t="shared" si="164"/>
        <v/>
      </c>
      <c r="AN902" s="771" t="str">
        <f t="shared" si="158"/>
        <v/>
      </c>
      <c r="AO902" s="771">
        <f t="shared" si="165"/>
        <v>0</v>
      </c>
      <c r="AP902" s="771">
        <f t="shared" si="166"/>
        <v>0</v>
      </c>
      <c r="AQ902" s="771">
        <f t="shared" si="167"/>
        <v>0</v>
      </c>
      <c r="AR902" s="772">
        <f t="shared" si="168"/>
        <v>0</v>
      </c>
    </row>
    <row r="903" spans="22:44" x14ac:dyDescent="0.25">
      <c r="V903" s="774"/>
      <c r="W903" s="775"/>
      <c r="X903" s="776"/>
      <c r="Y903" s="777"/>
      <c r="Z903" s="769"/>
      <c r="AA903" s="770" t="str">
        <f t="shared" si="159"/>
        <v/>
      </c>
      <c r="AB903" s="771" t="str">
        <f t="shared" si="157"/>
        <v/>
      </c>
      <c r="AC903" s="771">
        <f t="shared" si="160"/>
        <v>0</v>
      </c>
      <c r="AD903" s="771">
        <f t="shared" si="161"/>
        <v>0</v>
      </c>
      <c r="AE903" s="771">
        <f t="shared" si="162"/>
        <v>0</v>
      </c>
      <c r="AF903" s="772">
        <f t="shared" si="163"/>
        <v>0</v>
      </c>
      <c r="AG903" s="773"/>
      <c r="AH903" s="774"/>
      <c r="AI903" s="775"/>
      <c r="AJ903" s="776"/>
      <c r="AK903" s="777"/>
      <c r="AL903" s="769"/>
      <c r="AM903" s="770" t="str">
        <f t="shared" si="164"/>
        <v/>
      </c>
      <c r="AN903" s="771" t="str">
        <f t="shared" si="158"/>
        <v/>
      </c>
      <c r="AO903" s="771">
        <f t="shared" si="165"/>
        <v>0</v>
      </c>
      <c r="AP903" s="771">
        <f t="shared" si="166"/>
        <v>0</v>
      </c>
      <c r="AQ903" s="771">
        <f t="shared" si="167"/>
        <v>0</v>
      </c>
      <c r="AR903" s="772">
        <f t="shared" si="168"/>
        <v>0</v>
      </c>
    </row>
    <row r="904" spans="22:44" x14ac:dyDescent="0.25">
      <c r="V904" s="774"/>
      <c r="W904" s="775"/>
      <c r="X904" s="776"/>
      <c r="Y904" s="777"/>
      <c r="Z904" s="769"/>
      <c r="AA904" s="770" t="str">
        <f t="shared" si="159"/>
        <v/>
      </c>
      <c r="AB904" s="771" t="str">
        <f t="shared" ref="AB904:AB967" si="169">IF(Y904&gt;1,IF((TestEOY-X904)/365&gt;AA904,AA904,ROUNDUP(((TestEOY-X904)/365),0)),"")</f>
        <v/>
      </c>
      <c r="AC904" s="771">
        <f t="shared" si="160"/>
        <v>0</v>
      </c>
      <c r="AD904" s="771">
        <f t="shared" si="161"/>
        <v>0</v>
      </c>
      <c r="AE904" s="771">
        <f t="shared" si="162"/>
        <v>0</v>
      </c>
      <c r="AF904" s="772">
        <f t="shared" si="163"/>
        <v>0</v>
      </c>
      <c r="AG904" s="773"/>
      <c r="AH904" s="774"/>
      <c r="AI904" s="775"/>
      <c r="AJ904" s="776"/>
      <c r="AK904" s="777"/>
      <c r="AL904" s="769"/>
      <c r="AM904" s="770" t="str">
        <f t="shared" si="164"/>
        <v/>
      </c>
      <c r="AN904" s="771" t="str">
        <f t="shared" ref="AN904:AN967" si="170">IF(AK904&lt;&gt;"",IF((TestEOY-AJ904)/365&gt;AM904,AM904,ROUNDUP(((TestEOY-AJ904)/365),0)),"")</f>
        <v/>
      </c>
      <c r="AO904" s="771">
        <f t="shared" si="165"/>
        <v>0</v>
      </c>
      <c r="AP904" s="771">
        <f t="shared" si="166"/>
        <v>0</v>
      </c>
      <c r="AQ904" s="771">
        <f t="shared" si="167"/>
        <v>0</v>
      </c>
      <c r="AR904" s="772">
        <f t="shared" si="168"/>
        <v>0</v>
      </c>
    </row>
    <row r="905" spans="22:44" x14ac:dyDescent="0.25">
      <c r="V905" s="774"/>
      <c r="W905" s="775"/>
      <c r="X905" s="776"/>
      <c r="Y905" s="777"/>
      <c r="Z905" s="769"/>
      <c r="AA905" s="770" t="str">
        <f t="shared" ref="AA905:AA968" si="171">IFERROR(INDEX($AU$8:$AU$23,MATCH(V905,$AT$8:$AT$23,0)),"")</f>
        <v/>
      </c>
      <c r="AB905" s="771" t="str">
        <f t="shared" si="169"/>
        <v/>
      </c>
      <c r="AC905" s="771">
        <f t="shared" ref="AC905:AC968" si="172">IFERROR(IF(AB905&gt;=AA905,0,IF(AA905&gt;AB905,SLN(Y905,Z905,AA905),0)),"")</f>
        <v>0</v>
      </c>
      <c r="AD905" s="771">
        <f t="shared" ref="AD905:AD968" si="173">AE905-AC905</f>
        <v>0</v>
      </c>
      <c r="AE905" s="771">
        <f t="shared" ref="AE905:AE968" si="174">IFERROR(IF(OR(AA905=0,AA905=""),
     0,
     IF(AB905&gt;=AA905,
          +Y905,
          (+AC905*AB905))),
"")</f>
        <v>0</v>
      </c>
      <c r="AF905" s="772">
        <f t="shared" ref="AF905:AF968" si="175">IFERROR(IF(AE905&gt;Y905,0,(+Y905-AE905))-Z905,"")</f>
        <v>0</v>
      </c>
      <c r="AG905" s="773"/>
      <c r="AH905" s="774"/>
      <c r="AI905" s="775"/>
      <c r="AJ905" s="776"/>
      <c r="AK905" s="777"/>
      <c r="AL905" s="769"/>
      <c r="AM905" s="770" t="str">
        <f t="shared" ref="AM905:AM968" si="176">IFERROR(INDEX($AU$8:$AU$23,MATCH(AH905,$AT$8:$AT$23,0)),"")</f>
        <v/>
      </c>
      <c r="AN905" s="771" t="str">
        <f t="shared" si="170"/>
        <v/>
      </c>
      <c r="AO905" s="771">
        <f t="shared" ref="AO905:AO968" si="177">IFERROR(IF(AN905&gt;=AM905,0,IF(AM905&gt;AN905,SLN(AK905,AL905,AM905),0)),"")</f>
        <v>0</v>
      </c>
      <c r="AP905" s="771">
        <f t="shared" ref="AP905:AP968" si="178">AQ905-AO905</f>
        <v>0</v>
      </c>
      <c r="AQ905" s="771">
        <f t="shared" ref="AQ905:AQ968" si="179">IFERROR(IF(OR(AM905=0,AM905=""),
     0,
     IF(AN905&gt;=AM905,
          +AK905,
          (+AO905*AN905))),
"")</f>
        <v>0</v>
      </c>
      <c r="AR905" s="772">
        <f t="shared" ref="AR905:AR968" si="180">IFERROR(IF(AQ905&gt;AK905,0,(+AK905-AQ905))-AL905,"")</f>
        <v>0</v>
      </c>
    </row>
    <row r="906" spans="22:44" x14ac:dyDescent="0.25">
      <c r="V906" s="774"/>
      <c r="W906" s="775"/>
      <c r="X906" s="776"/>
      <c r="Y906" s="777"/>
      <c r="Z906" s="769"/>
      <c r="AA906" s="770" t="str">
        <f t="shared" si="171"/>
        <v/>
      </c>
      <c r="AB906" s="771" t="str">
        <f t="shared" si="169"/>
        <v/>
      </c>
      <c r="AC906" s="771">
        <f t="shared" si="172"/>
        <v>0</v>
      </c>
      <c r="AD906" s="771">
        <f t="shared" si="173"/>
        <v>0</v>
      </c>
      <c r="AE906" s="771">
        <f t="shared" si="174"/>
        <v>0</v>
      </c>
      <c r="AF906" s="772">
        <f t="shared" si="175"/>
        <v>0</v>
      </c>
      <c r="AG906" s="773"/>
      <c r="AH906" s="774"/>
      <c r="AI906" s="775"/>
      <c r="AJ906" s="776"/>
      <c r="AK906" s="777"/>
      <c r="AL906" s="769"/>
      <c r="AM906" s="770" t="str">
        <f t="shared" si="176"/>
        <v/>
      </c>
      <c r="AN906" s="771" t="str">
        <f t="shared" si="170"/>
        <v/>
      </c>
      <c r="AO906" s="771">
        <f t="shared" si="177"/>
        <v>0</v>
      </c>
      <c r="AP906" s="771">
        <f t="shared" si="178"/>
        <v>0</v>
      </c>
      <c r="AQ906" s="771">
        <f t="shared" si="179"/>
        <v>0</v>
      </c>
      <c r="AR906" s="772">
        <f t="shared" si="180"/>
        <v>0</v>
      </c>
    </row>
    <row r="907" spans="22:44" x14ac:dyDescent="0.25">
      <c r="V907" s="774"/>
      <c r="W907" s="775"/>
      <c r="X907" s="776"/>
      <c r="Y907" s="777"/>
      <c r="Z907" s="769"/>
      <c r="AA907" s="770" t="str">
        <f t="shared" si="171"/>
        <v/>
      </c>
      <c r="AB907" s="771" t="str">
        <f t="shared" si="169"/>
        <v/>
      </c>
      <c r="AC907" s="771">
        <f t="shared" si="172"/>
        <v>0</v>
      </c>
      <c r="AD907" s="771">
        <f t="shared" si="173"/>
        <v>0</v>
      </c>
      <c r="AE907" s="771">
        <f t="shared" si="174"/>
        <v>0</v>
      </c>
      <c r="AF907" s="772">
        <f t="shared" si="175"/>
        <v>0</v>
      </c>
      <c r="AG907" s="773"/>
      <c r="AH907" s="774"/>
      <c r="AI907" s="775"/>
      <c r="AJ907" s="776"/>
      <c r="AK907" s="777"/>
      <c r="AL907" s="769"/>
      <c r="AM907" s="770" t="str">
        <f t="shared" si="176"/>
        <v/>
      </c>
      <c r="AN907" s="771" t="str">
        <f t="shared" si="170"/>
        <v/>
      </c>
      <c r="AO907" s="771">
        <f t="shared" si="177"/>
        <v>0</v>
      </c>
      <c r="AP907" s="771">
        <f t="shared" si="178"/>
        <v>0</v>
      </c>
      <c r="AQ907" s="771">
        <f t="shared" si="179"/>
        <v>0</v>
      </c>
      <c r="AR907" s="772">
        <f t="shared" si="180"/>
        <v>0</v>
      </c>
    </row>
    <row r="908" spans="22:44" x14ac:dyDescent="0.25">
      <c r="V908" s="774"/>
      <c r="W908" s="775"/>
      <c r="X908" s="776"/>
      <c r="Y908" s="777"/>
      <c r="Z908" s="769"/>
      <c r="AA908" s="770" t="str">
        <f t="shared" si="171"/>
        <v/>
      </c>
      <c r="AB908" s="771" t="str">
        <f t="shared" si="169"/>
        <v/>
      </c>
      <c r="AC908" s="771">
        <f t="shared" si="172"/>
        <v>0</v>
      </c>
      <c r="AD908" s="771">
        <f t="shared" si="173"/>
        <v>0</v>
      </c>
      <c r="AE908" s="771">
        <f t="shared" si="174"/>
        <v>0</v>
      </c>
      <c r="AF908" s="772">
        <f t="shared" si="175"/>
        <v>0</v>
      </c>
      <c r="AG908" s="773"/>
      <c r="AH908" s="774"/>
      <c r="AI908" s="775"/>
      <c r="AJ908" s="776"/>
      <c r="AK908" s="777"/>
      <c r="AL908" s="769"/>
      <c r="AM908" s="770" t="str">
        <f t="shared" si="176"/>
        <v/>
      </c>
      <c r="AN908" s="771" t="str">
        <f t="shared" si="170"/>
        <v/>
      </c>
      <c r="AO908" s="771">
        <f t="shared" si="177"/>
        <v>0</v>
      </c>
      <c r="AP908" s="771">
        <f t="shared" si="178"/>
        <v>0</v>
      </c>
      <c r="AQ908" s="771">
        <f t="shared" si="179"/>
        <v>0</v>
      </c>
      <c r="AR908" s="772">
        <f t="shared" si="180"/>
        <v>0</v>
      </c>
    </row>
    <row r="909" spans="22:44" x14ac:dyDescent="0.25">
      <c r="V909" s="774"/>
      <c r="W909" s="775"/>
      <c r="X909" s="776"/>
      <c r="Y909" s="777"/>
      <c r="Z909" s="769"/>
      <c r="AA909" s="770" t="str">
        <f t="shared" si="171"/>
        <v/>
      </c>
      <c r="AB909" s="771" t="str">
        <f t="shared" si="169"/>
        <v/>
      </c>
      <c r="AC909" s="771">
        <f t="shared" si="172"/>
        <v>0</v>
      </c>
      <c r="AD909" s="771">
        <f t="shared" si="173"/>
        <v>0</v>
      </c>
      <c r="AE909" s="771">
        <f t="shared" si="174"/>
        <v>0</v>
      </c>
      <c r="AF909" s="772">
        <f t="shared" si="175"/>
        <v>0</v>
      </c>
      <c r="AG909" s="773"/>
      <c r="AH909" s="774"/>
      <c r="AI909" s="775"/>
      <c r="AJ909" s="776"/>
      <c r="AK909" s="777"/>
      <c r="AL909" s="769"/>
      <c r="AM909" s="770" t="str">
        <f t="shared" si="176"/>
        <v/>
      </c>
      <c r="AN909" s="771" t="str">
        <f t="shared" si="170"/>
        <v/>
      </c>
      <c r="AO909" s="771">
        <f t="shared" si="177"/>
        <v>0</v>
      </c>
      <c r="AP909" s="771">
        <f t="shared" si="178"/>
        <v>0</v>
      </c>
      <c r="AQ909" s="771">
        <f t="shared" si="179"/>
        <v>0</v>
      </c>
      <c r="AR909" s="772">
        <f t="shared" si="180"/>
        <v>0</v>
      </c>
    </row>
    <row r="910" spans="22:44" x14ac:dyDescent="0.25">
      <c r="V910" s="774"/>
      <c r="W910" s="775"/>
      <c r="X910" s="776"/>
      <c r="Y910" s="777"/>
      <c r="Z910" s="769"/>
      <c r="AA910" s="770" t="str">
        <f t="shared" si="171"/>
        <v/>
      </c>
      <c r="AB910" s="771" t="str">
        <f t="shared" si="169"/>
        <v/>
      </c>
      <c r="AC910" s="771">
        <f t="shared" si="172"/>
        <v>0</v>
      </c>
      <c r="AD910" s="771">
        <f t="shared" si="173"/>
        <v>0</v>
      </c>
      <c r="AE910" s="771">
        <f t="shared" si="174"/>
        <v>0</v>
      </c>
      <c r="AF910" s="772">
        <f t="shared" si="175"/>
        <v>0</v>
      </c>
      <c r="AG910" s="773"/>
      <c r="AH910" s="774"/>
      <c r="AI910" s="775"/>
      <c r="AJ910" s="776"/>
      <c r="AK910" s="777"/>
      <c r="AL910" s="769"/>
      <c r="AM910" s="770" t="str">
        <f t="shared" si="176"/>
        <v/>
      </c>
      <c r="AN910" s="771" t="str">
        <f t="shared" si="170"/>
        <v/>
      </c>
      <c r="AO910" s="771">
        <f t="shared" si="177"/>
        <v>0</v>
      </c>
      <c r="AP910" s="771">
        <f t="shared" si="178"/>
        <v>0</v>
      </c>
      <c r="AQ910" s="771">
        <f t="shared" si="179"/>
        <v>0</v>
      </c>
      <c r="AR910" s="772">
        <f t="shared" si="180"/>
        <v>0</v>
      </c>
    </row>
    <row r="911" spans="22:44" x14ac:dyDescent="0.25">
      <c r="V911" s="774"/>
      <c r="W911" s="775"/>
      <c r="X911" s="776"/>
      <c r="Y911" s="777"/>
      <c r="Z911" s="769"/>
      <c r="AA911" s="770" t="str">
        <f t="shared" si="171"/>
        <v/>
      </c>
      <c r="AB911" s="771" t="str">
        <f t="shared" si="169"/>
        <v/>
      </c>
      <c r="AC911" s="771">
        <f t="shared" si="172"/>
        <v>0</v>
      </c>
      <c r="AD911" s="771">
        <f t="shared" si="173"/>
        <v>0</v>
      </c>
      <c r="AE911" s="771">
        <f t="shared" si="174"/>
        <v>0</v>
      </c>
      <c r="AF911" s="772">
        <f t="shared" si="175"/>
        <v>0</v>
      </c>
      <c r="AG911" s="773"/>
      <c r="AH911" s="774"/>
      <c r="AI911" s="775"/>
      <c r="AJ911" s="776"/>
      <c r="AK911" s="777"/>
      <c r="AL911" s="769"/>
      <c r="AM911" s="770" t="str">
        <f t="shared" si="176"/>
        <v/>
      </c>
      <c r="AN911" s="771" t="str">
        <f t="shared" si="170"/>
        <v/>
      </c>
      <c r="AO911" s="771">
        <f t="shared" si="177"/>
        <v>0</v>
      </c>
      <c r="AP911" s="771">
        <f t="shared" si="178"/>
        <v>0</v>
      </c>
      <c r="AQ911" s="771">
        <f t="shared" si="179"/>
        <v>0</v>
      </c>
      <c r="AR911" s="772">
        <f t="shared" si="180"/>
        <v>0</v>
      </c>
    </row>
    <row r="912" spans="22:44" x14ac:dyDescent="0.25">
      <c r="V912" s="774"/>
      <c r="W912" s="775"/>
      <c r="X912" s="776"/>
      <c r="Y912" s="777"/>
      <c r="Z912" s="769"/>
      <c r="AA912" s="770" t="str">
        <f t="shared" si="171"/>
        <v/>
      </c>
      <c r="AB912" s="771" t="str">
        <f t="shared" si="169"/>
        <v/>
      </c>
      <c r="AC912" s="771">
        <f t="shared" si="172"/>
        <v>0</v>
      </c>
      <c r="AD912" s="771">
        <f t="shared" si="173"/>
        <v>0</v>
      </c>
      <c r="AE912" s="771">
        <f t="shared" si="174"/>
        <v>0</v>
      </c>
      <c r="AF912" s="772">
        <f t="shared" si="175"/>
        <v>0</v>
      </c>
      <c r="AG912" s="773"/>
      <c r="AH912" s="774"/>
      <c r="AI912" s="775"/>
      <c r="AJ912" s="776"/>
      <c r="AK912" s="777"/>
      <c r="AL912" s="769"/>
      <c r="AM912" s="770" t="str">
        <f t="shared" si="176"/>
        <v/>
      </c>
      <c r="AN912" s="771" t="str">
        <f t="shared" si="170"/>
        <v/>
      </c>
      <c r="AO912" s="771">
        <f t="shared" si="177"/>
        <v>0</v>
      </c>
      <c r="AP912" s="771">
        <f t="shared" si="178"/>
        <v>0</v>
      </c>
      <c r="AQ912" s="771">
        <f t="shared" si="179"/>
        <v>0</v>
      </c>
      <c r="AR912" s="772">
        <f t="shared" si="180"/>
        <v>0</v>
      </c>
    </row>
    <row r="913" spans="22:44" x14ac:dyDescent="0.25">
      <c r="V913" s="774"/>
      <c r="W913" s="775"/>
      <c r="X913" s="776"/>
      <c r="Y913" s="777"/>
      <c r="Z913" s="769"/>
      <c r="AA913" s="770" t="str">
        <f t="shared" si="171"/>
        <v/>
      </c>
      <c r="AB913" s="771" t="str">
        <f t="shared" si="169"/>
        <v/>
      </c>
      <c r="AC913" s="771">
        <f t="shared" si="172"/>
        <v>0</v>
      </c>
      <c r="AD913" s="771">
        <f t="shared" si="173"/>
        <v>0</v>
      </c>
      <c r="AE913" s="771">
        <f t="shared" si="174"/>
        <v>0</v>
      </c>
      <c r="AF913" s="772">
        <f t="shared" si="175"/>
        <v>0</v>
      </c>
      <c r="AG913" s="773"/>
      <c r="AH913" s="774"/>
      <c r="AI913" s="775"/>
      <c r="AJ913" s="776"/>
      <c r="AK913" s="777"/>
      <c r="AL913" s="769"/>
      <c r="AM913" s="770" t="str">
        <f t="shared" si="176"/>
        <v/>
      </c>
      <c r="AN913" s="771" t="str">
        <f t="shared" si="170"/>
        <v/>
      </c>
      <c r="AO913" s="771">
        <f t="shared" si="177"/>
        <v>0</v>
      </c>
      <c r="AP913" s="771">
        <f t="shared" si="178"/>
        <v>0</v>
      </c>
      <c r="AQ913" s="771">
        <f t="shared" si="179"/>
        <v>0</v>
      </c>
      <c r="AR913" s="772">
        <f t="shared" si="180"/>
        <v>0</v>
      </c>
    </row>
    <row r="914" spans="22:44" x14ac:dyDescent="0.25">
      <c r="V914" s="774"/>
      <c r="W914" s="775"/>
      <c r="X914" s="776"/>
      <c r="Y914" s="777"/>
      <c r="Z914" s="769"/>
      <c r="AA914" s="770" t="str">
        <f t="shared" si="171"/>
        <v/>
      </c>
      <c r="AB914" s="771" t="str">
        <f t="shared" si="169"/>
        <v/>
      </c>
      <c r="AC914" s="771">
        <f t="shared" si="172"/>
        <v>0</v>
      </c>
      <c r="AD914" s="771">
        <f t="shared" si="173"/>
        <v>0</v>
      </c>
      <c r="AE914" s="771">
        <f t="shared" si="174"/>
        <v>0</v>
      </c>
      <c r="AF914" s="772">
        <f t="shared" si="175"/>
        <v>0</v>
      </c>
      <c r="AG914" s="773"/>
      <c r="AH914" s="774"/>
      <c r="AI914" s="775"/>
      <c r="AJ914" s="776"/>
      <c r="AK914" s="777"/>
      <c r="AL914" s="769"/>
      <c r="AM914" s="770" t="str">
        <f t="shared" si="176"/>
        <v/>
      </c>
      <c r="AN914" s="771" t="str">
        <f t="shared" si="170"/>
        <v/>
      </c>
      <c r="AO914" s="771">
        <f t="shared" si="177"/>
        <v>0</v>
      </c>
      <c r="AP914" s="771">
        <f t="shared" si="178"/>
        <v>0</v>
      </c>
      <c r="AQ914" s="771">
        <f t="shared" si="179"/>
        <v>0</v>
      </c>
      <c r="AR914" s="772">
        <f t="shared" si="180"/>
        <v>0</v>
      </c>
    </row>
    <row r="915" spans="22:44" x14ac:dyDescent="0.25">
      <c r="V915" s="774"/>
      <c r="W915" s="775"/>
      <c r="X915" s="776"/>
      <c r="Y915" s="777"/>
      <c r="Z915" s="769"/>
      <c r="AA915" s="770" t="str">
        <f t="shared" si="171"/>
        <v/>
      </c>
      <c r="AB915" s="771" t="str">
        <f t="shared" si="169"/>
        <v/>
      </c>
      <c r="AC915" s="771">
        <f t="shared" si="172"/>
        <v>0</v>
      </c>
      <c r="AD915" s="771">
        <f t="shared" si="173"/>
        <v>0</v>
      </c>
      <c r="AE915" s="771">
        <f t="shared" si="174"/>
        <v>0</v>
      </c>
      <c r="AF915" s="772">
        <f t="shared" si="175"/>
        <v>0</v>
      </c>
      <c r="AG915" s="773"/>
      <c r="AH915" s="774"/>
      <c r="AI915" s="775"/>
      <c r="AJ915" s="776"/>
      <c r="AK915" s="777"/>
      <c r="AL915" s="769"/>
      <c r="AM915" s="770" t="str">
        <f t="shared" si="176"/>
        <v/>
      </c>
      <c r="AN915" s="771" t="str">
        <f t="shared" si="170"/>
        <v/>
      </c>
      <c r="AO915" s="771">
        <f t="shared" si="177"/>
        <v>0</v>
      </c>
      <c r="AP915" s="771">
        <f t="shared" si="178"/>
        <v>0</v>
      </c>
      <c r="AQ915" s="771">
        <f t="shared" si="179"/>
        <v>0</v>
      </c>
      <c r="AR915" s="772">
        <f t="shared" si="180"/>
        <v>0</v>
      </c>
    </row>
    <row r="916" spans="22:44" x14ac:dyDescent="0.25">
      <c r="V916" s="774"/>
      <c r="W916" s="775"/>
      <c r="X916" s="776"/>
      <c r="Y916" s="777"/>
      <c r="Z916" s="769"/>
      <c r="AA916" s="770" t="str">
        <f t="shared" si="171"/>
        <v/>
      </c>
      <c r="AB916" s="771" t="str">
        <f t="shared" si="169"/>
        <v/>
      </c>
      <c r="AC916" s="771">
        <f t="shared" si="172"/>
        <v>0</v>
      </c>
      <c r="AD916" s="771">
        <f t="shared" si="173"/>
        <v>0</v>
      </c>
      <c r="AE916" s="771">
        <f t="shared" si="174"/>
        <v>0</v>
      </c>
      <c r="AF916" s="772">
        <f t="shared" si="175"/>
        <v>0</v>
      </c>
      <c r="AG916" s="773"/>
      <c r="AH916" s="774"/>
      <c r="AI916" s="775"/>
      <c r="AJ916" s="776"/>
      <c r="AK916" s="777"/>
      <c r="AL916" s="769"/>
      <c r="AM916" s="770" t="str">
        <f t="shared" si="176"/>
        <v/>
      </c>
      <c r="AN916" s="771" t="str">
        <f t="shared" si="170"/>
        <v/>
      </c>
      <c r="AO916" s="771">
        <f t="shared" si="177"/>
        <v>0</v>
      </c>
      <c r="AP916" s="771">
        <f t="shared" si="178"/>
        <v>0</v>
      </c>
      <c r="AQ916" s="771">
        <f t="shared" si="179"/>
        <v>0</v>
      </c>
      <c r="AR916" s="772">
        <f t="shared" si="180"/>
        <v>0</v>
      </c>
    </row>
    <row r="917" spans="22:44" x14ac:dyDescent="0.25">
      <c r="V917" s="774"/>
      <c r="W917" s="775"/>
      <c r="X917" s="776"/>
      <c r="Y917" s="777"/>
      <c r="Z917" s="769"/>
      <c r="AA917" s="770" t="str">
        <f t="shared" si="171"/>
        <v/>
      </c>
      <c r="AB917" s="771" t="str">
        <f t="shared" si="169"/>
        <v/>
      </c>
      <c r="AC917" s="771">
        <f t="shared" si="172"/>
        <v>0</v>
      </c>
      <c r="AD917" s="771">
        <f t="shared" si="173"/>
        <v>0</v>
      </c>
      <c r="AE917" s="771">
        <f t="shared" si="174"/>
        <v>0</v>
      </c>
      <c r="AF917" s="772">
        <f t="shared" si="175"/>
        <v>0</v>
      </c>
      <c r="AG917" s="773"/>
      <c r="AH917" s="774"/>
      <c r="AI917" s="775"/>
      <c r="AJ917" s="776"/>
      <c r="AK917" s="777"/>
      <c r="AL917" s="769"/>
      <c r="AM917" s="770" t="str">
        <f t="shared" si="176"/>
        <v/>
      </c>
      <c r="AN917" s="771" t="str">
        <f t="shared" si="170"/>
        <v/>
      </c>
      <c r="AO917" s="771">
        <f t="shared" si="177"/>
        <v>0</v>
      </c>
      <c r="AP917" s="771">
        <f t="shared" si="178"/>
        <v>0</v>
      </c>
      <c r="AQ917" s="771">
        <f t="shared" si="179"/>
        <v>0</v>
      </c>
      <c r="AR917" s="772">
        <f t="shared" si="180"/>
        <v>0</v>
      </c>
    </row>
    <row r="918" spans="22:44" x14ac:dyDescent="0.25">
      <c r="V918" s="774"/>
      <c r="W918" s="775"/>
      <c r="X918" s="776"/>
      <c r="Y918" s="777"/>
      <c r="Z918" s="769"/>
      <c r="AA918" s="770" t="str">
        <f t="shared" si="171"/>
        <v/>
      </c>
      <c r="AB918" s="771" t="str">
        <f t="shared" si="169"/>
        <v/>
      </c>
      <c r="AC918" s="771">
        <f t="shared" si="172"/>
        <v>0</v>
      </c>
      <c r="AD918" s="771">
        <f t="shared" si="173"/>
        <v>0</v>
      </c>
      <c r="AE918" s="771">
        <f t="shared" si="174"/>
        <v>0</v>
      </c>
      <c r="AF918" s="772">
        <f t="shared" si="175"/>
        <v>0</v>
      </c>
      <c r="AG918" s="773"/>
      <c r="AH918" s="774"/>
      <c r="AI918" s="775"/>
      <c r="AJ918" s="776"/>
      <c r="AK918" s="777"/>
      <c r="AL918" s="769"/>
      <c r="AM918" s="770" t="str">
        <f t="shared" si="176"/>
        <v/>
      </c>
      <c r="AN918" s="771" t="str">
        <f t="shared" si="170"/>
        <v/>
      </c>
      <c r="AO918" s="771">
        <f t="shared" si="177"/>
        <v>0</v>
      </c>
      <c r="AP918" s="771">
        <f t="shared" si="178"/>
        <v>0</v>
      </c>
      <c r="AQ918" s="771">
        <f t="shared" si="179"/>
        <v>0</v>
      </c>
      <c r="AR918" s="772">
        <f t="shared" si="180"/>
        <v>0</v>
      </c>
    </row>
    <row r="919" spans="22:44" x14ac:dyDescent="0.25">
      <c r="V919" s="774"/>
      <c r="W919" s="775"/>
      <c r="X919" s="776"/>
      <c r="Y919" s="777"/>
      <c r="Z919" s="769"/>
      <c r="AA919" s="770" t="str">
        <f t="shared" si="171"/>
        <v/>
      </c>
      <c r="AB919" s="771" t="str">
        <f t="shared" si="169"/>
        <v/>
      </c>
      <c r="AC919" s="771">
        <f t="shared" si="172"/>
        <v>0</v>
      </c>
      <c r="AD919" s="771">
        <f t="shared" si="173"/>
        <v>0</v>
      </c>
      <c r="AE919" s="771">
        <f t="shared" si="174"/>
        <v>0</v>
      </c>
      <c r="AF919" s="772">
        <f t="shared" si="175"/>
        <v>0</v>
      </c>
      <c r="AG919" s="773"/>
      <c r="AH919" s="774"/>
      <c r="AI919" s="775"/>
      <c r="AJ919" s="776"/>
      <c r="AK919" s="777"/>
      <c r="AL919" s="769"/>
      <c r="AM919" s="770" t="str">
        <f t="shared" si="176"/>
        <v/>
      </c>
      <c r="AN919" s="771" t="str">
        <f t="shared" si="170"/>
        <v/>
      </c>
      <c r="AO919" s="771">
        <f t="shared" si="177"/>
        <v>0</v>
      </c>
      <c r="AP919" s="771">
        <f t="shared" si="178"/>
        <v>0</v>
      </c>
      <c r="AQ919" s="771">
        <f t="shared" si="179"/>
        <v>0</v>
      </c>
      <c r="AR919" s="772">
        <f t="shared" si="180"/>
        <v>0</v>
      </c>
    </row>
    <row r="920" spans="22:44" x14ac:dyDescent="0.25">
      <c r="V920" s="774"/>
      <c r="W920" s="775"/>
      <c r="X920" s="776"/>
      <c r="Y920" s="777"/>
      <c r="Z920" s="769"/>
      <c r="AA920" s="770" t="str">
        <f t="shared" si="171"/>
        <v/>
      </c>
      <c r="AB920" s="771" t="str">
        <f t="shared" si="169"/>
        <v/>
      </c>
      <c r="AC920" s="771">
        <f t="shared" si="172"/>
        <v>0</v>
      </c>
      <c r="AD920" s="771">
        <f t="shared" si="173"/>
        <v>0</v>
      </c>
      <c r="AE920" s="771">
        <f t="shared" si="174"/>
        <v>0</v>
      </c>
      <c r="AF920" s="772">
        <f t="shared" si="175"/>
        <v>0</v>
      </c>
      <c r="AG920" s="773"/>
      <c r="AH920" s="774"/>
      <c r="AI920" s="775"/>
      <c r="AJ920" s="776"/>
      <c r="AK920" s="777"/>
      <c r="AL920" s="769"/>
      <c r="AM920" s="770" t="str">
        <f t="shared" si="176"/>
        <v/>
      </c>
      <c r="AN920" s="771" t="str">
        <f t="shared" si="170"/>
        <v/>
      </c>
      <c r="AO920" s="771">
        <f t="shared" si="177"/>
        <v>0</v>
      </c>
      <c r="AP920" s="771">
        <f t="shared" si="178"/>
        <v>0</v>
      </c>
      <c r="AQ920" s="771">
        <f t="shared" si="179"/>
        <v>0</v>
      </c>
      <c r="AR920" s="772">
        <f t="shared" si="180"/>
        <v>0</v>
      </c>
    </row>
    <row r="921" spans="22:44" x14ac:dyDescent="0.25">
      <c r="V921" s="774"/>
      <c r="W921" s="775"/>
      <c r="X921" s="776"/>
      <c r="Y921" s="777"/>
      <c r="Z921" s="769"/>
      <c r="AA921" s="770" t="str">
        <f t="shared" si="171"/>
        <v/>
      </c>
      <c r="AB921" s="771" t="str">
        <f t="shared" si="169"/>
        <v/>
      </c>
      <c r="AC921" s="771">
        <f t="shared" si="172"/>
        <v>0</v>
      </c>
      <c r="AD921" s="771">
        <f t="shared" si="173"/>
        <v>0</v>
      </c>
      <c r="AE921" s="771">
        <f t="shared" si="174"/>
        <v>0</v>
      </c>
      <c r="AF921" s="772">
        <f t="shared" si="175"/>
        <v>0</v>
      </c>
      <c r="AG921" s="773"/>
      <c r="AH921" s="774"/>
      <c r="AI921" s="775"/>
      <c r="AJ921" s="776"/>
      <c r="AK921" s="777"/>
      <c r="AL921" s="769"/>
      <c r="AM921" s="770" t="str">
        <f t="shared" si="176"/>
        <v/>
      </c>
      <c r="AN921" s="771" t="str">
        <f t="shared" si="170"/>
        <v/>
      </c>
      <c r="AO921" s="771">
        <f t="shared" si="177"/>
        <v>0</v>
      </c>
      <c r="AP921" s="771">
        <f t="shared" si="178"/>
        <v>0</v>
      </c>
      <c r="AQ921" s="771">
        <f t="shared" si="179"/>
        <v>0</v>
      </c>
      <c r="AR921" s="772">
        <f t="shared" si="180"/>
        <v>0</v>
      </c>
    </row>
    <row r="922" spans="22:44" x14ac:dyDescent="0.25">
      <c r="V922" s="774"/>
      <c r="W922" s="775"/>
      <c r="X922" s="776"/>
      <c r="Y922" s="777"/>
      <c r="Z922" s="769"/>
      <c r="AA922" s="770" t="str">
        <f t="shared" si="171"/>
        <v/>
      </c>
      <c r="AB922" s="771" t="str">
        <f t="shared" si="169"/>
        <v/>
      </c>
      <c r="AC922" s="771">
        <f t="shared" si="172"/>
        <v>0</v>
      </c>
      <c r="AD922" s="771">
        <f t="shared" si="173"/>
        <v>0</v>
      </c>
      <c r="AE922" s="771">
        <f t="shared" si="174"/>
        <v>0</v>
      </c>
      <c r="AF922" s="772">
        <f t="shared" si="175"/>
        <v>0</v>
      </c>
      <c r="AG922" s="773"/>
      <c r="AH922" s="774"/>
      <c r="AI922" s="775"/>
      <c r="AJ922" s="776"/>
      <c r="AK922" s="777"/>
      <c r="AL922" s="769"/>
      <c r="AM922" s="770" t="str">
        <f t="shared" si="176"/>
        <v/>
      </c>
      <c r="AN922" s="771" t="str">
        <f t="shared" si="170"/>
        <v/>
      </c>
      <c r="AO922" s="771">
        <f t="shared" si="177"/>
        <v>0</v>
      </c>
      <c r="AP922" s="771">
        <f t="shared" si="178"/>
        <v>0</v>
      </c>
      <c r="AQ922" s="771">
        <f t="shared" si="179"/>
        <v>0</v>
      </c>
      <c r="AR922" s="772">
        <f t="shared" si="180"/>
        <v>0</v>
      </c>
    </row>
    <row r="923" spans="22:44" x14ac:dyDescent="0.25">
      <c r="V923" s="774"/>
      <c r="W923" s="775"/>
      <c r="X923" s="776"/>
      <c r="Y923" s="777"/>
      <c r="Z923" s="769"/>
      <c r="AA923" s="770" t="str">
        <f t="shared" si="171"/>
        <v/>
      </c>
      <c r="AB923" s="771" t="str">
        <f t="shared" si="169"/>
        <v/>
      </c>
      <c r="AC923" s="771">
        <f t="shared" si="172"/>
        <v>0</v>
      </c>
      <c r="AD923" s="771">
        <f t="shared" si="173"/>
        <v>0</v>
      </c>
      <c r="AE923" s="771">
        <f t="shared" si="174"/>
        <v>0</v>
      </c>
      <c r="AF923" s="772">
        <f t="shared" si="175"/>
        <v>0</v>
      </c>
      <c r="AG923" s="773"/>
      <c r="AH923" s="774"/>
      <c r="AI923" s="775"/>
      <c r="AJ923" s="776"/>
      <c r="AK923" s="777"/>
      <c r="AL923" s="769"/>
      <c r="AM923" s="770" t="str">
        <f t="shared" si="176"/>
        <v/>
      </c>
      <c r="AN923" s="771" t="str">
        <f t="shared" si="170"/>
        <v/>
      </c>
      <c r="AO923" s="771">
        <f t="shared" si="177"/>
        <v>0</v>
      </c>
      <c r="AP923" s="771">
        <f t="shared" si="178"/>
        <v>0</v>
      </c>
      <c r="AQ923" s="771">
        <f t="shared" si="179"/>
        <v>0</v>
      </c>
      <c r="AR923" s="772">
        <f t="shared" si="180"/>
        <v>0</v>
      </c>
    </row>
    <row r="924" spans="22:44" x14ac:dyDescent="0.25">
      <c r="V924" s="774"/>
      <c r="W924" s="775"/>
      <c r="X924" s="776"/>
      <c r="Y924" s="777"/>
      <c r="Z924" s="769"/>
      <c r="AA924" s="770" t="str">
        <f t="shared" si="171"/>
        <v/>
      </c>
      <c r="AB924" s="771" t="str">
        <f t="shared" si="169"/>
        <v/>
      </c>
      <c r="AC924" s="771">
        <f t="shared" si="172"/>
        <v>0</v>
      </c>
      <c r="AD924" s="771">
        <f t="shared" si="173"/>
        <v>0</v>
      </c>
      <c r="AE924" s="771">
        <f t="shared" si="174"/>
        <v>0</v>
      </c>
      <c r="AF924" s="772">
        <f t="shared" si="175"/>
        <v>0</v>
      </c>
      <c r="AG924" s="773"/>
      <c r="AH924" s="774"/>
      <c r="AI924" s="775"/>
      <c r="AJ924" s="776"/>
      <c r="AK924" s="777"/>
      <c r="AL924" s="769"/>
      <c r="AM924" s="770" t="str">
        <f t="shared" si="176"/>
        <v/>
      </c>
      <c r="AN924" s="771" t="str">
        <f t="shared" si="170"/>
        <v/>
      </c>
      <c r="AO924" s="771">
        <f t="shared" si="177"/>
        <v>0</v>
      </c>
      <c r="AP924" s="771">
        <f t="shared" si="178"/>
        <v>0</v>
      </c>
      <c r="AQ924" s="771">
        <f t="shared" si="179"/>
        <v>0</v>
      </c>
      <c r="AR924" s="772">
        <f t="shared" si="180"/>
        <v>0</v>
      </c>
    </row>
    <row r="925" spans="22:44" x14ac:dyDescent="0.25">
      <c r="V925" s="774"/>
      <c r="W925" s="775"/>
      <c r="X925" s="776"/>
      <c r="Y925" s="777"/>
      <c r="Z925" s="769"/>
      <c r="AA925" s="770" t="str">
        <f t="shared" si="171"/>
        <v/>
      </c>
      <c r="AB925" s="771" t="str">
        <f t="shared" si="169"/>
        <v/>
      </c>
      <c r="AC925" s="771">
        <f t="shared" si="172"/>
        <v>0</v>
      </c>
      <c r="AD925" s="771">
        <f t="shared" si="173"/>
        <v>0</v>
      </c>
      <c r="AE925" s="771">
        <f t="shared" si="174"/>
        <v>0</v>
      </c>
      <c r="AF925" s="772">
        <f t="shared" si="175"/>
        <v>0</v>
      </c>
      <c r="AG925" s="773"/>
      <c r="AH925" s="774"/>
      <c r="AI925" s="775"/>
      <c r="AJ925" s="776"/>
      <c r="AK925" s="777"/>
      <c r="AL925" s="769"/>
      <c r="AM925" s="770" t="str">
        <f t="shared" si="176"/>
        <v/>
      </c>
      <c r="AN925" s="771" t="str">
        <f t="shared" si="170"/>
        <v/>
      </c>
      <c r="AO925" s="771">
        <f t="shared" si="177"/>
        <v>0</v>
      </c>
      <c r="AP925" s="771">
        <f t="shared" si="178"/>
        <v>0</v>
      </c>
      <c r="AQ925" s="771">
        <f t="shared" si="179"/>
        <v>0</v>
      </c>
      <c r="AR925" s="772">
        <f t="shared" si="180"/>
        <v>0</v>
      </c>
    </row>
    <row r="926" spans="22:44" x14ac:dyDescent="0.25">
      <c r="V926" s="774"/>
      <c r="W926" s="775"/>
      <c r="X926" s="776"/>
      <c r="Y926" s="777"/>
      <c r="Z926" s="769"/>
      <c r="AA926" s="770" t="str">
        <f t="shared" si="171"/>
        <v/>
      </c>
      <c r="AB926" s="771" t="str">
        <f t="shared" si="169"/>
        <v/>
      </c>
      <c r="AC926" s="771">
        <f t="shared" si="172"/>
        <v>0</v>
      </c>
      <c r="AD926" s="771">
        <f t="shared" si="173"/>
        <v>0</v>
      </c>
      <c r="AE926" s="771">
        <f t="shared" si="174"/>
        <v>0</v>
      </c>
      <c r="AF926" s="772">
        <f t="shared" si="175"/>
        <v>0</v>
      </c>
      <c r="AG926" s="773"/>
      <c r="AH926" s="774"/>
      <c r="AI926" s="775"/>
      <c r="AJ926" s="776"/>
      <c r="AK926" s="777"/>
      <c r="AL926" s="769"/>
      <c r="AM926" s="770" t="str">
        <f t="shared" si="176"/>
        <v/>
      </c>
      <c r="AN926" s="771" t="str">
        <f t="shared" si="170"/>
        <v/>
      </c>
      <c r="AO926" s="771">
        <f t="shared" si="177"/>
        <v>0</v>
      </c>
      <c r="AP926" s="771">
        <f t="shared" si="178"/>
        <v>0</v>
      </c>
      <c r="AQ926" s="771">
        <f t="shared" si="179"/>
        <v>0</v>
      </c>
      <c r="AR926" s="772">
        <f t="shared" si="180"/>
        <v>0</v>
      </c>
    </row>
    <row r="927" spans="22:44" x14ac:dyDescent="0.25">
      <c r="V927" s="774"/>
      <c r="W927" s="775"/>
      <c r="X927" s="776"/>
      <c r="Y927" s="777"/>
      <c r="Z927" s="769"/>
      <c r="AA927" s="770" t="str">
        <f t="shared" si="171"/>
        <v/>
      </c>
      <c r="AB927" s="771" t="str">
        <f t="shared" si="169"/>
        <v/>
      </c>
      <c r="AC927" s="771">
        <f t="shared" si="172"/>
        <v>0</v>
      </c>
      <c r="AD927" s="771">
        <f t="shared" si="173"/>
        <v>0</v>
      </c>
      <c r="AE927" s="771">
        <f t="shared" si="174"/>
        <v>0</v>
      </c>
      <c r="AF927" s="772">
        <f t="shared" si="175"/>
        <v>0</v>
      </c>
      <c r="AG927" s="773"/>
      <c r="AH927" s="774"/>
      <c r="AI927" s="775"/>
      <c r="AJ927" s="776"/>
      <c r="AK927" s="777"/>
      <c r="AL927" s="769"/>
      <c r="AM927" s="770" t="str">
        <f t="shared" si="176"/>
        <v/>
      </c>
      <c r="AN927" s="771" t="str">
        <f t="shared" si="170"/>
        <v/>
      </c>
      <c r="AO927" s="771">
        <f t="shared" si="177"/>
        <v>0</v>
      </c>
      <c r="AP927" s="771">
        <f t="shared" si="178"/>
        <v>0</v>
      </c>
      <c r="AQ927" s="771">
        <f t="shared" si="179"/>
        <v>0</v>
      </c>
      <c r="AR927" s="772">
        <f t="shared" si="180"/>
        <v>0</v>
      </c>
    </row>
    <row r="928" spans="22:44" x14ac:dyDescent="0.25">
      <c r="V928" s="774"/>
      <c r="W928" s="775"/>
      <c r="X928" s="776"/>
      <c r="Y928" s="777"/>
      <c r="Z928" s="769"/>
      <c r="AA928" s="770" t="str">
        <f t="shared" si="171"/>
        <v/>
      </c>
      <c r="AB928" s="771" t="str">
        <f t="shared" si="169"/>
        <v/>
      </c>
      <c r="AC928" s="771">
        <f t="shared" si="172"/>
        <v>0</v>
      </c>
      <c r="AD928" s="771">
        <f t="shared" si="173"/>
        <v>0</v>
      </c>
      <c r="AE928" s="771">
        <f t="shared" si="174"/>
        <v>0</v>
      </c>
      <c r="AF928" s="772">
        <f t="shared" si="175"/>
        <v>0</v>
      </c>
      <c r="AG928" s="773"/>
      <c r="AH928" s="774"/>
      <c r="AI928" s="775"/>
      <c r="AJ928" s="776"/>
      <c r="AK928" s="777"/>
      <c r="AL928" s="769"/>
      <c r="AM928" s="770" t="str">
        <f t="shared" si="176"/>
        <v/>
      </c>
      <c r="AN928" s="771" t="str">
        <f t="shared" si="170"/>
        <v/>
      </c>
      <c r="AO928" s="771">
        <f t="shared" si="177"/>
        <v>0</v>
      </c>
      <c r="AP928" s="771">
        <f t="shared" si="178"/>
        <v>0</v>
      </c>
      <c r="AQ928" s="771">
        <f t="shared" si="179"/>
        <v>0</v>
      </c>
      <c r="AR928" s="772">
        <f t="shared" si="180"/>
        <v>0</v>
      </c>
    </row>
    <row r="929" spans="22:44" x14ac:dyDescent="0.25">
      <c r="V929" s="774"/>
      <c r="W929" s="775"/>
      <c r="X929" s="776"/>
      <c r="Y929" s="777"/>
      <c r="Z929" s="769"/>
      <c r="AA929" s="770" t="str">
        <f t="shared" si="171"/>
        <v/>
      </c>
      <c r="AB929" s="771" t="str">
        <f t="shared" si="169"/>
        <v/>
      </c>
      <c r="AC929" s="771">
        <f t="shared" si="172"/>
        <v>0</v>
      </c>
      <c r="AD929" s="771">
        <f t="shared" si="173"/>
        <v>0</v>
      </c>
      <c r="AE929" s="771">
        <f t="shared" si="174"/>
        <v>0</v>
      </c>
      <c r="AF929" s="772">
        <f t="shared" si="175"/>
        <v>0</v>
      </c>
      <c r="AG929" s="773"/>
      <c r="AH929" s="774"/>
      <c r="AI929" s="775"/>
      <c r="AJ929" s="776"/>
      <c r="AK929" s="777"/>
      <c r="AL929" s="769"/>
      <c r="AM929" s="770" t="str">
        <f t="shared" si="176"/>
        <v/>
      </c>
      <c r="AN929" s="771" t="str">
        <f t="shared" si="170"/>
        <v/>
      </c>
      <c r="AO929" s="771">
        <f t="shared" si="177"/>
        <v>0</v>
      </c>
      <c r="AP929" s="771">
        <f t="shared" si="178"/>
        <v>0</v>
      </c>
      <c r="AQ929" s="771">
        <f t="shared" si="179"/>
        <v>0</v>
      </c>
      <c r="AR929" s="772">
        <f t="shared" si="180"/>
        <v>0</v>
      </c>
    </row>
    <row r="930" spans="22:44" x14ac:dyDescent="0.25">
      <c r="V930" s="774"/>
      <c r="W930" s="775"/>
      <c r="X930" s="776"/>
      <c r="Y930" s="777"/>
      <c r="Z930" s="769"/>
      <c r="AA930" s="770" t="str">
        <f t="shared" si="171"/>
        <v/>
      </c>
      <c r="AB930" s="771" t="str">
        <f t="shared" si="169"/>
        <v/>
      </c>
      <c r="AC930" s="771">
        <f t="shared" si="172"/>
        <v>0</v>
      </c>
      <c r="AD930" s="771">
        <f t="shared" si="173"/>
        <v>0</v>
      </c>
      <c r="AE930" s="771">
        <f t="shared" si="174"/>
        <v>0</v>
      </c>
      <c r="AF930" s="772">
        <f t="shared" si="175"/>
        <v>0</v>
      </c>
      <c r="AG930" s="773"/>
      <c r="AH930" s="774"/>
      <c r="AI930" s="775"/>
      <c r="AJ930" s="776"/>
      <c r="AK930" s="777"/>
      <c r="AL930" s="769"/>
      <c r="AM930" s="770" t="str">
        <f t="shared" si="176"/>
        <v/>
      </c>
      <c r="AN930" s="771" t="str">
        <f t="shared" si="170"/>
        <v/>
      </c>
      <c r="AO930" s="771">
        <f t="shared" si="177"/>
        <v>0</v>
      </c>
      <c r="AP930" s="771">
        <f t="shared" si="178"/>
        <v>0</v>
      </c>
      <c r="AQ930" s="771">
        <f t="shared" si="179"/>
        <v>0</v>
      </c>
      <c r="AR930" s="772">
        <f t="shared" si="180"/>
        <v>0</v>
      </c>
    </row>
    <row r="931" spans="22:44" x14ac:dyDescent="0.25">
      <c r="V931" s="774"/>
      <c r="W931" s="775"/>
      <c r="X931" s="776"/>
      <c r="Y931" s="777"/>
      <c r="Z931" s="769"/>
      <c r="AA931" s="770" t="str">
        <f t="shared" si="171"/>
        <v/>
      </c>
      <c r="AB931" s="771" t="str">
        <f t="shared" si="169"/>
        <v/>
      </c>
      <c r="AC931" s="771">
        <f t="shared" si="172"/>
        <v>0</v>
      </c>
      <c r="AD931" s="771">
        <f t="shared" si="173"/>
        <v>0</v>
      </c>
      <c r="AE931" s="771">
        <f t="shared" si="174"/>
        <v>0</v>
      </c>
      <c r="AF931" s="772">
        <f t="shared" si="175"/>
        <v>0</v>
      </c>
      <c r="AG931" s="773"/>
      <c r="AH931" s="774"/>
      <c r="AI931" s="775"/>
      <c r="AJ931" s="776"/>
      <c r="AK931" s="777"/>
      <c r="AL931" s="769"/>
      <c r="AM931" s="770" t="str">
        <f t="shared" si="176"/>
        <v/>
      </c>
      <c r="AN931" s="771" t="str">
        <f t="shared" si="170"/>
        <v/>
      </c>
      <c r="AO931" s="771">
        <f t="shared" si="177"/>
        <v>0</v>
      </c>
      <c r="AP931" s="771">
        <f t="shared" si="178"/>
        <v>0</v>
      </c>
      <c r="AQ931" s="771">
        <f t="shared" si="179"/>
        <v>0</v>
      </c>
      <c r="AR931" s="772">
        <f t="shared" si="180"/>
        <v>0</v>
      </c>
    </row>
    <row r="932" spans="22:44" x14ac:dyDescent="0.25">
      <c r="V932" s="774"/>
      <c r="W932" s="775"/>
      <c r="X932" s="776"/>
      <c r="Y932" s="777"/>
      <c r="Z932" s="769"/>
      <c r="AA932" s="770" t="str">
        <f t="shared" si="171"/>
        <v/>
      </c>
      <c r="AB932" s="771" t="str">
        <f t="shared" si="169"/>
        <v/>
      </c>
      <c r="AC932" s="771">
        <f t="shared" si="172"/>
        <v>0</v>
      </c>
      <c r="AD932" s="771">
        <f t="shared" si="173"/>
        <v>0</v>
      </c>
      <c r="AE932" s="771">
        <f t="shared" si="174"/>
        <v>0</v>
      </c>
      <c r="AF932" s="772">
        <f t="shared" si="175"/>
        <v>0</v>
      </c>
      <c r="AG932" s="773"/>
      <c r="AH932" s="774"/>
      <c r="AI932" s="775"/>
      <c r="AJ932" s="776"/>
      <c r="AK932" s="777"/>
      <c r="AL932" s="769"/>
      <c r="AM932" s="770" t="str">
        <f t="shared" si="176"/>
        <v/>
      </c>
      <c r="AN932" s="771" t="str">
        <f t="shared" si="170"/>
        <v/>
      </c>
      <c r="AO932" s="771">
        <f t="shared" si="177"/>
        <v>0</v>
      </c>
      <c r="AP932" s="771">
        <f t="shared" si="178"/>
        <v>0</v>
      </c>
      <c r="AQ932" s="771">
        <f t="shared" si="179"/>
        <v>0</v>
      </c>
      <c r="AR932" s="772">
        <f t="shared" si="180"/>
        <v>0</v>
      </c>
    </row>
    <row r="933" spans="22:44" x14ac:dyDescent="0.25">
      <c r="V933" s="774"/>
      <c r="W933" s="775"/>
      <c r="X933" s="776"/>
      <c r="Y933" s="777"/>
      <c r="Z933" s="769"/>
      <c r="AA933" s="770" t="str">
        <f t="shared" si="171"/>
        <v/>
      </c>
      <c r="AB933" s="771" t="str">
        <f t="shared" si="169"/>
        <v/>
      </c>
      <c r="AC933" s="771">
        <f t="shared" si="172"/>
        <v>0</v>
      </c>
      <c r="AD933" s="771">
        <f t="shared" si="173"/>
        <v>0</v>
      </c>
      <c r="AE933" s="771">
        <f t="shared" si="174"/>
        <v>0</v>
      </c>
      <c r="AF933" s="772">
        <f t="shared" si="175"/>
        <v>0</v>
      </c>
      <c r="AG933" s="773"/>
      <c r="AH933" s="774"/>
      <c r="AI933" s="775"/>
      <c r="AJ933" s="776"/>
      <c r="AK933" s="777"/>
      <c r="AL933" s="769"/>
      <c r="AM933" s="770" t="str">
        <f t="shared" si="176"/>
        <v/>
      </c>
      <c r="AN933" s="771" t="str">
        <f t="shared" si="170"/>
        <v/>
      </c>
      <c r="AO933" s="771">
        <f t="shared" si="177"/>
        <v>0</v>
      </c>
      <c r="AP933" s="771">
        <f t="shared" si="178"/>
        <v>0</v>
      </c>
      <c r="AQ933" s="771">
        <f t="shared" si="179"/>
        <v>0</v>
      </c>
      <c r="AR933" s="772">
        <f t="shared" si="180"/>
        <v>0</v>
      </c>
    </row>
    <row r="934" spans="22:44" x14ac:dyDescent="0.25">
      <c r="V934" s="774"/>
      <c r="W934" s="775"/>
      <c r="X934" s="776"/>
      <c r="Y934" s="777"/>
      <c r="Z934" s="769"/>
      <c r="AA934" s="770" t="str">
        <f t="shared" si="171"/>
        <v/>
      </c>
      <c r="AB934" s="771" t="str">
        <f t="shared" si="169"/>
        <v/>
      </c>
      <c r="AC934" s="771">
        <f t="shared" si="172"/>
        <v>0</v>
      </c>
      <c r="AD934" s="771">
        <f t="shared" si="173"/>
        <v>0</v>
      </c>
      <c r="AE934" s="771">
        <f t="shared" si="174"/>
        <v>0</v>
      </c>
      <c r="AF934" s="772">
        <f t="shared" si="175"/>
        <v>0</v>
      </c>
      <c r="AG934" s="773"/>
      <c r="AH934" s="774"/>
      <c r="AI934" s="775"/>
      <c r="AJ934" s="776"/>
      <c r="AK934" s="777"/>
      <c r="AL934" s="769"/>
      <c r="AM934" s="770" t="str">
        <f t="shared" si="176"/>
        <v/>
      </c>
      <c r="AN934" s="771" t="str">
        <f t="shared" si="170"/>
        <v/>
      </c>
      <c r="AO934" s="771">
        <f t="shared" si="177"/>
        <v>0</v>
      </c>
      <c r="AP934" s="771">
        <f t="shared" si="178"/>
        <v>0</v>
      </c>
      <c r="AQ934" s="771">
        <f t="shared" si="179"/>
        <v>0</v>
      </c>
      <c r="AR934" s="772">
        <f t="shared" si="180"/>
        <v>0</v>
      </c>
    </row>
    <row r="935" spans="22:44" x14ac:dyDescent="0.25">
      <c r="V935" s="774"/>
      <c r="W935" s="775"/>
      <c r="X935" s="776"/>
      <c r="Y935" s="777"/>
      <c r="Z935" s="769"/>
      <c r="AA935" s="770" t="str">
        <f t="shared" si="171"/>
        <v/>
      </c>
      <c r="AB935" s="771" t="str">
        <f t="shared" si="169"/>
        <v/>
      </c>
      <c r="AC935" s="771">
        <f t="shared" si="172"/>
        <v>0</v>
      </c>
      <c r="AD935" s="771">
        <f t="shared" si="173"/>
        <v>0</v>
      </c>
      <c r="AE935" s="771">
        <f t="shared" si="174"/>
        <v>0</v>
      </c>
      <c r="AF935" s="772">
        <f t="shared" si="175"/>
        <v>0</v>
      </c>
      <c r="AG935" s="773"/>
      <c r="AH935" s="774"/>
      <c r="AI935" s="775"/>
      <c r="AJ935" s="776"/>
      <c r="AK935" s="777"/>
      <c r="AL935" s="769"/>
      <c r="AM935" s="770" t="str">
        <f t="shared" si="176"/>
        <v/>
      </c>
      <c r="AN935" s="771" t="str">
        <f t="shared" si="170"/>
        <v/>
      </c>
      <c r="AO935" s="771">
        <f t="shared" si="177"/>
        <v>0</v>
      </c>
      <c r="AP935" s="771">
        <f t="shared" si="178"/>
        <v>0</v>
      </c>
      <c r="AQ935" s="771">
        <f t="shared" si="179"/>
        <v>0</v>
      </c>
      <c r="AR935" s="772">
        <f t="shared" si="180"/>
        <v>0</v>
      </c>
    </row>
    <row r="936" spans="22:44" x14ac:dyDescent="0.25">
      <c r="V936" s="774"/>
      <c r="W936" s="775"/>
      <c r="X936" s="776"/>
      <c r="Y936" s="777"/>
      <c r="Z936" s="769"/>
      <c r="AA936" s="770" t="str">
        <f t="shared" si="171"/>
        <v/>
      </c>
      <c r="AB936" s="771" t="str">
        <f t="shared" si="169"/>
        <v/>
      </c>
      <c r="AC936" s="771">
        <f t="shared" si="172"/>
        <v>0</v>
      </c>
      <c r="AD936" s="771">
        <f t="shared" si="173"/>
        <v>0</v>
      </c>
      <c r="AE936" s="771">
        <f t="shared" si="174"/>
        <v>0</v>
      </c>
      <c r="AF936" s="772">
        <f t="shared" si="175"/>
        <v>0</v>
      </c>
      <c r="AG936" s="773"/>
      <c r="AH936" s="774"/>
      <c r="AI936" s="775"/>
      <c r="AJ936" s="776"/>
      <c r="AK936" s="777"/>
      <c r="AL936" s="769"/>
      <c r="AM936" s="770" t="str">
        <f t="shared" si="176"/>
        <v/>
      </c>
      <c r="AN936" s="771" t="str">
        <f t="shared" si="170"/>
        <v/>
      </c>
      <c r="AO936" s="771">
        <f t="shared" si="177"/>
        <v>0</v>
      </c>
      <c r="AP936" s="771">
        <f t="shared" si="178"/>
        <v>0</v>
      </c>
      <c r="AQ936" s="771">
        <f t="shared" si="179"/>
        <v>0</v>
      </c>
      <c r="AR936" s="772">
        <f t="shared" si="180"/>
        <v>0</v>
      </c>
    </row>
    <row r="937" spans="22:44" x14ac:dyDescent="0.25">
      <c r="V937" s="774"/>
      <c r="W937" s="775"/>
      <c r="X937" s="776"/>
      <c r="Y937" s="777"/>
      <c r="Z937" s="769"/>
      <c r="AA937" s="770" t="str">
        <f t="shared" si="171"/>
        <v/>
      </c>
      <c r="AB937" s="771" t="str">
        <f t="shared" si="169"/>
        <v/>
      </c>
      <c r="AC937" s="771">
        <f t="shared" si="172"/>
        <v>0</v>
      </c>
      <c r="AD937" s="771">
        <f t="shared" si="173"/>
        <v>0</v>
      </c>
      <c r="AE937" s="771">
        <f t="shared" si="174"/>
        <v>0</v>
      </c>
      <c r="AF937" s="772">
        <f t="shared" si="175"/>
        <v>0</v>
      </c>
      <c r="AG937" s="773"/>
      <c r="AH937" s="774"/>
      <c r="AI937" s="775"/>
      <c r="AJ937" s="776"/>
      <c r="AK937" s="777"/>
      <c r="AL937" s="769"/>
      <c r="AM937" s="770" t="str">
        <f t="shared" si="176"/>
        <v/>
      </c>
      <c r="AN937" s="771" t="str">
        <f t="shared" si="170"/>
        <v/>
      </c>
      <c r="AO937" s="771">
        <f t="shared" si="177"/>
        <v>0</v>
      </c>
      <c r="AP937" s="771">
        <f t="shared" si="178"/>
        <v>0</v>
      </c>
      <c r="AQ937" s="771">
        <f t="shared" si="179"/>
        <v>0</v>
      </c>
      <c r="AR937" s="772">
        <f t="shared" si="180"/>
        <v>0</v>
      </c>
    </row>
    <row r="938" spans="22:44" x14ac:dyDescent="0.25">
      <c r="V938" s="774"/>
      <c r="W938" s="775"/>
      <c r="X938" s="776"/>
      <c r="Y938" s="777"/>
      <c r="Z938" s="769"/>
      <c r="AA938" s="770" t="str">
        <f t="shared" si="171"/>
        <v/>
      </c>
      <c r="AB938" s="771" t="str">
        <f t="shared" si="169"/>
        <v/>
      </c>
      <c r="AC938" s="771">
        <f t="shared" si="172"/>
        <v>0</v>
      </c>
      <c r="AD938" s="771">
        <f t="shared" si="173"/>
        <v>0</v>
      </c>
      <c r="AE938" s="771">
        <f t="shared" si="174"/>
        <v>0</v>
      </c>
      <c r="AF938" s="772">
        <f t="shared" si="175"/>
        <v>0</v>
      </c>
      <c r="AG938" s="773"/>
      <c r="AH938" s="774"/>
      <c r="AI938" s="775"/>
      <c r="AJ938" s="776"/>
      <c r="AK938" s="777"/>
      <c r="AL938" s="769"/>
      <c r="AM938" s="770" t="str">
        <f t="shared" si="176"/>
        <v/>
      </c>
      <c r="AN938" s="771" t="str">
        <f t="shared" si="170"/>
        <v/>
      </c>
      <c r="AO938" s="771">
        <f t="shared" si="177"/>
        <v>0</v>
      </c>
      <c r="AP938" s="771">
        <f t="shared" si="178"/>
        <v>0</v>
      </c>
      <c r="AQ938" s="771">
        <f t="shared" si="179"/>
        <v>0</v>
      </c>
      <c r="AR938" s="772">
        <f t="shared" si="180"/>
        <v>0</v>
      </c>
    </row>
    <row r="939" spans="22:44" x14ac:dyDescent="0.25">
      <c r="V939" s="774"/>
      <c r="W939" s="775"/>
      <c r="X939" s="776"/>
      <c r="Y939" s="777"/>
      <c r="Z939" s="769"/>
      <c r="AA939" s="770" t="str">
        <f t="shared" si="171"/>
        <v/>
      </c>
      <c r="AB939" s="771" t="str">
        <f t="shared" si="169"/>
        <v/>
      </c>
      <c r="AC939" s="771">
        <f t="shared" si="172"/>
        <v>0</v>
      </c>
      <c r="AD939" s="771">
        <f t="shared" si="173"/>
        <v>0</v>
      </c>
      <c r="AE939" s="771">
        <f t="shared" si="174"/>
        <v>0</v>
      </c>
      <c r="AF939" s="772">
        <f t="shared" si="175"/>
        <v>0</v>
      </c>
      <c r="AG939" s="773"/>
      <c r="AH939" s="774"/>
      <c r="AI939" s="775"/>
      <c r="AJ939" s="776"/>
      <c r="AK939" s="777"/>
      <c r="AL939" s="769"/>
      <c r="AM939" s="770" t="str">
        <f t="shared" si="176"/>
        <v/>
      </c>
      <c r="AN939" s="771" t="str">
        <f t="shared" si="170"/>
        <v/>
      </c>
      <c r="AO939" s="771">
        <f t="shared" si="177"/>
        <v>0</v>
      </c>
      <c r="AP939" s="771">
        <f t="shared" si="178"/>
        <v>0</v>
      </c>
      <c r="AQ939" s="771">
        <f t="shared" si="179"/>
        <v>0</v>
      </c>
      <c r="AR939" s="772">
        <f t="shared" si="180"/>
        <v>0</v>
      </c>
    </row>
    <row r="940" spans="22:44" x14ac:dyDescent="0.25">
      <c r="V940" s="774"/>
      <c r="W940" s="775"/>
      <c r="X940" s="776"/>
      <c r="Y940" s="777"/>
      <c r="Z940" s="769"/>
      <c r="AA940" s="770" t="str">
        <f t="shared" si="171"/>
        <v/>
      </c>
      <c r="AB940" s="771" t="str">
        <f t="shared" si="169"/>
        <v/>
      </c>
      <c r="AC940" s="771">
        <f t="shared" si="172"/>
        <v>0</v>
      </c>
      <c r="AD940" s="771">
        <f t="shared" si="173"/>
        <v>0</v>
      </c>
      <c r="AE940" s="771">
        <f t="shared" si="174"/>
        <v>0</v>
      </c>
      <c r="AF940" s="772">
        <f t="shared" si="175"/>
        <v>0</v>
      </c>
      <c r="AG940" s="773"/>
      <c r="AH940" s="774"/>
      <c r="AI940" s="775"/>
      <c r="AJ940" s="776"/>
      <c r="AK940" s="777"/>
      <c r="AL940" s="769"/>
      <c r="AM940" s="770" t="str">
        <f t="shared" si="176"/>
        <v/>
      </c>
      <c r="AN940" s="771" t="str">
        <f t="shared" si="170"/>
        <v/>
      </c>
      <c r="AO940" s="771">
        <f t="shared" si="177"/>
        <v>0</v>
      </c>
      <c r="AP940" s="771">
        <f t="shared" si="178"/>
        <v>0</v>
      </c>
      <c r="AQ940" s="771">
        <f t="shared" si="179"/>
        <v>0</v>
      </c>
      <c r="AR940" s="772">
        <f t="shared" si="180"/>
        <v>0</v>
      </c>
    </row>
    <row r="941" spans="22:44" x14ac:dyDescent="0.25">
      <c r="V941" s="774"/>
      <c r="W941" s="775"/>
      <c r="X941" s="776"/>
      <c r="Y941" s="777"/>
      <c r="Z941" s="769"/>
      <c r="AA941" s="770" t="str">
        <f t="shared" si="171"/>
        <v/>
      </c>
      <c r="AB941" s="771" t="str">
        <f t="shared" si="169"/>
        <v/>
      </c>
      <c r="AC941" s="771">
        <f t="shared" si="172"/>
        <v>0</v>
      </c>
      <c r="AD941" s="771">
        <f t="shared" si="173"/>
        <v>0</v>
      </c>
      <c r="AE941" s="771">
        <f t="shared" si="174"/>
        <v>0</v>
      </c>
      <c r="AF941" s="772">
        <f t="shared" si="175"/>
        <v>0</v>
      </c>
      <c r="AG941" s="773"/>
      <c r="AH941" s="774"/>
      <c r="AI941" s="775"/>
      <c r="AJ941" s="776"/>
      <c r="AK941" s="777"/>
      <c r="AL941" s="769"/>
      <c r="AM941" s="770" t="str">
        <f t="shared" si="176"/>
        <v/>
      </c>
      <c r="AN941" s="771" t="str">
        <f t="shared" si="170"/>
        <v/>
      </c>
      <c r="AO941" s="771">
        <f t="shared" si="177"/>
        <v>0</v>
      </c>
      <c r="AP941" s="771">
        <f t="shared" si="178"/>
        <v>0</v>
      </c>
      <c r="AQ941" s="771">
        <f t="shared" si="179"/>
        <v>0</v>
      </c>
      <c r="AR941" s="772">
        <f t="shared" si="180"/>
        <v>0</v>
      </c>
    </row>
    <row r="942" spans="22:44" x14ac:dyDescent="0.25">
      <c r="V942" s="774"/>
      <c r="W942" s="775"/>
      <c r="X942" s="776"/>
      <c r="Y942" s="777"/>
      <c r="Z942" s="769"/>
      <c r="AA942" s="770" t="str">
        <f t="shared" si="171"/>
        <v/>
      </c>
      <c r="AB942" s="771" t="str">
        <f t="shared" si="169"/>
        <v/>
      </c>
      <c r="AC942" s="771">
        <f t="shared" si="172"/>
        <v>0</v>
      </c>
      <c r="AD942" s="771">
        <f t="shared" si="173"/>
        <v>0</v>
      </c>
      <c r="AE942" s="771">
        <f t="shared" si="174"/>
        <v>0</v>
      </c>
      <c r="AF942" s="772">
        <f t="shared" si="175"/>
        <v>0</v>
      </c>
      <c r="AG942" s="773"/>
      <c r="AH942" s="774"/>
      <c r="AI942" s="775"/>
      <c r="AJ942" s="776"/>
      <c r="AK942" s="777"/>
      <c r="AL942" s="769"/>
      <c r="AM942" s="770" t="str">
        <f t="shared" si="176"/>
        <v/>
      </c>
      <c r="AN942" s="771" t="str">
        <f t="shared" si="170"/>
        <v/>
      </c>
      <c r="AO942" s="771">
        <f t="shared" si="177"/>
        <v>0</v>
      </c>
      <c r="AP942" s="771">
        <f t="shared" si="178"/>
        <v>0</v>
      </c>
      <c r="AQ942" s="771">
        <f t="shared" si="179"/>
        <v>0</v>
      </c>
      <c r="AR942" s="772">
        <f t="shared" si="180"/>
        <v>0</v>
      </c>
    </row>
    <row r="943" spans="22:44" x14ac:dyDescent="0.25">
      <c r="V943" s="774"/>
      <c r="W943" s="775"/>
      <c r="X943" s="776"/>
      <c r="Y943" s="777"/>
      <c r="Z943" s="769"/>
      <c r="AA943" s="770" t="str">
        <f t="shared" si="171"/>
        <v/>
      </c>
      <c r="AB943" s="771" t="str">
        <f t="shared" si="169"/>
        <v/>
      </c>
      <c r="AC943" s="771">
        <f t="shared" si="172"/>
        <v>0</v>
      </c>
      <c r="AD943" s="771">
        <f t="shared" si="173"/>
        <v>0</v>
      </c>
      <c r="AE943" s="771">
        <f t="shared" si="174"/>
        <v>0</v>
      </c>
      <c r="AF943" s="772">
        <f t="shared" si="175"/>
        <v>0</v>
      </c>
      <c r="AG943" s="773"/>
      <c r="AH943" s="774"/>
      <c r="AI943" s="775"/>
      <c r="AJ943" s="776"/>
      <c r="AK943" s="777"/>
      <c r="AL943" s="769"/>
      <c r="AM943" s="770" t="str">
        <f t="shared" si="176"/>
        <v/>
      </c>
      <c r="AN943" s="771" t="str">
        <f t="shared" si="170"/>
        <v/>
      </c>
      <c r="AO943" s="771">
        <f t="shared" si="177"/>
        <v>0</v>
      </c>
      <c r="AP943" s="771">
        <f t="shared" si="178"/>
        <v>0</v>
      </c>
      <c r="AQ943" s="771">
        <f t="shared" si="179"/>
        <v>0</v>
      </c>
      <c r="AR943" s="772">
        <f t="shared" si="180"/>
        <v>0</v>
      </c>
    </row>
    <row r="944" spans="22:44" x14ac:dyDescent="0.25">
      <c r="V944" s="774"/>
      <c r="W944" s="775"/>
      <c r="X944" s="776"/>
      <c r="Y944" s="777"/>
      <c r="Z944" s="769"/>
      <c r="AA944" s="770" t="str">
        <f t="shared" si="171"/>
        <v/>
      </c>
      <c r="AB944" s="771" t="str">
        <f t="shared" si="169"/>
        <v/>
      </c>
      <c r="AC944" s="771">
        <f t="shared" si="172"/>
        <v>0</v>
      </c>
      <c r="AD944" s="771">
        <f t="shared" si="173"/>
        <v>0</v>
      </c>
      <c r="AE944" s="771">
        <f t="shared" si="174"/>
        <v>0</v>
      </c>
      <c r="AF944" s="772">
        <f t="shared" si="175"/>
        <v>0</v>
      </c>
      <c r="AG944" s="773"/>
      <c r="AH944" s="774"/>
      <c r="AI944" s="775"/>
      <c r="AJ944" s="776"/>
      <c r="AK944" s="777"/>
      <c r="AL944" s="769"/>
      <c r="AM944" s="770" t="str">
        <f t="shared" si="176"/>
        <v/>
      </c>
      <c r="AN944" s="771" t="str">
        <f t="shared" si="170"/>
        <v/>
      </c>
      <c r="AO944" s="771">
        <f t="shared" si="177"/>
        <v>0</v>
      </c>
      <c r="AP944" s="771">
        <f t="shared" si="178"/>
        <v>0</v>
      </c>
      <c r="AQ944" s="771">
        <f t="shared" si="179"/>
        <v>0</v>
      </c>
      <c r="AR944" s="772">
        <f t="shared" si="180"/>
        <v>0</v>
      </c>
    </row>
    <row r="945" spans="22:44" x14ac:dyDescent="0.25">
      <c r="V945" s="774"/>
      <c r="W945" s="775"/>
      <c r="X945" s="776"/>
      <c r="Y945" s="777"/>
      <c r="Z945" s="769"/>
      <c r="AA945" s="770" t="str">
        <f t="shared" si="171"/>
        <v/>
      </c>
      <c r="AB945" s="771" t="str">
        <f t="shared" si="169"/>
        <v/>
      </c>
      <c r="AC945" s="771">
        <f t="shared" si="172"/>
        <v>0</v>
      </c>
      <c r="AD945" s="771">
        <f t="shared" si="173"/>
        <v>0</v>
      </c>
      <c r="AE945" s="771">
        <f t="shared" si="174"/>
        <v>0</v>
      </c>
      <c r="AF945" s="772">
        <f t="shared" si="175"/>
        <v>0</v>
      </c>
      <c r="AG945" s="773"/>
      <c r="AH945" s="774"/>
      <c r="AI945" s="775"/>
      <c r="AJ945" s="776"/>
      <c r="AK945" s="777"/>
      <c r="AL945" s="769"/>
      <c r="AM945" s="770" t="str">
        <f t="shared" si="176"/>
        <v/>
      </c>
      <c r="AN945" s="771" t="str">
        <f t="shared" si="170"/>
        <v/>
      </c>
      <c r="AO945" s="771">
        <f t="shared" si="177"/>
        <v>0</v>
      </c>
      <c r="AP945" s="771">
        <f t="shared" si="178"/>
        <v>0</v>
      </c>
      <c r="AQ945" s="771">
        <f t="shared" si="179"/>
        <v>0</v>
      </c>
      <c r="AR945" s="772">
        <f t="shared" si="180"/>
        <v>0</v>
      </c>
    </row>
    <row r="946" spans="22:44" x14ac:dyDescent="0.25">
      <c r="V946" s="774"/>
      <c r="W946" s="775"/>
      <c r="X946" s="776"/>
      <c r="Y946" s="777"/>
      <c r="Z946" s="769"/>
      <c r="AA946" s="770" t="str">
        <f t="shared" si="171"/>
        <v/>
      </c>
      <c r="AB946" s="771" t="str">
        <f t="shared" si="169"/>
        <v/>
      </c>
      <c r="AC946" s="771">
        <f t="shared" si="172"/>
        <v>0</v>
      </c>
      <c r="AD946" s="771">
        <f t="shared" si="173"/>
        <v>0</v>
      </c>
      <c r="AE946" s="771">
        <f t="shared" si="174"/>
        <v>0</v>
      </c>
      <c r="AF946" s="772">
        <f t="shared" si="175"/>
        <v>0</v>
      </c>
      <c r="AG946" s="773"/>
      <c r="AH946" s="774"/>
      <c r="AI946" s="775"/>
      <c r="AJ946" s="776"/>
      <c r="AK946" s="777"/>
      <c r="AL946" s="769"/>
      <c r="AM946" s="770" t="str">
        <f t="shared" si="176"/>
        <v/>
      </c>
      <c r="AN946" s="771" t="str">
        <f t="shared" si="170"/>
        <v/>
      </c>
      <c r="AO946" s="771">
        <f t="shared" si="177"/>
        <v>0</v>
      </c>
      <c r="AP946" s="771">
        <f t="shared" si="178"/>
        <v>0</v>
      </c>
      <c r="AQ946" s="771">
        <f t="shared" si="179"/>
        <v>0</v>
      </c>
      <c r="AR946" s="772">
        <f t="shared" si="180"/>
        <v>0</v>
      </c>
    </row>
    <row r="947" spans="22:44" x14ac:dyDescent="0.25">
      <c r="V947" s="774"/>
      <c r="W947" s="775"/>
      <c r="X947" s="776"/>
      <c r="Y947" s="777"/>
      <c r="Z947" s="769"/>
      <c r="AA947" s="770" t="str">
        <f t="shared" si="171"/>
        <v/>
      </c>
      <c r="AB947" s="771" t="str">
        <f t="shared" si="169"/>
        <v/>
      </c>
      <c r="AC947" s="771">
        <f t="shared" si="172"/>
        <v>0</v>
      </c>
      <c r="AD947" s="771">
        <f t="shared" si="173"/>
        <v>0</v>
      </c>
      <c r="AE947" s="771">
        <f t="shared" si="174"/>
        <v>0</v>
      </c>
      <c r="AF947" s="772">
        <f t="shared" si="175"/>
        <v>0</v>
      </c>
      <c r="AG947" s="773"/>
      <c r="AH947" s="774"/>
      <c r="AI947" s="775"/>
      <c r="AJ947" s="776"/>
      <c r="AK947" s="777"/>
      <c r="AL947" s="769"/>
      <c r="AM947" s="770" t="str">
        <f t="shared" si="176"/>
        <v/>
      </c>
      <c r="AN947" s="771" t="str">
        <f t="shared" si="170"/>
        <v/>
      </c>
      <c r="AO947" s="771">
        <f t="shared" si="177"/>
        <v>0</v>
      </c>
      <c r="AP947" s="771">
        <f t="shared" si="178"/>
        <v>0</v>
      </c>
      <c r="AQ947" s="771">
        <f t="shared" si="179"/>
        <v>0</v>
      </c>
      <c r="AR947" s="772">
        <f t="shared" si="180"/>
        <v>0</v>
      </c>
    </row>
    <row r="948" spans="22:44" x14ac:dyDescent="0.25">
      <c r="V948" s="774"/>
      <c r="W948" s="775"/>
      <c r="X948" s="776"/>
      <c r="Y948" s="777"/>
      <c r="Z948" s="769"/>
      <c r="AA948" s="770" t="str">
        <f t="shared" si="171"/>
        <v/>
      </c>
      <c r="AB948" s="771" t="str">
        <f t="shared" si="169"/>
        <v/>
      </c>
      <c r="AC948" s="771">
        <f t="shared" si="172"/>
        <v>0</v>
      </c>
      <c r="AD948" s="771">
        <f t="shared" si="173"/>
        <v>0</v>
      </c>
      <c r="AE948" s="771">
        <f t="shared" si="174"/>
        <v>0</v>
      </c>
      <c r="AF948" s="772">
        <f t="shared" si="175"/>
        <v>0</v>
      </c>
      <c r="AG948" s="773"/>
      <c r="AH948" s="774"/>
      <c r="AI948" s="775"/>
      <c r="AJ948" s="776"/>
      <c r="AK948" s="777"/>
      <c r="AL948" s="769"/>
      <c r="AM948" s="770" t="str">
        <f t="shared" si="176"/>
        <v/>
      </c>
      <c r="AN948" s="771" t="str">
        <f t="shared" si="170"/>
        <v/>
      </c>
      <c r="AO948" s="771">
        <f t="shared" si="177"/>
        <v>0</v>
      </c>
      <c r="AP948" s="771">
        <f t="shared" si="178"/>
        <v>0</v>
      </c>
      <c r="AQ948" s="771">
        <f t="shared" si="179"/>
        <v>0</v>
      </c>
      <c r="AR948" s="772">
        <f t="shared" si="180"/>
        <v>0</v>
      </c>
    </row>
    <row r="949" spans="22:44" x14ac:dyDescent="0.25">
      <c r="V949" s="774"/>
      <c r="W949" s="775"/>
      <c r="X949" s="776"/>
      <c r="Y949" s="777"/>
      <c r="Z949" s="769"/>
      <c r="AA949" s="770" t="str">
        <f t="shared" si="171"/>
        <v/>
      </c>
      <c r="AB949" s="771" t="str">
        <f t="shared" si="169"/>
        <v/>
      </c>
      <c r="AC949" s="771">
        <f t="shared" si="172"/>
        <v>0</v>
      </c>
      <c r="AD949" s="771">
        <f t="shared" si="173"/>
        <v>0</v>
      </c>
      <c r="AE949" s="771">
        <f t="shared" si="174"/>
        <v>0</v>
      </c>
      <c r="AF949" s="772">
        <f t="shared" si="175"/>
        <v>0</v>
      </c>
      <c r="AG949" s="773"/>
      <c r="AH949" s="774"/>
      <c r="AI949" s="775"/>
      <c r="AJ949" s="776"/>
      <c r="AK949" s="777"/>
      <c r="AL949" s="769"/>
      <c r="AM949" s="770" t="str">
        <f t="shared" si="176"/>
        <v/>
      </c>
      <c r="AN949" s="771" t="str">
        <f t="shared" si="170"/>
        <v/>
      </c>
      <c r="AO949" s="771">
        <f t="shared" si="177"/>
        <v>0</v>
      </c>
      <c r="AP949" s="771">
        <f t="shared" si="178"/>
        <v>0</v>
      </c>
      <c r="AQ949" s="771">
        <f t="shared" si="179"/>
        <v>0</v>
      </c>
      <c r="AR949" s="772">
        <f t="shared" si="180"/>
        <v>0</v>
      </c>
    </row>
    <row r="950" spans="22:44" x14ac:dyDescent="0.25">
      <c r="V950" s="774"/>
      <c r="W950" s="775"/>
      <c r="X950" s="776"/>
      <c r="Y950" s="777"/>
      <c r="Z950" s="769"/>
      <c r="AA950" s="770" t="str">
        <f t="shared" si="171"/>
        <v/>
      </c>
      <c r="AB950" s="771" t="str">
        <f t="shared" si="169"/>
        <v/>
      </c>
      <c r="AC950" s="771">
        <f t="shared" si="172"/>
        <v>0</v>
      </c>
      <c r="AD950" s="771">
        <f t="shared" si="173"/>
        <v>0</v>
      </c>
      <c r="AE950" s="771">
        <f t="shared" si="174"/>
        <v>0</v>
      </c>
      <c r="AF950" s="772">
        <f t="shared" si="175"/>
        <v>0</v>
      </c>
      <c r="AG950" s="773"/>
      <c r="AH950" s="774"/>
      <c r="AI950" s="775"/>
      <c r="AJ950" s="776"/>
      <c r="AK950" s="777"/>
      <c r="AL950" s="769"/>
      <c r="AM950" s="770" t="str">
        <f t="shared" si="176"/>
        <v/>
      </c>
      <c r="AN950" s="771" t="str">
        <f t="shared" si="170"/>
        <v/>
      </c>
      <c r="AO950" s="771">
        <f t="shared" si="177"/>
        <v>0</v>
      </c>
      <c r="AP950" s="771">
        <f t="shared" si="178"/>
        <v>0</v>
      </c>
      <c r="AQ950" s="771">
        <f t="shared" si="179"/>
        <v>0</v>
      </c>
      <c r="AR950" s="772">
        <f t="shared" si="180"/>
        <v>0</v>
      </c>
    </row>
    <row r="951" spans="22:44" x14ac:dyDescent="0.25">
      <c r="V951" s="774"/>
      <c r="W951" s="775"/>
      <c r="X951" s="776"/>
      <c r="Y951" s="777"/>
      <c r="Z951" s="769"/>
      <c r="AA951" s="770" t="str">
        <f t="shared" si="171"/>
        <v/>
      </c>
      <c r="AB951" s="771" t="str">
        <f t="shared" si="169"/>
        <v/>
      </c>
      <c r="AC951" s="771">
        <f t="shared" si="172"/>
        <v>0</v>
      </c>
      <c r="AD951" s="771">
        <f t="shared" si="173"/>
        <v>0</v>
      </c>
      <c r="AE951" s="771">
        <f t="shared" si="174"/>
        <v>0</v>
      </c>
      <c r="AF951" s="772">
        <f t="shared" si="175"/>
        <v>0</v>
      </c>
      <c r="AG951" s="773"/>
      <c r="AH951" s="774"/>
      <c r="AI951" s="775"/>
      <c r="AJ951" s="776"/>
      <c r="AK951" s="777"/>
      <c r="AL951" s="769"/>
      <c r="AM951" s="770" t="str">
        <f t="shared" si="176"/>
        <v/>
      </c>
      <c r="AN951" s="771" t="str">
        <f t="shared" si="170"/>
        <v/>
      </c>
      <c r="AO951" s="771">
        <f t="shared" si="177"/>
        <v>0</v>
      </c>
      <c r="AP951" s="771">
        <f t="shared" si="178"/>
        <v>0</v>
      </c>
      <c r="AQ951" s="771">
        <f t="shared" si="179"/>
        <v>0</v>
      </c>
      <c r="AR951" s="772">
        <f t="shared" si="180"/>
        <v>0</v>
      </c>
    </row>
    <row r="952" spans="22:44" x14ac:dyDescent="0.25">
      <c r="V952" s="774"/>
      <c r="W952" s="775"/>
      <c r="X952" s="776"/>
      <c r="Y952" s="777"/>
      <c r="Z952" s="769"/>
      <c r="AA952" s="770" t="str">
        <f t="shared" si="171"/>
        <v/>
      </c>
      <c r="AB952" s="771" t="str">
        <f t="shared" si="169"/>
        <v/>
      </c>
      <c r="AC952" s="771">
        <f t="shared" si="172"/>
        <v>0</v>
      </c>
      <c r="AD952" s="771">
        <f t="shared" si="173"/>
        <v>0</v>
      </c>
      <c r="AE952" s="771">
        <f t="shared" si="174"/>
        <v>0</v>
      </c>
      <c r="AF952" s="772">
        <f t="shared" si="175"/>
        <v>0</v>
      </c>
      <c r="AG952" s="773"/>
      <c r="AH952" s="774"/>
      <c r="AI952" s="775"/>
      <c r="AJ952" s="776"/>
      <c r="AK952" s="777"/>
      <c r="AL952" s="769"/>
      <c r="AM952" s="770" t="str">
        <f t="shared" si="176"/>
        <v/>
      </c>
      <c r="AN952" s="771" t="str">
        <f t="shared" si="170"/>
        <v/>
      </c>
      <c r="AO952" s="771">
        <f t="shared" si="177"/>
        <v>0</v>
      </c>
      <c r="AP952" s="771">
        <f t="shared" si="178"/>
        <v>0</v>
      </c>
      <c r="AQ952" s="771">
        <f t="shared" si="179"/>
        <v>0</v>
      </c>
      <c r="AR952" s="772">
        <f t="shared" si="180"/>
        <v>0</v>
      </c>
    </row>
    <row r="953" spans="22:44" x14ac:dyDescent="0.25">
      <c r="V953" s="774"/>
      <c r="W953" s="775"/>
      <c r="X953" s="776"/>
      <c r="Y953" s="777"/>
      <c r="Z953" s="769"/>
      <c r="AA953" s="770" t="str">
        <f t="shared" si="171"/>
        <v/>
      </c>
      <c r="AB953" s="771" t="str">
        <f t="shared" si="169"/>
        <v/>
      </c>
      <c r="AC953" s="771">
        <f t="shared" si="172"/>
        <v>0</v>
      </c>
      <c r="AD953" s="771">
        <f t="shared" si="173"/>
        <v>0</v>
      </c>
      <c r="AE953" s="771">
        <f t="shared" si="174"/>
        <v>0</v>
      </c>
      <c r="AF953" s="772">
        <f t="shared" si="175"/>
        <v>0</v>
      </c>
      <c r="AG953" s="773"/>
      <c r="AH953" s="774"/>
      <c r="AI953" s="775"/>
      <c r="AJ953" s="776"/>
      <c r="AK953" s="777"/>
      <c r="AL953" s="769"/>
      <c r="AM953" s="770" t="str">
        <f t="shared" si="176"/>
        <v/>
      </c>
      <c r="AN953" s="771" t="str">
        <f t="shared" si="170"/>
        <v/>
      </c>
      <c r="AO953" s="771">
        <f t="shared" si="177"/>
        <v>0</v>
      </c>
      <c r="AP953" s="771">
        <f t="shared" si="178"/>
        <v>0</v>
      </c>
      <c r="AQ953" s="771">
        <f t="shared" si="179"/>
        <v>0</v>
      </c>
      <c r="AR953" s="772">
        <f t="shared" si="180"/>
        <v>0</v>
      </c>
    </row>
    <row r="954" spans="22:44" x14ac:dyDescent="0.25">
      <c r="V954" s="774"/>
      <c r="W954" s="775"/>
      <c r="X954" s="776"/>
      <c r="Y954" s="777"/>
      <c r="Z954" s="769"/>
      <c r="AA954" s="770" t="str">
        <f t="shared" si="171"/>
        <v/>
      </c>
      <c r="AB954" s="771" t="str">
        <f t="shared" si="169"/>
        <v/>
      </c>
      <c r="AC954" s="771">
        <f t="shared" si="172"/>
        <v>0</v>
      </c>
      <c r="AD954" s="771">
        <f t="shared" si="173"/>
        <v>0</v>
      </c>
      <c r="AE954" s="771">
        <f t="shared" si="174"/>
        <v>0</v>
      </c>
      <c r="AF954" s="772">
        <f t="shared" si="175"/>
        <v>0</v>
      </c>
      <c r="AG954" s="773"/>
      <c r="AH954" s="774"/>
      <c r="AI954" s="775"/>
      <c r="AJ954" s="776"/>
      <c r="AK954" s="777"/>
      <c r="AL954" s="769"/>
      <c r="AM954" s="770" t="str">
        <f t="shared" si="176"/>
        <v/>
      </c>
      <c r="AN954" s="771" t="str">
        <f t="shared" si="170"/>
        <v/>
      </c>
      <c r="AO954" s="771">
        <f t="shared" si="177"/>
        <v>0</v>
      </c>
      <c r="AP954" s="771">
        <f t="shared" si="178"/>
        <v>0</v>
      </c>
      <c r="AQ954" s="771">
        <f t="shared" si="179"/>
        <v>0</v>
      </c>
      <c r="AR954" s="772">
        <f t="shared" si="180"/>
        <v>0</v>
      </c>
    </row>
    <row r="955" spans="22:44" x14ac:dyDescent="0.25">
      <c r="V955" s="774"/>
      <c r="W955" s="775"/>
      <c r="X955" s="776"/>
      <c r="Y955" s="777"/>
      <c r="Z955" s="769"/>
      <c r="AA955" s="770" t="str">
        <f t="shared" si="171"/>
        <v/>
      </c>
      <c r="AB955" s="771" t="str">
        <f t="shared" si="169"/>
        <v/>
      </c>
      <c r="AC955" s="771">
        <f t="shared" si="172"/>
        <v>0</v>
      </c>
      <c r="AD955" s="771">
        <f t="shared" si="173"/>
        <v>0</v>
      </c>
      <c r="AE955" s="771">
        <f t="shared" si="174"/>
        <v>0</v>
      </c>
      <c r="AF955" s="772">
        <f t="shared" si="175"/>
        <v>0</v>
      </c>
      <c r="AG955" s="773"/>
      <c r="AH955" s="774"/>
      <c r="AI955" s="775"/>
      <c r="AJ955" s="776"/>
      <c r="AK955" s="777"/>
      <c r="AL955" s="769"/>
      <c r="AM955" s="770" t="str">
        <f t="shared" si="176"/>
        <v/>
      </c>
      <c r="AN955" s="771" t="str">
        <f t="shared" si="170"/>
        <v/>
      </c>
      <c r="AO955" s="771">
        <f t="shared" si="177"/>
        <v>0</v>
      </c>
      <c r="AP955" s="771">
        <f t="shared" si="178"/>
        <v>0</v>
      </c>
      <c r="AQ955" s="771">
        <f t="shared" si="179"/>
        <v>0</v>
      </c>
      <c r="AR955" s="772">
        <f t="shared" si="180"/>
        <v>0</v>
      </c>
    </row>
    <row r="956" spans="22:44" x14ac:dyDescent="0.25">
      <c r="V956" s="774"/>
      <c r="W956" s="775"/>
      <c r="X956" s="776"/>
      <c r="Y956" s="777"/>
      <c r="Z956" s="769"/>
      <c r="AA956" s="770" t="str">
        <f t="shared" si="171"/>
        <v/>
      </c>
      <c r="AB956" s="771" t="str">
        <f t="shared" si="169"/>
        <v/>
      </c>
      <c r="AC956" s="771">
        <f t="shared" si="172"/>
        <v>0</v>
      </c>
      <c r="AD956" s="771">
        <f t="shared" si="173"/>
        <v>0</v>
      </c>
      <c r="AE956" s="771">
        <f t="shared" si="174"/>
        <v>0</v>
      </c>
      <c r="AF956" s="772">
        <f t="shared" si="175"/>
        <v>0</v>
      </c>
      <c r="AG956" s="773"/>
      <c r="AH956" s="774"/>
      <c r="AI956" s="775"/>
      <c r="AJ956" s="776"/>
      <c r="AK956" s="777"/>
      <c r="AL956" s="769"/>
      <c r="AM956" s="770" t="str">
        <f t="shared" si="176"/>
        <v/>
      </c>
      <c r="AN956" s="771" t="str">
        <f t="shared" si="170"/>
        <v/>
      </c>
      <c r="AO956" s="771">
        <f t="shared" si="177"/>
        <v>0</v>
      </c>
      <c r="AP956" s="771">
        <f t="shared" si="178"/>
        <v>0</v>
      </c>
      <c r="AQ956" s="771">
        <f t="shared" si="179"/>
        <v>0</v>
      </c>
      <c r="AR956" s="772">
        <f t="shared" si="180"/>
        <v>0</v>
      </c>
    </row>
    <row r="957" spans="22:44" x14ac:dyDescent="0.25">
      <c r="V957" s="774"/>
      <c r="W957" s="775"/>
      <c r="X957" s="776"/>
      <c r="Y957" s="777"/>
      <c r="Z957" s="769"/>
      <c r="AA957" s="770" t="str">
        <f t="shared" si="171"/>
        <v/>
      </c>
      <c r="AB957" s="771" t="str">
        <f t="shared" si="169"/>
        <v/>
      </c>
      <c r="AC957" s="771">
        <f t="shared" si="172"/>
        <v>0</v>
      </c>
      <c r="AD957" s="771">
        <f t="shared" si="173"/>
        <v>0</v>
      </c>
      <c r="AE957" s="771">
        <f t="shared" si="174"/>
        <v>0</v>
      </c>
      <c r="AF957" s="772">
        <f t="shared" si="175"/>
        <v>0</v>
      </c>
      <c r="AG957" s="773"/>
      <c r="AH957" s="774"/>
      <c r="AI957" s="775"/>
      <c r="AJ957" s="776"/>
      <c r="AK957" s="777"/>
      <c r="AL957" s="769"/>
      <c r="AM957" s="770" t="str">
        <f t="shared" si="176"/>
        <v/>
      </c>
      <c r="AN957" s="771" t="str">
        <f t="shared" si="170"/>
        <v/>
      </c>
      <c r="AO957" s="771">
        <f t="shared" si="177"/>
        <v>0</v>
      </c>
      <c r="AP957" s="771">
        <f t="shared" si="178"/>
        <v>0</v>
      </c>
      <c r="AQ957" s="771">
        <f t="shared" si="179"/>
        <v>0</v>
      </c>
      <c r="AR957" s="772">
        <f t="shared" si="180"/>
        <v>0</v>
      </c>
    </row>
    <row r="958" spans="22:44" x14ac:dyDescent="0.25">
      <c r="V958" s="774"/>
      <c r="W958" s="775"/>
      <c r="X958" s="776"/>
      <c r="Y958" s="777"/>
      <c r="Z958" s="769"/>
      <c r="AA958" s="770" t="str">
        <f t="shared" si="171"/>
        <v/>
      </c>
      <c r="AB958" s="771" t="str">
        <f t="shared" si="169"/>
        <v/>
      </c>
      <c r="AC958" s="771">
        <f t="shared" si="172"/>
        <v>0</v>
      </c>
      <c r="AD958" s="771">
        <f t="shared" si="173"/>
        <v>0</v>
      </c>
      <c r="AE958" s="771">
        <f t="shared" si="174"/>
        <v>0</v>
      </c>
      <c r="AF958" s="772">
        <f t="shared" si="175"/>
        <v>0</v>
      </c>
      <c r="AG958" s="773"/>
      <c r="AH958" s="774"/>
      <c r="AI958" s="775"/>
      <c r="AJ958" s="776"/>
      <c r="AK958" s="777"/>
      <c r="AL958" s="769"/>
      <c r="AM958" s="770" t="str">
        <f t="shared" si="176"/>
        <v/>
      </c>
      <c r="AN958" s="771" t="str">
        <f t="shared" si="170"/>
        <v/>
      </c>
      <c r="AO958" s="771">
        <f t="shared" si="177"/>
        <v>0</v>
      </c>
      <c r="AP958" s="771">
        <f t="shared" si="178"/>
        <v>0</v>
      </c>
      <c r="AQ958" s="771">
        <f t="shared" si="179"/>
        <v>0</v>
      </c>
      <c r="AR958" s="772">
        <f t="shared" si="180"/>
        <v>0</v>
      </c>
    </row>
    <row r="959" spans="22:44" x14ac:dyDescent="0.25">
      <c r="V959" s="774"/>
      <c r="W959" s="775"/>
      <c r="X959" s="776"/>
      <c r="Y959" s="777"/>
      <c r="Z959" s="769"/>
      <c r="AA959" s="770" t="str">
        <f t="shared" si="171"/>
        <v/>
      </c>
      <c r="AB959" s="771" t="str">
        <f t="shared" si="169"/>
        <v/>
      </c>
      <c r="AC959" s="771">
        <f t="shared" si="172"/>
        <v>0</v>
      </c>
      <c r="AD959" s="771">
        <f t="shared" si="173"/>
        <v>0</v>
      </c>
      <c r="AE959" s="771">
        <f t="shared" si="174"/>
        <v>0</v>
      </c>
      <c r="AF959" s="772">
        <f t="shared" si="175"/>
        <v>0</v>
      </c>
      <c r="AG959" s="773"/>
      <c r="AH959" s="774"/>
      <c r="AI959" s="775"/>
      <c r="AJ959" s="776"/>
      <c r="AK959" s="777"/>
      <c r="AL959" s="769"/>
      <c r="AM959" s="770" t="str">
        <f t="shared" si="176"/>
        <v/>
      </c>
      <c r="AN959" s="771" t="str">
        <f t="shared" si="170"/>
        <v/>
      </c>
      <c r="AO959" s="771">
        <f t="shared" si="177"/>
        <v>0</v>
      </c>
      <c r="AP959" s="771">
        <f t="shared" si="178"/>
        <v>0</v>
      </c>
      <c r="AQ959" s="771">
        <f t="shared" si="179"/>
        <v>0</v>
      </c>
      <c r="AR959" s="772">
        <f t="shared" si="180"/>
        <v>0</v>
      </c>
    </row>
    <row r="960" spans="22:44" x14ac:dyDescent="0.25">
      <c r="V960" s="774"/>
      <c r="W960" s="775"/>
      <c r="X960" s="776"/>
      <c r="Y960" s="777"/>
      <c r="Z960" s="769"/>
      <c r="AA960" s="770" t="str">
        <f t="shared" si="171"/>
        <v/>
      </c>
      <c r="AB960" s="771" t="str">
        <f t="shared" si="169"/>
        <v/>
      </c>
      <c r="AC960" s="771">
        <f t="shared" si="172"/>
        <v>0</v>
      </c>
      <c r="AD960" s="771">
        <f t="shared" si="173"/>
        <v>0</v>
      </c>
      <c r="AE960" s="771">
        <f t="shared" si="174"/>
        <v>0</v>
      </c>
      <c r="AF960" s="772">
        <f t="shared" si="175"/>
        <v>0</v>
      </c>
      <c r="AG960" s="773"/>
      <c r="AH960" s="774"/>
      <c r="AI960" s="775"/>
      <c r="AJ960" s="776"/>
      <c r="AK960" s="777"/>
      <c r="AL960" s="769"/>
      <c r="AM960" s="770" t="str">
        <f t="shared" si="176"/>
        <v/>
      </c>
      <c r="AN960" s="771" t="str">
        <f t="shared" si="170"/>
        <v/>
      </c>
      <c r="AO960" s="771">
        <f t="shared" si="177"/>
        <v>0</v>
      </c>
      <c r="AP960" s="771">
        <f t="shared" si="178"/>
        <v>0</v>
      </c>
      <c r="AQ960" s="771">
        <f t="shared" si="179"/>
        <v>0</v>
      </c>
      <c r="AR960" s="772">
        <f t="shared" si="180"/>
        <v>0</v>
      </c>
    </row>
    <row r="961" spans="22:44" x14ac:dyDescent="0.25">
      <c r="V961" s="774"/>
      <c r="W961" s="775"/>
      <c r="X961" s="776"/>
      <c r="Y961" s="777"/>
      <c r="Z961" s="769"/>
      <c r="AA961" s="770" t="str">
        <f t="shared" si="171"/>
        <v/>
      </c>
      <c r="AB961" s="771" t="str">
        <f t="shared" si="169"/>
        <v/>
      </c>
      <c r="AC961" s="771">
        <f t="shared" si="172"/>
        <v>0</v>
      </c>
      <c r="AD961" s="771">
        <f t="shared" si="173"/>
        <v>0</v>
      </c>
      <c r="AE961" s="771">
        <f t="shared" si="174"/>
        <v>0</v>
      </c>
      <c r="AF961" s="772">
        <f t="shared" si="175"/>
        <v>0</v>
      </c>
      <c r="AG961" s="773"/>
      <c r="AH961" s="774"/>
      <c r="AI961" s="775"/>
      <c r="AJ961" s="776"/>
      <c r="AK961" s="777"/>
      <c r="AL961" s="769"/>
      <c r="AM961" s="770" t="str">
        <f t="shared" si="176"/>
        <v/>
      </c>
      <c r="AN961" s="771" t="str">
        <f t="shared" si="170"/>
        <v/>
      </c>
      <c r="AO961" s="771">
        <f t="shared" si="177"/>
        <v>0</v>
      </c>
      <c r="AP961" s="771">
        <f t="shared" si="178"/>
        <v>0</v>
      </c>
      <c r="AQ961" s="771">
        <f t="shared" si="179"/>
        <v>0</v>
      </c>
      <c r="AR961" s="772">
        <f t="shared" si="180"/>
        <v>0</v>
      </c>
    </row>
    <row r="962" spans="22:44" x14ac:dyDescent="0.25">
      <c r="V962" s="774"/>
      <c r="W962" s="775"/>
      <c r="X962" s="776"/>
      <c r="Y962" s="777"/>
      <c r="Z962" s="769"/>
      <c r="AA962" s="770" t="str">
        <f t="shared" si="171"/>
        <v/>
      </c>
      <c r="AB962" s="771" t="str">
        <f t="shared" si="169"/>
        <v/>
      </c>
      <c r="AC962" s="771">
        <f t="shared" si="172"/>
        <v>0</v>
      </c>
      <c r="AD962" s="771">
        <f t="shared" si="173"/>
        <v>0</v>
      </c>
      <c r="AE962" s="771">
        <f t="shared" si="174"/>
        <v>0</v>
      </c>
      <c r="AF962" s="772">
        <f t="shared" si="175"/>
        <v>0</v>
      </c>
      <c r="AG962" s="773"/>
      <c r="AH962" s="774"/>
      <c r="AI962" s="775"/>
      <c r="AJ962" s="776"/>
      <c r="AK962" s="777"/>
      <c r="AL962" s="769"/>
      <c r="AM962" s="770" t="str">
        <f t="shared" si="176"/>
        <v/>
      </c>
      <c r="AN962" s="771" t="str">
        <f t="shared" si="170"/>
        <v/>
      </c>
      <c r="AO962" s="771">
        <f t="shared" si="177"/>
        <v>0</v>
      </c>
      <c r="AP962" s="771">
        <f t="shared" si="178"/>
        <v>0</v>
      </c>
      <c r="AQ962" s="771">
        <f t="shared" si="179"/>
        <v>0</v>
      </c>
      <c r="AR962" s="772">
        <f t="shared" si="180"/>
        <v>0</v>
      </c>
    </row>
    <row r="963" spans="22:44" x14ac:dyDescent="0.25">
      <c r="V963" s="774"/>
      <c r="W963" s="775"/>
      <c r="X963" s="776"/>
      <c r="Y963" s="777"/>
      <c r="Z963" s="769"/>
      <c r="AA963" s="770" t="str">
        <f t="shared" si="171"/>
        <v/>
      </c>
      <c r="AB963" s="771" t="str">
        <f t="shared" si="169"/>
        <v/>
      </c>
      <c r="AC963" s="771">
        <f t="shared" si="172"/>
        <v>0</v>
      </c>
      <c r="AD963" s="771">
        <f t="shared" si="173"/>
        <v>0</v>
      </c>
      <c r="AE963" s="771">
        <f t="shared" si="174"/>
        <v>0</v>
      </c>
      <c r="AF963" s="772">
        <f t="shared" si="175"/>
        <v>0</v>
      </c>
      <c r="AG963" s="773"/>
      <c r="AH963" s="774"/>
      <c r="AI963" s="775"/>
      <c r="AJ963" s="776"/>
      <c r="AK963" s="777"/>
      <c r="AL963" s="769"/>
      <c r="AM963" s="770" t="str">
        <f t="shared" si="176"/>
        <v/>
      </c>
      <c r="AN963" s="771" t="str">
        <f t="shared" si="170"/>
        <v/>
      </c>
      <c r="AO963" s="771">
        <f t="shared" si="177"/>
        <v>0</v>
      </c>
      <c r="AP963" s="771">
        <f t="shared" si="178"/>
        <v>0</v>
      </c>
      <c r="AQ963" s="771">
        <f t="shared" si="179"/>
        <v>0</v>
      </c>
      <c r="AR963" s="772">
        <f t="shared" si="180"/>
        <v>0</v>
      </c>
    </row>
    <row r="964" spans="22:44" x14ac:dyDescent="0.25">
      <c r="V964" s="774"/>
      <c r="W964" s="775"/>
      <c r="X964" s="776"/>
      <c r="Y964" s="777"/>
      <c r="Z964" s="769"/>
      <c r="AA964" s="770" t="str">
        <f t="shared" si="171"/>
        <v/>
      </c>
      <c r="AB964" s="771" t="str">
        <f t="shared" si="169"/>
        <v/>
      </c>
      <c r="AC964" s="771">
        <f t="shared" si="172"/>
        <v>0</v>
      </c>
      <c r="AD964" s="771">
        <f t="shared" si="173"/>
        <v>0</v>
      </c>
      <c r="AE964" s="771">
        <f t="shared" si="174"/>
        <v>0</v>
      </c>
      <c r="AF964" s="772">
        <f t="shared" si="175"/>
        <v>0</v>
      </c>
      <c r="AG964" s="773"/>
      <c r="AH964" s="774"/>
      <c r="AI964" s="775"/>
      <c r="AJ964" s="776"/>
      <c r="AK964" s="777"/>
      <c r="AL964" s="769"/>
      <c r="AM964" s="770" t="str">
        <f t="shared" si="176"/>
        <v/>
      </c>
      <c r="AN964" s="771" t="str">
        <f t="shared" si="170"/>
        <v/>
      </c>
      <c r="AO964" s="771">
        <f t="shared" si="177"/>
        <v>0</v>
      </c>
      <c r="AP964" s="771">
        <f t="shared" si="178"/>
        <v>0</v>
      </c>
      <c r="AQ964" s="771">
        <f t="shared" si="179"/>
        <v>0</v>
      </c>
      <c r="AR964" s="772">
        <f t="shared" si="180"/>
        <v>0</v>
      </c>
    </row>
    <row r="965" spans="22:44" x14ac:dyDescent="0.25">
      <c r="V965" s="774"/>
      <c r="W965" s="775"/>
      <c r="X965" s="776"/>
      <c r="Y965" s="777"/>
      <c r="Z965" s="769"/>
      <c r="AA965" s="770" t="str">
        <f t="shared" si="171"/>
        <v/>
      </c>
      <c r="AB965" s="771" t="str">
        <f t="shared" si="169"/>
        <v/>
      </c>
      <c r="AC965" s="771">
        <f t="shared" si="172"/>
        <v>0</v>
      </c>
      <c r="AD965" s="771">
        <f t="shared" si="173"/>
        <v>0</v>
      </c>
      <c r="AE965" s="771">
        <f t="shared" si="174"/>
        <v>0</v>
      </c>
      <c r="AF965" s="772">
        <f t="shared" si="175"/>
        <v>0</v>
      </c>
      <c r="AG965" s="773"/>
      <c r="AH965" s="774"/>
      <c r="AI965" s="775"/>
      <c r="AJ965" s="776"/>
      <c r="AK965" s="777"/>
      <c r="AL965" s="769"/>
      <c r="AM965" s="770" t="str">
        <f t="shared" si="176"/>
        <v/>
      </c>
      <c r="AN965" s="771" t="str">
        <f t="shared" si="170"/>
        <v/>
      </c>
      <c r="AO965" s="771">
        <f t="shared" si="177"/>
        <v>0</v>
      </c>
      <c r="AP965" s="771">
        <f t="shared" si="178"/>
        <v>0</v>
      </c>
      <c r="AQ965" s="771">
        <f t="shared" si="179"/>
        <v>0</v>
      </c>
      <c r="AR965" s="772">
        <f t="shared" si="180"/>
        <v>0</v>
      </c>
    </row>
    <row r="966" spans="22:44" x14ac:dyDescent="0.25">
      <c r="V966" s="774"/>
      <c r="W966" s="775"/>
      <c r="X966" s="776"/>
      <c r="Y966" s="777"/>
      <c r="Z966" s="769"/>
      <c r="AA966" s="770" t="str">
        <f t="shared" si="171"/>
        <v/>
      </c>
      <c r="AB966" s="771" t="str">
        <f t="shared" si="169"/>
        <v/>
      </c>
      <c r="AC966" s="771">
        <f t="shared" si="172"/>
        <v>0</v>
      </c>
      <c r="AD966" s="771">
        <f t="shared" si="173"/>
        <v>0</v>
      </c>
      <c r="AE966" s="771">
        <f t="shared" si="174"/>
        <v>0</v>
      </c>
      <c r="AF966" s="772">
        <f t="shared" si="175"/>
        <v>0</v>
      </c>
      <c r="AG966" s="773"/>
      <c r="AH966" s="774"/>
      <c r="AI966" s="775"/>
      <c r="AJ966" s="776"/>
      <c r="AK966" s="777"/>
      <c r="AL966" s="769"/>
      <c r="AM966" s="770" t="str">
        <f t="shared" si="176"/>
        <v/>
      </c>
      <c r="AN966" s="771" t="str">
        <f t="shared" si="170"/>
        <v/>
      </c>
      <c r="AO966" s="771">
        <f t="shared" si="177"/>
        <v>0</v>
      </c>
      <c r="AP966" s="771">
        <f t="shared" si="178"/>
        <v>0</v>
      </c>
      <c r="AQ966" s="771">
        <f t="shared" si="179"/>
        <v>0</v>
      </c>
      <c r="AR966" s="772">
        <f t="shared" si="180"/>
        <v>0</v>
      </c>
    </row>
    <row r="967" spans="22:44" x14ac:dyDescent="0.25">
      <c r="V967" s="774"/>
      <c r="W967" s="775"/>
      <c r="X967" s="776"/>
      <c r="Y967" s="777"/>
      <c r="Z967" s="769"/>
      <c r="AA967" s="770" t="str">
        <f t="shared" si="171"/>
        <v/>
      </c>
      <c r="AB967" s="771" t="str">
        <f t="shared" si="169"/>
        <v/>
      </c>
      <c r="AC967" s="771">
        <f t="shared" si="172"/>
        <v>0</v>
      </c>
      <c r="AD967" s="771">
        <f t="shared" si="173"/>
        <v>0</v>
      </c>
      <c r="AE967" s="771">
        <f t="shared" si="174"/>
        <v>0</v>
      </c>
      <c r="AF967" s="772">
        <f t="shared" si="175"/>
        <v>0</v>
      </c>
      <c r="AG967" s="773"/>
      <c r="AH967" s="774"/>
      <c r="AI967" s="775"/>
      <c r="AJ967" s="776"/>
      <c r="AK967" s="777"/>
      <c r="AL967" s="769"/>
      <c r="AM967" s="770" t="str">
        <f t="shared" si="176"/>
        <v/>
      </c>
      <c r="AN967" s="771" t="str">
        <f t="shared" si="170"/>
        <v/>
      </c>
      <c r="AO967" s="771">
        <f t="shared" si="177"/>
        <v>0</v>
      </c>
      <c r="AP967" s="771">
        <f t="shared" si="178"/>
        <v>0</v>
      </c>
      <c r="AQ967" s="771">
        <f t="shared" si="179"/>
        <v>0</v>
      </c>
      <c r="AR967" s="772">
        <f t="shared" si="180"/>
        <v>0</v>
      </c>
    </row>
    <row r="968" spans="22:44" x14ac:dyDescent="0.25">
      <c r="V968" s="774"/>
      <c r="W968" s="775"/>
      <c r="X968" s="776"/>
      <c r="Y968" s="777"/>
      <c r="Z968" s="769"/>
      <c r="AA968" s="770" t="str">
        <f t="shared" si="171"/>
        <v/>
      </c>
      <c r="AB968" s="771" t="str">
        <f t="shared" ref="AB968:AB1008" si="181">IF(Y968&gt;1,IF((TestEOY-X968)/365&gt;AA968,AA968,ROUNDUP(((TestEOY-X968)/365),0)),"")</f>
        <v/>
      </c>
      <c r="AC968" s="771">
        <f t="shared" si="172"/>
        <v>0</v>
      </c>
      <c r="AD968" s="771">
        <f t="shared" si="173"/>
        <v>0</v>
      </c>
      <c r="AE968" s="771">
        <f t="shared" si="174"/>
        <v>0</v>
      </c>
      <c r="AF968" s="772">
        <f t="shared" si="175"/>
        <v>0</v>
      </c>
      <c r="AG968" s="773"/>
      <c r="AH968" s="774"/>
      <c r="AI968" s="775"/>
      <c r="AJ968" s="776"/>
      <c r="AK968" s="777"/>
      <c r="AL968" s="769"/>
      <c r="AM968" s="770" t="str">
        <f t="shared" si="176"/>
        <v/>
      </c>
      <c r="AN968" s="771" t="str">
        <f t="shared" ref="AN968:AN1008" si="182">IF(AK968&lt;&gt;"",IF((TestEOY-AJ968)/365&gt;AM968,AM968,ROUNDUP(((TestEOY-AJ968)/365),0)),"")</f>
        <v/>
      </c>
      <c r="AO968" s="771">
        <f t="shared" si="177"/>
        <v>0</v>
      </c>
      <c r="AP968" s="771">
        <f t="shared" si="178"/>
        <v>0</v>
      </c>
      <c r="AQ968" s="771">
        <f t="shared" si="179"/>
        <v>0</v>
      </c>
      <c r="AR968" s="772">
        <f t="shared" si="180"/>
        <v>0</v>
      </c>
    </row>
    <row r="969" spans="22:44" x14ac:dyDescent="0.25">
      <c r="V969" s="774"/>
      <c r="W969" s="775"/>
      <c r="X969" s="776"/>
      <c r="Y969" s="777"/>
      <c r="Z969" s="769"/>
      <c r="AA969" s="770" t="str">
        <f t="shared" ref="AA969:AA1008" si="183">IFERROR(INDEX($AU$8:$AU$23,MATCH(V969,$AT$8:$AT$23,0)),"")</f>
        <v/>
      </c>
      <c r="AB969" s="771" t="str">
        <f t="shared" si="181"/>
        <v/>
      </c>
      <c r="AC969" s="771">
        <f t="shared" ref="AC969:AC1008" si="184">IFERROR(IF(AB969&gt;=AA969,0,IF(AA969&gt;AB969,SLN(Y969,Z969,AA969),0)),"")</f>
        <v>0</v>
      </c>
      <c r="AD969" s="771">
        <f t="shared" ref="AD969:AD1008" si="185">AE969-AC969</f>
        <v>0</v>
      </c>
      <c r="AE969" s="771">
        <f t="shared" ref="AE969:AE1008" si="186">IFERROR(IF(OR(AA969=0,AA969=""),
     0,
     IF(AB969&gt;=AA969,
          +Y969,
          (+AC969*AB969))),
"")</f>
        <v>0</v>
      </c>
      <c r="AF969" s="772">
        <f t="shared" ref="AF969:AF1008" si="187">IFERROR(IF(AE969&gt;Y969,0,(+Y969-AE969))-Z969,"")</f>
        <v>0</v>
      </c>
      <c r="AG969" s="773"/>
      <c r="AH969" s="774"/>
      <c r="AI969" s="775"/>
      <c r="AJ969" s="776"/>
      <c r="AK969" s="777"/>
      <c r="AL969" s="769"/>
      <c r="AM969" s="770" t="str">
        <f t="shared" ref="AM969:AM1008" si="188">IFERROR(INDEX($AU$8:$AU$23,MATCH(AH969,$AT$8:$AT$23,0)),"")</f>
        <v/>
      </c>
      <c r="AN969" s="771" t="str">
        <f t="shared" si="182"/>
        <v/>
      </c>
      <c r="AO969" s="771">
        <f t="shared" ref="AO969:AO1008" si="189">IFERROR(IF(AN969&gt;=AM969,0,IF(AM969&gt;AN969,SLN(AK969,AL969,AM969),0)),"")</f>
        <v>0</v>
      </c>
      <c r="AP969" s="771">
        <f t="shared" ref="AP969:AP1008" si="190">AQ969-AO969</f>
        <v>0</v>
      </c>
      <c r="AQ969" s="771">
        <f t="shared" ref="AQ969:AQ1008" si="191">IFERROR(IF(OR(AM969=0,AM969=""),
     0,
     IF(AN969&gt;=AM969,
          +AK969,
          (+AO969*AN969))),
"")</f>
        <v>0</v>
      </c>
      <c r="AR969" s="772">
        <f t="shared" ref="AR969:AR1008" si="192">IFERROR(IF(AQ969&gt;AK969,0,(+AK969-AQ969))-AL969,"")</f>
        <v>0</v>
      </c>
    </row>
    <row r="970" spans="22:44" x14ac:dyDescent="0.25">
      <c r="V970" s="774"/>
      <c r="W970" s="775"/>
      <c r="X970" s="776"/>
      <c r="Y970" s="777"/>
      <c r="Z970" s="769"/>
      <c r="AA970" s="770" t="str">
        <f t="shared" si="183"/>
        <v/>
      </c>
      <c r="AB970" s="771" t="str">
        <f t="shared" si="181"/>
        <v/>
      </c>
      <c r="AC970" s="771">
        <f t="shared" si="184"/>
        <v>0</v>
      </c>
      <c r="AD970" s="771">
        <f t="shared" si="185"/>
        <v>0</v>
      </c>
      <c r="AE970" s="771">
        <f t="shared" si="186"/>
        <v>0</v>
      </c>
      <c r="AF970" s="772">
        <f t="shared" si="187"/>
        <v>0</v>
      </c>
      <c r="AG970" s="773"/>
      <c r="AH970" s="774"/>
      <c r="AI970" s="775"/>
      <c r="AJ970" s="776"/>
      <c r="AK970" s="777"/>
      <c r="AL970" s="769"/>
      <c r="AM970" s="770" t="str">
        <f t="shared" si="188"/>
        <v/>
      </c>
      <c r="AN970" s="771" t="str">
        <f t="shared" si="182"/>
        <v/>
      </c>
      <c r="AO970" s="771">
        <f t="shared" si="189"/>
        <v>0</v>
      </c>
      <c r="AP970" s="771">
        <f t="shared" si="190"/>
        <v>0</v>
      </c>
      <c r="AQ970" s="771">
        <f t="shared" si="191"/>
        <v>0</v>
      </c>
      <c r="AR970" s="772">
        <f t="shared" si="192"/>
        <v>0</v>
      </c>
    </row>
    <row r="971" spans="22:44" x14ac:dyDescent="0.25">
      <c r="V971" s="774"/>
      <c r="W971" s="775"/>
      <c r="X971" s="776"/>
      <c r="Y971" s="777"/>
      <c r="Z971" s="769"/>
      <c r="AA971" s="770" t="str">
        <f t="shared" si="183"/>
        <v/>
      </c>
      <c r="AB971" s="771" t="str">
        <f t="shared" si="181"/>
        <v/>
      </c>
      <c r="AC971" s="771">
        <f t="shared" si="184"/>
        <v>0</v>
      </c>
      <c r="AD971" s="771">
        <f t="shared" si="185"/>
        <v>0</v>
      </c>
      <c r="AE971" s="771">
        <f t="shared" si="186"/>
        <v>0</v>
      </c>
      <c r="AF971" s="772">
        <f t="shared" si="187"/>
        <v>0</v>
      </c>
      <c r="AG971" s="773"/>
      <c r="AH971" s="774"/>
      <c r="AI971" s="775"/>
      <c r="AJ971" s="776"/>
      <c r="AK971" s="777"/>
      <c r="AL971" s="769"/>
      <c r="AM971" s="770" t="str">
        <f t="shared" si="188"/>
        <v/>
      </c>
      <c r="AN971" s="771" t="str">
        <f t="shared" si="182"/>
        <v/>
      </c>
      <c r="AO971" s="771">
        <f t="shared" si="189"/>
        <v>0</v>
      </c>
      <c r="AP971" s="771">
        <f t="shared" si="190"/>
        <v>0</v>
      </c>
      <c r="AQ971" s="771">
        <f t="shared" si="191"/>
        <v>0</v>
      </c>
      <c r="AR971" s="772">
        <f t="shared" si="192"/>
        <v>0</v>
      </c>
    </row>
    <row r="972" spans="22:44" x14ac:dyDescent="0.25">
      <c r="V972" s="774"/>
      <c r="W972" s="775"/>
      <c r="X972" s="776"/>
      <c r="Y972" s="777"/>
      <c r="Z972" s="769"/>
      <c r="AA972" s="770" t="str">
        <f t="shared" si="183"/>
        <v/>
      </c>
      <c r="AB972" s="771" t="str">
        <f t="shared" si="181"/>
        <v/>
      </c>
      <c r="AC972" s="771">
        <f t="shared" si="184"/>
        <v>0</v>
      </c>
      <c r="AD972" s="771">
        <f t="shared" si="185"/>
        <v>0</v>
      </c>
      <c r="AE972" s="771">
        <f t="shared" si="186"/>
        <v>0</v>
      </c>
      <c r="AF972" s="772">
        <f t="shared" si="187"/>
        <v>0</v>
      </c>
      <c r="AG972" s="773"/>
      <c r="AH972" s="774"/>
      <c r="AI972" s="775"/>
      <c r="AJ972" s="776"/>
      <c r="AK972" s="777"/>
      <c r="AL972" s="769"/>
      <c r="AM972" s="770" t="str">
        <f t="shared" si="188"/>
        <v/>
      </c>
      <c r="AN972" s="771" t="str">
        <f t="shared" si="182"/>
        <v/>
      </c>
      <c r="AO972" s="771">
        <f t="shared" si="189"/>
        <v>0</v>
      </c>
      <c r="AP972" s="771">
        <f t="shared" si="190"/>
        <v>0</v>
      </c>
      <c r="AQ972" s="771">
        <f t="shared" si="191"/>
        <v>0</v>
      </c>
      <c r="AR972" s="772">
        <f t="shared" si="192"/>
        <v>0</v>
      </c>
    </row>
    <row r="973" spans="22:44" x14ac:dyDescent="0.25">
      <c r="V973" s="774"/>
      <c r="W973" s="775"/>
      <c r="X973" s="776"/>
      <c r="Y973" s="777"/>
      <c r="Z973" s="769"/>
      <c r="AA973" s="770" t="str">
        <f t="shared" si="183"/>
        <v/>
      </c>
      <c r="AB973" s="771" t="str">
        <f t="shared" si="181"/>
        <v/>
      </c>
      <c r="AC973" s="771">
        <f t="shared" si="184"/>
        <v>0</v>
      </c>
      <c r="AD973" s="771">
        <f t="shared" si="185"/>
        <v>0</v>
      </c>
      <c r="AE973" s="771">
        <f t="shared" si="186"/>
        <v>0</v>
      </c>
      <c r="AF973" s="772">
        <f t="shared" si="187"/>
        <v>0</v>
      </c>
      <c r="AG973" s="773"/>
      <c r="AH973" s="774"/>
      <c r="AI973" s="775"/>
      <c r="AJ973" s="776"/>
      <c r="AK973" s="777"/>
      <c r="AL973" s="769"/>
      <c r="AM973" s="770" t="str">
        <f t="shared" si="188"/>
        <v/>
      </c>
      <c r="AN973" s="771" t="str">
        <f t="shared" si="182"/>
        <v/>
      </c>
      <c r="AO973" s="771">
        <f t="shared" si="189"/>
        <v>0</v>
      </c>
      <c r="AP973" s="771">
        <f t="shared" si="190"/>
        <v>0</v>
      </c>
      <c r="AQ973" s="771">
        <f t="shared" si="191"/>
        <v>0</v>
      </c>
      <c r="AR973" s="772">
        <f t="shared" si="192"/>
        <v>0</v>
      </c>
    </row>
    <row r="974" spans="22:44" x14ac:dyDescent="0.25">
      <c r="V974" s="774"/>
      <c r="W974" s="775"/>
      <c r="X974" s="776"/>
      <c r="Y974" s="777"/>
      <c r="Z974" s="769"/>
      <c r="AA974" s="770" t="str">
        <f t="shared" si="183"/>
        <v/>
      </c>
      <c r="AB974" s="771" t="str">
        <f t="shared" si="181"/>
        <v/>
      </c>
      <c r="AC974" s="771">
        <f t="shared" si="184"/>
        <v>0</v>
      </c>
      <c r="AD974" s="771">
        <f t="shared" si="185"/>
        <v>0</v>
      </c>
      <c r="AE974" s="771">
        <f t="shared" si="186"/>
        <v>0</v>
      </c>
      <c r="AF974" s="772">
        <f t="shared" si="187"/>
        <v>0</v>
      </c>
      <c r="AG974" s="773"/>
      <c r="AH974" s="774"/>
      <c r="AI974" s="775"/>
      <c r="AJ974" s="776"/>
      <c r="AK974" s="777"/>
      <c r="AL974" s="769"/>
      <c r="AM974" s="770" t="str">
        <f t="shared" si="188"/>
        <v/>
      </c>
      <c r="AN974" s="771" t="str">
        <f t="shared" si="182"/>
        <v/>
      </c>
      <c r="AO974" s="771">
        <f t="shared" si="189"/>
        <v>0</v>
      </c>
      <c r="AP974" s="771">
        <f t="shared" si="190"/>
        <v>0</v>
      </c>
      <c r="AQ974" s="771">
        <f t="shared" si="191"/>
        <v>0</v>
      </c>
      <c r="AR974" s="772">
        <f t="shared" si="192"/>
        <v>0</v>
      </c>
    </row>
    <row r="975" spans="22:44" x14ac:dyDescent="0.25">
      <c r="V975" s="774"/>
      <c r="W975" s="775"/>
      <c r="X975" s="776"/>
      <c r="Y975" s="777"/>
      <c r="Z975" s="769"/>
      <c r="AA975" s="770" t="str">
        <f t="shared" si="183"/>
        <v/>
      </c>
      <c r="AB975" s="771" t="str">
        <f t="shared" si="181"/>
        <v/>
      </c>
      <c r="AC975" s="771">
        <f t="shared" si="184"/>
        <v>0</v>
      </c>
      <c r="AD975" s="771">
        <f t="shared" si="185"/>
        <v>0</v>
      </c>
      <c r="AE975" s="771">
        <f t="shared" si="186"/>
        <v>0</v>
      </c>
      <c r="AF975" s="772">
        <f t="shared" si="187"/>
        <v>0</v>
      </c>
      <c r="AG975" s="773"/>
      <c r="AH975" s="774"/>
      <c r="AI975" s="775"/>
      <c r="AJ975" s="776"/>
      <c r="AK975" s="777"/>
      <c r="AL975" s="769"/>
      <c r="AM975" s="770" t="str">
        <f t="shared" si="188"/>
        <v/>
      </c>
      <c r="AN975" s="771" t="str">
        <f t="shared" si="182"/>
        <v/>
      </c>
      <c r="AO975" s="771">
        <f t="shared" si="189"/>
        <v>0</v>
      </c>
      <c r="AP975" s="771">
        <f t="shared" si="190"/>
        <v>0</v>
      </c>
      <c r="AQ975" s="771">
        <f t="shared" si="191"/>
        <v>0</v>
      </c>
      <c r="AR975" s="772">
        <f t="shared" si="192"/>
        <v>0</v>
      </c>
    </row>
    <row r="976" spans="22:44" x14ac:dyDescent="0.25">
      <c r="V976" s="774"/>
      <c r="W976" s="775"/>
      <c r="X976" s="776"/>
      <c r="Y976" s="777"/>
      <c r="Z976" s="769"/>
      <c r="AA976" s="770" t="str">
        <f t="shared" si="183"/>
        <v/>
      </c>
      <c r="AB976" s="771" t="str">
        <f t="shared" si="181"/>
        <v/>
      </c>
      <c r="AC976" s="771">
        <f t="shared" si="184"/>
        <v>0</v>
      </c>
      <c r="AD976" s="771">
        <f t="shared" si="185"/>
        <v>0</v>
      </c>
      <c r="AE976" s="771">
        <f t="shared" si="186"/>
        <v>0</v>
      </c>
      <c r="AF976" s="772">
        <f t="shared" si="187"/>
        <v>0</v>
      </c>
      <c r="AG976" s="773"/>
      <c r="AH976" s="774"/>
      <c r="AI976" s="775"/>
      <c r="AJ976" s="776"/>
      <c r="AK976" s="777"/>
      <c r="AL976" s="769"/>
      <c r="AM976" s="770" t="str">
        <f t="shared" si="188"/>
        <v/>
      </c>
      <c r="AN976" s="771" t="str">
        <f t="shared" si="182"/>
        <v/>
      </c>
      <c r="AO976" s="771">
        <f t="shared" si="189"/>
        <v>0</v>
      </c>
      <c r="AP976" s="771">
        <f t="shared" si="190"/>
        <v>0</v>
      </c>
      <c r="AQ976" s="771">
        <f t="shared" si="191"/>
        <v>0</v>
      </c>
      <c r="AR976" s="772">
        <f t="shared" si="192"/>
        <v>0</v>
      </c>
    </row>
    <row r="977" spans="22:44" x14ac:dyDescent="0.25">
      <c r="V977" s="774"/>
      <c r="W977" s="775"/>
      <c r="X977" s="776"/>
      <c r="Y977" s="777"/>
      <c r="Z977" s="769"/>
      <c r="AA977" s="770" t="str">
        <f t="shared" si="183"/>
        <v/>
      </c>
      <c r="AB977" s="771" t="str">
        <f t="shared" si="181"/>
        <v/>
      </c>
      <c r="AC977" s="771">
        <f t="shared" si="184"/>
        <v>0</v>
      </c>
      <c r="AD977" s="771">
        <f t="shared" si="185"/>
        <v>0</v>
      </c>
      <c r="AE977" s="771">
        <f t="shared" si="186"/>
        <v>0</v>
      </c>
      <c r="AF977" s="772">
        <f t="shared" si="187"/>
        <v>0</v>
      </c>
      <c r="AG977" s="773"/>
      <c r="AH977" s="774"/>
      <c r="AI977" s="775"/>
      <c r="AJ977" s="776"/>
      <c r="AK977" s="777"/>
      <c r="AL977" s="769"/>
      <c r="AM977" s="770" t="str">
        <f t="shared" si="188"/>
        <v/>
      </c>
      <c r="AN977" s="771" t="str">
        <f t="shared" si="182"/>
        <v/>
      </c>
      <c r="AO977" s="771">
        <f t="shared" si="189"/>
        <v>0</v>
      </c>
      <c r="AP977" s="771">
        <f t="shared" si="190"/>
        <v>0</v>
      </c>
      <c r="AQ977" s="771">
        <f t="shared" si="191"/>
        <v>0</v>
      </c>
      <c r="AR977" s="772">
        <f t="shared" si="192"/>
        <v>0</v>
      </c>
    </row>
    <row r="978" spans="22:44" x14ac:dyDescent="0.25">
      <c r="V978" s="774"/>
      <c r="W978" s="775"/>
      <c r="X978" s="776"/>
      <c r="Y978" s="777"/>
      <c r="Z978" s="769"/>
      <c r="AA978" s="770" t="str">
        <f t="shared" si="183"/>
        <v/>
      </c>
      <c r="AB978" s="771" t="str">
        <f t="shared" si="181"/>
        <v/>
      </c>
      <c r="AC978" s="771">
        <f t="shared" si="184"/>
        <v>0</v>
      </c>
      <c r="AD978" s="771">
        <f t="shared" si="185"/>
        <v>0</v>
      </c>
      <c r="AE978" s="771">
        <f t="shared" si="186"/>
        <v>0</v>
      </c>
      <c r="AF978" s="772">
        <f t="shared" si="187"/>
        <v>0</v>
      </c>
      <c r="AG978" s="773"/>
      <c r="AH978" s="774"/>
      <c r="AI978" s="775"/>
      <c r="AJ978" s="776"/>
      <c r="AK978" s="777"/>
      <c r="AL978" s="769"/>
      <c r="AM978" s="770" t="str">
        <f t="shared" si="188"/>
        <v/>
      </c>
      <c r="AN978" s="771" t="str">
        <f t="shared" si="182"/>
        <v/>
      </c>
      <c r="AO978" s="771">
        <f t="shared" si="189"/>
        <v>0</v>
      </c>
      <c r="AP978" s="771">
        <f t="shared" si="190"/>
        <v>0</v>
      </c>
      <c r="AQ978" s="771">
        <f t="shared" si="191"/>
        <v>0</v>
      </c>
      <c r="AR978" s="772">
        <f t="shared" si="192"/>
        <v>0</v>
      </c>
    </row>
    <row r="979" spans="22:44" x14ac:dyDescent="0.25">
      <c r="V979" s="774"/>
      <c r="W979" s="775"/>
      <c r="X979" s="776"/>
      <c r="Y979" s="777"/>
      <c r="Z979" s="769"/>
      <c r="AA979" s="770" t="str">
        <f t="shared" si="183"/>
        <v/>
      </c>
      <c r="AB979" s="771" t="str">
        <f t="shared" si="181"/>
        <v/>
      </c>
      <c r="AC979" s="771">
        <f t="shared" si="184"/>
        <v>0</v>
      </c>
      <c r="AD979" s="771">
        <f t="shared" si="185"/>
        <v>0</v>
      </c>
      <c r="AE979" s="771">
        <f t="shared" si="186"/>
        <v>0</v>
      </c>
      <c r="AF979" s="772">
        <f t="shared" si="187"/>
        <v>0</v>
      </c>
      <c r="AG979" s="773"/>
      <c r="AH979" s="774"/>
      <c r="AI979" s="775"/>
      <c r="AJ979" s="776"/>
      <c r="AK979" s="777"/>
      <c r="AL979" s="769"/>
      <c r="AM979" s="770" t="str">
        <f t="shared" si="188"/>
        <v/>
      </c>
      <c r="AN979" s="771" t="str">
        <f t="shared" si="182"/>
        <v/>
      </c>
      <c r="AO979" s="771">
        <f t="shared" si="189"/>
        <v>0</v>
      </c>
      <c r="AP979" s="771">
        <f t="shared" si="190"/>
        <v>0</v>
      </c>
      <c r="AQ979" s="771">
        <f t="shared" si="191"/>
        <v>0</v>
      </c>
      <c r="AR979" s="772">
        <f t="shared" si="192"/>
        <v>0</v>
      </c>
    </row>
    <row r="980" spans="22:44" x14ac:dyDescent="0.25">
      <c r="V980" s="774"/>
      <c r="W980" s="775"/>
      <c r="X980" s="776"/>
      <c r="Y980" s="777"/>
      <c r="Z980" s="769"/>
      <c r="AA980" s="770" t="str">
        <f t="shared" si="183"/>
        <v/>
      </c>
      <c r="AB980" s="771" t="str">
        <f t="shared" si="181"/>
        <v/>
      </c>
      <c r="AC980" s="771">
        <f t="shared" si="184"/>
        <v>0</v>
      </c>
      <c r="AD980" s="771">
        <f t="shared" si="185"/>
        <v>0</v>
      </c>
      <c r="AE980" s="771">
        <f t="shared" si="186"/>
        <v>0</v>
      </c>
      <c r="AF980" s="772">
        <f t="shared" si="187"/>
        <v>0</v>
      </c>
      <c r="AG980" s="773"/>
      <c r="AH980" s="774"/>
      <c r="AI980" s="775"/>
      <c r="AJ980" s="776"/>
      <c r="AK980" s="777"/>
      <c r="AL980" s="769"/>
      <c r="AM980" s="770" t="str">
        <f t="shared" si="188"/>
        <v/>
      </c>
      <c r="AN980" s="771" t="str">
        <f t="shared" si="182"/>
        <v/>
      </c>
      <c r="AO980" s="771">
        <f t="shared" si="189"/>
        <v>0</v>
      </c>
      <c r="AP980" s="771">
        <f t="shared" si="190"/>
        <v>0</v>
      </c>
      <c r="AQ980" s="771">
        <f t="shared" si="191"/>
        <v>0</v>
      </c>
      <c r="AR980" s="772">
        <f t="shared" si="192"/>
        <v>0</v>
      </c>
    </row>
    <row r="981" spans="22:44" x14ac:dyDescent="0.25">
      <c r="V981" s="774"/>
      <c r="W981" s="775"/>
      <c r="X981" s="776"/>
      <c r="Y981" s="777"/>
      <c r="Z981" s="769"/>
      <c r="AA981" s="770" t="str">
        <f t="shared" si="183"/>
        <v/>
      </c>
      <c r="AB981" s="771" t="str">
        <f t="shared" si="181"/>
        <v/>
      </c>
      <c r="AC981" s="771">
        <f t="shared" si="184"/>
        <v>0</v>
      </c>
      <c r="AD981" s="771">
        <f t="shared" si="185"/>
        <v>0</v>
      </c>
      <c r="AE981" s="771">
        <f t="shared" si="186"/>
        <v>0</v>
      </c>
      <c r="AF981" s="772">
        <f t="shared" si="187"/>
        <v>0</v>
      </c>
      <c r="AG981" s="773"/>
      <c r="AH981" s="774"/>
      <c r="AI981" s="775"/>
      <c r="AJ981" s="776"/>
      <c r="AK981" s="777"/>
      <c r="AL981" s="769"/>
      <c r="AM981" s="770" t="str">
        <f t="shared" si="188"/>
        <v/>
      </c>
      <c r="AN981" s="771" t="str">
        <f t="shared" si="182"/>
        <v/>
      </c>
      <c r="AO981" s="771">
        <f t="shared" si="189"/>
        <v>0</v>
      </c>
      <c r="AP981" s="771">
        <f t="shared" si="190"/>
        <v>0</v>
      </c>
      <c r="AQ981" s="771">
        <f t="shared" si="191"/>
        <v>0</v>
      </c>
      <c r="AR981" s="772">
        <f t="shared" si="192"/>
        <v>0</v>
      </c>
    </row>
    <row r="982" spans="22:44" x14ac:dyDescent="0.25">
      <c r="V982" s="774"/>
      <c r="W982" s="775"/>
      <c r="X982" s="776"/>
      <c r="Y982" s="777"/>
      <c r="Z982" s="769"/>
      <c r="AA982" s="770" t="str">
        <f t="shared" si="183"/>
        <v/>
      </c>
      <c r="AB982" s="771" t="str">
        <f t="shared" si="181"/>
        <v/>
      </c>
      <c r="AC982" s="771">
        <f t="shared" si="184"/>
        <v>0</v>
      </c>
      <c r="AD982" s="771">
        <f t="shared" si="185"/>
        <v>0</v>
      </c>
      <c r="AE982" s="771">
        <f t="shared" si="186"/>
        <v>0</v>
      </c>
      <c r="AF982" s="772">
        <f t="shared" si="187"/>
        <v>0</v>
      </c>
      <c r="AG982" s="773"/>
      <c r="AH982" s="774"/>
      <c r="AI982" s="775"/>
      <c r="AJ982" s="776"/>
      <c r="AK982" s="777"/>
      <c r="AL982" s="769"/>
      <c r="AM982" s="770" t="str">
        <f t="shared" si="188"/>
        <v/>
      </c>
      <c r="AN982" s="771" t="str">
        <f t="shared" si="182"/>
        <v/>
      </c>
      <c r="AO982" s="771">
        <f t="shared" si="189"/>
        <v>0</v>
      </c>
      <c r="AP982" s="771">
        <f t="shared" si="190"/>
        <v>0</v>
      </c>
      <c r="AQ982" s="771">
        <f t="shared" si="191"/>
        <v>0</v>
      </c>
      <c r="AR982" s="772">
        <f t="shared" si="192"/>
        <v>0</v>
      </c>
    </row>
    <row r="983" spans="22:44" x14ac:dyDescent="0.25">
      <c r="V983" s="774"/>
      <c r="W983" s="775"/>
      <c r="X983" s="776"/>
      <c r="Y983" s="777"/>
      <c r="Z983" s="769"/>
      <c r="AA983" s="770" t="str">
        <f t="shared" si="183"/>
        <v/>
      </c>
      <c r="AB983" s="771" t="str">
        <f t="shared" si="181"/>
        <v/>
      </c>
      <c r="AC983" s="771">
        <f t="shared" si="184"/>
        <v>0</v>
      </c>
      <c r="AD983" s="771">
        <f t="shared" si="185"/>
        <v>0</v>
      </c>
      <c r="AE983" s="771">
        <f t="shared" si="186"/>
        <v>0</v>
      </c>
      <c r="AF983" s="772">
        <f t="shared" si="187"/>
        <v>0</v>
      </c>
      <c r="AG983" s="773"/>
      <c r="AH983" s="774"/>
      <c r="AI983" s="775"/>
      <c r="AJ983" s="776"/>
      <c r="AK983" s="777"/>
      <c r="AL983" s="769"/>
      <c r="AM983" s="770" t="str">
        <f t="shared" si="188"/>
        <v/>
      </c>
      <c r="AN983" s="771" t="str">
        <f t="shared" si="182"/>
        <v/>
      </c>
      <c r="AO983" s="771">
        <f t="shared" si="189"/>
        <v>0</v>
      </c>
      <c r="AP983" s="771">
        <f t="shared" si="190"/>
        <v>0</v>
      </c>
      <c r="AQ983" s="771">
        <f t="shared" si="191"/>
        <v>0</v>
      </c>
      <c r="AR983" s="772">
        <f t="shared" si="192"/>
        <v>0</v>
      </c>
    </row>
    <row r="984" spans="22:44" x14ac:dyDescent="0.25">
      <c r="V984" s="774"/>
      <c r="W984" s="775"/>
      <c r="X984" s="776"/>
      <c r="Y984" s="777"/>
      <c r="Z984" s="769"/>
      <c r="AA984" s="770" t="str">
        <f t="shared" si="183"/>
        <v/>
      </c>
      <c r="AB984" s="771" t="str">
        <f t="shared" si="181"/>
        <v/>
      </c>
      <c r="AC984" s="771">
        <f t="shared" si="184"/>
        <v>0</v>
      </c>
      <c r="AD984" s="771">
        <f t="shared" si="185"/>
        <v>0</v>
      </c>
      <c r="AE984" s="771">
        <f t="shared" si="186"/>
        <v>0</v>
      </c>
      <c r="AF984" s="772">
        <f t="shared" si="187"/>
        <v>0</v>
      </c>
      <c r="AG984" s="773"/>
      <c r="AH984" s="774"/>
      <c r="AI984" s="775"/>
      <c r="AJ984" s="776"/>
      <c r="AK984" s="777"/>
      <c r="AL984" s="769"/>
      <c r="AM984" s="770" t="str">
        <f t="shared" si="188"/>
        <v/>
      </c>
      <c r="AN984" s="771" t="str">
        <f t="shared" si="182"/>
        <v/>
      </c>
      <c r="AO984" s="771">
        <f t="shared" si="189"/>
        <v>0</v>
      </c>
      <c r="AP984" s="771">
        <f t="shared" si="190"/>
        <v>0</v>
      </c>
      <c r="AQ984" s="771">
        <f t="shared" si="191"/>
        <v>0</v>
      </c>
      <c r="AR984" s="772">
        <f t="shared" si="192"/>
        <v>0</v>
      </c>
    </row>
    <row r="985" spans="22:44" x14ac:dyDescent="0.25">
      <c r="V985" s="774"/>
      <c r="W985" s="775"/>
      <c r="X985" s="776"/>
      <c r="Y985" s="777"/>
      <c r="Z985" s="769"/>
      <c r="AA985" s="770" t="str">
        <f t="shared" si="183"/>
        <v/>
      </c>
      <c r="AB985" s="771" t="str">
        <f t="shared" si="181"/>
        <v/>
      </c>
      <c r="AC985" s="771">
        <f t="shared" si="184"/>
        <v>0</v>
      </c>
      <c r="AD985" s="771">
        <f t="shared" si="185"/>
        <v>0</v>
      </c>
      <c r="AE985" s="771">
        <f t="shared" si="186"/>
        <v>0</v>
      </c>
      <c r="AF985" s="772">
        <f t="shared" si="187"/>
        <v>0</v>
      </c>
      <c r="AG985" s="773"/>
      <c r="AH985" s="774"/>
      <c r="AI985" s="775"/>
      <c r="AJ985" s="776"/>
      <c r="AK985" s="777"/>
      <c r="AL985" s="769"/>
      <c r="AM985" s="770" t="str">
        <f t="shared" si="188"/>
        <v/>
      </c>
      <c r="AN985" s="771" t="str">
        <f t="shared" si="182"/>
        <v/>
      </c>
      <c r="AO985" s="771">
        <f t="shared" si="189"/>
        <v>0</v>
      </c>
      <c r="AP985" s="771">
        <f t="shared" si="190"/>
        <v>0</v>
      </c>
      <c r="AQ985" s="771">
        <f t="shared" si="191"/>
        <v>0</v>
      </c>
      <c r="AR985" s="772">
        <f t="shared" si="192"/>
        <v>0</v>
      </c>
    </row>
    <row r="986" spans="22:44" x14ac:dyDescent="0.25">
      <c r="V986" s="774"/>
      <c r="W986" s="775"/>
      <c r="X986" s="776"/>
      <c r="Y986" s="777"/>
      <c r="Z986" s="769"/>
      <c r="AA986" s="770" t="str">
        <f t="shared" si="183"/>
        <v/>
      </c>
      <c r="AB986" s="771" t="str">
        <f t="shared" si="181"/>
        <v/>
      </c>
      <c r="AC986" s="771">
        <f t="shared" si="184"/>
        <v>0</v>
      </c>
      <c r="AD986" s="771">
        <f t="shared" si="185"/>
        <v>0</v>
      </c>
      <c r="AE986" s="771">
        <f t="shared" si="186"/>
        <v>0</v>
      </c>
      <c r="AF986" s="772">
        <f t="shared" si="187"/>
        <v>0</v>
      </c>
      <c r="AG986" s="773"/>
      <c r="AH986" s="774"/>
      <c r="AI986" s="775"/>
      <c r="AJ986" s="776"/>
      <c r="AK986" s="777"/>
      <c r="AL986" s="769"/>
      <c r="AM986" s="770" t="str">
        <f t="shared" si="188"/>
        <v/>
      </c>
      <c r="AN986" s="771" t="str">
        <f t="shared" si="182"/>
        <v/>
      </c>
      <c r="AO986" s="771">
        <f t="shared" si="189"/>
        <v>0</v>
      </c>
      <c r="AP986" s="771">
        <f t="shared" si="190"/>
        <v>0</v>
      </c>
      <c r="AQ986" s="771">
        <f t="shared" si="191"/>
        <v>0</v>
      </c>
      <c r="AR986" s="772">
        <f t="shared" si="192"/>
        <v>0</v>
      </c>
    </row>
    <row r="987" spans="22:44" x14ac:dyDescent="0.25">
      <c r="V987" s="774"/>
      <c r="W987" s="775"/>
      <c r="X987" s="776"/>
      <c r="Y987" s="777"/>
      <c r="Z987" s="769"/>
      <c r="AA987" s="770" t="str">
        <f t="shared" si="183"/>
        <v/>
      </c>
      <c r="AB987" s="771" t="str">
        <f t="shared" si="181"/>
        <v/>
      </c>
      <c r="AC987" s="771">
        <f t="shared" si="184"/>
        <v>0</v>
      </c>
      <c r="AD987" s="771">
        <f t="shared" si="185"/>
        <v>0</v>
      </c>
      <c r="AE987" s="771">
        <f t="shared" si="186"/>
        <v>0</v>
      </c>
      <c r="AF987" s="772">
        <f t="shared" si="187"/>
        <v>0</v>
      </c>
      <c r="AG987" s="773"/>
      <c r="AH987" s="774"/>
      <c r="AI987" s="775"/>
      <c r="AJ987" s="776"/>
      <c r="AK987" s="777"/>
      <c r="AL987" s="769"/>
      <c r="AM987" s="770" t="str">
        <f t="shared" si="188"/>
        <v/>
      </c>
      <c r="AN987" s="771" t="str">
        <f t="shared" si="182"/>
        <v/>
      </c>
      <c r="AO987" s="771">
        <f t="shared" si="189"/>
        <v>0</v>
      </c>
      <c r="AP987" s="771">
        <f t="shared" si="190"/>
        <v>0</v>
      </c>
      <c r="AQ987" s="771">
        <f t="shared" si="191"/>
        <v>0</v>
      </c>
      <c r="AR987" s="772">
        <f t="shared" si="192"/>
        <v>0</v>
      </c>
    </row>
    <row r="988" spans="22:44" x14ac:dyDescent="0.25">
      <c r="V988" s="774"/>
      <c r="W988" s="775"/>
      <c r="X988" s="776"/>
      <c r="Y988" s="777"/>
      <c r="Z988" s="769"/>
      <c r="AA988" s="770" t="str">
        <f t="shared" si="183"/>
        <v/>
      </c>
      <c r="AB988" s="771" t="str">
        <f t="shared" si="181"/>
        <v/>
      </c>
      <c r="AC988" s="771">
        <f t="shared" si="184"/>
        <v>0</v>
      </c>
      <c r="AD988" s="771">
        <f t="shared" si="185"/>
        <v>0</v>
      </c>
      <c r="AE988" s="771">
        <f t="shared" si="186"/>
        <v>0</v>
      </c>
      <c r="AF988" s="772">
        <f t="shared" si="187"/>
        <v>0</v>
      </c>
      <c r="AG988" s="773"/>
      <c r="AH988" s="774"/>
      <c r="AI988" s="775"/>
      <c r="AJ988" s="776"/>
      <c r="AK988" s="777"/>
      <c r="AL988" s="769"/>
      <c r="AM988" s="770" t="str">
        <f t="shared" si="188"/>
        <v/>
      </c>
      <c r="AN988" s="771" t="str">
        <f t="shared" si="182"/>
        <v/>
      </c>
      <c r="AO988" s="771">
        <f t="shared" si="189"/>
        <v>0</v>
      </c>
      <c r="AP988" s="771">
        <f t="shared" si="190"/>
        <v>0</v>
      </c>
      <c r="AQ988" s="771">
        <f t="shared" si="191"/>
        <v>0</v>
      </c>
      <c r="AR988" s="772">
        <f t="shared" si="192"/>
        <v>0</v>
      </c>
    </row>
    <row r="989" spans="22:44" x14ac:dyDescent="0.25">
      <c r="V989" s="774"/>
      <c r="W989" s="775"/>
      <c r="X989" s="776"/>
      <c r="Y989" s="777"/>
      <c r="Z989" s="769"/>
      <c r="AA989" s="770" t="str">
        <f t="shared" si="183"/>
        <v/>
      </c>
      <c r="AB989" s="771" t="str">
        <f t="shared" si="181"/>
        <v/>
      </c>
      <c r="AC989" s="771">
        <f t="shared" si="184"/>
        <v>0</v>
      </c>
      <c r="AD989" s="771">
        <f t="shared" si="185"/>
        <v>0</v>
      </c>
      <c r="AE989" s="771">
        <f t="shared" si="186"/>
        <v>0</v>
      </c>
      <c r="AF989" s="772">
        <f t="shared" si="187"/>
        <v>0</v>
      </c>
      <c r="AG989" s="773"/>
      <c r="AH989" s="774"/>
      <c r="AI989" s="775"/>
      <c r="AJ989" s="776"/>
      <c r="AK989" s="777"/>
      <c r="AL989" s="769"/>
      <c r="AM989" s="770" t="str">
        <f t="shared" si="188"/>
        <v/>
      </c>
      <c r="AN989" s="771" t="str">
        <f t="shared" si="182"/>
        <v/>
      </c>
      <c r="AO989" s="771">
        <f t="shared" si="189"/>
        <v>0</v>
      </c>
      <c r="AP989" s="771">
        <f t="shared" si="190"/>
        <v>0</v>
      </c>
      <c r="AQ989" s="771">
        <f t="shared" si="191"/>
        <v>0</v>
      </c>
      <c r="AR989" s="772">
        <f t="shared" si="192"/>
        <v>0</v>
      </c>
    </row>
    <row r="990" spans="22:44" x14ac:dyDescent="0.25">
      <c r="V990" s="774"/>
      <c r="W990" s="775"/>
      <c r="X990" s="776"/>
      <c r="Y990" s="777"/>
      <c r="Z990" s="769"/>
      <c r="AA990" s="770" t="str">
        <f t="shared" si="183"/>
        <v/>
      </c>
      <c r="AB990" s="771" t="str">
        <f t="shared" si="181"/>
        <v/>
      </c>
      <c r="AC990" s="771">
        <f t="shared" si="184"/>
        <v>0</v>
      </c>
      <c r="AD990" s="771">
        <f t="shared" si="185"/>
        <v>0</v>
      </c>
      <c r="AE990" s="771">
        <f t="shared" si="186"/>
        <v>0</v>
      </c>
      <c r="AF990" s="772">
        <f t="shared" si="187"/>
        <v>0</v>
      </c>
      <c r="AG990" s="773"/>
      <c r="AH990" s="774"/>
      <c r="AI990" s="775"/>
      <c r="AJ990" s="776"/>
      <c r="AK990" s="777"/>
      <c r="AL990" s="769"/>
      <c r="AM990" s="770" t="str">
        <f t="shared" si="188"/>
        <v/>
      </c>
      <c r="AN990" s="771" t="str">
        <f t="shared" si="182"/>
        <v/>
      </c>
      <c r="AO990" s="771">
        <f t="shared" si="189"/>
        <v>0</v>
      </c>
      <c r="AP990" s="771">
        <f t="shared" si="190"/>
        <v>0</v>
      </c>
      <c r="AQ990" s="771">
        <f t="shared" si="191"/>
        <v>0</v>
      </c>
      <c r="AR990" s="772">
        <f t="shared" si="192"/>
        <v>0</v>
      </c>
    </row>
    <row r="991" spans="22:44" x14ac:dyDescent="0.25">
      <c r="V991" s="774"/>
      <c r="W991" s="775"/>
      <c r="X991" s="776"/>
      <c r="Y991" s="777"/>
      <c r="Z991" s="769"/>
      <c r="AA991" s="770" t="str">
        <f t="shared" si="183"/>
        <v/>
      </c>
      <c r="AB991" s="771" t="str">
        <f t="shared" si="181"/>
        <v/>
      </c>
      <c r="AC991" s="771">
        <f t="shared" si="184"/>
        <v>0</v>
      </c>
      <c r="AD991" s="771">
        <f t="shared" si="185"/>
        <v>0</v>
      </c>
      <c r="AE991" s="771">
        <f t="shared" si="186"/>
        <v>0</v>
      </c>
      <c r="AF991" s="772">
        <f t="shared" si="187"/>
        <v>0</v>
      </c>
      <c r="AG991" s="773"/>
      <c r="AH991" s="774"/>
      <c r="AI991" s="775"/>
      <c r="AJ991" s="776"/>
      <c r="AK991" s="777"/>
      <c r="AL991" s="769"/>
      <c r="AM991" s="770" t="str">
        <f t="shared" si="188"/>
        <v/>
      </c>
      <c r="AN991" s="771" t="str">
        <f t="shared" si="182"/>
        <v/>
      </c>
      <c r="AO991" s="771">
        <f t="shared" si="189"/>
        <v>0</v>
      </c>
      <c r="AP991" s="771">
        <f t="shared" si="190"/>
        <v>0</v>
      </c>
      <c r="AQ991" s="771">
        <f t="shared" si="191"/>
        <v>0</v>
      </c>
      <c r="AR991" s="772">
        <f t="shared" si="192"/>
        <v>0</v>
      </c>
    </row>
    <row r="992" spans="22:44" x14ac:dyDescent="0.25">
      <c r="V992" s="774"/>
      <c r="W992" s="775"/>
      <c r="X992" s="776"/>
      <c r="Y992" s="777"/>
      <c r="Z992" s="769"/>
      <c r="AA992" s="770" t="str">
        <f t="shared" si="183"/>
        <v/>
      </c>
      <c r="AB992" s="771" t="str">
        <f t="shared" si="181"/>
        <v/>
      </c>
      <c r="AC992" s="771">
        <f t="shared" si="184"/>
        <v>0</v>
      </c>
      <c r="AD992" s="771">
        <f t="shared" si="185"/>
        <v>0</v>
      </c>
      <c r="AE992" s="771">
        <f t="shared" si="186"/>
        <v>0</v>
      </c>
      <c r="AF992" s="772">
        <f t="shared" si="187"/>
        <v>0</v>
      </c>
      <c r="AG992" s="773"/>
      <c r="AH992" s="774"/>
      <c r="AI992" s="775"/>
      <c r="AJ992" s="776"/>
      <c r="AK992" s="777"/>
      <c r="AL992" s="769"/>
      <c r="AM992" s="770" t="str">
        <f t="shared" si="188"/>
        <v/>
      </c>
      <c r="AN992" s="771" t="str">
        <f t="shared" si="182"/>
        <v/>
      </c>
      <c r="AO992" s="771">
        <f t="shared" si="189"/>
        <v>0</v>
      </c>
      <c r="AP992" s="771">
        <f t="shared" si="190"/>
        <v>0</v>
      </c>
      <c r="AQ992" s="771">
        <f t="shared" si="191"/>
        <v>0</v>
      </c>
      <c r="AR992" s="772">
        <f t="shared" si="192"/>
        <v>0</v>
      </c>
    </row>
    <row r="993" spans="22:44" x14ac:dyDescent="0.25">
      <c r="V993" s="774"/>
      <c r="W993" s="775"/>
      <c r="X993" s="776"/>
      <c r="Y993" s="777"/>
      <c r="Z993" s="769"/>
      <c r="AA993" s="770" t="str">
        <f t="shared" si="183"/>
        <v/>
      </c>
      <c r="AB993" s="771" t="str">
        <f t="shared" si="181"/>
        <v/>
      </c>
      <c r="AC993" s="771">
        <f t="shared" si="184"/>
        <v>0</v>
      </c>
      <c r="AD993" s="771">
        <f t="shared" si="185"/>
        <v>0</v>
      </c>
      <c r="AE993" s="771">
        <f t="shared" si="186"/>
        <v>0</v>
      </c>
      <c r="AF993" s="772">
        <f t="shared" si="187"/>
        <v>0</v>
      </c>
      <c r="AG993" s="773"/>
      <c r="AH993" s="774"/>
      <c r="AI993" s="775"/>
      <c r="AJ993" s="776"/>
      <c r="AK993" s="777"/>
      <c r="AL993" s="769"/>
      <c r="AM993" s="770" t="str">
        <f t="shared" si="188"/>
        <v/>
      </c>
      <c r="AN993" s="771" t="str">
        <f t="shared" si="182"/>
        <v/>
      </c>
      <c r="AO993" s="771">
        <f t="shared" si="189"/>
        <v>0</v>
      </c>
      <c r="AP993" s="771">
        <f t="shared" si="190"/>
        <v>0</v>
      </c>
      <c r="AQ993" s="771">
        <f t="shared" si="191"/>
        <v>0</v>
      </c>
      <c r="AR993" s="772">
        <f t="shared" si="192"/>
        <v>0</v>
      </c>
    </row>
    <row r="994" spans="22:44" x14ac:dyDescent="0.25">
      <c r="V994" s="774"/>
      <c r="W994" s="775"/>
      <c r="X994" s="776"/>
      <c r="Y994" s="777"/>
      <c r="Z994" s="769"/>
      <c r="AA994" s="770" t="str">
        <f t="shared" si="183"/>
        <v/>
      </c>
      <c r="AB994" s="771" t="str">
        <f t="shared" si="181"/>
        <v/>
      </c>
      <c r="AC994" s="771">
        <f t="shared" si="184"/>
        <v>0</v>
      </c>
      <c r="AD994" s="771">
        <f t="shared" si="185"/>
        <v>0</v>
      </c>
      <c r="AE994" s="771">
        <f t="shared" si="186"/>
        <v>0</v>
      </c>
      <c r="AF994" s="772">
        <f t="shared" si="187"/>
        <v>0</v>
      </c>
      <c r="AG994" s="773"/>
      <c r="AH994" s="774"/>
      <c r="AI994" s="775"/>
      <c r="AJ994" s="776"/>
      <c r="AK994" s="777"/>
      <c r="AL994" s="769"/>
      <c r="AM994" s="770" t="str">
        <f t="shared" si="188"/>
        <v/>
      </c>
      <c r="AN994" s="771" t="str">
        <f t="shared" si="182"/>
        <v/>
      </c>
      <c r="AO994" s="771">
        <f t="shared" si="189"/>
        <v>0</v>
      </c>
      <c r="AP994" s="771">
        <f t="shared" si="190"/>
        <v>0</v>
      </c>
      <c r="AQ994" s="771">
        <f t="shared" si="191"/>
        <v>0</v>
      </c>
      <c r="AR994" s="772">
        <f t="shared" si="192"/>
        <v>0</v>
      </c>
    </row>
    <row r="995" spans="22:44" x14ac:dyDescent="0.25">
      <c r="V995" s="774"/>
      <c r="W995" s="775"/>
      <c r="X995" s="776"/>
      <c r="Y995" s="777"/>
      <c r="Z995" s="769"/>
      <c r="AA995" s="770" t="str">
        <f t="shared" si="183"/>
        <v/>
      </c>
      <c r="AB995" s="771" t="str">
        <f t="shared" si="181"/>
        <v/>
      </c>
      <c r="AC995" s="771">
        <f t="shared" si="184"/>
        <v>0</v>
      </c>
      <c r="AD995" s="771">
        <f t="shared" si="185"/>
        <v>0</v>
      </c>
      <c r="AE995" s="771">
        <f t="shared" si="186"/>
        <v>0</v>
      </c>
      <c r="AF995" s="772">
        <f t="shared" si="187"/>
        <v>0</v>
      </c>
      <c r="AG995" s="773"/>
      <c r="AH995" s="774"/>
      <c r="AI995" s="775"/>
      <c r="AJ995" s="776"/>
      <c r="AK995" s="777"/>
      <c r="AL995" s="769"/>
      <c r="AM995" s="770" t="str">
        <f t="shared" si="188"/>
        <v/>
      </c>
      <c r="AN995" s="771" t="str">
        <f t="shared" si="182"/>
        <v/>
      </c>
      <c r="AO995" s="771">
        <f t="shared" si="189"/>
        <v>0</v>
      </c>
      <c r="AP995" s="771">
        <f t="shared" si="190"/>
        <v>0</v>
      </c>
      <c r="AQ995" s="771">
        <f t="shared" si="191"/>
        <v>0</v>
      </c>
      <c r="AR995" s="772">
        <f t="shared" si="192"/>
        <v>0</v>
      </c>
    </row>
    <row r="996" spans="22:44" x14ac:dyDescent="0.25">
      <c r="V996" s="774"/>
      <c r="W996" s="775"/>
      <c r="X996" s="776"/>
      <c r="Y996" s="777"/>
      <c r="Z996" s="769"/>
      <c r="AA996" s="770" t="str">
        <f t="shared" si="183"/>
        <v/>
      </c>
      <c r="AB996" s="771" t="str">
        <f t="shared" si="181"/>
        <v/>
      </c>
      <c r="AC996" s="771">
        <f t="shared" si="184"/>
        <v>0</v>
      </c>
      <c r="AD996" s="771">
        <f t="shared" si="185"/>
        <v>0</v>
      </c>
      <c r="AE996" s="771">
        <f t="shared" si="186"/>
        <v>0</v>
      </c>
      <c r="AF996" s="772">
        <f t="shared" si="187"/>
        <v>0</v>
      </c>
      <c r="AG996" s="773"/>
      <c r="AH996" s="774"/>
      <c r="AI996" s="775"/>
      <c r="AJ996" s="776"/>
      <c r="AK996" s="777"/>
      <c r="AL996" s="769"/>
      <c r="AM996" s="770" t="str">
        <f t="shared" si="188"/>
        <v/>
      </c>
      <c r="AN996" s="771" t="str">
        <f t="shared" si="182"/>
        <v/>
      </c>
      <c r="AO996" s="771">
        <f t="shared" si="189"/>
        <v>0</v>
      </c>
      <c r="AP996" s="771">
        <f t="shared" si="190"/>
        <v>0</v>
      </c>
      <c r="AQ996" s="771">
        <f t="shared" si="191"/>
        <v>0</v>
      </c>
      <c r="AR996" s="772">
        <f t="shared" si="192"/>
        <v>0</v>
      </c>
    </row>
    <row r="997" spans="22:44" x14ac:dyDescent="0.25">
      <c r="V997" s="774"/>
      <c r="W997" s="775"/>
      <c r="X997" s="776"/>
      <c r="Y997" s="777"/>
      <c r="Z997" s="769"/>
      <c r="AA997" s="770" t="str">
        <f t="shared" si="183"/>
        <v/>
      </c>
      <c r="AB997" s="771" t="str">
        <f t="shared" si="181"/>
        <v/>
      </c>
      <c r="AC997" s="771">
        <f t="shared" si="184"/>
        <v>0</v>
      </c>
      <c r="AD997" s="771">
        <f t="shared" si="185"/>
        <v>0</v>
      </c>
      <c r="AE997" s="771">
        <f t="shared" si="186"/>
        <v>0</v>
      </c>
      <c r="AF997" s="772">
        <f t="shared" si="187"/>
        <v>0</v>
      </c>
      <c r="AG997" s="773"/>
      <c r="AH997" s="774"/>
      <c r="AI997" s="775"/>
      <c r="AJ997" s="776"/>
      <c r="AK997" s="777"/>
      <c r="AL997" s="769"/>
      <c r="AM997" s="770" t="str">
        <f t="shared" si="188"/>
        <v/>
      </c>
      <c r="AN997" s="771" t="str">
        <f t="shared" si="182"/>
        <v/>
      </c>
      <c r="AO997" s="771">
        <f t="shared" si="189"/>
        <v>0</v>
      </c>
      <c r="AP997" s="771">
        <f t="shared" si="190"/>
        <v>0</v>
      </c>
      <c r="AQ997" s="771">
        <f t="shared" si="191"/>
        <v>0</v>
      </c>
      <c r="AR997" s="772">
        <f t="shared" si="192"/>
        <v>0</v>
      </c>
    </row>
    <row r="998" spans="22:44" x14ac:dyDescent="0.25">
      <c r="V998" s="774"/>
      <c r="W998" s="775"/>
      <c r="X998" s="776"/>
      <c r="Y998" s="777"/>
      <c r="Z998" s="769"/>
      <c r="AA998" s="770" t="str">
        <f t="shared" si="183"/>
        <v/>
      </c>
      <c r="AB998" s="771" t="str">
        <f t="shared" si="181"/>
        <v/>
      </c>
      <c r="AC998" s="771">
        <f t="shared" si="184"/>
        <v>0</v>
      </c>
      <c r="AD998" s="771">
        <f t="shared" si="185"/>
        <v>0</v>
      </c>
      <c r="AE998" s="771">
        <f t="shared" si="186"/>
        <v>0</v>
      </c>
      <c r="AF998" s="772">
        <f t="shared" si="187"/>
        <v>0</v>
      </c>
      <c r="AG998" s="773"/>
      <c r="AH998" s="774"/>
      <c r="AI998" s="775"/>
      <c r="AJ998" s="776"/>
      <c r="AK998" s="777"/>
      <c r="AL998" s="769"/>
      <c r="AM998" s="770" t="str">
        <f t="shared" si="188"/>
        <v/>
      </c>
      <c r="AN998" s="771" t="str">
        <f t="shared" si="182"/>
        <v/>
      </c>
      <c r="AO998" s="771">
        <f t="shared" si="189"/>
        <v>0</v>
      </c>
      <c r="AP998" s="771">
        <f t="shared" si="190"/>
        <v>0</v>
      </c>
      <c r="AQ998" s="771">
        <f t="shared" si="191"/>
        <v>0</v>
      </c>
      <c r="AR998" s="772">
        <f t="shared" si="192"/>
        <v>0</v>
      </c>
    </row>
    <row r="999" spans="22:44" x14ac:dyDescent="0.25">
      <c r="V999" s="774"/>
      <c r="W999" s="775"/>
      <c r="X999" s="776"/>
      <c r="Y999" s="777"/>
      <c r="Z999" s="769"/>
      <c r="AA999" s="770" t="str">
        <f t="shared" si="183"/>
        <v/>
      </c>
      <c r="AB999" s="771" t="str">
        <f t="shared" si="181"/>
        <v/>
      </c>
      <c r="AC999" s="771">
        <f t="shared" si="184"/>
        <v>0</v>
      </c>
      <c r="AD999" s="771">
        <f t="shared" si="185"/>
        <v>0</v>
      </c>
      <c r="AE999" s="771">
        <f t="shared" si="186"/>
        <v>0</v>
      </c>
      <c r="AF999" s="772">
        <f t="shared" si="187"/>
        <v>0</v>
      </c>
      <c r="AG999" s="773"/>
      <c r="AH999" s="774"/>
      <c r="AI999" s="775"/>
      <c r="AJ999" s="776"/>
      <c r="AK999" s="777"/>
      <c r="AL999" s="769"/>
      <c r="AM999" s="770" t="str">
        <f t="shared" si="188"/>
        <v/>
      </c>
      <c r="AN999" s="771" t="str">
        <f t="shared" si="182"/>
        <v/>
      </c>
      <c r="AO999" s="771">
        <f t="shared" si="189"/>
        <v>0</v>
      </c>
      <c r="AP999" s="771">
        <f t="shared" si="190"/>
        <v>0</v>
      </c>
      <c r="AQ999" s="771">
        <f t="shared" si="191"/>
        <v>0</v>
      </c>
      <c r="AR999" s="772">
        <f t="shared" si="192"/>
        <v>0</v>
      </c>
    </row>
    <row r="1000" spans="22:44" x14ac:dyDescent="0.25">
      <c r="V1000" s="774"/>
      <c r="W1000" s="775"/>
      <c r="X1000" s="776"/>
      <c r="Y1000" s="777"/>
      <c r="Z1000" s="769"/>
      <c r="AA1000" s="770" t="str">
        <f t="shared" si="183"/>
        <v/>
      </c>
      <c r="AB1000" s="771" t="str">
        <f t="shared" si="181"/>
        <v/>
      </c>
      <c r="AC1000" s="771">
        <f t="shared" si="184"/>
        <v>0</v>
      </c>
      <c r="AD1000" s="771">
        <f t="shared" si="185"/>
        <v>0</v>
      </c>
      <c r="AE1000" s="771">
        <f t="shared" si="186"/>
        <v>0</v>
      </c>
      <c r="AF1000" s="772">
        <f t="shared" si="187"/>
        <v>0</v>
      </c>
      <c r="AG1000" s="773"/>
      <c r="AH1000" s="774"/>
      <c r="AI1000" s="775"/>
      <c r="AJ1000" s="776"/>
      <c r="AK1000" s="777"/>
      <c r="AL1000" s="769"/>
      <c r="AM1000" s="770" t="str">
        <f t="shared" si="188"/>
        <v/>
      </c>
      <c r="AN1000" s="771" t="str">
        <f t="shared" si="182"/>
        <v/>
      </c>
      <c r="AO1000" s="771">
        <f t="shared" si="189"/>
        <v>0</v>
      </c>
      <c r="AP1000" s="771">
        <f t="shared" si="190"/>
        <v>0</v>
      </c>
      <c r="AQ1000" s="771">
        <f t="shared" si="191"/>
        <v>0</v>
      </c>
      <c r="AR1000" s="772">
        <f t="shared" si="192"/>
        <v>0</v>
      </c>
    </row>
    <row r="1001" spans="22:44" x14ac:dyDescent="0.25">
      <c r="V1001" s="774"/>
      <c r="W1001" s="775"/>
      <c r="X1001" s="776"/>
      <c r="Y1001" s="777"/>
      <c r="Z1001" s="769"/>
      <c r="AA1001" s="770" t="str">
        <f t="shared" si="183"/>
        <v/>
      </c>
      <c r="AB1001" s="771" t="str">
        <f t="shared" si="181"/>
        <v/>
      </c>
      <c r="AC1001" s="771">
        <f t="shared" si="184"/>
        <v>0</v>
      </c>
      <c r="AD1001" s="771">
        <f t="shared" si="185"/>
        <v>0</v>
      </c>
      <c r="AE1001" s="771">
        <f t="shared" si="186"/>
        <v>0</v>
      </c>
      <c r="AF1001" s="772">
        <f t="shared" si="187"/>
        <v>0</v>
      </c>
      <c r="AG1001" s="773"/>
      <c r="AH1001" s="774"/>
      <c r="AI1001" s="775"/>
      <c r="AJ1001" s="776"/>
      <c r="AK1001" s="777"/>
      <c r="AL1001" s="769"/>
      <c r="AM1001" s="770" t="str">
        <f t="shared" si="188"/>
        <v/>
      </c>
      <c r="AN1001" s="771" t="str">
        <f t="shared" si="182"/>
        <v/>
      </c>
      <c r="AO1001" s="771">
        <f t="shared" si="189"/>
        <v>0</v>
      </c>
      <c r="AP1001" s="771">
        <f t="shared" si="190"/>
        <v>0</v>
      </c>
      <c r="AQ1001" s="771">
        <f t="shared" si="191"/>
        <v>0</v>
      </c>
      <c r="AR1001" s="772">
        <f t="shared" si="192"/>
        <v>0</v>
      </c>
    </row>
    <row r="1002" spans="22:44" x14ac:dyDescent="0.25">
      <c r="V1002" s="774"/>
      <c r="W1002" s="775"/>
      <c r="X1002" s="776"/>
      <c r="Y1002" s="777"/>
      <c r="Z1002" s="769"/>
      <c r="AA1002" s="770" t="str">
        <f t="shared" si="183"/>
        <v/>
      </c>
      <c r="AB1002" s="771" t="str">
        <f t="shared" si="181"/>
        <v/>
      </c>
      <c r="AC1002" s="771">
        <f t="shared" si="184"/>
        <v>0</v>
      </c>
      <c r="AD1002" s="771">
        <f t="shared" si="185"/>
        <v>0</v>
      </c>
      <c r="AE1002" s="771">
        <f t="shared" si="186"/>
        <v>0</v>
      </c>
      <c r="AF1002" s="772">
        <f t="shared" si="187"/>
        <v>0</v>
      </c>
      <c r="AG1002" s="773"/>
      <c r="AH1002" s="774"/>
      <c r="AI1002" s="775"/>
      <c r="AJ1002" s="776"/>
      <c r="AK1002" s="777"/>
      <c r="AL1002" s="769"/>
      <c r="AM1002" s="770" t="str">
        <f t="shared" si="188"/>
        <v/>
      </c>
      <c r="AN1002" s="771" t="str">
        <f t="shared" si="182"/>
        <v/>
      </c>
      <c r="AO1002" s="771">
        <f t="shared" si="189"/>
        <v>0</v>
      </c>
      <c r="AP1002" s="771">
        <f t="shared" si="190"/>
        <v>0</v>
      </c>
      <c r="AQ1002" s="771">
        <f t="shared" si="191"/>
        <v>0</v>
      </c>
      <c r="AR1002" s="772">
        <f t="shared" si="192"/>
        <v>0</v>
      </c>
    </row>
    <row r="1003" spans="22:44" x14ac:dyDescent="0.25">
      <c r="V1003" s="774"/>
      <c r="W1003" s="775"/>
      <c r="X1003" s="776"/>
      <c r="Y1003" s="777"/>
      <c r="Z1003" s="769"/>
      <c r="AA1003" s="770" t="str">
        <f t="shared" si="183"/>
        <v/>
      </c>
      <c r="AB1003" s="771" t="str">
        <f t="shared" si="181"/>
        <v/>
      </c>
      <c r="AC1003" s="771">
        <f t="shared" si="184"/>
        <v>0</v>
      </c>
      <c r="AD1003" s="771">
        <f t="shared" si="185"/>
        <v>0</v>
      </c>
      <c r="AE1003" s="771">
        <f t="shared" si="186"/>
        <v>0</v>
      </c>
      <c r="AF1003" s="772">
        <f t="shared" si="187"/>
        <v>0</v>
      </c>
      <c r="AG1003" s="773"/>
      <c r="AH1003" s="774"/>
      <c r="AI1003" s="775"/>
      <c r="AJ1003" s="776"/>
      <c r="AK1003" s="777"/>
      <c r="AL1003" s="769"/>
      <c r="AM1003" s="770" t="str">
        <f t="shared" si="188"/>
        <v/>
      </c>
      <c r="AN1003" s="771" t="str">
        <f t="shared" si="182"/>
        <v/>
      </c>
      <c r="AO1003" s="771">
        <f t="shared" si="189"/>
        <v>0</v>
      </c>
      <c r="AP1003" s="771">
        <f t="shared" si="190"/>
        <v>0</v>
      </c>
      <c r="AQ1003" s="771">
        <f t="shared" si="191"/>
        <v>0</v>
      </c>
      <c r="AR1003" s="772">
        <f t="shared" si="192"/>
        <v>0</v>
      </c>
    </row>
    <row r="1004" spans="22:44" x14ac:dyDescent="0.25">
      <c r="V1004" s="774"/>
      <c r="W1004" s="775"/>
      <c r="X1004" s="776"/>
      <c r="Y1004" s="777"/>
      <c r="Z1004" s="769"/>
      <c r="AA1004" s="770" t="str">
        <f t="shared" si="183"/>
        <v/>
      </c>
      <c r="AB1004" s="771" t="str">
        <f t="shared" si="181"/>
        <v/>
      </c>
      <c r="AC1004" s="771">
        <f t="shared" si="184"/>
        <v>0</v>
      </c>
      <c r="AD1004" s="771">
        <f t="shared" si="185"/>
        <v>0</v>
      </c>
      <c r="AE1004" s="771">
        <f t="shared" si="186"/>
        <v>0</v>
      </c>
      <c r="AF1004" s="772">
        <f t="shared" si="187"/>
        <v>0</v>
      </c>
      <c r="AG1004" s="773"/>
      <c r="AH1004" s="774"/>
      <c r="AI1004" s="775"/>
      <c r="AJ1004" s="776"/>
      <c r="AK1004" s="777"/>
      <c r="AL1004" s="769"/>
      <c r="AM1004" s="770" t="str">
        <f t="shared" si="188"/>
        <v/>
      </c>
      <c r="AN1004" s="771" t="str">
        <f t="shared" si="182"/>
        <v/>
      </c>
      <c r="AO1004" s="771">
        <f t="shared" si="189"/>
        <v>0</v>
      </c>
      <c r="AP1004" s="771">
        <f t="shared" si="190"/>
        <v>0</v>
      </c>
      <c r="AQ1004" s="771">
        <f t="shared" si="191"/>
        <v>0</v>
      </c>
      <c r="AR1004" s="772">
        <f t="shared" si="192"/>
        <v>0</v>
      </c>
    </row>
    <row r="1005" spans="22:44" x14ac:dyDescent="0.25">
      <c r="V1005" s="774"/>
      <c r="W1005" s="775"/>
      <c r="X1005" s="776"/>
      <c r="Y1005" s="777"/>
      <c r="Z1005" s="769"/>
      <c r="AA1005" s="770" t="str">
        <f t="shared" si="183"/>
        <v/>
      </c>
      <c r="AB1005" s="771" t="str">
        <f t="shared" si="181"/>
        <v/>
      </c>
      <c r="AC1005" s="771">
        <f t="shared" si="184"/>
        <v>0</v>
      </c>
      <c r="AD1005" s="771">
        <f t="shared" si="185"/>
        <v>0</v>
      </c>
      <c r="AE1005" s="771">
        <f t="shared" si="186"/>
        <v>0</v>
      </c>
      <c r="AF1005" s="772">
        <f t="shared" si="187"/>
        <v>0</v>
      </c>
      <c r="AG1005" s="773"/>
      <c r="AH1005" s="774"/>
      <c r="AI1005" s="775"/>
      <c r="AJ1005" s="776"/>
      <c r="AK1005" s="777"/>
      <c r="AL1005" s="769"/>
      <c r="AM1005" s="770" t="str">
        <f t="shared" si="188"/>
        <v/>
      </c>
      <c r="AN1005" s="771" t="str">
        <f t="shared" si="182"/>
        <v/>
      </c>
      <c r="AO1005" s="771">
        <f t="shared" si="189"/>
        <v>0</v>
      </c>
      <c r="AP1005" s="771">
        <f t="shared" si="190"/>
        <v>0</v>
      </c>
      <c r="AQ1005" s="771">
        <f t="shared" si="191"/>
        <v>0</v>
      </c>
      <c r="AR1005" s="772">
        <f t="shared" si="192"/>
        <v>0</v>
      </c>
    </row>
    <row r="1006" spans="22:44" x14ac:dyDescent="0.25">
      <c r="V1006" s="774"/>
      <c r="W1006" s="775"/>
      <c r="X1006" s="776"/>
      <c r="Y1006" s="777"/>
      <c r="Z1006" s="769"/>
      <c r="AA1006" s="770" t="str">
        <f t="shared" si="183"/>
        <v/>
      </c>
      <c r="AB1006" s="771" t="str">
        <f t="shared" si="181"/>
        <v/>
      </c>
      <c r="AC1006" s="771">
        <f t="shared" si="184"/>
        <v>0</v>
      </c>
      <c r="AD1006" s="771">
        <f t="shared" si="185"/>
        <v>0</v>
      </c>
      <c r="AE1006" s="771">
        <f t="shared" si="186"/>
        <v>0</v>
      </c>
      <c r="AF1006" s="772">
        <f t="shared" si="187"/>
        <v>0</v>
      </c>
      <c r="AG1006" s="773"/>
      <c r="AH1006" s="774"/>
      <c r="AI1006" s="775"/>
      <c r="AJ1006" s="776"/>
      <c r="AK1006" s="777"/>
      <c r="AL1006" s="769"/>
      <c r="AM1006" s="770" t="str">
        <f t="shared" si="188"/>
        <v/>
      </c>
      <c r="AN1006" s="771" t="str">
        <f t="shared" si="182"/>
        <v/>
      </c>
      <c r="AO1006" s="771">
        <f t="shared" si="189"/>
        <v>0</v>
      </c>
      <c r="AP1006" s="771">
        <f t="shared" si="190"/>
        <v>0</v>
      </c>
      <c r="AQ1006" s="771">
        <f t="shared" si="191"/>
        <v>0</v>
      </c>
      <c r="AR1006" s="772">
        <f t="shared" si="192"/>
        <v>0</v>
      </c>
    </row>
    <row r="1007" spans="22:44" x14ac:dyDescent="0.25">
      <c r="V1007" s="774"/>
      <c r="W1007" s="775"/>
      <c r="X1007" s="776"/>
      <c r="Y1007" s="777"/>
      <c r="Z1007" s="769"/>
      <c r="AA1007" s="770" t="str">
        <f t="shared" si="183"/>
        <v/>
      </c>
      <c r="AB1007" s="771" t="str">
        <f t="shared" si="181"/>
        <v/>
      </c>
      <c r="AC1007" s="771">
        <f t="shared" si="184"/>
        <v>0</v>
      </c>
      <c r="AD1007" s="771">
        <f t="shared" si="185"/>
        <v>0</v>
      </c>
      <c r="AE1007" s="771">
        <f t="shared" si="186"/>
        <v>0</v>
      </c>
      <c r="AF1007" s="772">
        <f t="shared" si="187"/>
        <v>0</v>
      </c>
      <c r="AG1007" s="773"/>
      <c r="AH1007" s="774"/>
      <c r="AI1007" s="775"/>
      <c r="AJ1007" s="776"/>
      <c r="AK1007" s="777"/>
      <c r="AL1007" s="769"/>
      <c r="AM1007" s="770" t="str">
        <f t="shared" si="188"/>
        <v/>
      </c>
      <c r="AN1007" s="771" t="str">
        <f t="shared" si="182"/>
        <v/>
      </c>
      <c r="AO1007" s="771">
        <f t="shared" si="189"/>
        <v>0</v>
      </c>
      <c r="AP1007" s="771">
        <f t="shared" si="190"/>
        <v>0</v>
      </c>
      <c r="AQ1007" s="771">
        <f t="shared" si="191"/>
        <v>0</v>
      </c>
      <c r="AR1007" s="772">
        <f t="shared" si="192"/>
        <v>0</v>
      </c>
    </row>
    <row r="1008" spans="22:44" x14ac:dyDescent="0.25">
      <c r="V1008" s="774"/>
      <c r="W1008" s="778"/>
      <c r="X1008" s="779"/>
      <c r="Y1008" s="777"/>
      <c r="Z1008" s="769"/>
      <c r="AA1008" s="770" t="str">
        <f t="shared" si="183"/>
        <v/>
      </c>
      <c r="AB1008" s="771" t="str">
        <f t="shared" si="181"/>
        <v/>
      </c>
      <c r="AC1008" s="771">
        <f t="shared" si="184"/>
        <v>0</v>
      </c>
      <c r="AD1008" s="771">
        <f t="shared" si="185"/>
        <v>0</v>
      </c>
      <c r="AE1008" s="771">
        <f t="shared" si="186"/>
        <v>0</v>
      </c>
      <c r="AF1008" s="772">
        <f t="shared" si="187"/>
        <v>0</v>
      </c>
      <c r="AG1008" s="773"/>
      <c r="AH1008" s="774"/>
      <c r="AI1008" s="778"/>
      <c r="AJ1008" s="779"/>
      <c r="AK1008" s="777"/>
      <c r="AL1008" s="769"/>
      <c r="AM1008" s="770" t="str">
        <f t="shared" si="188"/>
        <v/>
      </c>
      <c r="AN1008" s="771" t="str">
        <f t="shared" si="182"/>
        <v/>
      </c>
      <c r="AO1008" s="771">
        <f t="shared" si="189"/>
        <v>0</v>
      </c>
      <c r="AP1008" s="771">
        <f t="shared" si="190"/>
        <v>0</v>
      </c>
      <c r="AQ1008" s="771">
        <f t="shared" si="191"/>
        <v>0</v>
      </c>
      <c r="AR1008" s="772">
        <f t="shared" si="192"/>
        <v>0</v>
      </c>
    </row>
  </sheetData>
  <sortState xmlns:xlrd2="http://schemas.microsoft.com/office/spreadsheetml/2017/richdata2" ref="V7:AA72">
    <sortCondition ref="X7:X72"/>
  </sortState>
  <dataConsolidate link="1"/>
  <mergeCells count="15">
    <mergeCell ref="A25:B25"/>
    <mergeCell ref="A34:B34"/>
    <mergeCell ref="D44:E44"/>
    <mergeCell ref="D51:E51"/>
    <mergeCell ref="A44:B44"/>
    <mergeCell ref="D40:G40"/>
    <mergeCell ref="BQ1:BR1"/>
    <mergeCell ref="BT1:BU1"/>
    <mergeCell ref="A15:B15"/>
    <mergeCell ref="A1:B1"/>
    <mergeCell ref="I1:N1"/>
    <mergeCell ref="P1:T1"/>
    <mergeCell ref="D1:G1"/>
    <mergeCell ref="V1:AF1"/>
    <mergeCell ref="AH1:AR1"/>
  </mergeCells>
  <dataValidations xWindow="370" yWindow="356" count="13">
    <dataValidation allowBlank="1" showInputMessage="1" showErrorMessage="1" errorTitle="Billing Cycle" error="Select the billing cycle for the company." promptTitle="Billing Cycle" prompt="This version of the General Rate Case Model is for MONTHLY Billing Cycles only." sqref="B9" xr:uid="{00000000-0002-0000-0100-000000000000}"/>
    <dataValidation type="list" allowBlank="1" showInputMessage="1" showErrorMessage="1" promptTitle="Usage Per" prompt="Gallons = 1,000_x000a_Cubic Feet = 100" sqref="B20 B39" xr:uid="{00000000-0002-0000-0100-000001000000}">
      <formula1>"100, 1000"</formula1>
    </dataValidation>
    <dataValidation type="list" allowBlank="1" showInputMessage="1" showErrorMessage="1" promptTitle="Loan Type" prompt="Select the type of loan." sqref="R8:R28" xr:uid="{00000000-0002-0000-0100-000002000000}">
      <formula1>"Loan - Bank, Loan - Owner, Loan - Other, Loan - DWSRF"</formula1>
    </dataValidation>
    <dataValidation allowBlank="1" showInputMessage="1" showErrorMessage="1" promptTitle="Description" prompt="Input a short description of where the loan originated." sqref="Q8:Q28" xr:uid="{00000000-0002-0000-0100-000003000000}"/>
    <dataValidation allowBlank="1" showInputMessage="1" showErrorMessage="1" promptTitle="Enter Block Maximum" prompt="Enter only the Maximum usage of block (e.g., If 0 to 500 cubic feet, enter 500)." sqref="B21:B22 B40:B41" xr:uid="{00000000-0002-0000-0100-000004000000}"/>
    <dataValidation allowBlank="1" showInputMessage="1" showErrorMessage="1" promptTitle="Enter Block Maximum" prompt="Enter only the Maximum usage of block (e.g., If 501 to 1500 cubic feet, enter 1500)." sqref="B23 B42" xr:uid="{00000000-0002-0000-0100-000005000000}"/>
    <dataValidation type="list" allowBlank="1" showInputMessage="1" showErrorMessage="1" promptTitle="Federal Income Tax" prompt="Select the company's Federal Income Tax (FIT) percentage, if unknown than select the &quot;Suggested FIT Rate&quot;." sqref="BQ6" xr:uid="{00000000-0002-0000-0100-000006000000}">
      <formula1>"21%"</formula1>
    </dataValidation>
    <dataValidation allowBlank="1" showInputMessage="1" showErrorMessage="1" promptTitle="Input Suggested CF" prompt="PFIS Setting must be set to &quot;Company&quot;._x000a__x000a_Keep inputting the suggested CF until it no longer changes._x000a__x000a_When &quot;Input&quot; equals &quot;Suggested&quot;, then you are done._x000a__x000a_Note: If &quot;Suggested CF&quot; is a negitive number, then no rate increase is need at this time." sqref="BT6" xr:uid="{00000000-0002-0000-0100-000007000000}"/>
    <dataValidation allowBlank="1" showErrorMessage="1" errorTitle="Billing Cycle" error="Select the billing cycle for the company." sqref="B10" xr:uid="{00000000-0002-0000-0100-000008000000}"/>
    <dataValidation type="list" allowBlank="1" showInputMessage="1" showErrorMessage="1" sqref="AH8:AH1008" xr:uid="{00000000-0002-0000-0100-000009000000}">
      <formula1>$AT$8:$AT$23</formula1>
    </dataValidation>
    <dataValidation type="list" showInputMessage="1" showErrorMessage="1" sqref="V8:V60" xr:uid="{00000000-0002-0000-0100-00000A000000}">
      <formula1>$AT$8:$AT$23</formula1>
    </dataValidation>
    <dataValidation type="list" showInputMessage="1" showErrorMessage="1" sqref="V61:V1008" xr:uid="{00000000-0002-0000-0100-00000B000000}">
      <formula1>$AT$6:$AT$23</formula1>
    </dataValidation>
    <dataValidation type="list" allowBlank="1" showInputMessage="1" showErrorMessage="1" sqref="AI41:AI43" xr:uid="{00000000-0002-0000-0100-00000C000000}">
      <formula1>$O$13:$O$30</formula1>
    </dataValidation>
  </dataValidations>
  <printOptions horizontalCentered="1"/>
  <pageMargins left="0.25" right="0.25" top="0.25" bottom="0.25" header="0" footer="0"/>
  <pageSetup scale="10" pageOrder="overThenDown" orientation="landscape" r:id="rId1"/>
  <headerFooter alignWithMargins="0">
    <oddFooter>&amp;C&amp;F&amp;R&amp;D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xWindow="370" yWindow="356" count="1">
        <x14:dataValidation type="list" allowBlank="1" showInputMessage="1" showErrorMessage="1" promptTitle="Year" prompt="Select the year of when the loan originated." xr:uid="{00000000-0002-0000-0100-00000D000000}">
          <x14:formula1>
            <xm:f>'Capital Structure'!$BD$53:$EV$53</xm:f>
          </x14:formula1>
          <xm:sqref>P8:P28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tabColor theme="7" tint="0.59999389629810485"/>
    <pageSetUpPr fitToPage="1"/>
  </sheetPr>
  <dimension ref="A1:S38"/>
  <sheetViews>
    <sheetView topLeftCell="A10" workbookViewId="0">
      <selection activeCell="M32" sqref="M32"/>
    </sheetView>
  </sheetViews>
  <sheetFormatPr defaultColWidth="8.88671875" defaultRowHeight="15.75" x14ac:dyDescent="0.25"/>
  <cols>
    <col min="1" max="1" width="26.33203125" style="3" bestFit="1" customWidth="1"/>
    <col min="2" max="2" width="12.77734375" style="3" bestFit="1" customWidth="1"/>
    <col min="3" max="3" width="11.109375" style="3" customWidth="1"/>
    <col min="4" max="4" width="8.21875" style="3" customWidth="1"/>
    <col min="5" max="5" width="6.33203125" style="3" bestFit="1" customWidth="1"/>
    <col min="6" max="6" width="9.77734375" style="3" customWidth="1"/>
    <col min="7" max="7" width="10" style="3" customWidth="1"/>
    <col min="8" max="8" width="9.77734375" style="225" customWidth="1"/>
    <col min="9" max="9" width="2.21875" style="3" customWidth="1"/>
    <col min="10" max="10" width="6.33203125" style="3" bestFit="1" customWidth="1"/>
    <col min="11" max="11" width="10.21875" style="3" bestFit="1" customWidth="1"/>
    <col min="12" max="12" width="9.6640625" style="3" bestFit="1" customWidth="1"/>
    <col min="13" max="13" width="9.77734375" style="225" customWidth="1"/>
    <col min="14" max="14" width="2.6640625" style="3" customWidth="1"/>
    <col min="15" max="15" width="20.77734375" style="3" bestFit="1" customWidth="1"/>
    <col min="16" max="19" width="8.77734375" customWidth="1"/>
    <col min="20" max="16384" width="8.88671875" style="3"/>
  </cols>
  <sheetData>
    <row r="1" spans="1:15" ht="30" x14ac:dyDescent="0.4">
      <c r="A1" s="961">
        <v>9</v>
      </c>
      <c r="B1" s="961"/>
      <c r="C1" s="961"/>
      <c r="E1" s="961">
        <v>10</v>
      </c>
      <c r="F1" s="961"/>
      <c r="G1" s="961"/>
      <c r="H1" s="961"/>
      <c r="I1" s="961"/>
      <c r="J1" s="961"/>
      <c r="K1" s="961"/>
      <c r="L1" s="961"/>
      <c r="M1" s="961"/>
    </row>
    <row r="2" spans="1:15" x14ac:dyDescent="0.25">
      <c r="A2" s="185" t="s">
        <v>209</v>
      </c>
      <c r="B2" s="185"/>
      <c r="C2" s="185"/>
      <c r="E2" s="188" t="s">
        <v>210</v>
      </c>
      <c r="F2" s="188"/>
      <c r="G2" s="188"/>
      <c r="H2" s="248"/>
      <c r="I2" s="188"/>
      <c r="J2" s="188"/>
      <c r="K2" s="188"/>
      <c r="L2" s="188"/>
      <c r="M2" s="248"/>
      <c r="O2" t="s">
        <v>345</v>
      </c>
    </row>
    <row r="3" spans="1:15" x14ac:dyDescent="0.25">
      <c r="A3" s="155" t="s">
        <v>136</v>
      </c>
      <c r="B3" s="22" t="s">
        <v>137</v>
      </c>
      <c r="C3" s="22" t="s">
        <v>90</v>
      </c>
      <c r="E3" s="972" t="s">
        <v>245</v>
      </c>
      <c r="F3" s="973"/>
      <c r="G3" s="973"/>
      <c r="H3" s="974"/>
      <c r="J3" s="972" t="s">
        <v>165</v>
      </c>
      <c r="K3" s="973"/>
      <c r="L3" s="973"/>
      <c r="M3" s="974"/>
      <c r="O3" s="393"/>
    </row>
    <row r="4" spans="1:15" x14ac:dyDescent="0.25">
      <c r="A4" s="168" t="s">
        <v>192</v>
      </c>
      <c r="B4" s="383">
        <f>PFIS!K9</f>
        <v>-624792.85568442591</v>
      </c>
      <c r="C4" s="384">
        <f>PFIS!N9</f>
        <v>-4.7073057799512763E-2</v>
      </c>
      <c r="D4" s="170"/>
      <c r="E4" s="251" t="s">
        <v>131</v>
      </c>
      <c r="F4" s="684">
        <f>'Rate Design'!$D$25</f>
        <v>23.6</v>
      </c>
      <c r="G4" s="252" t="s">
        <v>141</v>
      </c>
      <c r="H4" s="685">
        <v>0</v>
      </c>
      <c r="I4" s="170"/>
      <c r="J4" s="251" t="s">
        <v>131</v>
      </c>
      <c r="K4" s="684">
        <f>'Rate Design'!$D$25</f>
        <v>23.6</v>
      </c>
      <c r="L4" s="252" t="s">
        <v>141</v>
      </c>
      <c r="M4" s="685">
        <v>0</v>
      </c>
      <c r="N4"/>
      <c r="O4" s="394" t="e">
        <f>Most_Common_Meter_Size</f>
        <v>#NAME?</v>
      </c>
    </row>
    <row r="5" spans="1:15" x14ac:dyDescent="0.25">
      <c r="A5" s="168" t="s">
        <v>193</v>
      </c>
      <c r="B5" s="383">
        <f>PFIS!K10</f>
        <v>-307.67703746686402</v>
      </c>
      <c r="C5" s="384">
        <f>PFIS!N10</f>
        <v>-4.7073057799512867E-2</v>
      </c>
      <c r="D5" s="170"/>
      <c r="E5" s="41" t="s">
        <v>142</v>
      </c>
      <c r="F5" s="865">
        <f>'Rate Design'!$D$7</f>
        <v>3.5535500000000004</v>
      </c>
      <c r="G5" s="42" t="s">
        <v>143</v>
      </c>
      <c r="H5" s="686">
        <v>600</v>
      </c>
      <c r="I5" s="170"/>
      <c r="J5" s="41" t="s">
        <v>142</v>
      </c>
      <c r="K5" s="865">
        <f>$F$5</f>
        <v>3.5535500000000004</v>
      </c>
      <c r="L5" s="42" t="s">
        <v>143</v>
      </c>
      <c r="M5" s="686">
        <v>600</v>
      </c>
      <c r="O5" s="395"/>
    </row>
    <row r="6" spans="1:15" x14ac:dyDescent="0.25">
      <c r="A6" s="168" t="s">
        <v>194</v>
      </c>
      <c r="B6" s="383">
        <f>PFIS!K11</f>
        <v>0</v>
      </c>
      <c r="C6" s="384" t="str">
        <f>PFIS!N11</f>
        <v/>
      </c>
      <c r="D6" s="170"/>
      <c r="E6" s="41"/>
      <c r="F6" s="172"/>
      <c r="G6" s="171"/>
      <c r="H6" s="173"/>
      <c r="I6" s="170"/>
      <c r="J6" s="41"/>
      <c r="K6" s="172"/>
      <c r="L6" s="171"/>
      <c r="M6" s="173"/>
      <c r="O6" s="130"/>
    </row>
    <row r="7" spans="1:15" ht="18.75" x14ac:dyDescent="0.3">
      <c r="A7" s="385" t="s">
        <v>331</v>
      </c>
      <c r="B7" s="386">
        <f>SUM(B4:B6)</f>
        <v>-625100.53272189281</v>
      </c>
      <c r="C7" s="387">
        <f>SUM(PFIS!K9:K11)/SUM(PFIS!I9:I11)</f>
        <v>-4.691955646961498E-2</v>
      </c>
      <c r="D7" s="170"/>
      <c r="E7" s="41" t="s">
        <v>144</v>
      </c>
      <c r="F7" s="865">
        <f>'Rate Design'!$D$8</f>
        <v>4.5688500000000003</v>
      </c>
      <c r="G7" s="42" t="s">
        <v>145</v>
      </c>
      <c r="H7" s="686">
        <v>1000</v>
      </c>
      <c r="I7" s="170"/>
      <c r="J7" s="41" t="s">
        <v>144</v>
      </c>
      <c r="K7" s="865">
        <f>$F$7</f>
        <v>4.5688500000000003</v>
      </c>
      <c r="L7" s="42" t="s">
        <v>145</v>
      </c>
      <c r="M7" s="686">
        <v>1000</v>
      </c>
      <c r="O7" s="130"/>
    </row>
    <row r="8" spans="1:15" ht="22.5" customHeight="1" x14ac:dyDescent="0.3">
      <c r="A8" s="388" t="s">
        <v>330</v>
      </c>
      <c r="B8" s="389">
        <f>PFIS!K15</f>
        <v>-625100.53272189281</v>
      </c>
      <c r="C8" s="390">
        <f>PFIS!N16</f>
        <v>-4.6551322233990819E-2</v>
      </c>
      <c r="D8" s="170"/>
      <c r="E8" s="41"/>
      <c r="F8" s="172"/>
      <c r="G8" s="45"/>
      <c r="H8" s="173"/>
      <c r="I8" s="170"/>
      <c r="J8" s="41"/>
      <c r="K8" s="172"/>
      <c r="L8" s="45"/>
      <c r="M8" s="173"/>
      <c r="O8" s="130"/>
    </row>
    <row r="9" spans="1:15" x14ac:dyDescent="0.25">
      <c r="A9" s="3" t="s">
        <v>69</v>
      </c>
      <c r="B9" s="40">
        <f>PFIS!L14-PFIS!C14</f>
        <v>106650</v>
      </c>
      <c r="C9" s="396">
        <f>IF(PFIS!C14&lt;&gt;0,B9/PFIS!C14,"N/A")</f>
        <v>-1.6310456891607723</v>
      </c>
      <c r="D9" s="170"/>
      <c r="E9" s="43" t="s">
        <v>146</v>
      </c>
      <c r="F9" s="866">
        <f>'Rate Design'!$D$9</f>
        <v>5.62</v>
      </c>
      <c r="G9" s="46" t="s">
        <v>147</v>
      </c>
      <c r="H9" s="392"/>
      <c r="I9" s="170"/>
      <c r="J9" s="43" t="s">
        <v>146</v>
      </c>
      <c r="K9" s="866">
        <f>$F$9</f>
        <v>5.62</v>
      </c>
      <c r="L9" s="46" t="s">
        <v>147</v>
      </c>
      <c r="M9" s="392"/>
      <c r="O9" s="130"/>
    </row>
    <row r="10" spans="1:15" x14ac:dyDescent="0.25">
      <c r="D10" s="170"/>
      <c r="E10" s="47"/>
      <c r="F10" s="47"/>
      <c r="G10" s="47"/>
      <c r="H10" s="249"/>
      <c r="I10" s="170"/>
      <c r="J10" s="170"/>
      <c r="K10" s="170"/>
      <c r="L10" s="170"/>
      <c r="M10" s="250"/>
      <c r="O10" s="130"/>
    </row>
    <row r="11" spans="1:15" x14ac:dyDescent="0.25">
      <c r="D11" s="170"/>
      <c r="E11" s="972" t="s">
        <v>166</v>
      </c>
      <c r="F11" s="973"/>
      <c r="G11" s="973"/>
      <c r="H11" s="974"/>
      <c r="I11" s="170"/>
      <c r="J11" s="972" t="s">
        <v>167</v>
      </c>
      <c r="K11" s="973"/>
      <c r="L11" s="973"/>
      <c r="M11" s="974"/>
      <c r="O11" s="130"/>
    </row>
    <row r="12" spans="1:15" x14ac:dyDescent="0.25">
      <c r="D12" s="170"/>
      <c r="E12" s="251" t="s">
        <v>131</v>
      </c>
      <c r="F12" s="684">
        <f>'Rate Design'!$D$26</f>
        <v>39.33</v>
      </c>
      <c r="G12" s="252" t="s">
        <v>141</v>
      </c>
      <c r="H12" s="685">
        <v>0</v>
      </c>
      <c r="I12" s="170"/>
      <c r="J12" s="251" t="s">
        <v>131</v>
      </c>
      <c r="K12" s="684">
        <f>'Rate Design'!$D$27</f>
        <v>78.67</v>
      </c>
      <c r="L12" s="252" t="s">
        <v>141</v>
      </c>
      <c r="M12" s="685">
        <v>0</v>
      </c>
      <c r="O12" s="130"/>
    </row>
    <row r="13" spans="1:15" ht="15.75" customHeight="1" x14ac:dyDescent="0.25">
      <c r="A13" s="391" t="s">
        <v>455</v>
      </c>
      <c r="B13" s="975">
        <v>43770</v>
      </c>
      <c r="C13" s="975"/>
      <c r="D13" s="170"/>
      <c r="E13" s="41" t="s">
        <v>142</v>
      </c>
      <c r="F13" s="865">
        <f>$F$5</f>
        <v>3.5535500000000004</v>
      </c>
      <c r="G13" s="42" t="s">
        <v>143</v>
      </c>
      <c r="H13" s="686">
        <v>1000</v>
      </c>
      <c r="I13" s="170"/>
      <c r="J13" s="41" t="s">
        <v>142</v>
      </c>
      <c r="K13" s="865">
        <f>$F$5</f>
        <v>3.5535500000000004</v>
      </c>
      <c r="L13" s="42" t="s">
        <v>143</v>
      </c>
      <c r="M13" s="686">
        <v>2000</v>
      </c>
      <c r="O13" s="130"/>
    </row>
    <row r="14" spans="1:15" x14ac:dyDescent="0.25">
      <c r="A14" s="170"/>
      <c r="B14" s="170"/>
      <c r="C14" s="170"/>
      <c r="D14" s="170"/>
      <c r="E14" s="41"/>
      <c r="F14" s="172"/>
      <c r="G14" s="171"/>
      <c r="H14" s="173"/>
      <c r="I14" s="170"/>
      <c r="J14" s="41"/>
      <c r="K14" s="172"/>
      <c r="L14" s="171"/>
      <c r="M14" s="173"/>
      <c r="O14" s="130"/>
    </row>
    <row r="15" spans="1:15" x14ac:dyDescent="0.25">
      <c r="A15" s="976" t="s">
        <v>456</v>
      </c>
      <c r="B15" s="976"/>
      <c r="C15" s="976"/>
      <c r="D15" s="170"/>
      <c r="E15" s="41" t="s">
        <v>144</v>
      </c>
      <c r="F15" s="865">
        <f>$F$7</f>
        <v>4.5688500000000003</v>
      </c>
      <c r="G15" s="42" t="s">
        <v>145</v>
      </c>
      <c r="H15" s="686">
        <f>2667-H13</f>
        <v>1667</v>
      </c>
      <c r="I15" s="170"/>
      <c r="J15" s="41" t="s">
        <v>144</v>
      </c>
      <c r="K15" s="865">
        <f>$F$7</f>
        <v>4.5688500000000003</v>
      </c>
      <c r="L15" s="42" t="s">
        <v>145</v>
      </c>
      <c r="M15" s="686">
        <f>5333-M13</f>
        <v>3333</v>
      </c>
      <c r="O15" s="130"/>
    </row>
    <row r="16" spans="1:15" x14ac:dyDescent="0.25">
      <c r="A16" s="167" t="s">
        <v>457</v>
      </c>
      <c r="B16" s="170"/>
      <c r="C16" s="170"/>
      <c r="D16" s="170"/>
      <c r="E16" s="41"/>
      <c r="F16" s="172"/>
      <c r="G16" s="45"/>
      <c r="H16" s="173"/>
      <c r="I16" s="170"/>
      <c r="J16" s="41"/>
      <c r="K16" s="172"/>
      <c r="L16" s="45"/>
      <c r="M16" s="173"/>
      <c r="O16" s="130"/>
    </row>
    <row r="17" spans="1:15" x14ac:dyDescent="0.25">
      <c r="A17" s="977" t="s">
        <v>462</v>
      </c>
      <c r="B17" s="170"/>
      <c r="C17" s="170"/>
      <c r="D17" s="170"/>
      <c r="E17" s="43" t="s">
        <v>146</v>
      </c>
      <c r="F17" s="866">
        <f>$F$9</f>
        <v>5.62</v>
      </c>
      <c r="G17" s="46" t="s">
        <v>147</v>
      </c>
      <c r="H17" s="392"/>
      <c r="I17" s="170"/>
      <c r="J17" s="43" t="s">
        <v>146</v>
      </c>
      <c r="K17" s="866">
        <f>$F$9</f>
        <v>5.62</v>
      </c>
      <c r="L17" s="46" t="s">
        <v>147</v>
      </c>
      <c r="M17" s="392"/>
      <c r="O17" s="130"/>
    </row>
    <row r="18" spans="1:15" x14ac:dyDescent="0.25">
      <c r="A18" s="977"/>
      <c r="B18" s="170"/>
      <c r="C18" s="170"/>
      <c r="D18" s="170"/>
      <c r="E18" s="170"/>
      <c r="F18" s="170"/>
      <c r="G18" s="170"/>
      <c r="H18" s="250"/>
      <c r="I18" s="170"/>
      <c r="J18" s="170"/>
      <c r="K18" s="170"/>
      <c r="L18" s="170"/>
      <c r="M18" s="250"/>
      <c r="O18" s="130"/>
    </row>
    <row r="19" spans="1:15" x14ac:dyDescent="0.25">
      <c r="A19" s="977"/>
      <c r="B19" s="170"/>
      <c r="C19" s="170"/>
      <c r="D19" s="170"/>
      <c r="E19" s="972" t="s">
        <v>168</v>
      </c>
      <c r="F19" s="973"/>
      <c r="G19" s="973"/>
      <c r="H19" s="974"/>
      <c r="I19" s="170"/>
      <c r="J19" s="972" t="s">
        <v>169</v>
      </c>
      <c r="K19" s="973"/>
      <c r="L19" s="973"/>
      <c r="M19" s="974"/>
      <c r="O19" s="130"/>
    </row>
    <row r="20" spans="1:15" x14ac:dyDescent="0.25">
      <c r="A20" s="977"/>
      <c r="B20" s="170"/>
      <c r="C20" s="170"/>
      <c r="D20" s="170"/>
      <c r="E20" s="251" t="s">
        <v>131</v>
      </c>
      <c r="F20" s="684">
        <f>'Rate Design'!$D$28</f>
        <v>125.87</v>
      </c>
      <c r="G20" s="252" t="s">
        <v>141</v>
      </c>
      <c r="H20" s="685">
        <v>0</v>
      </c>
      <c r="I20" s="170"/>
      <c r="J20" s="251" t="s">
        <v>131</v>
      </c>
      <c r="K20" s="684">
        <f>'Rate Design'!$D$29</f>
        <v>236</v>
      </c>
      <c r="L20" s="252" t="s">
        <v>141</v>
      </c>
      <c r="M20" s="685">
        <v>0</v>
      </c>
      <c r="O20" s="130"/>
    </row>
    <row r="21" spans="1:15" x14ac:dyDescent="0.25">
      <c r="A21" s="977"/>
      <c r="B21" s="170"/>
      <c r="C21" s="170"/>
      <c r="D21" s="170"/>
      <c r="E21" s="41" t="s">
        <v>142</v>
      </c>
      <c r="F21" s="865">
        <f>$F$5</f>
        <v>3.5535500000000004</v>
      </c>
      <c r="G21" s="42" t="s">
        <v>143</v>
      </c>
      <c r="H21" s="686">
        <v>3200</v>
      </c>
      <c r="I21" s="170"/>
      <c r="J21" s="41" t="s">
        <v>142</v>
      </c>
      <c r="K21" s="865">
        <f>$F$5</f>
        <v>3.5535500000000004</v>
      </c>
      <c r="L21" s="42" t="s">
        <v>143</v>
      </c>
      <c r="M21" s="686">
        <v>6000</v>
      </c>
      <c r="O21" s="130"/>
    </row>
    <row r="22" spans="1:15" x14ac:dyDescent="0.25">
      <c r="A22" s="170"/>
      <c r="B22" s="170"/>
      <c r="C22" s="170"/>
      <c r="D22" s="170"/>
      <c r="E22" s="41"/>
      <c r="F22" s="172"/>
      <c r="G22" s="171"/>
      <c r="H22" s="173"/>
      <c r="I22" s="170"/>
      <c r="J22" s="41"/>
      <c r="K22" s="172"/>
      <c r="L22" s="171"/>
      <c r="M22" s="173"/>
      <c r="O22" s="130"/>
    </row>
    <row r="23" spans="1:15" x14ac:dyDescent="0.25">
      <c r="A23" s="170"/>
      <c r="B23" s="170"/>
      <c r="C23" s="170"/>
      <c r="D23" s="170"/>
      <c r="E23" s="41" t="s">
        <v>144</v>
      </c>
      <c r="F23" s="865">
        <f>$F$7</f>
        <v>4.5688500000000003</v>
      </c>
      <c r="G23" s="42" t="s">
        <v>145</v>
      </c>
      <c r="H23" s="686">
        <f>8533-H21</f>
        <v>5333</v>
      </c>
      <c r="I23" s="170"/>
      <c r="J23" s="41" t="s">
        <v>144</v>
      </c>
      <c r="K23" s="865">
        <f>$F$7</f>
        <v>4.5688500000000003</v>
      </c>
      <c r="L23" s="42" t="s">
        <v>145</v>
      </c>
      <c r="M23" s="686">
        <f>16000-M21</f>
        <v>10000</v>
      </c>
      <c r="O23" s="130"/>
    </row>
    <row r="24" spans="1:15" x14ac:dyDescent="0.25">
      <c r="A24" s="170"/>
      <c r="B24" s="170"/>
      <c r="C24" s="170"/>
      <c r="D24" s="170"/>
      <c r="E24" s="41"/>
      <c r="F24" s="172"/>
      <c r="G24" s="45"/>
      <c r="H24" s="173"/>
      <c r="I24" s="170"/>
      <c r="J24" s="41"/>
      <c r="K24" s="172"/>
      <c r="L24" s="45"/>
      <c r="M24" s="173"/>
      <c r="O24" s="130"/>
    </row>
    <row r="25" spans="1:15" x14ac:dyDescent="0.25">
      <c r="A25" s="170"/>
      <c r="B25" s="170"/>
      <c r="C25" s="170"/>
      <c r="D25" s="170"/>
      <c r="E25" s="43" t="s">
        <v>146</v>
      </c>
      <c r="F25" s="866">
        <f>$F$9</f>
        <v>5.62</v>
      </c>
      <c r="G25" s="46" t="s">
        <v>147</v>
      </c>
      <c r="H25" s="392"/>
      <c r="I25" s="170"/>
      <c r="J25" s="43" t="s">
        <v>146</v>
      </c>
      <c r="K25" s="866">
        <f>$F$9</f>
        <v>5.62</v>
      </c>
      <c r="L25" s="46" t="s">
        <v>147</v>
      </c>
      <c r="M25" s="392"/>
      <c r="O25" s="130"/>
    </row>
    <row r="26" spans="1:15" x14ac:dyDescent="0.25">
      <c r="A26" s="170"/>
      <c r="B26" s="170"/>
      <c r="C26" s="170"/>
      <c r="D26" s="170"/>
      <c r="E26" s="170"/>
      <c r="F26" s="170"/>
      <c r="G26" s="170"/>
      <c r="H26" s="250"/>
      <c r="I26" s="170"/>
      <c r="J26" s="170"/>
      <c r="K26" s="170"/>
      <c r="L26" s="170"/>
      <c r="M26" s="250"/>
      <c r="O26" s="130"/>
    </row>
    <row r="27" spans="1:15" x14ac:dyDescent="0.25">
      <c r="A27" s="170"/>
      <c r="B27" s="170"/>
      <c r="C27" s="170"/>
      <c r="D27" s="170"/>
      <c r="E27" s="972" t="s">
        <v>170</v>
      </c>
      <c r="F27" s="973"/>
      <c r="G27" s="973"/>
      <c r="H27" s="974"/>
      <c r="I27" s="170"/>
      <c r="J27" s="972" t="s">
        <v>171</v>
      </c>
      <c r="K27" s="973"/>
      <c r="L27" s="973"/>
      <c r="M27" s="974"/>
      <c r="O27" s="130"/>
    </row>
    <row r="28" spans="1:15" x14ac:dyDescent="0.25">
      <c r="A28" s="170"/>
      <c r="B28" s="170"/>
      <c r="C28" s="170"/>
      <c r="D28" s="170"/>
      <c r="E28" s="251" t="s">
        <v>131</v>
      </c>
      <c r="F28" s="684">
        <f>'Rate Design'!$D$30</f>
        <v>393.32999999999993</v>
      </c>
      <c r="G28" s="252" t="s">
        <v>141</v>
      </c>
      <c r="H28" s="685">
        <v>0</v>
      </c>
      <c r="I28" s="170"/>
      <c r="J28" s="251" t="s">
        <v>131</v>
      </c>
      <c r="K28" s="684">
        <f>'Rate Design'!$D$31</f>
        <v>786.67000000000007</v>
      </c>
      <c r="L28" s="252" t="s">
        <v>141</v>
      </c>
      <c r="M28" s="685">
        <v>0</v>
      </c>
      <c r="O28" s="130"/>
    </row>
    <row r="29" spans="1:15" x14ac:dyDescent="0.25">
      <c r="A29" s="170"/>
      <c r="B29" s="170"/>
      <c r="C29" s="170"/>
      <c r="D29" s="170"/>
      <c r="E29" s="41" t="s">
        <v>142</v>
      </c>
      <c r="F29" s="865">
        <f>$F$5</f>
        <v>3.5535500000000004</v>
      </c>
      <c r="G29" s="42" t="s">
        <v>143</v>
      </c>
      <c r="H29" s="686">
        <v>10000</v>
      </c>
      <c r="I29" s="170"/>
      <c r="J29" s="41" t="s">
        <v>142</v>
      </c>
      <c r="K29" s="865">
        <f>$F$5</f>
        <v>3.5535500000000004</v>
      </c>
      <c r="L29" s="42" t="s">
        <v>143</v>
      </c>
      <c r="M29" s="686">
        <v>20000</v>
      </c>
      <c r="O29" s="130"/>
    </row>
    <row r="30" spans="1:15" x14ac:dyDescent="0.25">
      <c r="A30" s="170"/>
      <c r="B30" s="170"/>
      <c r="C30" s="170"/>
      <c r="D30" s="170"/>
      <c r="E30" s="41"/>
      <c r="F30" s="172"/>
      <c r="G30" s="171"/>
      <c r="H30" s="173"/>
      <c r="I30" s="170"/>
      <c r="J30" s="41"/>
      <c r="K30" s="172"/>
      <c r="L30" s="171"/>
      <c r="M30" s="173"/>
    </row>
    <row r="31" spans="1:15" x14ac:dyDescent="0.25">
      <c r="A31" s="170"/>
      <c r="B31" s="170"/>
      <c r="C31" s="170"/>
      <c r="D31" s="170"/>
      <c r="E31" s="41" t="s">
        <v>144</v>
      </c>
      <c r="F31" s="865">
        <f>$F$7</f>
        <v>4.5688500000000003</v>
      </c>
      <c r="G31" s="42" t="s">
        <v>145</v>
      </c>
      <c r="H31" s="686">
        <f>26667-H29</f>
        <v>16667</v>
      </c>
      <c r="I31" s="170"/>
      <c r="J31" s="41" t="s">
        <v>144</v>
      </c>
      <c r="K31" s="865">
        <f>$F$7</f>
        <v>4.5688500000000003</v>
      </c>
      <c r="L31" s="42" t="s">
        <v>145</v>
      </c>
      <c r="M31" s="686">
        <f>53333-M29</f>
        <v>33333</v>
      </c>
    </row>
    <row r="32" spans="1:15" x14ac:dyDescent="0.25">
      <c r="A32" s="170"/>
      <c r="B32" s="170"/>
      <c r="C32" s="170"/>
      <c r="D32" s="170"/>
      <c r="E32" s="41"/>
      <c r="F32" s="172"/>
      <c r="G32" s="45"/>
      <c r="H32" s="173"/>
      <c r="I32" s="170"/>
      <c r="J32" s="41"/>
      <c r="K32" s="172"/>
      <c r="L32" s="45"/>
      <c r="M32" s="173"/>
    </row>
    <row r="33" spans="1:13" x14ac:dyDescent="0.25">
      <c r="A33" s="170"/>
      <c r="B33" s="170"/>
      <c r="C33" s="170"/>
      <c r="D33" s="170"/>
      <c r="E33" s="43" t="s">
        <v>146</v>
      </c>
      <c r="F33" s="866">
        <f>$F$9</f>
        <v>5.62</v>
      </c>
      <c r="G33" s="46" t="s">
        <v>147</v>
      </c>
      <c r="H33" s="392"/>
      <c r="I33" s="170"/>
      <c r="J33" s="43" t="s">
        <v>146</v>
      </c>
      <c r="K33" s="866">
        <f>$F$9</f>
        <v>5.62</v>
      </c>
      <c r="L33" s="46" t="s">
        <v>147</v>
      </c>
      <c r="M33" s="392"/>
    </row>
    <row r="34" spans="1:13" x14ac:dyDescent="0.25">
      <c r="A34" s="170"/>
      <c r="B34" s="170"/>
      <c r="C34" s="170"/>
      <c r="D34" s="170"/>
      <c r="E34" s="170"/>
      <c r="F34" s="170"/>
      <c r="G34" s="170"/>
      <c r="H34" s="250"/>
      <c r="I34" s="170"/>
      <c r="J34" s="170"/>
      <c r="K34" s="170"/>
      <c r="L34" s="170"/>
      <c r="M34" s="250"/>
    </row>
    <row r="35" spans="1:13" x14ac:dyDescent="0.25">
      <c r="A35" s="170"/>
      <c r="B35" s="170"/>
      <c r="C35" s="170"/>
      <c r="D35" s="170"/>
      <c r="E35" s="972" t="s">
        <v>172</v>
      </c>
      <c r="F35" s="974"/>
      <c r="G35" s="170"/>
      <c r="H35" s="250"/>
      <c r="I35" s="170"/>
      <c r="J35" s="972" t="s">
        <v>148</v>
      </c>
      <c r="K35" s="974"/>
      <c r="L35" s="170"/>
      <c r="M35" s="250"/>
    </row>
    <row r="36" spans="1:13" x14ac:dyDescent="0.25">
      <c r="A36" s="170"/>
      <c r="B36" s="170"/>
      <c r="C36" s="170"/>
      <c r="D36" s="170"/>
      <c r="E36" s="43" t="s">
        <v>131</v>
      </c>
      <c r="F36" s="687">
        <f>'Rate Design'!$D$14</f>
        <v>57.671138541973491</v>
      </c>
      <c r="G36" s="170"/>
      <c r="H36" s="250"/>
      <c r="I36" s="170"/>
      <c r="J36" s="43" t="s">
        <v>131</v>
      </c>
      <c r="K36" s="687">
        <f>'Rate Design'!$D$15</f>
        <v>23.6</v>
      </c>
      <c r="L36" s="170"/>
      <c r="M36" s="250"/>
    </row>
    <row r="37" spans="1:13" x14ac:dyDescent="0.25">
      <c r="A37" s="170"/>
      <c r="B37" s="170"/>
      <c r="C37" s="170"/>
      <c r="D37" s="170"/>
      <c r="E37" s="1"/>
      <c r="F37" s="1"/>
      <c r="G37" s="170"/>
      <c r="H37" s="250"/>
      <c r="I37" s="170"/>
      <c r="J37" s="170"/>
      <c r="K37" s="170"/>
      <c r="L37" s="170"/>
      <c r="M37" s="250"/>
    </row>
    <row r="38" spans="1:13" x14ac:dyDescent="0.25">
      <c r="E38" s="115"/>
      <c r="F38" s="115"/>
    </row>
  </sheetData>
  <mergeCells count="15">
    <mergeCell ref="E1:M1"/>
    <mergeCell ref="J11:M11"/>
    <mergeCell ref="A1:C1"/>
    <mergeCell ref="J3:M3"/>
    <mergeCell ref="E35:F35"/>
    <mergeCell ref="J35:K35"/>
    <mergeCell ref="J27:M27"/>
    <mergeCell ref="E11:H11"/>
    <mergeCell ref="E3:H3"/>
    <mergeCell ref="E19:H19"/>
    <mergeCell ref="E27:H27"/>
    <mergeCell ref="J19:M19"/>
    <mergeCell ref="B13:C13"/>
    <mergeCell ref="A15:C15"/>
    <mergeCell ref="A17:A21"/>
  </mergeCells>
  <conditionalFormatting sqref="E3:H3">
    <cfRule type="expression" dxfId="5" priority="54">
      <formula>$O$4=0.625</formula>
    </cfRule>
  </conditionalFormatting>
  <conditionalFormatting sqref="J3:M3">
    <cfRule type="expression" dxfId="4" priority="55">
      <formula>$O$4=0.75</formula>
    </cfRule>
  </conditionalFormatting>
  <conditionalFormatting sqref="E11:H11">
    <cfRule type="expression" dxfId="3" priority="56">
      <formula>$O$4=1</formula>
    </cfRule>
  </conditionalFormatting>
  <conditionalFormatting sqref="J11:M11">
    <cfRule type="expression" dxfId="2" priority="57">
      <formula>$O$4=1.5</formula>
    </cfRule>
  </conditionalFormatting>
  <conditionalFormatting sqref="E19:H19">
    <cfRule type="expression" dxfId="1" priority="58">
      <formula>$O$4=2</formula>
    </cfRule>
  </conditionalFormatting>
  <conditionalFormatting sqref="J19:M19">
    <cfRule type="expression" dxfId="0" priority="59">
      <formula>$O$4=3</formula>
    </cfRule>
  </conditionalFormatting>
  <pageMargins left="0.25" right="0.25" top="0.25" bottom="0.25" header="0.5" footer="0.5"/>
  <pageSetup scale="5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1">
    <tabColor rgb="FFFC8EDF"/>
    <pageSetUpPr fitToPage="1"/>
  </sheetPr>
  <dimension ref="A1:Q75"/>
  <sheetViews>
    <sheetView topLeftCell="A4" zoomScale="80" zoomScaleNormal="80" workbookViewId="0">
      <selection activeCell="L60" sqref="L60"/>
    </sheetView>
  </sheetViews>
  <sheetFormatPr defaultColWidth="10.6640625" defaultRowHeight="15.75" x14ac:dyDescent="0.2"/>
  <cols>
    <col min="1" max="1" width="3.77734375" style="502" bestFit="1" customWidth="1"/>
    <col min="2" max="2" width="44.5546875" style="504" bestFit="1" customWidth="1"/>
    <col min="3" max="3" width="12.77734375" style="504" bestFit="1" customWidth="1"/>
    <col min="4" max="4" width="1.6640625" style="528" customWidth="1"/>
    <col min="5" max="6" width="18.5546875" style="504" customWidth="1"/>
    <col min="7" max="7" width="1.6640625" style="509" customWidth="1"/>
    <col min="8" max="9" width="18.5546875" style="504" customWidth="1"/>
    <col min="10" max="10" width="1.6640625" style="591" customWidth="1"/>
    <col min="11" max="12" width="18.5546875" style="504" customWidth="1"/>
    <col min="13" max="13" width="1.6640625" style="504" customWidth="1"/>
    <col min="14" max="14" width="12.33203125" style="504" customWidth="1"/>
    <col min="15" max="15" width="14.5546875" style="504" customWidth="1"/>
    <col min="16" max="16" width="19.88671875" style="504" bestFit="1" customWidth="1"/>
    <col min="17" max="17" width="10.6640625" style="504" customWidth="1"/>
    <col min="18" max="16384" width="10.6640625" style="504"/>
  </cols>
  <sheetData>
    <row r="1" spans="1:17" ht="15.95" customHeight="1" x14ac:dyDescent="0.2">
      <c r="B1" s="503" t="str">
        <f>Inputs!B6</f>
        <v>Washington Water Service Company</v>
      </c>
      <c r="C1" s="503"/>
      <c r="D1" s="503"/>
      <c r="E1" s="503"/>
      <c r="F1" s="503"/>
      <c r="G1" s="503"/>
      <c r="H1" s="503"/>
      <c r="I1" s="503"/>
      <c r="J1" s="503"/>
      <c r="K1" s="696"/>
      <c r="L1" s="503"/>
    </row>
    <row r="2" spans="1:17" ht="15.95" customHeight="1" x14ac:dyDescent="0.2">
      <c r="B2" s="503" t="str">
        <f>"UW-"&amp;Inputs!B7</f>
        <v>UW-0</v>
      </c>
      <c r="C2" s="503"/>
      <c r="D2" s="503"/>
      <c r="E2" s="503"/>
      <c r="F2" s="503"/>
      <c r="G2" s="503"/>
      <c r="H2" s="503"/>
      <c r="I2" s="503"/>
      <c r="J2" s="503"/>
      <c r="K2" s="696"/>
      <c r="L2" s="503"/>
    </row>
    <row r="3" spans="1:17" ht="15.95" customHeight="1" x14ac:dyDescent="0.2">
      <c r="B3" s="505" t="str">
        <f>"For Test Year Ended "&amp;TEXT(Inputs!B8,"mmmm dd, yyyy")</f>
        <v>For Test Year Ended December 31, 2020</v>
      </c>
      <c r="C3" s="505"/>
      <c r="D3" s="505"/>
      <c r="E3" s="505"/>
      <c r="F3" s="505"/>
      <c r="G3" s="505"/>
      <c r="H3" s="505"/>
      <c r="I3" s="505"/>
      <c r="J3" s="505"/>
      <c r="K3" s="696"/>
      <c r="L3" s="505"/>
    </row>
    <row r="4" spans="1:17" ht="15.95" customHeight="1" x14ac:dyDescent="0.2">
      <c r="B4" s="506" t="s">
        <v>163</v>
      </c>
      <c r="C4" s="506"/>
      <c r="D4" s="506"/>
      <c r="E4" s="506"/>
      <c r="F4" s="506"/>
      <c r="G4" s="506"/>
      <c r="H4" s="506"/>
      <c r="I4" s="506"/>
      <c r="J4" s="506"/>
      <c r="K4" s="506"/>
      <c r="L4" s="506"/>
    </row>
    <row r="5" spans="1:17" s="359" customFormat="1" ht="15.95" customHeight="1" x14ac:dyDescent="0.2">
      <c r="A5" s="502"/>
      <c r="B5" s="507" t="s">
        <v>2</v>
      </c>
      <c r="C5" s="508" t="s">
        <v>3</v>
      </c>
      <c r="D5" s="509"/>
      <c r="E5" s="353" t="s">
        <v>139</v>
      </c>
      <c r="F5" s="359" t="s">
        <v>4</v>
      </c>
      <c r="G5" s="510"/>
      <c r="H5" s="359" t="s">
        <v>5</v>
      </c>
      <c r="I5" s="359" t="s">
        <v>6</v>
      </c>
      <c r="J5" s="511"/>
      <c r="K5" s="359" t="s">
        <v>7</v>
      </c>
      <c r="L5" s="359" t="s">
        <v>8</v>
      </c>
      <c r="M5" s="509"/>
    </row>
    <row r="6" spans="1:17" s="359" customFormat="1" ht="31.5" x14ac:dyDescent="0.2">
      <c r="A6" s="512" t="s">
        <v>9</v>
      </c>
      <c r="B6" s="513" t="s">
        <v>10</v>
      </c>
      <c r="C6" s="512" t="s">
        <v>11</v>
      </c>
      <c r="D6" s="514"/>
      <c r="E6" s="515" t="s">
        <v>365</v>
      </c>
      <c r="F6" s="512" t="s">
        <v>12</v>
      </c>
      <c r="G6" s="516"/>
      <c r="H6" s="515" t="s">
        <v>366</v>
      </c>
      <c r="I6" s="512" t="s">
        <v>13</v>
      </c>
      <c r="J6" s="357"/>
      <c r="K6" s="515" t="s">
        <v>367</v>
      </c>
      <c r="L6" s="515" t="s">
        <v>368</v>
      </c>
      <c r="M6" s="517"/>
    </row>
    <row r="7" spans="1:17" s="526" customFormat="1" ht="15.95" customHeight="1" x14ac:dyDescent="0.2">
      <c r="A7" s="518">
        <v>1</v>
      </c>
      <c r="B7" s="519" t="s">
        <v>14</v>
      </c>
      <c r="C7" s="520" t="s">
        <v>15</v>
      </c>
      <c r="D7" s="521"/>
      <c r="E7" s="522" t="s">
        <v>16</v>
      </c>
      <c r="F7" s="522" t="s">
        <v>181</v>
      </c>
      <c r="G7" s="523"/>
      <c r="H7" s="522" t="s">
        <v>16</v>
      </c>
      <c r="I7" s="522" t="s">
        <v>17</v>
      </c>
      <c r="J7" s="522"/>
      <c r="K7" s="522" t="s">
        <v>18</v>
      </c>
      <c r="L7" s="524" t="s">
        <v>19</v>
      </c>
      <c r="M7" s="525"/>
    </row>
    <row r="8" spans="1:17" s="359" customFormat="1" ht="15.95" customHeight="1" x14ac:dyDescent="0.2">
      <c r="A8" s="518">
        <f>1+A7</f>
        <v>2</v>
      </c>
      <c r="B8" s="527" t="s">
        <v>20</v>
      </c>
      <c r="C8" s="357"/>
      <c r="D8" s="514"/>
      <c r="E8" s="357"/>
      <c r="F8" s="357"/>
      <c r="G8" s="516"/>
      <c r="H8" s="357"/>
      <c r="I8" s="357"/>
      <c r="J8" s="357"/>
      <c r="K8" s="357"/>
      <c r="L8" s="357"/>
      <c r="M8" s="516"/>
    </row>
    <row r="9" spans="1:17" ht="15.95" customHeight="1" x14ac:dyDescent="0.2">
      <c r="A9" s="518">
        <f t="shared" ref="A9:A63" si="0">1+A8</f>
        <v>3</v>
      </c>
      <c r="B9" s="592" t="str">
        <f>+Inputs!I8</f>
        <v>Metered Sales</v>
      </c>
      <c r="C9" s="789">
        <f>Inputs!J8</f>
        <v>13272833.440000001</v>
      </c>
      <c r="D9" s="594"/>
      <c r="E9" s="795">
        <f>Inputs!K8</f>
        <v>0</v>
      </c>
      <c r="F9" s="796">
        <f t="shared" ref="F9:F14" si="1">E9+C9</f>
        <v>13272833.440000001</v>
      </c>
      <c r="G9" s="595"/>
      <c r="H9" s="830">
        <f>Inputs!N8</f>
        <v>0</v>
      </c>
      <c r="I9" s="796">
        <f>+H9+F9</f>
        <v>13272833.440000001</v>
      </c>
      <c r="J9" s="596"/>
      <c r="K9" s="847">
        <f>'Rate Design'!$K$12</f>
        <v>-624792.85568442591</v>
      </c>
      <c r="L9" s="597">
        <f t="shared" ref="L9:L14" si="2">+K9+I9</f>
        <v>12648040.584315576</v>
      </c>
      <c r="M9" s="531"/>
      <c r="N9" s="532">
        <f t="shared" ref="N9:N14" si="3">IF(OR(K9=0, I9=0), "", (K9/I9))</f>
        <v>-4.7073057799512763E-2</v>
      </c>
      <c r="O9" s="533" t="s">
        <v>369</v>
      </c>
      <c r="Q9" s="845"/>
    </row>
    <row r="10" spans="1:17" ht="15.95" customHeight="1" x14ac:dyDescent="0.2">
      <c r="A10" s="518">
        <f t="shared" si="0"/>
        <v>4</v>
      </c>
      <c r="B10" s="598" t="str">
        <f>+Inputs!I9</f>
        <v>Un-Metered Sales</v>
      </c>
      <c r="C10" s="790">
        <f>Inputs!J9</f>
        <v>6536.16</v>
      </c>
      <c r="D10" s="600"/>
      <c r="E10" s="797">
        <f>Inputs!K9</f>
        <v>0</v>
      </c>
      <c r="F10" s="798">
        <f t="shared" si="1"/>
        <v>6536.16</v>
      </c>
      <c r="G10" s="602"/>
      <c r="H10" s="831">
        <f>Inputs!N9</f>
        <v>0</v>
      </c>
      <c r="I10" s="798">
        <f>+F10+H10</f>
        <v>6536.16</v>
      </c>
      <c r="J10" s="603"/>
      <c r="K10" s="848">
        <f>L10-I10</f>
        <v>-307.67703746686402</v>
      </c>
      <c r="L10" s="846">
        <f>'Rate Design'!$J$14</f>
        <v>6228.4829625331358</v>
      </c>
      <c r="M10" s="531"/>
      <c r="N10" s="532">
        <f t="shared" si="3"/>
        <v>-4.7073057799512867E-2</v>
      </c>
      <c r="O10" s="533" t="s">
        <v>369</v>
      </c>
    </row>
    <row r="11" spans="1:17" ht="15.95" customHeight="1" x14ac:dyDescent="0.2">
      <c r="A11" s="518">
        <f t="shared" si="0"/>
        <v>5</v>
      </c>
      <c r="B11" s="598" t="str">
        <f>+Inputs!I10</f>
        <v>Ready-to-Serve</v>
      </c>
      <c r="C11" s="790">
        <f>Inputs!J10</f>
        <v>43444.59</v>
      </c>
      <c r="D11" s="600"/>
      <c r="E11" s="797">
        <f>Inputs!K10</f>
        <v>0</v>
      </c>
      <c r="F11" s="798">
        <f t="shared" si="1"/>
        <v>43444.59</v>
      </c>
      <c r="G11" s="602"/>
      <c r="H11" s="831">
        <f>Inputs!N10</f>
        <v>0</v>
      </c>
      <c r="I11" s="798">
        <f>F11+H11</f>
        <v>43444.59</v>
      </c>
      <c r="J11" s="603"/>
      <c r="K11" s="849">
        <f>L11-I11</f>
        <v>0</v>
      </c>
      <c r="L11" s="846">
        <f>'Rate Design'!$J$15</f>
        <v>43444.59</v>
      </c>
      <c r="M11" s="531"/>
      <c r="N11" s="532" t="str">
        <f t="shared" si="3"/>
        <v/>
      </c>
      <c r="O11" s="533" t="s">
        <v>369</v>
      </c>
    </row>
    <row r="12" spans="1:17" ht="15.95" customHeight="1" x14ac:dyDescent="0.2">
      <c r="A12" s="518">
        <f t="shared" si="0"/>
        <v>6</v>
      </c>
      <c r="B12" s="598" t="str">
        <f>+Inputs!I11</f>
        <v>Fire Protection / Irrigation</v>
      </c>
      <c r="C12" s="790">
        <f>Inputs!J11</f>
        <v>64124.76</v>
      </c>
      <c r="D12" s="600"/>
      <c r="E12" s="797">
        <f>Inputs!K11</f>
        <v>0</v>
      </c>
      <c r="F12" s="798">
        <f t="shared" si="1"/>
        <v>64124.76</v>
      </c>
      <c r="G12" s="602"/>
      <c r="H12" s="831">
        <f>Inputs!N11</f>
        <v>0</v>
      </c>
      <c r="I12" s="798">
        <f>F12+H12</f>
        <v>64124.76</v>
      </c>
      <c r="J12" s="603"/>
      <c r="K12" s="849">
        <f>'Rate Design'!$K$16</f>
        <v>0</v>
      </c>
      <c r="L12" s="604">
        <f t="shared" si="2"/>
        <v>64124.76</v>
      </c>
      <c r="M12" s="531"/>
      <c r="N12" s="532" t="str">
        <f t="shared" si="3"/>
        <v/>
      </c>
      <c r="O12" s="533" t="s">
        <v>369</v>
      </c>
    </row>
    <row r="13" spans="1:17" ht="15.95" customHeight="1" x14ac:dyDescent="0.2">
      <c r="A13" s="518">
        <f t="shared" si="0"/>
        <v>7</v>
      </c>
      <c r="B13" s="598" t="str">
        <f>+Inputs!I12</f>
        <v>Jobbing</v>
      </c>
      <c r="C13" s="790">
        <f>Inputs!J12</f>
        <v>279906.77</v>
      </c>
      <c r="D13" s="600"/>
      <c r="E13" s="799">
        <f>-C13</f>
        <v>-279906.77</v>
      </c>
      <c r="F13" s="798">
        <f t="shared" si="1"/>
        <v>0</v>
      </c>
      <c r="G13" s="602"/>
      <c r="H13" s="831">
        <f>Inputs!N12</f>
        <v>0</v>
      </c>
      <c r="I13" s="798">
        <f>F13+H13</f>
        <v>0</v>
      </c>
      <c r="J13" s="603"/>
      <c r="K13" s="849"/>
      <c r="L13" s="604">
        <f t="shared" si="2"/>
        <v>0</v>
      </c>
      <c r="M13" s="531"/>
      <c r="N13" s="532" t="str">
        <f t="shared" si="3"/>
        <v/>
      </c>
      <c r="O13" s="533" t="s">
        <v>369</v>
      </c>
    </row>
    <row r="14" spans="1:17" ht="15.95" customHeight="1" thickBot="1" x14ac:dyDescent="0.25">
      <c r="A14" s="518">
        <f t="shared" si="0"/>
        <v>8</v>
      </c>
      <c r="B14" s="605" t="str">
        <f>+Inputs!I13</f>
        <v>Other Income, Ancillary Charges</v>
      </c>
      <c r="C14" s="791">
        <f>Inputs!J13</f>
        <v>-65387.5</v>
      </c>
      <c r="D14" s="607"/>
      <c r="E14" s="800">
        <f>Inputs!K13</f>
        <v>106650</v>
      </c>
      <c r="F14" s="801">
        <f t="shared" si="1"/>
        <v>41262.5</v>
      </c>
      <c r="G14" s="609"/>
      <c r="H14" s="832">
        <f>Inputs!N13</f>
        <v>0</v>
      </c>
      <c r="I14" s="801">
        <f>F14+H14</f>
        <v>41262.5</v>
      </c>
      <c r="J14" s="610"/>
      <c r="K14" s="850"/>
      <c r="L14" s="608">
        <f t="shared" si="2"/>
        <v>41262.5</v>
      </c>
      <c r="M14" s="531"/>
      <c r="N14" s="532" t="str">
        <f t="shared" si="3"/>
        <v/>
      </c>
      <c r="O14" s="533" t="s">
        <v>369</v>
      </c>
    </row>
    <row r="15" spans="1:17" ht="15.95" customHeight="1" thickTop="1" x14ac:dyDescent="0.2">
      <c r="A15" s="518">
        <f t="shared" si="0"/>
        <v>9</v>
      </c>
      <c r="B15" s="536" t="s">
        <v>248</v>
      </c>
      <c r="C15" s="537">
        <f>SUM(C9:C14)</f>
        <v>13601458.220000001</v>
      </c>
      <c r="D15" s="534"/>
      <c r="E15" s="802">
        <f>SUM(E9:E14)</f>
        <v>-173256.77000000002</v>
      </c>
      <c r="F15" s="803">
        <f>SUM(F9:F14)</f>
        <v>13428201.450000001</v>
      </c>
      <c r="G15" s="529"/>
      <c r="H15" s="802">
        <f>SUM(H9:H14)</f>
        <v>0</v>
      </c>
      <c r="I15" s="803">
        <f>SUM(I9:I14)</f>
        <v>13428201.450000001</v>
      </c>
      <c r="J15" s="539"/>
      <c r="K15" s="851">
        <f>SUM(K9:K14)</f>
        <v>-625100.53272189281</v>
      </c>
      <c r="L15" s="537">
        <f>SUM(L9:L14)</f>
        <v>12803100.917278109</v>
      </c>
      <c r="M15" s="540"/>
      <c r="N15" s="541">
        <f ca="1">'Int Sync, NTG, Rev Req'!D36</f>
        <v>-624567.97927069571</v>
      </c>
      <c r="O15" s="533" t="s">
        <v>88</v>
      </c>
    </row>
    <row r="16" spans="1:17" ht="15.95" customHeight="1" x14ac:dyDescent="0.2">
      <c r="A16" s="518">
        <f t="shared" si="0"/>
        <v>10</v>
      </c>
      <c r="B16" s="528"/>
      <c r="C16" s="530"/>
      <c r="D16" s="542"/>
      <c r="E16" s="804"/>
      <c r="F16" s="805"/>
      <c r="G16" s="543"/>
      <c r="H16" s="804"/>
      <c r="I16" s="805"/>
      <c r="J16" s="545"/>
      <c r="K16" s="544"/>
      <c r="L16" s="545"/>
      <c r="M16" s="546"/>
      <c r="N16" s="532">
        <f>K15/I15</f>
        <v>-4.6551322233990819E-2</v>
      </c>
      <c r="O16" s="533" t="str">
        <f t="shared" ref="O16" si="4">IF(N16="", "", "(percentage difference)")</f>
        <v>(percentage difference)</v>
      </c>
    </row>
    <row r="17" spans="1:16" ht="15.95" customHeight="1" x14ac:dyDescent="0.2">
      <c r="A17" s="518">
        <f t="shared" si="0"/>
        <v>11</v>
      </c>
      <c r="B17" s="547" t="s">
        <v>21</v>
      </c>
      <c r="C17" s="548"/>
      <c r="D17" s="542"/>
      <c r="E17" s="804"/>
      <c r="F17" s="805"/>
      <c r="G17" s="543"/>
      <c r="H17" s="804"/>
      <c r="I17" s="805"/>
      <c r="J17" s="550"/>
      <c r="K17" s="551"/>
      <c r="L17" s="550"/>
      <c r="M17" s="552"/>
      <c r="N17" s="553"/>
      <c r="O17" s="553"/>
    </row>
    <row r="18" spans="1:16" ht="15.95" customHeight="1" x14ac:dyDescent="0.2">
      <c r="A18" s="518">
        <f t="shared" si="0"/>
        <v>12</v>
      </c>
      <c r="B18" s="611" t="str">
        <f>+Inputs!I17</f>
        <v>Salary and Wages - Employees</v>
      </c>
      <c r="C18" s="792">
        <f>Inputs!J17</f>
        <v>2608209.9400000004</v>
      </c>
      <c r="D18" s="651"/>
      <c r="E18" s="841">
        <f>Inputs!K17</f>
        <v>0</v>
      </c>
      <c r="F18" s="807">
        <f t="shared" ref="F18:F43" si="5">E18+C18</f>
        <v>2608209.9400000004</v>
      </c>
      <c r="G18" s="653"/>
      <c r="H18" s="806">
        <f>Inputs!N17</f>
        <v>238454.22374708342</v>
      </c>
      <c r="I18" s="807">
        <f t="shared" ref="I18:I43" si="6">F18+H18</f>
        <v>2846664.1637470839</v>
      </c>
      <c r="J18" s="654"/>
      <c r="K18" s="655"/>
      <c r="L18" s="652">
        <f t="shared" ref="L18:L43" si="7">I18+K18</f>
        <v>2846664.1637470839</v>
      </c>
      <c r="M18" s="531"/>
      <c r="N18" s="868">
        <f ca="1">N15+K15</f>
        <v>-1249668.5119925886</v>
      </c>
      <c r="P18" s="696">
        <f ca="1">I15+N15</f>
        <v>12803633.470729306</v>
      </c>
    </row>
    <row r="19" spans="1:16" ht="15.95" customHeight="1" x14ac:dyDescent="0.2">
      <c r="A19" s="518">
        <f t="shared" si="0"/>
        <v>13</v>
      </c>
      <c r="B19" s="614" t="str">
        <f>+Inputs!I18</f>
        <v>Salary and Wages - Officers</v>
      </c>
      <c r="C19" s="793">
        <f>Inputs!J18</f>
        <v>0</v>
      </c>
      <c r="D19" s="656"/>
      <c r="E19" s="841">
        <f>Inputs!K18</f>
        <v>0</v>
      </c>
      <c r="F19" s="808">
        <f t="shared" si="5"/>
        <v>0</v>
      </c>
      <c r="G19" s="658"/>
      <c r="H19" s="818">
        <f>Inputs!N18</f>
        <v>0</v>
      </c>
      <c r="I19" s="808">
        <f t="shared" si="6"/>
        <v>0</v>
      </c>
      <c r="J19" s="659"/>
      <c r="K19" s="660"/>
      <c r="L19" s="657">
        <f t="shared" si="7"/>
        <v>0</v>
      </c>
      <c r="M19" s="531"/>
    </row>
    <row r="20" spans="1:16" ht="15.95" customHeight="1" x14ac:dyDescent="0.2">
      <c r="A20" s="518">
        <f t="shared" si="0"/>
        <v>14</v>
      </c>
      <c r="B20" s="614" t="str">
        <f>+Inputs!I19</f>
        <v>Employee Pensions and Benefits</v>
      </c>
      <c r="C20" s="793">
        <f>Inputs!J19</f>
        <v>1839043.1300000001</v>
      </c>
      <c r="D20" s="656"/>
      <c r="E20" s="841">
        <f>Inputs!K19</f>
        <v>0</v>
      </c>
      <c r="F20" s="808">
        <f t="shared" si="5"/>
        <v>1839043.1300000001</v>
      </c>
      <c r="G20" s="658"/>
      <c r="H20" s="818">
        <f>Inputs!N19</f>
        <v>206343.84311899304</v>
      </c>
      <c r="I20" s="808">
        <f t="shared" si="6"/>
        <v>2045386.9731189932</v>
      </c>
      <c r="J20" s="659"/>
      <c r="K20" s="660"/>
      <c r="L20" s="657">
        <f t="shared" si="7"/>
        <v>2045386.9731189932</v>
      </c>
      <c r="M20" s="531"/>
    </row>
    <row r="21" spans="1:16" ht="15.95" customHeight="1" x14ac:dyDescent="0.2">
      <c r="A21" s="518">
        <f t="shared" si="0"/>
        <v>15</v>
      </c>
      <c r="B21" s="614" t="str">
        <f>+Inputs!I20</f>
        <v>Purchased Power/Water</v>
      </c>
      <c r="C21" s="793">
        <f>Inputs!J20</f>
        <v>484118.54999999993</v>
      </c>
      <c r="D21" s="656"/>
      <c r="E21" s="841">
        <f>Inputs!K20</f>
        <v>0</v>
      </c>
      <c r="F21" s="808">
        <f t="shared" si="5"/>
        <v>484118.54999999993</v>
      </c>
      <c r="G21" s="616"/>
      <c r="H21" s="818">
        <f>Inputs!N20</f>
        <v>-67103.806840000005</v>
      </c>
      <c r="I21" s="808">
        <f t="shared" si="6"/>
        <v>417014.74315999995</v>
      </c>
      <c r="J21" s="659"/>
      <c r="K21" s="660"/>
      <c r="L21" s="657">
        <f t="shared" si="7"/>
        <v>417014.74315999995</v>
      </c>
      <c r="M21" s="531"/>
      <c r="N21" s="554"/>
      <c r="O21" s="553"/>
    </row>
    <row r="22" spans="1:16" ht="15.95" customHeight="1" x14ac:dyDescent="0.2">
      <c r="A22" s="518">
        <f t="shared" si="0"/>
        <v>16</v>
      </c>
      <c r="B22" s="614" t="str">
        <f>+Inputs!I21</f>
        <v>Chemicals &amp; Testing</v>
      </c>
      <c r="C22" s="793">
        <f>Inputs!J21</f>
        <v>75515.749999999985</v>
      </c>
      <c r="D22" s="656"/>
      <c r="E22" s="841">
        <f>Inputs!K21</f>
        <v>0</v>
      </c>
      <c r="F22" s="808">
        <f t="shared" si="5"/>
        <v>75515.749999999985</v>
      </c>
      <c r="G22" s="658"/>
      <c r="H22" s="818">
        <f>Inputs!N21</f>
        <v>1661.3464999999997</v>
      </c>
      <c r="I22" s="808">
        <f t="shared" si="6"/>
        <v>77177.096499999985</v>
      </c>
      <c r="J22" s="659"/>
      <c r="K22" s="660"/>
      <c r="L22" s="657">
        <f t="shared" si="7"/>
        <v>77177.096499999985</v>
      </c>
      <c r="M22" s="531"/>
      <c r="N22" s="554"/>
      <c r="O22" s="553"/>
    </row>
    <row r="23" spans="1:16" ht="15.95" customHeight="1" x14ac:dyDescent="0.2">
      <c r="A23" s="518">
        <f t="shared" si="0"/>
        <v>17</v>
      </c>
      <c r="B23" s="614" t="str">
        <f>+Inputs!I22</f>
        <v>Material &amp; Supplies</v>
      </c>
      <c r="C23" s="793">
        <f>Inputs!J22</f>
        <v>341114.60000000003</v>
      </c>
      <c r="D23" s="661"/>
      <c r="E23" s="841">
        <f>Inputs!K22</f>
        <v>-933.68999999999994</v>
      </c>
      <c r="F23" s="808">
        <f t="shared" si="5"/>
        <v>340180.91000000003</v>
      </c>
      <c r="G23" s="658"/>
      <c r="H23" s="818">
        <f>Inputs!N22</f>
        <v>5433.4392200000011</v>
      </c>
      <c r="I23" s="808">
        <f t="shared" si="6"/>
        <v>345614.34922000003</v>
      </c>
      <c r="J23" s="659"/>
      <c r="K23" s="660"/>
      <c r="L23" s="657">
        <f t="shared" si="7"/>
        <v>345614.34922000003</v>
      </c>
      <c r="M23" s="531"/>
      <c r="N23" s="554"/>
      <c r="O23" s="553"/>
    </row>
    <row r="24" spans="1:16" ht="15.95" customHeight="1" x14ac:dyDescent="0.2">
      <c r="A24" s="518">
        <f t="shared" si="0"/>
        <v>18</v>
      </c>
      <c r="B24" s="614" t="str">
        <f>+Inputs!I23</f>
        <v>Contractual Engineer</v>
      </c>
      <c r="C24" s="793">
        <f>Inputs!J23</f>
        <v>5595</v>
      </c>
      <c r="D24" s="661"/>
      <c r="E24" s="841">
        <f>Inputs!K23</f>
        <v>0</v>
      </c>
      <c r="F24" s="808">
        <f t="shared" si="5"/>
        <v>5595</v>
      </c>
      <c r="G24" s="662"/>
      <c r="H24" s="818">
        <f>Inputs!N23</f>
        <v>123.08999999999999</v>
      </c>
      <c r="I24" s="808">
        <f t="shared" si="6"/>
        <v>5718.09</v>
      </c>
      <c r="J24" s="659"/>
      <c r="K24" s="660"/>
      <c r="L24" s="657">
        <f t="shared" si="7"/>
        <v>5718.09</v>
      </c>
      <c r="M24" s="531"/>
      <c r="N24" s="554"/>
      <c r="O24" s="555"/>
    </row>
    <row r="25" spans="1:16" ht="15.95" customHeight="1" x14ac:dyDescent="0.2">
      <c r="A25" s="518">
        <f t="shared" si="0"/>
        <v>19</v>
      </c>
      <c r="B25" s="614" t="str">
        <f>+Inputs!I24</f>
        <v>Contractual Accounting</v>
      </c>
      <c r="C25" s="793">
        <f>Inputs!J24</f>
        <v>111826.36</v>
      </c>
      <c r="D25" s="656"/>
      <c r="E25" s="841">
        <f>Inputs!K24</f>
        <v>0</v>
      </c>
      <c r="F25" s="808">
        <f t="shared" si="5"/>
        <v>111826.36</v>
      </c>
      <c r="G25" s="658"/>
      <c r="H25" s="818">
        <f>Inputs!N24</f>
        <v>2460.17992</v>
      </c>
      <c r="I25" s="808">
        <f t="shared" si="6"/>
        <v>114286.53992</v>
      </c>
      <c r="J25" s="659"/>
      <c r="K25" s="660"/>
      <c r="L25" s="657">
        <f t="shared" si="7"/>
        <v>114286.53992</v>
      </c>
      <c r="M25" s="531"/>
      <c r="N25" s="554"/>
      <c r="O25" s="553"/>
    </row>
    <row r="26" spans="1:16" ht="15.95" customHeight="1" x14ac:dyDescent="0.2">
      <c r="A26" s="518">
        <f t="shared" si="0"/>
        <v>20</v>
      </c>
      <c r="B26" s="614" t="str">
        <f>+Inputs!I25</f>
        <v>Contractual Legal</v>
      </c>
      <c r="C26" s="793">
        <f>Inputs!J25</f>
        <v>7108.6</v>
      </c>
      <c r="D26" s="656"/>
      <c r="E26" s="841">
        <f>Inputs!K25</f>
        <v>0</v>
      </c>
      <c r="F26" s="808">
        <f t="shared" si="5"/>
        <v>7108.6</v>
      </c>
      <c r="G26" s="663"/>
      <c r="H26" s="818">
        <f>Inputs!N25</f>
        <v>156.38919999999999</v>
      </c>
      <c r="I26" s="808">
        <f t="shared" si="6"/>
        <v>7264.9892</v>
      </c>
      <c r="J26" s="659"/>
      <c r="K26" s="660"/>
      <c r="L26" s="657">
        <f t="shared" si="7"/>
        <v>7264.9892</v>
      </c>
      <c r="M26" s="531"/>
      <c r="N26" s="554"/>
      <c r="O26" s="553"/>
    </row>
    <row r="27" spans="1:16" ht="15.95" customHeight="1" x14ac:dyDescent="0.2">
      <c r="A27" s="518">
        <f t="shared" si="0"/>
        <v>21</v>
      </c>
      <c r="B27" s="614" t="str">
        <f>+Inputs!I26</f>
        <v>Contractual Operations</v>
      </c>
      <c r="C27" s="793">
        <f>Inputs!J26</f>
        <v>467226.55000000005</v>
      </c>
      <c r="D27" s="656"/>
      <c r="E27" s="841">
        <f>Inputs!K26</f>
        <v>29929.191900000002</v>
      </c>
      <c r="F27" s="808">
        <f t="shared" si="5"/>
        <v>497155.74190000002</v>
      </c>
      <c r="G27" s="662"/>
      <c r="H27" s="818">
        <f>Inputs!N26</f>
        <v>-11595.673340000001</v>
      </c>
      <c r="I27" s="808">
        <f t="shared" si="6"/>
        <v>485560.06856000004</v>
      </c>
      <c r="J27" s="659"/>
      <c r="K27" s="660"/>
      <c r="L27" s="657">
        <f t="shared" si="7"/>
        <v>485560.06856000004</v>
      </c>
      <c r="M27" s="531"/>
      <c r="N27" s="554"/>
      <c r="O27" s="553"/>
    </row>
    <row r="28" spans="1:16" ht="15.95" customHeight="1" x14ac:dyDescent="0.2">
      <c r="A28" s="518">
        <f t="shared" si="0"/>
        <v>22</v>
      </c>
      <c r="B28" s="614" t="str">
        <f>+Inputs!I27</f>
        <v>Jobbing</v>
      </c>
      <c r="C28" s="793">
        <f>Inputs!J27</f>
        <v>312465.84000000003</v>
      </c>
      <c r="D28" s="656"/>
      <c r="E28" s="842">
        <f>-C28</f>
        <v>-312465.84000000003</v>
      </c>
      <c r="F28" s="808">
        <f t="shared" si="5"/>
        <v>0</v>
      </c>
      <c r="G28" s="662"/>
      <c r="H28" s="818">
        <f>Inputs!N27</f>
        <v>0</v>
      </c>
      <c r="I28" s="808">
        <f t="shared" si="6"/>
        <v>0</v>
      </c>
      <c r="J28" s="659"/>
      <c r="K28" s="660"/>
      <c r="L28" s="657">
        <f t="shared" si="7"/>
        <v>0</v>
      </c>
      <c r="M28" s="531"/>
      <c r="N28" s="555"/>
      <c r="O28" s="553"/>
    </row>
    <row r="29" spans="1:16" ht="15.95" customHeight="1" x14ac:dyDescent="0.2">
      <c r="A29" s="518">
        <f t="shared" si="0"/>
        <v>23</v>
      </c>
      <c r="B29" s="614" t="str">
        <f>+Inputs!I28</f>
        <v>Rental of Building, Property, and Equipment</v>
      </c>
      <c r="C29" s="793">
        <f>Inputs!J28</f>
        <v>63175.460000000006</v>
      </c>
      <c r="D29" s="656"/>
      <c r="E29" s="841">
        <f>Inputs!K28</f>
        <v>0</v>
      </c>
      <c r="F29" s="808">
        <f t="shared" si="5"/>
        <v>63175.460000000006</v>
      </c>
      <c r="G29" s="658"/>
      <c r="H29" s="818">
        <f>Inputs!N28</f>
        <v>1389.8601200000001</v>
      </c>
      <c r="I29" s="808">
        <f t="shared" si="6"/>
        <v>64565.320120000004</v>
      </c>
      <c r="J29" s="659"/>
      <c r="K29" s="660"/>
      <c r="L29" s="657">
        <f t="shared" si="7"/>
        <v>64565.320120000004</v>
      </c>
      <c r="M29" s="531"/>
      <c r="N29" s="556"/>
      <c r="O29" s="553"/>
    </row>
    <row r="30" spans="1:16" ht="15.95" customHeight="1" x14ac:dyDescent="0.2">
      <c r="A30" s="518">
        <f t="shared" si="0"/>
        <v>24</v>
      </c>
      <c r="B30" s="614" t="str">
        <f>+Inputs!I29</f>
        <v>Transportation</v>
      </c>
      <c r="C30" s="793">
        <f>Inputs!J29</f>
        <v>261160.16</v>
      </c>
      <c r="D30" s="656"/>
      <c r="E30" s="841">
        <f>Inputs!K29</f>
        <v>0</v>
      </c>
      <c r="F30" s="808">
        <f t="shared" si="5"/>
        <v>261160.16</v>
      </c>
      <c r="G30" s="658"/>
      <c r="H30" s="818">
        <f>Inputs!N29</f>
        <v>5745.5235199999997</v>
      </c>
      <c r="I30" s="808">
        <f t="shared" si="6"/>
        <v>266905.68352000002</v>
      </c>
      <c r="J30" s="659"/>
      <c r="K30" s="660"/>
      <c r="L30" s="657">
        <f t="shared" si="7"/>
        <v>266905.68352000002</v>
      </c>
      <c r="M30" s="531"/>
      <c r="N30" s="555"/>
      <c r="O30" s="553"/>
    </row>
    <row r="31" spans="1:16" ht="15.95" customHeight="1" x14ac:dyDescent="0.2">
      <c r="A31" s="518">
        <f t="shared" si="0"/>
        <v>25</v>
      </c>
      <c r="B31" s="614" t="str">
        <f>+Inputs!I30</f>
        <v>Insurance - Vehicle, General Liability, Workman's Comp.</v>
      </c>
      <c r="C31" s="793">
        <f>Inputs!J30</f>
        <v>57884.62999999999</v>
      </c>
      <c r="D31" s="656"/>
      <c r="E31" s="841">
        <f>Inputs!K30</f>
        <v>0</v>
      </c>
      <c r="F31" s="808">
        <f t="shared" si="5"/>
        <v>57884.62999999999</v>
      </c>
      <c r="G31" s="658"/>
      <c r="H31" s="818">
        <f>Inputs!N30</f>
        <v>1273.4618599999999</v>
      </c>
      <c r="I31" s="808">
        <f t="shared" si="6"/>
        <v>59158.091859999993</v>
      </c>
      <c r="J31" s="659"/>
      <c r="K31" s="660"/>
      <c r="L31" s="657">
        <f t="shared" si="7"/>
        <v>59158.091859999993</v>
      </c>
      <c r="M31" s="531"/>
      <c r="N31" s="554"/>
      <c r="O31" s="553"/>
    </row>
    <row r="32" spans="1:16" ht="15.95" customHeight="1" x14ac:dyDescent="0.2">
      <c r="A32" s="518">
        <f t="shared" si="0"/>
        <v>26</v>
      </c>
      <c r="B32" s="614" t="str">
        <f>+Inputs!I31</f>
        <v>Regulatory Commission Expenses - Fees</v>
      </c>
      <c r="C32" s="793">
        <f>Inputs!J31</f>
        <v>44364.97</v>
      </c>
      <c r="D32" s="656"/>
      <c r="E32" s="841">
        <f>Inputs!K31</f>
        <v>0</v>
      </c>
      <c r="F32" s="808">
        <f t="shared" si="5"/>
        <v>44364.97</v>
      </c>
      <c r="G32" s="616"/>
      <c r="H32" s="808">
        <f>(I15*0.2%)-F32</f>
        <v>-17508.567099999997</v>
      </c>
      <c r="I32" s="808">
        <f t="shared" si="6"/>
        <v>26856.402900000005</v>
      </c>
      <c r="J32" s="659"/>
      <c r="K32" s="664">
        <f ca="1">'Int Sync, NTG, Rev Req'!G41</f>
        <v>-1249.1359585413913</v>
      </c>
      <c r="L32" s="657">
        <f t="shared" ca="1" si="7"/>
        <v>25607.266941458613</v>
      </c>
      <c r="M32" s="531"/>
      <c r="N32" s="554"/>
      <c r="O32" s="553"/>
    </row>
    <row r="33" spans="1:15" ht="15.95" customHeight="1" x14ac:dyDescent="0.2">
      <c r="A33" s="518">
        <f t="shared" si="0"/>
        <v>27</v>
      </c>
      <c r="B33" s="614" t="str">
        <f>+Inputs!I32</f>
        <v>Regulatory Commission Expenses - Amort. Rate Case</v>
      </c>
      <c r="C33" s="793">
        <f>Inputs!J32</f>
        <v>0</v>
      </c>
      <c r="D33" s="656"/>
      <c r="E33" s="841">
        <f>Inputs!K32</f>
        <v>0</v>
      </c>
      <c r="F33" s="808">
        <f t="shared" si="5"/>
        <v>0</v>
      </c>
      <c r="G33" s="658"/>
      <c r="H33" s="818">
        <f>Inputs!N32</f>
        <v>0</v>
      </c>
      <c r="I33" s="808">
        <f t="shared" si="6"/>
        <v>0</v>
      </c>
      <c r="J33" s="659"/>
      <c r="K33" s="660"/>
      <c r="L33" s="657">
        <f t="shared" si="7"/>
        <v>0</v>
      </c>
      <c r="M33" s="531"/>
      <c r="N33" s="554"/>
      <c r="O33" s="553"/>
    </row>
    <row r="34" spans="1:15" ht="15.95" customHeight="1" x14ac:dyDescent="0.2">
      <c r="A34" s="518">
        <f t="shared" si="0"/>
        <v>28</v>
      </c>
      <c r="B34" s="614" t="str">
        <f>+Inputs!I33</f>
        <v>Travel, Education, CCR, and Public Relations</v>
      </c>
      <c r="C34" s="793">
        <f>Inputs!J33</f>
        <v>106792.97</v>
      </c>
      <c r="D34" s="656"/>
      <c r="E34" s="841">
        <f>Inputs!K33</f>
        <v>-13810.57</v>
      </c>
      <c r="F34" s="808">
        <f t="shared" si="5"/>
        <v>92982.399999999994</v>
      </c>
      <c r="G34" s="658"/>
      <c r="H34" s="818">
        <f>Inputs!N33</f>
        <v>2045.6128000000001</v>
      </c>
      <c r="I34" s="808">
        <f t="shared" si="6"/>
        <v>95028.012799999997</v>
      </c>
      <c r="J34" s="659"/>
      <c r="K34" s="660"/>
      <c r="L34" s="657">
        <f t="shared" si="7"/>
        <v>95028.012799999997</v>
      </c>
      <c r="M34" s="531"/>
      <c r="N34" s="554"/>
      <c r="O34" s="553"/>
    </row>
    <row r="35" spans="1:15" ht="15.95" customHeight="1" x14ac:dyDescent="0.2">
      <c r="A35" s="518">
        <f t="shared" si="0"/>
        <v>29</v>
      </c>
      <c r="B35" s="614" t="str">
        <f>+Inputs!I34</f>
        <v>Office, Postage, Phone, and Bank Charges</v>
      </c>
      <c r="C35" s="793">
        <f>Inputs!J34</f>
        <v>504153</v>
      </c>
      <c r="D35" s="656"/>
      <c r="E35" s="841">
        <f>Inputs!K34</f>
        <v>-580.76</v>
      </c>
      <c r="F35" s="808">
        <f t="shared" si="5"/>
        <v>503572.24</v>
      </c>
      <c r="G35" s="658"/>
      <c r="H35" s="818">
        <f>Inputs!N34</f>
        <v>11078.589280000002</v>
      </c>
      <c r="I35" s="808">
        <f t="shared" si="6"/>
        <v>514650.82928000001</v>
      </c>
      <c r="J35" s="659"/>
      <c r="K35" s="660"/>
      <c r="L35" s="657">
        <f t="shared" si="7"/>
        <v>514650.82928000001</v>
      </c>
      <c r="M35" s="531"/>
      <c r="N35" s="554"/>
      <c r="O35" s="553"/>
    </row>
    <row r="36" spans="1:15" ht="15.95" customHeight="1" x14ac:dyDescent="0.2">
      <c r="A36" s="518">
        <f t="shared" si="0"/>
        <v>30</v>
      </c>
      <c r="B36" s="614" t="str">
        <f>+Inputs!I35</f>
        <v>Bad Debt</v>
      </c>
      <c r="C36" s="793">
        <f>Inputs!J35</f>
        <v>72401.58</v>
      </c>
      <c r="D36" s="656"/>
      <c r="E36" s="809">
        <f>(SUM(Inputs!J8:J11)*Bad_Debt_Percent)-PFIS!C36</f>
        <v>-5466.8852499999921</v>
      </c>
      <c r="F36" s="808">
        <f t="shared" si="5"/>
        <v>66934.69475000001</v>
      </c>
      <c r="G36" s="662"/>
      <c r="H36" s="833">
        <f>(SUM(I9:I12)*Bad_Debt_Percent)-PFIS!F36</f>
        <v>0</v>
      </c>
      <c r="I36" s="808">
        <f t="shared" si="6"/>
        <v>66934.69475000001</v>
      </c>
      <c r="J36" s="659"/>
      <c r="K36" s="697">
        <f ca="1">'Int Sync, NTG, Rev Req'!G43</f>
        <v>-3122.8398963534787</v>
      </c>
      <c r="L36" s="657">
        <f t="shared" ca="1" si="7"/>
        <v>63811.854853646531</v>
      </c>
      <c r="M36" s="531"/>
      <c r="N36" s="555"/>
      <c r="O36" s="553"/>
    </row>
    <row r="37" spans="1:15" ht="15.95" customHeight="1" x14ac:dyDescent="0.2">
      <c r="A37" s="518">
        <f t="shared" si="0"/>
        <v>31</v>
      </c>
      <c r="B37" s="614" t="str">
        <f>+Inputs!I36</f>
        <v>Repairs</v>
      </c>
      <c r="C37" s="793">
        <f>Inputs!J36</f>
        <v>0</v>
      </c>
      <c r="D37" s="656"/>
      <c r="E37" s="841">
        <f>Inputs!K36</f>
        <v>0</v>
      </c>
      <c r="F37" s="808">
        <f t="shared" si="5"/>
        <v>0</v>
      </c>
      <c r="G37" s="662"/>
      <c r="H37" s="818">
        <f>Inputs!N36</f>
        <v>0</v>
      </c>
      <c r="I37" s="808">
        <f t="shared" si="6"/>
        <v>0</v>
      </c>
      <c r="J37" s="659"/>
      <c r="K37" s="660"/>
      <c r="L37" s="657">
        <f t="shared" si="7"/>
        <v>0</v>
      </c>
      <c r="M37" s="531"/>
      <c r="N37" s="555"/>
      <c r="O37" s="553"/>
    </row>
    <row r="38" spans="1:15" ht="15.95" customHeight="1" x14ac:dyDescent="0.2">
      <c r="A38" s="518">
        <f t="shared" si="0"/>
        <v>32</v>
      </c>
      <c r="B38" s="614" t="str">
        <f>+Inputs!I37</f>
        <v>Net Depreciation/Amortization</v>
      </c>
      <c r="C38" s="793">
        <f>Inputs!J37</f>
        <v>1837257.0299999998</v>
      </c>
      <c r="D38" s="656"/>
      <c r="E38" s="843">
        <f>F38-C38</f>
        <v>247491.33000000357</v>
      </c>
      <c r="F38" s="811">
        <f>-'5A and 5B'!$I$6-'5A and 5B'!$U$6</f>
        <v>2084748.3600000034</v>
      </c>
      <c r="G38" s="658"/>
      <c r="H38" s="810">
        <f>I38-F38</f>
        <v>0</v>
      </c>
      <c r="I38" s="834">
        <f>-'5A and 5B'!$I$6-'5A and 5B'!$U$6</f>
        <v>2084748.3600000034</v>
      </c>
      <c r="J38" s="659"/>
      <c r="K38" s="665">
        <f>IF(I60&lt;=0, -I38, 0)</f>
        <v>0</v>
      </c>
      <c r="L38" s="657">
        <f t="shared" si="7"/>
        <v>2084748.3600000034</v>
      </c>
      <c r="M38" s="531"/>
      <c r="N38" s="557">
        <f>+L38/L54</f>
        <v>3.2771387746177882E-2</v>
      </c>
    </row>
    <row r="39" spans="1:15" ht="15.95" customHeight="1" x14ac:dyDescent="0.2">
      <c r="A39" s="518">
        <f t="shared" si="0"/>
        <v>33</v>
      </c>
      <c r="B39" s="614" t="str">
        <f>+Inputs!I38</f>
        <v>Utility Excise Tax</v>
      </c>
      <c r="C39" s="793">
        <f>Inputs!J38</f>
        <v>721439.98</v>
      </c>
      <c r="D39" s="656"/>
      <c r="E39" s="841">
        <f>Inputs!K38</f>
        <v>0</v>
      </c>
      <c r="F39" s="808">
        <f t="shared" si="5"/>
        <v>721439.98</v>
      </c>
      <c r="G39" s="658"/>
      <c r="H39" s="833">
        <f>(SUM(I9:I12)*BO_Tax_Rate)-PFIS!F39</f>
        <v>-48210.82020449976</v>
      </c>
      <c r="I39" s="808">
        <f t="shared" si="6"/>
        <v>673229.15979550022</v>
      </c>
      <c r="J39" s="659"/>
      <c r="K39" s="664">
        <f ca="1">+'Int Sync, NTG, Rev Req'!G44+'Int Sync, NTG, Rev Req'!G42</f>
        <v>-31409.523677523295</v>
      </c>
      <c r="L39" s="657">
        <f t="shared" ca="1" si="7"/>
        <v>641819.63611797697</v>
      </c>
      <c r="M39" s="531"/>
      <c r="N39" s="557">
        <f ca="1">+K39/K15</f>
        <v>5.024715551073989E-2</v>
      </c>
      <c r="O39" s="558"/>
    </row>
    <row r="40" spans="1:15" ht="15.95" customHeight="1" x14ac:dyDescent="0.2">
      <c r="A40" s="518">
        <f t="shared" si="0"/>
        <v>34</v>
      </c>
      <c r="B40" s="614" t="str">
        <f>+Inputs!I39</f>
        <v>Property Tax</v>
      </c>
      <c r="C40" s="793">
        <f>Inputs!J39</f>
        <v>237847.90000000002</v>
      </c>
      <c r="D40" s="656"/>
      <c r="E40" s="841">
        <f>Inputs!K39</f>
        <v>0</v>
      </c>
      <c r="F40" s="808">
        <f t="shared" si="5"/>
        <v>237847.90000000002</v>
      </c>
      <c r="G40" s="663"/>
      <c r="H40" s="818">
        <f>Inputs!N39</f>
        <v>32810.786999999982</v>
      </c>
      <c r="I40" s="808">
        <f t="shared" si="6"/>
        <v>270658.68700000003</v>
      </c>
      <c r="J40" s="659"/>
      <c r="K40" s="660"/>
      <c r="L40" s="657">
        <f t="shared" si="7"/>
        <v>270658.68700000003</v>
      </c>
      <c r="M40" s="531"/>
      <c r="N40" s="554"/>
      <c r="O40" s="553"/>
    </row>
    <row r="41" spans="1:15" ht="15.95" customHeight="1" x14ac:dyDescent="0.2">
      <c r="A41" s="518">
        <f t="shared" si="0"/>
        <v>35</v>
      </c>
      <c r="B41" s="614" t="str">
        <f>+Inputs!I40</f>
        <v>Payroll Tax (ESD, L&amp;I)</v>
      </c>
      <c r="C41" s="793">
        <f>Inputs!J40</f>
        <v>200791.87000000002</v>
      </c>
      <c r="D41" s="656"/>
      <c r="E41" s="841">
        <f>Inputs!K40</f>
        <v>0</v>
      </c>
      <c r="F41" s="808">
        <f t="shared" si="5"/>
        <v>200791.87000000002</v>
      </c>
      <c r="G41" s="658"/>
      <c r="H41" s="818">
        <f>Inputs!N40</f>
        <v>0</v>
      </c>
      <c r="I41" s="808">
        <f t="shared" si="6"/>
        <v>200791.87000000002</v>
      </c>
      <c r="J41" s="659"/>
      <c r="K41" s="660"/>
      <c r="L41" s="657">
        <f t="shared" si="7"/>
        <v>200791.87000000002</v>
      </c>
      <c r="M41" s="531"/>
      <c r="N41" s="554"/>
      <c r="O41" s="535"/>
    </row>
    <row r="42" spans="1:15" ht="15.95" customHeight="1" x14ac:dyDescent="0.2">
      <c r="A42" s="518">
        <f t="shared" si="0"/>
        <v>36</v>
      </c>
      <c r="B42" s="614" t="str">
        <f>+Inputs!I41</f>
        <v>Other Taxes &amp; Licenses (DOH/DOE)</v>
      </c>
      <c r="C42" s="793">
        <f>Inputs!J41</f>
        <v>23780.050000000003</v>
      </c>
      <c r="D42" s="656"/>
      <c r="E42" s="841">
        <f>Inputs!K41</f>
        <v>0</v>
      </c>
      <c r="F42" s="808">
        <f t="shared" si="5"/>
        <v>23780.050000000003</v>
      </c>
      <c r="G42" s="663"/>
      <c r="H42" s="818">
        <f>Inputs!N41</f>
        <v>508.56718000000001</v>
      </c>
      <c r="I42" s="808">
        <f t="shared" si="6"/>
        <v>24288.617180000001</v>
      </c>
      <c r="J42" s="659"/>
      <c r="K42" s="660"/>
      <c r="L42" s="657">
        <f t="shared" si="7"/>
        <v>24288.617180000001</v>
      </c>
      <c r="M42" s="531"/>
      <c r="N42" s="554"/>
      <c r="O42" s="559"/>
    </row>
    <row r="43" spans="1:15" ht="15.95" customHeight="1" thickBot="1" x14ac:dyDescent="0.25">
      <c r="A43" s="518">
        <f t="shared" si="0"/>
        <v>37</v>
      </c>
      <c r="B43" s="618" t="str">
        <f>+Inputs!I42</f>
        <v>Miscellaneous</v>
      </c>
      <c r="C43" s="794">
        <f>Inputs!J42</f>
        <v>179080.95999999996</v>
      </c>
      <c r="D43" s="666"/>
      <c r="E43" s="841">
        <f>Inputs!K42</f>
        <v>-71436.5</v>
      </c>
      <c r="F43" s="812">
        <f t="shared" si="5"/>
        <v>107644.45999999996</v>
      </c>
      <c r="G43" s="668"/>
      <c r="H43" s="835">
        <f>Inputs!N42</f>
        <v>-573271.01763062365</v>
      </c>
      <c r="I43" s="812">
        <f t="shared" si="6"/>
        <v>-465626.55763062369</v>
      </c>
      <c r="J43" s="669"/>
      <c r="K43" s="670"/>
      <c r="L43" s="667">
        <f t="shared" si="7"/>
        <v>-465626.55763062369</v>
      </c>
      <c r="M43" s="531"/>
      <c r="N43" s="554"/>
      <c r="O43" s="553"/>
    </row>
    <row r="44" spans="1:15" ht="15.95" customHeight="1" thickTop="1" x14ac:dyDescent="0.2">
      <c r="A44" s="518">
        <f t="shared" si="0"/>
        <v>38</v>
      </c>
      <c r="B44" s="536" t="s">
        <v>27</v>
      </c>
      <c r="C44" s="671">
        <f>SUM(C18:C43)</f>
        <v>10562354.879999999</v>
      </c>
      <c r="D44" s="672"/>
      <c r="E44" s="813">
        <f>SUM(E18:E43)</f>
        <v>-127273.72334999649</v>
      </c>
      <c r="F44" s="814">
        <f>SUM(F18:F43)</f>
        <v>10435081.156650003</v>
      </c>
      <c r="G44" s="675"/>
      <c r="H44" s="813">
        <f>SUM(H18:H43)</f>
        <v>-208204.97164904687</v>
      </c>
      <c r="I44" s="814">
        <f>SUM(I18:I43)</f>
        <v>10226876.185000956</v>
      </c>
      <c r="J44" s="676"/>
      <c r="K44" s="673">
        <f ca="1">SUM(K18:K43)</f>
        <v>-35781.499532418165</v>
      </c>
      <c r="L44" s="674">
        <f ca="1">SUM(L18:L43)</f>
        <v>10191094.68546854</v>
      </c>
      <c r="M44" s="540"/>
      <c r="N44" s="553"/>
      <c r="O44" s="553"/>
    </row>
    <row r="45" spans="1:15" ht="15.95" customHeight="1" x14ac:dyDescent="0.2">
      <c r="A45" s="518">
        <f t="shared" si="0"/>
        <v>39</v>
      </c>
      <c r="B45" s="677"/>
      <c r="C45" s="678"/>
      <c r="D45" s="672"/>
      <c r="E45" s="815"/>
      <c r="F45" s="816"/>
      <c r="G45" s="675"/>
      <c r="H45" s="815"/>
      <c r="I45" s="816"/>
      <c r="J45" s="649"/>
      <c r="K45" s="680"/>
      <c r="L45" s="679"/>
      <c r="M45" s="534"/>
      <c r="N45" s="553"/>
      <c r="O45" s="553"/>
    </row>
    <row r="46" spans="1:15" ht="15.95" customHeight="1" x14ac:dyDescent="0.2">
      <c r="A46" s="518">
        <f t="shared" si="0"/>
        <v>40</v>
      </c>
      <c r="B46" s="619" t="s">
        <v>356</v>
      </c>
      <c r="C46" s="652">
        <f>C15-C44</f>
        <v>3039103.3400000017</v>
      </c>
      <c r="D46" s="651"/>
      <c r="E46" s="817">
        <f>E15-E44</f>
        <v>-45983.046650003525</v>
      </c>
      <c r="F46" s="807">
        <f>F15-F44</f>
        <v>2993120.2933499981</v>
      </c>
      <c r="G46" s="653"/>
      <c r="H46" s="836">
        <f>H15-H44</f>
        <v>208204.97164904687</v>
      </c>
      <c r="I46" s="837">
        <f>I15-I44</f>
        <v>3201325.2649990451</v>
      </c>
      <c r="J46" s="654"/>
      <c r="K46" s="655"/>
      <c r="L46" s="652">
        <f ca="1">L15-L44</f>
        <v>2612006.2318095695</v>
      </c>
      <c r="M46" s="531"/>
      <c r="N46" s="553"/>
      <c r="O46" s="553"/>
    </row>
    <row r="47" spans="1:15" ht="15.95" customHeight="1" x14ac:dyDescent="0.2">
      <c r="A47" s="518">
        <f t="shared" si="0"/>
        <v>41</v>
      </c>
      <c r="B47" s="622" t="s">
        <v>28</v>
      </c>
      <c r="C47" s="793">
        <f>Inputs!J46</f>
        <v>433423.37</v>
      </c>
      <c r="D47" s="656"/>
      <c r="E47" s="841">
        <f>Inputs!K46</f>
        <v>0</v>
      </c>
      <c r="F47" s="808">
        <f>+E47+C47</f>
        <v>433423.37</v>
      </c>
      <c r="G47" s="616"/>
      <c r="H47" s="833">
        <f>Prof_Int_Exp_Adj</f>
        <v>36880.414327570761</v>
      </c>
      <c r="I47" s="808">
        <f>F47+H47</f>
        <v>470303.78432757076</v>
      </c>
      <c r="J47" s="616"/>
      <c r="K47" s="660"/>
      <c r="L47" s="657">
        <f>I47+K47</f>
        <v>470303.78432757076</v>
      </c>
      <c r="M47" s="531"/>
      <c r="N47" s="561">
        <f>Proforma_Interest_Expense</f>
        <v>470303.78432757076</v>
      </c>
      <c r="O47" s="553" t="s">
        <v>88</v>
      </c>
    </row>
    <row r="48" spans="1:15" ht="15.95" customHeight="1" x14ac:dyDescent="0.2">
      <c r="A48" s="518">
        <f t="shared" si="0"/>
        <v>42</v>
      </c>
      <c r="B48" s="622" t="s">
        <v>383</v>
      </c>
      <c r="C48" s="793">
        <f>Inputs!J47</f>
        <v>381906.08999999997</v>
      </c>
      <c r="D48" s="656"/>
      <c r="E48" s="843">
        <f>Inputs!K47</f>
        <v>19908.240000000002</v>
      </c>
      <c r="F48" s="808">
        <f>+E48+C48</f>
        <v>401814.32999999996</v>
      </c>
      <c r="G48" s="616"/>
      <c r="H48" s="833">
        <f>IF(PFIS!I46-PFIS!I47&gt;0,FIT_Rate,0)*(PFIS!I46-Proforma_Interest_Expense)-PFIS!F48</f>
        <v>171700.18094100966</v>
      </c>
      <c r="I48" s="808">
        <f>F48+H48</f>
        <v>573514.51094100962</v>
      </c>
      <c r="J48" s="616"/>
      <c r="K48" s="664">
        <f ca="1">+'Int Sync, NTG, Rev Req'!G53</f>
        <v>-180094.1607450383</v>
      </c>
      <c r="L48" s="657">
        <f ca="1">I48+K48</f>
        <v>393420.35019597132</v>
      </c>
      <c r="M48" s="531"/>
      <c r="N48" s="562">
        <f ca="1">'Int Sync, NTG, Rev Req'!I50</f>
        <v>449869.35019597132</v>
      </c>
      <c r="O48" s="553" t="s">
        <v>88</v>
      </c>
    </row>
    <row r="49" spans="1:15" ht="15.95" customHeight="1" thickBot="1" x14ac:dyDescent="0.25">
      <c r="A49" s="518">
        <f t="shared" si="0"/>
        <v>43</v>
      </c>
      <c r="B49" s="623" t="s">
        <v>250</v>
      </c>
      <c r="C49" s="624">
        <f>+C44+C47+C48</f>
        <v>11377684.339999998</v>
      </c>
      <c r="D49" s="666"/>
      <c r="E49" s="819"/>
      <c r="F49" s="812">
        <f>+F44+F47+F48</f>
        <v>11270318.856650002</v>
      </c>
      <c r="G49" s="668"/>
      <c r="H49" s="819"/>
      <c r="I49" s="812">
        <f>+I44+I47+I48</f>
        <v>11270694.480269536</v>
      </c>
      <c r="J49" s="666"/>
      <c r="K49" s="668"/>
      <c r="L49" s="625">
        <f ca="1">+L44+L47+L48</f>
        <v>11054818.81999208</v>
      </c>
      <c r="M49" s="563"/>
      <c r="N49" s="553"/>
      <c r="O49" s="553"/>
    </row>
    <row r="50" spans="1:15" ht="15.95" customHeight="1" thickTop="1" thickBot="1" x14ac:dyDescent="0.25">
      <c r="A50" s="518">
        <f t="shared" si="0"/>
        <v>44</v>
      </c>
      <c r="B50" s="536" t="s">
        <v>253</v>
      </c>
      <c r="C50" s="671">
        <f>+C15-C49</f>
        <v>2223773.8800000027</v>
      </c>
      <c r="D50" s="672"/>
      <c r="E50" s="813">
        <f>SUM(E45:E49)</f>
        <v>-26074.806650003524</v>
      </c>
      <c r="F50" s="814">
        <f>+F15-F49</f>
        <v>2157882.5933499988</v>
      </c>
      <c r="G50" s="675"/>
      <c r="H50" s="813">
        <f>SUM(H45:H49)</f>
        <v>416785.56691762729</v>
      </c>
      <c r="I50" s="814">
        <f>+I15-I49</f>
        <v>2157506.9697304647</v>
      </c>
      <c r="J50" s="681"/>
      <c r="K50" s="673">
        <f ca="1">SUM(K45:K49)</f>
        <v>-180094.1607450383</v>
      </c>
      <c r="L50" s="564">
        <f ca="1">+L15-L49</f>
        <v>1748282.0972860288</v>
      </c>
      <c r="M50" s="565"/>
      <c r="N50" s="553"/>
      <c r="O50" s="553"/>
    </row>
    <row r="51" spans="1:15" ht="15.95" customHeight="1" thickBot="1" x14ac:dyDescent="0.25">
      <c r="A51" s="549">
        <f t="shared" si="0"/>
        <v>45</v>
      </c>
      <c r="B51" s="638" t="s">
        <v>249</v>
      </c>
      <c r="C51" s="566">
        <f>+C46-C48</f>
        <v>2657197.2500000019</v>
      </c>
      <c r="D51" s="567"/>
      <c r="E51" s="820"/>
      <c r="F51" s="821">
        <f>+F46-F48</f>
        <v>2591305.963349998</v>
      </c>
      <c r="G51" s="568"/>
      <c r="H51" s="820"/>
      <c r="I51" s="821">
        <f>+I46-I48</f>
        <v>2627810.7540580356</v>
      </c>
      <c r="J51" s="569"/>
      <c r="K51" s="570"/>
      <c r="L51" s="571">
        <f ca="1">+L46-L48</f>
        <v>2218585.8816135982</v>
      </c>
      <c r="M51" s="572"/>
      <c r="N51" s="573">
        <f>'Int Sync, NTG, Rev Req'!D29</f>
        <v>2219118.4350647964</v>
      </c>
      <c r="O51" s="574" t="s">
        <v>88</v>
      </c>
    </row>
    <row r="52" spans="1:15" ht="15.95" customHeight="1" x14ac:dyDescent="0.2">
      <c r="A52" s="518">
        <f t="shared" si="0"/>
        <v>46</v>
      </c>
      <c r="B52" s="560"/>
      <c r="C52" s="534"/>
      <c r="D52" s="534"/>
      <c r="E52" s="822"/>
      <c r="F52" s="823"/>
      <c r="G52" s="529"/>
      <c r="H52" s="822"/>
      <c r="I52" s="823"/>
      <c r="J52" s="542"/>
      <c r="K52" s="529"/>
      <c r="L52" s="534"/>
      <c r="M52" s="534"/>
      <c r="N52" s="575"/>
      <c r="O52" s="553"/>
    </row>
    <row r="53" spans="1:15" ht="15.95" customHeight="1" x14ac:dyDescent="0.2">
      <c r="A53" s="518">
        <f t="shared" si="0"/>
        <v>47</v>
      </c>
      <c r="B53" s="547" t="s">
        <v>29</v>
      </c>
      <c r="C53" s="534"/>
      <c r="D53" s="534"/>
      <c r="E53" s="822"/>
      <c r="F53" s="823"/>
      <c r="H53" s="822"/>
      <c r="I53" s="823"/>
      <c r="J53" s="576"/>
      <c r="K53" s="509"/>
      <c r="L53" s="528"/>
      <c r="M53" s="528"/>
      <c r="N53" s="553"/>
      <c r="O53" s="553"/>
    </row>
    <row r="54" spans="1:15" ht="15.95" customHeight="1" x14ac:dyDescent="0.2">
      <c r="A54" s="518">
        <f t="shared" si="0"/>
        <v>48</v>
      </c>
      <c r="B54" s="619" t="s">
        <v>89</v>
      </c>
      <c r="C54" s="593">
        <f>Inputs!J53</f>
        <v>63089271.399999991</v>
      </c>
      <c r="D54" s="612"/>
      <c r="E54" s="824">
        <f>+F54-C54</f>
        <v>525622.67000004649</v>
      </c>
      <c r="F54" s="825">
        <f>'5A and 5B'!$E$6</f>
        <v>63614894.070000038</v>
      </c>
      <c r="G54" s="626"/>
      <c r="H54" s="838">
        <f>I54-F54</f>
        <v>0</v>
      </c>
      <c r="I54" s="825">
        <f>'5A and 5B'!$E$6</f>
        <v>63614894.070000038</v>
      </c>
      <c r="J54" s="626"/>
      <c r="K54" s="613"/>
      <c r="L54" s="597">
        <f>+K54+I54</f>
        <v>63614894.070000038</v>
      </c>
      <c r="M54" s="531"/>
      <c r="N54" s="553"/>
      <c r="O54" s="553"/>
    </row>
    <row r="55" spans="1:15" s="535" customFormat="1" ht="15.95" customHeight="1" x14ac:dyDescent="0.2">
      <c r="A55" s="518">
        <f t="shared" si="0"/>
        <v>49</v>
      </c>
      <c r="B55" s="627" t="s">
        <v>30</v>
      </c>
      <c r="C55" s="599">
        <f>Inputs!J54</f>
        <v>-24641936.780000001</v>
      </c>
      <c r="D55" s="600"/>
      <c r="E55" s="826">
        <f>F55-C55</f>
        <v>-2036981.6400000826</v>
      </c>
      <c r="F55" s="827">
        <f>-'5A and 5B'!$K$6</f>
        <v>-26678918.420000084</v>
      </c>
      <c r="G55" s="628"/>
      <c r="H55" s="839">
        <f t="shared" ref="H55:H58" si="8">I55-F55</f>
        <v>0</v>
      </c>
      <c r="I55" s="827">
        <f>-'5A and 5B'!$K$6</f>
        <v>-26678918.420000084</v>
      </c>
      <c r="J55" s="628"/>
      <c r="K55" s="615"/>
      <c r="L55" s="604">
        <f>+K55+I55</f>
        <v>-26678918.420000084</v>
      </c>
      <c r="M55" s="531"/>
      <c r="N55" s="559"/>
      <c r="O55" s="559"/>
    </row>
    <row r="56" spans="1:15" s="535" customFormat="1" ht="15.95" customHeight="1" x14ac:dyDescent="0.2">
      <c r="A56" s="518">
        <f t="shared" si="0"/>
        <v>50</v>
      </c>
      <c r="B56" s="627" t="s">
        <v>71</v>
      </c>
      <c r="C56" s="599">
        <f>Inputs!J55</f>
        <v>-1526315.8599999999</v>
      </c>
      <c r="D56" s="600"/>
      <c r="E56" s="826"/>
      <c r="F56" s="828">
        <f>C56</f>
        <v>-1526315.8599999999</v>
      </c>
      <c r="G56" s="628"/>
      <c r="H56" s="839"/>
      <c r="I56" s="828">
        <f>F56</f>
        <v>-1526315.8599999999</v>
      </c>
      <c r="J56" s="628"/>
      <c r="K56" s="615"/>
      <c r="L56" s="628">
        <f>I56</f>
        <v>-1526315.8599999999</v>
      </c>
      <c r="M56" s="531"/>
      <c r="N56" s="559"/>
      <c r="O56" s="559"/>
    </row>
    <row r="57" spans="1:15" ht="15.95" customHeight="1" x14ac:dyDescent="0.2">
      <c r="A57" s="518">
        <f t="shared" si="0"/>
        <v>51</v>
      </c>
      <c r="B57" s="622" t="s">
        <v>252</v>
      </c>
      <c r="C57" s="599">
        <f>Inputs!J56</f>
        <v>-16754922.059999995</v>
      </c>
      <c r="D57" s="600"/>
      <c r="E57" s="826">
        <f>F57-C57</f>
        <v>156288.85999999568</v>
      </c>
      <c r="F57" s="827">
        <f>-'5A and 5B'!$Q$6</f>
        <v>-16598633.199999999</v>
      </c>
      <c r="G57" s="628"/>
      <c r="H57" s="839">
        <f t="shared" si="8"/>
        <v>0</v>
      </c>
      <c r="I57" s="827">
        <f>-'5A and 5B'!$Q$6</f>
        <v>-16598633.199999999</v>
      </c>
      <c r="J57" s="628"/>
      <c r="K57" s="615"/>
      <c r="L57" s="604">
        <f>+K57+I57</f>
        <v>-16598633.199999999</v>
      </c>
      <c r="M57" s="531"/>
      <c r="N57" s="553"/>
      <c r="O57" s="553"/>
    </row>
    <row r="58" spans="1:15" ht="15.95" customHeight="1" x14ac:dyDescent="0.2">
      <c r="A58" s="518">
        <f t="shared" si="0"/>
        <v>52</v>
      </c>
      <c r="B58" s="629" t="s">
        <v>31</v>
      </c>
      <c r="C58" s="606">
        <f>Inputs!J57</f>
        <v>8607510.3699999992</v>
      </c>
      <c r="D58" s="607"/>
      <c r="E58" s="829">
        <f>F58-C58</f>
        <v>879.06000000797212</v>
      </c>
      <c r="F58" s="800">
        <f>'5A and 5B'!$W$6</f>
        <v>8608389.4300000072</v>
      </c>
      <c r="G58" s="630"/>
      <c r="H58" s="840">
        <f t="shared" si="8"/>
        <v>0</v>
      </c>
      <c r="I58" s="800">
        <f>'5A and 5B'!$W$6</f>
        <v>8608389.4300000072</v>
      </c>
      <c r="J58" s="630"/>
      <c r="K58" s="631"/>
      <c r="L58" s="608">
        <f>+K58+I58</f>
        <v>8608389.4300000072</v>
      </c>
      <c r="M58" s="531"/>
      <c r="N58" s="553"/>
      <c r="O58" s="553"/>
    </row>
    <row r="59" spans="1:15" ht="15.95" customHeight="1" thickBot="1" x14ac:dyDescent="0.25">
      <c r="A59" s="518"/>
      <c r="B59" s="869" t="s">
        <v>524</v>
      </c>
      <c r="C59" s="870"/>
      <c r="D59" s="542"/>
      <c r="E59" s="871"/>
      <c r="F59" s="872"/>
      <c r="G59" s="870"/>
      <c r="H59" s="871">
        <f>'[3]Deferred Taxes'!$F$23</f>
        <v>-3140220.8880000003</v>
      </c>
      <c r="I59" s="872">
        <f>F59+H59</f>
        <v>-3140220.8880000003</v>
      </c>
      <c r="J59" s="870"/>
      <c r="K59" s="873"/>
      <c r="L59" s="870">
        <f>I59</f>
        <v>-3140220.8880000003</v>
      </c>
      <c r="M59" s="531"/>
      <c r="N59" s="553"/>
      <c r="O59" s="553"/>
    </row>
    <row r="60" spans="1:15" ht="15.95" customHeight="1" thickTop="1" x14ac:dyDescent="0.2">
      <c r="A60" s="518">
        <f>1+A58</f>
        <v>53</v>
      </c>
      <c r="B60" s="536" t="s">
        <v>247</v>
      </c>
      <c r="C60" s="537">
        <f>SUM(C54:C59)</f>
        <v>28773607.069999993</v>
      </c>
      <c r="D60" s="577"/>
      <c r="E60" s="803">
        <f t="shared" ref="E60" si="9">SUM(E54:E58)</f>
        <v>-1354191.0500000324</v>
      </c>
      <c r="F60" s="537">
        <f>SUM(F54:F59)</f>
        <v>27419416.019999962</v>
      </c>
      <c r="G60" s="577"/>
      <c r="H60" s="803">
        <f>SUM(H54:H59)</f>
        <v>-3140220.8880000003</v>
      </c>
      <c r="I60" s="537">
        <f>SUM(I54:I59)</f>
        <v>24279195.131999962</v>
      </c>
      <c r="J60" s="540"/>
      <c r="K60" s="538">
        <f>SUM(K54:K58)</f>
        <v>0</v>
      </c>
      <c r="L60" s="537">
        <f>SUM(L54:L59)</f>
        <v>24279195.131999962</v>
      </c>
      <c r="M60" s="540"/>
      <c r="N60" s="578">
        <f>'5A and 5B'!$L$6-'5A and 5B'!$X$6+Inputs!J55</f>
        <v>27459362.670000028</v>
      </c>
      <c r="O60" s="579" t="s">
        <v>88</v>
      </c>
    </row>
    <row r="61" spans="1:15" ht="15.95" customHeight="1" x14ac:dyDescent="0.2">
      <c r="A61" s="518">
        <f t="shared" si="0"/>
        <v>54</v>
      </c>
      <c r="B61" s="528"/>
      <c r="C61" s="528"/>
      <c r="D61" s="534"/>
      <c r="E61" s="529"/>
      <c r="F61" s="534"/>
      <c r="G61" s="529"/>
      <c r="H61" s="529"/>
      <c r="I61" s="580"/>
      <c r="J61" s="542"/>
      <c r="K61" s="529"/>
      <c r="L61" s="528"/>
      <c r="M61" s="528"/>
      <c r="N61" s="553"/>
      <c r="O61" s="553"/>
    </row>
    <row r="62" spans="1:15" ht="15.95" customHeight="1" x14ac:dyDescent="0.2">
      <c r="A62" s="518">
        <f t="shared" si="0"/>
        <v>55</v>
      </c>
      <c r="B62" s="619" t="s">
        <v>251</v>
      </c>
      <c r="C62" s="632">
        <f>C51/C60</f>
        <v>9.2348423454022041E-2</v>
      </c>
      <c r="D62" s="612"/>
      <c r="E62" s="633"/>
      <c r="F62" s="632">
        <f>F51/F60</f>
        <v>9.4506241907554731E-2</v>
      </c>
      <c r="G62" s="633"/>
      <c r="H62" s="620"/>
      <c r="I62" s="632">
        <f>I51/I60</f>
        <v>0.10823302583842999</v>
      </c>
      <c r="J62" s="634"/>
      <c r="K62" s="633"/>
      <c r="L62" s="635">
        <f ca="1">IF(L60&lt;0, 0%, L51/L60)</f>
        <v>9.1378065440460315E-2</v>
      </c>
      <c r="M62" s="581"/>
      <c r="N62" s="582">
        <f>+'Capital Structure'!I53</f>
        <v>9.1399999999999995E-2</v>
      </c>
      <c r="O62" s="553" t="s">
        <v>88</v>
      </c>
    </row>
    <row r="63" spans="1:15" ht="15.95" customHeight="1" x14ac:dyDescent="0.2">
      <c r="A63" s="518">
        <f t="shared" si="0"/>
        <v>56</v>
      </c>
      <c r="B63" s="621" t="s">
        <v>32</v>
      </c>
      <c r="C63" s="636">
        <f>Inputs!B13+Inputs!B12+Inputs!B11</f>
        <v>17923.705966370551</v>
      </c>
      <c r="D63" s="600"/>
      <c r="E63" s="617">
        <f>F63-C63</f>
        <v>0</v>
      </c>
      <c r="F63" s="637">
        <f>C63</f>
        <v>17923.705966370551</v>
      </c>
      <c r="G63" s="600"/>
      <c r="H63" s="617"/>
      <c r="I63" s="601">
        <f>+F63+H63</f>
        <v>17923.705966370551</v>
      </c>
      <c r="J63" s="600"/>
      <c r="K63" s="615"/>
      <c r="L63" s="601">
        <f>+K63+I63</f>
        <v>17923.705966370551</v>
      </c>
      <c r="M63" s="534"/>
      <c r="O63" s="553"/>
    </row>
    <row r="64" spans="1:15" x14ac:dyDescent="0.2">
      <c r="O64" s="867"/>
    </row>
    <row r="65" spans="2:15" ht="18" x14ac:dyDescent="0.2">
      <c r="B65" s="583" t="s">
        <v>350</v>
      </c>
      <c r="C65" s="584">
        <f>SUM(C54:C55)</f>
        <v>38447334.61999999</v>
      </c>
      <c r="D65" s="585"/>
      <c r="E65" s="586"/>
      <c r="F65" s="584">
        <f>SUM(F54:F55)</f>
        <v>36935975.649999954</v>
      </c>
      <c r="G65" s="587"/>
      <c r="H65" s="586"/>
      <c r="I65" s="584">
        <f>SUM(I54:I55)</f>
        <v>36935975.649999954</v>
      </c>
      <c r="J65" s="588"/>
      <c r="K65" s="586"/>
      <c r="L65" s="584">
        <f>SUM(L54:L55)</f>
        <v>36935975.649999954</v>
      </c>
      <c r="M65" s="589"/>
      <c r="O65" s="696"/>
    </row>
    <row r="66" spans="2:15" ht="15" customHeight="1" x14ac:dyDescent="0.2">
      <c r="B66" s="583" t="s">
        <v>351</v>
      </c>
      <c r="C66" s="584">
        <f>SUM(C57:C58)</f>
        <v>-8147411.6899999958</v>
      </c>
      <c r="D66" s="585"/>
      <c r="E66" s="586"/>
      <c r="F66" s="584">
        <f>SUM(F57:F58)</f>
        <v>-7990243.7699999921</v>
      </c>
      <c r="G66" s="587"/>
      <c r="H66" s="586"/>
      <c r="I66" s="584">
        <f>SUM(I57:I58)</f>
        <v>-7990243.7699999921</v>
      </c>
      <c r="J66" s="588"/>
      <c r="K66" s="586"/>
      <c r="L66" s="584">
        <f>SUM(L57:L58)</f>
        <v>-7990243.7699999921</v>
      </c>
      <c r="O66" s="696"/>
    </row>
    <row r="67" spans="2:15" ht="18.75" thickBot="1" x14ac:dyDescent="0.25">
      <c r="B67" s="583" t="s">
        <v>352</v>
      </c>
      <c r="C67" s="590">
        <f>SUM(C65:C66)</f>
        <v>30299922.929999992</v>
      </c>
      <c r="D67" s="585"/>
      <c r="E67" s="586"/>
      <c r="F67" s="590">
        <f>SUM(F65:F66)</f>
        <v>28945731.879999962</v>
      </c>
      <c r="G67" s="587"/>
      <c r="H67" s="586"/>
      <c r="I67" s="590">
        <f>SUM(I65:I66)</f>
        <v>28945731.879999962</v>
      </c>
      <c r="J67" s="588"/>
      <c r="K67" s="586"/>
      <c r="L67" s="590">
        <f>SUM(L65:L66)</f>
        <v>28945731.879999962</v>
      </c>
    </row>
    <row r="69" spans="2:15" x14ac:dyDescent="0.2">
      <c r="E69" s="531"/>
      <c r="G69" s="504"/>
      <c r="H69" s="531"/>
      <c r="I69" s="531"/>
    </row>
    <row r="70" spans="2:15" x14ac:dyDescent="0.2">
      <c r="E70" s="531"/>
      <c r="G70" s="504"/>
      <c r="H70" s="531"/>
      <c r="I70" s="531"/>
    </row>
    <row r="71" spans="2:15" x14ac:dyDescent="0.2">
      <c r="E71" s="531"/>
      <c r="G71" s="504"/>
      <c r="H71" s="531"/>
      <c r="I71" s="531"/>
    </row>
    <row r="72" spans="2:15" x14ac:dyDescent="0.2">
      <c r="H72" s="535"/>
      <c r="I72" s="535"/>
    </row>
    <row r="73" spans="2:15" x14ac:dyDescent="0.2">
      <c r="E73" s="535"/>
    </row>
    <row r="74" spans="2:15" x14ac:dyDescent="0.2">
      <c r="H74" s="535"/>
      <c r="I74" s="535"/>
    </row>
    <row r="75" spans="2:15" x14ac:dyDescent="0.2">
      <c r="I75" s="535">
        <f>I74-I72</f>
        <v>0</v>
      </c>
    </row>
  </sheetData>
  <phoneticPr fontId="0" type="noConversion"/>
  <printOptions horizontalCentered="1"/>
  <pageMargins left="0.25" right="0.25" top="0.25" bottom="0.25" header="0" footer="0"/>
  <pageSetup scale="59" orientation="landscape" r:id="rId1"/>
  <headerFooter alignWithMargins="0">
    <oddFooter>&amp;C&amp;F&amp;R&amp;D</oddFooter>
  </headerFooter>
  <cellWatches>
    <cellWatch r="L62"/>
    <cellWatch r="N62"/>
  </cellWatches>
  <ignoredErrors>
    <ignoredError sqref="F25" emptyCellReference="1"/>
    <ignoredError sqref="N9:N14 O16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theme="8" tint="0.39997558519241921"/>
    <pageSetUpPr fitToPage="1"/>
  </sheetPr>
  <dimension ref="A2:EW72"/>
  <sheetViews>
    <sheetView workbookViewId="0">
      <selection activeCell="B13" sqref="B13"/>
    </sheetView>
  </sheetViews>
  <sheetFormatPr defaultColWidth="8.88671875" defaultRowHeight="15.75" x14ac:dyDescent="0.25"/>
  <cols>
    <col min="1" max="1" width="4.109375" style="6" bestFit="1" customWidth="1"/>
    <col min="2" max="2" width="4.88671875" style="3" bestFit="1" customWidth="1"/>
    <col min="3" max="3" width="31.21875" style="3" bestFit="1" customWidth="1"/>
    <col min="4" max="4" width="13.21875" style="3" customWidth="1"/>
    <col min="5" max="5" width="10.21875" style="3" bestFit="1" customWidth="1"/>
    <col min="6" max="6" width="12.21875" style="3" customWidth="1"/>
    <col min="7" max="7" width="15.21875" style="3" bestFit="1" customWidth="1"/>
    <col min="8" max="8" width="10.33203125" style="3" customWidth="1"/>
    <col min="9" max="9" width="12.21875" style="3" customWidth="1"/>
    <col min="10" max="10" width="0.88671875" style="3" customWidth="1"/>
    <col min="11" max="11" width="9.21875" style="3" bestFit="1" customWidth="1"/>
    <col min="12" max="12" width="9.6640625" style="3" customWidth="1"/>
    <col min="13" max="13" width="10.21875" style="3" bestFit="1" customWidth="1"/>
    <col min="14" max="14" width="9.21875" style="3" customWidth="1"/>
    <col min="15" max="59" width="5" style="3" hidden="1" customWidth="1"/>
    <col min="60" max="61" width="5" style="3" customWidth="1"/>
    <col min="62" max="62" width="7.6640625" style="3" customWidth="1"/>
    <col min="63" max="63" width="5" style="3" customWidth="1"/>
    <col min="64" max="64" width="8.21875" style="3" bestFit="1" customWidth="1"/>
    <col min="65" max="73" width="5" style="3" bestFit="1" customWidth="1"/>
    <col min="74" max="75" width="6" style="3" bestFit="1" customWidth="1"/>
    <col min="76" max="79" width="5" style="3" bestFit="1" customWidth="1"/>
    <col min="80" max="87" width="6" style="3" bestFit="1" customWidth="1"/>
    <col min="88" max="89" width="5" style="3" bestFit="1" customWidth="1"/>
    <col min="90" max="103" width="6" style="3" bestFit="1" customWidth="1"/>
    <col min="104" max="105" width="5" style="3" bestFit="1" customWidth="1"/>
    <col min="106" max="108" width="6" style="3" bestFit="1" customWidth="1"/>
    <col min="109" max="110" width="5" style="3" bestFit="1" customWidth="1"/>
    <col min="111" max="112" width="6" style="3" bestFit="1" customWidth="1"/>
    <col min="113" max="152" width="5" style="3" bestFit="1" customWidth="1"/>
    <col min="153" max="153" width="4.44140625" style="3" bestFit="1" customWidth="1"/>
    <col min="154" max="16384" width="8.88671875" style="3"/>
  </cols>
  <sheetData>
    <row r="2" spans="1:13" x14ac:dyDescent="0.25">
      <c r="B2" s="59" t="str">
        <f>Inputs!B6</f>
        <v>Washington Water Service Company</v>
      </c>
      <c r="C2" s="59"/>
      <c r="D2" s="59"/>
      <c r="E2" s="59"/>
      <c r="F2" s="51"/>
      <c r="G2" s="60"/>
      <c r="H2" s="60"/>
      <c r="I2" s="60"/>
      <c r="J2" s="60"/>
      <c r="K2" s="60"/>
    </row>
    <row r="3" spans="1:13" x14ac:dyDescent="0.25">
      <c r="B3" s="59" t="str">
        <f>"UW-"&amp;Inputs!B7</f>
        <v>UW-0</v>
      </c>
      <c r="C3" s="59"/>
      <c r="D3" s="59"/>
      <c r="E3" s="59"/>
      <c r="F3" s="51"/>
      <c r="G3" s="59"/>
      <c r="J3" s="61"/>
      <c r="K3" s="61" t="s">
        <v>33</v>
      </c>
    </row>
    <row r="4" spans="1:13" x14ac:dyDescent="0.25">
      <c r="B4" s="59" t="str">
        <f>PFIS!B3</f>
        <v>For Test Year Ended December 31, 2020</v>
      </c>
      <c r="C4" s="59"/>
      <c r="F4" s="51"/>
      <c r="G4" s="60"/>
      <c r="H4" s="60"/>
      <c r="I4" s="60"/>
      <c r="J4" s="60"/>
      <c r="K4" s="60"/>
    </row>
    <row r="5" spans="1:13" x14ac:dyDescent="0.25">
      <c r="B5" s="78" t="s">
        <v>0</v>
      </c>
      <c r="C5" s="78"/>
      <c r="D5" s="78"/>
      <c r="E5" s="78"/>
      <c r="F5" s="305"/>
      <c r="G5" s="83"/>
      <c r="H5" s="83"/>
      <c r="I5" s="344"/>
    </row>
    <row r="6" spans="1:13" s="6" customFormat="1" x14ac:dyDescent="0.25">
      <c r="B6" s="6" t="s">
        <v>2</v>
      </c>
      <c r="C6" s="6" t="s">
        <v>3</v>
      </c>
      <c r="D6" s="6" t="s">
        <v>139</v>
      </c>
      <c r="E6" s="6" t="s">
        <v>4</v>
      </c>
      <c r="F6" s="6" t="s">
        <v>5</v>
      </c>
      <c r="G6" s="6" t="s">
        <v>6</v>
      </c>
      <c r="H6" s="62" t="s">
        <v>7</v>
      </c>
      <c r="I6" s="62" t="s">
        <v>8</v>
      </c>
      <c r="K6" s="189" t="s">
        <v>67</v>
      </c>
      <c r="L6" s="273" t="s">
        <v>68</v>
      </c>
      <c r="M6" s="273" t="s">
        <v>79</v>
      </c>
    </row>
    <row r="7" spans="1:13" ht="47.25" customHeight="1" x14ac:dyDescent="0.25">
      <c r="A7" s="986" t="s">
        <v>9</v>
      </c>
      <c r="B7" s="987" t="s">
        <v>91</v>
      </c>
      <c r="C7" s="987" t="s">
        <v>10</v>
      </c>
      <c r="D7" s="989" t="s">
        <v>182</v>
      </c>
      <c r="E7" s="984" t="s">
        <v>183</v>
      </c>
      <c r="F7" s="989" t="s">
        <v>184</v>
      </c>
      <c r="G7" s="984" t="s">
        <v>185</v>
      </c>
      <c r="H7" s="984" t="s">
        <v>186</v>
      </c>
      <c r="I7" s="984" t="s">
        <v>187</v>
      </c>
      <c r="J7" s="62"/>
      <c r="K7" s="63" t="s">
        <v>190</v>
      </c>
      <c r="L7" s="984" t="s">
        <v>186</v>
      </c>
      <c r="M7" s="303" t="s">
        <v>164</v>
      </c>
    </row>
    <row r="8" spans="1:13" s="65" customFormat="1" ht="15.75" customHeight="1" x14ac:dyDescent="0.25">
      <c r="A8" s="986"/>
      <c r="B8" s="988"/>
      <c r="C8" s="988"/>
      <c r="D8" s="990"/>
      <c r="E8" s="985"/>
      <c r="F8" s="990"/>
      <c r="G8" s="985"/>
      <c r="H8" s="985"/>
      <c r="I8" s="985"/>
      <c r="J8" s="64"/>
      <c r="K8" s="417" t="str">
        <f>TEXT(Inputs!B8,"yyyy")</f>
        <v>2020</v>
      </c>
      <c r="L8" s="985"/>
      <c r="M8" s="304" t="s">
        <v>377</v>
      </c>
    </row>
    <row r="9" spans="1:13" s="65" customFormat="1" x14ac:dyDescent="0.25">
      <c r="A9" s="109">
        <v>1</v>
      </c>
      <c r="B9" s="205" t="s">
        <v>42</v>
      </c>
      <c r="C9" s="20"/>
      <c r="D9" s="66"/>
      <c r="E9" s="66"/>
      <c r="F9" s="66"/>
      <c r="G9" s="67"/>
      <c r="H9" s="67"/>
      <c r="I9" s="67"/>
      <c r="J9" s="64"/>
      <c r="K9" s="307">
        <f>HLOOKUP((ABS(K8)),O53:EV70,16,FALSE)/100</f>
        <v>5.6250000000000001E-2</v>
      </c>
      <c r="L9" s="67"/>
      <c r="M9" s="67"/>
    </row>
    <row r="10" spans="1:13" x14ac:dyDescent="0.25">
      <c r="A10" s="109">
        <f>1+A9</f>
        <v>2</v>
      </c>
      <c r="B10" s="978" t="s">
        <v>527</v>
      </c>
      <c r="C10" s="979"/>
      <c r="D10" s="979"/>
      <c r="E10" s="979"/>
      <c r="F10" s="424"/>
      <c r="G10" s="425"/>
      <c r="H10" s="425"/>
      <c r="I10" s="425"/>
      <c r="J10" s="60"/>
      <c r="K10" s="60"/>
    </row>
    <row r="11" spans="1:13" x14ac:dyDescent="0.25">
      <c r="A11" s="109">
        <f t="shared" ref="A11:A55" si="0">1+A10</f>
        <v>3</v>
      </c>
      <c r="B11" s="980"/>
      <c r="C11" s="981"/>
      <c r="D11" s="981"/>
      <c r="E11" s="981"/>
      <c r="F11" s="430"/>
      <c r="G11" s="431"/>
      <c r="H11" s="431"/>
      <c r="I11" s="431"/>
      <c r="J11" s="60"/>
      <c r="K11" s="60"/>
    </row>
    <row r="12" spans="1:13" x14ac:dyDescent="0.25">
      <c r="A12" s="109">
        <f t="shared" si="0"/>
        <v>4</v>
      </c>
      <c r="B12" s="982"/>
      <c r="C12" s="983"/>
      <c r="D12" s="983"/>
      <c r="E12" s="983"/>
      <c r="F12" s="430"/>
      <c r="G12" s="431"/>
      <c r="H12" s="431"/>
      <c r="I12" s="431"/>
      <c r="J12" s="60"/>
      <c r="K12" s="60"/>
    </row>
    <row r="13" spans="1:13" x14ac:dyDescent="0.25">
      <c r="A13" s="109">
        <f t="shared" si="0"/>
        <v>5</v>
      </c>
      <c r="B13" s="426"/>
      <c r="C13" s="427"/>
      <c r="D13" s="428"/>
      <c r="E13" s="429"/>
      <c r="F13" s="430"/>
      <c r="G13" s="431"/>
      <c r="H13" s="431"/>
      <c r="I13" s="431"/>
      <c r="J13" s="60"/>
      <c r="K13" s="60"/>
    </row>
    <row r="14" spans="1:13" x14ac:dyDescent="0.25">
      <c r="A14" s="109">
        <f t="shared" si="0"/>
        <v>6</v>
      </c>
      <c r="B14" s="426"/>
      <c r="C14" s="427"/>
      <c r="D14" s="428"/>
      <c r="E14" s="429"/>
      <c r="F14" s="430"/>
      <c r="G14" s="431"/>
      <c r="H14" s="431"/>
      <c r="I14" s="431"/>
      <c r="J14" s="60"/>
      <c r="K14" s="60"/>
    </row>
    <row r="15" spans="1:13" x14ac:dyDescent="0.25">
      <c r="A15" s="109">
        <f t="shared" si="0"/>
        <v>7</v>
      </c>
      <c r="B15" s="426"/>
      <c r="C15" s="427"/>
      <c r="D15" s="428"/>
      <c r="E15" s="429"/>
      <c r="F15" s="430"/>
      <c r="G15" s="431"/>
      <c r="H15" s="431"/>
      <c r="I15" s="431"/>
      <c r="J15" s="60"/>
      <c r="K15" s="60"/>
    </row>
    <row r="16" spans="1:13" hidden="1" x14ac:dyDescent="0.25">
      <c r="A16" s="109">
        <f t="shared" si="0"/>
        <v>8</v>
      </c>
      <c r="B16" s="426"/>
      <c r="C16" s="427"/>
      <c r="D16" s="428"/>
      <c r="E16" s="429"/>
      <c r="F16" s="430"/>
      <c r="G16" s="431"/>
      <c r="H16" s="431"/>
      <c r="I16" s="431"/>
      <c r="J16" s="60"/>
      <c r="K16" s="60"/>
    </row>
    <row r="17" spans="1:11" hidden="1" x14ac:dyDescent="0.25">
      <c r="A17" s="109">
        <f t="shared" si="0"/>
        <v>9</v>
      </c>
      <c r="B17" s="426"/>
      <c r="C17" s="427"/>
      <c r="D17" s="428"/>
      <c r="E17" s="429"/>
      <c r="F17" s="430"/>
      <c r="G17" s="431"/>
      <c r="H17" s="431"/>
      <c r="I17" s="431"/>
      <c r="J17" s="60"/>
      <c r="K17" s="60"/>
    </row>
    <row r="18" spans="1:11" hidden="1" x14ac:dyDescent="0.25">
      <c r="A18" s="109">
        <f t="shared" si="0"/>
        <v>10</v>
      </c>
      <c r="B18" s="426"/>
      <c r="C18" s="427"/>
      <c r="D18" s="428"/>
      <c r="E18" s="429"/>
      <c r="F18" s="430"/>
      <c r="G18" s="431"/>
      <c r="H18" s="431"/>
      <c r="I18" s="431"/>
      <c r="J18" s="60"/>
      <c r="K18" s="60"/>
    </row>
    <row r="19" spans="1:11" hidden="1" x14ac:dyDescent="0.25">
      <c r="A19" s="109">
        <f t="shared" si="0"/>
        <v>11</v>
      </c>
      <c r="B19" s="426"/>
      <c r="C19" s="427"/>
      <c r="D19" s="428"/>
      <c r="E19" s="429"/>
      <c r="F19" s="430"/>
      <c r="G19" s="431"/>
      <c r="H19" s="431"/>
      <c r="I19" s="431"/>
      <c r="J19" s="60"/>
      <c r="K19" s="60"/>
    </row>
    <row r="20" spans="1:11" hidden="1" x14ac:dyDescent="0.25">
      <c r="A20" s="109">
        <f t="shared" si="0"/>
        <v>12</v>
      </c>
      <c r="B20" s="426"/>
      <c r="C20" s="427"/>
      <c r="D20" s="428"/>
      <c r="E20" s="429"/>
      <c r="F20" s="430"/>
      <c r="G20" s="431"/>
      <c r="H20" s="431"/>
      <c r="I20" s="431"/>
      <c r="J20" s="60"/>
      <c r="K20" s="60"/>
    </row>
    <row r="21" spans="1:11" hidden="1" x14ac:dyDescent="0.25">
      <c r="A21" s="109">
        <f t="shared" si="0"/>
        <v>13</v>
      </c>
      <c r="B21" s="426"/>
      <c r="C21" s="427"/>
      <c r="D21" s="428"/>
      <c r="E21" s="429"/>
      <c r="F21" s="430"/>
      <c r="G21" s="431"/>
      <c r="H21" s="431"/>
      <c r="I21" s="431"/>
      <c r="J21" s="60"/>
      <c r="K21" s="60"/>
    </row>
    <row r="22" spans="1:11" hidden="1" x14ac:dyDescent="0.25">
      <c r="A22" s="109">
        <f t="shared" si="0"/>
        <v>14</v>
      </c>
      <c r="B22" s="426"/>
      <c r="C22" s="427"/>
      <c r="D22" s="428"/>
      <c r="E22" s="429"/>
      <c r="F22" s="430"/>
      <c r="G22" s="431"/>
      <c r="H22" s="431"/>
      <c r="I22" s="431"/>
      <c r="J22" s="60"/>
      <c r="K22" s="60"/>
    </row>
    <row r="23" spans="1:11" hidden="1" x14ac:dyDescent="0.25">
      <c r="A23" s="109">
        <f t="shared" si="0"/>
        <v>15</v>
      </c>
      <c r="B23" s="426"/>
      <c r="C23" s="427"/>
      <c r="D23" s="428"/>
      <c r="E23" s="429"/>
      <c r="F23" s="430"/>
      <c r="G23" s="431"/>
      <c r="H23" s="431"/>
      <c r="I23" s="431"/>
      <c r="J23" s="60"/>
      <c r="K23" s="60"/>
    </row>
    <row r="24" spans="1:11" hidden="1" x14ac:dyDescent="0.25">
      <c r="A24" s="109">
        <f t="shared" si="0"/>
        <v>16</v>
      </c>
      <c r="B24" s="426"/>
      <c r="C24" s="427"/>
      <c r="D24" s="428"/>
      <c r="E24" s="429"/>
      <c r="F24" s="430"/>
      <c r="G24" s="431"/>
      <c r="H24" s="431"/>
      <c r="I24" s="431"/>
      <c r="J24" s="60"/>
      <c r="K24" s="60"/>
    </row>
    <row r="25" spans="1:11" hidden="1" x14ac:dyDescent="0.25">
      <c r="A25" s="109">
        <f t="shared" si="0"/>
        <v>17</v>
      </c>
      <c r="B25" s="426"/>
      <c r="C25" s="427"/>
      <c r="D25" s="428"/>
      <c r="E25" s="429"/>
      <c r="F25" s="430"/>
      <c r="G25" s="431"/>
      <c r="H25" s="431"/>
      <c r="I25" s="431"/>
      <c r="J25" s="60"/>
      <c r="K25" s="60"/>
    </row>
    <row r="26" spans="1:11" hidden="1" x14ac:dyDescent="0.25">
      <c r="A26" s="109">
        <f>1+A25</f>
        <v>18</v>
      </c>
      <c r="B26" s="426"/>
      <c r="C26" s="427"/>
      <c r="D26" s="428"/>
      <c r="E26" s="429"/>
      <c r="F26" s="430"/>
      <c r="G26" s="431"/>
      <c r="H26" s="431"/>
      <c r="I26" s="431"/>
      <c r="J26" s="60"/>
      <c r="K26" s="60"/>
    </row>
    <row r="27" spans="1:11" hidden="1" x14ac:dyDescent="0.25">
      <c r="A27" s="109">
        <f t="shared" si="0"/>
        <v>19</v>
      </c>
      <c r="B27" s="426"/>
      <c r="C27" s="427"/>
      <c r="D27" s="428"/>
      <c r="E27" s="429"/>
      <c r="F27" s="430"/>
      <c r="G27" s="431"/>
      <c r="H27" s="431"/>
      <c r="I27" s="431"/>
      <c r="J27" s="60"/>
      <c r="K27" s="60"/>
    </row>
    <row r="28" spans="1:11" x14ac:dyDescent="0.25">
      <c r="A28" s="109">
        <f t="shared" si="0"/>
        <v>20</v>
      </c>
      <c r="B28" s="426"/>
      <c r="C28" s="427"/>
      <c r="D28" s="428"/>
      <c r="E28" s="429"/>
      <c r="F28" s="430"/>
      <c r="G28" s="431"/>
      <c r="H28" s="431"/>
      <c r="I28" s="431"/>
      <c r="J28" s="60"/>
      <c r="K28" s="60"/>
    </row>
    <row r="29" spans="1:11" x14ac:dyDescent="0.25">
      <c r="A29" s="109">
        <f t="shared" si="0"/>
        <v>21</v>
      </c>
      <c r="B29" s="426"/>
      <c r="C29" s="427"/>
      <c r="D29" s="428"/>
      <c r="E29" s="429"/>
      <c r="F29" s="430"/>
      <c r="G29" s="431"/>
      <c r="H29" s="431"/>
      <c r="I29" s="431"/>
      <c r="J29" s="60"/>
      <c r="K29" s="60"/>
    </row>
    <row r="30" spans="1:11" ht="16.5" thickBot="1" x14ac:dyDescent="0.3">
      <c r="A30" s="109">
        <f t="shared" si="0"/>
        <v>22</v>
      </c>
      <c r="B30" s="432"/>
      <c r="C30" s="433"/>
      <c r="D30" s="434"/>
      <c r="E30" s="435"/>
      <c r="F30" s="436"/>
      <c r="G30" s="437"/>
      <c r="H30" s="437"/>
      <c r="I30" s="437"/>
      <c r="J30" s="60"/>
      <c r="K30" s="60"/>
    </row>
    <row r="31" spans="1:11" ht="16.5" thickTop="1" x14ac:dyDescent="0.25">
      <c r="A31" s="109">
        <f t="shared" si="0"/>
        <v>23</v>
      </c>
      <c r="B31" s="70"/>
      <c r="C31" s="71" t="s">
        <v>49</v>
      </c>
      <c r="D31" s="51"/>
      <c r="E31" s="51"/>
      <c r="F31" s="72"/>
      <c r="G31" s="73"/>
      <c r="H31" s="60"/>
      <c r="I31" s="74"/>
      <c r="J31" s="75"/>
      <c r="K31" s="75"/>
    </row>
    <row r="32" spans="1:11" x14ac:dyDescent="0.25">
      <c r="A32" s="109">
        <f t="shared" si="0"/>
        <v>24</v>
      </c>
      <c r="B32" s="177"/>
      <c r="C32" s="174"/>
      <c r="D32" s="57"/>
      <c r="E32" s="57"/>
      <c r="F32" s="56"/>
      <c r="H32" s="69"/>
      <c r="I32" s="69"/>
      <c r="J32" s="69"/>
      <c r="K32" s="69"/>
    </row>
    <row r="33" spans="1:62" x14ac:dyDescent="0.25">
      <c r="A33" s="109">
        <f t="shared" si="0"/>
        <v>25</v>
      </c>
      <c r="B33" s="78" t="s">
        <v>50</v>
      </c>
      <c r="C33" s="78"/>
      <c r="D33" s="79"/>
      <c r="E33" s="79"/>
      <c r="F33" s="79"/>
      <c r="G33" s="80"/>
      <c r="H33" s="80"/>
      <c r="I33" s="80"/>
      <c r="J33" s="60"/>
      <c r="K33" s="60"/>
      <c r="L33" s="51"/>
      <c r="M33" s="51"/>
      <c r="N33" s="51"/>
      <c r="O33" s="51"/>
      <c r="P33" s="51"/>
      <c r="Q33" s="51"/>
    </row>
    <row r="34" spans="1:62" x14ac:dyDescent="0.25">
      <c r="A34" s="109">
        <f t="shared" si="0"/>
        <v>26</v>
      </c>
      <c r="B34" s="438"/>
      <c r="C34" s="439" t="s">
        <v>140</v>
      </c>
      <c r="D34" s="423">
        <f>'[4]Capital Structure'!$F$32</f>
        <v>39732206.620000005</v>
      </c>
      <c r="E34" s="440"/>
      <c r="F34" s="424">
        <f t="shared" ref="F34:F39" si="1">+D34</f>
        <v>39732206.620000005</v>
      </c>
      <c r="G34" s="425">
        <f>+F34/$F$41</f>
        <v>0.81016975250563505</v>
      </c>
      <c r="H34" s="441">
        <v>0.12</v>
      </c>
      <c r="I34" s="425">
        <f>(+G34*H34)</f>
        <v>9.7220370300676207E-2</v>
      </c>
      <c r="J34" s="60"/>
      <c r="K34" s="60"/>
      <c r="L34" s="51"/>
      <c r="M34" s="51"/>
      <c r="N34" s="51"/>
      <c r="O34" s="51"/>
      <c r="P34" s="51"/>
      <c r="Q34" s="51"/>
    </row>
    <row r="35" spans="1:62" x14ac:dyDescent="0.25">
      <c r="A35" s="109">
        <f t="shared" si="0"/>
        <v>27</v>
      </c>
      <c r="B35" s="442"/>
      <c r="C35" s="443" t="s">
        <v>280</v>
      </c>
      <c r="D35" s="428">
        <f>Inputs!G31</f>
        <v>0</v>
      </c>
      <c r="E35" s="444"/>
      <c r="F35" s="430">
        <f t="shared" si="1"/>
        <v>0</v>
      </c>
      <c r="G35" s="431">
        <f t="shared" ref="G35:G37" si="2">+F35/$F$41</f>
        <v>0</v>
      </c>
      <c r="H35" s="445">
        <v>0.12</v>
      </c>
      <c r="I35" s="431">
        <f t="shared" ref="I35:I37" si="3">(+G35*H35)</f>
        <v>0</v>
      </c>
      <c r="J35" s="60"/>
      <c r="K35" s="60"/>
      <c r="L35" s="51"/>
      <c r="M35" s="51"/>
      <c r="N35" s="51"/>
      <c r="O35" s="51"/>
      <c r="P35" s="51"/>
      <c r="Q35" s="51"/>
    </row>
    <row r="36" spans="1:62" x14ac:dyDescent="0.25">
      <c r="A36" s="109">
        <f t="shared" si="0"/>
        <v>28</v>
      </c>
      <c r="B36" s="442"/>
      <c r="C36" s="443" t="s">
        <v>281</v>
      </c>
      <c r="D36" s="428">
        <f>Inputs!G32</f>
        <v>0</v>
      </c>
      <c r="E36" s="444"/>
      <c r="F36" s="430">
        <f t="shared" si="1"/>
        <v>0</v>
      </c>
      <c r="G36" s="431">
        <f t="shared" si="2"/>
        <v>0</v>
      </c>
      <c r="H36" s="445">
        <v>0.12</v>
      </c>
      <c r="I36" s="431">
        <f t="shared" si="3"/>
        <v>0</v>
      </c>
      <c r="J36" s="60"/>
      <c r="K36" s="60"/>
      <c r="L36" s="51"/>
      <c r="M36" s="51"/>
      <c r="N36" s="51"/>
      <c r="O36" s="51"/>
      <c r="P36" s="51"/>
      <c r="Q36" s="51"/>
    </row>
    <row r="37" spans="1:62" x14ac:dyDescent="0.25">
      <c r="A37" s="109">
        <f t="shared" si="0"/>
        <v>29</v>
      </c>
      <c r="B37" s="442"/>
      <c r="C37" s="443" t="s">
        <v>270</v>
      </c>
      <c r="D37" s="428">
        <f>Inputs!G33</f>
        <v>0</v>
      </c>
      <c r="E37" s="444"/>
      <c r="F37" s="430">
        <f t="shared" si="1"/>
        <v>0</v>
      </c>
      <c r="G37" s="431">
        <f t="shared" si="2"/>
        <v>0</v>
      </c>
      <c r="H37" s="445">
        <v>0.12</v>
      </c>
      <c r="I37" s="431">
        <f t="shared" si="3"/>
        <v>0</v>
      </c>
      <c r="J37" s="60"/>
      <c r="K37" s="60"/>
      <c r="L37" s="51"/>
      <c r="M37" s="51"/>
      <c r="N37" s="51"/>
      <c r="O37" s="51"/>
      <c r="P37" s="51"/>
      <c r="Q37" s="51"/>
    </row>
    <row r="38" spans="1:62" x14ac:dyDescent="0.25">
      <c r="A38" s="109">
        <f t="shared" si="0"/>
        <v>30</v>
      </c>
      <c r="B38" s="446"/>
      <c r="C38" s="447" t="s">
        <v>51</v>
      </c>
      <c r="D38" s="428">
        <f>Inputs!G34</f>
        <v>0</v>
      </c>
      <c r="E38" s="444"/>
      <c r="F38" s="430">
        <f t="shared" si="1"/>
        <v>0</v>
      </c>
      <c r="G38" s="431">
        <f>+F38/$F$41</f>
        <v>0</v>
      </c>
      <c r="H38" s="445">
        <v>0.12</v>
      </c>
      <c r="I38" s="431">
        <f>(+G38*H38)</f>
        <v>0</v>
      </c>
      <c r="J38" s="60"/>
      <c r="K38" s="60"/>
      <c r="L38" s="51"/>
      <c r="M38" s="51"/>
      <c r="N38" s="51"/>
      <c r="O38" s="51"/>
      <c r="P38" s="51"/>
      <c r="Q38" s="51"/>
    </row>
    <row r="39" spans="1:62" x14ac:dyDescent="0.25">
      <c r="A39" s="109">
        <f t="shared" si="0"/>
        <v>31</v>
      </c>
      <c r="B39" s="442"/>
      <c r="C39" s="448" t="s">
        <v>52</v>
      </c>
      <c r="D39" s="428">
        <f>'[4]Capital Structure'!$F$33</f>
        <v>7151739.9800000004</v>
      </c>
      <c r="E39" s="444"/>
      <c r="F39" s="430">
        <f t="shared" si="1"/>
        <v>7151739.9800000004</v>
      </c>
      <c r="G39" s="431">
        <f>+F39/$F$41</f>
        <v>0.14582938886320668</v>
      </c>
      <c r="H39" s="445">
        <v>0.12</v>
      </c>
      <c r="I39" s="431">
        <f>(+G39*H39)</f>
        <v>1.74995266635848E-2</v>
      </c>
      <c r="J39" s="60"/>
      <c r="K39" s="60"/>
      <c r="L39" s="51"/>
      <c r="M39" s="51"/>
      <c r="N39" s="51"/>
      <c r="O39" s="51"/>
      <c r="P39" s="51"/>
      <c r="Q39" s="51"/>
    </row>
    <row r="40" spans="1:62" ht="16.5" thickBot="1" x14ac:dyDescent="0.3">
      <c r="A40" s="109">
        <f t="shared" si="0"/>
        <v>32</v>
      </c>
      <c r="B40" s="449"/>
      <c r="C40" s="450" t="s">
        <v>72</v>
      </c>
      <c r="D40" s="451">
        <f>'[4]Capital Structure'!$F$34</f>
        <v>791608.4224666612</v>
      </c>
      <c r="E40" s="452"/>
      <c r="F40" s="451">
        <f>PFIS!F50</f>
        <v>2157882.5933499988</v>
      </c>
      <c r="G40" s="437">
        <f>+F40/$F$41</f>
        <v>4.4000858631158157E-2</v>
      </c>
      <c r="H40" s="453">
        <v>0.12</v>
      </c>
      <c r="I40" s="437">
        <f>(+G40*H40)</f>
        <v>5.280103035738979E-3</v>
      </c>
      <c r="J40" s="60"/>
      <c r="K40" s="60"/>
      <c r="L40" s="51"/>
      <c r="M40" s="51"/>
      <c r="O40" s="51"/>
      <c r="P40" s="51"/>
      <c r="Q40" s="51"/>
    </row>
    <row r="41" spans="1:62" x14ac:dyDescent="0.25">
      <c r="A41" s="109">
        <f t="shared" si="0"/>
        <v>33</v>
      </c>
      <c r="B41" s="70"/>
      <c r="C41" s="76" t="s">
        <v>53</v>
      </c>
      <c r="D41" s="77">
        <f>SUM(D34:D40)</f>
        <v>47675555.022466667</v>
      </c>
      <c r="F41" s="77">
        <f>SUM(F34:F40)</f>
        <v>49041829.19335001</v>
      </c>
      <c r="G41" s="73">
        <f>SUM(G34:G40)</f>
        <v>1</v>
      </c>
      <c r="H41" s="60"/>
      <c r="I41" s="81">
        <f>SUM(I34:I40)</f>
        <v>0.11999999999999998</v>
      </c>
      <c r="J41" s="82"/>
      <c r="K41" s="82"/>
      <c r="L41" s="51"/>
      <c r="M41" s="51"/>
      <c r="O41" s="51"/>
      <c r="P41" s="51"/>
      <c r="Q41" s="51"/>
    </row>
    <row r="42" spans="1:62" x14ac:dyDescent="0.25">
      <c r="A42" s="109">
        <f t="shared" si="0"/>
        <v>34</v>
      </c>
      <c r="B42" s="177"/>
      <c r="C42" s="174"/>
      <c r="D42" s="174"/>
      <c r="E42" s="174"/>
      <c r="F42" s="57"/>
      <c r="H42" s="69"/>
      <c r="I42" s="178"/>
      <c r="J42" s="178"/>
      <c r="M42" s="884" t="s">
        <v>164</v>
      </c>
      <c r="O42" s="303"/>
      <c r="P42" s="51"/>
      <c r="Q42" s="51"/>
    </row>
    <row r="43" spans="1:62" ht="16.5" thickBot="1" x14ac:dyDescent="0.3">
      <c r="A43" s="109">
        <f t="shared" si="0"/>
        <v>35</v>
      </c>
      <c r="B43" s="78" t="s">
        <v>54</v>
      </c>
      <c r="C43" s="78"/>
      <c r="D43" s="78"/>
      <c r="E43" s="78"/>
      <c r="F43" s="305" t="s">
        <v>236</v>
      </c>
      <c r="G43" s="305" t="s">
        <v>375</v>
      </c>
      <c r="H43" s="305" t="s">
        <v>376</v>
      </c>
      <c r="I43" s="305" t="s">
        <v>246</v>
      </c>
      <c r="J43" s="178"/>
      <c r="K43" s="305" t="str">
        <f>+G43</f>
        <v>Percentage</v>
      </c>
      <c r="L43" s="305" t="str">
        <f>+H43</f>
        <v>Weight</v>
      </c>
      <c r="M43" s="305" t="s">
        <v>377</v>
      </c>
      <c r="O43" s="304"/>
      <c r="P43" s="51"/>
      <c r="Q43" s="51"/>
    </row>
    <row r="44" spans="1:62" x14ac:dyDescent="0.25">
      <c r="A44" s="109">
        <f t="shared" si="0"/>
        <v>36</v>
      </c>
      <c r="B44" s="288">
        <v>0.4</v>
      </c>
      <c r="E44" s="84" t="s">
        <v>42</v>
      </c>
      <c r="F44" s="454">
        <f>'[4]Capital Structure'!$F$46</f>
        <v>20091441.291173413</v>
      </c>
      <c r="G44" s="881">
        <f>'[4]Capital Structure'!$G$46</f>
        <v>0.29647826204640892</v>
      </c>
      <c r="H44" s="881">
        <f>'[4]Capital Structure'!$H$46</f>
        <v>4.5694925031649944E-2</v>
      </c>
      <c r="I44" s="881">
        <f>'[4]Capital Structure'!$I$46</f>
        <v>1.3547551957724523E-2</v>
      </c>
      <c r="J44" s="178"/>
      <c r="K44" s="881">
        <v>0.4</v>
      </c>
      <c r="L44" s="881">
        <f>+H44</f>
        <v>4.5694925031649944E-2</v>
      </c>
      <c r="M44" s="881">
        <f>'[4]Capital Structure'!$L$46+'[4]Capital Structure'!$L$47</f>
        <v>1.937064971761402E-2</v>
      </c>
      <c r="BJ44" s="85"/>
    </row>
    <row r="45" spans="1:62" x14ac:dyDescent="0.25">
      <c r="A45" s="109">
        <f t="shared" si="0"/>
        <v>37</v>
      </c>
      <c r="B45" s="288"/>
      <c r="E45" s="84"/>
      <c r="F45" s="455"/>
      <c r="G45" s="456"/>
      <c r="H45" s="456"/>
      <c r="I45" s="456"/>
      <c r="J45" s="178"/>
      <c r="K45" s="456"/>
      <c r="L45" s="456"/>
      <c r="M45" s="456"/>
    </row>
    <row r="46" spans="1:62" x14ac:dyDescent="0.25">
      <c r="A46" s="109">
        <f t="shared" si="0"/>
        <v>38</v>
      </c>
      <c r="B46" s="288">
        <v>0.6</v>
      </c>
      <c r="E46" s="84" t="s">
        <v>50</v>
      </c>
      <c r="F46" s="430">
        <f>'[4]Capital Structure'!$F$48</f>
        <v>47675555.022466667</v>
      </c>
      <c r="G46" s="431">
        <f>'[4]Capital Structure'!$G$48</f>
        <v>0.70352173795359096</v>
      </c>
      <c r="H46" s="431">
        <f>'[4]Capital Structure'!$H$48</f>
        <v>0.12</v>
      </c>
      <c r="I46" s="431">
        <f>'[4]Capital Structure'!$I$48</f>
        <v>8.4422608554430914E-2</v>
      </c>
      <c r="J46" s="178"/>
      <c r="K46" s="437">
        <v>0.6</v>
      </c>
      <c r="L46" s="437">
        <f>+H46</f>
        <v>0.12</v>
      </c>
      <c r="M46" s="437">
        <f>'[4]Capital Structure'!$L$48</f>
        <v>7.1999999999999995E-2</v>
      </c>
      <c r="BJ46" s="85"/>
    </row>
    <row r="47" spans="1:62" ht="16.5" thickBot="1" x14ac:dyDescent="0.3">
      <c r="A47" s="109">
        <f t="shared" si="0"/>
        <v>39</v>
      </c>
      <c r="B47" s="70"/>
      <c r="C47" s="59"/>
      <c r="D47" s="59"/>
      <c r="E47" s="59"/>
      <c r="F47" s="457"/>
      <c r="G47" s="458"/>
      <c r="H47" s="458"/>
      <c r="I47" s="458"/>
      <c r="J47" s="178"/>
      <c r="K47" s="82"/>
      <c r="L47" s="82"/>
      <c r="M47" s="445"/>
      <c r="BJ47" s="297"/>
    </row>
    <row r="48" spans="1:62" x14ac:dyDescent="0.25">
      <c r="A48" s="109">
        <f t="shared" si="0"/>
        <v>40</v>
      </c>
      <c r="B48" s="70"/>
      <c r="C48" s="59"/>
      <c r="D48" s="59"/>
      <c r="E48" s="59"/>
      <c r="F48" s="306">
        <f>SUM(F44:F47)</f>
        <v>67766996.313640088</v>
      </c>
      <c r="G48" s="882">
        <f>SUM(G44:G47)</f>
        <v>0.99999999999999989</v>
      </c>
      <c r="H48" s="882"/>
      <c r="I48" s="882"/>
      <c r="J48" s="178"/>
      <c r="K48" s="178"/>
      <c r="L48" s="178"/>
      <c r="M48" s="445"/>
      <c r="BJ48" s="297"/>
    </row>
    <row r="49" spans="1:153" ht="16.5" thickBot="1" x14ac:dyDescent="0.3">
      <c r="A49" s="109">
        <f t="shared" si="0"/>
        <v>41</v>
      </c>
      <c r="B49" s="70"/>
      <c r="C49" s="59"/>
      <c r="D49" s="59"/>
      <c r="E49" s="59"/>
      <c r="F49" s="51"/>
      <c r="H49" s="60"/>
      <c r="I49" s="69"/>
      <c r="J49" s="178"/>
      <c r="K49" s="648"/>
      <c r="L49" s="648"/>
      <c r="M49" s="453"/>
      <c r="BJ49" s="297"/>
      <c r="BL49" s="259"/>
    </row>
    <row r="50" spans="1:153" ht="18.75" x14ac:dyDescent="0.3">
      <c r="A50" s="109">
        <f t="shared" si="0"/>
        <v>42</v>
      </c>
      <c r="B50" s="70"/>
      <c r="C50" s="59"/>
      <c r="D50" s="86"/>
      <c r="E50" s="86"/>
      <c r="G50" s="273" t="s">
        <v>55</v>
      </c>
      <c r="H50" s="273"/>
      <c r="I50" s="883">
        <f>IF(ROUND(SUM(I44:I46),4)&lt;0, 0, ROUND(SUM(I44:I46),4))</f>
        <v>9.8000000000000004E-2</v>
      </c>
      <c r="J50" s="178"/>
      <c r="K50" s="170"/>
      <c r="L50" s="170"/>
      <c r="M50" s="883">
        <f>ROUND(SUM(M44:M46),4)</f>
        <v>9.1399999999999995E-2</v>
      </c>
      <c r="BJ50" s="302"/>
    </row>
    <row r="51" spans="1:153" x14ac:dyDescent="0.25">
      <c r="A51" s="109">
        <f>+A50+1</f>
        <v>43</v>
      </c>
      <c r="B51" s="285"/>
      <c r="C51" s="286"/>
      <c r="D51" s="286"/>
      <c r="E51" s="286"/>
      <c r="F51" s="286"/>
      <c r="G51" s="286"/>
      <c r="H51" s="286"/>
      <c r="I51" s="286"/>
      <c r="J51" s="286"/>
    </row>
    <row r="52" spans="1:153" ht="15" customHeight="1" thickBot="1" x14ac:dyDescent="0.3">
      <c r="A52" s="109">
        <f>1+A51</f>
        <v>44</v>
      </c>
      <c r="B52" s="3" t="s">
        <v>357</v>
      </c>
      <c r="N52" s="3" t="s">
        <v>482</v>
      </c>
    </row>
    <row r="53" spans="1:153" ht="18.75" x14ac:dyDescent="0.3">
      <c r="A53" s="109">
        <f t="shared" si="0"/>
        <v>45</v>
      </c>
      <c r="H53" s="24" t="s">
        <v>374</v>
      </c>
      <c r="I53" s="287">
        <f>IF(G46&gt;60%,M50,I50)</f>
        <v>9.1399999999999995E-2</v>
      </c>
      <c r="O53" s="180">
        <v>2066</v>
      </c>
      <c r="P53" s="180">
        <v>2065</v>
      </c>
      <c r="Q53" s="180">
        <v>2064</v>
      </c>
      <c r="R53" s="180">
        <v>2063</v>
      </c>
      <c r="S53" s="180">
        <v>2062</v>
      </c>
      <c r="T53" s="180">
        <v>2061</v>
      </c>
      <c r="U53" s="180">
        <v>2060</v>
      </c>
      <c r="V53" s="180">
        <v>2059</v>
      </c>
      <c r="W53" s="180">
        <v>2058</v>
      </c>
      <c r="X53" s="180">
        <v>2057</v>
      </c>
      <c r="Y53" s="180">
        <v>2056</v>
      </c>
      <c r="Z53" s="180">
        <v>2055</v>
      </c>
      <c r="AA53" s="180">
        <v>2054</v>
      </c>
      <c r="AB53" s="180">
        <v>2053</v>
      </c>
      <c r="AC53" s="180">
        <v>2052</v>
      </c>
      <c r="AD53" s="180">
        <v>2051</v>
      </c>
      <c r="AE53" s="180">
        <v>2050</v>
      </c>
      <c r="AF53" s="180">
        <v>2049</v>
      </c>
      <c r="AG53" s="180">
        <v>2048</v>
      </c>
      <c r="AH53" s="180">
        <v>2047</v>
      </c>
      <c r="AI53" s="180">
        <v>2046</v>
      </c>
      <c r="AJ53" s="180">
        <v>2045</v>
      </c>
      <c r="AK53" s="180">
        <v>2044</v>
      </c>
      <c r="AL53" s="180">
        <v>2043</v>
      </c>
      <c r="AM53" s="180">
        <v>2042</v>
      </c>
      <c r="AN53" s="180">
        <v>2041</v>
      </c>
      <c r="AO53" s="180">
        <v>2040</v>
      </c>
      <c r="AP53" s="180">
        <v>2039</v>
      </c>
      <c r="AQ53" s="180">
        <v>2038</v>
      </c>
      <c r="AR53" s="180">
        <v>2037</v>
      </c>
      <c r="AS53" s="180">
        <v>2036</v>
      </c>
      <c r="AT53" s="180">
        <v>2035</v>
      </c>
      <c r="AU53" s="180">
        <v>2034</v>
      </c>
      <c r="AV53" s="180">
        <v>2033</v>
      </c>
      <c r="AW53" s="180">
        <v>2032</v>
      </c>
      <c r="AX53" s="180">
        <v>2031</v>
      </c>
      <c r="AY53" s="180">
        <v>2030</v>
      </c>
      <c r="AZ53" s="180">
        <v>2029</v>
      </c>
      <c r="BA53" s="180">
        <v>2028</v>
      </c>
      <c r="BB53" s="180">
        <v>2027</v>
      </c>
      <c r="BC53" s="180">
        <v>2026</v>
      </c>
      <c r="BD53" s="180">
        <v>2025</v>
      </c>
      <c r="BE53" s="180">
        <v>2024</v>
      </c>
      <c r="BF53" s="180">
        <v>2023</v>
      </c>
      <c r="BG53" s="180">
        <v>2022</v>
      </c>
      <c r="BH53" s="180">
        <v>2021</v>
      </c>
      <c r="BI53" s="180">
        <v>2020</v>
      </c>
      <c r="BJ53" s="180">
        <v>2019</v>
      </c>
      <c r="BK53" s="180">
        <v>2018</v>
      </c>
      <c r="BL53" s="180">
        <v>2017</v>
      </c>
      <c r="BM53" s="180">
        <v>2016</v>
      </c>
      <c r="BN53" s="180">
        <v>2015</v>
      </c>
      <c r="BO53" s="180">
        <v>2014</v>
      </c>
      <c r="BP53" s="180">
        <v>2013</v>
      </c>
      <c r="BQ53" s="180">
        <v>2012</v>
      </c>
      <c r="BR53" s="180">
        <v>2011</v>
      </c>
      <c r="BS53" s="180">
        <v>2010</v>
      </c>
      <c r="BT53" s="180">
        <v>2009</v>
      </c>
      <c r="BU53" s="180">
        <v>2008</v>
      </c>
      <c r="BV53" s="180">
        <v>2007</v>
      </c>
      <c r="BW53" s="180">
        <v>2006</v>
      </c>
      <c r="BX53" s="180">
        <v>2005</v>
      </c>
      <c r="BY53" s="180">
        <v>2004</v>
      </c>
      <c r="BZ53" s="180">
        <v>2003</v>
      </c>
      <c r="CA53" s="180">
        <v>2002</v>
      </c>
      <c r="CB53" s="180">
        <v>2001</v>
      </c>
      <c r="CC53" s="180">
        <v>2000</v>
      </c>
      <c r="CD53" s="180">
        <v>1999</v>
      </c>
      <c r="CE53" s="180">
        <v>1998</v>
      </c>
      <c r="CF53" s="180">
        <v>1997</v>
      </c>
      <c r="CG53" s="180">
        <v>1996</v>
      </c>
      <c r="CH53" s="180">
        <v>1995</v>
      </c>
      <c r="CI53" s="180">
        <v>1994</v>
      </c>
      <c r="CJ53" s="180">
        <v>1993</v>
      </c>
      <c r="CK53" s="180">
        <v>1992</v>
      </c>
      <c r="CL53" s="180">
        <v>1991</v>
      </c>
      <c r="CM53" s="180">
        <v>1990</v>
      </c>
      <c r="CN53" s="180">
        <v>1989</v>
      </c>
      <c r="CO53" s="180">
        <v>1988</v>
      </c>
      <c r="CP53" s="180">
        <v>1987</v>
      </c>
      <c r="CQ53" s="180">
        <v>1986</v>
      </c>
      <c r="CR53" s="180">
        <v>1985</v>
      </c>
      <c r="CS53" s="180">
        <v>1984</v>
      </c>
      <c r="CT53" s="180">
        <v>1983</v>
      </c>
      <c r="CU53" s="180">
        <v>1982</v>
      </c>
      <c r="CV53" s="180">
        <v>1981</v>
      </c>
      <c r="CW53" s="180">
        <v>1980</v>
      </c>
      <c r="CX53" s="180">
        <v>1979</v>
      </c>
      <c r="CY53" s="180">
        <v>1978</v>
      </c>
      <c r="CZ53" s="180">
        <v>1977</v>
      </c>
      <c r="DA53" s="180">
        <v>1976</v>
      </c>
      <c r="DB53" s="180">
        <v>1975</v>
      </c>
      <c r="DC53" s="180">
        <v>1974</v>
      </c>
      <c r="DD53" s="180">
        <v>1973</v>
      </c>
      <c r="DE53" s="180">
        <v>1972</v>
      </c>
      <c r="DF53" s="180">
        <v>1971</v>
      </c>
      <c r="DG53" s="180">
        <v>1970</v>
      </c>
      <c r="DH53" s="180">
        <v>1969</v>
      </c>
      <c r="DI53" s="180">
        <v>1968</v>
      </c>
      <c r="DJ53" s="180">
        <v>1967</v>
      </c>
      <c r="DK53" s="180">
        <v>1966</v>
      </c>
      <c r="DL53" s="180">
        <v>1965</v>
      </c>
      <c r="DM53" s="180">
        <v>1964</v>
      </c>
      <c r="DN53" s="180">
        <v>1963</v>
      </c>
      <c r="DO53" s="180">
        <v>1962</v>
      </c>
      <c r="DP53" s="180">
        <v>1961</v>
      </c>
      <c r="DQ53" s="180">
        <v>1960</v>
      </c>
      <c r="DR53" s="180">
        <v>1959</v>
      </c>
      <c r="DS53" s="180">
        <v>1958</v>
      </c>
      <c r="DT53" s="180">
        <v>1957</v>
      </c>
      <c r="DU53" s="180">
        <v>1956</v>
      </c>
      <c r="DV53" s="180">
        <v>1955</v>
      </c>
      <c r="DW53" s="180">
        <v>1954</v>
      </c>
      <c r="DX53" s="180">
        <v>1953</v>
      </c>
      <c r="DY53" s="180">
        <v>1952</v>
      </c>
      <c r="DZ53" s="180">
        <v>1951</v>
      </c>
      <c r="EA53" s="180">
        <v>1950</v>
      </c>
      <c r="EB53" s="180">
        <v>1949</v>
      </c>
      <c r="EC53" s="180">
        <v>1948</v>
      </c>
      <c r="ED53" s="180">
        <v>1947</v>
      </c>
      <c r="EE53" s="180">
        <v>1946</v>
      </c>
      <c r="EF53" s="180">
        <v>1945</v>
      </c>
      <c r="EG53" s="180">
        <v>1944</v>
      </c>
      <c r="EH53" s="180">
        <v>1943</v>
      </c>
      <c r="EI53" s="180">
        <v>1942</v>
      </c>
      <c r="EJ53" s="180">
        <v>1941</v>
      </c>
      <c r="EK53" s="180">
        <v>1940</v>
      </c>
      <c r="EL53" s="180">
        <v>1939</v>
      </c>
      <c r="EM53" s="180">
        <v>1938</v>
      </c>
      <c r="EN53" s="180">
        <v>1937</v>
      </c>
      <c r="EO53" s="180">
        <v>1936</v>
      </c>
      <c r="EP53" s="180">
        <v>1935</v>
      </c>
      <c r="EQ53" s="180">
        <v>1934</v>
      </c>
      <c r="ER53" s="180">
        <v>1933</v>
      </c>
      <c r="ES53" s="180">
        <v>1932</v>
      </c>
      <c r="ET53" s="180">
        <v>1931</v>
      </c>
      <c r="EU53" s="180">
        <v>1930</v>
      </c>
      <c r="EV53" s="180">
        <v>1929</v>
      </c>
    </row>
    <row r="54" spans="1:153" ht="18.75" x14ac:dyDescent="0.3">
      <c r="A54" s="109">
        <f t="shared" si="0"/>
        <v>46</v>
      </c>
      <c r="H54" s="24" t="s">
        <v>458</v>
      </c>
      <c r="I54" s="459">
        <f>IF(G46&gt;60%,M44,I44)</f>
        <v>1.937064971761402E-2</v>
      </c>
      <c r="N54" s="24" t="s">
        <v>34</v>
      </c>
      <c r="O54" s="87">
        <v>0</v>
      </c>
      <c r="P54" s="87">
        <v>0</v>
      </c>
      <c r="Q54" s="87">
        <v>0</v>
      </c>
      <c r="R54" s="87">
        <v>0</v>
      </c>
      <c r="S54" s="87">
        <v>0</v>
      </c>
      <c r="T54" s="87">
        <v>0</v>
      </c>
      <c r="U54" s="87">
        <v>0</v>
      </c>
      <c r="V54" s="87">
        <v>0</v>
      </c>
      <c r="W54" s="87">
        <v>0</v>
      </c>
      <c r="X54" s="87">
        <v>0</v>
      </c>
      <c r="Y54" s="87">
        <v>0</v>
      </c>
      <c r="Z54" s="87">
        <v>0</v>
      </c>
      <c r="AA54" s="87">
        <v>0</v>
      </c>
      <c r="AB54" s="87">
        <v>0</v>
      </c>
      <c r="AC54" s="87">
        <v>0</v>
      </c>
      <c r="AD54" s="87">
        <v>0</v>
      </c>
      <c r="AE54" s="87">
        <v>0</v>
      </c>
      <c r="AF54" s="87">
        <v>0</v>
      </c>
      <c r="AG54" s="87">
        <v>0</v>
      </c>
      <c r="AH54" s="87">
        <v>0</v>
      </c>
      <c r="AI54" s="87">
        <v>0</v>
      </c>
      <c r="AJ54" s="87">
        <v>0</v>
      </c>
      <c r="AK54" s="87">
        <v>0</v>
      </c>
      <c r="AL54" s="87">
        <v>0</v>
      </c>
      <c r="AM54" s="87">
        <v>0</v>
      </c>
      <c r="AN54" s="87">
        <v>0</v>
      </c>
      <c r="AO54" s="87">
        <v>0</v>
      </c>
      <c r="AP54" s="87">
        <v>0</v>
      </c>
      <c r="AQ54" s="87">
        <v>0</v>
      </c>
      <c r="AR54" s="87">
        <v>0</v>
      </c>
      <c r="AS54" s="87">
        <v>0</v>
      </c>
      <c r="AT54" s="87">
        <v>0</v>
      </c>
      <c r="AU54" s="87">
        <v>0</v>
      </c>
      <c r="AV54" s="87">
        <v>0</v>
      </c>
      <c r="AW54" s="87">
        <v>0</v>
      </c>
      <c r="AX54" s="87">
        <v>0</v>
      </c>
      <c r="AY54" s="87">
        <v>0</v>
      </c>
      <c r="AZ54" s="87">
        <v>0</v>
      </c>
      <c r="BA54" s="87">
        <v>0</v>
      </c>
      <c r="BB54" s="87">
        <v>0</v>
      </c>
      <c r="BC54" s="87">
        <v>0</v>
      </c>
      <c r="BD54" s="87">
        <v>0</v>
      </c>
      <c r="BE54" s="87">
        <v>0</v>
      </c>
      <c r="BF54" s="87">
        <v>0</v>
      </c>
      <c r="BG54" s="87">
        <v>0</v>
      </c>
      <c r="BH54" s="87">
        <v>3.25</v>
      </c>
      <c r="BI54" s="87">
        <v>4.75</v>
      </c>
      <c r="BJ54" s="87">
        <v>5.5</v>
      </c>
      <c r="BK54" s="87">
        <v>4.5</v>
      </c>
      <c r="BL54" s="87">
        <v>3.75</v>
      </c>
      <c r="BM54" s="87">
        <v>3.5</v>
      </c>
      <c r="BN54" s="87">
        <v>3.25</v>
      </c>
      <c r="BO54" s="87">
        <v>3.25</v>
      </c>
      <c r="BP54" s="87">
        <v>3.25</v>
      </c>
      <c r="BQ54" s="87">
        <v>3.25</v>
      </c>
      <c r="BR54" s="87">
        <v>3.25</v>
      </c>
      <c r="BS54" s="87">
        <v>3.25</v>
      </c>
      <c r="BT54" s="87">
        <v>3.25</v>
      </c>
      <c r="BU54" s="87">
        <v>7.25</v>
      </c>
      <c r="BV54" s="87">
        <v>8.25</v>
      </c>
      <c r="BW54" s="87">
        <v>7.25</v>
      </c>
      <c r="BX54" s="87">
        <v>5.25</v>
      </c>
      <c r="BY54" s="87">
        <v>4</v>
      </c>
      <c r="BZ54" s="87">
        <v>4.25</v>
      </c>
      <c r="CA54" s="87">
        <v>4.75</v>
      </c>
      <c r="CB54" s="87">
        <v>9.5</v>
      </c>
      <c r="CC54" s="87">
        <v>8.5</v>
      </c>
      <c r="CD54" s="87">
        <v>7.75</v>
      </c>
      <c r="CE54" s="87">
        <v>8.5</v>
      </c>
      <c r="CF54" s="87">
        <v>8.25</v>
      </c>
      <c r="CG54" s="87">
        <v>8.5</v>
      </c>
      <c r="CH54" s="87">
        <v>8.5</v>
      </c>
      <c r="CI54" s="87">
        <v>6</v>
      </c>
      <c r="CJ54" s="87">
        <v>6</v>
      </c>
      <c r="CK54" s="87">
        <v>6.5</v>
      </c>
      <c r="CL54" s="87">
        <v>9.5</v>
      </c>
      <c r="CM54" s="87">
        <v>10</v>
      </c>
      <c r="CN54" s="87">
        <v>10.5</v>
      </c>
      <c r="CO54" s="87">
        <v>8.75</v>
      </c>
      <c r="CP54" s="87">
        <v>7.5</v>
      </c>
      <c r="CQ54" s="87">
        <v>9.5</v>
      </c>
      <c r="CR54" s="87">
        <v>10.5</v>
      </c>
      <c r="CS54" s="87">
        <v>11</v>
      </c>
      <c r="CT54" s="87">
        <v>11</v>
      </c>
      <c r="CU54" s="87">
        <v>15.75</v>
      </c>
      <c r="CV54" s="87">
        <v>20</v>
      </c>
      <c r="CW54" s="87">
        <v>15.25</v>
      </c>
      <c r="CX54" s="87">
        <v>11.75</v>
      </c>
      <c r="CY54" s="87">
        <v>8</v>
      </c>
      <c r="CZ54" s="87">
        <v>6.25</v>
      </c>
      <c r="DA54" s="87">
        <v>6.75</v>
      </c>
      <c r="DB54" s="87">
        <v>9.5</v>
      </c>
      <c r="DC54" s="87">
        <v>9.5</v>
      </c>
      <c r="DD54" s="87">
        <v>6</v>
      </c>
      <c r="DE54" s="87">
        <v>4.75</v>
      </c>
      <c r="DF54" s="87">
        <v>6</v>
      </c>
      <c r="DG54" s="87">
        <v>8.5</v>
      </c>
      <c r="DH54" s="87">
        <v>7</v>
      </c>
      <c r="DI54" s="87">
        <v>6</v>
      </c>
      <c r="DJ54" s="87">
        <v>5.75</v>
      </c>
      <c r="DK54" s="87">
        <v>5</v>
      </c>
      <c r="DL54" s="87">
        <v>4.5</v>
      </c>
      <c r="DM54" s="87">
        <v>4.5</v>
      </c>
      <c r="DN54" s="87">
        <v>4.5</v>
      </c>
      <c r="DO54" s="87">
        <v>4.5</v>
      </c>
      <c r="DP54" s="87">
        <v>4.5</v>
      </c>
      <c r="DQ54" s="87">
        <v>5</v>
      </c>
      <c r="DR54" s="87">
        <v>4</v>
      </c>
      <c r="DS54" s="87">
        <v>4</v>
      </c>
      <c r="DT54" s="87">
        <v>4</v>
      </c>
      <c r="DU54" s="87">
        <v>3.5</v>
      </c>
      <c r="DV54" s="87">
        <v>3</v>
      </c>
      <c r="DW54" s="87">
        <v>3.25</v>
      </c>
      <c r="DX54" s="87">
        <v>3</v>
      </c>
      <c r="DY54" s="87">
        <v>3</v>
      </c>
      <c r="DZ54" s="87">
        <v>2.5</v>
      </c>
      <c r="EA54" s="87">
        <v>2</v>
      </c>
      <c r="EB54" s="87">
        <v>2</v>
      </c>
      <c r="EC54" s="87">
        <v>1.75</v>
      </c>
      <c r="ED54" s="87">
        <v>1.5</v>
      </c>
      <c r="EE54" s="87">
        <v>1.5</v>
      </c>
      <c r="EF54" s="87">
        <v>1.5</v>
      </c>
      <c r="EG54" s="87">
        <v>1.5</v>
      </c>
      <c r="EH54" s="87">
        <v>1.5</v>
      </c>
      <c r="EI54" s="87">
        <v>1.5</v>
      </c>
      <c r="EJ54" s="87">
        <v>1.5</v>
      </c>
      <c r="EK54" s="87">
        <v>1.5</v>
      </c>
      <c r="EL54" s="87">
        <v>1.5</v>
      </c>
      <c r="EM54" s="87">
        <v>1.5</v>
      </c>
      <c r="EN54" s="87">
        <v>1.5</v>
      </c>
      <c r="EO54" s="87">
        <v>1.5</v>
      </c>
      <c r="EP54" s="87">
        <v>1.5</v>
      </c>
      <c r="EQ54" s="87">
        <v>1.5</v>
      </c>
      <c r="ER54" s="87">
        <v>4</v>
      </c>
      <c r="ES54" s="87">
        <v>3.25</v>
      </c>
      <c r="ET54" s="87">
        <v>2.75</v>
      </c>
      <c r="EU54" s="87">
        <v>6</v>
      </c>
      <c r="EV54" s="87">
        <v>5.5</v>
      </c>
      <c r="EW54" s="88" t="s">
        <v>34</v>
      </c>
    </row>
    <row r="55" spans="1:153" x14ac:dyDescent="0.25">
      <c r="A55" s="109">
        <f t="shared" si="0"/>
        <v>47</v>
      </c>
      <c r="I55" s="179"/>
      <c r="L55" s="6"/>
      <c r="M55" s="6"/>
      <c r="N55" s="24" t="s">
        <v>35</v>
      </c>
      <c r="O55" s="87">
        <v>0</v>
      </c>
      <c r="P55" s="87">
        <v>0</v>
      </c>
      <c r="Q55" s="87">
        <v>0</v>
      </c>
      <c r="R55" s="87">
        <v>0</v>
      </c>
      <c r="S55" s="87">
        <v>0</v>
      </c>
      <c r="T55" s="87">
        <v>0</v>
      </c>
      <c r="U55" s="87">
        <v>0</v>
      </c>
      <c r="V55" s="87">
        <v>0</v>
      </c>
      <c r="W55" s="87">
        <v>0</v>
      </c>
      <c r="X55" s="87">
        <v>0</v>
      </c>
      <c r="Y55" s="87">
        <v>0</v>
      </c>
      <c r="Z55" s="87">
        <v>0</v>
      </c>
      <c r="AA55" s="87">
        <v>0</v>
      </c>
      <c r="AB55" s="87">
        <v>0</v>
      </c>
      <c r="AC55" s="87">
        <v>0</v>
      </c>
      <c r="AD55" s="87">
        <v>0</v>
      </c>
      <c r="AE55" s="87">
        <v>0</v>
      </c>
      <c r="AF55" s="87">
        <v>0</v>
      </c>
      <c r="AG55" s="87">
        <v>0</v>
      </c>
      <c r="AH55" s="87">
        <v>0</v>
      </c>
      <c r="AI55" s="87">
        <v>0</v>
      </c>
      <c r="AJ55" s="87">
        <v>0</v>
      </c>
      <c r="AK55" s="87">
        <v>0</v>
      </c>
      <c r="AL55" s="87">
        <v>0</v>
      </c>
      <c r="AM55" s="87">
        <v>0</v>
      </c>
      <c r="AN55" s="87">
        <v>0</v>
      </c>
      <c r="AO55" s="87">
        <v>0</v>
      </c>
      <c r="AP55" s="87">
        <v>0</v>
      </c>
      <c r="AQ55" s="87">
        <v>0</v>
      </c>
      <c r="AR55" s="87">
        <v>0</v>
      </c>
      <c r="AS55" s="87">
        <v>0</v>
      </c>
      <c r="AT55" s="87">
        <v>0</v>
      </c>
      <c r="AU55" s="87">
        <v>0</v>
      </c>
      <c r="AV55" s="87">
        <v>0</v>
      </c>
      <c r="AW55" s="87">
        <v>0</v>
      </c>
      <c r="AX55" s="87">
        <v>0</v>
      </c>
      <c r="AY55" s="87">
        <v>0</v>
      </c>
      <c r="AZ55" s="87">
        <v>0</v>
      </c>
      <c r="BA55" s="87">
        <v>0</v>
      </c>
      <c r="BB55" s="87">
        <v>0</v>
      </c>
      <c r="BC55" s="87">
        <v>0</v>
      </c>
      <c r="BD55" s="87">
        <v>0</v>
      </c>
      <c r="BE55" s="87">
        <v>0</v>
      </c>
      <c r="BF55" s="87">
        <v>0</v>
      </c>
      <c r="BG55" s="87">
        <v>0</v>
      </c>
      <c r="BH55" s="87">
        <v>3.25</v>
      </c>
      <c r="BI55" s="87">
        <v>4.75</v>
      </c>
      <c r="BJ55" s="87">
        <v>5.5</v>
      </c>
      <c r="BK55" s="87">
        <v>4.5</v>
      </c>
      <c r="BL55" s="87">
        <v>3.75</v>
      </c>
      <c r="BM55" s="87">
        <v>3.5</v>
      </c>
      <c r="BN55" s="87">
        <v>3.25</v>
      </c>
      <c r="BO55" s="87">
        <v>3.25</v>
      </c>
      <c r="BP55" s="87">
        <v>3.25</v>
      </c>
      <c r="BQ55" s="87">
        <v>3.25</v>
      </c>
      <c r="BR55" s="87">
        <v>3.25</v>
      </c>
      <c r="BS55" s="87">
        <v>3.25</v>
      </c>
      <c r="BT55" s="87">
        <v>3.25</v>
      </c>
      <c r="BU55" s="87">
        <v>6</v>
      </c>
      <c r="BV55" s="87">
        <v>8.25</v>
      </c>
      <c r="BW55" s="87">
        <v>7.5</v>
      </c>
      <c r="BX55" s="87">
        <v>5.25</v>
      </c>
      <c r="BY55" s="87">
        <v>4</v>
      </c>
      <c r="BZ55" s="87">
        <v>4.25</v>
      </c>
      <c r="CA55" s="87">
        <v>4.75</v>
      </c>
      <c r="CB55" s="87">
        <v>8.5</v>
      </c>
      <c r="CC55" s="87">
        <v>8.5</v>
      </c>
      <c r="CD55" s="87">
        <v>7.75</v>
      </c>
      <c r="CE55" s="87">
        <v>8.5</v>
      </c>
      <c r="CF55" s="87">
        <v>8.25</v>
      </c>
      <c r="CG55" s="87">
        <v>8.25</v>
      </c>
      <c r="CH55" s="87">
        <v>9</v>
      </c>
      <c r="CI55" s="87">
        <v>6</v>
      </c>
      <c r="CJ55" s="87">
        <v>6</v>
      </c>
      <c r="CK55" s="87">
        <v>6.5</v>
      </c>
      <c r="CL55" s="87">
        <v>9</v>
      </c>
      <c r="CM55" s="87">
        <v>10</v>
      </c>
      <c r="CN55" s="87">
        <v>11.5</v>
      </c>
      <c r="CO55" s="87">
        <v>8.5</v>
      </c>
      <c r="CP55" s="87">
        <v>7.5</v>
      </c>
      <c r="CQ55" s="87">
        <v>9.5</v>
      </c>
      <c r="CR55" s="87">
        <v>10.5</v>
      </c>
      <c r="CS55" s="87">
        <v>11</v>
      </c>
      <c r="CT55" s="87">
        <v>10.5</v>
      </c>
      <c r="CU55" s="87">
        <v>16.5</v>
      </c>
      <c r="CV55" s="87">
        <v>19</v>
      </c>
      <c r="CW55" s="87">
        <v>16.75</v>
      </c>
      <c r="CX55" s="87">
        <v>11.75</v>
      </c>
      <c r="CY55" s="87">
        <v>8</v>
      </c>
      <c r="CZ55" s="87">
        <v>6.25</v>
      </c>
      <c r="DA55" s="87">
        <v>6.75</v>
      </c>
      <c r="DB55" s="87">
        <v>8.5</v>
      </c>
      <c r="DC55" s="87">
        <v>8.75</v>
      </c>
      <c r="DD55" s="87">
        <v>6.25</v>
      </c>
      <c r="DE55" s="87">
        <v>4.75</v>
      </c>
      <c r="DF55" s="87">
        <v>5.75</v>
      </c>
      <c r="DG55" s="87">
        <v>8.5</v>
      </c>
      <c r="DH55" s="87">
        <v>7</v>
      </c>
      <c r="DI55" s="87">
        <v>6</v>
      </c>
      <c r="DJ55" s="87">
        <v>5.75</v>
      </c>
      <c r="DK55" s="87">
        <v>5</v>
      </c>
      <c r="DL55" s="87">
        <v>4.5</v>
      </c>
      <c r="DM55" s="87">
        <v>4.5</v>
      </c>
      <c r="DN55" s="87">
        <v>4.5</v>
      </c>
      <c r="DO55" s="87">
        <v>4.5</v>
      </c>
      <c r="DP55" s="87">
        <v>4.5</v>
      </c>
      <c r="DQ55" s="87">
        <v>5</v>
      </c>
      <c r="DR55" s="87">
        <v>4</v>
      </c>
      <c r="DS55" s="87">
        <v>4</v>
      </c>
      <c r="DT55" s="87">
        <v>4</v>
      </c>
      <c r="DU55" s="87">
        <v>3.5</v>
      </c>
      <c r="DV55" s="87">
        <v>3</v>
      </c>
      <c r="DW55" s="87">
        <v>3.25</v>
      </c>
      <c r="DX55" s="87">
        <v>3</v>
      </c>
      <c r="DY55" s="87">
        <v>3</v>
      </c>
      <c r="DZ55" s="87">
        <v>2.5</v>
      </c>
      <c r="EA55" s="87">
        <v>2</v>
      </c>
      <c r="EB55" s="87">
        <v>2</v>
      </c>
      <c r="EC55" s="87">
        <v>1.75</v>
      </c>
      <c r="ED55" s="87">
        <v>1.5</v>
      </c>
      <c r="EE55" s="87">
        <v>1.5</v>
      </c>
      <c r="EF55" s="87">
        <v>1.5</v>
      </c>
      <c r="EG55" s="87">
        <v>1.5</v>
      </c>
      <c r="EH55" s="87">
        <v>1.5</v>
      </c>
      <c r="EI55" s="87">
        <v>1.5</v>
      </c>
      <c r="EJ55" s="87">
        <v>1.5</v>
      </c>
      <c r="EK55" s="87">
        <v>1.5</v>
      </c>
      <c r="EL55" s="87">
        <v>1.5</v>
      </c>
      <c r="EM55" s="87">
        <v>1.5</v>
      </c>
      <c r="EN55" s="87">
        <v>1.5</v>
      </c>
      <c r="EO55" s="87">
        <v>1.5</v>
      </c>
      <c r="EP55" s="87">
        <v>1.5</v>
      </c>
      <c r="EQ55" s="87">
        <v>1.5</v>
      </c>
      <c r="ER55" s="87">
        <v>4</v>
      </c>
      <c r="ES55" s="87">
        <v>3.5</v>
      </c>
      <c r="ET55" s="87">
        <v>2.75</v>
      </c>
      <c r="EU55" s="87">
        <v>4</v>
      </c>
      <c r="EV55" s="87">
        <v>5.5</v>
      </c>
      <c r="EW55" s="88" t="s">
        <v>35</v>
      </c>
    </row>
    <row r="56" spans="1:153" x14ac:dyDescent="0.25">
      <c r="A56" s="3"/>
      <c r="I56" s="273"/>
      <c r="N56" s="24" t="s">
        <v>36</v>
      </c>
      <c r="O56" s="87">
        <v>0</v>
      </c>
      <c r="P56" s="87">
        <v>0</v>
      </c>
      <c r="Q56" s="87">
        <v>0</v>
      </c>
      <c r="R56" s="87">
        <v>0</v>
      </c>
      <c r="S56" s="87">
        <v>0</v>
      </c>
      <c r="T56" s="87">
        <v>0</v>
      </c>
      <c r="U56" s="87">
        <v>0</v>
      </c>
      <c r="V56" s="87">
        <v>0</v>
      </c>
      <c r="W56" s="87">
        <v>0</v>
      </c>
      <c r="X56" s="87">
        <v>0</v>
      </c>
      <c r="Y56" s="87">
        <v>0</v>
      </c>
      <c r="Z56" s="87">
        <v>0</v>
      </c>
      <c r="AA56" s="87">
        <v>0</v>
      </c>
      <c r="AB56" s="87">
        <v>0</v>
      </c>
      <c r="AC56" s="87">
        <v>0</v>
      </c>
      <c r="AD56" s="87">
        <v>0</v>
      </c>
      <c r="AE56" s="87">
        <v>0</v>
      </c>
      <c r="AF56" s="87">
        <v>0</v>
      </c>
      <c r="AG56" s="87">
        <v>0</v>
      </c>
      <c r="AH56" s="87">
        <v>0</v>
      </c>
      <c r="AI56" s="87">
        <v>0</v>
      </c>
      <c r="AJ56" s="87">
        <v>0</v>
      </c>
      <c r="AK56" s="87">
        <v>0</v>
      </c>
      <c r="AL56" s="87">
        <v>0</v>
      </c>
      <c r="AM56" s="87">
        <v>0</v>
      </c>
      <c r="AN56" s="87">
        <v>0</v>
      </c>
      <c r="AO56" s="87">
        <v>0</v>
      </c>
      <c r="AP56" s="87">
        <v>0</v>
      </c>
      <c r="AQ56" s="87">
        <v>0</v>
      </c>
      <c r="AR56" s="87">
        <v>0</v>
      </c>
      <c r="AS56" s="87">
        <v>0</v>
      </c>
      <c r="AT56" s="87">
        <v>0</v>
      </c>
      <c r="AU56" s="87">
        <v>0</v>
      </c>
      <c r="AV56" s="87">
        <v>0</v>
      </c>
      <c r="AW56" s="87">
        <v>0</v>
      </c>
      <c r="AX56" s="87">
        <v>0</v>
      </c>
      <c r="AY56" s="87">
        <v>0</v>
      </c>
      <c r="AZ56" s="87">
        <v>0</v>
      </c>
      <c r="BA56" s="87">
        <v>0</v>
      </c>
      <c r="BB56" s="87">
        <v>0</v>
      </c>
      <c r="BC56" s="87">
        <v>0</v>
      </c>
      <c r="BD56" s="87">
        <v>0</v>
      </c>
      <c r="BE56" s="87">
        <v>0</v>
      </c>
      <c r="BF56" s="87">
        <v>0</v>
      </c>
      <c r="BG56" s="87">
        <v>0</v>
      </c>
      <c r="BH56" s="87">
        <v>3.25</v>
      </c>
      <c r="BI56" s="87">
        <v>4.75</v>
      </c>
      <c r="BJ56" s="87">
        <v>5.5</v>
      </c>
      <c r="BK56" s="87">
        <v>4.5</v>
      </c>
      <c r="BL56" s="87">
        <v>3.75</v>
      </c>
      <c r="BM56" s="87">
        <v>3.5</v>
      </c>
      <c r="BN56" s="87">
        <v>3.25</v>
      </c>
      <c r="BO56" s="87">
        <v>3.25</v>
      </c>
      <c r="BP56" s="87">
        <v>3.25</v>
      </c>
      <c r="BQ56" s="87">
        <v>3.25</v>
      </c>
      <c r="BR56" s="87">
        <v>3.25</v>
      </c>
      <c r="BS56" s="87">
        <v>3.25</v>
      </c>
      <c r="BT56" s="87">
        <v>3.25</v>
      </c>
      <c r="BU56" s="87">
        <v>6</v>
      </c>
      <c r="BV56" s="87">
        <v>8.25</v>
      </c>
      <c r="BW56" s="87">
        <v>7.5</v>
      </c>
      <c r="BX56" s="87">
        <v>5.5</v>
      </c>
      <c r="BY56" s="87">
        <v>4</v>
      </c>
      <c r="BZ56" s="87">
        <v>4.25</v>
      </c>
      <c r="CA56" s="87">
        <v>4.75</v>
      </c>
      <c r="CB56" s="87">
        <v>8.5</v>
      </c>
      <c r="CC56" s="87">
        <v>8.75</v>
      </c>
      <c r="CD56" s="87">
        <v>7.75</v>
      </c>
      <c r="CE56" s="87">
        <v>8.5</v>
      </c>
      <c r="CF56" s="87">
        <v>8.25</v>
      </c>
      <c r="CG56" s="87">
        <v>8.25</v>
      </c>
      <c r="CH56" s="87">
        <v>9</v>
      </c>
      <c r="CI56" s="87">
        <v>6.25</v>
      </c>
      <c r="CJ56" s="87">
        <v>6</v>
      </c>
      <c r="CK56" s="87">
        <v>6.5</v>
      </c>
      <c r="CL56" s="87">
        <v>9</v>
      </c>
      <c r="CM56" s="87">
        <v>10</v>
      </c>
      <c r="CN56" s="87">
        <v>11.5</v>
      </c>
      <c r="CO56" s="87">
        <v>8.5</v>
      </c>
      <c r="CP56" s="87">
        <v>7.5</v>
      </c>
      <c r="CQ56" s="87">
        <v>9</v>
      </c>
      <c r="CR56" s="87">
        <v>10.5</v>
      </c>
      <c r="CS56" s="87">
        <v>11.5</v>
      </c>
      <c r="CT56" s="87">
        <v>10.5</v>
      </c>
      <c r="CU56" s="87">
        <v>16.5</v>
      </c>
      <c r="CV56" s="87">
        <v>17.5</v>
      </c>
      <c r="CW56" s="87">
        <v>19.5</v>
      </c>
      <c r="CX56" s="87">
        <v>11.75</v>
      </c>
      <c r="CY56" s="87">
        <v>8</v>
      </c>
      <c r="CZ56" s="87">
        <v>6.25</v>
      </c>
      <c r="DA56" s="87">
        <v>6.75</v>
      </c>
      <c r="DB56" s="87">
        <v>8.5</v>
      </c>
      <c r="DC56" s="87">
        <v>9.25</v>
      </c>
      <c r="DD56" s="87">
        <v>6.5</v>
      </c>
      <c r="DE56" s="87">
        <v>4.75</v>
      </c>
      <c r="DF56" s="87">
        <v>5.25</v>
      </c>
      <c r="DG56" s="87">
        <v>8</v>
      </c>
      <c r="DH56" s="87">
        <v>7.5</v>
      </c>
      <c r="DI56" s="87">
        <v>6</v>
      </c>
      <c r="DJ56" s="87">
        <v>5.5</v>
      </c>
      <c r="DK56" s="87">
        <v>5.5</v>
      </c>
      <c r="DL56" s="87">
        <v>4.5</v>
      </c>
      <c r="DM56" s="87">
        <v>4.5</v>
      </c>
      <c r="DN56" s="87">
        <v>4.5</v>
      </c>
      <c r="DO56" s="87">
        <v>4.5</v>
      </c>
      <c r="DP56" s="87">
        <v>4.5</v>
      </c>
      <c r="DQ56" s="87">
        <v>5</v>
      </c>
      <c r="DR56" s="87">
        <v>4</v>
      </c>
      <c r="DS56" s="87">
        <v>4</v>
      </c>
      <c r="DT56" s="87">
        <v>4</v>
      </c>
      <c r="DU56" s="87">
        <v>3.5</v>
      </c>
      <c r="DV56" s="87">
        <v>3</v>
      </c>
      <c r="DW56" s="87">
        <v>3</v>
      </c>
      <c r="DX56" s="87">
        <v>3</v>
      </c>
      <c r="DY56" s="87">
        <v>3</v>
      </c>
      <c r="DZ56" s="87">
        <v>2.5</v>
      </c>
      <c r="EA56" s="87">
        <v>2</v>
      </c>
      <c r="EB56" s="87">
        <v>2</v>
      </c>
      <c r="EC56" s="87">
        <v>1.75</v>
      </c>
      <c r="ED56" s="87">
        <v>1.5</v>
      </c>
      <c r="EE56" s="87">
        <v>1.5</v>
      </c>
      <c r="EF56" s="87">
        <v>1.5</v>
      </c>
      <c r="EG56" s="87">
        <v>1.5</v>
      </c>
      <c r="EH56" s="87">
        <v>1.5</v>
      </c>
      <c r="EI56" s="87">
        <v>1.5</v>
      </c>
      <c r="EJ56" s="87">
        <v>1.5</v>
      </c>
      <c r="EK56" s="87">
        <v>1.5</v>
      </c>
      <c r="EL56" s="87">
        <v>1.5</v>
      </c>
      <c r="EM56" s="87">
        <v>1.5</v>
      </c>
      <c r="EN56" s="87">
        <v>1.5</v>
      </c>
      <c r="EO56" s="87">
        <v>1.5</v>
      </c>
      <c r="EP56" s="87">
        <v>1.5</v>
      </c>
      <c r="EQ56" s="87">
        <v>1.5</v>
      </c>
      <c r="ER56" s="87">
        <v>4</v>
      </c>
      <c r="ES56" s="87">
        <v>3.75</v>
      </c>
      <c r="ET56" s="87">
        <v>3</v>
      </c>
      <c r="EU56" s="87">
        <v>4</v>
      </c>
      <c r="EV56" s="87">
        <v>5.5</v>
      </c>
      <c r="EW56" s="88" t="s">
        <v>36</v>
      </c>
    </row>
    <row r="57" spans="1:153" x14ac:dyDescent="0.25">
      <c r="A57" s="3"/>
      <c r="I57" s="60"/>
      <c r="N57" s="24" t="s">
        <v>38</v>
      </c>
      <c r="O57" s="87">
        <v>0</v>
      </c>
      <c r="P57" s="87">
        <v>0</v>
      </c>
      <c r="Q57" s="87">
        <v>0</v>
      </c>
      <c r="R57" s="87">
        <v>0</v>
      </c>
      <c r="S57" s="87">
        <v>0</v>
      </c>
      <c r="T57" s="87">
        <v>0</v>
      </c>
      <c r="U57" s="87">
        <v>0</v>
      </c>
      <c r="V57" s="87">
        <v>0</v>
      </c>
      <c r="W57" s="87">
        <v>0</v>
      </c>
      <c r="X57" s="87">
        <v>0</v>
      </c>
      <c r="Y57" s="87">
        <v>0</v>
      </c>
      <c r="Z57" s="87">
        <v>0</v>
      </c>
      <c r="AA57" s="87">
        <v>0</v>
      </c>
      <c r="AB57" s="87">
        <v>0</v>
      </c>
      <c r="AC57" s="87">
        <v>0</v>
      </c>
      <c r="AD57" s="87">
        <v>0</v>
      </c>
      <c r="AE57" s="87">
        <v>0</v>
      </c>
      <c r="AF57" s="87">
        <v>0</v>
      </c>
      <c r="AG57" s="87">
        <v>0</v>
      </c>
      <c r="AH57" s="87">
        <v>0</v>
      </c>
      <c r="AI57" s="87">
        <v>0</v>
      </c>
      <c r="AJ57" s="87">
        <v>0</v>
      </c>
      <c r="AK57" s="87">
        <v>0</v>
      </c>
      <c r="AL57" s="87">
        <v>0</v>
      </c>
      <c r="AM57" s="87">
        <v>0</v>
      </c>
      <c r="AN57" s="87">
        <v>0</v>
      </c>
      <c r="AO57" s="87">
        <v>0</v>
      </c>
      <c r="AP57" s="87">
        <v>0</v>
      </c>
      <c r="AQ57" s="87">
        <v>0</v>
      </c>
      <c r="AR57" s="87">
        <v>0</v>
      </c>
      <c r="AS57" s="87">
        <v>0</v>
      </c>
      <c r="AT57" s="87">
        <v>0</v>
      </c>
      <c r="AU57" s="87">
        <v>0</v>
      </c>
      <c r="AV57" s="87">
        <v>0</v>
      </c>
      <c r="AW57" s="87">
        <v>0</v>
      </c>
      <c r="AX57" s="87">
        <v>0</v>
      </c>
      <c r="AY57" s="87">
        <v>0</v>
      </c>
      <c r="AZ57" s="87">
        <v>0</v>
      </c>
      <c r="BA57" s="87">
        <v>0</v>
      </c>
      <c r="BB57" s="87">
        <v>0</v>
      </c>
      <c r="BC57" s="87">
        <v>0</v>
      </c>
      <c r="BD57" s="87">
        <v>0</v>
      </c>
      <c r="BE57" s="87">
        <v>0</v>
      </c>
      <c r="BF57" s="87">
        <v>0</v>
      </c>
      <c r="BG57" s="87">
        <v>0</v>
      </c>
      <c r="BH57" s="87">
        <v>0</v>
      </c>
      <c r="BI57" s="87">
        <v>3.25</v>
      </c>
      <c r="BJ57" s="87">
        <f>+BJ56</f>
        <v>5.5</v>
      </c>
      <c r="BK57" s="87">
        <v>4.75</v>
      </c>
      <c r="BL57" s="87">
        <v>4</v>
      </c>
      <c r="BM57" s="87">
        <v>3.5</v>
      </c>
      <c r="BN57" s="87">
        <v>3.25</v>
      </c>
      <c r="BO57" s="87">
        <v>3.25</v>
      </c>
      <c r="BP57" s="87">
        <v>3.25</v>
      </c>
      <c r="BQ57" s="87">
        <v>3.25</v>
      </c>
      <c r="BR57" s="87">
        <v>3.25</v>
      </c>
      <c r="BS57" s="87">
        <v>3.25</v>
      </c>
      <c r="BT57" s="87">
        <v>3.25</v>
      </c>
      <c r="BU57" s="87">
        <v>5.25</v>
      </c>
      <c r="BV57" s="87">
        <v>8.25</v>
      </c>
      <c r="BW57" s="87">
        <v>7.75</v>
      </c>
      <c r="BX57" s="87">
        <v>5.75</v>
      </c>
      <c r="BY57" s="87">
        <v>4</v>
      </c>
      <c r="BZ57" s="87">
        <v>4.25</v>
      </c>
      <c r="CA57" s="87">
        <v>4.75</v>
      </c>
      <c r="CB57" s="87">
        <v>8</v>
      </c>
      <c r="CC57" s="87">
        <v>9</v>
      </c>
      <c r="CD57" s="87">
        <v>7.75</v>
      </c>
      <c r="CE57" s="87">
        <v>8.5</v>
      </c>
      <c r="CF57" s="87">
        <v>8.5</v>
      </c>
      <c r="CG57" s="87">
        <v>8.5</v>
      </c>
      <c r="CH57" s="87">
        <v>9</v>
      </c>
      <c r="CI57" s="87">
        <v>6.75</v>
      </c>
      <c r="CJ57" s="87">
        <v>6</v>
      </c>
      <c r="CK57" s="87">
        <v>6.5</v>
      </c>
      <c r="CL57" s="87">
        <v>9</v>
      </c>
      <c r="CM57" s="87">
        <v>10</v>
      </c>
      <c r="CN57" s="87">
        <v>11.5</v>
      </c>
      <c r="CO57" s="87">
        <v>8.5</v>
      </c>
      <c r="CP57" s="87">
        <v>7.25</v>
      </c>
      <c r="CQ57" s="87">
        <v>8.5</v>
      </c>
      <c r="CR57" s="87">
        <v>10.5</v>
      </c>
      <c r="CS57" s="87">
        <v>12</v>
      </c>
      <c r="CT57" s="87">
        <v>10.5</v>
      </c>
      <c r="CU57" s="87">
        <v>16.5</v>
      </c>
      <c r="CV57" s="87">
        <v>18</v>
      </c>
      <c r="CW57" s="87">
        <v>19.5</v>
      </c>
      <c r="CX57" s="87">
        <v>11.75</v>
      </c>
      <c r="CY57" s="87">
        <v>8</v>
      </c>
      <c r="CZ57" s="87">
        <v>6.25</v>
      </c>
      <c r="DA57" s="87">
        <v>6.75</v>
      </c>
      <c r="DB57" s="87">
        <v>8.5</v>
      </c>
      <c r="DC57" s="87">
        <v>10.5</v>
      </c>
      <c r="DD57" s="87">
        <v>6.75</v>
      </c>
      <c r="DE57" s="87">
        <v>5</v>
      </c>
      <c r="DF57" s="87">
        <v>5.38</v>
      </c>
      <c r="DG57" s="87">
        <v>8</v>
      </c>
      <c r="DH57" s="87">
        <v>7.5</v>
      </c>
      <c r="DI57" s="87">
        <v>6.5</v>
      </c>
      <c r="DJ57" s="87">
        <v>5.5</v>
      </c>
      <c r="DK57" s="87">
        <v>5.5</v>
      </c>
      <c r="DL57" s="87">
        <v>4.5</v>
      </c>
      <c r="DM57" s="87">
        <v>4.5</v>
      </c>
      <c r="DN57" s="87">
        <v>4.5</v>
      </c>
      <c r="DO57" s="87">
        <v>4.5</v>
      </c>
      <c r="DP57" s="87">
        <v>4.5</v>
      </c>
      <c r="DQ57" s="87">
        <v>5</v>
      </c>
      <c r="DR57" s="87">
        <v>4</v>
      </c>
      <c r="DS57" s="87">
        <v>3.5</v>
      </c>
      <c r="DT57" s="87">
        <v>4</v>
      </c>
      <c r="DU57" s="87">
        <v>3.75</v>
      </c>
      <c r="DV57" s="87">
        <v>3</v>
      </c>
      <c r="DW57" s="87">
        <v>3</v>
      </c>
      <c r="DX57" s="87">
        <v>3.25</v>
      </c>
      <c r="DY57" s="87">
        <v>3</v>
      </c>
      <c r="DZ57" s="87">
        <v>2.5</v>
      </c>
      <c r="EA57" s="87">
        <v>2</v>
      </c>
      <c r="EB57" s="87">
        <v>2</v>
      </c>
      <c r="EC57" s="87">
        <v>1.75</v>
      </c>
      <c r="ED57" s="87">
        <v>1.5</v>
      </c>
      <c r="EE57" s="87">
        <v>1.5</v>
      </c>
      <c r="EF57" s="87">
        <v>1.5</v>
      </c>
      <c r="EG57" s="87">
        <v>1.5</v>
      </c>
      <c r="EH57" s="87">
        <v>1.5</v>
      </c>
      <c r="EI57" s="87">
        <v>1.5</v>
      </c>
      <c r="EJ57" s="87">
        <v>1.5</v>
      </c>
      <c r="EK57" s="87">
        <v>1.5</v>
      </c>
      <c r="EL57" s="87">
        <v>1.5</v>
      </c>
      <c r="EM57" s="87">
        <v>1.5</v>
      </c>
      <c r="EN57" s="87">
        <v>1.5</v>
      </c>
      <c r="EO57" s="87">
        <v>1.5</v>
      </c>
      <c r="EP57" s="87">
        <v>1.5</v>
      </c>
      <c r="EQ57" s="87">
        <v>1.5</v>
      </c>
      <c r="ER57" s="87">
        <v>3</v>
      </c>
      <c r="ES57" s="87">
        <v>3.75</v>
      </c>
      <c r="ET57" s="87">
        <v>4.25</v>
      </c>
      <c r="EU57" s="87">
        <v>4</v>
      </c>
      <c r="EV57" s="87">
        <v>5.5</v>
      </c>
      <c r="EW57" s="88" t="s">
        <v>38</v>
      </c>
    </row>
    <row r="58" spans="1:153" x14ac:dyDescent="0.25">
      <c r="A58" s="3"/>
      <c r="C58" s="3" t="s">
        <v>382</v>
      </c>
      <c r="K58" s="110"/>
      <c r="L58" s="65"/>
      <c r="M58" s="65"/>
      <c r="N58" s="24" t="s">
        <v>39</v>
      </c>
      <c r="O58" s="87">
        <v>0</v>
      </c>
      <c r="P58" s="87">
        <v>0</v>
      </c>
      <c r="Q58" s="87">
        <v>0</v>
      </c>
      <c r="R58" s="87">
        <v>0</v>
      </c>
      <c r="S58" s="87">
        <v>0</v>
      </c>
      <c r="T58" s="87">
        <v>0</v>
      </c>
      <c r="U58" s="87">
        <v>0</v>
      </c>
      <c r="V58" s="87">
        <v>0</v>
      </c>
      <c r="W58" s="87">
        <v>0</v>
      </c>
      <c r="X58" s="87">
        <v>0</v>
      </c>
      <c r="Y58" s="87">
        <v>0</v>
      </c>
      <c r="Z58" s="87">
        <v>0</v>
      </c>
      <c r="AA58" s="87">
        <v>0</v>
      </c>
      <c r="AB58" s="87">
        <v>0</v>
      </c>
      <c r="AC58" s="87">
        <v>0</v>
      </c>
      <c r="AD58" s="87">
        <v>0</v>
      </c>
      <c r="AE58" s="87">
        <v>0</v>
      </c>
      <c r="AF58" s="87">
        <v>0</v>
      </c>
      <c r="AG58" s="87">
        <v>0</v>
      </c>
      <c r="AH58" s="87">
        <v>0</v>
      </c>
      <c r="AI58" s="87">
        <v>0</v>
      </c>
      <c r="AJ58" s="87">
        <v>0</v>
      </c>
      <c r="AK58" s="87">
        <v>0</v>
      </c>
      <c r="AL58" s="87">
        <v>0</v>
      </c>
      <c r="AM58" s="87">
        <v>0</v>
      </c>
      <c r="AN58" s="87">
        <v>0</v>
      </c>
      <c r="AO58" s="87">
        <v>0</v>
      </c>
      <c r="AP58" s="87">
        <v>0</v>
      </c>
      <c r="AQ58" s="87">
        <v>0</v>
      </c>
      <c r="AR58" s="87">
        <v>0</v>
      </c>
      <c r="AS58" s="87">
        <v>0</v>
      </c>
      <c r="AT58" s="87">
        <v>0</v>
      </c>
      <c r="AU58" s="87">
        <v>0</v>
      </c>
      <c r="AV58" s="87">
        <v>0</v>
      </c>
      <c r="AW58" s="87">
        <v>0</v>
      </c>
      <c r="AX58" s="87">
        <v>0</v>
      </c>
      <c r="AY58" s="87">
        <v>0</v>
      </c>
      <c r="AZ58" s="87">
        <v>0</v>
      </c>
      <c r="BA58" s="87">
        <v>0</v>
      </c>
      <c r="BB58" s="87">
        <v>0</v>
      </c>
      <c r="BC58" s="87">
        <v>0</v>
      </c>
      <c r="BD58" s="87">
        <v>0</v>
      </c>
      <c r="BE58" s="87">
        <v>0</v>
      </c>
      <c r="BF58" s="87">
        <v>0</v>
      </c>
      <c r="BG58" s="87">
        <v>0</v>
      </c>
      <c r="BH58" s="87">
        <v>0</v>
      </c>
      <c r="BI58" s="87">
        <v>3.25</v>
      </c>
      <c r="BJ58" s="87">
        <f>+BJ57</f>
        <v>5.5</v>
      </c>
      <c r="BK58" s="87">
        <f>+BK57</f>
        <v>4.75</v>
      </c>
      <c r="BL58" s="87">
        <v>4</v>
      </c>
      <c r="BM58" s="87">
        <v>3.5</v>
      </c>
      <c r="BN58" s="87">
        <v>3.25</v>
      </c>
      <c r="BO58" s="87">
        <v>3.25</v>
      </c>
      <c r="BP58" s="87">
        <v>3.25</v>
      </c>
      <c r="BQ58" s="87">
        <v>3.25</v>
      </c>
      <c r="BR58" s="87">
        <v>3.25</v>
      </c>
      <c r="BS58" s="87">
        <v>3.25</v>
      </c>
      <c r="BT58" s="87">
        <v>3.25</v>
      </c>
      <c r="BU58" s="87">
        <v>5</v>
      </c>
      <c r="BV58" s="87">
        <v>8.25</v>
      </c>
      <c r="BW58" s="87">
        <v>7.75</v>
      </c>
      <c r="BX58" s="87">
        <v>5.75</v>
      </c>
      <c r="BY58" s="87">
        <v>4</v>
      </c>
      <c r="BZ58" s="87">
        <v>4.25</v>
      </c>
      <c r="CA58" s="87">
        <v>4.75</v>
      </c>
      <c r="CB58" s="87">
        <v>7.5</v>
      </c>
      <c r="CC58" s="87">
        <v>9</v>
      </c>
      <c r="CD58" s="87">
        <v>7.75</v>
      </c>
      <c r="CE58" s="87">
        <v>8.5</v>
      </c>
      <c r="CF58" s="87">
        <v>8.5</v>
      </c>
      <c r="CG58" s="87">
        <v>8.5</v>
      </c>
      <c r="CH58" s="87">
        <v>9</v>
      </c>
      <c r="CI58" s="87">
        <v>7.25</v>
      </c>
      <c r="CJ58" s="87">
        <v>6</v>
      </c>
      <c r="CK58" s="87">
        <v>6.5</v>
      </c>
      <c r="CL58" s="87">
        <v>8.5</v>
      </c>
      <c r="CM58" s="87">
        <v>10</v>
      </c>
      <c r="CN58" s="87">
        <v>11.5</v>
      </c>
      <c r="CO58" s="87">
        <v>9</v>
      </c>
      <c r="CP58" s="87">
        <v>8.25</v>
      </c>
      <c r="CQ58" s="87">
        <v>8.5</v>
      </c>
      <c r="CR58" s="87">
        <v>10</v>
      </c>
      <c r="CS58" s="87">
        <v>12.5</v>
      </c>
      <c r="CT58" s="87">
        <v>10.5</v>
      </c>
      <c r="CU58" s="87">
        <v>16.5</v>
      </c>
      <c r="CV58" s="87">
        <v>20.5</v>
      </c>
      <c r="CW58" s="87">
        <v>14</v>
      </c>
      <c r="CX58" s="87">
        <v>11.75</v>
      </c>
      <c r="CY58" s="87">
        <v>8.5</v>
      </c>
      <c r="CZ58" s="87">
        <v>6.75</v>
      </c>
      <c r="DA58" s="87">
        <v>6.75</v>
      </c>
      <c r="DB58" s="87">
        <v>7.25</v>
      </c>
      <c r="DC58" s="87">
        <v>11.5</v>
      </c>
      <c r="DD58" s="87">
        <v>7.25</v>
      </c>
      <c r="DE58" s="87">
        <v>5</v>
      </c>
      <c r="DF58" s="87">
        <v>5.5</v>
      </c>
      <c r="DG58" s="87">
        <v>8</v>
      </c>
      <c r="DH58" s="87">
        <v>7.5</v>
      </c>
      <c r="DI58" s="87">
        <v>6.5</v>
      </c>
      <c r="DJ58" s="87">
        <v>5.5</v>
      </c>
      <c r="DK58" s="87">
        <v>5.5</v>
      </c>
      <c r="DL58" s="87">
        <v>4.5</v>
      </c>
      <c r="DM58" s="87">
        <v>4.5</v>
      </c>
      <c r="DN58" s="87">
        <v>4.5</v>
      </c>
      <c r="DO58" s="87">
        <v>4.5</v>
      </c>
      <c r="DP58" s="87">
        <v>4.5</v>
      </c>
      <c r="DQ58" s="87">
        <v>5</v>
      </c>
      <c r="DR58" s="87">
        <v>4.5</v>
      </c>
      <c r="DS58" s="87">
        <v>3.5</v>
      </c>
      <c r="DT58" s="87">
        <v>4</v>
      </c>
      <c r="DU58" s="87">
        <v>3.75</v>
      </c>
      <c r="DV58" s="87">
        <v>3</v>
      </c>
      <c r="DW58" s="87">
        <v>3</v>
      </c>
      <c r="DX58" s="87">
        <v>3.25</v>
      </c>
      <c r="DY58" s="87">
        <v>3</v>
      </c>
      <c r="DZ58" s="87">
        <v>2.5</v>
      </c>
      <c r="EA58" s="87">
        <v>2</v>
      </c>
      <c r="EB58" s="87">
        <v>2</v>
      </c>
      <c r="EC58" s="87">
        <v>1.75</v>
      </c>
      <c r="ED58" s="87">
        <v>1.5</v>
      </c>
      <c r="EE58" s="87">
        <v>1.5</v>
      </c>
      <c r="EF58" s="87">
        <v>1.5</v>
      </c>
      <c r="EG58" s="87">
        <v>1.5</v>
      </c>
      <c r="EH58" s="87">
        <v>1.5</v>
      </c>
      <c r="EI58" s="87">
        <v>1.5</v>
      </c>
      <c r="EJ58" s="87">
        <v>1.5</v>
      </c>
      <c r="EK58" s="87">
        <v>1.5</v>
      </c>
      <c r="EL58" s="87">
        <v>1.5</v>
      </c>
      <c r="EM58" s="87">
        <v>1.5</v>
      </c>
      <c r="EN58" s="87">
        <v>1.5</v>
      </c>
      <c r="EO58" s="87">
        <v>1.5</v>
      </c>
      <c r="EP58" s="87">
        <v>1.5</v>
      </c>
      <c r="EQ58" s="87">
        <v>1.5</v>
      </c>
      <c r="ER58" s="87">
        <v>3</v>
      </c>
      <c r="ES58" s="87">
        <v>3.75</v>
      </c>
      <c r="ET58" s="87">
        <v>5</v>
      </c>
      <c r="EU58" s="87">
        <v>4</v>
      </c>
      <c r="EV58" s="87">
        <v>5.5</v>
      </c>
      <c r="EW58" s="88" t="s">
        <v>39</v>
      </c>
    </row>
    <row r="59" spans="1:153" x14ac:dyDescent="0.25">
      <c r="A59" s="3"/>
      <c r="I59" s="60"/>
      <c r="L59" s="65"/>
      <c r="M59" s="65"/>
      <c r="N59" s="24" t="s">
        <v>41</v>
      </c>
      <c r="O59" s="87">
        <v>0</v>
      </c>
      <c r="P59" s="87">
        <v>0</v>
      </c>
      <c r="Q59" s="87">
        <v>0</v>
      </c>
      <c r="R59" s="87">
        <v>0</v>
      </c>
      <c r="S59" s="87">
        <v>0</v>
      </c>
      <c r="T59" s="87">
        <v>0</v>
      </c>
      <c r="U59" s="87">
        <v>0</v>
      </c>
      <c r="V59" s="87">
        <v>0</v>
      </c>
      <c r="W59" s="87">
        <v>0</v>
      </c>
      <c r="X59" s="87">
        <v>0</v>
      </c>
      <c r="Y59" s="87">
        <v>0</v>
      </c>
      <c r="Z59" s="87">
        <v>0</v>
      </c>
      <c r="AA59" s="87">
        <v>0</v>
      </c>
      <c r="AB59" s="87">
        <v>0</v>
      </c>
      <c r="AC59" s="87">
        <v>0</v>
      </c>
      <c r="AD59" s="87">
        <v>0</v>
      </c>
      <c r="AE59" s="87">
        <v>0</v>
      </c>
      <c r="AF59" s="87">
        <v>0</v>
      </c>
      <c r="AG59" s="87">
        <v>0</v>
      </c>
      <c r="AH59" s="87">
        <v>0</v>
      </c>
      <c r="AI59" s="87">
        <v>0</v>
      </c>
      <c r="AJ59" s="87">
        <v>0</v>
      </c>
      <c r="AK59" s="87">
        <v>0</v>
      </c>
      <c r="AL59" s="87">
        <v>0</v>
      </c>
      <c r="AM59" s="87">
        <v>0</v>
      </c>
      <c r="AN59" s="87">
        <v>0</v>
      </c>
      <c r="AO59" s="87">
        <v>0</v>
      </c>
      <c r="AP59" s="87">
        <v>0</v>
      </c>
      <c r="AQ59" s="87">
        <v>0</v>
      </c>
      <c r="AR59" s="87">
        <v>0</v>
      </c>
      <c r="AS59" s="87">
        <v>0</v>
      </c>
      <c r="AT59" s="87">
        <v>0</v>
      </c>
      <c r="AU59" s="87">
        <v>0</v>
      </c>
      <c r="AV59" s="87">
        <v>0</v>
      </c>
      <c r="AW59" s="87">
        <v>0</v>
      </c>
      <c r="AX59" s="87">
        <v>0</v>
      </c>
      <c r="AY59" s="87">
        <v>0</v>
      </c>
      <c r="AZ59" s="87">
        <v>0</v>
      </c>
      <c r="BA59" s="87">
        <v>0</v>
      </c>
      <c r="BB59" s="87">
        <v>0</v>
      </c>
      <c r="BC59" s="87">
        <v>0</v>
      </c>
      <c r="BD59" s="87">
        <v>0</v>
      </c>
      <c r="BE59" s="87">
        <v>0</v>
      </c>
      <c r="BF59" s="87">
        <v>0</v>
      </c>
      <c r="BG59" s="87">
        <v>0</v>
      </c>
      <c r="BH59" s="87">
        <v>0</v>
      </c>
      <c r="BI59" s="87">
        <v>3.25</v>
      </c>
      <c r="BJ59" s="87">
        <f>+BJ58</f>
        <v>5.5</v>
      </c>
      <c r="BK59" s="87">
        <f>+BK58</f>
        <v>4.75</v>
      </c>
      <c r="BL59" s="87">
        <v>4</v>
      </c>
      <c r="BM59" s="87">
        <v>3.5</v>
      </c>
      <c r="BN59" s="87">
        <v>3.25</v>
      </c>
      <c r="BO59" s="87">
        <v>3.25</v>
      </c>
      <c r="BP59" s="87">
        <v>3.25</v>
      </c>
      <c r="BQ59" s="87">
        <v>3.25</v>
      </c>
      <c r="BR59" s="87">
        <v>3.25</v>
      </c>
      <c r="BS59" s="87">
        <v>3.25</v>
      </c>
      <c r="BT59" s="87">
        <v>3.25</v>
      </c>
      <c r="BU59" s="87">
        <v>5</v>
      </c>
      <c r="BV59" s="87">
        <v>8.25</v>
      </c>
      <c r="BW59" s="87">
        <v>8</v>
      </c>
      <c r="BX59" s="87">
        <v>6</v>
      </c>
      <c r="BY59" s="87">
        <v>4</v>
      </c>
      <c r="BZ59" s="87">
        <v>4.25</v>
      </c>
      <c r="CA59" s="87">
        <v>4.75</v>
      </c>
      <c r="CB59" s="87">
        <v>7</v>
      </c>
      <c r="CC59" s="87">
        <v>9.5</v>
      </c>
      <c r="CD59" s="87">
        <v>7.75</v>
      </c>
      <c r="CE59" s="87">
        <v>8.5</v>
      </c>
      <c r="CF59" s="87">
        <v>8.5</v>
      </c>
      <c r="CG59" s="87">
        <v>8.5</v>
      </c>
      <c r="CH59" s="87">
        <v>9</v>
      </c>
      <c r="CI59" s="87">
        <v>7.25</v>
      </c>
      <c r="CJ59" s="87">
        <v>6</v>
      </c>
      <c r="CK59" s="87">
        <v>6.5</v>
      </c>
      <c r="CL59" s="87">
        <v>8.5</v>
      </c>
      <c r="CM59" s="87">
        <v>10</v>
      </c>
      <c r="CN59" s="87">
        <v>11</v>
      </c>
      <c r="CO59" s="87">
        <v>9</v>
      </c>
      <c r="CP59" s="87">
        <v>8.25</v>
      </c>
      <c r="CQ59" s="87">
        <v>8.5</v>
      </c>
      <c r="CR59" s="87">
        <v>9.5</v>
      </c>
      <c r="CS59" s="87">
        <v>13</v>
      </c>
      <c r="CT59" s="87">
        <v>10.5</v>
      </c>
      <c r="CU59" s="87">
        <v>16.5</v>
      </c>
      <c r="CV59" s="87">
        <v>20</v>
      </c>
      <c r="CW59" s="87">
        <v>12</v>
      </c>
      <c r="CX59" s="87">
        <v>11.5</v>
      </c>
      <c r="CY59" s="87">
        <v>9</v>
      </c>
      <c r="CZ59" s="87">
        <v>6.75</v>
      </c>
      <c r="DA59" s="87">
        <v>7.25</v>
      </c>
      <c r="DB59" s="87">
        <v>7</v>
      </c>
      <c r="DC59" s="87">
        <v>11.75</v>
      </c>
      <c r="DD59" s="87">
        <v>7.75</v>
      </c>
      <c r="DE59" s="87">
        <v>5.25</v>
      </c>
      <c r="DF59" s="87">
        <v>5.5</v>
      </c>
      <c r="DG59" s="87">
        <v>8</v>
      </c>
      <c r="DH59" s="87">
        <v>8.5</v>
      </c>
      <c r="DI59" s="87">
        <v>6.5</v>
      </c>
      <c r="DJ59" s="87">
        <v>5.5</v>
      </c>
      <c r="DK59" s="87">
        <v>5.75</v>
      </c>
      <c r="DL59" s="87">
        <v>4.5</v>
      </c>
      <c r="DM59" s="87">
        <v>4.5</v>
      </c>
      <c r="DN59" s="87">
        <v>4.5</v>
      </c>
      <c r="DO59" s="87">
        <v>4.5</v>
      </c>
      <c r="DP59" s="87">
        <v>4.5</v>
      </c>
      <c r="DQ59" s="87">
        <v>5</v>
      </c>
      <c r="DR59" s="87">
        <v>4.5</v>
      </c>
      <c r="DS59" s="87">
        <v>3.5</v>
      </c>
      <c r="DT59" s="87">
        <v>4</v>
      </c>
      <c r="DU59" s="87">
        <v>3.75</v>
      </c>
      <c r="DV59" s="87">
        <v>3</v>
      </c>
      <c r="DW59" s="87">
        <v>3</v>
      </c>
      <c r="DX59" s="87">
        <v>3.25</v>
      </c>
      <c r="DY59" s="87">
        <v>3</v>
      </c>
      <c r="DZ59" s="87">
        <v>2.5</v>
      </c>
      <c r="EA59" s="87">
        <v>2</v>
      </c>
      <c r="EB59" s="87">
        <v>2</v>
      </c>
      <c r="EC59" s="87">
        <v>1.75</v>
      </c>
      <c r="ED59" s="87">
        <v>1.5</v>
      </c>
      <c r="EE59" s="87">
        <v>1.5</v>
      </c>
      <c r="EF59" s="87">
        <v>1.5</v>
      </c>
      <c r="EG59" s="87">
        <v>1.5</v>
      </c>
      <c r="EH59" s="87">
        <v>1.5</v>
      </c>
      <c r="EI59" s="87">
        <v>1.5</v>
      </c>
      <c r="EJ59" s="87">
        <v>1.5</v>
      </c>
      <c r="EK59" s="87">
        <v>1.5</v>
      </c>
      <c r="EL59" s="87">
        <v>1.5</v>
      </c>
      <c r="EM59" s="87">
        <v>1.5</v>
      </c>
      <c r="EN59" s="87">
        <v>1.5</v>
      </c>
      <c r="EO59" s="87">
        <v>1.5</v>
      </c>
      <c r="EP59" s="87">
        <v>1.5</v>
      </c>
      <c r="EQ59" s="87">
        <v>1.5</v>
      </c>
      <c r="ER59" s="87">
        <v>3</v>
      </c>
      <c r="ES59" s="87">
        <v>3.75</v>
      </c>
      <c r="ET59" s="87">
        <v>5</v>
      </c>
      <c r="EU59" s="87">
        <v>4</v>
      </c>
      <c r="EV59" s="87">
        <v>5.5</v>
      </c>
      <c r="EW59" s="88" t="s">
        <v>41</v>
      </c>
    </row>
    <row r="60" spans="1:153" x14ac:dyDescent="0.25">
      <c r="N60" s="24" t="s">
        <v>43</v>
      </c>
      <c r="O60" s="87">
        <v>0</v>
      </c>
      <c r="P60" s="87">
        <v>0</v>
      </c>
      <c r="Q60" s="87">
        <v>0</v>
      </c>
      <c r="R60" s="87">
        <v>0</v>
      </c>
      <c r="S60" s="87">
        <v>0</v>
      </c>
      <c r="T60" s="87">
        <v>0</v>
      </c>
      <c r="U60" s="87">
        <v>0</v>
      </c>
      <c r="V60" s="87">
        <v>0</v>
      </c>
      <c r="W60" s="87">
        <v>0</v>
      </c>
      <c r="X60" s="87">
        <v>0</v>
      </c>
      <c r="Y60" s="87">
        <v>0</v>
      </c>
      <c r="Z60" s="87">
        <v>0</v>
      </c>
      <c r="AA60" s="87">
        <v>0</v>
      </c>
      <c r="AB60" s="87">
        <v>0</v>
      </c>
      <c r="AC60" s="87">
        <v>0</v>
      </c>
      <c r="AD60" s="87">
        <v>0</v>
      </c>
      <c r="AE60" s="87">
        <v>0</v>
      </c>
      <c r="AF60" s="87">
        <v>0</v>
      </c>
      <c r="AG60" s="87">
        <v>0</v>
      </c>
      <c r="AH60" s="87">
        <v>0</v>
      </c>
      <c r="AI60" s="87">
        <v>0</v>
      </c>
      <c r="AJ60" s="87">
        <v>0</v>
      </c>
      <c r="AK60" s="87">
        <v>0</v>
      </c>
      <c r="AL60" s="87">
        <v>0</v>
      </c>
      <c r="AM60" s="87">
        <v>0</v>
      </c>
      <c r="AN60" s="87">
        <v>0</v>
      </c>
      <c r="AO60" s="87">
        <v>0</v>
      </c>
      <c r="AP60" s="87">
        <v>0</v>
      </c>
      <c r="AQ60" s="87">
        <v>0</v>
      </c>
      <c r="AR60" s="87">
        <v>0</v>
      </c>
      <c r="AS60" s="87">
        <v>0</v>
      </c>
      <c r="AT60" s="87">
        <v>0</v>
      </c>
      <c r="AU60" s="87">
        <v>0</v>
      </c>
      <c r="AV60" s="87">
        <v>0</v>
      </c>
      <c r="AW60" s="87">
        <v>0</v>
      </c>
      <c r="AX60" s="87">
        <v>0</v>
      </c>
      <c r="AY60" s="87">
        <v>0</v>
      </c>
      <c r="AZ60" s="87">
        <v>0</v>
      </c>
      <c r="BA60" s="87">
        <v>0</v>
      </c>
      <c r="BB60" s="87">
        <v>0</v>
      </c>
      <c r="BC60" s="87">
        <v>0</v>
      </c>
      <c r="BD60" s="87">
        <v>0</v>
      </c>
      <c r="BE60" s="87">
        <v>0</v>
      </c>
      <c r="BF60" s="87">
        <v>0</v>
      </c>
      <c r="BG60" s="87">
        <v>0</v>
      </c>
      <c r="BH60" s="87">
        <v>0</v>
      </c>
      <c r="BI60" s="87">
        <v>3.25</v>
      </c>
      <c r="BJ60" s="87">
        <v>5.25</v>
      </c>
      <c r="BK60" s="87">
        <v>5</v>
      </c>
      <c r="BL60" s="87">
        <v>4.25</v>
      </c>
      <c r="BM60" s="87">
        <v>3.5</v>
      </c>
      <c r="BN60" s="87">
        <v>3.25</v>
      </c>
      <c r="BO60" s="87">
        <v>3.25</v>
      </c>
      <c r="BP60" s="87">
        <v>3.25</v>
      </c>
      <c r="BQ60" s="87">
        <v>3.25</v>
      </c>
      <c r="BR60" s="87">
        <v>3.25</v>
      </c>
      <c r="BS60" s="87">
        <v>3.25</v>
      </c>
      <c r="BT60" s="87">
        <v>3.25</v>
      </c>
      <c r="BU60" s="87">
        <v>5</v>
      </c>
      <c r="BV60" s="87">
        <v>8.25</v>
      </c>
      <c r="BW60" s="87">
        <v>8.25</v>
      </c>
      <c r="BX60" s="87">
        <v>6.25</v>
      </c>
      <c r="BY60" s="87">
        <v>4.25</v>
      </c>
      <c r="BZ60" s="87">
        <v>4</v>
      </c>
      <c r="CA60" s="87">
        <v>4.75</v>
      </c>
      <c r="CB60" s="87">
        <v>6.75</v>
      </c>
      <c r="CC60" s="87">
        <v>9.5</v>
      </c>
      <c r="CD60" s="87">
        <v>8</v>
      </c>
      <c r="CE60" s="87">
        <v>8.5</v>
      </c>
      <c r="CF60" s="87">
        <v>8.5</v>
      </c>
      <c r="CG60" s="87">
        <v>8.5</v>
      </c>
      <c r="CH60" s="87">
        <v>8.75</v>
      </c>
      <c r="CI60" s="87">
        <v>7.25</v>
      </c>
      <c r="CJ60" s="87">
        <v>6</v>
      </c>
      <c r="CK60" s="87">
        <v>6</v>
      </c>
      <c r="CL60" s="87">
        <v>8.5</v>
      </c>
      <c r="CM60" s="87">
        <v>10</v>
      </c>
      <c r="CN60" s="87">
        <v>10.5</v>
      </c>
      <c r="CO60" s="87">
        <v>9.5</v>
      </c>
      <c r="CP60" s="87">
        <v>8.25</v>
      </c>
      <c r="CQ60" s="87">
        <v>8</v>
      </c>
      <c r="CR60" s="87">
        <v>9.5</v>
      </c>
      <c r="CS60" s="87">
        <v>13</v>
      </c>
      <c r="CT60" s="87">
        <v>10.5</v>
      </c>
      <c r="CU60" s="87">
        <v>15.5</v>
      </c>
      <c r="CV60" s="87">
        <v>20.5</v>
      </c>
      <c r="CW60" s="87">
        <v>11</v>
      </c>
      <c r="CX60" s="87">
        <v>11.75</v>
      </c>
      <c r="CY60" s="87">
        <v>9</v>
      </c>
      <c r="CZ60" s="87">
        <v>6.75</v>
      </c>
      <c r="DA60" s="87">
        <v>7.25</v>
      </c>
      <c r="DB60" s="87">
        <v>7.5</v>
      </c>
      <c r="DC60" s="87">
        <v>12</v>
      </c>
      <c r="DD60" s="87">
        <v>8.75</v>
      </c>
      <c r="DE60" s="87">
        <v>5.25</v>
      </c>
      <c r="DF60" s="87">
        <v>6</v>
      </c>
      <c r="DG60" s="87">
        <v>8</v>
      </c>
      <c r="DH60" s="87">
        <v>8.5</v>
      </c>
      <c r="DI60" s="87">
        <v>6.5</v>
      </c>
      <c r="DJ60" s="87">
        <v>5.5</v>
      </c>
      <c r="DK60" s="87">
        <v>5.75</v>
      </c>
      <c r="DL60" s="87">
        <v>4.5</v>
      </c>
      <c r="DM60" s="87">
        <v>4.5</v>
      </c>
      <c r="DN60" s="87">
        <v>4.5</v>
      </c>
      <c r="DO60" s="87">
        <v>4.5</v>
      </c>
      <c r="DP60" s="87">
        <v>4.5</v>
      </c>
      <c r="DQ60" s="87">
        <v>5</v>
      </c>
      <c r="DR60" s="87">
        <v>4.5</v>
      </c>
      <c r="DS60" s="87">
        <v>3.5</v>
      </c>
      <c r="DT60" s="87">
        <v>4</v>
      </c>
      <c r="DU60" s="87">
        <v>3.75</v>
      </c>
      <c r="DV60" s="87">
        <v>3</v>
      </c>
      <c r="DW60" s="87">
        <v>3</v>
      </c>
      <c r="DX60" s="87">
        <v>3.25</v>
      </c>
      <c r="DY60" s="87">
        <v>3</v>
      </c>
      <c r="DZ60" s="87">
        <v>2.5</v>
      </c>
      <c r="EA60" s="87">
        <v>2</v>
      </c>
      <c r="EB60" s="87">
        <v>2</v>
      </c>
      <c r="EC60" s="87">
        <v>1.75</v>
      </c>
      <c r="ED60" s="87">
        <v>1.5</v>
      </c>
      <c r="EE60" s="87">
        <v>1.5</v>
      </c>
      <c r="EF60" s="87">
        <v>1.5</v>
      </c>
      <c r="EG60" s="87">
        <v>1.5</v>
      </c>
      <c r="EH60" s="87">
        <v>1.5</v>
      </c>
      <c r="EI60" s="87">
        <v>1.5</v>
      </c>
      <c r="EJ60" s="87">
        <v>1.5</v>
      </c>
      <c r="EK60" s="87">
        <v>1.5</v>
      </c>
      <c r="EL60" s="87">
        <v>1.5</v>
      </c>
      <c r="EM60" s="87">
        <v>1.5</v>
      </c>
      <c r="EN60" s="87">
        <v>1.5</v>
      </c>
      <c r="EO60" s="87">
        <v>1.5</v>
      </c>
      <c r="EP60" s="87">
        <v>1.5</v>
      </c>
      <c r="EQ60" s="87">
        <v>1.5</v>
      </c>
      <c r="ER60" s="87">
        <v>3</v>
      </c>
      <c r="ES60" s="87">
        <v>3.75</v>
      </c>
      <c r="ET60" s="87">
        <v>5</v>
      </c>
      <c r="EU60" s="87">
        <v>4</v>
      </c>
      <c r="EV60" s="87">
        <v>5.5</v>
      </c>
      <c r="EW60" s="88" t="s">
        <v>43</v>
      </c>
    </row>
    <row r="61" spans="1:153" x14ac:dyDescent="0.25">
      <c r="N61" s="24" t="s">
        <v>44</v>
      </c>
      <c r="O61" s="87">
        <v>0</v>
      </c>
      <c r="P61" s="87">
        <v>0</v>
      </c>
      <c r="Q61" s="87">
        <v>0</v>
      </c>
      <c r="R61" s="87">
        <v>0</v>
      </c>
      <c r="S61" s="87">
        <v>0</v>
      </c>
      <c r="T61" s="87">
        <v>0</v>
      </c>
      <c r="U61" s="87">
        <v>0</v>
      </c>
      <c r="V61" s="87">
        <v>0</v>
      </c>
      <c r="W61" s="87">
        <v>0</v>
      </c>
      <c r="X61" s="87">
        <v>0</v>
      </c>
      <c r="Y61" s="87">
        <v>0</v>
      </c>
      <c r="Z61" s="87">
        <v>0</v>
      </c>
      <c r="AA61" s="87">
        <v>0</v>
      </c>
      <c r="AB61" s="87">
        <v>0</v>
      </c>
      <c r="AC61" s="87">
        <v>0</v>
      </c>
      <c r="AD61" s="87">
        <v>0</v>
      </c>
      <c r="AE61" s="87">
        <v>0</v>
      </c>
      <c r="AF61" s="87">
        <v>0</v>
      </c>
      <c r="AG61" s="87">
        <v>0</v>
      </c>
      <c r="AH61" s="87">
        <v>0</v>
      </c>
      <c r="AI61" s="87">
        <v>0</v>
      </c>
      <c r="AJ61" s="87">
        <v>0</v>
      </c>
      <c r="AK61" s="87">
        <v>0</v>
      </c>
      <c r="AL61" s="87">
        <v>0</v>
      </c>
      <c r="AM61" s="87">
        <v>0</v>
      </c>
      <c r="AN61" s="87">
        <v>0</v>
      </c>
      <c r="AO61" s="87">
        <v>0</v>
      </c>
      <c r="AP61" s="87">
        <v>0</v>
      </c>
      <c r="AQ61" s="87">
        <v>0</v>
      </c>
      <c r="AR61" s="87">
        <v>0</v>
      </c>
      <c r="AS61" s="87">
        <v>0</v>
      </c>
      <c r="AT61" s="87">
        <v>0</v>
      </c>
      <c r="AU61" s="87">
        <v>0</v>
      </c>
      <c r="AV61" s="87">
        <v>0</v>
      </c>
      <c r="AW61" s="87">
        <v>0</v>
      </c>
      <c r="AX61" s="87">
        <v>0</v>
      </c>
      <c r="AY61" s="87">
        <v>0</v>
      </c>
      <c r="AZ61" s="87">
        <v>0</v>
      </c>
      <c r="BA61" s="87">
        <v>0</v>
      </c>
      <c r="BB61" s="87">
        <v>0</v>
      </c>
      <c r="BC61" s="87">
        <v>0</v>
      </c>
      <c r="BD61" s="87">
        <v>0</v>
      </c>
      <c r="BE61" s="87">
        <v>0</v>
      </c>
      <c r="BF61" s="87">
        <v>0</v>
      </c>
      <c r="BG61" s="87">
        <v>0</v>
      </c>
      <c r="BH61" s="87">
        <v>0</v>
      </c>
      <c r="BI61" s="87">
        <v>3.25</v>
      </c>
      <c r="BJ61" s="87">
        <v>5.25</v>
      </c>
      <c r="BK61" s="87">
        <v>5</v>
      </c>
      <c r="BL61" s="87">
        <v>4.25</v>
      </c>
      <c r="BM61" s="87">
        <v>3.5</v>
      </c>
      <c r="BN61" s="87">
        <v>3.25</v>
      </c>
      <c r="BO61" s="87">
        <v>3.25</v>
      </c>
      <c r="BP61" s="87">
        <v>3.25</v>
      </c>
      <c r="BQ61" s="87">
        <v>3.25</v>
      </c>
      <c r="BR61" s="87">
        <v>3.25</v>
      </c>
      <c r="BS61" s="87">
        <v>3.25</v>
      </c>
      <c r="BT61" s="87">
        <v>3.25</v>
      </c>
      <c r="BU61" s="87">
        <v>5</v>
      </c>
      <c r="BV61" s="87">
        <v>8.25</v>
      </c>
      <c r="BW61" s="87">
        <v>8.25</v>
      </c>
      <c r="BX61" s="87">
        <v>6.25</v>
      </c>
      <c r="BY61" s="87">
        <v>4.25</v>
      </c>
      <c r="BZ61" s="87">
        <v>4</v>
      </c>
      <c r="CA61" s="87">
        <v>4.75</v>
      </c>
      <c r="CB61" s="87">
        <v>6.75</v>
      </c>
      <c r="CC61" s="87">
        <v>9.5</v>
      </c>
      <c r="CD61" s="87">
        <v>8</v>
      </c>
      <c r="CE61" s="87">
        <v>8.5</v>
      </c>
      <c r="CF61" s="87">
        <v>8.5</v>
      </c>
      <c r="CG61" s="87">
        <v>8.5</v>
      </c>
      <c r="CH61" s="87">
        <v>8.75</v>
      </c>
      <c r="CI61" s="87">
        <v>7.75</v>
      </c>
      <c r="CJ61" s="87">
        <v>6</v>
      </c>
      <c r="CK61" s="87">
        <v>6</v>
      </c>
      <c r="CL61" s="87">
        <v>8.5</v>
      </c>
      <c r="CM61" s="87">
        <v>10</v>
      </c>
      <c r="CN61" s="87">
        <v>10.5</v>
      </c>
      <c r="CO61" s="87">
        <v>10</v>
      </c>
      <c r="CP61" s="87">
        <v>8.25</v>
      </c>
      <c r="CQ61" s="87">
        <v>7.5</v>
      </c>
      <c r="CR61" s="87">
        <v>9.5</v>
      </c>
      <c r="CS61" s="87">
        <v>13</v>
      </c>
      <c r="CT61" s="87">
        <v>11</v>
      </c>
      <c r="CU61" s="87">
        <v>14</v>
      </c>
      <c r="CV61" s="87">
        <v>20.5</v>
      </c>
      <c r="CW61" s="87">
        <v>11.5</v>
      </c>
      <c r="CX61" s="87">
        <v>12.25</v>
      </c>
      <c r="CY61" s="87">
        <v>9.25</v>
      </c>
      <c r="CZ61" s="87">
        <v>7</v>
      </c>
      <c r="DA61" s="87">
        <v>7</v>
      </c>
      <c r="DB61" s="87">
        <v>7.75</v>
      </c>
      <c r="DC61" s="87">
        <v>12</v>
      </c>
      <c r="DD61" s="87">
        <v>9.75</v>
      </c>
      <c r="DE61" s="87">
        <v>5.5</v>
      </c>
      <c r="DF61" s="87">
        <v>6</v>
      </c>
      <c r="DG61" s="87">
        <v>8</v>
      </c>
      <c r="DH61" s="87">
        <v>8.5</v>
      </c>
      <c r="DI61" s="87">
        <v>6.5</v>
      </c>
      <c r="DJ61" s="87">
        <v>5.5</v>
      </c>
      <c r="DK61" s="87">
        <v>6</v>
      </c>
      <c r="DL61" s="87">
        <v>4.5</v>
      </c>
      <c r="DM61" s="87">
        <v>4.5</v>
      </c>
      <c r="DN61" s="87">
        <v>4.5</v>
      </c>
      <c r="DO61" s="87">
        <v>4.5</v>
      </c>
      <c r="DP61" s="87">
        <v>4.5</v>
      </c>
      <c r="DQ61" s="87">
        <v>4.5</v>
      </c>
      <c r="DR61" s="87">
        <v>4.5</v>
      </c>
      <c r="DS61" s="87">
        <v>3.5</v>
      </c>
      <c r="DT61" s="87">
        <v>4.5</v>
      </c>
      <c r="DU61" s="87">
        <v>4</v>
      </c>
      <c r="DV61" s="87">
        <v>3.25</v>
      </c>
      <c r="DW61" s="87">
        <v>3</v>
      </c>
      <c r="DX61" s="87">
        <v>3.25</v>
      </c>
      <c r="DY61" s="87">
        <v>3</v>
      </c>
      <c r="DZ61" s="87">
        <v>2.5</v>
      </c>
      <c r="EA61" s="87">
        <v>2</v>
      </c>
      <c r="EB61" s="87">
        <v>2</v>
      </c>
      <c r="EC61" s="87">
        <v>2</v>
      </c>
      <c r="ED61" s="87">
        <v>1.5</v>
      </c>
      <c r="EE61" s="87">
        <v>1.5</v>
      </c>
      <c r="EF61" s="87">
        <v>1.5</v>
      </c>
      <c r="EG61" s="87">
        <v>1.5</v>
      </c>
      <c r="EH61" s="87">
        <v>1.5</v>
      </c>
      <c r="EI61" s="87">
        <v>1.5</v>
      </c>
      <c r="EJ61" s="87">
        <v>1.5</v>
      </c>
      <c r="EK61" s="87">
        <v>1.5</v>
      </c>
      <c r="EL61" s="87">
        <v>1.5</v>
      </c>
      <c r="EM61" s="87">
        <v>1.5</v>
      </c>
      <c r="EN61" s="87">
        <v>1.5</v>
      </c>
      <c r="EO61" s="87">
        <v>1.5</v>
      </c>
      <c r="EP61" s="87">
        <v>1.5</v>
      </c>
      <c r="EQ61" s="87">
        <v>1.5</v>
      </c>
      <c r="ER61" s="87">
        <v>1.5</v>
      </c>
      <c r="ES61" s="87">
        <v>4</v>
      </c>
      <c r="ET61" s="87">
        <v>5</v>
      </c>
      <c r="EU61" s="87">
        <v>4</v>
      </c>
      <c r="EV61" s="87">
        <v>5.5</v>
      </c>
      <c r="EW61" s="88" t="s">
        <v>44</v>
      </c>
    </row>
    <row r="62" spans="1:153" x14ac:dyDescent="0.25">
      <c r="N62" s="24" t="s">
        <v>45</v>
      </c>
      <c r="O62" s="87">
        <v>0</v>
      </c>
      <c r="P62" s="87">
        <v>0</v>
      </c>
      <c r="Q62" s="87">
        <v>0</v>
      </c>
      <c r="R62" s="87">
        <v>0</v>
      </c>
      <c r="S62" s="87">
        <v>0</v>
      </c>
      <c r="T62" s="87">
        <v>0</v>
      </c>
      <c r="U62" s="87">
        <v>0</v>
      </c>
      <c r="V62" s="87">
        <v>0</v>
      </c>
      <c r="W62" s="87">
        <v>0</v>
      </c>
      <c r="X62" s="87">
        <v>0</v>
      </c>
      <c r="Y62" s="87">
        <v>0</v>
      </c>
      <c r="Z62" s="87">
        <v>0</v>
      </c>
      <c r="AA62" s="87">
        <v>0</v>
      </c>
      <c r="AB62" s="87">
        <v>0</v>
      </c>
      <c r="AC62" s="87">
        <v>0</v>
      </c>
      <c r="AD62" s="87">
        <v>0</v>
      </c>
      <c r="AE62" s="87">
        <v>0</v>
      </c>
      <c r="AF62" s="87">
        <v>0</v>
      </c>
      <c r="AG62" s="87">
        <v>0</v>
      </c>
      <c r="AH62" s="87">
        <v>0</v>
      </c>
      <c r="AI62" s="87">
        <v>0</v>
      </c>
      <c r="AJ62" s="87">
        <v>0</v>
      </c>
      <c r="AK62" s="87">
        <v>0</v>
      </c>
      <c r="AL62" s="87">
        <v>0</v>
      </c>
      <c r="AM62" s="87">
        <v>0</v>
      </c>
      <c r="AN62" s="87">
        <v>0</v>
      </c>
      <c r="AO62" s="87">
        <v>0</v>
      </c>
      <c r="AP62" s="87">
        <v>0</v>
      </c>
      <c r="AQ62" s="87">
        <v>0</v>
      </c>
      <c r="AR62" s="87">
        <v>0</v>
      </c>
      <c r="AS62" s="87">
        <v>0</v>
      </c>
      <c r="AT62" s="87">
        <v>0</v>
      </c>
      <c r="AU62" s="87">
        <v>0</v>
      </c>
      <c r="AV62" s="87">
        <v>0</v>
      </c>
      <c r="AW62" s="87">
        <v>0</v>
      </c>
      <c r="AX62" s="87">
        <v>0</v>
      </c>
      <c r="AY62" s="87">
        <v>0</v>
      </c>
      <c r="AZ62" s="87">
        <v>0</v>
      </c>
      <c r="BA62" s="87">
        <v>0</v>
      </c>
      <c r="BB62" s="87">
        <v>0</v>
      </c>
      <c r="BC62" s="87">
        <v>0</v>
      </c>
      <c r="BD62" s="87">
        <v>0</v>
      </c>
      <c r="BE62" s="87">
        <v>0</v>
      </c>
      <c r="BF62" s="87">
        <v>0</v>
      </c>
      <c r="BG62" s="87">
        <v>0</v>
      </c>
      <c r="BH62" s="87">
        <v>0</v>
      </c>
      <c r="BI62" s="87">
        <v>3.25</v>
      </c>
      <c r="BJ62" s="87">
        <v>5</v>
      </c>
      <c r="BK62" s="87">
        <v>5</v>
      </c>
      <c r="BL62" s="87">
        <v>4.25</v>
      </c>
      <c r="BM62" s="87">
        <v>3.5</v>
      </c>
      <c r="BN62" s="87">
        <v>3.25</v>
      </c>
      <c r="BO62" s="87">
        <v>3.25</v>
      </c>
      <c r="BP62" s="87">
        <v>3.25</v>
      </c>
      <c r="BQ62" s="87">
        <v>3.25</v>
      </c>
      <c r="BR62" s="87">
        <v>3.25</v>
      </c>
      <c r="BS62" s="87">
        <v>3.25</v>
      </c>
      <c r="BT62" s="87">
        <v>3.25</v>
      </c>
      <c r="BU62" s="87">
        <v>5</v>
      </c>
      <c r="BV62" s="87">
        <v>8.25</v>
      </c>
      <c r="BW62" s="87">
        <v>8.25</v>
      </c>
      <c r="BX62" s="87">
        <v>6.5</v>
      </c>
      <c r="BY62" s="87">
        <v>4.5</v>
      </c>
      <c r="BZ62" s="87">
        <v>4</v>
      </c>
      <c r="CA62" s="87">
        <v>4.75</v>
      </c>
      <c r="CB62" s="87">
        <v>6.5</v>
      </c>
      <c r="CC62" s="87">
        <v>9.5</v>
      </c>
      <c r="CD62" s="87">
        <v>8.25</v>
      </c>
      <c r="CE62" s="87">
        <v>8.5</v>
      </c>
      <c r="CF62" s="87">
        <v>8.5</v>
      </c>
      <c r="CG62" s="87">
        <v>8.5</v>
      </c>
      <c r="CH62" s="87">
        <v>8.75</v>
      </c>
      <c r="CI62" s="87">
        <v>7.75</v>
      </c>
      <c r="CJ62" s="87">
        <v>6</v>
      </c>
      <c r="CK62" s="87">
        <v>6</v>
      </c>
      <c r="CL62" s="87">
        <v>8</v>
      </c>
      <c r="CM62" s="87">
        <v>10</v>
      </c>
      <c r="CN62" s="87">
        <v>10.5</v>
      </c>
      <c r="CO62" s="87">
        <v>10</v>
      </c>
      <c r="CP62" s="87">
        <v>8.75</v>
      </c>
      <c r="CQ62" s="87">
        <v>7.5</v>
      </c>
      <c r="CR62" s="87">
        <v>9.5</v>
      </c>
      <c r="CS62" s="87">
        <v>12.75</v>
      </c>
      <c r="CT62" s="87">
        <v>11</v>
      </c>
      <c r="CU62" s="87">
        <v>13.5</v>
      </c>
      <c r="CV62" s="87">
        <v>19.5</v>
      </c>
      <c r="CW62" s="87">
        <v>13</v>
      </c>
      <c r="CX62" s="87">
        <v>13.5</v>
      </c>
      <c r="CY62" s="87">
        <v>9.75</v>
      </c>
      <c r="CZ62" s="87">
        <v>7.25</v>
      </c>
      <c r="DA62" s="87">
        <v>7</v>
      </c>
      <c r="DB62" s="87">
        <v>8</v>
      </c>
      <c r="DC62" s="87">
        <v>12</v>
      </c>
      <c r="DD62" s="87">
        <v>10</v>
      </c>
      <c r="DE62" s="87">
        <v>5.5</v>
      </c>
      <c r="DF62" s="87">
        <v>6</v>
      </c>
      <c r="DG62" s="87">
        <v>7.5</v>
      </c>
      <c r="DH62" s="87">
        <v>8.5</v>
      </c>
      <c r="DI62" s="87">
        <v>6.25</v>
      </c>
      <c r="DJ62" s="87">
        <v>5.5</v>
      </c>
      <c r="DK62" s="87">
        <v>6</v>
      </c>
      <c r="DL62" s="87">
        <v>4.5</v>
      </c>
      <c r="DM62" s="87">
        <v>4.5</v>
      </c>
      <c r="DN62" s="87">
        <v>4.5</v>
      </c>
      <c r="DO62" s="87">
        <v>4.5</v>
      </c>
      <c r="DP62" s="87">
        <v>4.5</v>
      </c>
      <c r="DQ62" s="87">
        <v>4.5</v>
      </c>
      <c r="DR62" s="87">
        <v>5</v>
      </c>
      <c r="DS62" s="87">
        <v>4</v>
      </c>
      <c r="DT62" s="87">
        <v>4.5</v>
      </c>
      <c r="DU62" s="87">
        <v>4</v>
      </c>
      <c r="DV62" s="87">
        <v>3.25</v>
      </c>
      <c r="DW62" s="87">
        <v>3</v>
      </c>
      <c r="DX62" s="87">
        <v>3.25</v>
      </c>
      <c r="DY62" s="87">
        <v>3</v>
      </c>
      <c r="DZ62" s="87">
        <v>2.5</v>
      </c>
      <c r="EA62" s="87">
        <v>2.25</v>
      </c>
      <c r="EB62" s="87">
        <v>2</v>
      </c>
      <c r="EC62" s="87">
        <v>2</v>
      </c>
      <c r="ED62" s="87">
        <v>1.5</v>
      </c>
      <c r="EE62" s="87">
        <v>1.5</v>
      </c>
      <c r="EF62" s="87">
        <v>1.5</v>
      </c>
      <c r="EG62" s="87">
        <v>1.5</v>
      </c>
      <c r="EH62" s="87">
        <v>1.5</v>
      </c>
      <c r="EI62" s="87">
        <v>1.5</v>
      </c>
      <c r="EJ62" s="87">
        <v>1.5</v>
      </c>
      <c r="EK62" s="87">
        <v>1.5</v>
      </c>
      <c r="EL62" s="87">
        <v>1.5</v>
      </c>
      <c r="EM62" s="87">
        <v>1.5</v>
      </c>
      <c r="EN62" s="87">
        <v>1.5</v>
      </c>
      <c r="EO62" s="87">
        <v>1.5</v>
      </c>
      <c r="EP62" s="87">
        <v>1.5</v>
      </c>
      <c r="EQ62" s="87">
        <v>1.5</v>
      </c>
      <c r="ER62" s="87">
        <v>1.5</v>
      </c>
      <c r="ES62" s="87">
        <v>4</v>
      </c>
      <c r="ET62" s="87">
        <v>5</v>
      </c>
      <c r="EU62" s="87">
        <v>4</v>
      </c>
      <c r="EV62" s="87">
        <v>5.5</v>
      </c>
      <c r="EW62" s="88" t="s">
        <v>45</v>
      </c>
    </row>
    <row r="63" spans="1:153" x14ac:dyDescent="0.25">
      <c r="N63" s="24" t="s">
        <v>46</v>
      </c>
      <c r="O63" s="87">
        <v>0</v>
      </c>
      <c r="P63" s="87">
        <v>0</v>
      </c>
      <c r="Q63" s="87">
        <v>0</v>
      </c>
      <c r="R63" s="87">
        <v>0</v>
      </c>
      <c r="S63" s="87">
        <v>0</v>
      </c>
      <c r="T63" s="87">
        <v>0</v>
      </c>
      <c r="U63" s="87">
        <v>0</v>
      </c>
      <c r="V63" s="87">
        <v>0</v>
      </c>
      <c r="W63" s="87">
        <v>0</v>
      </c>
      <c r="X63" s="87">
        <v>0</v>
      </c>
      <c r="Y63" s="87">
        <v>0</v>
      </c>
      <c r="Z63" s="87">
        <v>0</v>
      </c>
      <c r="AA63" s="87">
        <v>0</v>
      </c>
      <c r="AB63" s="87">
        <v>0</v>
      </c>
      <c r="AC63" s="87">
        <v>0</v>
      </c>
      <c r="AD63" s="87">
        <v>0</v>
      </c>
      <c r="AE63" s="87">
        <v>0</v>
      </c>
      <c r="AF63" s="87">
        <v>0</v>
      </c>
      <c r="AG63" s="87">
        <v>0</v>
      </c>
      <c r="AH63" s="87">
        <v>0</v>
      </c>
      <c r="AI63" s="87">
        <v>0</v>
      </c>
      <c r="AJ63" s="87">
        <v>0</v>
      </c>
      <c r="AK63" s="87">
        <v>0</v>
      </c>
      <c r="AL63" s="87">
        <v>0</v>
      </c>
      <c r="AM63" s="87">
        <v>0</v>
      </c>
      <c r="AN63" s="87">
        <v>0</v>
      </c>
      <c r="AO63" s="87">
        <v>0</v>
      </c>
      <c r="AP63" s="87">
        <v>0</v>
      </c>
      <c r="AQ63" s="87">
        <v>0</v>
      </c>
      <c r="AR63" s="87">
        <v>0</v>
      </c>
      <c r="AS63" s="87">
        <v>0</v>
      </c>
      <c r="AT63" s="87">
        <v>0</v>
      </c>
      <c r="AU63" s="87">
        <v>0</v>
      </c>
      <c r="AV63" s="87">
        <v>0</v>
      </c>
      <c r="AW63" s="87">
        <v>0</v>
      </c>
      <c r="AX63" s="87">
        <v>0</v>
      </c>
      <c r="AY63" s="87">
        <v>0</v>
      </c>
      <c r="AZ63" s="87">
        <v>0</v>
      </c>
      <c r="BA63" s="87">
        <v>0</v>
      </c>
      <c r="BB63" s="87">
        <v>0</v>
      </c>
      <c r="BC63" s="87">
        <v>0</v>
      </c>
      <c r="BD63" s="87">
        <v>0</v>
      </c>
      <c r="BE63" s="87">
        <v>0</v>
      </c>
      <c r="BF63" s="87">
        <v>0</v>
      </c>
      <c r="BG63" s="87">
        <v>0</v>
      </c>
      <c r="BH63" s="87">
        <v>0</v>
      </c>
      <c r="BI63" s="87">
        <v>3.25</v>
      </c>
      <c r="BJ63" s="87">
        <v>5</v>
      </c>
      <c r="BK63" s="87">
        <v>5.25</v>
      </c>
      <c r="BL63" s="87">
        <v>4.25</v>
      </c>
      <c r="BM63" s="87">
        <v>3.5</v>
      </c>
      <c r="BN63" s="87">
        <v>3.25</v>
      </c>
      <c r="BO63" s="87">
        <v>3.25</v>
      </c>
      <c r="BP63" s="87">
        <v>3.25</v>
      </c>
      <c r="BQ63" s="87">
        <v>3.25</v>
      </c>
      <c r="BR63" s="87">
        <v>3.25</v>
      </c>
      <c r="BS63" s="87">
        <v>3.25</v>
      </c>
      <c r="BT63" s="87">
        <v>3.25</v>
      </c>
      <c r="BU63" s="87">
        <v>5</v>
      </c>
      <c r="BV63" s="87">
        <v>7.75</v>
      </c>
      <c r="BW63" s="87">
        <v>8.25</v>
      </c>
      <c r="BX63" s="87">
        <v>6.75</v>
      </c>
      <c r="BY63" s="87">
        <v>4.75</v>
      </c>
      <c r="BZ63" s="87">
        <v>4</v>
      </c>
      <c r="CA63" s="87">
        <v>4.75</v>
      </c>
      <c r="CB63" s="87">
        <v>6</v>
      </c>
      <c r="CC63" s="87">
        <v>9.5</v>
      </c>
      <c r="CD63" s="87">
        <v>8.25</v>
      </c>
      <c r="CE63" s="87">
        <v>8.25</v>
      </c>
      <c r="CF63" s="87">
        <v>8.5</v>
      </c>
      <c r="CG63" s="87">
        <v>8.5</v>
      </c>
      <c r="CH63" s="87">
        <v>8.75</v>
      </c>
      <c r="CI63" s="87">
        <v>7.75</v>
      </c>
      <c r="CJ63" s="87">
        <v>6</v>
      </c>
      <c r="CK63" s="87">
        <v>6</v>
      </c>
      <c r="CL63" s="87">
        <v>8</v>
      </c>
      <c r="CM63" s="87">
        <v>10</v>
      </c>
      <c r="CN63" s="87">
        <v>10.5</v>
      </c>
      <c r="CO63" s="87">
        <v>10</v>
      </c>
      <c r="CP63" s="87">
        <v>9</v>
      </c>
      <c r="CQ63" s="87">
        <v>7.5</v>
      </c>
      <c r="CR63" s="87">
        <v>9.5</v>
      </c>
      <c r="CS63" s="87">
        <v>12</v>
      </c>
      <c r="CT63" s="87">
        <v>11</v>
      </c>
      <c r="CU63" s="87">
        <v>12</v>
      </c>
      <c r="CV63" s="87">
        <v>18</v>
      </c>
      <c r="CW63" s="87">
        <v>14.5</v>
      </c>
      <c r="CX63" s="87">
        <v>15</v>
      </c>
      <c r="CY63" s="87">
        <v>10.25</v>
      </c>
      <c r="CZ63" s="87">
        <v>7.75</v>
      </c>
      <c r="DA63" s="87">
        <v>6.75</v>
      </c>
      <c r="DB63" s="87">
        <v>7.75</v>
      </c>
      <c r="DC63" s="87">
        <v>11.25</v>
      </c>
      <c r="DD63" s="87">
        <v>9.75</v>
      </c>
      <c r="DE63" s="87">
        <v>5.75</v>
      </c>
      <c r="DF63" s="87">
        <v>5.75</v>
      </c>
      <c r="DG63" s="87">
        <v>7.5</v>
      </c>
      <c r="DH63" s="87">
        <v>8.5</v>
      </c>
      <c r="DI63" s="87">
        <v>6.25</v>
      </c>
      <c r="DJ63" s="87">
        <v>5.5</v>
      </c>
      <c r="DK63" s="87">
        <v>6</v>
      </c>
      <c r="DL63" s="87">
        <v>4.5</v>
      </c>
      <c r="DM63" s="87">
        <v>4.5</v>
      </c>
      <c r="DN63" s="87">
        <v>4.5</v>
      </c>
      <c r="DO63" s="87">
        <v>4.5</v>
      </c>
      <c r="DP63" s="87">
        <v>4.5</v>
      </c>
      <c r="DQ63" s="87">
        <v>4.5</v>
      </c>
      <c r="DR63" s="87">
        <v>5</v>
      </c>
      <c r="DS63" s="87">
        <v>4</v>
      </c>
      <c r="DT63" s="87">
        <v>4.5</v>
      </c>
      <c r="DU63" s="87">
        <v>4</v>
      </c>
      <c r="DV63" s="87">
        <v>3.5</v>
      </c>
      <c r="DW63" s="87">
        <v>3</v>
      </c>
      <c r="DX63" s="87">
        <v>3.25</v>
      </c>
      <c r="DY63" s="87">
        <v>3</v>
      </c>
      <c r="DZ63" s="87">
        <v>2.75</v>
      </c>
      <c r="EA63" s="87">
        <v>2.25</v>
      </c>
      <c r="EB63" s="87">
        <v>2</v>
      </c>
      <c r="EC63" s="87">
        <v>2</v>
      </c>
      <c r="ED63" s="87">
        <v>1.5</v>
      </c>
      <c r="EE63" s="87">
        <v>1.5</v>
      </c>
      <c r="EF63" s="87">
        <v>1.5</v>
      </c>
      <c r="EG63" s="87">
        <v>1.5</v>
      </c>
      <c r="EH63" s="87">
        <v>1.5</v>
      </c>
      <c r="EI63" s="87">
        <v>1.5</v>
      </c>
      <c r="EJ63" s="87">
        <v>1.5</v>
      </c>
      <c r="EK63" s="87">
        <v>1.5</v>
      </c>
      <c r="EL63" s="87">
        <v>1.5</v>
      </c>
      <c r="EM63" s="87">
        <v>1.5</v>
      </c>
      <c r="EN63" s="87">
        <v>1.5</v>
      </c>
      <c r="EO63" s="87">
        <v>1.5</v>
      </c>
      <c r="EP63" s="87">
        <v>1.5</v>
      </c>
      <c r="EQ63" s="87">
        <v>1.5</v>
      </c>
      <c r="ER63" s="87">
        <v>1.5</v>
      </c>
      <c r="ES63" s="87">
        <v>4</v>
      </c>
      <c r="ET63" s="87">
        <v>4</v>
      </c>
      <c r="EU63" s="87">
        <v>3.5</v>
      </c>
      <c r="EV63" s="87">
        <v>5.5</v>
      </c>
      <c r="EW63" s="88" t="s">
        <v>46</v>
      </c>
    </row>
    <row r="64" spans="1:153" x14ac:dyDescent="0.25">
      <c r="N64" s="24" t="s">
        <v>47</v>
      </c>
      <c r="O64" s="87">
        <v>0</v>
      </c>
      <c r="P64" s="87">
        <v>0</v>
      </c>
      <c r="Q64" s="87">
        <v>0</v>
      </c>
      <c r="R64" s="87">
        <v>0</v>
      </c>
      <c r="S64" s="87">
        <v>0</v>
      </c>
      <c r="T64" s="87">
        <v>0</v>
      </c>
      <c r="U64" s="87">
        <v>0</v>
      </c>
      <c r="V64" s="87">
        <v>0</v>
      </c>
      <c r="W64" s="87">
        <v>0</v>
      </c>
      <c r="X64" s="87">
        <v>0</v>
      </c>
      <c r="Y64" s="87">
        <v>0</v>
      </c>
      <c r="Z64" s="87">
        <v>0</v>
      </c>
      <c r="AA64" s="87">
        <v>0</v>
      </c>
      <c r="AB64" s="87">
        <v>0</v>
      </c>
      <c r="AC64" s="87">
        <v>0</v>
      </c>
      <c r="AD64" s="87">
        <v>0</v>
      </c>
      <c r="AE64" s="87">
        <v>0</v>
      </c>
      <c r="AF64" s="87">
        <v>0</v>
      </c>
      <c r="AG64" s="87">
        <v>0</v>
      </c>
      <c r="AH64" s="87">
        <v>0</v>
      </c>
      <c r="AI64" s="87">
        <v>0</v>
      </c>
      <c r="AJ64" s="87">
        <v>0</v>
      </c>
      <c r="AK64" s="87">
        <v>0</v>
      </c>
      <c r="AL64" s="87">
        <v>0</v>
      </c>
      <c r="AM64" s="87">
        <v>0</v>
      </c>
      <c r="AN64" s="87">
        <v>0</v>
      </c>
      <c r="AO64" s="87">
        <v>0</v>
      </c>
      <c r="AP64" s="87">
        <v>0</v>
      </c>
      <c r="AQ64" s="87">
        <v>0</v>
      </c>
      <c r="AR64" s="87">
        <v>0</v>
      </c>
      <c r="AS64" s="87">
        <v>0</v>
      </c>
      <c r="AT64" s="87">
        <v>0</v>
      </c>
      <c r="AU64" s="87">
        <v>0</v>
      </c>
      <c r="AV64" s="87">
        <v>0</v>
      </c>
      <c r="AW64" s="87">
        <v>0</v>
      </c>
      <c r="AX64" s="87">
        <v>0</v>
      </c>
      <c r="AY64" s="87">
        <v>0</v>
      </c>
      <c r="AZ64" s="87">
        <v>0</v>
      </c>
      <c r="BA64" s="87">
        <v>0</v>
      </c>
      <c r="BB64" s="87">
        <v>0</v>
      </c>
      <c r="BC64" s="87">
        <v>0</v>
      </c>
      <c r="BD64" s="87">
        <v>0</v>
      </c>
      <c r="BE64" s="87">
        <v>0</v>
      </c>
      <c r="BF64" s="87">
        <v>0</v>
      </c>
      <c r="BG64" s="87">
        <v>0</v>
      </c>
      <c r="BH64" s="87">
        <v>0</v>
      </c>
      <c r="BI64" s="87">
        <v>3.25</v>
      </c>
      <c r="BJ64" s="87">
        <v>4.75</v>
      </c>
      <c r="BK64" s="87">
        <v>5.25</v>
      </c>
      <c r="BL64" s="87">
        <v>4.25</v>
      </c>
      <c r="BM64" s="87">
        <v>3.5</v>
      </c>
      <c r="BN64" s="87">
        <v>3.25</v>
      </c>
      <c r="BO64" s="87">
        <v>3.25</v>
      </c>
      <c r="BP64" s="87">
        <v>3.25</v>
      </c>
      <c r="BQ64" s="87">
        <v>3.25</v>
      </c>
      <c r="BR64" s="87">
        <v>3.25</v>
      </c>
      <c r="BS64" s="87">
        <v>3.25</v>
      </c>
      <c r="BT64" s="87">
        <v>3.25</v>
      </c>
      <c r="BU64" s="87">
        <v>4</v>
      </c>
      <c r="BV64" s="87">
        <v>7.5</v>
      </c>
      <c r="BW64" s="87">
        <v>8.25</v>
      </c>
      <c r="BX64" s="87">
        <v>7</v>
      </c>
      <c r="BY64" s="87">
        <v>4.75</v>
      </c>
      <c r="BZ64" s="87">
        <v>4</v>
      </c>
      <c r="CA64" s="87">
        <v>4.75</v>
      </c>
      <c r="CB64" s="87">
        <v>5.5</v>
      </c>
      <c r="CC64" s="87">
        <v>9.5</v>
      </c>
      <c r="CD64" s="87">
        <v>8.25</v>
      </c>
      <c r="CE64" s="87">
        <v>8</v>
      </c>
      <c r="CF64" s="87">
        <v>8.5</v>
      </c>
      <c r="CG64" s="87">
        <v>8.5</v>
      </c>
      <c r="CH64" s="87">
        <v>8.75</v>
      </c>
      <c r="CI64" s="87">
        <v>8.5</v>
      </c>
      <c r="CJ64" s="87">
        <v>6</v>
      </c>
      <c r="CK64" s="87">
        <v>6</v>
      </c>
      <c r="CL64" s="87">
        <v>7.5</v>
      </c>
      <c r="CM64" s="87">
        <v>10</v>
      </c>
      <c r="CN64" s="87">
        <v>10.5</v>
      </c>
      <c r="CO64" s="87">
        <v>10.5</v>
      </c>
      <c r="CP64" s="87">
        <v>8.75</v>
      </c>
      <c r="CQ64" s="87">
        <v>7.5</v>
      </c>
      <c r="CR64" s="87">
        <v>9.5</v>
      </c>
      <c r="CS64" s="87">
        <v>11.25</v>
      </c>
      <c r="CT64" s="87">
        <v>11</v>
      </c>
      <c r="CU64" s="87">
        <v>11.5</v>
      </c>
      <c r="CV64" s="87">
        <v>16</v>
      </c>
      <c r="CW64" s="87">
        <v>17.75</v>
      </c>
      <c r="CX64" s="87">
        <v>15.5</v>
      </c>
      <c r="CY64" s="87">
        <v>11.5</v>
      </c>
      <c r="CZ64" s="87">
        <v>7.75</v>
      </c>
      <c r="DA64" s="87">
        <v>6.5</v>
      </c>
      <c r="DB64" s="87">
        <v>7.5</v>
      </c>
      <c r="DC64" s="87">
        <v>10.5</v>
      </c>
      <c r="DD64" s="87">
        <v>9.75</v>
      </c>
      <c r="DE64" s="87">
        <v>5.75</v>
      </c>
      <c r="DF64" s="87">
        <v>5.5</v>
      </c>
      <c r="DG64" s="87">
        <v>7</v>
      </c>
      <c r="DH64" s="87">
        <v>8.5</v>
      </c>
      <c r="DI64" s="87">
        <v>6.25</v>
      </c>
      <c r="DJ64" s="87">
        <v>6</v>
      </c>
      <c r="DK64" s="87">
        <v>6</v>
      </c>
      <c r="DL64" s="87">
        <v>4.5</v>
      </c>
      <c r="DM64" s="87">
        <v>4.5</v>
      </c>
      <c r="DN64" s="87">
        <v>4.5</v>
      </c>
      <c r="DO64" s="87">
        <v>4.5</v>
      </c>
      <c r="DP64" s="87">
        <v>4.5</v>
      </c>
      <c r="DQ64" s="87">
        <v>4.5</v>
      </c>
      <c r="DR64" s="87">
        <v>5</v>
      </c>
      <c r="DS64" s="87">
        <v>4</v>
      </c>
      <c r="DT64" s="87">
        <v>4.5</v>
      </c>
      <c r="DU64" s="87">
        <v>4</v>
      </c>
      <c r="DV64" s="87">
        <v>3.5</v>
      </c>
      <c r="DW64" s="87">
        <v>3</v>
      </c>
      <c r="DX64" s="87">
        <v>3.25</v>
      </c>
      <c r="DY64" s="87">
        <v>3</v>
      </c>
      <c r="DZ64" s="87">
        <v>2.75</v>
      </c>
      <c r="EA64" s="87">
        <v>2.25</v>
      </c>
      <c r="EB64" s="87">
        <v>2</v>
      </c>
      <c r="EC64" s="87">
        <v>2</v>
      </c>
      <c r="ED64" s="87">
        <v>1.5</v>
      </c>
      <c r="EE64" s="87">
        <v>1.5</v>
      </c>
      <c r="EF64" s="87">
        <v>1.5</v>
      </c>
      <c r="EG64" s="87">
        <v>1.5</v>
      </c>
      <c r="EH64" s="87">
        <v>1.5</v>
      </c>
      <c r="EI64" s="87">
        <v>1.5</v>
      </c>
      <c r="EJ64" s="87">
        <v>1.5</v>
      </c>
      <c r="EK64" s="87">
        <v>1.5</v>
      </c>
      <c r="EL64" s="87">
        <v>1.5</v>
      </c>
      <c r="EM64" s="87">
        <v>1.5</v>
      </c>
      <c r="EN64" s="87">
        <v>1.5</v>
      </c>
      <c r="EO64" s="87">
        <v>1.5</v>
      </c>
      <c r="EP64" s="87">
        <v>1.5</v>
      </c>
      <c r="EQ64" s="87">
        <v>1.5</v>
      </c>
      <c r="ER64" s="87">
        <v>1.5</v>
      </c>
      <c r="ES64" s="87">
        <v>4</v>
      </c>
      <c r="ET64" s="87">
        <v>4</v>
      </c>
      <c r="EU64" s="87">
        <v>3.5</v>
      </c>
      <c r="EV64" s="87">
        <v>5.5</v>
      </c>
      <c r="EW64" s="88" t="s">
        <v>47</v>
      </c>
    </row>
    <row r="65" spans="14:153" ht="16.5" thickBot="1" x14ac:dyDescent="0.3">
      <c r="N65" s="24" t="s">
        <v>48</v>
      </c>
      <c r="O65" s="87">
        <v>0</v>
      </c>
      <c r="P65" s="87">
        <v>0</v>
      </c>
      <c r="Q65" s="87">
        <v>0</v>
      </c>
      <c r="R65" s="87">
        <v>0</v>
      </c>
      <c r="S65" s="87">
        <v>0</v>
      </c>
      <c r="T65" s="87">
        <v>0</v>
      </c>
      <c r="U65" s="87">
        <v>0</v>
      </c>
      <c r="V65" s="87">
        <v>0</v>
      </c>
      <c r="W65" s="87">
        <v>0</v>
      </c>
      <c r="X65" s="87">
        <v>0</v>
      </c>
      <c r="Y65" s="87">
        <v>0</v>
      </c>
      <c r="Z65" s="87">
        <v>0</v>
      </c>
      <c r="AA65" s="87">
        <v>0</v>
      </c>
      <c r="AB65" s="87">
        <v>0</v>
      </c>
      <c r="AC65" s="87">
        <v>0</v>
      </c>
      <c r="AD65" s="87">
        <v>0</v>
      </c>
      <c r="AE65" s="87">
        <v>0</v>
      </c>
      <c r="AF65" s="87">
        <v>0</v>
      </c>
      <c r="AG65" s="87">
        <v>0</v>
      </c>
      <c r="AH65" s="87">
        <v>0</v>
      </c>
      <c r="AI65" s="87">
        <v>0</v>
      </c>
      <c r="AJ65" s="87">
        <v>0</v>
      </c>
      <c r="AK65" s="87">
        <v>0</v>
      </c>
      <c r="AL65" s="87">
        <v>0</v>
      </c>
      <c r="AM65" s="87">
        <v>0</v>
      </c>
      <c r="AN65" s="87">
        <v>0</v>
      </c>
      <c r="AO65" s="87">
        <v>0</v>
      </c>
      <c r="AP65" s="87">
        <v>0</v>
      </c>
      <c r="AQ65" s="87">
        <v>0</v>
      </c>
      <c r="AR65" s="87">
        <v>0</v>
      </c>
      <c r="AS65" s="87">
        <v>0</v>
      </c>
      <c r="AT65" s="87">
        <v>0</v>
      </c>
      <c r="AU65" s="87">
        <v>0</v>
      </c>
      <c r="AV65" s="87">
        <v>0</v>
      </c>
      <c r="AW65" s="87">
        <v>0</v>
      </c>
      <c r="AX65" s="87">
        <v>0</v>
      </c>
      <c r="AY65" s="87">
        <v>0</v>
      </c>
      <c r="AZ65" s="87">
        <v>0</v>
      </c>
      <c r="BA65" s="87">
        <v>0</v>
      </c>
      <c r="BB65" s="87">
        <v>0</v>
      </c>
      <c r="BC65" s="87">
        <v>0</v>
      </c>
      <c r="BD65" s="87">
        <v>0</v>
      </c>
      <c r="BE65" s="87">
        <v>0</v>
      </c>
      <c r="BF65" s="87">
        <v>0</v>
      </c>
      <c r="BG65" s="87">
        <v>0</v>
      </c>
      <c r="BH65" s="87">
        <v>0</v>
      </c>
      <c r="BI65" s="87">
        <v>3.25</v>
      </c>
      <c r="BJ65" s="87">
        <v>4.75</v>
      </c>
      <c r="BK65" s="87">
        <v>5.25</v>
      </c>
      <c r="BL65" s="87">
        <v>4.25</v>
      </c>
      <c r="BM65" s="87">
        <v>3.5</v>
      </c>
      <c r="BN65" s="87">
        <v>3.25</v>
      </c>
      <c r="BO65" s="87">
        <v>3.25</v>
      </c>
      <c r="BP65" s="87">
        <v>3.25</v>
      </c>
      <c r="BQ65" s="87">
        <v>3.25</v>
      </c>
      <c r="BR65" s="87">
        <v>3.25</v>
      </c>
      <c r="BS65" s="87">
        <v>3.25</v>
      </c>
      <c r="BT65" s="87">
        <v>3.25</v>
      </c>
      <c r="BU65" s="87">
        <v>4</v>
      </c>
      <c r="BV65" s="87">
        <v>7.5</v>
      </c>
      <c r="BW65" s="87">
        <v>8.25</v>
      </c>
      <c r="BX65" s="87">
        <v>7</v>
      </c>
      <c r="BY65" s="87">
        <v>5</v>
      </c>
      <c r="BZ65" s="87">
        <v>4</v>
      </c>
      <c r="CA65" s="87">
        <v>4.25</v>
      </c>
      <c r="CB65" s="87">
        <v>5</v>
      </c>
      <c r="CC65" s="87">
        <v>9.5</v>
      </c>
      <c r="CD65" s="87">
        <v>8.5</v>
      </c>
      <c r="CE65" s="87">
        <v>7.75</v>
      </c>
      <c r="CF65" s="87">
        <v>8.5</v>
      </c>
      <c r="CG65" s="87">
        <v>8.5</v>
      </c>
      <c r="CH65" s="87">
        <v>8.5</v>
      </c>
      <c r="CI65" s="87">
        <v>8.5</v>
      </c>
      <c r="CJ65" s="87">
        <v>6</v>
      </c>
      <c r="CK65" s="87">
        <v>6</v>
      </c>
      <c r="CL65" s="87">
        <v>6.5</v>
      </c>
      <c r="CM65" s="87">
        <v>10</v>
      </c>
      <c r="CN65" s="87">
        <v>10.5</v>
      </c>
      <c r="CO65" s="87">
        <v>10.5</v>
      </c>
      <c r="CP65" s="87">
        <v>8.75</v>
      </c>
      <c r="CQ65" s="87">
        <v>7.5</v>
      </c>
      <c r="CR65" s="87">
        <v>9.5</v>
      </c>
      <c r="CS65" s="87">
        <v>10.75</v>
      </c>
      <c r="CT65" s="87">
        <v>11</v>
      </c>
      <c r="CU65" s="87">
        <v>11.5</v>
      </c>
      <c r="CV65" s="87">
        <v>15.75</v>
      </c>
      <c r="CW65" s="87">
        <v>21.5</v>
      </c>
      <c r="CX65" s="87">
        <v>15.25</v>
      </c>
      <c r="CY65" s="87">
        <v>11.75</v>
      </c>
      <c r="CZ65" s="87">
        <v>7.75</v>
      </c>
      <c r="DA65" s="87">
        <v>6.25</v>
      </c>
      <c r="DB65" s="87">
        <v>7.25</v>
      </c>
      <c r="DC65" s="87">
        <v>10.5</v>
      </c>
      <c r="DD65" s="87">
        <v>9.75</v>
      </c>
      <c r="DE65" s="87">
        <v>6</v>
      </c>
      <c r="DF65" s="87">
        <v>5.25</v>
      </c>
      <c r="DG65" s="87">
        <v>6.75</v>
      </c>
      <c r="DH65" s="87">
        <v>8.5</v>
      </c>
      <c r="DI65" s="87">
        <v>6.75</v>
      </c>
      <c r="DJ65" s="87">
        <v>6</v>
      </c>
      <c r="DK65" s="87">
        <v>6</v>
      </c>
      <c r="DL65" s="87">
        <v>5</v>
      </c>
      <c r="DM65" s="87">
        <v>4.5</v>
      </c>
      <c r="DN65" s="87">
        <v>4.5</v>
      </c>
      <c r="DO65" s="87">
        <v>4.5</v>
      </c>
      <c r="DP65" s="87">
        <v>4.5</v>
      </c>
      <c r="DQ65" s="87">
        <v>4.5</v>
      </c>
      <c r="DR65" s="87">
        <v>5</v>
      </c>
      <c r="DS65" s="87">
        <v>4</v>
      </c>
      <c r="DT65" s="87">
        <v>4.5</v>
      </c>
      <c r="DU65" s="87">
        <v>4</v>
      </c>
      <c r="DV65" s="87">
        <v>3.5</v>
      </c>
      <c r="DW65" s="87">
        <v>3</v>
      </c>
      <c r="DX65" s="87">
        <v>3.25</v>
      </c>
      <c r="DY65" s="87">
        <v>3</v>
      </c>
      <c r="DZ65" s="87">
        <v>3</v>
      </c>
      <c r="EA65" s="87">
        <v>2.25</v>
      </c>
      <c r="EB65" s="87">
        <v>2</v>
      </c>
      <c r="EC65" s="87">
        <v>2</v>
      </c>
      <c r="ED65" s="87">
        <v>1.75</v>
      </c>
      <c r="EE65" s="87">
        <v>1.5</v>
      </c>
      <c r="EF65" s="87">
        <v>1.5</v>
      </c>
      <c r="EG65" s="87">
        <v>1.5</v>
      </c>
      <c r="EH65" s="87">
        <v>1.5</v>
      </c>
      <c r="EI65" s="87">
        <v>1.5</v>
      </c>
      <c r="EJ65" s="87">
        <v>1.5</v>
      </c>
      <c r="EK65" s="87">
        <v>1.5</v>
      </c>
      <c r="EL65" s="87">
        <v>1.5</v>
      </c>
      <c r="EM65" s="87">
        <v>1.5</v>
      </c>
      <c r="EN65" s="87">
        <v>1.5</v>
      </c>
      <c r="EO65" s="87">
        <v>1.5</v>
      </c>
      <c r="EP65" s="87">
        <v>1.5</v>
      </c>
      <c r="EQ65" s="87">
        <v>1.5</v>
      </c>
      <c r="ER65" s="87">
        <v>1.5</v>
      </c>
      <c r="ES65" s="87">
        <v>4</v>
      </c>
      <c r="ET65" s="87">
        <v>4</v>
      </c>
      <c r="EU65" s="87">
        <v>3.5</v>
      </c>
      <c r="EV65" s="87">
        <v>6</v>
      </c>
      <c r="EW65" s="88" t="s">
        <v>48</v>
      </c>
    </row>
    <row r="66" spans="14:153" x14ac:dyDescent="0.25">
      <c r="N66" s="227" t="s">
        <v>37</v>
      </c>
      <c r="O66" s="181" t="str">
        <f t="shared" ref="O66:BK66" si="4">IFERROR(SUM(O54:O65)/COUNTIF(O54:O65,"&gt;0"),"")</f>
        <v/>
      </c>
      <c r="P66" s="181" t="str">
        <f t="shared" si="4"/>
        <v/>
      </c>
      <c r="Q66" s="181" t="str">
        <f t="shared" si="4"/>
        <v/>
      </c>
      <c r="R66" s="181" t="str">
        <f t="shared" si="4"/>
        <v/>
      </c>
      <c r="S66" s="181" t="str">
        <f t="shared" si="4"/>
        <v/>
      </c>
      <c r="T66" s="181" t="str">
        <f t="shared" si="4"/>
        <v/>
      </c>
      <c r="U66" s="181" t="str">
        <f t="shared" si="4"/>
        <v/>
      </c>
      <c r="V66" s="181" t="str">
        <f t="shared" si="4"/>
        <v/>
      </c>
      <c r="W66" s="181" t="str">
        <f t="shared" si="4"/>
        <v/>
      </c>
      <c r="X66" s="181" t="str">
        <f t="shared" si="4"/>
        <v/>
      </c>
      <c r="Y66" s="181" t="str">
        <f t="shared" si="4"/>
        <v/>
      </c>
      <c r="Z66" s="181" t="str">
        <f t="shared" si="4"/>
        <v/>
      </c>
      <c r="AA66" s="181" t="str">
        <f t="shared" si="4"/>
        <v/>
      </c>
      <c r="AB66" s="181" t="str">
        <f t="shared" si="4"/>
        <v/>
      </c>
      <c r="AC66" s="181" t="str">
        <f t="shared" si="4"/>
        <v/>
      </c>
      <c r="AD66" s="181" t="str">
        <f t="shared" si="4"/>
        <v/>
      </c>
      <c r="AE66" s="181" t="str">
        <f t="shared" si="4"/>
        <v/>
      </c>
      <c r="AF66" s="181" t="str">
        <f t="shared" si="4"/>
        <v/>
      </c>
      <c r="AG66" s="181" t="str">
        <f t="shared" si="4"/>
        <v/>
      </c>
      <c r="AH66" s="181" t="str">
        <f t="shared" si="4"/>
        <v/>
      </c>
      <c r="AI66" s="181" t="str">
        <f t="shared" si="4"/>
        <v/>
      </c>
      <c r="AJ66" s="181" t="str">
        <f t="shared" si="4"/>
        <v/>
      </c>
      <c r="AK66" s="181" t="str">
        <f t="shared" si="4"/>
        <v/>
      </c>
      <c r="AL66" s="181" t="str">
        <f t="shared" si="4"/>
        <v/>
      </c>
      <c r="AM66" s="181" t="str">
        <f t="shared" si="4"/>
        <v/>
      </c>
      <c r="AN66" s="181" t="str">
        <f t="shared" si="4"/>
        <v/>
      </c>
      <c r="AO66" s="181" t="str">
        <f t="shared" si="4"/>
        <v/>
      </c>
      <c r="AP66" s="181" t="str">
        <f t="shared" si="4"/>
        <v/>
      </c>
      <c r="AQ66" s="181" t="str">
        <f t="shared" si="4"/>
        <v/>
      </c>
      <c r="AR66" s="181" t="str">
        <f t="shared" si="4"/>
        <v/>
      </c>
      <c r="AS66" s="181" t="str">
        <f t="shared" si="4"/>
        <v/>
      </c>
      <c r="AT66" s="181" t="str">
        <f t="shared" si="4"/>
        <v/>
      </c>
      <c r="AU66" s="181" t="str">
        <f t="shared" si="4"/>
        <v/>
      </c>
      <c r="AV66" s="181" t="str">
        <f t="shared" si="4"/>
        <v/>
      </c>
      <c r="AW66" s="181" t="str">
        <f t="shared" si="4"/>
        <v/>
      </c>
      <c r="AX66" s="181" t="str">
        <f t="shared" si="4"/>
        <v/>
      </c>
      <c r="AY66" s="181" t="str">
        <f t="shared" si="4"/>
        <v/>
      </c>
      <c r="AZ66" s="181" t="str">
        <f t="shared" si="4"/>
        <v/>
      </c>
      <c r="BA66" s="181" t="str">
        <f t="shared" si="4"/>
        <v/>
      </c>
      <c r="BB66" s="181" t="str">
        <f t="shared" si="4"/>
        <v/>
      </c>
      <c r="BC66" s="181" t="str">
        <f t="shared" si="4"/>
        <v/>
      </c>
      <c r="BD66" s="181" t="str">
        <f t="shared" si="4"/>
        <v/>
      </c>
      <c r="BE66" s="181" t="str">
        <f t="shared" si="4"/>
        <v/>
      </c>
      <c r="BF66" s="181" t="str">
        <f t="shared" si="4"/>
        <v/>
      </c>
      <c r="BG66" s="181" t="str">
        <f t="shared" si="4"/>
        <v/>
      </c>
      <c r="BH66" s="181">
        <f t="shared" si="4"/>
        <v>3.25</v>
      </c>
      <c r="BI66" s="181">
        <f t="shared" si="4"/>
        <v>3.625</v>
      </c>
      <c r="BJ66" s="181">
        <f t="shared" si="4"/>
        <v>5.25</v>
      </c>
      <c r="BK66" s="181">
        <f t="shared" si="4"/>
        <v>4.875</v>
      </c>
      <c r="BL66" s="181">
        <f>IFERROR(SUM(BL54:BL65)/COUNTIF(BL54:BL65,"&gt;0"),"")</f>
        <v>4.0625</v>
      </c>
      <c r="BM66" s="181">
        <f t="shared" ref="BM66:DX66" si="5">IFERROR(SUM(BM54:BM65)/COUNTIF(BM54:BM65,"&gt;0"),"")</f>
        <v>3.5</v>
      </c>
      <c r="BN66" s="181">
        <f t="shared" si="5"/>
        <v>3.25</v>
      </c>
      <c r="BO66" s="181">
        <f t="shared" si="5"/>
        <v>3.25</v>
      </c>
      <c r="BP66" s="181">
        <f t="shared" si="5"/>
        <v>3.25</v>
      </c>
      <c r="BQ66" s="181">
        <f t="shared" si="5"/>
        <v>3.25</v>
      </c>
      <c r="BR66" s="181">
        <f t="shared" si="5"/>
        <v>3.25</v>
      </c>
      <c r="BS66" s="181">
        <f t="shared" si="5"/>
        <v>3.25</v>
      </c>
      <c r="BT66" s="181">
        <f t="shared" si="5"/>
        <v>3.25</v>
      </c>
      <c r="BU66" s="181">
        <f t="shared" si="5"/>
        <v>5.208333333333333</v>
      </c>
      <c r="BV66" s="181">
        <f t="shared" si="5"/>
        <v>8.0833333333333339</v>
      </c>
      <c r="BW66" s="181">
        <f t="shared" si="5"/>
        <v>7.9375</v>
      </c>
      <c r="BX66" s="181">
        <f t="shared" si="5"/>
        <v>6.104166666666667</v>
      </c>
      <c r="BY66" s="181">
        <f t="shared" si="5"/>
        <v>4.291666666666667</v>
      </c>
      <c r="BZ66" s="181">
        <f t="shared" si="5"/>
        <v>4.125</v>
      </c>
      <c r="CA66" s="181">
        <f t="shared" si="5"/>
        <v>4.708333333333333</v>
      </c>
      <c r="CB66" s="181">
        <f t="shared" si="5"/>
        <v>7.125</v>
      </c>
      <c r="CC66" s="181">
        <f t="shared" si="5"/>
        <v>9.1875</v>
      </c>
      <c r="CD66" s="181">
        <f t="shared" si="5"/>
        <v>7.979166666666667</v>
      </c>
      <c r="CE66" s="181">
        <f t="shared" si="5"/>
        <v>8.375</v>
      </c>
      <c r="CF66" s="181">
        <f t="shared" si="5"/>
        <v>8.4375</v>
      </c>
      <c r="CG66" s="181">
        <f t="shared" si="5"/>
        <v>8.4583333333333339</v>
      </c>
      <c r="CH66" s="181">
        <f t="shared" si="5"/>
        <v>8.8125</v>
      </c>
      <c r="CI66" s="181">
        <f t="shared" si="5"/>
        <v>7.25</v>
      </c>
      <c r="CJ66" s="181">
        <f t="shared" si="5"/>
        <v>6</v>
      </c>
      <c r="CK66" s="181">
        <f t="shared" si="5"/>
        <v>6.25</v>
      </c>
      <c r="CL66" s="181">
        <f t="shared" si="5"/>
        <v>8.375</v>
      </c>
      <c r="CM66" s="181">
        <f t="shared" si="5"/>
        <v>10</v>
      </c>
      <c r="CN66" s="181">
        <f t="shared" si="5"/>
        <v>10.875</v>
      </c>
      <c r="CO66" s="181">
        <f t="shared" si="5"/>
        <v>9.3958333333333339</v>
      </c>
      <c r="CP66" s="181">
        <f t="shared" si="5"/>
        <v>8.1666666666666661</v>
      </c>
      <c r="CQ66" s="181">
        <f t="shared" si="5"/>
        <v>8.25</v>
      </c>
      <c r="CR66" s="181">
        <f t="shared" si="5"/>
        <v>9.875</v>
      </c>
      <c r="CS66" s="181">
        <f t="shared" si="5"/>
        <v>11.979166666666666</v>
      </c>
      <c r="CT66" s="181">
        <f t="shared" si="5"/>
        <v>10.75</v>
      </c>
      <c r="CU66" s="181">
        <f t="shared" si="5"/>
        <v>14.6875</v>
      </c>
      <c r="CV66" s="181">
        <f t="shared" si="5"/>
        <v>18.770833333333332</v>
      </c>
      <c r="CW66" s="181">
        <f t="shared" si="5"/>
        <v>15.520833333333334</v>
      </c>
      <c r="CX66" s="181">
        <f t="shared" si="5"/>
        <v>12.791666666666666</v>
      </c>
      <c r="CY66" s="181">
        <f t="shared" si="5"/>
        <v>9.25</v>
      </c>
      <c r="CZ66" s="181">
        <f t="shared" si="5"/>
        <v>6.895833333333333</v>
      </c>
      <c r="DA66" s="181">
        <f t="shared" si="5"/>
        <v>6.8125</v>
      </c>
      <c r="DB66" s="181">
        <f t="shared" si="5"/>
        <v>7.916666666666667</v>
      </c>
      <c r="DC66" s="181">
        <f t="shared" si="5"/>
        <v>10.791666666666666</v>
      </c>
      <c r="DD66" s="181">
        <f t="shared" si="5"/>
        <v>8.1875</v>
      </c>
      <c r="DE66" s="181">
        <f t="shared" si="5"/>
        <v>5.270833333333333</v>
      </c>
      <c r="DF66" s="181">
        <f t="shared" si="5"/>
        <v>5.6566666666666663</v>
      </c>
      <c r="DG66" s="181">
        <f t="shared" si="5"/>
        <v>7.8125</v>
      </c>
      <c r="DH66" s="181">
        <f t="shared" si="5"/>
        <v>8</v>
      </c>
      <c r="DI66" s="181">
        <f t="shared" si="5"/>
        <v>6.333333333333333</v>
      </c>
      <c r="DJ66" s="181">
        <f t="shared" si="5"/>
        <v>5.625</v>
      </c>
      <c r="DK66" s="181">
        <f t="shared" si="5"/>
        <v>5.666666666666667</v>
      </c>
      <c r="DL66" s="181">
        <f t="shared" si="5"/>
        <v>4.541666666666667</v>
      </c>
      <c r="DM66" s="181">
        <f t="shared" si="5"/>
        <v>4.5</v>
      </c>
      <c r="DN66" s="181">
        <f t="shared" si="5"/>
        <v>4.5</v>
      </c>
      <c r="DO66" s="181">
        <f t="shared" si="5"/>
        <v>4.5</v>
      </c>
      <c r="DP66" s="181">
        <f t="shared" si="5"/>
        <v>4.5</v>
      </c>
      <c r="DQ66" s="181">
        <f t="shared" si="5"/>
        <v>4.791666666666667</v>
      </c>
      <c r="DR66" s="181">
        <f t="shared" si="5"/>
        <v>4.5</v>
      </c>
      <c r="DS66" s="181">
        <f t="shared" si="5"/>
        <v>3.7916666666666665</v>
      </c>
      <c r="DT66" s="181">
        <f t="shared" si="5"/>
        <v>4.208333333333333</v>
      </c>
      <c r="DU66" s="181">
        <f t="shared" si="5"/>
        <v>3.7916666666666665</v>
      </c>
      <c r="DV66" s="181">
        <f t="shared" si="5"/>
        <v>3.1666666666666665</v>
      </c>
      <c r="DW66" s="181">
        <f t="shared" si="5"/>
        <v>3.0416666666666665</v>
      </c>
      <c r="DX66" s="181">
        <f t="shared" si="5"/>
        <v>3.1875</v>
      </c>
      <c r="DY66" s="181">
        <f t="shared" ref="DY66:EV66" si="6">IFERROR(SUM(DY54:DY65)/COUNTIF(DY54:DY65,"&gt;0"),"")</f>
        <v>3</v>
      </c>
      <c r="DZ66" s="181">
        <f t="shared" si="6"/>
        <v>2.5833333333333335</v>
      </c>
      <c r="EA66" s="181">
        <f t="shared" si="6"/>
        <v>2.0833333333333335</v>
      </c>
      <c r="EB66" s="181">
        <f t="shared" si="6"/>
        <v>2</v>
      </c>
      <c r="EC66" s="181">
        <f t="shared" si="6"/>
        <v>1.8541666666666667</v>
      </c>
      <c r="ED66" s="181">
        <f t="shared" si="6"/>
        <v>1.5208333333333333</v>
      </c>
      <c r="EE66" s="181">
        <f t="shared" si="6"/>
        <v>1.5</v>
      </c>
      <c r="EF66" s="181">
        <f t="shared" si="6"/>
        <v>1.5</v>
      </c>
      <c r="EG66" s="181">
        <f t="shared" si="6"/>
        <v>1.5</v>
      </c>
      <c r="EH66" s="181">
        <f t="shared" si="6"/>
        <v>1.5</v>
      </c>
      <c r="EI66" s="181">
        <f t="shared" si="6"/>
        <v>1.5</v>
      </c>
      <c r="EJ66" s="181">
        <f t="shared" si="6"/>
        <v>1.5</v>
      </c>
      <c r="EK66" s="181">
        <f t="shared" si="6"/>
        <v>1.5</v>
      </c>
      <c r="EL66" s="181">
        <f t="shared" si="6"/>
        <v>1.5</v>
      </c>
      <c r="EM66" s="181">
        <f t="shared" si="6"/>
        <v>1.5</v>
      </c>
      <c r="EN66" s="181">
        <f t="shared" si="6"/>
        <v>1.5</v>
      </c>
      <c r="EO66" s="181">
        <f t="shared" si="6"/>
        <v>1.5</v>
      </c>
      <c r="EP66" s="181">
        <f t="shared" si="6"/>
        <v>1.5</v>
      </c>
      <c r="EQ66" s="181">
        <f t="shared" si="6"/>
        <v>1.5</v>
      </c>
      <c r="ER66" s="181">
        <f t="shared" si="6"/>
        <v>2.625</v>
      </c>
      <c r="ES66" s="181">
        <f t="shared" si="6"/>
        <v>3.7916666666666665</v>
      </c>
      <c r="ET66" s="181">
        <f t="shared" si="6"/>
        <v>4.145833333333333</v>
      </c>
      <c r="EU66" s="181">
        <f t="shared" si="6"/>
        <v>4.041666666666667</v>
      </c>
      <c r="EV66" s="181">
        <f t="shared" si="6"/>
        <v>5.541666666666667</v>
      </c>
    </row>
    <row r="67" spans="14:153" x14ac:dyDescent="0.25">
      <c r="N67" s="59">
        <v>1</v>
      </c>
      <c r="O67" s="89" t="str">
        <f t="shared" ref="O67:BK67" si="7">IFERROR(O$66+$N$67,"")</f>
        <v/>
      </c>
      <c r="P67" s="89" t="str">
        <f t="shared" si="7"/>
        <v/>
      </c>
      <c r="Q67" s="89" t="str">
        <f t="shared" si="7"/>
        <v/>
      </c>
      <c r="R67" s="89" t="str">
        <f t="shared" si="7"/>
        <v/>
      </c>
      <c r="S67" s="89" t="str">
        <f t="shared" si="7"/>
        <v/>
      </c>
      <c r="T67" s="89" t="str">
        <f t="shared" si="7"/>
        <v/>
      </c>
      <c r="U67" s="89" t="str">
        <f t="shared" si="7"/>
        <v/>
      </c>
      <c r="V67" s="89" t="str">
        <f t="shared" si="7"/>
        <v/>
      </c>
      <c r="W67" s="89" t="str">
        <f t="shared" si="7"/>
        <v/>
      </c>
      <c r="X67" s="89" t="str">
        <f t="shared" si="7"/>
        <v/>
      </c>
      <c r="Y67" s="89" t="str">
        <f t="shared" si="7"/>
        <v/>
      </c>
      <c r="Z67" s="89" t="str">
        <f t="shared" si="7"/>
        <v/>
      </c>
      <c r="AA67" s="89" t="str">
        <f t="shared" si="7"/>
        <v/>
      </c>
      <c r="AB67" s="89" t="str">
        <f t="shared" si="7"/>
        <v/>
      </c>
      <c r="AC67" s="89" t="str">
        <f t="shared" si="7"/>
        <v/>
      </c>
      <c r="AD67" s="89" t="str">
        <f t="shared" si="7"/>
        <v/>
      </c>
      <c r="AE67" s="89" t="str">
        <f t="shared" si="7"/>
        <v/>
      </c>
      <c r="AF67" s="89" t="str">
        <f t="shared" si="7"/>
        <v/>
      </c>
      <c r="AG67" s="89" t="str">
        <f t="shared" si="7"/>
        <v/>
      </c>
      <c r="AH67" s="89" t="str">
        <f t="shared" si="7"/>
        <v/>
      </c>
      <c r="AI67" s="89" t="str">
        <f t="shared" si="7"/>
        <v/>
      </c>
      <c r="AJ67" s="89" t="str">
        <f t="shared" si="7"/>
        <v/>
      </c>
      <c r="AK67" s="89" t="str">
        <f t="shared" si="7"/>
        <v/>
      </c>
      <c r="AL67" s="89" t="str">
        <f t="shared" si="7"/>
        <v/>
      </c>
      <c r="AM67" s="89" t="str">
        <f t="shared" si="7"/>
        <v/>
      </c>
      <c r="AN67" s="89" t="str">
        <f t="shared" si="7"/>
        <v/>
      </c>
      <c r="AO67" s="89" t="str">
        <f t="shared" si="7"/>
        <v/>
      </c>
      <c r="AP67" s="89" t="str">
        <f t="shared" si="7"/>
        <v/>
      </c>
      <c r="AQ67" s="89" t="str">
        <f t="shared" si="7"/>
        <v/>
      </c>
      <c r="AR67" s="89" t="str">
        <f t="shared" si="7"/>
        <v/>
      </c>
      <c r="AS67" s="89" t="str">
        <f t="shared" si="7"/>
        <v/>
      </c>
      <c r="AT67" s="89" t="str">
        <f t="shared" si="7"/>
        <v/>
      </c>
      <c r="AU67" s="89" t="str">
        <f t="shared" si="7"/>
        <v/>
      </c>
      <c r="AV67" s="89" t="str">
        <f t="shared" si="7"/>
        <v/>
      </c>
      <c r="AW67" s="89" t="str">
        <f t="shared" si="7"/>
        <v/>
      </c>
      <c r="AX67" s="89" t="str">
        <f t="shared" si="7"/>
        <v/>
      </c>
      <c r="AY67" s="89" t="str">
        <f t="shared" si="7"/>
        <v/>
      </c>
      <c r="AZ67" s="89" t="str">
        <f t="shared" si="7"/>
        <v/>
      </c>
      <c r="BA67" s="89" t="str">
        <f t="shared" si="7"/>
        <v/>
      </c>
      <c r="BB67" s="89" t="str">
        <f t="shared" si="7"/>
        <v/>
      </c>
      <c r="BC67" s="89" t="str">
        <f t="shared" si="7"/>
        <v/>
      </c>
      <c r="BD67" s="89" t="str">
        <f t="shared" si="7"/>
        <v/>
      </c>
      <c r="BE67" s="89" t="str">
        <f t="shared" si="7"/>
        <v/>
      </c>
      <c r="BF67" s="89" t="str">
        <f t="shared" si="7"/>
        <v/>
      </c>
      <c r="BG67" s="89" t="str">
        <f t="shared" si="7"/>
        <v/>
      </c>
      <c r="BH67" s="89">
        <f t="shared" si="7"/>
        <v>4.25</v>
      </c>
      <c r="BI67" s="89">
        <f t="shared" si="7"/>
        <v>4.625</v>
      </c>
      <c r="BJ67" s="89">
        <f t="shared" si="7"/>
        <v>6.25</v>
      </c>
      <c r="BK67" s="89">
        <f t="shared" si="7"/>
        <v>5.875</v>
      </c>
      <c r="BL67" s="89">
        <f>IFERROR(BL$66+$N$67,"")</f>
        <v>5.0625</v>
      </c>
      <c r="BM67" s="89">
        <f t="shared" ref="BM67:DX67" si="8">IFERROR(BM$66+$N$67,"")</f>
        <v>4.5</v>
      </c>
      <c r="BN67" s="89">
        <f t="shared" si="8"/>
        <v>4.25</v>
      </c>
      <c r="BO67" s="89">
        <f t="shared" si="8"/>
        <v>4.25</v>
      </c>
      <c r="BP67" s="89">
        <f t="shared" si="8"/>
        <v>4.25</v>
      </c>
      <c r="BQ67" s="89">
        <f t="shared" si="8"/>
        <v>4.25</v>
      </c>
      <c r="BR67" s="89">
        <f t="shared" si="8"/>
        <v>4.25</v>
      </c>
      <c r="BS67" s="89">
        <f t="shared" si="8"/>
        <v>4.25</v>
      </c>
      <c r="BT67" s="89">
        <f t="shared" si="8"/>
        <v>4.25</v>
      </c>
      <c r="BU67" s="89">
        <f t="shared" si="8"/>
        <v>6.208333333333333</v>
      </c>
      <c r="BV67" s="89">
        <f t="shared" si="8"/>
        <v>9.0833333333333339</v>
      </c>
      <c r="BW67" s="89">
        <f t="shared" si="8"/>
        <v>8.9375</v>
      </c>
      <c r="BX67" s="89">
        <f t="shared" si="8"/>
        <v>7.104166666666667</v>
      </c>
      <c r="BY67" s="89">
        <f t="shared" si="8"/>
        <v>5.291666666666667</v>
      </c>
      <c r="BZ67" s="89">
        <f t="shared" si="8"/>
        <v>5.125</v>
      </c>
      <c r="CA67" s="89">
        <f t="shared" si="8"/>
        <v>5.708333333333333</v>
      </c>
      <c r="CB67" s="89">
        <f t="shared" si="8"/>
        <v>8.125</v>
      </c>
      <c r="CC67" s="89">
        <f t="shared" si="8"/>
        <v>10.1875</v>
      </c>
      <c r="CD67" s="89">
        <f t="shared" si="8"/>
        <v>8.9791666666666679</v>
      </c>
      <c r="CE67" s="89">
        <f t="shared" si="8"/>
        <v>9.375</v>
      </c>
      <c r="CF67" s="89">
        <f t="shared" si="8"/>
        <v>9.4375</v>
      </c>
      <c r="CG67" s="89">
        <f t="shared" si="8"/>
        <v>9.4583333333333339</v>
      </c>
      <c r="CH67" s="89">
        <f t="shared" si="8"/>
        <v>9.8125</v>
      </c>
      <c r="CI67" s="89">
        <f t="shared" si="8"/>
        <v>8.25</v>
      </c>
      <c r="CJ67" s="89">
        <f t="shared" si="8"/>
        <v>7</v>
      </c>
      <c r="CK67" s="89">
        <f t="shared" si="8"/>
        <v>7.25</v>
      </c>
      <c r="CL67" s="89">
        <f t="shared" si="8"/>
        <v>9.375</v>
      </c>
      <c r="CM67" s="89">
        <f t="shared" si="8"/>
        <v>11</v>
      </c>
      <c r="CN67" s="89">
        <f t="shared" si="8"/>
        <v>11.875</v>
      </c>
      <c r="CO67" s="89">
        <f t="shared" si="8"/>
        <v>10.395833333333334</v>
      </c>
      <c r="CP67" s="89">
        <f t="shared" si="8"/>
        <v>9.1666666666666661</v>
      </c>
      <c r="CQ67" s="89">
        <f t="shared" si="8"/>
        <v>9.25</v>
      </c>
      <c r="CR67" s="89">
        <f t="shared" si="8"/>
        <v>10.875</v>
      </c>
      <c r="CS67" s="89">
        <f t="shared" si="8"/>
        <v>12.979166666666666</v>
      </c>
      <c r="CT67" s="89">
        <f t="shared" si="8"/>
        <v>11.75</v>
      </c>
      <c r="CU67" s="89">
        <f t="shared" si="8"/>
        <v>15.6875</v>
      </c>
      <c r="CV67" s="89">
        <f t="shared" si="8"/>
        <v>19.770833333333332</v>
      </c>
      <c r="CW67" s="89">
        <f t="shared" si="8"/>
        <v>16.520833333333336</v>
      </c>
      <c r="CX67" s="89">
        <f t="shared" si="8"/>
        <v>13.791666666666666</v>
      </c>
      <c r="CY67" s="89">
        <f t="shared" si="8"/>
        <v>10.25</v>
      </c>
      <c r="CZ67" s="89">
        <f t="shared" si="8"/>
        <v>7.895833333333333</v>
      </c>
      <c r="DA67" s="89">
        <f t="shared" si="8"/>
        <v>7.8125</v>
      </c>
      <c r="DB67" s="89">
        <f t="shared" si="8"/>
        <v>8.9166666666666679</v>
      </c>
      <c r="DC67" s="89">
        <f t="shared" si="8"/>
        <v>11.791666666666666</v>
      </c>
      <c r="DD67" s="89">
        <f t="shared" si="8"/>
        <v>9.1875</v>
      </c>
      <c r="DE67" s="89">
        <f t="shared" si="8"/>
        <v>6.270833333333333</v>
      </c>
      <c r="DF67" s="89">
        <f t="shared" si="8"/>
        <v>6.6566666666666663</v>
      </c>
      <c r="DG67" s="89">
        <f t="shared" si="8"/>
        <v>8.8125</v>
      </c>
      <c r="DH67" s="89">
        <f t="shared" si="8"/>
        <v>9</v>
      </c>
      <c r="DI67" s="89">
        <f t="shared" si="8"/>
        <v>7.333333333333333</v>
      </c>
      <c r="DJ67" s="89">
        <f t="shared" si="8"/>
        <v>6.625</v>
      </c>
      <c r="DK67" s="89">
        <f t="shared" si="8"/>
        <v>6.666666666666667</v>
      </c>
      <c r="DL67" s="89">
        <f t="shared" si="8"/>
        <v>5.541666666666667</v>
      </c>
      <c r="DM67" s="89">
        <f t="shared" si="8"/>
        <v>5.5</v>
      </c>
      <c r="DN67" s="89">
        <f t="shared" si="8"/>
        <v>5.5</v>
      </c>
      <c r="DO67" s="89">
        <f t="shared" si="8"/>
        <v>5.5</v>
      </c>
      <c r="DP67" s="89">
        <f t="shared" si="8"/>
        <v>5.5</v>
      </c>
      <c r="DQ67" s="89">
        <f t="shared" si="8"/>
        <v>5.791666666666667</v>
      </c>
      <c r="DR67" s="89">
        <f t="shared" si="8"/>
        <v>5.5</v>
      </c>
      <c r="DS67" s="89">
        <f t="shared" si="8"/>
        <v>4.7916666666666661</v>
      </c>
      <c r="DT67" s="89">
        <f t="shared" si="8"/>
        <v>5.208333333333333</v>
      </c>
      <c r="DU67" s="89">
        <f t="shared" si="8"/>
        <v>4.7916666666666661</v>
      </c>
      <c r="DV67" s="89">
        <f t="shared" si="8"/>
        <v>4.1666666666666661</v>
      </c>
      <c r="DW67" s="89">
        <f t="shared" si="8"/>
        <v>4.0416666666666661</v>
      </c>
      <c r="DX67" s="89">
        <f t="shared" si="8"/>
        <v>4.1875</v>
      </c>
      <c r="DY67" s="89">
        <f t="shared" ref="DY67:EV67" si="9">IFERROR(DY$66+$N$67,"")</f>
        <v>4</v>
      </c>
      <c r="DZ67" s="89">
        <f t="shared" si="9"/>
        <v>3.5833333333333335</v>
      </c>
      <c r="EA67" s="89">
        <f t="shared" si="9"/>
        <v>3.0833333333333335</v>
      </c>
      <c r="EB67" s="89">
        <f t="shared" si="9"/>
        <v>3</v>
      </c>
      <c r="EC67" s="89">
        <f t="shared" si="9"/>
        <v>2.854166666666667</v>
      </c>
      <c r="ED67" s="89">
        <f t="shared" si="9"/>
        <v>2.520833333333333</v>
      </c>
      <c r="EE67" s="89">
        <f t="shared" si="9"/>
        <v>2.5</v>
      </c>
      <c r="EF67" s="89">
        <f t="shared" si="9"/>
        <v>2.5</v>
      </c>
      <c r="EG67" s="89">
        <f t="shared" si="9"/>
        <v>2.5</v>
      </c>
      <c r="EH67" s="89">
        <f t="shared" si="9"/>
        <v>2.5</v>
      </c>
      <c r="EI67" s="89">
        <f t="shared" si="9"/>
        <v>2.5</v>
      </c>
      <c r="EJ67" s="89">
        <f t="shared" si="9"/>
        <v>2.5</v>
      </c>
      <c r="EK67" s="89">
        <f t="shared" si="9"/>
        <v>2.5</v>
      </c>
      <c r="EL67" s="89">
        <f t="shared" si="9"/>
        <v>2.5</v>
      </c>
      <c r="EM67" s="89">
        <f t="shared" si="9"/>
        <v>2.5</v>
      </c>
      <c r="EN67" s="89">
        <f t="shared" si="9"/>
        <v>2.5</v>
      </c>
      <c r="EO67" s="89">
        <f t="shared" si="9"/>
        <v>2.5</v>
      </c>
      <c r="EP67" s="89">
        <f t="shared" si="9"/>
        <v>2.5</v>
      </c>
      <c r="EQ67" s="89">
        <f t="shared" si="9"/>
        <v>2.5</v>
      </c>
      <c r="ER67" s="89">
        <f t="shared" si="9"/>
        <v>3.625</v>
      </c>
      <c r="ES67" s="89">
        <f t="shared" si="9"/>
        <v>4.7916666666666661</v>
      </c>
      <c r="ET67" s="89">
        <f t="shared" si="9"/>
        <v>5.145833333333333</v>
      </c>
      <c r="EU67" s="89">
        <f t="shared" si="9"/>
        <v>5.041666666666667</v>
      </c>
      <c r="EV67" s="89">
        <f t="shared" si="9"/>
        <v>6.541666666666667</v>
      </c>
    </row>
    <row r="68" spans="14:153" x14ac:dyDescent="0.25">
      <c r="N68" s="59">
        <v>2</v>
      </c>
      <c r="O68" s="90" t="str">
        <f t="shared" ref="O68:BK68" si="10">IFERROR(O$66+$N$68,"")</f>
        <v/>
      </c>
      <c r="P68" s="90" t="str">
        <f t="shared" si="10"/>
        <v/>
      </c>
      <c r="Q68" s="90" t="str">
        <f t="shared" si="10"/>
        <v/>
      </c>
      <c r="R68" s="90" t="str">
        <f t="shared" si="10"/>
        <v/>
      </c>
      <c r="S68" s="90" t="str">
        <f t="shared" si="10"/>
        <v/>
      </c>
      <c r="T68" s="90" t="str">
        <f t="shared" si="10"/>
        <v/>
      </c>
      <c r="U68" s="90" t="str">
        <f t="shared" si="10"/>
        <v/>
      </c>
      <c r="V68" s="90" t="str">
        <f t="shared" si="10"/>
        <v/>
      </c>
      <c r="W68" s="90" t="str">
        <f t="shared" si="10"/>
        <v/>
      </c>
      <c r="X68" s="90" t="str">
        <f t="shared" si="10"/>
        <v/>
      </c>
      <c r="Y68" s="90" t="str">
        <f t="shared" si="10"/>
        <v/>
      </c>
      <c r="Z68" s="90" t="str">
        <f t="shared" si="10"/>
        <v/>
      </c>
      <c r="AA68" s="90" t="str">
        <f t="shared" si="10"/>
        <v/>
      </c>
      <c r="AB68" s="90" t="str">
        <f t="shared" si="10"/>
        <v/>
      </c>
      <c r="AC68" s="90" t="str">
        <f t="shared" si="10"/>
        <v/>
      </c>
      <c r="AD68" s="90" t="str">
        <f t="shared" si="10"/>
        <v/>
      </c>
      <c r="AE68" s="90" t="str">
        <f t="shared" si="10"/>
        <v/>
      </c>
      <c r="AF68" s="90" t="str">
        <f t="shared" si="10"/>
        <v/>
      </c>
      <c r="AG68" s="90" t="str">
        <f t="shared" si="10"/>
        <v/>
      </c>
      <c r="AH68" s="90" t="str">
        <f t="shared" si="10"/>
        <v/>
      </c>
      <c r="AI68" s="90" t="str">
        <f t="shared" si="10"/>
        <v/>
      </c>
      <c r="AJ68" s="90" t="str">
        <f t="shared" si="10"/>
        <v/>
      </c>
      <c r="AK68" s="90" t="str">
        <f t="shared" si="10"/>
        <v/>
      </c>
      <c r="AL68" s="90" t="str">
        <f t="shared" si="10"/>
        <v/>
      </c>
      <c r="AM68" s="90" t="str">
        <f t="shared" si="10"/>
        <v/>
      </c>
      <c r="AN68" s="90" t="str">
        <f t="shared" si="10"/>
        <v/>
      </c>
      <c r="AO68" s="90" t="str">
        <f t="shared" si="10"/>
        <v/>
      </c>
      <c r="AP68" s="90" t="str">
        <f t="shared" si="10"/>
        <v/>
      </c>
      <c r="AQ68" s="90" t="str">
        <f t="shared" si="10"/>
        <v/>
      </c>
      <c r="AR68" s="90" t="str">
        <f t="shared" si="10"/>
        <v/>
      </c>
      <c r="AS68" s="90" t="str">
        <f t="shared" si="10"/>
        <v/>
      </c>
      <c r="AT68" s="90" t="str">
        <f t="shared" si="10"/>
        <v/>
      </c>
      <c r="AU68" s="90" t="str">
        <f t="shared" si="10"/>
        <v/>
      </c>
      <c r="AV68" s="90" t="str">
        <f t="shared" si="10"/>
        <v/>
      </c>
      <c r="AW68" s="90" t="str">
        <f t="shared" si="10"/>
        <v/>
      </c>
      <c r="AX68" s="90" t="str">
        <f t="shared" si="10"/>
        <v/>
      </c>
      <c r="AY68" s="90" t="str">
        <f t="shared" si="10"/>
        <v/>
      </c>
      <c r="AZ68" s="90" t="str">
        <f t="shared" si="10"/>
        <v/>
      </c>
      <c r="BA68" s="90" t="str">
        <f t="shared" si="10"/>
        <v/>
      </c>
      <c r="BB68" s="90" t="str">
        <f t="shared" si="10"/>
        <v/>
      </c>
      <c r="BC68" s="90" t="str">
        <f t="shared" si="10"/>
        <v/>
      </c>
      <c r="BD68" s="90" t="str">
        <f t="shared" si="10"/>
        <v/>
      </c>
      <c r="BE68" s="90" t="str">
        <f t="shared" si="10"/>
        <v/>
      </c>
      <c r="BF68" s="90" t="str">
        <f t="shared" si="10"/>
        <v/>
      </c>
      <c r="BG68" s="90" t="str">
        <f t="shared" si="10"/>
        <v/>
      </c>
      <c r="BH68" s="90">
        <f t="shared" si="10"/>
        <v>5.25</v>
      </c>
      <c r="BI68" s="90">
        <f t="shared" si="10"/>
        <v>5.625</v>
      </c>
      <c r="BJ68" s="90">
        <f t="shared" si="10"/>
        <v>7.25</v>
      </c>
      <c r="BK68" s="90">
        <f t="shared" si="10"/>
        <v>6.875</v>
      </c>
      <c r="BL68" s="90">
        <f>IFERROR(BL$66+$N$68,"")</f>
        <v>6.0625</v>
      </c>
      <c r="BM68" s="90">
        <f t="shared" ref="BM68:DX68" si="11">IFERROR(BM$66+$N$68,"")</f>
        <v>5.5</v>
      </c>
      <c r="BN68" s="90">
        <f t="shared" si="11"/>
        <v>5.25</v>
      </c>
      <c r="BO68" s="90">
        <f t="shared" si="11"/>
        <v>5.25</v>
      </c>
      <c r="BP68" s="90">
        <f t="shared" si="11"/>
        <v>5.25</v>
      </c>
      <c r="BQ68" s="90">
        <f t="shared" si="11"/>
        <v>5.25</v>
      </c>
      <c r="BR68" s="90">
        <f t="shared" si="11"/>
        <v>5.25</v>
      </c>
      <c r="BS68" s="90">
        <f t="shared" si="11"/>
        <v>5.25</v>
      </c>
      <c r="BT68" s="90">
        <f t="shared" si="11"/>
        <v>5.25</v>
      </c>
      <c r="BU68" s="90">
        <f t="shared" si="11"/>
        <v>7.208333333333333</v>
      </c>
      <c r="BV68" s="90">
        <f t="shared" si="11"/>
        <v>10.083333333333334</v>
      </c>
      <c r="BW68" s="90">
        <f t="shared" si="11"/>
        <v>9.9375</v>
      </c>
      <c r="BX68" s="90">
        <f t="shared" si="11"/>
        <v>8.1041666666666679</v>
      </c>
      <c r="BY68" s="90">
        <f t="shared" si="11"/>
        <v>6.291666666666667</v>
      </c>
      <c r="BZ68" s="90">
        <f t="shared" si="11"/>
        <v>6.125</v>
      </c>
      <c r="CA68" s="90">
        <f t="shared" si="11"/>
        <v>6.708333333333333</v>
      </c>
      <c r="CB68" s="90">
        <f t="shared" si="11"/>
        <v>9.125</v>
      </c>
      <c r="CC68" s="90">
        <f t="shared" si="11"/>
        <v>11.1875</v>
      </c>
      <c r="CD68" s="90">
        <f t="shared" si="11"/>
        <v>9.9791666666666679</v>
      </c>
      <c r="CE68" s="90">
        <f t="shared" si="11"/>
        <v>10.375</v>
      </c>
      <c r="CF68" s="90">
        <f t="shared" si="11"/>
        <v>10.4375</v>
      </c>
      <c r="CG68" s="90">
        <f t="shared" si="11"/>
        <v>10.458333333333334</v>
      </c>
      <c r="CH68" s="90">
        <f t="shared" si="11"/>
        <v>10.8125</v>
      </c>
      <c r="CI68" s="90">
        <f t="shared" si="11"/>
        <v>9.25</v>
      </c>
      <c r="CJ68" s="90">
        <f t="shared" si="11"/>
        <v>8</v>
      </c>
      <c r="CK68" s="90">
        <f t="shared" si="11"/>
        <v>8.25</v>
      </c>
      <c r="CL68" s="90">
        <f t="shared" si="11"/>
        <v>10.375</v>
      </c>
      <c r="CM68" s="90">
        <f t="shared" si="11"/>
        <v>12</v>
      </c>
      <c r="CN68" s="90">
        <f t="shared" si="11"/>
        <v>12.875</v>
      </c>
      <c r="CO68" s="90">
        <f t="shared" si="11"/>
        <v>11.395833333333334</v>
      </c>
      <c r="CP68" s="90">
        <f t="shared" si="11"/>
        <v>10.166666666666666</v>
      </c>
      <c r="CQ68" s="90">
        <f t="shared" si="11"/>
        <v>10.25</v>
      </c>
      <c r="CR68" s="90">
        <f t="shared" si="11"/>
        <v>11.875</v>
      </c>
      <c r="CS68" s="90">
        <f t="shared" si="11"/>
        <v>13.979166666666666</v>
      </c>
      <c r="CT68" s="90">
        <f t="shared" si="11"/>
        <v>12.75</v>
      </c>
      <c r="CU68" s="90">
        <f t="shared" si="11"/>
        <v>16.6875</v>
      </c>
      <c r="CV68" s="90">
        <f t="shared" si="11"/>
        <v>20.770833333333332</v>
      </c>
      <c r="CW68" s="90">
        <f t="shared" si="11"/>
        <v>17.520833333333336</v>
      </c>
      <c r="CX68" s="90">
        <f t="shared" si="11"/>
        <v>14.791666666666666</v>
      </c>
      <c r="CY68" s="90">
        <f t="shared" si="11"/>
        <v>11.25</v>
      </c>
      <c r="CZ68" s="90">
        <f t="shared" si="11"/>
        <v>8.8958333333333321</v>
      </c>
      <c r="DA68" s="90">
        <f t="shared" si="11"/>
        <v>8.8125</v>
      </c>
      <c r="DB68" s="90">
        <f t="shared" si="11"/>
        <v>9.9166666666666679</v>
      </c>
      <c r="DC68" s="90">
        <f t="shared" si="11"/>
        <v>12.791666666666666</v>
      </c>
      <c r="DD68" s="90">
        <f t="shared" si="11"/>
        <v>10.1875</v>
      </c>
      <c r="DE68" s="90">
        <f t="shared" si="11"/>
        <v>7.270833333333333</v>
      </c>
      <c r="DF68" s="90">
        <f t="shared" si="11"/>
        <v>7.6566666666666663</v>
      </c>
      <c r="DG68" s="90">
        <f t="shared" si="11"/>
        <v>9.8125</v>
      </c>
      <c r="DH68" s="90">
        <f t="shared" si="11"/>
        <v>10</v>
      </c>
      <c r="DI68" s="90">
        <f t="shared" si="11"/>
        <v>8.3333333333333321</v>
      </c>
      <c r="DJ68" s="90">
        <f t="shared" si="11"/>
        <v>7.625</v>
      </c>
      <c r="DK68" s="90">
        <f t="shared" si="11"/>
        <v>7.666666666666667</v>
      </c>
      <c r="DL68" s="90">
        <f t="shared" si="11"/>
        <v>6.541666666666667</v>
      </c>
      <c r="DM68" s="90">
        <f t="shared" si="11"/>
        <v>6.5</v>
      </c>
      <c r="DN68" s="90">
        <f t="shared" si="11"/>
        <v>6.5</v>
      </c>
      <c r="DO68" s="90">
        <f t="shared" si="11"/>
        <v>6.5</v>
      </c>
      <c r="DP68" s="90">
        <f t="shared" si="11"/>
        <v>6.5</v>
      </c>
      <c r="DQ68" s="90">
        <f t="shared" si="11"/>
        <v>6.791666666666667</v>
      </c>
      <c r="DR68" s="90">
        <f t="shared" si="11"/>
        <v>6.5</v>
      </c>
      <c r="DS68" s="90">
        <f t="shared" si="11"/>
        <v>5.7916666666666661</v>
      </c>
      <c r="DT68" s="90">
        <f t="shared" si="11"/>
        <v>6.208333333333333</v>
      </c>
      <c r="DU68" s="90">
        <f t="shared" si="11"/>
        <v>5.7916666666666661</v>
      </c>
      <c r="DV68" s="90">
        <f t="shared" si="11"/>
        <v>5.1666666666666661</v>
      </c>
      <c r="DW68" s="90">
        <f t="shared" si="11"/>
        <v>5.0416666666666661</v>
      </c>
      <c r="DX68" s="90">
        <f t="shared" si="11"/>
        <v>5.1875</v>
      </c>
      <c r="DY68" s="90">
        <f t="shared" ref="DY68:EV68" si="12">IFERROR(DY$66+$N$68,"")</f>
        <v>5</v>
      </c>
      <c r="DZ68" s="90">
        <f t="shared" si="12"/>
        <v>4.5833333333333339</v>
      </c>
      <c r="EA68" s="90">
        <f t="shared" si="12"/>
        <v>4.0833333333333339</v>
      </c>
      <c r="EB68" s="90">
        <f t="shared" si="12"/>
        <v>4</v>
      </c>
      <c r="EC68" s="90">
        <f t="shared" si="12"/>
        <v>3.854166666666667</v>
      </c>
      <c r="ED68" s="90">
        <f t="shared" si="12"/>
        <v>3.520833333333333</v>
      </c>
      <c r="EE68" s="90">
        <f t="shared" si="12"/>
        <v>3.5</v>
      </c>
      <c r="EF68" s="90">
        <f t="shared" si="12"/>
        <v>3.5</v>
      </c>
      <c r="EG68" s="90">
        <f t="shared" si="12"/>
        <v>3.5</v>
      </c>
      <c r="EH68" s="90">
        <f t="shared" si="12"/>
        <v>3.5</v>
      </c>
      <c r="EI68" s="90">
        <f t="shared" si="12"/>
        <v>3.5</v>
      </c>
      <c r="EJ68" s="90">
        <f t="shared" si="12"/>
        <v>3.5</v>
      </c>
      <c r="EK68" s="90">
        <f t="shared" si="12"/>
        <v>3.5</v>
      </c>
      <c r="EL68" s="90">
        <f t="shared" si="12"/>
        <v>3.5</v>
      </c>
      <c r="EM68" s="90">
        <f t="shared" si="12"/>
        <v>3.5</v>
      </c>
      <c r="EN68" s="90">
        <f t="shared" si="12"/>
        <v>3.5</v>
      </c>
      <c r="EO68" s="90">
        <f t="shared" si="12"/>
        <v>3.5</v>
      </c>
      <c r="EP68" s="90">
        <f t="shared" si="12"/>
        <v>3.5</v>
      </c>
      <c r="EQ68" s="90">
        <f t="shared" si="12"/>
        <v>3.5</v>
      </c>
      <c r="ER68" s="90">
        <f t="shared" si="12"/>
        <v>4.625</v>
      </c>
      <c r="ES68" s="90">
        <f t="shared" si="12"/>
        <v>5.7916666666666661</v>
      </c>
      <c r="ET68" s="90">
        <f t="shared" si="12"/>
        <v>6.145833333333333</v>
      </c>
      <c r="EU68" s="90">
        <f t="shared" si="12"/>
        <v>6.041666666666667</v>
      </c>
      <c r="EV68" s="90">
        <f t="shared" si="12"/>
        <v>7.541666666666667</v>
      </c>
    </row>
    <row r="69" spans="14:153" x14ac:dyDescent="0.25">
      <c r="N69" s="59">
        <v>2.5</v>
      </c>
      <c r="O69" s="89" t="str">
        <f t="shared" ref="O69:BK69" si="13">IFERROR(O$66+$N$69,"")</f>
        <v/>
      </c>
      <c r="P69" s="89" t="str">
        <f t="shared" si="13"/>
        <v/>
      </c>
      <c r="Q69" s="89" t="str">
        <f t="shared" si="13"/>
        <v/>
      </c>
      <c r="R69" s="89" t="str">
        <f t="shared" si="13"/>
        <v/>
      </c>
      <c r="S69" s="89" t="str">
        <f t="shared" si="13"/>
        <v/>
      </c>
      <c r="T69" s="89" t="str">
        <f t="shared" si="13"/>
        <v/>
      </c>
      <c r="U69" s="89" t="str">
        <f t="shared" si="13"/>
        <v/>
      </c>
      <c r="V69" s="89" t="str">
        <f t="shared" si="13"/>
        <v/>
      </c>
      <c r="W69" s="89" t="str">
        <f t="shared" si="13"/>
        <v/>
      </c>
      <c r="X69" s="89" t="str">
        <f t="shared" si="13"/>
        <v/>
      </c>
      <c r="Y69" s="89" t="str">
        <f t="shared" si="13"/>
        <v/>
      </c>
      <c r="Z69" s="89" t="str">
        <f t="shared" si="13"/>
        <v/>
      </c>
      <c r="AA69" s="89" t="str">
        <f t="shared" si="13"/>
        <v/>
      </c>
      <c r="AB69" s="89" t="str">
        <f t="shared" si="13"/>
        <v/>
      </c>
      <c r="AC69" s="89" t="str">
        <f t="shared" si="13"/>
        <v/>
      </c>
      <c r="AD69" s="89" t="str">
        <f t="shared" si="13"/>
        <v/>
      </c>
      <c r="AE69" s="89" t="str">
        <f t="shared" si="13"/>
        <v/>
      </c>
      <c r="AF69" s="89" t="str">
        <f t="shared" si="13"/>
        <v/>
      </c>
      <c r="AG69" s="89" t="str">
        <f t="shared" si="13"/>
        <v/>
      </c>
      <c r="AH69" s="89" t="str">
        <f t="shared" si="13"/>
        <v/>
      </c>
      <c r="AI69" s="89" t="str">
        <f t="shared" si="13"/>
        <v/>
      </c>
      <c r="AJ69" s="89" t="str">
        <f t="shared" si="13"/>
        <v/>
      </c>
      <c r="AK69" s="89" t="str">
        <f t="shared" si="13"/>
        <v/>
      </c>
      <c r="AL69" s="89" t="str">
        <f t="shared" si="13"/>
        <v/>
      </c>
      <c r="AM69" s="89" t="str">
        <f t="shared" si="13"/>
        <v/>
      </c>
      <c r="AN69" s="89" t="str">
        <f t="shared" si="13"/>
        <v/>
      </c>
      <c r="AO69" s="89" t="str">
        <f t="shared" si="13"/>
        <v/>
      </c>
      <c r="AP69" s="89" t="str">
        <f t="shared" si="13"/>
        <v/>
      </c>
      <c r="AQ69" s="89" t="str">
        <f t="shared" si="13"/>
        <v/>
      </c>
      <c r="AR69" s="89" t="str">
        <f t="shared" si="13"/>
        <v/>
      </c>
      <c r="AS69" s="89" t="str">
        <f t="shared" si="13"/>
        <v/>
      </c>
      <c r="AT69" s="89" t="str">
        <f t="shared" si="13"/>
        <v/>
      </c>
      <c r="AU69" s="89" t="str">
        <f t="shared" si="13"/>
        <v/>
      </c>
      <c r="AV69" s="89" t="str">
        <f t="shared" si="13"/>
        <v/>
      </c>
      <c r="AW69" s="89" t="str">
        <f t="shared" si="13"/>
        <v/>
      </c>
      <c r="AX69" s="89" t="str">
        <f t="shared" si="13"/>
        <v/>
      </c>
      <c r="AY69" s="89" t="str">
        <f t="shared" si="13"/>
        <v/>
      </c>
      <c r="AZ69" s="89" t="str">
        <f t="shared" si="13"/>
        <v/>
      </c>
      <c r="BA69" s="89" t="str">
        <f t="shared" si="13"/>
        <v/>
      </c>
      <c r="BB69" s="89" t="str">
        <f t="shared" si="13"/>
        <v/>
      </c>
      <c r="BC69" s="89" t="str">
        <f t="shared" si="13"/>
        <v/>
      </c>
      <c r="BD69" s="89" t="str">
        <f t="shared" si="13"/>
        <v/>
      </c>
      <c r="BE69" s="89" t="str">
        <f t="shared" si="13"/>
        <v/>
      </c>
      <c r="BF69" s="89" t="str">
        <f t="shared" si="13"/>
        <v/>
      </c>
      <c r="BG69" s="89" t="str">
        <f t="shared" si="13"/>
        <v/>
      </c>
      <c r="BH69" s="89">
        <f t="shared" si="13"/>
        <v>5.75</v>
      </c>
      <c r="BI69" s="89">
        <f t="shared" si="13"/>
        <v>6.125</v>
      </c>
      <c r="BJ69" s="89">
        <f t="shared" si="13"/>
        <v>7.75</v>
      </c>
      <c r="BK69" s="89">
        <f t="shared" si="13"/>
        <v>7.375</v>
      </c>
      <c r="BL69" s="89">
        <f>IFERROR(BL$66+$N$69,"")</f>
        <v>6.5625</v>
      </c>
      <c r="BM69" s="89">
        <f t="shared" ref="BM69:DX69" si="14">IFERROR(BM$66+$N$69,"")</f>
        <v>6</v>
      </c>
      <c r="BN69" s="89">
        <f t="shared" si="14"/>
        <v>5.75</v>
      </c>
      <c r="BO69" s="89">
        <f t="shared" si="14"/>
        <v>5.75</v>
      </c>
      <c r="BP69" s="89">
        <f t="shared" si="14"/>
        <v>5.75</v>
      </c>
      <c r="BQ69" s="89">
        <f t="shared" si="14"/>
        <v>5.75</v>
      </c>
      <c r="BR69" s="89">
        <f t="shared" si="14"/>
        <v>5.75</v>
      </c>
      <c r="BS69" s="89">
        <f t="shared" si="14"/>
        <v>5.75</v>
      </c>
      <c r="BT69" s="89">
        <f t="shared" si="14"/>
        <v>5.75</v>
      </c>
      <c r="BU69" s="89">
        <f t="shared" si="14"/>
        <v>7.708333333333333</v>
      </c>
      <c r="BV69" s="89">
        <f t="shared" si="14"/>
        <v>10.583333333333334</v>
      </c>
      <c r="BW69" s="89">
        <f t="shared" si="14"/>
        <v>10.4375</v>
      </c>
      <c r="BX69" s="89">
        <f t="shared" si="14"/>
        <v>8.6041666666666679</v>
      </c>
      <c r="BY69" s="89">
        <f t="shared" si="14"/>
        <v>6.791666666666667</v>
      </c>
      <c r="BZ69" s="89">
        <f t="shared" si="14"/>
        <v>6.625</v>
      </c>
      <c r="CA69" s="89">
        <f t="shared" si="14"/>
        <v>7.208333333333333</v>
      </c>
      <c r="CB69" s="89">
        <f t="shared" si="14"/>
        <v>9.625</v>
      </c>
      <c r="CC69" s="89">
        <f t="shared" si="14"/>
        <v>11.6875</v>
      </c>
      <c r="CD69" s="89">
        <f t="shared" si="14"/>
        <v>10.479166666666668</v>
      </c>
      <c r="CE69" s="89">
        <f t="shared" si="14"/>
        <v>10.875</v>
      </c>
      <c r="CF69" s="89">
        <f t="shared" si="14"/>
        <v>10.9375</v>
      </c>
      <c r="CG69" s="89">
        <f t="shared" si="14"/>
        <v>10.958333333333334</v>
      </c>
      <c r="CH69" s="89">
        <f t="shared" si="14"/>
        <v>11.3125</v>
      </c>
      <c r="CI69" s="89">
        <f t="shared" si="14"/>
        <v>9.75</v>
      </c>
      <c r="CJ69" s="89">
        <f t="shared" si="14"/>
        <v>8.5</v>
      </c>
      <c r="CK69" s="89">
        <f t="shared" si="14"/>
        <v>8.75</v>
      </c>
      <c r="CL69" s="89">
        <f t="shared" si="14"/>
        <v>10.875</v>
      </c>
      <c r="CM69" s="89">
        <f t="shared" si="14"/>
        <v>12.5</v>
      </c>
      <c r="CN69" s="89">
        <f t="shared" si="14"/>
        <v>13.375</v>
      </c>
      <c r="CO69" s="89">
        <f t="shared" si="14"/>
        <v>11.895833333333334</v>
      </c>
      <c r="CP69" s="89">
        <f t="shared" si="14"/>
        <v>10.666666666666666</v>
      </c>
      <c r="CQ69" s="89">
        <f t="shared" si="14"/>
        <v>10.75</v>
      </c>
      <c r="CR69" s="89">
        <f t="shared" si="14"/>
        <v>12.375</v>
      </c>
      <c r="CS69" s="89">
        <f t="shared" si="14"/>
        <v>14.479166666666666</v>
      </c>
      <c r="CT69" s="89">
        <f t="shared" si="14"/>
        <v>13.25</v>
      </c>
      <c r="CU69" s="89">
        <f t="shared" si="14"/>
        <v>17.1875</v>
      </c>
      <c r="CV69" s="89">
        <f t="shared" si="14"/>
        <v>21.270833333333332</v>
      </c>
      <c r="CW69" s="89">
        <f t="shared" si="14"/>
        <v>18.020833333333336</v>
      </c>
      <c r="CX69" s="89">
        <f t="shared" si="14"/>
        <v>15.291666666666666</v>
      </c>
      <c r="CY69" s="89">
        <f t="shared" si="14"/>
        <v>11.75</v>
      </c>
      <c r="CZ69" s="89">
        <f t="shared" si="14"/>
        <v>9.3958333333333321</v>
      </c>
      <c r="DA69" s="89">
        <f t="shared" si="14"/>
        <v>9.3125</v>
      </c>
      <c r="DB69" s="89">
        <f t="shared" si="14"/>
        <v>10.416666666666668</v>
      </c>
      <c r="DC69" s="89">
        <f t="shared" si="14"/>
        <v>13.291666666666666</v>
      </c>
      <c r="DD69" s="89">
        <f t="shared" si="14"/>
        <v>10.6875</v>
      </c>
      <c r="DE69" s="89">
        <f t="shared" si="14"/>
        <v>7.770833333333333</v>
      </c>
      <c r="DF69" s="89">
        <f t="shared" si="14"/>
        <v>8.1566666666666663</v>
      </c>
      <c r="DG69" s="89">
        <f t="shared" si="14"/>
        <v>10.3125</v>
      </c>
      <c r="DH69" s="89">
        <f t="shared" si="14"/>
        <v>10.5</v>
      </c>
      <c r="DI69" s="89">
        <f t="shared" si="14"/>
        <v>8.8333333333333321</v>
      </c>
      <c r="DJ69" s="89">
        <f t="shared" si="14"/>
        <v>8.125</v>
      </c>
      <c r="DK69" s="89">
        <f t="shared" si="14"/>
        <v>8.1666666666666679</v>
      </c>
      <c r="DL69" s="89">
        <f t="shared" si="14"/>
        <v>7.041666666666667</v>
      </c>
      <c r="DM69" s="89">
        <f t="shared" si="14"/>
        <v>7</v>
      </c>
      <c r="DN69" s="89">
        <f t="shared" si="14"/>
        <v>7</v>
      </c>
      <c r="DO69" s="89">
        <f t="shared" si="14"/>
        <v>7</v>
      </c>
      <c r="DP69" s="89">
        <f t="shared" si="14"/>
        <v>7</v>
      </c>
      <c r="DQ69" s="89">
        <f t="shared" si="14"/>
        <v>7.291666666666667</v>
      </c>
      <c r="DR69" s="89">
        <f t="shared" si="14"/>
        <v>7</v>
      </c>
      <c r="DS69" s="89">
        <f t="shared" si="14"/>
        <v>6.2916666666666661</v>
      </c>
      <c r="DT69" s="89">
        <f t="shared" si="14"/>
        <v>6.708333333333333</v>
      </c>
      <c r="DU69" s="89">
        <f t="shared" si="14"/>
        <v>6.2916666666666661</v>
      </c>
      <c r="DV69" s="89">
        <f t="shared" si="14"/>
        <v>5.6666666666666661</v>
      </c>
      <c r="DW69" s="89">
        <f t="shared" si="14"/>
        <v>5.5416666666666661</v>
      </c>
      <c r="DX69" s="89">
        <f t="shared" si="14"/>
        <v>5.6875</v>
      </c>
      <c r="DY69" s="89">
        <f t="shared" ref="DY69:EV69" si="15">IFERROR(DY$66+$N$69,"")</f>
        <v>5.5</v>
      </c>
      <c r="DZ69" s="89">
        <f t="shared" si="15"/>
        <v>5.0833333333333339</v>
      </c>
      <c r="EA69" s="89">
        <f t="shared" si="15"/>
        <v>4.5833333333333339</v>
      </c>
      <c r="EB69" s="89">
        <f t="shared" si="15"/>
        <v>4.5</v>
      </c>
      <c r="EC69" s="89">
        <f t="shared" si="15"/>
        <v>4.354166666666667</v>
      </c>
      <c r="ED69" s="89">
        <f t="shared" si="15"/>
        <v>4.020833333333333</v>
      </c>
      <c r="EE69" s="89">
        <f t="shared" si="15"/>
        <v>4</v>
      </c>
      <c r="EF69" s="89">
        <f t="shared" si="15"/>
        <v>4</v>
      </c>
      <c r="EG69" s="89">
        <f t="shared" si="15"/>
        <v>4</v>
      </c>
      <c r="EH69" s="89">
        <f t="shared" si="15"/>
        <v>4</v>
      </c>
      <c r="EI69" s="89">
        <f t="shared" si="15"/>
        <v>4</v>
      </c>
      <c r="EJ69" s="89">
        <f t="shared" si="15"/>
        <v>4</v>
      </c>
      <c r="EK69" s="89">
        <f t="shared" si="15"/>
        <v>4</v>
      </c>
      <c r="EL69" s="89">
        <f t="shared" si="15"/>
        <v>4</v>
      </c>
      <c r="EM69" s="89">
        <f t="shared" si="15"/>
        <v>4</v>
      </c>
      <c r="EN69" s="89">
        <f t="shared" si="15"/>
        <v>4</v>
      </c>
      <c r="EO69" s="89">
        <f t="shared" si="15"/>
        <v>4</v>
      </c>
      <c r="EP69" s="89">
        <f t="shared" si="15"/>
        <v>4</v>
      </c>
      <c r="EQ69" s="89">
        <f t="shared" si="15"/>
        <v>4</v>
      </c>
      <c r="ER69" s="89">
        <f t="shared" si="15"/>
        <v>5.125</v>
      </c>
      <c r="ES69" s="89">
        <f t="shared" si="15"/>
        <v>6.2916666666666661</v>
      </c>
      <c r="ET69" s="89">
        <f t="shared" si="15"/>
        <v>6.645833333333333</v>
      </c>
      <c r="EU69" s="89">
        <f t="shared" si="15"/>
        <v>6.541666666666667</v>
      </c>
      <c r="EV69" s="89">
        <f t="shared" si="15"/>
        <v>8.0416666666666679</v>
      </c>
    </row>
    <row r="70" spans="14:153" x14ac:dyDescent="0.25">
      <c r="N70" s="59">
        <v>3</v>
      </c>
      <c r="O70" s="89" t="str">
        <f t="shared" ref="O70:BK70" si="16">IFERROR(O$66+$N$70,"")</f>
        <v/>
      </c>
      <c r="P70" s="89" t="str">
        <f t="shared" si="16"/>
        <v/>
      </c>
      <c r="Q70" s="89" t="str">
        <f t="shared" si="16"/>
        <v/>
      </c>
      <c r="R70" s="89" t="str">
        <f t="shared" si="16"/>
        <v/>
      </c>
      <c r="S70" s="89" t="str">
        <f t="shared" si="16"/>
        <v/>
      </c>
      <c r="T70" s="89" t="str">
        <f t="shared" si="16"/>
        <v/>
      </c>
      <c r="U70" s="89" t="str">
        <f t="shared" si="16"/>
        <v/>
      </c>
      <c r="V70" s="89" t="str">
        <f t="shared" si="16"/>
        <v/>
      </c>
      <c r="W70" s="89" t="str">
        <f t="shared" si="16"/>
        <v/>
      </c>
      <c r="X70" s="89" t="str">
        <f t="shared" si="16"/>
        <v/>
      </c>
      <c r="Y70" s="89" t="str">
        <f t="shared" si="16"/>
        <v/>
      </c>
      <c r="Z70" s="89" t="str">
        <f t="shared" si="16"/>
        <v/>
      </c>
      <c r="AA70" s="89" t="str">
        <f t="shared" si="16"/>
        <v/>
      </c>
      <c r="AB70" s="89" t="str">
        <f t="shared" si="16"/>
        <v/>
      </c>
      <c r="AC70" s="89" t="str">
        <f t="shared" si="16"/>
        <v/>
      </c>
      <c r="AD70" s="89" t="str">
        <f t="shared" si="16"/>
        <v/>
      </c>
      <c r="AE70" s="89" t="str">
        <f t="shared" si="16"/>
        <v/>
      </c>
      <c r="AF70" s="89" t="str">
        <f t="shared" si="16"/>
        <v/>
      </c>
      <c r="AG70" s="89" t="str">
        <f t="shared" si="16"/>
        <v/>
      </c>
      <c r="AH70" s="89" t="str">
        <f t="shared" si="16"/>
        <v/>
      </c>
      <c r="AI70" s="89" t="str">
        <f t="shared" si="16"/>
        <v/>
      </c>
      <c r="AJ70" s="89" t="str">
        <f t="shared" si="16"/>
        <v/>
      </c>
      <c r="AK70" s="89" t="str">
        <f t="shared" si="16"/>
        <v/>
      </c>
      <c r="AL70" s="89" t="str">
        <f t="shared" si="16"/>
        <v/>
      </c>
      <c r="AM70" s="89" t="str">
        <f t="shared" si="16"/>
        <v/>
      </c>
      <c r="AN70" s="89" t="str">
        <f t="shared" si="16"/>
        <v/>
      </c>
      <c r="AO70" s="89" t="str">
        <f t="shared" si="16"/>
        <v/>
      </c>
      <c r="AP70" s="89" t="str">
        <f t="shared" si="16"/>
        <v/>
      </c>
      <c r="AQ70" s="89" t="str">
        <f t="shared" si="16"/>
        <v/>
      </c>
      <c r="AR70" s="89" t="str">
        <f t="shared" si="16"/>
        <v/>
      </c>
      <c r="AS70" s="89" t="str">
        <f t="shared" si="16"/>
        <v/>
      </c>
      <c r="AT70" s="89" t="str">
        <f t="shared" si="16"/>
        <v/>
      </c>
      <c r="AU70" s="89" t="str">
        <f t="shared" si="16"/>
        <v/>
      </c>
      <c r="AV70" s="89" t="str">
        <f t="shared" si="16"/>
        <v/>
      </c>
      <c r="AW70" s="89" t="str">
        <f t="shared" si="16"/>
        <v/>
      </c>
      <c r="AX70" s="89" t="str">
        <f t="shared" si="16"/>
        <v/>
      </c>
      <c r="AY70" s="89" t="str">
        <f t="shared" si="16"/>
        <v/>
      </c>
      <c r="AZ70" s="89" t="str">
        <f t="shared" si="16"/>
        <v/>
      </c>
      <c r="BA70" s="89" t="str">
        <f t="shared" si="16"/>
        <v/>
      </c>
      <c r="BB70" s="89" t="str">
        <f t="shared" si="16"/>
        <v/>
      </c>
      <c r="BC70" s="89" t="str">
        <f t="shared" si="16"/>
        <v/>
      </c>
      <c r="BD70" s="89" t="str">
        <f t="shared" si="16"/>
        <v/>
      </c>
      <c r="BE70" s="89" t="str">
        <f t="shared" si="16"/>
        <v/>
      </c>
      <c r="BF70" s="89" t="str">
        <f t="shared" si="16"/>
        <v/>
      </c>
      <c r="BG70" s="89" t="str">
        <f t="shared" si="16"/>
        <v/>
      </c>
      <c r="BH70" s="89">
        <f t="shared" si="16"/>
        <v>6.25</v>
      </c>
      <c r="BI70" s="89">
        <f t="shared" si="16"/>
        <v>6.625</v>
      </c>
      <c r="BJ70" s="89">
        <f t="shared" si="16"/>
        <v>8.25</v>
      </c>
      <c r="BK70" s="89">
        <f t="shared" si="16"/>
        <v>7.875</v>
      </c>
      <c r="BL70" s="89">
        <f>IFERROR(BL$66+$N$70,"")</f>
        <v>7.0625</v>
      </c>
      <c r="BM70" s="89">
        <f t="shared" ref="BM70:DX70" si="17">IFERROR(BM$66+$N$70,"")</f>
        <v>6.5</v>
      </c>
      <c r="BN70" s="89">
        <f t="shared" si="17"/>
        <v>6.25</v>
      </c>
      <c r="BO70" s="89">
        <f t="shared" si="17"/>
        <v>6.25</v>
      </c>
      <c r="BP70" s="89">
        <f t="shared" si="17"/>
        <v>6.25</v>
      </c>
      <c r="BQ70" s="89">
        <f t="shared" si="17"/>
        <v>6.25</v>
      </c>
      <c r="BR70" s="89">
        <f t="shared" si="17"/>
        <v>6.25</v>
      </c>
      <c r="BS70" s="89">
        <f t="shared" si="17"/>
        <v>6.25</v>
      </c>
      <c r="BT70" s="89">
        <f t="shared" si="17"/>
        <v>6.25</v>
      </c>
      <c r="BU70" s="89">
        <f t="shared" si="17"/>
        <v>8.2083333333333321</v>
      </c>
      <c r="BV70" s="89">
        <f t="shared" si="17"/>
        <v>11.083333333333334</v>
      </c>
      <c r="BW70" s="89">
        <f t="shared" si="17"/>
        <v>10.9375</v>
      </c>
      <c r="BX70" s="89">
        <f t="shared" si="17"/>
        <v>9.1041666666666679</v>
      </c>
      <c r="BY70" s="89">
        <f t="shared" si="17"/>
        <v>7.291666666666667</v>
      </c>
      <c r="BZ70" s="89">
        <f t="shared" si="17"/>
        <v>7.125</v>
      </c>
      <c r="CA70" s="89">
        <f t="shared" si="17"/>
        <v>7.708333333333333</v>
      </c>
      <c r="CB70" s="89">
        <f t="shared" si="17"/>
        <v>10.125</v>
      </c>
      <c r="CC70" s="89">
        <f t="shared" si="17"/>
        <v>12.1875</v>
      </c>
      <c r="CD70" s="89">
        <f t="shared" si="17"/>
        <v>10.979166666666668</v>
      </c>
      <c r="CE70" s="89">
        <f t="shared" si="17"/>
        <v>11.375</v>
      </c>
      <c r="CF70" s="89">
        <f t="shared" si="17"/>
        <v>11.4375</v>
      </c>
      <c r="CG70" s="89">
        <f t="shared" si="17"/>
        <v>11.458333333333334</v>
      </c>
      <c r="CH70" s="89">
        <f t="shared" si="17"/>
        <v>11.8125</v>
      </c>
      <c r="CI70" s="89">
        <f t="shared" si="17"/>
        <v>10.25</v>
      </c>
      <c r="CJ70" s="89">
        <f t="shared" si="17"/>
        <v>9</v>
      </c>
      <c r="CK70" s="89">
        <f t="shared" si="17"/>
        <v>9.25</v>
      </c>
      <c r="CL70" s="89">
        <f t="shared" si="17"/>
        <v>11.375</v>
      </c>
      <c r="CM70" s="89">
        <f t="shared" si="17"/>
        <v>13</v>
      </c>
      <c r="CN70" s="89">
        <f t="shared" si="17"/>
        <v>13.875</v>
      </c>
      <c r="CO70" s="89">
        <f t="shared" si="17"/>
        <v>12.395833333333334</v>
      </c>
      <c r="CP70" s="89">
        <f t="shared" si="17"/>
        <v>11.166666666666666</v>
      </c>
      <c r="CQ70" s="89">
        <f t="shared" si="17"/>
        <v>11.25</v>
      </c>
      <c r="CR70" s="89">
        <f t="shared" si="17"/>
        <v>12.875</v>
      </c>
      <c r="CS70" s="89">
        <f t="shared" si="17"/>
        <v>14.979166666666666</v>
      </c>
      <c r="CT70" s="89">
        <f t="shared" si="17"/>
        <v>13.75</v>
      </c>
      <c r="CU70" s="89">
        <f t="shared" si="17"/>
        <v>17.6875</v>
      </c>
      <c r="CV70" s="89">
        <f t="shared" si="17"/>
        <v>21.770833333333332</v>
      </c>
      <c r="CW70" s="89">
        <f t="shared" si="17"/>
        <v>18.520833333333336</v>
      </c>
      <c r="CX70" s="89">
        <f t="shared" si="17"/>
        <v>15.791666666666666</v>
      </c>
      <c r="CY70" s="89">
        <f t="shared" si="17"/>
        <v>12.25</v>
      </c>
      <c r="CZ70" s="89">
        <f t="shared" si="17"/>
        <v>9.8958333333333321</v>
      </c>
      <c r="DA70" s="89">
        <f t="shared" si="17"/>
        <v>9.8125</v>
      </c>
      <c r="DB70" s="89">
        <f t="shared" si="17"/>
        <v>10.916666666666668</v>
      </c>
      <c r="DC70" s="89">
        <f t="shared" si="17"/>
        <v>13.791666666666666</v>
      </c>
      <c r="DD70" s="89">
        <f t="shared" si="17"/>
        <v>11.1875</v>
      </c>
      <c r="DE70" s="89">
        <f t="shared" si="17"/>
        <v>8.2708333333333321</v>
      </c>
      <c r="DF70" s="89">
        <f t="shared" si="17"/>
        <v>8.6566666666666663</v>
      </c>
      <c r="DG70" s="89">
        <f t="shared" si="17"/>
        <v>10.8125</v>
      </c>
      <c r="DH70" s="89">
        <f t="shared" si="17"/>
        <v>11</v>
      </c>
      <c r="DI70" s="89">
        <f t="shared" si="17"/>
        <v>9.3333333333333321</v>
      </c>
      <c r="DJ70" s="89">
        <f t="shared" si="17"/>
        <v>8.625</v>
      </c>
      <c r="DK70" s="89">
        <f t="shared" si="17"/>
        <v>8.6666666666666679</v>
      </c>
      <c r="DL70" s="89">
        <f t="shared" si="17"/>
        <v>7.541666666666667</v>
      </c>
      <c r="DM70" s="89">
        <f t="shared" si="17"/>
        <v>7.5</v>
      </c>
      <c r="DN70" s="89">
        <f t="shared" si="17"/>
        <v>7.5</v>
      </c>
      <c r="DO70" s="89">
        <f t="shared" si="17"/>
        <v>7.5</v>
      </c>
      <c r="DP70" s="89">
        <f t="shared" si="17"/>
        <v>7.5</v>
      </c>
      <c r="DQ70" s="89">
        <f t="shared" si="17"/>
        <v>7.791666666666667</v>
      </c>
      <c r="DR70" s="89">
        <f t="shared" si="17"/>
        <v>7.5</v>
      </c>
      <c r="DS70" s="89">
        <f t="shared" si="17"/>
        <v>6.7916666666666661</v>
      </c>
      <c r="DT70" s="89">
        <f t="shared" si="17"/>
        <v>7.208333333333333</v>
      </c>
      <c r="DU70" s="89">
        <f t="shared" si="17"/>
        <v>6.7916666666666661</v>
      </c>
      <c r="DV70" s="89">
        <f t="shared" si="17"/>
        <v>6.1666666666666661</v>
      </c>
      <c r="DW70" s="89">
        <f t="shared" si="17"/>
        <v>6.0416666666666661</v>
      </c>
      <c r="DX70" s="89">
        <f t="shared" si="17"/>
        <v>6.1875</v>
      </c>
      <c r="DY70" s="89">
        <f t="shared" ref="DY70:EV70" si="18">IFERROR(DY$66+$N$70,"")</f>
        <v>6</v>
      </c>
      <c r="DZ70" s="89">
        <f t="shared" si="18"/>
        <v>5.5833333333333339</v>
      </c>
      <c r="EA70" s="89">
        <f t="shared" si="18"/>
        <v>5.0833333333333339</v>
      </c>
      <c r="EB70" s="89">
        <f t="shared" si="18"/>
        <v>5</v>
      </c>
      <c r="EC70" s="89">
        <f t="shared" si="18"/>
        <v>4.854166666666667</v>
      </c>
      <c r="ED70" s="89">
        <f t="shared" si="18"/>
        <v>4.520833333333333</v>
      </c>
      <c r="EE70" s="89">
        <f t="shared" si="18"/>
        <v>4.5</v>
      </c>
      <c r="EF70" s="89">
        <f t="shared" si="18"/>
        <v>4.5</v>
      </c>
      <c r="EG70" s="89">
        <f t="shared" si="18"/>
        <v>4.5</v>
      </c>
      <c r="EH70" s="89">
        <f t="shared" si="18"/>
        <v>4.5</v>
      </c>
      <c r="EI70" s="89">
        <f t="shared" si="18"/>
        <v>4.5</v>
      </c>
      <c r="EJ70" s="89">
        <f t="shared" si="18"/>
        <v>4.5</v>
      </c>
      <c r="EK70" s="89">
        <f t="shared" si="18"/>
        <v>4.5</v>
      </c>
      <c r="EL70" s="89">
        <f t="shared" si="18"/>
        <v>4.5</v>
      </c>
      <c r="EM70" s="89">
        <f t="shared" si="18"/>
        <v>4.5</v>
      </c>
      <c r="EN70" s="89">
        <f t="shared" si="18"/>
        <v>4.5</v>
      </c>
      <c r="EO70" s="89">
        <f t="shared" si="18"/>
        <v>4.5</v>
      </c>
      <c r="EP70" s="89">
        <f t="shared" si="18"/>
        <v>4.5</v>
      </c>
      <c r="EQ70" s="89">
        <f t="shared" si="18"/>
        <v>4.5</v>
      </c>
      <c r="ER70" s="89">
        <f t="shared" si="18"/>
        <v>5.625</v>
      </c>
      <c r="ES70" s="89">
        <f t="shared" si="18"/>
        <v>6.7916666666666661</v>
      </c>
      <c r="ET70" s="89">
        <f t="shared" si="18"/>
        <v>7.145833333333333</v>
      </c>
      <c r="EU70" s="89">
        <f t="shared" si="18"/>
        <v>7.041666666666667</v>
      </c>
      <c r="EV70" s="89">
        <f t="shared" si="18"/>
        <v>8.5416666666666679</v>
      </c>
    </row>
    <row r="71" spans="14:153" x14ac:dyDescent="0.25">
      <c r="N71" s="91" t="s">
        <v>255</v>
      </c>
      <c r="O71" s="91"/>
      <c r="P71" s="91"/>
      <c r="Q71" s="91"/>
      <c r="R71" s="91"/>
    </row>
    <row r="72" spans="14:153" x14ac:dyDescent="0.25">
      <c r="N72" s="91" t="s">
        <v>254</v>
      </c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  <c r="BA72" s="91"/>
      <c r="BB72" s="91"/>
      <c r="BC72" s="91"/>
      <c r="BD72" s="91"/>
      <c r="BE72" s="91"/>
      <c r="BF72" s="91"/>
      <c r="BG72" s="91"/>
      <c r="BH72" s="91"/>
      <c r="BI72" s="91"/>
      <c r="BJ72" s="91"/>
      <c r="BK72" s="91"/>
      <c r="BL72" s="91"/>
      <c r="BM72" s="91"/>
      <c r="BN72" s="91"/>
      <c r="BO72" s="91"/>
      <c r="BP72" s="91"/>
      <c r="BQ72" s="91"/>
      <c r="BR72" s="91"/>
      <c r="BS72" s="91"/>
    </row>
  </sheetData>
  <protectedRanges>
    <protectedRange password="C6D0" sqref="D34:F40 B13:I30 F10:I12" name="Capital Structure" securityDescriptor="O:WDG:WDD:(A;;CC;;;S-1-5-21-1844237615-1844823847-839522115-11937)(A;;CC;;;S-1-5-21-1844237615-1844823847-839522115-14772)(A;;CC;;;S-1-5-21-1844237615-1844823847-839522115-15657)(A;;CC;;;S-1-5-21-1844237615-1844823847-839522115-11952)(A;;CC;;;S-1-5-21-1844237615-1844823847-839522115-15656)"/>
    <protectedRange password="C6D0" sqref="B10:E12" name="Capital Structure_1" securityDescriptor="O:WDG:WDD:(A;;CC;;;S-1-5-21-1844237615-1844823847-839522115-11937)(A;;CC;;;S-1-5-21-1844237615-1844823847-839522115-14772)(A;;CC;;;S-1-5-21-1844237615-1844823847-839522115-15657)(A;;CC;;;S-1-5-21-1844237615-1844823847-839522115-11952)(A;;CC;;;S-1-5-21-1844237615-1844823847-839522115-15656)"/>
  </protectedRanges>
  <mergeCells count="11">
    <mergeCell ref="B10:E12"/>
    <mergeCell ref="L7:L8"/>
    <mergeCell ref="I7:I8"/>
    <mergeCell ref="A7:A8"/>
    <mergeCell ref="B7:B8"/>
    <mergeCell ref="C7:C8"/>
    <mergeCell ref="D7:D8"/>
    <mergeCell ref="E7:E8"/>
    <mergeCell ref="F7:F8"/>
    <mergeCell ref="G7:G8"/>
    <mergeCell ref="H7:H8"/>
  </mergeCells>
  <phoneticPr fontId="0" type="noConversion"/>
  <pageMargins left="0.25" right="0.25" top="0.25" bottom="0.25" header="0.25" footer="0.25"/>
  <pageSetup scale="72" orientation="landscape" r:id="rId1"/>
  <headerFooter alignWithMargins="0">
    <oddFooter>&amp;C&amp;F&amp;R&amp;D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rgb="FF00B0F0"/>
    <pageSetUpPr fitToPage="1"/>
  </sheetPr>
  <dimension ref="A1:S120"/>
  <sheetViews>
    <sheetView workbookViewId="0">
      <selection activeCell="I50" sqref="I50"/>
    </sheetView>
  </sheetViews>
  <sheetFormatPr defaultColWidth="3.44140625" defaultRowHeight="15.75" x14ac:dyDescent="0.25"/>
  <cols>
    <col min="1" max="1" width="3.6640625" style="313" customWidth="1"/>
    <col min="2" max="2" width="3.33203125" style="34" bestFit="1" customWidth="1"/>
    <col min="3" max="3" width="38" style="34" bestFit="1" customWidth="1"/>
    <col min="4" max="5" width="13.88671875" style="34" customWidth="1"/>
    <col min="6" max="6" width="2.21875" style="34" customWidth="1"/>
    <col min="7" max="7" width="22.21875" style="55" customWidth="1"/>
    <col min="8" max="8" width="2.21875" style="34" customWidth="1"/>
    <col min="9" max="9" width="26.77734375" style="312" bestFit="1" customWidth="1"/>
    <col min="10" max="10" width="2.21875" style="34" customWidth="1"/>
    <col min="11" max="11" width="22.33203125" style="279" bestFit="1" customWidth="1"/>
    <col min="12" max="12" width="26.44140625" style="279" bestFit="1" customWidth="1"/>
    <col min="13" max="13" width="2.21875" style="279" customWidth="1"/>
    <col min="14" max="15" width="10.21875" style="34" bestFit="1" customWidth="1"/>
    <col min="16" max="16" width="9.33203125" style="34" bestFit="1" customWidth="1"/>
    <col min="17" max="17" width="1.77734375" style="34" bestFit="1" customWidth="1"/>
    <col min="18" max="18" width="4" style="34" bestFit="1" customWidth="1"/>
    <col min="19" max="19" width="15.44140625" style="34" bestFit="1" customWidth="1"/>
    <col min="20" max="16384" width="3.44140625" style="34"/>
  </cols>
  <sheetData>
    <row r="1" spans="1:13" x14ac:dyDescent="0.25">
      <c r="K1" s="350"/>
    </row>
    <row r="2" spans="1:13" x14ac:dyDescent="0.25">
      <c r="B2" s="92"/>
      <c r="C2" s="331" t="str">
        <f>+Inputs!B6</f>
        <v>Washington Water Service Company</v>
      </c>
      <c r="D2" s="92"/>
      <c r="E2" s="70"/>
      <c r="F2" s="70"/>
      <c r="K2" s="351"/>
    </row>
    <row r="3" spans="1:13" x14ac:dyDescent="0.25">
      <c r="B3" s="92"/>
      <c r="C3" s="316" t="str">
        <f>"UW-"&amp;+Inputs!B7</f>
        <v>UW-0</v>
      </c>
      <c r="D3" s="92"/>
      <c r="E3" s="94"/>
      <c r="F3" s="94"/>
      <c r="K3" s="351"/>
    </row>
    <row r="4" spans="1:13" x14ac:dyDescent="0.25">
      <c r="B4" s="71"/>
      <c r="C4" s="317" t="str">
        <f>PFIS!B3</f>
        <v>For Test Year Ended December 31, 2020</v>
      </c>
      <c r="D4" s="92"/>
      <c r="E4" s="70"/>
      <c r="F4" s="70"/>
      <c r="K4" s="351"/>
    </row>
    <row r="5" spans="1:13" s="95" customFormat="1" x14ac:dyDescent="0.25">
      <c r="A5" s="312"/>
      <c r="B5" s="92"/>
      <c r="I5" s="312"/>
      <c r="K5" s="279"/>
      <c r="L5" s="279"/>
      <c r="M5" s="279"/>
    </row>
    <row r="6" spans="1:13" s="312" customFormat="1" x14ac:dyDescent="0.25">
      <c r="B6" s="315"/>
      <c r="C6" s="332" t="s">
        <v>400</v>
      </c>
      <c r="D6" s="344"/>
      <c r="E6" s="344"/>
      <c r="F6" s="344"/>
      <c r="G6" s="346"/>
      <c r="H6" s="34"/>
      <c r="K6" s="279"/>
      <c r="L6" s="279"/>
      <c r="M6" s="279"/>
    </row>
    <row r="7" spans="1:13" s="312" customFormat="1" ht="32.25" thickBot="1" x14ac:dyDescent="0.3">
      <c r="B7" s="333" t="s">
        <v>9</v>
      </c>
      <c r="C7" s="336" t="s">
        <v>398</v>
      </c>
      <c r="D7" s="336" t="s">
        <v>409</v>
      </c>
      <c r="E7" s="310"/>
      <c r="F7" s="313"/>
      <c r="G7" s="55"/>
      <c r="H7" s="340"/>
      <c r="I7" s="336" t="s">
        <v>402</v>
      </c>
      <c r="J7" s="342"/>
      <c r="K7" s="352" t="s">
        <v>399</v>
      </c>
      <c r="L7" s="352" t="s">
        <v>403</v>
      </c>
      <c r="M7" s="364"/>
    </row>
    <row r="8" spans="1:13" s="312" customFormat="1" ht="16.5" thickBot="1" x14ac:dyDescent="0.3">
      <c r="B8" s="109">
        <v>1</v>
      </c>
      <c r="C8" s="339" t="s">
        <v>400</v>
      </c>
      <c r="D8" s="334"/>
      <c r="E8" s="650"/>
      <c r="F8" s="313"/>
      <c r="G8" s="55"/>
      <c r="H8" s="340"/>
      <c r="J8" s="342"/>
      <c r="K8" s="360"/>
      <c r="L8" s="279"/>
      <c r="M8" s="365"/>
    </row>
    <row r="9" spans="1:13" s="312" customFormat="1" x14ac:dyDescent="0.25">
      <c r="B9" s="109">
        <f t="shared" ref="B9:B23" si="0">1+B8</f>
        <v>2</v>
      </c>
      <c r="C9" s="76" t="s">
        <v>410</v>
      </c>
      <c r="D9" s="400">
        <f>+PFIS!I60</f>
        <v>24279195.131999962</v>
      </c>
      <c r="E9" s="648" t="s">
        <v>392</v>
      </c>
      <c r="F9" s="313"/>
      <c r="G9" s="313"/>
      <c r="H9" s="341"/>
      <c r="J9" s="342"/>
      <c r="K9" s="351" t="s">
        <v>391</v>
      </c>
      <c r="L9" s="279"/>
      <c r="M9" s="365"/>
    </row>
    <row r="10" spans="1:13" s="312" customFormat="1" ht="16.5" thickBot="1" x14ac:dyDescent="0.3">
      <c r="B10" s="109">
        <f t="shared" si="0"/>
        <v>3</v>
      </c>
      <c r="C10" s="76" t="s">
        <v>49</v>
      </c>
      <c r="D10" s="403">
        <f>'Capital Structure'!I54</f>
        <v>1.937064971761402E-2</v>
      </c>
      <c r="E10" s="648"/>
      <c r="F10" s="313"/>
      <c r="G10" s="313"/>
      <c r="H10" s="341"/>
      <c r="J10" s="342"/>
      <c r="K10" s="351" t="s">
        <v>459</v>
      </c>
      <c r="M10" s="365"/>
    </row>
    <row r="11" spans="1:13" s="312" customFormat="1" x14ac:dyDescent="0.25">
      <c r="B11" s="109">
        <f t="shared" si="0"/>
        <v>4</v>
      </c>
      <c r="C11" s="93" t="s">
        <v>468</v>
      </c>
      <c r="D11" s="404">
        <f>+D10*D9</f>
        <v>470303.78432757076</v>
      </c>
      <c r="E11" s="648"/>
      <c r="F11" s="313"/>
      <c r="G11" s="313"/>
      <c r="H11" s="341"/>
      <c r="J11" s="342"/>
      <c r="K11" s="353" t="s">
        <v>432</v>
      </c>
      <c r="L11" s="279" t="s">
        <v>465</v>
      </c>
      <c r="M11" s="365"/>
    </row>
    <row r="12" spans="1:13" s="312" customFormat="1" ht="16.5" thickBot="1" x14ac:dyDescent="0.3">
      <c r="B12" s="109">
        <f t="shared" si="0"/>
        <v>5</v>
      </c>
      <c r="C12" s="93" t="s">
        <v>404</v>
      </c>
      <c r="D12" s="401">
        <f>+PFIS!F47</f>
        <v>433423.37</v>
      </c>
      <c r="E12" s="647" t="s">
        <v>390</v>
      </c>
      <c r="F12" s="313"/>
      <c r="G12" s="313"/>
      <c r="H12" s="341"/>
      <c r="J12" s="342"/>
      <c r="K12" s="351" t="s">
        <v>438</v>
      </c>
      <c r="L12" s="279"/>
      <c r="M12" s="365"/>
    </row>
    <row r="13" spans="1:13" s="312" customFormat="1" ht="16.5" thickBot="1" x14ac:dyDescent="0.3">
      <c r="B13" s="109">
        <f t="shared" si="0"/>
        <v>6</v>
      </c>
      <c r="C13" s="93" t="s">
        <v>467</v>
      </c>
      <c r="D13" s="377">
        <f>D11-D12</f>
        <v>36880.414327570761</v>
      </c>
      <c r="E13" s="647" t="s">
        <v>466</v>
      </c>
      <c r="F13" s="313"/>
      <c r="G13" s="313"/>
      <c r="H13" s="341"/>
      <c r="J13" s="342"/>
      <c r="K13" s="353" t="s">
        <v>433</v>
      </c>
      <c r="L13" s="358" t="s">
        <v>418</v>
      </c>
      <c r="M13" s="365"/>
    </row>
    <row r="14" spans="1:13" s="68" customFormat="1" ht="17.25" thickTop="1" thickBot="1" x14ac:dyDescent="0.3">
      <c r="B14" s="109">
        <f t="shared" si="0"/>
        <v>7</v>
      </c>
      <c r="C14" s="337" t="s">
        <v>401</v>
      </c>
      <c r="D14" s="338"/>
      <c r="E14" s="648"/>
      <c r="F14" s="111"/>
      <c r="G14" s="113"/>
      <c r="H14" s="341"/>
      <c r="J14" s="342"/>
      <c r="K14" s="354"/>
      <c r="L14" s="358"/>
      <c r="M14" s="365"/>
    </row>
    <row r="15" spans="1:13" s="312" customFormat="1" x14ac:dyDescent="0.25">
      <c r="B15" s="109">
        <f t="shared" si="0"/>
        <v>8</v>
      </c>
      <c r="C15" s="24" t="s">
        <v>427</v>
      </c>
      <c r="D15" s="400">
        <f>+PFIS!I46</f>
        <v>3201325.2649990451</v>
      </c>
      <c r="E15" s="647"/>
      <c r="F15" s="313"/>
      <c r="G15" s="313"/>
      <c r="H15" s="342"/>
      <c r="J15" s="342"/>
      <c r="K15" s="353" t="s">
        <v>191</v>
      </c>
      <c r="L15" s="279"/>
      <c r="M15" s="365"/>
    </row>
    <row r="16" spans="1:13" s="312" customFormat="1" ht="16.5" thickBot="1" x14ac:dyDescent="0.3">
      <c r="B16" s="109">
        <f t="shared" si="0"/>
        <v>9</v>
      </c>
      <c r="C16" s="24" t="s">
        <v>66</v>
      </c>
      <c r="D16" s="405">
        <f>D11</f>
        <v>470303.78432757076</v>
      </c>
      <c r="E16" s="646"/>
      <c r="F16" s="3"/>
      <c r="G16" s="3"/>
      <c r="H16" s="342"/>
      <c r="J16" s="342"/>
      <c r="K16" s="353" t="s">
        <v>411</v>
      </c>
      <c r="L16" s="279"/>
      <c r="M16" s="365"/>
    </row>
    <row r="17" spans="2:13" s="312" customFormat="1" x14ac:dyDescent="0.25">
      <c r="B17" s="109">
        <f t="shared" si="0"/>
        <v>10</v>
      </c>
      <c r="C17" s="24" t="s">
        <v>451</v>
      </c>
      <c r="D17" s="404">
        <f>D15-D16</f>
        <v>2731021.4806714742</v>
      </c>
      <c r="E17" s="647"/>
      <c r="G17" s="3"/>
      <c r="H17" s="342"/>
      <c r="J17" s="342"/>
      <c r="K17" s="353" t="s">
        <v>259</v>
      </c>
      <c r="L17" s="353" t="s">
        <v>450</v>
      </c>
      <c r="M17" s="366"/>
    </row>
    <row r="18" spans="2:13" s="312" customFormat="1" x14ac:dyDescent="0.25">
      <c r="B18" s="109">
        <f t="shared" si="0"/>
        <v>11</v>
      </c>
      <c r="C18" s="24" t="s">
        <v>421</v>
      </c>
      <c r="D18" s="345">
        <f>D50</f>
        <v>0.21</v>
      </c>
      <c r="E18" s="646"/>
      <c r="F18" s="3"/>
      <c r="G18" s="3"/>
      <c r="H18" s="342"/>
      <c r="I18" s="6" t="s">
        <v>440</v>
      </c>
      <c r="J18" s="342"/>
      <c r="K18" s="353" t="s">
        <v>431</v>
      </c>
      <c r="L18" s="279"/>
      <c r="M18" s="365"/>
    </row>
    <row r="19" spans="2:13" s="312" customFormat="1" x14ac:dyDescent="0.25">
      <c r="B19" s="109">
        <f>1+B18</f>
        <v>12</v>
      </c>
      <c r="C19" s="24" t="s">
        <v>428</v>
      </c>
      <c r="D19" s="402">
        <f>IF(D17&gt;0,+D17*D18,0)</f>
        <v>573514.51094100962</v>
      </c>
      <c r="E19" s="646" t="s">
        <v>448</v>
      </c>
      <c r="H19" s="342"/>
      <c r="I19" s="397">
        <f>IF(PFIS!I46-PFIS!I47&gt;0,Inputs!BQ6,0)*(PFIS!I46+(PFIS!I60*-D10))-PFIS!F48</f>
        <v>171700.18094100966</v>
      </c>
      <c r="J19" s="342"/>
      <c r="K19" s="353" t="s">
        <v>426</v>
      </c>
      <c r="L19" s="279"/>
      <c r="M19" s="365"/>
    </row>
    <row r="20" spans="2:13" s="312" customFormat="1" ht="16.5" thickBot="1" x14ac:dyDescent="0.3">
      <c r="B20" s="109">
        <f t="shared" si="0"/>
        <v>13</v>
      </c>
      <c r="C20" s="24" t="s">
        <v>424</v>
      </c>
      <c r="D20" s="401">
        <f>PFIS!F48</f>
        <v>401814.32999999996</v>
      </c>
      <c r="E20" s="646"/>
      <c r="H20" s="342"/>
      <c r="I20" s="347"/>
      <c r="J20" s="342"/>
      <c r="K20" s="361" t="s">
        <v>422</v>
      </c>
      <c r="L20" s="279"/>
      <c r="M20" s="365"/>
    </row>
    <row r="21" spans="2:13" s="312" customFormat="1" x14ac:dyDescent="0.25">
      <c r="B21" s="109">
        <f t="shared" si="0"/>
        <v>14</v>
      </c>
      <c r="C21" s="24" t="s">
        <v>429</v>
      </c>
      <c r="D21" s="402">
        <f>D19-D20</f>
        <v>171700.18094100966</v>
      </c>
      <c r="E21" s="646"/>
      <c r="H21" s="342"/>
      <c r="I21" s="347"/>
      <c r="J21" s="342"/>
      <c r="K21" s="353" t="s">
        <v>430</v>
      </c>
      <c r="L21" s="279"/>
      <c r="M21" s="365"/>
    </row>
    <row r="22" spans="2:13" s="312" customFormat="1" ht="16.5" thickBot="1" x14ac:dyDescent="0.3">
      <c r="B22" s="109">
        <f t="shared" si="0"/>
        <v>15</v>
      </c>
      <c r="C22" s="24" t="s">
        <v>424</v>
      </c>
      <c r="D22" s="398">
        <f>PFIS!F48</f>
        <v>401814.32999999996</v>
      </c>
      <c r="E22" s="646"/>
      <c r="H22" s="342"/>
      <c r="I22" s="6" t="s">
        <v>453</v>
      </c>
      <c r="J22" s="342"/>
      <c r="K22" s="361" t="s">
        <v>422</v>
      </c>
      <c r="L22" s="279"/>
      <c r="M22" s="365"/>
    </row>
    <row r="23" spans="2:13" s="312" customFormat="1" ht="16.5" thickBot="1" x14ac:dyDescent="0.3">
      <c r="B23" s="109">
        <f t="shared" si="0"/>
        <v>16</v>
      </c>
      <c r="C23" s="76" t="s">
        <v>211</v>
      </c>
      <c r="D23" s="377">
        <f>D17-D21-D22</f>
        <v>2157506.9697304647</v>
      </c>
      <c r="E23" s="646"/>
      <c r="H23" s="342"/>
      <c r="I23" s="397">
        <f>PFIS!I50</f>
        <v>2157506.9697304647</v>
      </c>
      <c r="J23" s="342"/>
      <c r="K23" s="379" t="s">
        <v>425</v>
      </c>
      <c r="L23" s="279"/>
      <c r="M23" s="365"/>
    </row>
    <row r="24" spans="2:13" ht="16.5" thickTop="1" x14ac:dyDescent="0.25">
      <c r="B24" s="315"/>
      <c r="C24" s="313"/>
      <c r="D24" s="313"/>
      <c r="E24" s="313"/>
      <c r="F24" s="313"/>
      <c r="H24" s="340"/>
      <c r="I24" s="348" t="s">
        <v>423</v>
      </c>
      <c r="J24" s="340"/>
      <c r="M24" s="365"/>
    </row>
    <row r="25" spans="2:13" x14ac:dyDescent="0.25">
      <c r="B25" s="315"/>
      <c r="C25" s="332" t="s">
        <v>209</v>
      </c>
      <c r="D25" s="344"/>
      <c r="E25" s="344"/>
      <c r="F25" s="344"/>
      <c r="G25" s="346"/>
      <c r="H25" s="340"/>
      <c r="I25" s="349">
        <f>D23-I23</f>
        <v>0</v>
      </c>
      <c r="J25" s="340"/>
      <c r="K25" s="355"/>
      <c r="M25" s="365"/>
    </row>
    <row r="26" spans="2:13" s="312" customFormat="1" ht="32.25" thickBot="1" x14ac:dyDescent="0.3">
      <c r="B26" s="333" t="s">
        <v>9</v>
      </c>
      <c r="C26" s="336" t="s">
        <v>398</v>
      </c>
      <c r="D26" s="336" t="s">
        <v>405</v>
      </c>
      <c r="E26" s="310"/>
      <c r="F26" s="310"/>
      <c r="G26" s="311"/>
      <c r="H26" s="342"/>
      <c r="J26" s="342"/>
      <c r="K26" s="352" t="s">
        <v>399</v>
      </c>
      <c r="L26" s="279"/>
      <c r="M26" s="365"/>
    </row>
    <row r="27" spans="2:13" x14ac:dyDescent="0.25">
      <c r="B27" s="96">
        <v>1</v>
      </c>
      <c r="C27" s="108" t="s">
        <v>61</v>
      </c>
      <c r="D27" s="399">
        <f>IF(+PFIS!I60&lt;=0, 0, +PFIS!I60)</f>
        <v>24279195.131999962</v>
      </c>
      <c r="E27" s="107"/>
      <c r="F27" s="107"/>
      <c r="G27" s="313"/>
      <c r="H27" s="343"/>
      <c r="I27" s="309"/>
      <c r="J27" s="343"/>
      <c r="K27" s="351" t="s">
        <v>380</v>
      </c>
      <c r="M27" s="365"/>
    </row>
    <row r="28" spans="2:13" x14ac:dyDescent="0.25">
      <c r="B28" s="96">
        <f t="shared" ref="B28:B36" si="1">1+B27</f>
        <v>2</v>
      </c>
      <c r="C28" s="108" t="s">
        <v>62</v>
      </c>
      <c r="D28" s="308">
        <f>+'Capital Structure'!I53</f>
        <v>9.1399999999999995E-2</v>
      </c>
      <c r="E28" s="107"/>
      <c r="F28" s="107"/>
      <c r="G28" s="313"/>
      <c r="H28" s="343"/>
      <c r="I28" s="309"/>
      <c r="J28" s="343"/>
      <c r="K28" s="380" t="s">
        <v>381</v>
      </c>
      <c r="M28" s="365"/>
    </row>
    <row r="29" spans="2:13" x14ac:dyDescent="0.25">
      <c r="B29" s="96">
        <f t="shared" si="1"/>
        <v>3</v>
      </c>
      <c r="C29" s="108" t="s">
        <v>419</v>
      </c>
      <c r="D29" s="406">
        <f>+D27*D28</f>
        <v>2219118.4350647964</v>
      </c>
      <c r="E29" s="106"/>
      <c r="G29" s="48"/>
      <c r="H29" s="343"/>
      <c r="I29" s="309"/>
      <c r="J29" s="343"/>
      <c r="K29" s="351" t="s">
        <v>256</v>
      </c>
      <c r="L29" s="353" t="s">
        <v>417</v>
      </c>
      <c r="M29" s="366"/>
    </row>
    <row r="30" spans="2:13" x14ac:dyDescent="0.25">
      <c r="B30" s="96">
        <f t="shared" si="1"/>
        <v>4</v>
      </c>
      <c r="C30" s="108"/>
      <c r="D30" s="362"/>
      <c r="E30" s="106"/>
      <c r="G30" s="48"/>
      <c r="H30" s="343"/>
      <c r="I30" s="309"/>
      <c r="J30" s="343"/>
      <c r="K30" s="357"/>
      <c r="L30" s="359"/>
      <c r="M30" s="367"/>
    </row>
    <row r="31" spans="2:13" x14ac:dyDescent="0.25">
      <c r="B31" s="96">
        <f t="shared" si="1"/>
        <v>5</v>
      </c>
      <c r="C31" s="108" t="s">
        <v>63</v>
      </c>
      <c r="D31" s="398">
        <f>+PFIS!I51</f>
        <v>2627810.7540580356</v>
      </c>
      <c r="E31" s="49"/>
      <c r="G31" s="48"/>
      <c r="H31" s="343"/>
      <c r="I31" s="309"/>
      <c r="J31" s="343"/>
      <c r="K31" s="351" t="s">
        <v>379</v>
      </c>
      <c r="L31" s="359"/>
      <c r="M31" s="367"/>
    </row>
    <row r="32" spans="2:13" x14ac:dyDescent="0.25">
      <c r="B32" s="96">
        <f t="shared" si="1"/>
        <v>6</v>
      </c>
      <c r="C32" s="107"/>
      <c r="D32" s="363"/>
      <c r="E32" s="106"/>
      <c r="G32" s="48"/>
      <c r="H32" s="343"/>
      <c r="I32" s="228" t="s">
        <v>452</v>
      </c>
      <c r="J32" s="343"/>
      <c r="K32" s="357"/>
      <c r="L32" s="359"/>
      <c r="M32" s="367"/>
    </row>
    <row r="33" spans="1:19" x14ac:dyDescent="0.25">
      <c r="B33" s="96">
        <f t="shared" si="1"/>
        <v>7</v>
      </c>
      <c r="C33" s="108" t="s">
        <v>64</v>
      </c>
      <c r="D33" s="407">
        <f>+D29-D31</f>
        <v>-408692.3189932392</v>
      </c>
      <c r="E33" s="49"/>
      <c r="G33" s="48"/>
      <c r="H33" s="340"/>
      <c r="I33" s="416">
        <f ca="1">G57</f>
        <v>-408692.3189932392</v>
      </c>
      <c r="J33" s="343"/>
      <c r="K33" s="351" t="s">
        <v>257</v>
      </c>
      <c r="L33" s="359"/>
      <c r="M33" s="367"/>
    </row>
    <row r="34" spans="1:19" x14ac:dyDescent="0.25">
      <c r="B34" s="96">
        <f t="shared" si="1"/>
        <v>8</v>
      </c>
      <c r="C34" s="108"/>
      <c r="D34" s="182"/>
      <c r="E34" s="106"/>
      <c r="G34" s="48"/>
      <c r="H34" s="340"/>
      <c r="I34" s="167"/>
      <c r="J34" s="343"/>
      <c r="K34" s="357"/>
      <c r="L34" s="359"/>
      <c r="M34" s="367"/>
    </row>
    <row r="35" spans="1:19" x14ac:dyDescent="0.25">
      <c r="B35" s="96">
        <f t="shared" si="1"/>
        <v>9</v>
      </c>
      <c r="C35" s="108" t="s">
        <v>60</v>
      </c>
      <c r="D35" s="408">
        <f ca="1">+'Int Sync, NTG, Rev Req'!E57</f>
        <v>0.65436002574206054</v>
      </c>
      <c r="E35" s="106"/>
      <c r="G35" s="48"/>
      <c r="H35" s="340"/>
      <c r="I35" s="50"/>
      <c r="J35" s="343"/>
      <c r="K35" s="351" t="s">
        <v>449</v>
      </c>
      <c r="L35" s="353"/>
      <c r="M35" s="366"/>
    </row>
    <row r="36" spans="1:19" ht="16.5" thickBot="1" x14ac:dyDescent="0.3">
      <c r="B36" s="96">
        <f t="shared" si="1"/>
        <v>10</v>
      </c>
      <c r="C36" s="108" t="s">
        <v>65</v>
      </c>
      <c r="D36" s="409">
        <f ca="1">+D33/D35</f>
        <v>-624567.97927069571</v>
      </c>
      <c r="E36" s="49"/>
      <c r="G36" s="48"/>
      <c r="H36" s="343"/>
      <c r="J36" s="343"/>
      <c r="K36" s="378" t="s">
        <v>258</v>
      </c>
      <c r="L36" s="356" t="s">
        <v>416</v>
      </c>
      <c r="M36" s="368"/>
    </row>
    <row r="37" spans="1:19" ht="16.5" thickTop="1" x14ac:dyDescent="0.25">
      <c r="H37" s="343"/>
      <c r="J37" s="343"/>
      <c r="M37" s="365"/>
    </row>
    <row r="38" spans="1:19" x14ac:dyDescent="0.25">
      <c r="B38" s="65"/>
      <c r="C38" s="332" t="s">
        <v>1</v>
      </c>
      <c r="D38" s="344"/>
      <c r="E38" s="344"/>
      <c r="F38" s="344"/>
      <c r="G38" s="344"/>
      <c r="H38" s="343"/>
      <c r="J38" s="343"/>
      <c r="M38" s="365"/>
    </row>
    <row r="39" spans="1:19" s="95" customFormat="1" ht="32.25" thickBot="1" x14ac:dyDescent="0.3">
      <c r="A39" s="312"/>
      <c r="B39" s="333" t="s">
        <v>9</v>
      </c>
      <c r="C39" s="336" t="s">
        <v>398</v>
      </c>
      <c r="D39" s="336" t="s">
        <v>406</v>
      </c>
      <c r="E39" s="336" t="s">
        <v>407</v>
      </c>
      <c r="F39" s="334"/>
      <c r="G39" s="335" t="s">
        <v>408</v>
      </c>
      <c r="H39" s="342"/>
      <c r="J39" s="342"/>
      <c r="K39" s="352" t="s">
        <v>399</v>
      </c>
      <c r="L39" s="279"/>
      <c r="M39" s="365"/>
    </row>
    <row r="40" spans="1:19" x14ac:dyDescent="0.25">
      <c r="B40" s="643">
        <v>1</v>
      </c>
      <c r="C40" s="467" t="str">
        <f>C36</f>
        <v>Additional Revenue Requirement (Reduction)</v>
      </c>
      <c r="D40" s="468"/>
      <c r="E40" s="469">
        <v>1</v>
      </c>
      <c r="F40" s="469"/>
      <c r="G40" s="470">
        <f ca="1">D36</f>
        <v>-624567.97927069571</v>
      </c>
      <c r="H40" s="340"/>
      <c r="J40" s="340"/>
      <c r="K40" s="351" t="s">
        <v>436</v>
      </c>
      <c r="L40" s="279" t="s">
        <v>437</v>
      </c>
      <c r="M40" s="365"/>
    </row>
    <row r="41" spans="1:19" s="640" customFormat="1" x14ac:dyDescent="0.25">
      <c r="B41" s="643">
        <f t="shared" ref="B41:B58" si="2">1+B40</f>
        <v>2</v>
      </c>
      <c r="C41" s="471" t="s">
        <v>479</v>
      </c>
      <c r="E41" s="473">
        <v>2E-3</v>
      </c>
      <c r="G41" s="683">
        <f ca="1">G40*E41</f>
        <v>-1249.1359585413913</v>
      </c>
      <c r="H41" s="641"/>
      <c r="I41" s="499"/>
      <c r="J41" s="641"/>
      <c r="K41" s="645" t="s">
        <v>470</v>
      </c>
      <c r="L41" s="645" t="s">
        <v>412</v>
      </c>
      <c r="M41" s="642"/>
    </row>
    <row r="42" spans="1:19" x14ac:dyDescent="0.25">
      <c r="A42" s="421"/>
      <c r="B42" s="643">
        <f t="shared" si="2"/>
        <v>3</v>
      </c>
      <c r="C42" s="471" t="s">
        <v>84</v>
      </c>
      <c r="D42" s="476">
        <v>0</v>
      </c>
      <c r="E42" s="473">
        <f>D42*E40</f>
        <v>0</v>
      </c>
      <c r="F42" s="474"/>
      <c r="G42" s="475">
        <f ca="1">+G$40*D42</f>
        <v>0</v>
      </c>
      <c r="H42" s="340"/>
      <c r="I42" s="499"/>
      <c r="J42" s="340"/>
      <c r="K42" s="645" t="s">
        <v>471</v>
      </c>
      <c r="L42" s="645" t="s">
        <v>413</v>
      </c>
      <c r="M42" s="365"/>
      <c r="N42" s="421"/>
      <c r="O42" s="421"/>
      <c r="P42" s="421"/>
      <c r="Q42" s="421"/>
      <c r="R42" s="421"/>
      <c r="S42" s="421"/>
    </row>
    <row r="43" spans="1:19" x14ac:dyDescent="0.25">
      <c r="A43" s="421"/>
      <c r="B43" s="643">
        <f t="shared" si="2"/>
        <v>4</v>
      </c>
      <c r="C43" s="471" t="s">
        <v>56</v>
      </c>
      <c r="D43" s="476">
        <v>5.0000000000000001E-3</v>
      </c>
      <c r="E43" s="473">
        <f>D43*E40</f>
        <v>5.0000000000000001E-3</v>
      </c>
      <c r="F43" s="474"/>
      <c r="G43" s="475">
        <f ca="1">+G$40*D43</f>
        <v>-3122.8398963534787</v>
      </c>
      <c r="H43" s="340"/>
      <c r="I43" s="639"/>
      <c r="J43" s="340"/>
      <c r="K43" s="645" t="s">
        <v>472</v>
      </c>
      <c r="L43" s="645" t="s">
        <v>463</v>
      </c>
      <c r="M43" s="365"/>
      <c r="N43" s="421" t="s">
        <v>441</v>
      </c>
      <c r="O43" s="421"/>
      <c r="P43" s="421"/>
      <c r="Q43" s="421"/>
      <c r="R43" s="421"/>
      <c r="S43" s="421"/>
    </row>
    <row r="44" spans="1:19" ht="16.5" thickBot="1" x14ac:dyDescent="0.3">
      <c r="B44" s="643">
        <f t="shared" si="2"/>
        <v>5</v>
      </c>
      <c r="C44" s="477" t="s">
        <v>57</v>
      </c>
      <c r="D44" s="476">
        <v>5.0290000000000015E-2</v>
      </c>
      <c r="E44" s="478">
        <f>D44*E40</f>
        <v>5.0290000000000015E-2</v>
      </c>
      <c r="F44" s="479"/>
      <c r="G44" s="480">
        <f ca="1">+G$40*D44</f>
        <v>-31409.523677523295</v>
      </c>
      <c r="H44" s="340"/>
      <c r="J44" s="340"/>
      <c r="K44" s="645" t="s">
        <v>473</v>
      </c>
      <c r="L44" s="645" t="s">
        <v>413</v>
      </c>
      <c r="M44" s="365"/>
      <c r="N44" s="34" t="s">
        <v>420</v>
      </c>
    </row>
    <row r="45" spans="1:19" ht="17.25" thickTop="1" thickBot="1" x14ac:dyDescent="0.3">
      <c r="B45" s="643">
        <f t="shared" si="2"/>
        <v>6</v>
      </c>
      <c r="C45" s="471" t="s">
        <v>58</v>
      </c>
      <c r="D45" s="487"/>
      <c r="E45" s="410">
        <f>SUM(E41:E44)</f>
        <v>5.7290000000000015E-2</v>
      </c>
      <c r="F45" s="99"/>
      <c r="G45" s="402">
        <f ca="1">SUM(G41:G44)</f>
        <v>-35781.499532418165</v>
      </c>
      <c r="H45" s="340"/>
      <c r="J45" s="340"/>
      <c r="K45" s="645" t="s">
        <v>464</v>
      </c>
      <c r="L45" s="645"/>
      <c r="M45" s="365"/>
      <c r="N45" s="991" t="s">
        <v>349</v>
      </c>
      <c r="O45" s="992"/>
      <c r="P45" s="992"/>
      <c r="Q45" s="992"/>
      <c r="R45" s="992"/>
      <c r="S45" s="993"/>
    </row>
    <row r="46" spans="1:19" x14ac:dyDescent="0.25">
      <c r="B46" s="643">
        <f t="shared" si="2"/>
        <v>7</v>
      </c>
      <c r="C46" s="471"/>
      <c r="D46" s="487"/>
      <c r="E46" s="488"/>
      <c r="F46" s="474"/>
      <c r="G46" s="472"/>
      <c r="H46" s="340"/>
      <c r="J46" s="340"/>
      <c r="K46" s="645"/>
      <c r="L46" s="645"/>
      <c r="M46" s="365"/>
      <c r="N46" s="995" t="s">
        <v>77</v>
      </c>
      <c r="O46" s="996"/>
      <c r="P46" s="996"/>
      <c r="Q46" s="996"/>
      <c r="R46" s="996"/>
      <c r="S46" s="997"/>
    </row>
    <row r="47" spans="1:19" x14ac:dyDescent="0.25">
      <c r="B47" s="643">
        <f t="shared" si="2"/>
        <v>8</v>
      </c>
      <c r="C47" s="481" t="s">
        <v>320</v>
      </c>
      <c r="D47" s="482"/>
      <c r="E47" s="483">
        <f>E40-E45</f>
        <v>0.94270999999999994</v>
      </c>
      <c r="F47" s="484"/>
      <c r="G47" s="485">
        <f ca="1">+G40-G45</f>
        <v>-588786.4797382775</v>
      </c>
      <c r="H47" s="340"/>
      <c r="I47" s="54"/>
      <c r="J47" s="340"/>
      <c r="K47" s="645" t="s">
        <v>474</v>
      </c>
      <c r="L47" s="645"/>
      <c r="M47" s="365"/>
      <c r="N47" s="319" t="s">
        <v>73</v>
      </c>
      <c r="O47" s="312" t="s">
        <v>74</v>
      </c>
      <c r="P47" s="994" t="s">
        <v>75</v>
      </c>
      <c r="Q47" s="994"/>
      <c r="R47" s="994"/>
      <c r="S47" s="320" t="s">
        <v>76</v>
      </c>
    </row>
    <row r="48" spans="1:19" x14ac:dyDescent="0.25">
      <c r="B48" s="643">
        <f t="shared" si="2"/>
        <v>9</v>
      </c>
      <c r="C48" s="486" t="s">
        <v>451</v>
      </c>
      <c r="D48" s="487"/>
      <c r="E48" s="493"/>
      <c r="F48" s="489"/>
      <c r="G48" s="475">
        <f>D17</f>
        <v>2731021.4806714742</v>
      </c>
      <c r="H48" s="340"/>
      <c r="I48" s="68"/>
      <c r="J48" s="340"/>
      <c r="K48" s="645" t="s">
        <v>434</v>
      </c>
      <c r="L48" s="645"/>
      <c r="M48" s="365"/>
      <c r="N48" s="321"/>
      <c r="O48" s="102"/>
      <c r="P48" s="103"/>
      <c r="Q48" s="104"/>
      <c r="R48" s="105"/>
      <c r="S48" s="322"/>
    </row>
    <row r="49" spans="2:19" x14ac:dyDescent="0.25">
      <c r="B49" s="643">
        <f t="shared" si="2"/>
        <v>10</v>
      </c>
      <c r="C49" s="471" t="s">
        <v>85</v>
      </c>
      <c r="D49" s="490"/>
      <c r="E49" s="495" t="s">
        <v>393</v>
      </c>
      <c r="F49" s="489"/>
      <c r="G49" s="475">
        <f ca="1">G47+G48</f>
        <v>2142235.0009331969</v>
      </c>
      <c r="H49" s="340"/>
      <c r="I49" s="228" t="s">
        <v>134</v>
      </c>
      <c r="J49" s="340"/>
      <c r="K49" s="645" t="s">
        <v>475</v>
      </c>
      <c r="L49" s="645"/>
      <c r="M49" s="365"/>
      <c r="N49" s="323">
        <v>0</v>
      </c>
      <c r="O49" s="103">
        <v>50000</v>
      </c>
      <c r="P49" s="103">
        <v>0</v>
      </c>
      <c r="Q49" s="104" t="s">
        <v>133</v>
      </c>
      <c r="R49" s="105">
        <v>0.21</v>
      </c>
      <c r="S49" s="324">
        <v>0</v>
      </c>
    </row>
    <row r="50" spans="2:19" x14ac:dyDescent="0.25">
      <c r="B50" s="643">
        <f t="shared" si="2"/>
        <v>11</v>
      </c>
      <c r="C50" s="471" t="s">
        <v>213</v>
      </c>
      <c r="D50" s="491">
        <f>Inputs!BQ6</f>
        <v>0.21</v>
      </c>
      <c r="E50" s="496">
        <f ca="1">Inputs!BT6</f>
        <v>0.28834997425793935</v>
      </c>
      <c r="F50" s="443"/>
      <c r="G50" s="475">
        <f ca="1">G49*D50</f>
        <v>449869.35019597132</v>
      </c>
      <c r="H50" s="340"/>
      <c r="I50" s="885">
        <f ca="1">MAX(G49*FIT_Rate,0)</f>
        <v>449869.35019597132</v>
      </c>
      <c r="J50" s="340"/>
      <c r="K50" s="645" t="s">
        <v>435</v>
      </c>
      <c r="L50" s="645"/>
      <c r="M50" s="365"/>
      <c r="N50" s="323">
        <v>50000.01</v>
      </c>
      <c r="O50" s="103">
        <v>75000</v>
      </c>
      <c r="P50" s="103">
        <v>7500</v>
      </c>
      <c r="Q50" s="104" t="s">
        <v>133</v>
      </c>
      <c r="R50" s="105">
        <f>+R49</f>
        <v>0.21</v>
      </c>
      <c r="S50" s="324">
        <v>50000</v>
      </c>
    </row>
    <row r="51" spans="2:19" x14ac:dyDescent="0.25">
      <c r="B51" s="643">
        <f t="shared" si="2"/>
        <v>12</v>
      </c>
      <c r="C51" s="471" t="s">
        <v>87</v>
      </c>
      <c r="D51" s="488"/>
      <c r="E51" s="494"/>
      <c r="F51" s="489"/>
      <c r="G51" s="492">
        <f>+PFIS!I48</f>
        <v>573514.51094100962</v>
      </c>
      <c r="H51" s="340"/>
      <c r="I51" s="228" t="s">
        <v>135</v>
      </c>
      <c r="J51" s="340"/>
      <c r="K51" s="645" t="s">
        <v>439</v>
      </c>
      <c r="L51" s="645"/>
      <c r="M51" s="365"/>
      <c r="N51" s="323">
        <v>75000.009999999995</v>
      </c>
      <c r="O51" s="103">
        <v>100000</v>
      </c>
      <c r="P51" s="103">
        <v>13750</v>
      </c>
      <c r="Q51" s="104" t="s">
        <v>133</v>
      </c>
      <c r="R51" s="105">
        <f t="shared" ref="R51:R57" si="3">+R50</f>
        <v>0.21</v>
      </c>
      <c r="S51" s="324">
        <v>75000</v>
      </c>
    </row>
    <row r="52" spans="2:19" s="647" customFormat="1" x14ac:dyDescent="0.25">
      <c r="B52" s="874"/>
      <c r="C52" s="875" t="s">
        <v>525</v>
      </c>
      <c r="D52" s="876"/>
      <c r="E52" s="877"/>
      <c r="F52" s="878"/>
      <c r="G52" s="879">
        <f>'[3]Deferred Taxes'!$F$26</f>
        <v>-56449</v>
      </c>
      <c r="H52" s="641"/>
      <c r="I52" s="228"/>
      <c r="J52" s="641"/>
      <c r="K52" s="645"/>
      <c r="L52" s="645"/>
      <c r="M52" s="642"/>
      <c r="N52" s="323"/>
      <c r="O52" s="103"/>
      <c r="P52" s="103"/>
      <c r="Q52" s="104"/>
      <c r="R52" s="105"/>
      <c r="S52" s="324"/>
    </row>
    <row r="53" spans="2:19" x14ac:dyDescent="0.25">
      <c r="B53" s="643">
        <f>1+B51</f>
        <v>13</v>
      </c>
      <c r="C53" s="486" t="s">
        <v>86</v>
      </c>
      <c r="D53" s="443"/>
      <c r="E53" s="443"/>
      <c r="F53" s="474"/>
      <c r="G53" s="475">
        <f ca="1">+G50-G51+G52</f>
        <v>-180094.1607450383</v>
      </c>
      <c r="H53" s="340"/>
      <c r="I53" s="415">
        <f>+D50</f>
        <v>0.21</v>
      </c>
      <c r="J53" s="340"/>
      <c r="K53" s="645" t="s">
        <v>476</v>
      </c>
      <c r="L53" s="645" t="s">
        <v>414</v>
      </c>
      <c r="M53" s="365"/>
      <c r="N53" s="323">
        <v>100000.01</v>
      </c>
      <c r="O53" s="103">
        <v>335000</v>
      </c>
      <c r="P53" s="103">
        <v>22250</v>
      </c>
      <c r="Q53" s="104" t="s">
        <v>133</v>
      </c>
      <c r="R53" s="105">
        <f>+R51</f>
        <v>0.21</v>
      </c>
      <c r="S53" s="324">
        <v>100000</v>
      </c>
    </row>
    <row r="54" spans="2:19" x14ac:dyDescent="0.25">
      <c r="B54" s="643">
        <f t="shared" si="2"/>
        <v>14</v>
      </c>
      <c r="C54" s="477"/>
      <c r="D54" s="497"/>
      <c r="E54" s="493"/>
      <c r="F54" s="479"/>
      <c r="G54" s="498"/>
      <c r="H54" s="340"/>
      <c r="I54" s="228" t="s">
        <v>212</v>
      </c>
      <c r="J54" s="340"/>
      <c r="K54" s="645"/>
      <c r="L54" s="645"/>
      <c r="M54" s="365"/>
      <c r="N54" s="323">
        <v>335000.01</v>
      </c>
      <c r="O54" s="103">
        <v>10000000</v>
      </c>
      <c r="P54" s="103">
        <v>113900</v>
      </c>
      <c r="Q54" s="104" t="s">
        <v>133</v>
      </c>
      <c r="R54" s="105">
        <f t="shared" si="3"/>
        <v>0.21</v>
      </c>
      <c r="S54" s="324">
        <v>335000</v>
      </c>
    </row>
    <row r="55" spans="2:19" ht="16.5" thickBot="1" x14ac:dyDescent="0.3">
      <c r="B55" s="643">
        <f t="shared" si="2"/>
        <v>15</v>
      </c>
      <c r="C55" s="76" t="s">
        <v>59</v>
      </c>
      <c r="D55" s="97"/>
      <c r="E55" s="411">
        <f ca="1">IF(OR(E50="", E50=0),E45+(E47*D50),E50+E45)</f>
        <v>0.34563997425793935</v>
      </c>
      <c r="F55" s="99"/>
      <c r="H55" s="340"/>
      <c r="I55" s="414">
        <f ca="1">G53/G40</f>
        <v>0.28834997425793935</v>
      </c>
      <c r="J55" s="340"/>
      <c r="K55" s="645" t="s">
        <v>477</v>
      </c>
      <c r="L55" s="645"/>
      <c r="M55" s="365"/>
      <c r="N55" s="323">
        <v>10000000.01</v>
      </c>
      <c r="O55" s="103">
        <v>15000000</v>
      </c>
      <c r="P55" s="103">
        <v>3400000</v>
      </c>
      <c r="Q55" s="104" t="s">
        <v>133</v>
      </c>
      <c r="R55" s="105">
        <f t="shared" si="3"/>
        <v>0.21</v>
      </c>
      <c r="S55" s="324">
        <v>10000000</v>
      </c>
    </row>
    <row r="56" spans="2:19" ht="16.5" thickTop="1" x14ac:dyDescent="0.25">
      <c r="B56" s="643">
        <f t="shared" si="2"/>
        <v>16</v>
      </c>
      <c r="C56" s="76"/>
      <c r="D56" s="100"/>
      <c r="E56" s="98"/>
      <c r="F56" s="99"/>
      <c r="H56" s="340"/>
      <c r="J56" s="340"/>
      <c r="K56" s="645"/>
      <c r="L56" s="645"/>
      <c r="M56" s="365"/>
      <c r="N56" s="323">
        <v>15000000.01</v>
      </c>
      <c r="O56" s="103">
        <v>18333333</v>
      </c>
      <c r="P56" s="103">
        <v>5150000</v>
      </c>
      <c r="Q56" s="104" t="s">
        <v>133</v>
      </c>
      <c r="R56" s="105">
        <f t="shared" si="3"/>
        <v>0.21</v>
      </c>
      <c r="S56" s="324">
        <v>15000000</v>
      </c>
    </row>
    <row r="57" spans="2:19" ht="16.5" thickBot="1" x14ac:dyDescent="0.3">
      <c r="B57" s="643">
        <f t="shared" si="2"/>
        <v>17</v>
      </c>
      <c r="C57" s="76" t="s">
        <v>60</v>
      </c>
      <c r="D57" s="100"/>
      <c r="E57" s="412">
        <f ca="1">IF(OR(E50="", E50=0), E47-(E47*D50), E47-E50)</f>
        <v>0.65436002574206054</v>
      </c>
      <c r="F57" s="99"/>
      <c r="G57" s="413">
        <f ca="1">+G$40*E57</f>
        <v>-408692.3189932392</v>
      </c>
      <c r="H57" s="340"/>
      <c r="I57" s="644" t="s">
        <v>469</v>
      </c>
      <c r="J57" s="340"/>
      <c r="K57" s="645" t="s">
        <v>478</v>
      </c>
      <c r="L57" s="645" t="s">
        <v>415</v>
      </c>
      <c r="M57" s="365"/>
      <c r="N57" s="325">
        <v>18333333.010000002</v>
      </c>
      <c r="O57" s="326"/>
      <c r="P57" s="327">
        <v>6416667</v>
      </c>
      <c r="Q57" s="328" t="s">
        <v>133</v>
      </c>
      <c r="R57" s="329">
        <f t="shared" si="3"/>
        <v>0.21</v>
      </c>
      <c r="S57" s="330">
        <v>18333333</v>
      </c>
    </row>
    <row r="58" spans="2:19" ht="16.5" thickTop="1" x14ac:dyDescent="0.25">
      <c r="B58" s="643">
        <f t="shared" si="2"/>
        <v>18</v>
      </c>
      <c r="C58" s="76"/>
      <c r="D58" s="100"/>
      <c r="E58" s="98"/>
      <c r="F58" s="101"/>
      <c r="H58" s="340"/>
      <c r="I58" s="682">
        <f ca="1">G40+G44+G49</f>
        <v>1486257.4979849779</v>
      </c>
      <c r="J58" s="340"/>
      <c r="K58" s="351"/>
      <c r="M58" s="365"/>
    </row>
    <row r="59" spans="2:19" s="312" customFormat="1" x14ac:dyDescent="0.25">
      <c r="B59" s="68"/>
      <c r="C59" s="68"/>
      <c r="D59" s="112"/>
      <c r="E59" s="58"/>
      <c r="F59" s="111"/>
      <c r="G59" s="3"/>
      <c r="H59" s="341"/>
      <c r="J59" s="342"/>
      <c r="K59" s="358"/>
      <c r="L59" s="279"/>
      <c r="M59" s="365"/>
    </row>
    <row r="61" spans="2:19" x14ac:dyDescent="0.25">
      <c r="I61" s="312">
        <f ca="1">IF(G49&gt;0,1,0)</f>
        <v>1</v>
      </c>
    </row>
    <row r="62" spans="2:19" x14ac:dyDescent="0.25">
      <c r="I62" s="312">
        <f ca="1">INDEX(P49:P57,MATCH(ABS(G49),N49:N57,1))</f>
        <v>113900</v>
      </c>
      <c r="K62" s="844">
        <f ca="1">I62</f>
        <v>113900</v>
      </c>
    </row>
    <row r="63" spans="2:19" x14ac:dyDescent="0.25">
      <c r="I63" s="312">
        <f ca="1">+INDEX(R49:R57,MATCH(ABS(G49),N49:N57,1))</f>
        <v>0.21</v>
      </c>
      <c r="K63" s="844"/>
    </row>
    <row r="64" spans="2:19" x14ac:dyDescent="0.25">
      <c r="I64" s="312">
        <f ca="1">(ABS(G49))</f>
        <v>2142235.0009331969</v>
      </c>
      <c r="K64" s="844">
        <f ca="1">I64*I63</f>
        <v>449869.35019597132</v>
      </c>
    </row>
    <row r="65" spans="9:11" x14ac:dyDescent="0.25">
      <c r="I65" s="312">
        <f ca="1">-INDEX(S49:S57,MATCH(ABS(G49),N49:N57,1))</f>
        <v>-335000</v>
      </c>
      <c r="K65" s="844">
        <f ca="1">I65</f>
        <v>-335000</v>
      </c>
    </row>
    <row r="66" spans="9:11" x14ac:dyDescent="0.25">
      <c r="K66" s="844">
        <f ca="1">K62+K64+K65</f>
        <v>228769.35019597132</v>
      </c>
    </row>
    <row r="96" spans="2:3" x14ac:dyDescent="0.25">
      <c r="B96" s="315"/>
      <c r="C96" s="313"/>
    </row>
    <row r="97" spans="2:7" x14ac:dyDescent="0.25">
      <c r="B97" s="315"/>
      <c r="G97" s="34"/>
    </row>
    <row r="98" spans="2:7" x14ac:dyDescent="0.25">
      <c r="G98" s="34"/>
    </row>
    <row r="99" spans="2:7" x14ac:dyDescent="0.25">
      <c r="G99" s="34"/>
    </row>
    <row r="100" spans="2:7" x14ac:dyDescent="0.25">
      <c r="G100" s="34"/>
    </row>
    <row r="101" spans="2:7" x14ac:dyDescent="0.25">
      <c r="G101" s="34"/>
    </row>
    <row r="102" spans="2:7" x14ac:dyDescent="0.25">
      <c r="G102" s="34"/>
    </row>
    <row r="103" spans="2:7" x14ac:dyDescent="0.25">
      <c r="G103" s="34"/>
    </row>
    <row r="104" spans="2:7" x14ac:dyDescent="0.25">
      <c r="G104" s="34"/>
    </row>
    <row r="105" spans="2:7" x14ac:dyDescent="0.25">
      <c r="G105" s="34"/>
    </row>
    <row r="106" spans="2:7" x14ac:dyDescent="0.25">
      <c r="G106" s="34"/>
    </row>
    <row r="107" spans="2:7" x14ac:dyDescent="0.25">
      <c r="G107" s="34"/>
    </row>
    <row r="108" spans="2:7" x14ac:dyDescent="0.25">
      <c r="G108" s="34"/>
    </row>
    <row r="109" spans="2:7" x14ac:dyDescent="0.25">
      <c r="G109" s="34"/>
    </row>
    <row r="110" spans="2:7" x14ac:dyDescent="0.25">
      <c r="G110" s="34"/>
    </row>
    <row r="111" spans="2:7" x14ac:dyDescent="0.25">
      <c r="G111" s="34"/>
    </row>
    <row r="112" spans="2:7" x14ac:dyDescent="0.25">
      <c r="G112" s="34"/>
    </row>
    <row r="113" spans="7:7" x14ac:dyDescent="0.25">
      <c r="G113" s="34"/>
    </row>
    <row r="114" spans="7:7" x14ac:dyDescent="0.25">
      <c r="G114" s="34"/>
    </row>
    <row r="115" spans="7:7" x14ac:dyDescent="0.25">
      <c r="G115" s="34"/>
    </row>
    <row r="116" spans="7:7" x14ac:dyDescent="0.25">
      <c r="G116" s="34"/>
    </row>
    <row r="117" spans="7:7" x14ac:dyDescent="0.25">
      <c r="G117" s="34"/>
    </row>
    <row r="118" spans="7:7" x14ac:dyDescent="0.25">
      <c r="G118" s="34"/>
    </row>
    <row r="119" spans="7:7" x14ac:dyDescent="0.25">
      <c r="G119" s="34"/>
    </row>
    <row r="120" spans="7:7" x14ac:dyDescent="0.25">
      <c r="G120" s="34"/>
    </row>
  </sheetData>
  <protectedRanges>
    <protectedRange password="C6D0" sqref="D50:E50" name="NTG Factor" securityDescriptor="O:WDG:WDD:(A;;CC;;;S-1-5-21-1844237615-1844823847-839522115-11937)(A;;CC;;;S-1-5-21-1844237615-1844823847-839522115-14772)(A;;CC;;;S-1-5-21-1844237615-1844823847-839522115-15657)(A;;CC;;;S-1-5-21-1844237615-1844823847-839522115-11952)(A;;CC;;;S-1-5-21-1844237615-1844823847-839522115-15656)"/>
  </protectedRanges>
  <mergeCells count="3">
    <mergeCell ref="N45:S45"/>
    <mergeCell ref="P47:R47"/>
    <mergeCell ref="N46:S46"/>
  </mergeCells>
  <phoneticPr fontId="11" type="noConversion"/>
  <pageMargins left="0.75" right="0.5" top="1" bottom="0.75" header="0.5" footer="0.5"/>
  <pageSetup scale="78" orientation="landscape" r:id="rId1"/>
  <headerFooter alignWithMargins="0">
    <oddFooter>&amp;C&amp;F&amp;R&amp;D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Z8203"/>
  <sheetViews>
    <sheetView zoomScale="70" zoomScaleNormal="70" workbookViewId="0">
      <selection activeCell="G11" sqref="G11"/>
    </sheetView>
  </sheetViews>
  <sheetFormatPr defaultColWidth="8.88671875" defaultRowHeight="15" x14ac:dyDescent="0.25"/>
  <cols>
    <col min="1" max="1" width="8.88671875" style="886"/>
    <col min="2" max="2" width="27.6640625" style="886" customWidth="1"/>
    <col min="3" max="3" width="38.5546875" style="886" bestFit="1" customWidth="1"/>
    <col min="4" max="4" width="12.109375" style="886" customWidth="1"/>
    <col min="5" max="5" width="11.5546875" style="886" customWidth="1"/>
    <col min="6" max="8" width="8.88671875" style="886"/>
    <col min="9" max="9" width="12.88671875" style="886" customWidth="1"/>
    <col min="10" max="10" width="14.6640625" style="886" customWidth="1"/>
    <col min="11" max="11" width="14.33203125" style="886" customWidth="1"/>
    <col min="12" max="12" width="13.33203125" style="886" customWidth="1"/>
    <col min="13" max="13" width="8.88671875" style="886"/>
    <col min="14" max="14" width="27.6640625" style="886" customWidth="1"/>
    <col min="15" max="15" width="38.5546875" style="886" bestFit="1" customWidth="1"/>
    <col min="16" max="16" width="12.109375" style="886" customWidth="1"/>
    <col min="17" max="17" width="11.5546875" style="886" customWidth="1"/>
    <col min="18" max="20" width="8.88671875" style="886"/>
    <col min="21" max="21" width="11.109375" style="886" customWidth="1"/>
    <col min="22" max="22" width="9.44140625" style="886" customWidth="1"/>
    <col min="23" max="23" width="15.109375" style="886" customWidth="1"/>
    <col min="24" max="24" width="13.33203125" style="886" customWidth="1"/>
    <col min="25" max="25" width="8.88671875" style="886"/>
    <col min="26" max="26" width="12.33203125" style="886" customWidth="1"/>
    <col min="27" max="16384" width="8.88671875" style="886"/>
  </cols>
  <sheetData>
    <row r="1" spans="2:26" ht="30" x14ac:dyDescent="0.4">
      <c r="B1" s="965" t="s">
        <v>491</v>
      </c>
      <c r="C1" s="965"/>
      <c r="D1" s="965"/>
      <c r="E1" s="965"/>
      <c r="F1" s="965"/>
      <c r="G1" s="965"/>
      <c r="H1" s="965"/>
      <c r="I1" s="965"/>
      <c r="J1" s="965"/>
      <c r="K1" s="965"/>
      <c r="L1" s="965"/>
      <c r="N1" s="966" t="s">
        <v>492</v>
      </c>
      <c r="O1" s="966"/>
      <c r="P1" s="966"/>
      <c r="Q1" s="966"/>
      <c r="R1" s="966"/>
      <c r="S1" s="966"/>
      <c r="T1" s="966"/>
      <c r="U1" s="966"/>
      <c r="V1" s="966"/>
      <c r="W1" s="966"/>
      <c r="X1" s="966"/>
    </row>
    <row r="2" spans="2:26" ht="15.75" x14ac:dyDescent="0.25">
      <c r="B2" s="708" t="s">
        <v>493</v>
      </c>
      <c r="C2" s="708"/>
      <c r="D2" s="708"/>
      <c r="E2" s="709"/>
      <c r="F2" s="710"/>
      <c r="G2" s="710"/>
      <c r="H2" s="710"/>
      <c r="I2" s="709"/>
      <c r="J2" s="922"/>
      <c r="K2" s="712" t="s">
        <v>494</v>
      </c>
      <c r="L2" s="708">
        <f>Inputs!$B$8</f>
        <v>44196</v>
      </c>
      <c r="N2" s="714" t="s">
        <v>495</v>
      </c>
      <c r="O2" s="714"/>
      <c r="P2" s="714"/>
      <c r="Q2" s="714"/>
      <c r="R2" s="714"/>
      <c r="S2" s="715"/>
      <c r="T2" s="716"/>
      <c r="U2" s="715"/>
      <c r="V2" s="714"/>
      <c r="W2" s="714" t="s">
        <v>494</v>
      </c>
      <c r="X2" s="921">
        <f>+'5A and 5B'!L2</f>
        <v>44196</v>
      </c>
    </row>
    <row r="3" spans="2:26" ht="15.75" x14ac:dyDescent="0.25">
      <c r="B3" s="717" t="s">
        <v>496</v>
      </c>
      <c r="C3" s="718" t="s">
        <v>497</v>
      </c>
      <c r="D3" s="718" t="s">
        <v>498</v>
      </c>
      <c r="E3" s="719" t="s">
        <v>499</v>
      </c>
      <c r="F3" s="920" t="s">
        <v>500</v>
      </c>
      <c r="G3" s="902" t="s">
        <v>501</v>
      </c>
      <c r="H3" s="920" t="s">
        <v>502</v>
      </c>
      <c r="I3" s="920" t="s">
        <v>503</v>
      </c>
      <c r="J3" s="920" t="s">
        <v>504</v>
      </c>
      <c r="K3" s="920" t="s">
        <v>505</v>
      </c>
      <c r="L3" s="919" t="s">
        <v>506</v>
      </c>
      <c r="N3" s="724" t="s">
        <v>496</v>
      </c>
      <c r="O3" s="725" t="s">
        <v>497</v>
      </c>
      <c r="P3" s="725" t="s">
        <v>498</v>
      </c>
      <c r="Q3" s="726" t="s">
        <v>499</v>
      </c>
      <c r="R3" s="727" t="s">
        <v>500</v>
      </c>
      <c r="S3" s="728" t="s">
        <v>501</v>
      </c>
      <c r="T3" s="727" t="s">
        <v>502</v>
      </c>
      <c r="U3" s="727" t="s">
        <v>503</v>
      </c>
      <c r="V3" s="727" t="s">
        <v>504</v>
      </c>
      <c r="W3" s="727" t="s">
        <v>505</v>
      </c>
      <c r="X3" s="729" t="s">
        <v>506</v>
      </c>
    </row>
    <row r="4" spans="2:26" ht="31.5" x14ac:dyDescent="0.25">
      <c r="B4" s="730" t="s">
        <v>507</v>
      </c>
      <c r="C4" s="730" t="s">
        <v>508</v>
      </c>
      <c r="D4" s="731" t="s">
        <v>509</v>
      </c>
      <c r="E4" s="916" t="s">
        <v>489</v>
      </c>
      <c r="F4" s="917" t="s">
        <v>510</v>
      </c>
      <c r="G4" s="918" t="s">
        <v>511</v>
      </c>
      <c r="H4" s="917" t="s">
        <v>512</v>
      </c>
      <c r="I4" s="916" t="s">
        <v>513</v>
      </c>
      <c r="J4" s="916" t="s">
        <v>514</v>
      </c>
      <c r="K4" s="916" t="s">
        <v>515</v>
      </c>
      <c r="L4" s="916" t="s">
        <v>516</v>
      </c>
      <c r="N4" s="735" t="s">
        <v>507</v>
      </c>
      <c r="O4" s="735" t="s">
        <v>508</v>
      </c>
      <c r="P4" s="736" t="s">
        <v>509</v>
      </c>
      <c r="Q4" s="737" t="s">
        <v>489</v>
      </c>
      <c r="R4" s="738" t="s">
        <v>510</v>
      </c>
      <c r="S4" s="737" t="s">
        <v>511</v>
      </c>
      <c r="T4" s="738" t="s">
        <v>512</v>
      </c>
      <c r="U4" s="737" t="s">
        <v>517</v>
      </c>
      <c r="V4" s="737" t="s">
        <v>518</v>
      </c>
      <c r="W4" s="737" t="s">
        <v>518</v>
      </c>
      <c r="X4" s="737" t="s">
        <v>351</v>
      </c>
      <c r="Z4" s="915" t="s">
        <v>529</v>
      </c>
    </row>
    <row r="5" spans="2:26" ht="15.75" x14ac:dyDescent="0.25">
      <c r="B5" s="739" t="s">
        <v>199</v>
      </c>
      <c r="C5" s="740" t="s">
        <v>136</v>
      </c>
      <c r="D5" s="741" t="s">
        <v>519</v>
      </c>
      <c r="E5" s="913" t="s">
        <v>137</v>
      </c>
      <c r="F5" s="913" t="s">
        <v>137</v>
      </c>
      <c r="G5" s="914" t="s">
        <v>520</v>
      </c>
      <c r="H5" s="914" t="s">
        <v>520</v>
      </c>
      <c r="I5" s="913" t="s">
        <v>521</v>
      </c>
      <c r="J5" s="913" t="s">
        <v>522</v>
      </c>
      <c r="K5" s="913" t="s">
        <v>523</v>
      </c>
      <c r="L5" s="912" t="s">
        <v>137</v>
      </c>
      <c r="N5" s="745" t="s">
        <v>199</v>
      </c>
      <c r="O5" s="746" t="s">
        <v>136</v>
      </c>
      <c r="P5" s="747" t="s">
        <v>519</v>
      </c>
      <c r="Q5" s="748" t="s">
        <v>137</v>
      </c>
      <c r="R5" s="748" t="s">
        <v>137</v>
      </c>
      <c r="S5" s="749" t="s">
        <v>520</v>
      </c>
      <c r="T5" s="749" t="s">
        <v>520</v>
      </c>
      <c r="U5" s="748" t="s">
        <v>521</v>
      </c>
      <c r="V5" s="748" t="s">
        <v>522</v>
      </c>
      <c r="W5" s="748" t="s">
        <v>523</v>
      </c>
      <c r="X5" s="750" t="s">
        <v>137</v>
      </c>
      <c r="Z5" s="748" t="s">
        <v>528</v>
      </c>
    </row>
    <row r="6" spans="2:26" ht="15.75" x14ac:dyDescent="0.25">
      <c r="B6" s="907"/>
      <c r="C6" s="907"/>
      <c r="D6" s="911"/>
      <c r="E6" s="909">
        <f>SUMIFS($E$8:$E$8057,$D$8:$D$8057,"&lt;="&amp;Endof_TestYear)</f>
        <v>63614894.070000038</v>
      </c>
      <c r="F6" s="909">
        <f>SUMIFS(F8:F1316,$D$8:$D$1316,"&lt;="&amp;Endof_TestYear)</f>
        <v>0</v>
      </c>
      <c r="G6" s="905"/>
      <c r="H6" s="910">
        <f>+E6-K6-L6-F6</f>
        <v>-41161.750000059605</v>
      </c>
      <c r="I6" s="909">
        <f>SUMIFS($I$8:$I$8057,$D$8:$D$8057,"&lt;="&amp;Endof_TestYear)</f>
        <v>-2460446.2800000026</v>
      </c>
      <c r="J6" s="909">
        <f>SUMIFS($J$8:$J$8057,$D$8:$D$8057,"&lt;="&amp;Endof_TestYear)</f>
        <v>29139364.699999932</v>
      </c>
      <c r="K6" s="909">
        <f>SUMIFS($K$8:$K$8057,$D$8:$D$8057,"&lt;="&amp;Endof_TestYear)</f>
        <v>26678918.420000084</v>
      </c>
      <c r="L6" s="908">
        <f>SUMIFS($L$8:$L$8057,$D$8:$D$8057,"&lt;="&amp;Endof_TestYear)</f>
        <v>36977137.400000013</v>
      </c>
      <c r="N6" s="907"/>
      <c r="O6" s="907"/>
      <c r="P6" s="906"/>
      <c r="Q6" s="904">
        <f>SUMIFS(Q8:Q1031,$P$8:$P$1031,"&lt;="&amp;Endof_TestYear)</f>
        <v>16598633.199999999</v>
      </c>
      <c r="R6" s="904">
        <f>SUMIFS(R8:R1008,$P$8:$P$1008,"&lt;="&amp;Endof_TestYear)</f>
        <v>0</v>
      </c>
      <c r="S6" s="905"/>
      <c r="T6" s="759">
        <f>+Q6-W6-X6-R6</f>
        <v>-1215.0999999949709</v>
      </c>
      <c r="U6" s="904">
        <f>SUMIFS(U8:U1031,$P$8:$P$1031,"&lt;="&amp;Endof_TestYear)</f>
        <v>375697.91999999923</v>
      </c>
      <c r="V6" s="904">
        <f>SUMIFS(V8:V1031,$P$8:$P$1031,"&lt;="&amp;Endof_TestYear)</f>
        <v>8232691.5099999988</v>
      </c>
      <c r="W6" s="904">
        <f>SUMIFS(W8:W1031,$P$8:$P$1031,"&lt;="&amp;Endof_TestYear)</f>
        <v>8608389.4300000072</v>
      </c>
      <c r="X6" s="903">
        <f>SUMIFS(X8:X1031,$P$8:$P$1031,"&lt;="&amp;Endof_TestYear)</f>
        <v>7991458.8699999871</v>
      </c>
    </row>
    <row r="7" spans="2:26" ht="15.75" x14ac:dyDescent="0.25">
      <c r="B7" s="900"/>
      <c r="C7" s="899"/>
      <c r="D7" s="898"/>
      <c r="E7" s="897"/>
      <c r="F7" s="902"/>
      <c r="G7" s="896"/>
      <c r="H7" s="901"/>
      <c r="I7" s="895"/>
      <c r="J7" s="895"/>
      <c r="K7" s="895"/>
      <c r="L7" s="894"/>
      <c r="N7" s="900"/>
      <c r="O7" s="899"/>
      <c r="P7" s="898"/>
      <c r="Q7" s="897"/>
      <c r="R7" s="721"/>
      <c r="S7" s="896"/>
      <c r="T7" s="763"/>
      <c r="U7" s="895"/>
      <c r="V7" s="895"/>
      <c r="W7" s="895"/>
      <c r="X7" s="894"/>
    </row>
    <row r="8" spans="2:26" ht="15.75" x14ac:dyDescent="0.25">
      <c r="B8" s="893" t="s">
        <v>311</v>
      </c>
      <c r="C8" s="892" t="s">
        <v>530</v>
      </c>
      <c r="D8" s="891">
        <v>41274</v>
      </c>
      <c r="E8" s="890">
        <v>204741.81</v>
      </c>
      <c r="F8" s="889"/>
      <c r="G8" s="888">
        <v>6</v>
      </c>
      <c r="H8" s="887">
        <f t="shared" ref="H8:H71" si="0">IF(E8&lt;&gt;"",IF((TestEOY-D8)/365&gt;G8,G8,ROUNDUP(((TestEOY-D8)/365),0)),"")</f>
        <v>6</v>
      </c>
      <c r="I8" s="887">
        <v>0</v>
      </c>
      <c r="J8" s="771">
        <f t="shared" ref="J8:J71" si="1">K8-I8</f>
        <v>184267.63</v>
      </c>
      <c r="K8" s="887">
        <v>184267.63</v>
      </c>
      <c r="L8" s="772">
        <f t="shared" ref="L8:L71" si="2">IFERROR(IF(K8&gt;E8,0,(+E8-K8))-F8,"")</f>
        <v>20474.179999999993</v>
      </c>
      <c r="N8" s="893">
        <v>0</v>
      </c>
      <c r="O8" s="892" t="s">
        <v>2250</v>
      </c>
      <c r="P8" s="891">
        <v>38717</v>
      </c>
      <c r="Q8" s="890">
        <v>5100</v>
      </c>
      <c r="R8" s="889"/>
      <c r="S8" s="888">
        <v>32</v>
      </c>
      <c r="T8" s="887">
        <f t="shared" ref="T8:T71" si="3">IF(Q8&lt;&gt;"",IF((TestEOY-P8)/365&gt;S8,S8,ROUNDUP(((TestEOY-P8)/365),0)),"")</f>
        <v>16</v>
      </c>
      <c r="U8" s="887">
        <v>159.96</v>
      </c>
      <c r="V8" s="771">
        <f t="shared" ref="V8:V71" si="4">W8-U8</f>
        <v>2248.39</v>
      </c>
      <c r="W8" s="887">
        <v>2408.35</v>
      </c>
      <c r="X8" s="772">
        <f t="shared" ref="X8:X71" si="5">IFERROR(IF(W8&gt;Q8,0,(+Q8-W8))-R8,"")</f>
        <v>2691.65</v>
      </c>
    </row>
    <row r="9" spans="2:26" ht="15.75" x14ac:dyDescent="0.25">
      <c r="B9" s="893" t="s">
        <v>311</v>
      </c>
      <c r="C9" s="892" t="s">
        <v>531</v>
      </c>
      <c r="D9" s="891">
        <v>44158</v>
      </c>
      <c r="E9" s="890">
        <v>76482.039999999994</v>
      </c>
      <c r="F9" s="889"/>
      <c r="G9" s="888">
        <v>6</v>
      </c>
      <c r="H9" s="887">
        <f t="shared" si="0"/>
        <v>1</v>
      </c>
      <c r="I9" s="887">
        <v>-11472.36</v>
      </c>
      <c r="J9" s="771">
        <f t="shared" si="1"/>
        <v>12428.390000000001</v>
      </c>
      <c r="K9" s="887">
        <v>956.03</v>
      </c>
      <c r="L9" s="772">
        <f t="shared" si="2"/>
        <v>75526.009999999995</v>
      </c>
      <c r="N9" s="893">
        <v>0</v>
      </c>
      <c r="O9" s="892" t="s">
        <v>2250</v>
      </c>
      <c r="P9" s="891">
        <v>38717</v>
      </c>
      <c r="Q9" s="890">
        <v>40786.980000000003</v>
      </c>
      <c r="R9" s="889"/>
      <c r="S9" s="888">
        <v>32</v>
      </c>
      <c r="T9" s="887">
        <f t="shared" si="3"/>
        <v>16</v>
      </c>
      <c r="U9" s="887">
        <v>1283.1600000000001</v>
      </c>
      <c r="V9" s="771">
        <f t="shared" si="4"/>
        <v>18011.900000000001</v>
      </c>
      <c r="W9" s="887">
        <v>19295.060000000001</v>
      </c>
      <c r="X9" s="772">
        <f t="shared" si="5"/>
        <v>21491.920000000002</v>
      </c>
    </row>
    <row r="10" spans="2:26" ht="15.75" x14ac:dyDescent="0.25">
      <c r="B10" s="893" t="e">
        <v>#N/A</v>
      </c>
      <c r="C10" s="892" t="s">
        <v>531</v>
      </c>
      <c r="D10" s="891">
        <v>44158</v>
      </c>
      <c r="E10" s="890">
        <v>1764.01</v>
      </c>
      <c r="F10" s="889"/>
      <c r="G10" s="888">
        <v>6</v>
      </c>
      <c r="H10" s="887">
        <f t="shared" si="0"/>
        <v>1</v>
      </c>
      <c r="I10" s="887">
        <v>-264.60000000000002</v>
      </c>
      <c r="J10" s="771">
        <f t="shared" si="1"/>
        <v>286.65000000000003</v>
      </c>
      <c r="K10" s="887">
        <v>22.05</v>
      </c>
      <c r="L10" s="772">
        <f t="shared" si="2"/>
        <v>1741.96</v>
      </c>
      <c r="N10" s="893">
        <v>0</v>
      </c>
      <c r="O10" s="892" t="s">
        <v>651</v>
      </c>
      <c r="P10" s="891">
        <v>39082</v>
      </c>
      <c r="Q10" s="890">
        <v>4898.8</v>
      </c>
      <c r="R10" s="889"/>
      <c r="S10" s="888">
        <v>35</v>
      </c>
      <c r="T10" s="887">
        <f t="shared" si="3"/>
        <v>15</v>
      </c>
      <c r="U10" s="887">
        <v>140.4</v>
      </c>
      <c r="V10" s="771">
        <f t="shared" si="4"/>
        <v>1834.33</v>
      </c>
      <c r="W10" s="887">
        <v>1974.73</v>
      </c>
      <c r="X10" s="772">
        <f t="shared" si="5"/>
        <v>2924.07</v>
      </c>
    </row>
    <row r="11" spans="2:26" ht="15.75" x14ac:dyDescent="0.25">
      <c r="B11" s="893" t="s">
        <v>313</v>
      </c>
      <c r="C11" s="892" t="s">
        <v>532</v>
      </c>
      <c r="D11" s="891">
        <v>37621</v>
      </c>
      <c r="E11" s="890">
        <v>0</v>
      </c>
      <c r="F11" s="889"/>
      <c r="G11" s="888">
        <v>30</v>
      </c>
      <c r="H11" s="887">
        <f t="shared" si="0"/>
        <v>19</v>
      </c>
      <c r="I11" s="887">
        <v>0</v>
      </c>
      <c r="J11" s="771">
        <f t="shared" si="1"/>
        <v>-0.01</v>
      </c>
      <c r="K11" s="887">
        <v>-0.01</v>
      </c>
      <c r="L11" s="772">
        <f t="shared" si="2"/>
        <v>0.01</v>
      </c>
      <c r="N11" s="893">
        <v>0</v>
      </c>
      <c r="O11" s="892" t="s">
        <v>2250</v>
      </c>
      <c r="P11" s="891">
        <v>39447</v>
      </c>
      <c r="Q11" s="890">
        <v>10500</v>
      </c>
      <c r="R11" s="889"/>
      <c r="S11" s="888">
        <v>35</v>
      </c>
      <c r="T11" s="887">
        <f t="shared" si="3"/>
        <v>14</v>
      </c>
      <c r="U11" s="887">
        <v>300.84000000000003</v>
      </c>
      <c r="V11" s="771">
        <f t="shared" si="4"/>
        <v>3631.02</v>
      </c>
      <c r="W11" s="887">
        <v>3931.86</v>
      </c>
      <c r="X11" s="772">
        <f t="shared" si="5"/>
        <v>6568.1399999999994</v>
      </c>
    </row>
    <row r="12" spans="2:26" ht="15.75" x14ac:dyDescent="0.25">
      <c r="B12" s="893" t="s">
        <v>313</v>
      </c>
      <c r="C12" s="892" t="s">
        <v>533</v>
      </c>
      <c r="D12" s="891">
        <v>42886</v>
      </c>
      <c r="E12" s="890">
        <v>116911.75</v>
      </c>
      <c r="F12" s="889"/>
      <c r="G12" s="888">
        <v>35</v>
      </c>
      <c r="H12" s="887">
        <f t="shared" si="0"/>
        <v>4</v>
      </c>
      <c r="I12" s="887">
        <v>-3339</v>
      </c>
      <c r="J12" s="771">
        <f t="shared" si="1"/>
        <v>15072.01</v>
      </c>
      <c r="K12" s="887">
        <v>11733.01</v>
      </c>
      <c r="L12" s="772">
        <f t="shared" si="2"/>
        <v>105178.74</v>
      </c>
      <c r="N12" s="893">
        <v>0</v>
      </c>
      <c r="O12" s="892" t="s">
        <v>651</v>
      </c>
      <c r="P12" s="891">
        <v>39447</v>
      </c>
      <c r="Q12" s="890">
        <v>10862.52</v>
      </c>
      <c r="R12" s="889"/>
      <c r="S12" s="888">
        <v>35</v>
      </c>
      <c r="T12" s="887">
        <f t="shared" si="3"/>
        <v>14</v>
      </c>
      <c r="U12" s="887">
        <v>311.15999999999997</v>
      </c>
      <c r="V12" s="771">
        <f t="shared" si="4"/>
        <v>3756.3900000000003</v>
      </c>
      <c r="W12" s="887">
        <v>4067.55</v>
      </c>
      <c r="X12" s="772">
        <f t="shared" si="5"/>
        <v>6794.97</v>
      </c>
    </row>
    <row r="13" spans="2:26" ht="15.75" x14ac:dyDescent="0.25">
      <c r="B13" s="893" t="s">
        <v>313</v>
      </c>
      <c r="C13" s="892" t="s">
        <v>534</v>
      </c>
      <c r="D13" s="891">
        <v>42704</v>
      </c>
      <c r="E13" s="890">
        <v>25000</v>
      </c>
      <c r="F13" s="889"/>
      <c r="G13" s="888">
        <v>30</v>
      </c>
      <c r="H13" s="887">
        <f t="shared" si="0"/>
        <v>5</v>
      </c>
      <c r="I13" s="887">
        <v>-833.28</v>
      </c>
      <c r="J13" s="771">
        <f t="shared" si="1"/>
        <v>3888.66</v>
      </c>
      <c r="K13" s="887">
        <v>3055.38</v>
      </c>
      <c r="L13" s="772">
        <f t="shared" si="2"/>
        <v>21944.62</v>
      </c>
      <c r="N13" s="893">
        <v>0</v>
      </c>
      <c r="O13" s="892" t="s">
        <v>651</v>
      </c>
      <c r="P13" s="891">
        <v>39447</v>
      </c>
      <c r="Q13" s="890">
        <v>3052.11</v>
      </c>
      <c r="R13" s="889"/>
      <c r="S13" s="888">
        <v>35</v>
      </c>
      <c r="T13" s="887">
        <f t="shared" si="3"/>
        <v>14</v>
      </c>
      <c r="U13" s="887">
        <v>87.72</v>
      </c>
      <c r="V13" s="771">
        <f t="shared" si="4"/>
        <v>1057.4100000000001</v>
      </c>
      <c r="W13" s="887">
        <v>1145.1300000000001</v>
      </c>
      <c r="X13" s="772">
        <f t="shared" si="5"/>
        <v>1906.98</v>
      </c>
    </row>
    <row r="14" spans="2:26" ht="15.75" x14ac:dyDescent="0.25">
      <c r="B14" s="893" t="s">
        <v>313</v>
      </c>
      <c r="C14" s="892" t="s">
        <v>116</v>
      </c>
      <c r="D14" s="891">
        <v>37621</v>
      </c>
      <c r="E14" s="890">
        <v>738.73</v>
      </c>
      <c r="F14" s="889"/>
      <c r="G14" s="888">
        <v>15</v>
      </c>
      <c r="H14" s="887">
        <f t="shared" si="0"/>
        <v>15</v>
      </c>
      <c r="I14" s="887">
        <v>0</v>
      </c>
      <c r="J14" s="771">
        <f t="shared" si="1"/>
        <v>738.73</v>
      </c>
      <c r="K14" s="887">
        <v>738.73</v>
      </c>
      <c r="L14" s="772">
        <f t="shared" si="2"/>
        <v>0</v>
      </c>
      <c r="N14" s="893">
        <v>0</v>
      </c>
      <c r="O14" s="892" t="s">
        <v>651</v>
      </c>
      <c r="P14" s="891">
        <v>39447</v>
      </c>
      <c r="Q14" s="890">
        <v>3052.11</v>
      </c>
      <c r="R14" s="889"/>
      <c r="S14" s="888">
        <v>35</v>
      </c>
      <c r="T14" s="887">
        <f t="shared" si="3"/>
        <v>14</v>
      </c>
      <c r="U14" s="887">
        <v>87.72</v>
      </c>
      <c r="V14" s="771">
        <f t="shared" si="4"/>
        <v>1057.4100000000001</v>
      </c>
      <c r="W14" s="887">
        <v>1145.1300000000001</v>
      </c>
      <c r="X14" s="772">
        <f t="shared" si="5"/>
        <v>1906.98</v>
      </c>
    </row>
    <row r="15" spans="2:26" ht="15.75" x14ac:dyDescent="0.25">
      <c r="B15" s="893" t="s">
        <v>313</v>
      </c>
      <c r="C15" s="892" t="s">
        <v>535</v>
      </c>
      <c r="D15" s="891">
        <v>31777</v>
      </c>
      <c r="E15" s="890">
        <v>0</v>
      </c>
      <c r="F15" s="889"/>
      <c r="G15" s="888">
        <v>50</v>
      </c>
      <c r="H15" s="887">
        <f t="shared" si="0"/>
        <v>35</v>
      </c>
      <c r="I15" s="887">
        <v>-0.12</v>
      </c>
      <c r="J15" s="771">
        <f t="shared" si="1"/>
        <v>-1.31</v>
      </c>
      <c r="K15" s="887">
        <v>-1.43</v>
      </c>
      <c r="L15" s="772">
        <f t="shared" si="2"/>
        <v>1.43</v>
      </c>
      <c r="N15" s="893">
        <v>0</v>
      </c>
      <c r="O15" s="892" t="s">
        <v>1096</v>
      </c>
      <c r="P15" s="891">
        <v>42124</v>
      </c>
      <c r="Q15" s="890">
        <v>34100</v>
      </c>
      <c r="R15" s="889"/>
      <c r="S15" s="888">
        <v>25</v>
      </c>
      <c r="T15" s="887">
        <f t="shared" si="3"/>
        <v>6</v>
      </c>
      <c r="U15" s="887">
        <v>1365.72</v>
      </c>
      <c r="V15" s="771">
        <f t="shared" si="4"/>
        <v>6330.59</v>
      </c>
      <c r="W15" s="887">
        <v>7696.31</v>
      </c>
      <c r="X15" s="772">
        <f t="shared" si="5"/>
        <v>26403.69</v>
      </c>
    </row>
    <row r="16" spans="2:26" ht="15.75" x14ac:dyDescent="0.25">
      <c r="B16" s="893" t="s">
        <v>313</v>
      </c>
      <c r="C16" s="892" t="s">
        <v>535</v>
      </c>
      <c r="D16" s="891">
        <v>26664</v>
      </c>
      <c r="E16" s="890">
        <v>0</v>
      </c>
      <c r="F16" s="889"/>
      <c r="G16" s="888">
        <v>50</v>
      </c>
      <c r="H16" s="887">
        <f t="shared" si="0"/>
        <v>49</v>
      </c>
      <c r="I16" s="887">
        <v>-5.28</v>
      </c>
      <c r="J16" s="771">
        <f t="shared" si="1"/>
        <v>-3.8899999999999997</v>
      </c>
      <c r="K16" s="887">
        <v>-9.17</v>
      </c>
      <c r="L16" s="772">
        <f t="shared" si="2"/>
        <v>9.17</v>
      </c>
      <c r="N16" s="893">
        <v>0</v>
      </c>
      <c r="O16" s="892" t="s">
        <v>654</v>
      </c>
      <c r="P16" s="891">
        <v>42643</v>
      </c>
      <c r="Q16" s="890">
        <v>2500</v>
      </c>
      <c r="R16" s="889"/>
      <c r="S16" s="888">
        <v>10</v>
      </c>
      <c r="T16" s="887">
        <f t="shared" si="3"/>
        <v>5</v>
      </c>
      <c r="U16" s="887">
        <v>251.52</v>
      </c>
      <c r="V16" s="771">
        <f t="shared" si="4"/>
        <v>780.93000000000006</v>
      </c>
      <c r="W16" s="887">
        <v>1032.45</v>
      </c>
      <c r="X16" s="772">
        <f t="shared" si="5"/>
        <v>1467.55</v>
      </c>
    </row>
    <row r="17" spans="2:24" ht="15.75" x14ac:dyDescent="0.25">
      <c r="B17" s="893" t="s">
        <v>313</v>
      </c>
      <c r="C17" s="892" t="s">
        <v>535</v>
      </c>
      <c r="D17" s="891">
        <v>37621</v>
      </c>
      <c r="E17" s="890">
        <v>0</v>
      </c>
      <c r="F17" s="889"/>
      <c r="G17" s="888">
        <v>30</v>
      </c>
      <c r="H17" s="887">
        <f t="shared" si="0"/>
        <v>19</v>
      </c>
      <c r="I17" s="887">
        <v>0</v>
      </c>
      <c r="J17" s="771">
        <f t="shared" si="1"/>
        <v>0.01</v>
      </c>
      <c r="K17" s="887">
        <v>0.01</v>
      </c>
      <c r="L17" s="772">
        <f t="shared" si="2"/>
        <v>0</v>
      </c>
      <c r="N17" s="893">
        <v>0</v>
      </c>
      <c r="O17" s="892" t="s">
        <v>655</v>
      </c>
      <c r="P17" s="891">
        <v>42429</v>
      </c>
      <c r="Q17" s="890">
        <v>9999.81</v>
      </c>
      <c r="R17" s="889"/>
      <c r="S17" s="888">
        <v>25</v>
      </c>
      <c r="T17" s="887">
        <f t="shared" si="3"/>
        <v>5</v>
      </c>
      <c r="U17" s="887">
        <v>400.56000000000006</v>
      </c>
      <c r="V17" s="771">
        <f t="shared" si="4"/>
        <v>1288.8699999999999</v>
      </c>
      <c r="W17" s="887">
        <v>1689.43</v>
      </c>
      <c r="X17" s="772">
        <f t="shared" si="5"/>
        <v>8310.3799999999992</v>
      </c>
    </row>
    <row r="18" spans="2:24" ht="15.75" x14ac:dyDescent="0.25">
      <c r="B18" s="893" t="s">
        <v>313</v>
      </c>
      <c r="C18" s="892" t="s">
        <v>535</v>
      </c>
      <c r="D18" s="891">
        <v>28490</v>
      </c>
      <c r="E18" s="890">
        <v>0</v>
      </c>
      <c r="F18" s="889"/>
      <c r="G18" s="888">
        <v>50</v>
      </c>
      <c r="H18" s="887">
        <f t="shared" si="0"/>
        <v>44</v>
      </c>
      <c r="I18" s="887">
        <v>-0.12</v>
      </c>
      <c r="J18" s="771">
        <f t="shared" si="1"/>
        <v>-0.54</v>
      </c>
      <c r="K18" s="887">
        <v>-0.66</v>
      </c>
      <c r="L18" s="772">
        <f t="shared" si="2"/>
        <v>0.66</v>
      </c>
      <c r="N18" s="893">
        <v>0</v>
      </c>
      <c r="O18" s="892" t="s">
        <v>651</v>
      </c>
      <c r="P18" s="891">
        <v>29586</v>
      </c>
      <c r="Q18" s="890">
        <v>91865</v>
      </c>
      <c r="R18" s="889"/>
      <c r="S18" s="888">
        <v>32</v>
      </c>
      <c r="T18" s="887">
        <f t="shared" si="3"/>
        <v>32</v>
      </c>
      <c r="U18" s="887">
        <v>0</v>
      </c>
      <c r="V18" s="771">
        <f t="shared" si="4"/>
        <v>91865</v>
      </c>
      <c r="W18" s="887">
        <v>91865</v>
      </c>
      <c r="X18" s="772">
        <f t="shared" si="5"/>
        <v>0</v>
      </c>
    </row>
    <row r="19" spans="2:24" ht="15.75" x14ac:dyDescent="0.25">
      <c r="B19" s="893" t="s">
        <v>313</v>
      </c>
      <c r="C19" s="892" t="s">
        <v>535</v>
      </c>
      <c r="D19" s="891">
        <v>37986</v>
      </c>
      <c r="E19" s="890">
        <v>0</v>
      </c>
      <c r="F19" s="889"/>
      <c r="G19" s="888">
        <v>30</v>
      </c>
      <c r="H19" s="887">
        <f t="shared" si="0"/>
        <v>18</v>
      </c>
      <c r="I19" s="887">
        <v>0</v>
      </c>
      <c r="J19" s="771">
        <f t="shared" si="1"/>
        <v>-0.01</v>
      </c>
      <c r="K19" s="887">
        <v>-0.01</v>
      </c>
      <c r="L19" s="772">
        <f t="shared" si="2"/>
        <v>0.01</v>
      </c>
      <c r="N19" s="893">
        <v>0</v>
      </c>
      <c r="O19" s="892" t="s">
        <v>651</v>
      </c>
      <c r="P19" s="891">
        <v>37986</v>
      </c>
      <c r="Q19" s="890">
        <v>33225.129999999997</v>
      </c>
      <c r="R19" s="889"/>
      <c r="S19" s="888">
        <v>32</v>
      </c>
      <c r="T19" s="887">
        <f t="shared" si="3"/>
        <v>18</v>
      </c>
      <c r="U19" s="887">
        <v>1045.8000000000002</v>
      </c>
      <c r="V19" s="771">
        <f t="shared" si="4"/>
        <v>16752.95</v>
      </c>
      <c r="W19" s="887">
        <v>17798.75</v>
      </c>
      <c r="X19" s="772">
        <f t="shared" si="5"/>
        <v>15426.379999999997</v>
      </c>
    </row>
    <row r="20" spans="2:24" ht="15.75" x14ac:dyDescent="0.25">
      <c r="B20" s="893" t="s">
        <v>313</v>
      </c>
      <c r="C20" s="892" t="s">
        <v>535</v>
      </c>
      <c r="D20" s="891">
        <v>38352</v>
      </c>
      <c r="E20" s="890">
        <v>0</v>
      </c>
      <c r="F20" s="889"/>
      <c r="G20" s="888">
        <v>30</v>
      </c>
      <c r="H20" s="887">
        <f t="shared" si="0"/>
        <v>17</v>
      </c>
      <c r="I20" s="887">
        <v>0</v>
      </c>
      <c r="J20" s="771">
        <f t="shared" si="1"/>
        <v>-0.01</v>
      </c>
      <c r="K20" s="887">
        <v>-0.01</v>
      </c>
      <c r="L20" s="772">
        <f t="shared" si="2"/>
        <v>0.01</v>
      </c>
      <c r="N20" s="893">
        <v>0</v>
      </c>
      <c r="O20" s="892" t="s">
        <v>651</v>
      </c>
      <c r="P20" s="891">
        <v>30316</v>
      </c>
      <c r="Q20" s="890">
        <v>26475</v>
      </c>
      <c r="R20" s="889"/>
      <c r="S20" s="888">
        <v>32</v>
      </c>
      <c r="T20" s="887">
        <f t="shared" si="3"/>
        <v>32</v>
      </c>
      <c r="U20" s="887">
        <v>0</v>
      </c>
      <c r="V20" s="771">
        <f t="shared" si="4"/>
        <v>26475</v>
      </c>
      <c r="W20" s="887">
        <v>26475</v>
      </c>
      <c r="X20" s="772">
        <f t="shared" si="5"/>
        <v>0</v>
      </c>
    </row>
    <row r="21" spans="2:24" ht="15.75" x14ac:dyDescent="0.25">
      <c r="B21" s="893" t="s">
        <v>359</v>
      </c>
      <c r="C21" s="892" t="s">
        <v>536</v>
      </c>
      <c r="D21" s="891">
        <v>37621</v>
      </c>
      <c r="E21" s="890">
        <v>0</v>
      </c>
      <c r="F21" s="889"/>
      <c r="G21" s="888">
        <v>50</v>
      </c>
      <c r="H21" s="887">
        <f t="shared" si="0"/>
        <v>19</v>
      </c>
      <c r="I21" s="887">
        <v>0</v>
      </c>
      <c r="J21" s="771">
        <f t="shared" si="1"/>
        <v>0.01</v>
      </c>
      <c r="K21" s="887">
        <v>0.01</v>
      </c>
      <c r="L21" s="772">
        <f t="shared" si="2"/>
        <v>0</v>
      </c>
      <c r="N21" s="893">
        <v>0</v>
      </c>
      <c r="O21" s="892" t="s">
        <v>651</v>
      </c>
      <c r="P21" s="891">
        <v>31412</v>
      </c>
      <c r="Q21" s="890">
        <v>23740</v>
      </c>
      <c r="R21" s="889"/>
      <c r="S21" s="888">
        <v>32</v>
      </c>
      <c r="T21" s="887">
        <f t="shared" si="3"/>
        <v>32</v>
      </c>
      <c r="U21" s="887">
        <v>0</v>
      </c>
      <c r="V21" s="771">
        <f t="shared" si="4"/>
        <v>23740</v>
      </c>
      <c r="W21" s="887">
        <v>23740</v>
      </c>
      <c r="X21" s="772">
        <f t="shared" si="5"/>
        <v>0</v>
      </c>
    </row>
    <row r="22" spans="2:24" ht="15.75" x14ac:dyDescent="0.25">
      <c r="B22" s="893" t="s">
        <v>359</v>
      </c>
      <c r="C22" s="892" t="s">
        <v>537</v>
      </c>
      <c r="D22" s="891">
        <v>37256</v>
      </c>
      <c r="E22" s="890">
        <v>0</v>
      </c>
      <c r="F22" s="889"/>
      <c r="G22" s="888">
        <v>25</v>
      </c>
      <c r="H22" s="887">
        <f t="shared" si="0"/>
        <v>20</v>
      </c>
      <c r="I22" s="887">
        <v>0</v>
      </c>
      <c r="J22" s="771">
        <f t="shared" si="1"/>
        <v>0.01</v>
      </c>
      <c r="K22" s="887">
        <v>0.01</v>
      </c>
      <c r="L22" s="772">
        <f t="shared" si="2"/>
        <v>0</v>
      </c>
      <c r="N22" s="893">
        <v>0</v>
      </c>
      <c r="O22" s="892" t="s">
        <v>651</v>
      </c>
      <c r="P22" s="891">
        <v>28855</v>
      </c>
      <c r="Q22" s="890">
        <v>20423.07</v>
      </c>
      <c r="R22" s="889"/>
      <c r="S22" s="888">
        <v>8.3333333333333329E-2</v>
      </c>
      <c r="T22" s="887">
        <f t="shared" si="3"/>
        <v>8.3333333333333329E-2</v>
      </c>
      <c r="U22" s="887">
        <v>0</v>
      </c>
      <c r="V22" s="771">
        <f t="shared" si="4"/>
        <v>20423.07</v>
      </c>
      <c r="W22" s="887">
        <v>20423.07</v>
      </c>
      <c r="X22" s="772">
        <f t="shared" si="5"/>
        <v>0</v>
      </c>
    </row>
    <row r="23" spans="2:24" ht="15.75" x14ac:dyDescent="0.25">
      <c r="B23" s="893" t="s">
        <v>359</v>
      </c>
      <c r="C23" s="892" t="s">
        <v>538</v>
      </c>
      <c r="D23" s="891">
        <v>43831</v>
      </c>
      <c r="E23" s="890">
        <v>0</v>
      </c>
      <c r="F23" s="889"/>
      <c r="G23" s="888">
        <v>30</v>
      </c>
      <c r="H23" s="887">
        <f t="shared" si="0"/>
        <v>1</v>
      </c>
      <c r="I23" s="887">
        <v>0</v>
      </c>
      <c r="J23" s="771">
        <f t="shared" si="1"/>
        <v>0</v>
      </c>
      <c r="K23" s="887">
        <v>0</v>
      </c>
      <c r="L23" s="772">
        <f t="shared" si="2"/>
        <v>0</v>
      </c>
      <c r="N23" s="893">
        <v>0</v>
      </c>
      <c r="O23" s="892" t="s">
        <v>651</v>
      </c>
      <c r="P23" s="891">
        <v>26298</v>
      </c>
      <c r="Q23" s="890">
        <v>18284</v>
      </c>
      <c r="R23" s="889"/>
      <c r="S23" s="888">
        <v>8.3333333333333329E-2</v>
      </c>
      <c r="T23" s="887">
        <f t="shared" si="3"/>
        <v>8.3333333333333329E-2</v>
      </c>
      <c r="U23" s="887">
        <v>0</v>
      </c>
      <c r="V23" s="771">
        <f t="shared" si="4"/>
        <v>18284</v>
      </c>
      <c r="W23" s="887">
        <v>18284</v>
      </c>
      <c r="X23" s="772">
        <f t="shared" si="5"/>
        <v>0</v>
      </c>
    </row>
    <row r="24" spans="2:24" ht="15.75" x14ac:dyDescent="0.25">
      <c r="B24" s="893" t="s">
        <v>359</v>
      </c>
      <c r="C24" s="892" t="s">
        <v>537</v>
      </c>
      <c r="D24" s="891">
        <v>37621</v>
      </c>
      <c r="E24" s="890">
        <v>35.83</v>
      </c>
      <c r="F24" s="889"/>
      <c r="G24" s="888">
        <v>25</v>
      </c>
      <c r="H24" s="887">
        <f t="shared" si="0"/>
        <v>19</v>
      </c>
      <c r="I24" s="887">
        <v>-1.44</v>
      </c>
      <c r="J24" s="771">
        <f t="shared" si="1"/>
        <v>27.48</v>
      </c>
      <c r="K24" s="887">
        <v>26.04</v>
      </c>
      <c r="L24" s="772">
        <f t="shared" si="2"/>
        <v>9.7899999999999991</v>
      </c>
      <c r="N24" s="893">
        <v>0</v>
      </c>
      <c r="O24" s="892" t="s">
        <v>651</v>
      </c>
      <c r="P24" s="891">
        <v>31047</v>
      </c>
      <c r="Q24" s="890">
        <v>18256</v>
      </c>
      <c r="R24" s="889"/>
      <c r="S24" s="888">
        <v>32</v>
      </c>
      <c r="T24" s="887">
        <f t="shared" si="3"/>
        <v>32</v>
      </c>
      <c r="U24" s="887">
        <v>0</v>
      </c>
      <c r="V24" s="771">
        <f t="shared" si="4"/>
        <v>18256</v>
      </c>
      <c r="W24" s="887">
        <v>18256</v>
      </c>
      <c r="X24" s="772">
        <f t="shared" si="5"/>
        <v>0</v>
      </c>
    </row>
    <row r="25" spans="2:24" ht="15.75" x14ac:dyDescent="0.25">
      <c r="B25" s="893" t="s">
        <v>321</v>
      </c>
      <c r="C25" s="892" t="s">
        <v>107</v>
      </c>
      <c r="D25" s="891">
        <v>38717</v>
      </c>
      <c r="E25" s="890">
        <v>0</v>
      </c>
      <c r="F25" s="889"/>
      <c r="G25" s="888">
        <v>25</v>
      </c>
      <c r="H25" s="887">
        <f t="shared" si="0"/>
        <v>16</v>
      </c>
      <c r="I25" s="887">
        <v>0</v>
      </c>
      <c r="J25" s="771">
        <f t="shared" si="1"/>
        <v>-0.01</v>
      </c>
      <c r="K25" s="887">
        <v>-0.01</v>
      </c>
      <c r="L25" s="772">
        <f t="shared" si="2"/>
        <v>0.01</v>
      </c>
      <c r="N25" s="893">
        <v>0</v>
      </c>
      <c r="O25" s="892" t="s">
        <v>651</v>
      </c>
      <c r="P25" s="891">
        <v>29951</v>
      </c>
      <c r="Q25" s="890">
        <v>15607</v>
      </c>
      <c r="R25" s="889"/>
      <c r="S25" s="888">
        <v>32</v>
      </c>
      <c r="T25" s="887">
        <f t="shared" si="3"/>
        <v>32</v>
      </c>
      <c r="U25" s="887">
        <v>0</v>
      </c>
      <c r="V25" s="771">
        <f t="shared" si="4"/>
        <v>15607</v>
      </c>
      <c r="W25" s="887">
        <v>15607</v>
      </c>
      <c r="X25" s="772">
        <f t="shared" si="5"/>
        <v>0</v>
      </c>
    </row>
    <row r="26" spans="2:24" ht="15.75" x14ac:dyDescent="0.25">
      <c r="B26" s="893" t="s">
        <v>321</v>
      </c>
      <c r="C26" s="892" t="s">
        <v>538</v>
      </c>
      <c r="D26" s="891">
        <v>43831</v>
      </c>
      <c r="E26" s="890">
        <v>0</v>
      </c>
      <c r="F26" s="889"/>
      <c r="G26" s="888">
        <v>20</v>
      </c>
      <c r="H26" s="887">
        <f t="shared" si="0"/>
        <v>1</v>
      </c>
      <c r="I26" s="887">
        <v>0</v>
      </c>
      <c r="J26" s="771">
        <f t="shared" si="1"/>
        <v>0</v>
      </c>
      <c r="K26" s="887">
        <v>0</v>
      </c>
      <c r="L26" s="772">
        <f t="shared" si="2"/>
        <v>0</v>
      </c>
      <c r="N26" s="893">
        <v>0</v>
      </c>
      <c r="O26" s="892" t="s">
        <v>651</v>
      </c>
      <c r="P26" s="891">
        <v>34699</v>
      </c>
      <c r="Q26" s="890">
        <v>15000</v>
      </c>
      <c r="R26" s="889"/>
      <c r="S26" s="888">
        <v>32</v>
      </c>
      <c r="T26" s="887">
        <f t="shared" si="3"/>
        <v>27</v>
      </c>
      <c r="U26" s="887">
        <v>471.48</v>
      </c>
      <c r="V26" s="771">
        <f t="shared" si="4"/>
        <v>11777.87</v>
      </c>
      <c r="W26" s="887">
        <v>12249.35</v>
      </c>
      <c r="X26" s="772">
        <f t="shared" si="5"/>
        <v>2750.6499999999996</v>
      </c>
    </row>
    <row r="27" spans="2:24" ht="15.75" x14ac:dyDescent="0.25">
      <c r="B27" s="893" t="s">
        <v>321</v>
      </c>
      <c r="C27" s="892" t="s">
        <v>539</v>
      </c>
      <c r="D27" s="891">
        <v>43891</v>
      </c>
      <c r="E27" s="890">
        <v>448.96</v>
      </c>
      <c r="F27" s="889"/>
      <c r="G27" s="888">
        <v>20</v>
      </c>
      <c r="H27" s="887">
        <f t="shared" si="0"/>
        <v>1</v>
      </c>
      <c r="I27" s="887">
        <v>-21.84</v>
      </c>
      <c r="J27" s="771">
        <f t="shared" si="1"/>
        <v>43.120000000000005</v>
      </c>
      <c r="K27" s="887">
        <v>21.28</v>
      </c>
      <c r="L27" s="772">
        <f t="shared" si="2"/>
        <v>427.67999999999995</v>
      </c>
      <c r="N27" s="893">
        <v>0</v>
      </c>
      <c r="O27" s="892" t="s">
        <v>651</v>
      </c>
      <c r="P27" s="891">
        <v>35795</v>
      </c>
      <c r="Q27" s="890">
        <v>14280.76</v>
      </c>
      <c r="R27" s="889"/>
      <c r="S27" s="888">
        <v>32</v>
      </c>
      <c r="T27" s="887">
        <f t="shared" si="3"/>
        <v>24</v>
      </c>
      <c r="U27" s="887">
        <v>448.43999999999994</v>
      </c>
      <c r="V27" s="771">
        <f t="shared" si="4"/>
        <v>9870.73</v>
      </c>
      <c r="W27" s="887">
        <v>10319.17</v>
      </c>
      <c r="X27" s="772">
        <f t="shared" si="5"/>
        <v>3961.59</v>
      </c>
    </row>
    <row r="28" spans="2:24" ht="15.75" x14ac:dyDescent="0.25">
      <c r="B28" s="893" t="e">
        <v>#N/A</v>
      </c>
      <c r="C28" s="892" t="s">
        <v>539</v>
      </c>
      <c r="D28" s="891">
        <v>43891</v>
      </c>
      <c r="E28" s="890">
        <v>7.27</v>
      </c>
      <c r="F28" s="889"/>
      <c r="G28" s="888">
        <v>20</v>
      </c>
      <c r="H28" s="887">
        <f t="shared" si="0"/>
        <v>1</v>
      </c>
      <c r="I28" s="887">
        <v>-0.36</v>
      </c>
      <c r="J28" s="771">
        <f t="shared" si="1"/>
        <v>0.65999999999999992</v>
      </c>
      <c r="K28" s="887">
        <v>0.3</v>
      </c>
      <c r="L28" s="772">
        <f t="shared" si="2"/>
        <v>6.97</v>
      </c>
      <c r="N28" s="893">
        <v>0</v>
      </c>
      <c r="O28" s="892" t="s">
        <v>651</v>
      </c>
      <c r="P28" s="891">
        <v>29220</v>
      </c>
      <c r="Q28" s="890">
        <v>10072</v>
      </c>
      <c r="R28" s="889"/>
      <c r="S28" s="888">
        <v>8.3333333333333329E-2</v>
      </c>
      <c r="T28" s="887">
        <f t="shared" si="3"/>
        <v>8.3333333333333329E-2</v>
      </c>
      <c r="U28" s="887">
        <v>0</v>
      </c>
      <c r="V28" s="771">
        <f t="shared" si="4"/>
        <v>10072</v>
      </c>
      <c r="W28" s="887">
        <v>10072</v>
      </c>
      <c r="X28" s="772">
        <f t="shared" si="5"/>
        <v>0</v>
      </c>
    </row>
    <row r="29" spans="2:24" ht="15.75" x14ac:dyDescent="0.25">
      <c r="B29" s="893" t="s">
        <v>321</v>
      </c>
      <c r="C29" s="892" t="s">
        <v>107</v>
      </c>
      <c r="D29" s="891">
        <v>37986</v>
      </c>
      <c r="E29" s="890">
        <v>59.07</v>
      </c>
      <c r="F29" s="889"/>
      <c r="G29" s="888">
        <v>25</v>
      </c>
      <c r="H29" s="887">
        <f t="shared" si="0"/>
        <v>18</v>
      </c>
      <c r="I29" s="887">
        <v>-2.16</v>
      </c>
      <c r="J29" s="771">
        <f t="shared" si="1"/>
        <v>42.480000000000004</v>
      </c>
      <c r="K29" s="887">
        <v>40.32</v>
      </c>
      <c r="L29" s="772">
        <f t="shared" si="2"/>
        <v>18.75</v>
      </c>
      <c r="N29" s="893">
        <v>0</v>
      </c>
      <c r="O29" s="892" t="s">
        <v>651</v>
      </c>
      <c r="P29" s="891">
        <v>31777</v>
      </c>
      <c r="Q29" s="890">
        <v>9235</v>
      </c>
      <c r="R29" s="889"/>
      <c r="S29" s="888">
        <v>32</v>
      </c>
      <c r="T29" s="887">
        <f t="shared" si="3"/>
        <v>32</v>
      </c>
      <c r="U29" s="887">
        <v>0</v>
      </c>
      <c r="V29" s="771">
        <f t="shared" si="4"/>
        <v>9235</v>
      </c>
      <c r="W29" s="887">
        <v>9235</v>
      </c>
      <c r="X29" s="772">
        <f t="shared" si="5"/>
        <v>0</v>
      </c>
    </row>
    <row r="30" spans="2:24" ht="15.75" x14ac:dyDescent="0.25">
      <c r="B30" s="893" t="s">
        <v>321</v>
      </c>
      <c r="C30" s="892" t="s">
        <v>540</v>
      </c>
      <c r="D30" s="891">
        <v>43983</v>
      </c>
      <c r="E30" s="890">
        <v>64.510000000000005</v>
      </c>
      <c r="F30" s="889"/>
      <c r="G30" s="888">
        <v>20</v>
      </c>
      <c r="H30" s="887">
        <f t="shared" si="0"/>
        <v>1</v>
      </c>
      <c r="I30" s="887">
        <v>-3.12</v>
      </c>
      <c r="J30" s="771">
        <f t="shared" si="1"/>
        <v>7.47</v>
      </c>
      <c r="K30" s="887">
        <v>4.3499999999999996</v>
      </c>
      <c r="L30" s="772">
        <f t="shared" si="2"/>
        <v>60.160000000000004</v>
      </c>
      <c r="N30" s="893">
        <v>0</v>
      </c>
      <c r="O30" s="892" t="s">
        <v>651</v>
      </c>
      <c r="P30" s="891">
        <v>27394</v>
      </c>
      <c r="Q30" s="890">
        <v>9200</v>
      </c>
      <c r="R30" s="889"/>
      <c r="S30" s="888">
        <v>8.3333333333333329E-2</v>
      </c>
      <c r="T30" s="887">
        <f t="shared" si="3"/>
        <v>8.3333333333333329E-2</v>
      </c>
      <c r="U30" s="887">
        <v>0</v>
      </c>
      <c r="V30" s="771">
        <f t="shared" si="4"/>
        <v>9200</v>
      </c>
      <c r="W30" s="887">
        <v>9200</v>
      </c>
      <c r="X30" s="772">
        <f t="shared" si="5"/>
        <v>0</v>
      </c>
    </row>
    <row r="31" spans="2:24" ht="15.75" x14ac:dyDescent="0.25">
      <c r="B31" s="893" t="e">
        <v>#N/A</v>
      </c>
      <c r="C31" s="892" t="s">
        <v>540</v>
      </c>
      <c r="D31" s="891">
        <v>43983</v>
      </c>
      <c r="E31" s="890">
        <v>3.47</v>
      </c>
      <c r="F31" s="889"/>
      <c r="G31" s="888">
        <v>20</v>
      </c>
      <c r="H31" s="887">
        <f t="shared" si="0"/>
        <v>1</v>
      </c>
      <c r="I31" s="887">
        <v>-0.12</v>
      </c>
      <c r="J31" s="771">
        <f t="shared" si="1"/>
        <v>0.19</v>
      </c>
      <c r="K31" s="887">
        <v>7.0000000000000007E-2</v>
      </c>
      <c r="L31" s="772">
        <f t="shared" si="2"/>
        <v>3.4000000000000004</v>
      </c>
      <c r="N31" s="893">
        <v>0</v>
      </c>
      <c r="O31" s="892" t="s">
        <v>651</v>
      </c>
      <c r="P31" s="891">
        <v>33238</v>
      </c>
      <c r="Q31" s="890">
        <v>8914</v>
      </c>
      <c r="R31" s="889"/>
      <c r="S31" s="888">
        <v>32</v>
      </c>
      <c r="T31" s="887">
        <f t="shared" si="3"/>
        <v>31</v>
      </c>
      <c r="U31" s="887">
        <v>283.32</v>
      </c>
      <c r="V31" s="771">
        <f t="shared" si="4"/>
        <v>8134.98</v>
      </c>
      <c r="W31" s="887">
        <v>8418.2999999999993</v>
      </c>
      <c r="X31" s="772">
        <f t="shared" si="5"/>
        <v>495.70000000000073</v>
      </c>
    </row>
    <row r="32" spans="2:24" ht="15.75" x14ac:dyDescent="0.25">
      <c r="B32" s="893" t="s">
        <v>321</v>
      </c>
      <c r="C32" s="892" t="s">
        <v>540</v>
      </c>
      <c r="D32" s="891">
        <v>43983</v>
      </c>
      <c r="E32" s="890">
        <v>89.72</v>
      </c>
      <c r="F32" s="889"/>
      <c r="G32" s="888">
        <v>20</v>
      </c>
      <c r="H32" s="887">
        <f t="shared" si="0"/>
        <v>1</v>
      </c>
      <c r="I32" s="887">
        <v>-4.32</v>
      </c>
      <c r="J32" s="771">
        <f t="shared" si="1"/>
        <v>10.36</v>
      </c>
      <c r="K32" s="887">
        <v>6.04</v>
      </c>
      <c r="L32" s="772">
        <f t="shared" si="2"/>
        <v>83.679999999999993</v>
      </c>
      <c r="N32" s="893">
        <v>0</v>
      </c>
      <c r="O32" s="892" t="s">
        <v>651</v>
      </c>
      <c r="P32" s="891">
        <v>30681</v>
      </c>
      <c r="Q32" s="890">
        <v>8874</v>
      </c>
      <c r="R32" s="889"/>
      <c r="S32" s="888">
        <v>32</v>
      </c>
      <c r="T32" s="887">
        <f t="shared" si="3"/>
        <v>32</v>
      </c>
      <c r="U32" s="887">
        <v>0</v>
      </c>
      <c r="V32" s="771">
        <f t="shared" si="4"/>
        <v>8874</v>
      </c>
      <c r="W32" s="887">
        <v>8874</v>
      </c>
      <c r="X32" s="772">
        <f t="shared" si="5"/>
        <v>0</v>
      </c>
    </row>
    <row r="33" spans="2:24" ht="15.75" x14ac:dyDescent="0.25">
      <c r="B33" s="893" t="e">
        <v>#N/A</v>
      </c>
      <c r="C33" s="892" t="s">
        <v>540</v>
      </c>
      <c r="D33" s="891">
        <v>43983</v>
      </c>
      <c r="E33" s="890">
        <v>4.2</v>
      </c>
      <c r="F33" s="889"/>
      <c r="G33" s="888">
        <v>20</v>
      </c>
      <c r="H33" s="887">
        <f t="shared" si="0"/>
        <v>1</v>
      </c>
      <c r="I33" s="887">
        <v>-0.24</v>
      </c>
      <c r="J33" s="771">
        <f t="shared" si="1"/>
        <v>0.38</v>
      </c>
      <c r="K33" s="887">
        <v>0.14000000000000001</v>
      </c>
      <c r="L33" s="772">
        <f t="shared" si="2"/>
        <v>4.0600000000000005</v>
      </c>
      <c r="N33" s="893">
        <v>0</v>
      </c>
      <c r="O33" s="892" t="s">
        <v>651</v>
      </c>
      <c r="P33" s="891">
        <v>27759</v>
      </c>
      <c r="Q33" s="890">
        <v>7235</v>
      </c>
      <c r="R33" s="889"/>
      <c r="S33" s="888">
        <v>8.3333333333333329E-2</v>
      </c>
      <c r="T33" s="887">
        <f t="shared" si="3"/>
        <v>8.3333333333333329E-2</v>
      </c>
      <c r="U33" s="887">
        <v>0</v>
      </c>
      <c r="V33" s="771">
        <f t="shared" si="4"/>
        <v>7235</v>
      </c>
      <c r="W33" s="887">
        <v>7235</v>
      </c>
      <c r="X33" s="772">
        <f t="shared" si="5"/>
        <v>0</v>
      </c>
    </row>
    <row r="34" spans="2:24" ht="15.75" x14ac:dyDescent="0.25">
      <c r="B34" s="893" t="s">
        <v>321</v>
      </c>
      <c r="C34" s="892" t="s">
        <v>539</v>
      </c>
      <c r="D34" s="891">
        <v>44075</v>
      </c>
      <c r="E34" s="890">
        <v>0.27</v>
      </c>
      <c r="F34" s="889"/>
      <c r="G34" s="888">
        <v>20</v>
      </c>
      <c r="H34" s="887">
        <f t="shared" si="0"/>
        <v>1</v>
      </c>
      <c r="I34" s="887">
        <v>0</v>
      </c>
      <c r="J34" s="771">
        <f t="shared" si="1"/>
        <v>0</v>
      </c>
      <c r="K34" s="887">
        <v>0</v>
      </c>
      <c r="L34" s="772">
        <f t="shared" si="2"/>
        <v>0.27</v>
      </c>
      <c r="N34" s="893">
        <v>0</v>
      </c>
      <c r="O34" s="892" t="s">
        <v>651</v>
      </c>
      <c r="P34" s="891">
        <v>32142</v>
      </c>
      <c r="Q34" s="890">
        <v>7000</v>
      </c>
      <c r="R34" s="889"/>
      <c r="S34" s="888">
        <v>32</v>
      </c>
      <c r="T34" s="887">
        <f t="shared" si="3"/>
        <v>32</v>
      </c>
      <c r="U34" s="887">
        <v>0</v>
      </c>
      <c r="V34" s="771">
        <f t="shared" si="4"/>
        <v>7000</v>
      </c>
      <c r="W34" s="887">
        <v>7000</v>
      </c>
      <c r="X34" s="772">
        <f t="shared" si="5"/>
        <v>0</v>
      </c>
    </row>
    <row r="35" spans="2:24" ht="15.75" x14ac:dyDescent="0.25">
      <c r="B35" s="893" t="s">
        <v>312</v>
      </c>
      <c r="C35" s="892" t="s">
        <v>541</v>
      </c>
      <c r="D35" s="891">
        <v>43033</v>
      </c>
      <c r="E35" s="890">
        <v>3458.22</v>
      </c>
      <c r="F35" s="889"/>
      <c r="G35" s="888">
        <v>40</v>
      </c>
      <c r="H35" s="887">
        <f t="shared" si="0"/>
        <v>4</v>
      </c>
      <c r="I35" s="887">
        <v>-86.52</v>
      </c>
      <c r="J35" s="771">
        <f t="shared" si="1"/>
        <v>360.13</v>
      </c>
      <c r="K35" s="887">
        <v>273.61</v>
      </c>
      <c r="L35" s="772">
        <f t="shared" si="2"/>
        <v>3184.6099999999997</v>
      </c>
      <c r="N35" s="893">
        <v>0</v>
      </c>
      <c r="O35" s="892" t="s">
        <v>651</v>
      </c>
      <c r="P35" s="891">
        <v>32873</v>
      </c>
      <c r="Q35" s="890">
        <v>6000</v>
      </c>
      <c r="R35" s="889"/>
      <c r="S35" s="888">
        <v>32</v>
      </c>
      <c r="T35" s="887">
        <f t="shared" si="3"/>
        <v>32</v>
      </c>
      <c r="U35" s="887">
        <v>189.24</v>
      </c>
      <c r="V35" s="771">
        <f t="shared" si="4"/>
        <v>5653.09</v>
      </c>
      <c r="W35" s="887">
        <v>5842.33</v>
      </c>
      <c r="X35" s="772">
        <f t="shared" si="5"/>
        <v>157.67000000000007</v>
      </c>
    </row>
    <row r="36" spans="2:24" ht="15.75" x14ac:dyDescent="0.25">
      <c r="B36" s="893" t="s">
        <v>312</v>
      </c>
      <c r="C36" s="892" t="s">
        <v>542</v>
      </c>
      <c r="D36" s="891">
        <v>43033</v>
      </c>
      <c r="E36" s="890">
        <v>5341.33</v>
      </c>
      <c r="F36" s="889"/>
      <c r="G36" s="888">
        <v>40</v>
      </c>
      <c r="H36" s="887">
        <f t="shared" si="0"/>
        <v>4</v>
      </c>
      <c r="I36" s="887">
        <v>-133.56</v>
      </c>
      <c r="J36" s="771">
        <f t="shared" si="1"/>
        <v>556.5</v>
      </c>
      <c r="K36" s="887">
        <v>422.94</v>
      </c>
      <c r="L36" s="772">
        <f t="shared" si="2"/>
        <v>4918.3900000000003</v>
      </c>
      <c r="N36" s="893">
        <v>0</v>
      </c>
      <c r="O36" s="892" t="s">
        <v>651</v>
      </c>
      <c r="P36" s="891">
        <v>28490</v>
      </c>
      <c r="Q36" s="890">
        <v>5976</v>
      </c>
      <c r="R36" s="889"/>
      <c r="S36" s="888">
        <v>8.3333333333333329E-2</v>
      </c>
      <c r="T36" s="887">
        <f t="shared" si="3"/>
        <v>8.3333333333333329E-2</v>
      </c>
      <c r="U36" s="887">
        <v>0</v>
      </c>
      <c r="V36" s="771">
        <f t="shared" si="4"/>
        <v>5976</v>
      </c>
      <c r="W36" s="887">
        <v>5976</v>
      </c>
      <c r="X36" s="772">
        <f t="shared" si="5"/>
        <v>0</v>
      </c>
    </row>
    <row r="37" spans="2:24" ht="15.75" x14ac:dyDescent="0.25">
      <c r="B37" s="893" t="s">
        <v>312</v>
      </c>
      <c r="C37" s="892" t="s">
        <v>543</v>
      </c>
      <c r="D37" s="891">
        <v>43889</v>
      </c>
      <c r="E37" s="890">
        <v>4875.43</v>
      </c>
      <c r="F37" s="889"/>
      <c r="G37" s="888">
        <v>30</v>
      </c>
      <c r="H37" s="887">
        <f t="shared" si="0"/>
        <v>1</v>
      </c>
      <c r="I37" s="887">
        <v>-162.48000000000002</v>
      </c>
      <c r="J37" s="771">
        <f t="shared" si="1"/>
        <v>243.38000000000002</v>
      </c>
      <c r="K37" s="887">
        <v>80.900000000000006</v>
      </c>
      <c r="L37" s="772">
        <f t="shared" si="2"/>
        <v>4794.5300000000007</v>
      </c>
      <c r="N37" s="893">
        <v>0</v>
      </c>
      <c r="O37" s="892" t="s">
        <v>651</v>
      </c>
      <c r="P37" s="891">
        <v>26664</v>
      </c>
      <c r="Q37" s="890">
        <v>5976</v>
      </c>
      <c r="R37" s="889"/>
      <c r="S37" s="888">
        <v>8.3333333333333329E-2</v>
      </c>
      <c r="T37" s="887">
        <f t="shared" si="3"/>
        <v>8.3333333333333329E-2</v>
      </c>
      <c r="U37" s="887">
        <v>0</v>
      </c>
      <c r="V37" s="771">
        <f t="shared" si="4"/>
        <v>5976</v>
      </c>
      <c r="W37" s="887">
        <v>5976</v>
      </c>
      <c r="X37" s="772">
        <f t="shared" si="5"/>
        <v>0</v>
      </c>
    </row>
    <row r="38" spans="2:24" ht="15.75" x14ac:dyDescent="0.25">
      <c r="B38" s="893" t="e">
        <v>#N/A</v>
      </c>
      <c r="C38" s="892" t="s">
        <v>543</v>
      </c>
      <c r="D38" s="891">
        <v>43889</v>
      </c>
      <c r="E38" s="890">
        <v>70.61</v>
      </c>
      <c r="F38" s="889"/>
      <c r="G38" s="888">
        <v>30</v>
      </c>
      <c r="H38" s="887">
        <f t="shared" si="0"/>
        <v>1</v>
      </c>
      <c r="I38" s="887">
        <v>-2.4000000000000004</v>
      </c>
      <c r="J38" s="771">
        <f t="shared" si="1"/>
        <v>3.6000000000000005</v>
      </c>
      <c r="K38" s="887">
        <v>1.2</v>
      </c>
      <c r="L38" s="772">
        <f t="shared" si="2"/>
        <v>69.41</v>
      </c>
      <c r="N38" s="893">
        <v>0</v>
      </c>
      <c r="O38" s="892" t="s">
        <v>651</v>
      </c>
      <c r="P38" s="891">
        <v>28125</v>
      </c>
      <c r="Q38" s="890">
        <v>5740</v>
      </c>
      <c r="R38" s="889"/>
      <c r="S38" s="888">
        <v>8.3333333333333329E-2</v>
      </c>
      <c r="T38" s="887">
        <f t="shared" si="3"/>
        <v>8.3333333333333329E-2</v>
      </c>
      <c r="U38" s="887">
        <v>0</v>
      </c>
      <c r="V38" s="771">
        <f t="shared" si="4"/>
        <v>5740</v>
      </c>
      <c r="W38" s="887">
        <v>5740</v>
      </c>
      <c r="X38" s="772">
        <f t="shared" si="5"/>
        <v>0</v>
      </c>
    </row>
    <row r="39" spans="2:24" ht="15.75" x14ac:dyDescent="0.25">
      <c r="B39" s="893" t="s">
        <v>308</v>
      </c>
      <c r="C39" s="892" t="s">
        <v>544</v>
      </c>
      <c r="D39" s="891">
        <v>37986</v>
      </c>
      <c r="E39" s="890">
        <v>10439.700000000001</v>
      </c>
      <c r="F39" s="889"/>
      <c r="G39" s="888">
        <v>10</v>
      </c>
      <c r="H39" s="887">
        <f t="shared" si="0"/>
        <v>10</v>
      </c>
      <c r="I39" s="887">
        <v>0</v>
      </c>
      <c r="J39" s="771">
        <f t="shared" si="1"/>
        <v>10439.700000000001</v>
      </c>
      <c r="K39" s="887">
        <v>10439.700000000001</v>
      </c>
      <c r="L39" s="772">
        <f t="shared" si="2"/>
        <v>0</v>
      </c>
      <c r="N39" s="893">
        <v>0</v>
      </c>
      <c r="O39" s="892" t="s">
        <v>651</v>
      </c>
      <c r="P39" s="891">
        <v>27029</v>
      </c>
      <c r="Q39" s="890">
        <v>5190</v>
      </c>
      <c r="R39" s="889"/>
      <c r="S39" s="888">
        <v>8.3333333333333329E-2</v>
      </c>
      <c r="T39" s="887">
        <f t="shared" si="3"/>
        <v>8.3333333333333329E-2</v>
      </c>
      <c r="U39" s="887">
        <v>0</v>
      </c>
      <c r="V39" s="771">
        <f t="shared" si="4"/>
        <v>5190</v>
      </c>
      <c r="W39" s="887">
        <v>5190</v>
      </c>
      <c r="X39" s="772">
        <f t="shared" si="5"/>
        <v>0</v>
      </c>
    </row>
    <row r="40" spans="2:24" ht="15.75" x14ac:dyDescent="0.25">
      <c r="B40" s="893" t="s">
        <v>308</v>
      </c>
      <c r="C40" s="892" t="s">
        <v>545</v>
      </c>
      <c r="D40" s="891">
        <v>43437</v>
      </c>
      <c r="E40" s="890">
        <v>1233.82</v>
      </c>
      <c r="F40" s="889"/>
      <c r="G40" s="888">
        <v>5</v>
      </c>
      <c r="H40" s="887">
        <f t="shared" si="0"/>
        <v>3</v>
      </c>
      <c r="I40" s="887">
        <v>-246.71999999999997</v>
      </c>
      <c r="J40" s="771">
        <f t="shared" si="1"/>
        <v>575.67999999999995</v>
      </c>
      <c r="K40" s="887">
        <v>328.96</v>
      </c>
      <c r="L40" s="772">
        <f t="shared" si="2"/>
        <v>904.8599999999999</v>
      </c>
      <c r="N40" s="893">
        <v>0</v>
      </c>
      <c r="O40" s="892" t="s">
        <v>651</v>
      </c>
      <c r="P40" s="891">
        <v>38717</v>
      </c>
      <c r="Q40" s="890">
        <v>844.45</v>
      </c>
      <c r="R40" s="889"/>
      <c r="S40" s="888">
        <v>32</v>
      </c>
      <c r="T40" s="887">
        <f t="shared" si="3"/>
        <v>16</v>
      </c>
      <c r="U40" s="887">
        <v>26.52</v>
      </c>
      <c r="V40" s="771">
        <f t="shared" si="4"/>
        <v>372.52000000000004</v>
      </c>
      <c r="W40" s="887">
        <v>399.04</v>
      </c>
      <c r="X40" s="772">
        <f t="shared" si="5"/>
        <v>445.41</v>
      </c>
    </row>
    <row r="41" spans="2:24" ht="15.75" x14ac:dyDescent="0.25">
      <c r="B41" s="893" t="s">
        <v>308</v>
      </c>
      <c r="C41" s="892" t="s">
        <v>546</v>
      </c>
      <c r="D41" s="891">
        <v>43437</v>
      </c>
      <c r="E41" s="890">
        <v>2088.29</v>
      </c>
      <c r="F41" s="889"/>
      <c r="G41" s="888">
        <v>5</v>
      </c>
      <c r="H41" s="887">
        <f t="shared" si="0"/>
        <v>3</v>
      </c>
      <c r="I41" s="887">
        <v>-417.72</v>
      </c>
      <c r="J41" s="771">
        <f t="shared" si="1"/>
        <v>974.59</v>
      </c>
      <c r="K41" s="887">
        <v>556.87</v>
      </c>
      <c r="L41" s="772">
        <f t="shared" si="2"/>
        <v>1531.42</v>
      </c>
      <c r="N41" s="893">
        <v>0</v>
      </c>
      <c r="O41" s="892" t="s">
        <v>651</v>
      </c>
      <c r="P41" s="891">
        <v>35064</v>
      </c>
      <c r="Q41" s="890">
        <v>800</v>
      </c>
      <c r="R41" s="889"/>
      <c r="S41" s="888">
        <v>32</v>
      </c>
      <c r="T41" s="887">
        <f t="shared" si="3"/>
        <v>26</v>
      </c>
      <c r="U41" s="887">
        <v>25.200000000000003</v>
      </c>
      <c r="V41" s="771">
        <f t="shared" si="4"/>
        <v>603.01</v>
      </c>
      <c r="W41" s="887">
        <v>628.21</v>
      </c>
      <c r="X41" s="772">
        <f t="shared" si="5"/>
        <v>171.78999999999996</v>
      </c>
    </row>
    <row r="42" spans="2:24" ht="15.75" x14ac:dyDescent="0.25">
      <c r="B42" s="893" t="s">
        <v>308</v>
      </c>
      <c r="C42" s="892" t="s">
        <v>547</v>
      </c>
      <c r="D42" s="891">
        <v>44169</v>
      </c>
      <c r="E42" s="890">
        <v>7080</v>
      </c>
      <c r="F42" s="889"/>
      <c r="G42" s="888">
        <v>5</v>
      </c>
      <c r="H42" s="887">
        <f t="shared" si="0"/>
        <v>1</v>
      </c>
      <c r="I42" s="887">
        <v>-1416</v>
      </c>
      <c r="J42" s="771">
        <f t="shared" si="1"/>
        <v>1534</v>
      </c>
      <c r="K42" s="887">
        <v>118</v>
      </c>
      <c r="L42" s="772">
        <f t="shared" si="2"/>
        <v>6962</v>
      </c>
      <c r="N42" s="893">
        <v>0</v>
      </c>
      <c r="O42" s="892" t="s">
        <v>651</v>
      </c>
      <c r="P42" s="891">
        <v>36160</v>
      </c>
      <c r="Q42" s="890">
        <v>400</v>
      </c>
      <c r="R42" s="889"/>
      <c r="S42" s="888">
        <v>32</v>
      </c>
      <c r="T42" s="887">
        <f t="shared" si="3"/>
        <v>23</v>
      </c>
      <c r="U42" s="887">
        <v>12.600000000000001</v>
      </c>
      <c r="V42" s="771">
        <f t="shared" si="4"/>
        <v>264.08999999999997</v>
      </c>
      <c r="W42" s="887">
        <v>276.69</v>
      </c>
      <c r="X42" s="772">
        <f t="shared" si="5"/>
        <v>123.31</v>
      </c>
    </row>
    <row r="43" spans="2:24" ht="15.75" x14ac:dyDescent="0.25">
      <c r="B43" s="893" t="s">
        <v>308</v>
      </c>
      <c r="C43" s="892" t="s">
        <v>548</v>
      </c>
      <c r="D43" s="891">
        <v>44169</v>
      </c>
      <c r="E43" s="890">
        <v>2731.94</v>
      </c>
      <c r="F43" s="889"/>
      <c r="G43" s="888">
        <v>5</v>
      </c>
      <c r="H43" s="887">
        <f t="shared" si="0"/>
        <v>1</v>
      </c>
      <c r="I43" s="887">
        <v>-546.36</v>
      </c>
      <c r="J43" s="771">
        <f t="shared" si="1"/>
        <v>591.89</v>
      </c>
      <c r="K43" s="887">
        <v>45.53</v>
      </c>
      <c r="L43" s="772">
        <f t="shared" si="2"/>
        <v>2686.41</v>
      </c>
      <c r="N43" s="893" t="s">
        <v>313</v>
      </c>
      <c r="O43" s="892" t="s">
        <v>532</v>
      </c>
      <c r="P43" s="891">
        <v>39082</v>
      </c>
      <c r="Q43" s="890">
        <v>22217.279999999999</v>
      </c>
      <c r="R43" s="889"/>
      <c r="S43" s="888">
        <v>35</v>
      </c>
      <c r="T43" s="887">
        <f t="shared" si="3"/>
        <v>15</v>
      </c>
      <c r="U43" s="887">
        <v>638.40000000000009</v>
      </c>
      <c r="V43" s="771">
        <f t="shared" si="4"/>
        <v>8330.98</v>
      </c>
      <c r="W43" s="887">
        <v>8969.3799999999992</v>
      </c>
      <c r="X43" s="772">
        <f t="shared" si="5"/>
        <v>13247.9</v>
      </c>
    </row>
    <row r="44" spans="2:24" ht="15.75" x14ac:dyDescent="0.25">
      <c r="B44" s="893" t="s">
        <v>308</v>
      </c>
      <c r="C44" s="892" t="s">
        <v>549</v>
      </c>
      <c r="D44" s="891">
        <v>44169</v>
      </c>
      <c r="E44" s="890">
        <v>5463.87</v>
      </c>
      <c r="F44" s="889"/>
      <c r="G44" s="888">
        <v>5</v>
      </c>
      <c r="H44" s="887">
        <f t="shared" si="0"/>
        <v>1</v>
      </c>
      <c r="I44" s="887">
        <v>-1092.72</v>
      </c>
      <c r="J44" s="771">
        <f t="shared" si="1"/>
        <v>1183.78</v>
      </c>
      <c r="K44" s="887">
        <v>91.06</v>
      </c>
      <c r="L44" s="772">
        <f t="shared" si="2"/>
        <v>5372.8099999999995</v>
      </c>
      <c r="N44" s="893" t="s">
        <v>313</v>
      </c>
      <c r="O44" s="892" t="s">
        <v>2250</v>
      </c>
      <c r="P44" s="891">
        <v>39447</v>
      </c>
      <c r="Q44" s="890">
        <v>6051.15</v>
      </c>
      <c r="R44" s="889"/>
      <c r="S44" s="888">
        <v>35</v>
      </c>
      <c r="T44" s="887">
        <f t="shared" si="3"/>
        <v>14</v>
      </c>
      <c r="U44" s="887">
        <v>173.88</v>
      </c>
      <c r="V44" s="771">
        <f t="shared" si="4"/>
        <v>2096.19</v>
      </c>
      <c r="W44" s="887">
        <v>2270.0700000000002</v>
      </c>
      <c r="X44" s="772">
        <f t="shared" si="5"/>
        <v>3781.0799999999995</v>
      </c>
    </row>
    <row r="45" spans="2:24" ht="15.75" x14ac:dyDescent="0.25">
      <c r="B45" s="893" t="s">
        <v>308</v>
      </c>
      <c r="C45" s="892" t="s">
        <v>550</v>
      </c>
      <c r="D45" s="891">
        <v>44169</v>
      </c>
      <c r="E45" s="890">
        <v>10927.75</v>
      </c>
      <c r="F45" s="889"/>
      <c r="G45" s="888">
        <v>5</v>
      </c>
      <c r="H45" s="887">
        <f t="shared" si="0"/>
        <v>1</v>
      </c>
      <c r="I45" s="887">
        <v>-2185.56</v>
      </c>
      <c r="J45" s="771">
        <f t="shared" si="1"/>
        <v>2367.69</v>
      </c>
      <c r="K45" s="887">
        <v>182.13</v>
      </c>
      <c r="L45" s="772">
        <f t="shared" si="2"/>
        <v>10745.62</v>
      </c>
      <c r="N45" s="893" t="s">
        <v>313</v>
      </c>
      <c r="O45" s="892" t="s">
        <v>532</v>
      </c>
      <c r="P45" s="891">
        <v>39447</v>
      </c>
      <c r="Q45" s="890">
        <v>8671.59</v>
      </c>
      <c r="R45" s="889"/>
      <c r="S45" s="888">
        <v>35</v>
      </c>
      <c r="T45" s="887">
        <f t="shared" si="3"/>
        <v>14</v>
      </c>
      <c r="U45" s="887">
        <v>249.12</v>
      </c>
      <c r="V45" s="771">
        <f t="shared" si="4"/>
        <v>3003.52</v>
      </c>
      <c r="W45" s="887">
        <v>3252.64</v>
      </c>
      <c r="X45" s="772">
        <f t="shared" si="5"/>
        <v>5418.9500000000007</v>
      </c>
    </row>
    <row r="46" spans="2:24" ht="15.75" x14ac:dyDescent="0.25">
      <c r="B46" s="893" t="s">
        <v>308</v>
      </c>
      <c r="C46" s="892" t="s">
        <v>551</v>
      </c>
      <c r="D46" s="891">
        <v>44169</v>
      </c>
      <c r="E46" s="890">
        <v>5463.87</v>
      </c>
      <c r="F46" s="889"/>
      <c r="G46" s="888">
        <v>5</v>
      </c>
      <c r="H46" s="887">
        <f t="shared" si="0"/>
        <v>1</v>
      </c>
      <c r="I46" s="887">
        <v>-1092.72</v>
      </c>
      <c r="J46" s="771">
        <f t="shared" si="1"/>
        <v>1183.78</v>
      </c>
      <c r="K46" s="887">
        <v>91.06</v>
      </c>
      <c r="L46" s="772">
        <f t="shared" si="2"/>
        <v>5372.8099999999995</v>
      </c>
      <c r="N46" s="893" t="s">
        <v>313</v>
      </c>
      <c r="O46" s="892" t="s">
        <v>532</v>
      </c>
      <c r="P46" s="891">
        <v>39447</v>
      </c>
      <c r="Q46" s="890">
        <v>7679.92</v>
      </c>
      <c r="R46" s="889"/>
      <c r="S46" s="888">
        <v>35</v>
      </c>
      <c r="T46" s="887">
        <f t="shared" si="3"/>
        <v>14</v>
      </c>
      <c r="U46" s="887">
        <v>219.96000000000004</v>
      </c>
      <c r="V46" s="771">
        <f t="shared" si="4"/>
        <v>2656.19</v>
      </c>
      <c r="W46" s="887">
        <v>2876.15</v>
      </c>
      <c r="X46" s="772">
        <f t="shared" si="5"/>
        <v>4803.7700000000004</v>
      </c>
    </row>
    <row r="47" spans="2:24" ht="15.75" x14ac:dyDescent="0.25">
      <c r="B47" s="893" t="s">
        <v>308</v>
      </c>
      <c r="C47" s="892" t="s">
        <v>552</v>
      </c>
      <c r="D47" s="891">
        <v>44169</v>
      </c>
      <c r="E47" s="890">
        <v>4097.8900000000003</v>
      </c>
      <c r="F47" s="889"/>
      <c r="G47" s="888">
        <v>5</v>
      </c>
      <c r="H47" s="887">
        <f t="shared" si="0"/>
        <v>1</v>
      </c>
      <c r="I47" s="887">
        <v>-819.59999999999991</v>
      </c>
      <c r="J47" s="771">
        <f t="shared" si="1"/>
        <v>887.89999999999986</v>
      </c>
      <c r="K47" s="887">
        <v>68.3</v>
      </c>
      <c r="L47" s="772">
        <f t="shared" si="2"/>
        <v>4029.59</v>
      </c>
      <c r="N47" s="893" t="s">
        <v>313</v>
      </c>
      <c r="O47" s="892" t="s">
        <v>532</v>
      </c>
      <c r="P47" s="891">
        <v>39447</v>
      </c>
      <c r="Q47" s="890">
        <v>7679.92</v>
      </c>
      <c r="R47" s="889"/>
      <c r="S47" s="888">
        <v>35</v>
      </c>
      <c r="T47" s="887">
        <f t="shared" si="3"/>
        <v>14</v>
      </c>
      <c r="U47" s="887">
        <v>219.96000000000004</v>
      </c>
      <c r="V47" s="771">
        <f t="shared" si="4"/>
        <v>2656.19</v>
      </c>
      <c r="W47" s="887">
        <v>2876.15</v>
      </c>
      <c r="X47" s="772">
        <f t="shared" si="5"/>
        <v>4803.7700000000004</v>
      </c>
    </row>
    <row r="48" spans="2:24" ht="15.75" x14ac:dyDescent="0.25">
      <c r="B48" s="893" t="e">
        <v>#N/A</v>
      </c>
      <c r="C48" s="892" t="s">
        <v>547</v>
      </c>
      <c r="D48" s="891">
        <v>44169</v>
      </c>
      <c r="E48" s="890">
        <v>151.71</v>
      </c>
      <c r="F48" s="889"/>
      <c r="G48" s="888">
        <v>5</v>
      </c>
      <c r="H48" s="887">
        <f t="shared" si="0"/>
        <v>1</v>
      </c>
      <c r="I48" s="887">
        <v>-30.360000000000003</v>
      </c>
      <c r="J48" s="771">
        <f t="shared" si="1"/>
        <v>32.89</v>
      </c>
      <c r="K48" s="887">
        <v>2.5299999999999998</v>
      </c>
      <c r="L48" s="772">
        <f t="shared" si="2"/>
        <v>149.18</v>
      </c>
      <c r="N48" s="893" t="s">
        <v>313</v>
      </c>
      <c r="O48" s="892" t="s">
        <v>684</v>
      </c>
      <c r="P48" s="891">
        <v>42643</v>
      </c>
      <c r="Q48" s="890">
        <v>2750</v>
      </c>
      <c r="R48" s="889"/>
      <c r="S48" s="888">
        <v>10</v>
      </c>
      <c r="T48" s="887">
        <f t="shared" si="3"/>
        <v>5</v>
      </c>
      <c r="U48" s="887">
        <v>276.48</v>
      </c>
      <c r="V48" s="771">
        <f t="shared" si="4"/>
        <v>860.36999999999989</v>
      </c>
      <c r="W48" s="887">
        <v>1136.8499999999999</v>
      </c>
      <c r="X48" s="772">
        <f t="shared" si="5"/>
        <v>1613.15</v>
      </c>
    </row>
    <row r="49" spans="2:24" ht="15.75" x14ac:dyDescent="0.25">
      <c r="B49" s="893" t="e">
        <v>#N/A</v>
      </c>
      <c r="C49" s="892" t="s">
        <v>550</v>
      </c>
      <c r="D49" s="891">
        <v>44169</v>
      </c>
      <c r="E49" s="890">
        <v>4.1399999999999997</v>
      </c>
      <c r="F49" s="889"/>
      <c r="G49" s="888">
        <v>5</v>
      </c>
      <c r="H49" s="887">
        <f t="shared" si="0"/>
        <v>1</v>
      </c>
      <c r="I49" s="887">
        <v>-0.84000000000000008</v>
      </c>
      <c r="J49" s="771">
        <f t="shared" si="1"/>
        <v>0.91000000000000014</v>
      </c>
      <c r="K49" s="887">
        <v>7.0000000000000007E-2</v>
      </c>
      <c r="L49" s="772">
        <f t="shared" si="2"/>
        <v>4.0699999999999994</v>
      </c>
      <c r="N49" s="893" t="s">
        <v>313</v>
      </c>
      <c r="O49" s="892" t="s">
        <v>532</v>
      </c>
      <c r="P49" s="891">
        <v>29586</v>
      </c>
      <c r="Q49" s="890">
        <v>17879</v>
      </c>
      <c r="R49" s="889"/>
      <c r="S49" s="888">
        <v>8.3333333333333329E-2</v>
      </c>
      <c r="T49" s="887">
        <f t="shared" si="3"/>
        <v>8.3333333333333329E-2</v>
      </c>
      <c r="U49" s="887">
        <v>0</v>
      </c>
      <c r="V49" s="771">
        <f t="shared" si="4"/>
        <v>17879</v>
      </c>
      <c r="W49" s="887">
        <v>17879</v>
      </c>
      <c r="X49" s="772">
        <f t="shared" si="5"/>
        <v>0</v>
      </c>
    </row>
    <row r="50" spans="2:24" ht="15.75" x14ac:dyDescent="0.25">
      <c r="B50" s="893" t="e">
        <v>#N/A</v>
      </c>
      <c r="C50" s="892" t="s">
        <v>548</v>
      </c>
      <c r="D50" s="891">
        <v>44169</v>
      </c>
      <c r="E50" s="890">
        <v>1.04</v>
      </c>
      <c r="F50" s="889"/>
      <c r="G50" s="888">
        <v>5</v>
      </c>
      <c r="H50" s="887">
        <f t="shared" si="0"/>
        <v>1</v>
      </c>
      <c r="I50" s="887">
        <v>-0.24</v>
      </c>
      <c r="J50" s="771">
        <f t="shared" si="1"/>
        <v>0.26</v>
      </c>
      <c r="K50" s="887">
        <v>0.02</v>
      </c>
      <c r="L50" s="772">
        <f t="shared" si="2"/>
        <v>1.02</v>
      </c>
      <c r="N50" s="893" t="s">
        <v>313</v>
      </c>
      <c r="O50" s="892" t="s">
        <v>532</v>
      </c>
      <c r="P50" s="891">
        <v>37986</v>
      </c>
      <c r="Q50" s="890">
        <v>15717.25</v>
      </c>
      <c r="R50" s="889"/>
      <c r="S50" s="888">
        <v>30</v>
      </c>
      <c r="T50" s="887">
        <f t="shared" si="3"/>
        <v>18</v>
      </c>
      <c r="U50" s="887">
        <v>528.12</v>
      </c>
      <c r="V50" s="771">
        <f t="shared" si="4"/>
        <v>8456.369999999999</v>
      </c>
      <c r="W50" s="887">
        <v>8984.49</v>
      </c>
      <c r="X50" s="772">
        <f t="shared" si="5"/>
        <v>6732.76</v>
      </c>
    </row>
    <row r="51" spans="2:24" ht="15.75" x14ac:dyDescent="0.25">
      <c r="B51" s="893" t="e">
        <v>#N/A</v>
      </c>
      <c r="C51" s="892" t="s">
        <v>549</v>
      </c>
      <c r="D51" s="891">
        <v>44169</v>
      </c>
      <c r="E51" s="890">
        <v>2.0699999999999998</v>
      </c>
      <c r="F51" s="889"/>
      <c r="G51" s="888">
        <v>5</v>
      </c>
      <c r="H51" s="887">
        <f t="shared" si="0"/>
        <v>1</v>
      </c>
      <c r="I51" s="887">
        <v>-0.36</v>
      </c>
      <c r="J51" s="771">
        <f t="shared" si="1"/>
        <v>0.39</v>
      </c>
      <c r="K51" s="887">
        <v>0.03</v>
      </c>
      <c r="L51" s="772">
        <f t="shared" si="2"/>
        <v>2.04</v>
      </c>
      <c r="N51" s="893" t="s">
        <v>313</v>
      </c>
      <c r="O51" s="892" t="s">
        <v>532</v>
      </c>
      <c r="P51" s="891">
        <v>38717</v>
      </c>
      <c r="Q51" s="890">
        <v>14504.3</v>
      </c>
      <c r="R51" s="889"/>
      <c r="S51" s="888">
        <v>30</v>
      </c>
      <c r="T51" s="887">
        <f t="shared" si="3"/>
        <v>16</v>
      </c>
      <c r="U51" s="887">
        <v>486.96</v>
      </c>
      <c r="V51" s="771">
        <f t="shared" si="4"/>
        <v>6833.93</v>
      </c>
      <c r="W51" s="887">
        <v>7320.89</v>
      </c>
      <c r="X51" s="772">
        <f t="shared" si="5"/>
        <v>7183.4099999999989</v>
      </c>
    </row>
    <row r="52" spans="2:24" ht="15.75" x14ac:dyDescent="0.25">
      <c r="B52" s="893" t="e">
        <v>#N/A</v>
      </c>
      <c r="C52" s="892" t="s">
        <v>551</v>
      </c>
      <c r="D52" s="891">
        <v>44169</v>
      </c>
      <c r="E52" s="890">
        <v>2.0699999999999998</v>
      </c>
      <c r="F52" s="889"/>
      <c r="G52" s="888">
        <v>5</v>
      </c>
      <c r="H52" s="887">
        <f t="shared" si="0"/>
        <v>1</v>
      </c>
      <c r="I52" s="887">
        <v>-0.36</v>
      </c>
      <c r="J52" s="771">
        <f t="shared" si="1"/>
        <v>0.39</v>
      </c>
      <c r="K52" s="887">
        <v>0.03</v>
      </c>
      <c r="L52" s="772">
        <f t="shared" si="2"/>
        <v>2.04</v>
      </c>
      <c r="N52" s="893" t="s">
        <v>313</v>
      </c>
      <c r="O52" s="892" t="s">
        <v>532</v>
      </c>
      <c r="P52" s="891">
        <v>30316</v>
      </c>
      <c r="Q52" s="890">
        <v>9317</v>
      </c>
      <c r="R52" s="889"/>
      <c r="S52" s="888">
        <v>30</v>
      </c>
      <c r="T52" s="887">
        <f t="shared" si="3"/>
        <v>30</v>
      </c>
      <c r="U52" s="887">
        <v>0</v>
      </c>
      <c r="V52" s="771">
        <f t="shared" si="4"/>
        <v>9317</v>
      </c>
      <c r="W52" s="887">
        <v>9317</v>
      </c>
      <c r="X52" s="772">
        <f t="shared" si="5"/>
        <v>0</v>
      </c>
    </row>
    <row r="53" spans="2:24" ht="15.75" x14ac:dyDescent="0.25">
      <c r="B53" s="893" t="e">
        <v>#N/A</v>
      </c>
      <c r="C53" s="892" t="s">
        <v>552</v>
      </c>
      <c r="D53" s="891">
        <v>44169</v>
      </c>
      <c r="E53" s="890">
        <v>1.55</v>
      </c>
      <c r="F53" s="889"/>
      <c r="G53" s="888">
        <v>5</v>
      </c>
      <c r="H53" s="887">
        <f t="shared" si="0"/>
        <v>1</v>
      </c>
      <c r="I53" s="887">
        <v>-0.36</v>
      </c>
      <c r="J53" s="771">
        <f t="shared" si="1"/>
        <v>0.39</v>
      </c>
      <c r="K53" s="887">
        <v>0.03</v>
      </c>
      <c r="L53" s="772">
        <f t="shared" si="2"/>
        <v>1.52</v>
      </c>
      <c r="N53" s="893" t="s">
        <v>313</v>
      </c>
      <c r="O53" s="892" t="s">
        <v>532</v>
      </c>
      <c r="P53" s="891">
        <v>31047</v>
      </c>
      <c r="Q53" s="890">
        <v>6606</v>
      </c>
      <c r="R53" s="889"/>
      <c r="S53" s="888">
        <v>30</v>
      </c>
      <c r="T53" s="887">
        <f t="shared" si="3"/>
        <v>30</v>
      </c>
      <c r="U53" s="887">
        <v>0</v>
      </c>
      <c r="V53" s="771">
        <f t="shared" si="4"/>
        <v>6606</v>
      </c>
      <c r="W53" s="887">
        <v>6606</v>
      </c>
      <c r="X53" s="772">
        <f t="shared" si="5"/>
        <v>0</v>
      </c>
    </row>
    <row r="54" spans="2:24" ht="15.75" x14ac:dyDescent="0.25">
      <c r="B54" s="893" t="s">
        <v>308</v>
      </c>
      <c r="C54" s="892" t="s">
        <v>553</v>
      </c>
      <c r="D54" s="891">
        <v>44169</v>
      </c>
      <c r="E54" s="890">
        <v>153976.98000000001</v>
      </c>
      <c r="F54" s="889"/>
      <c r="G54" s="888">
        <v>10</v>
      </c>
      <c r="H54" s="887">
        <f t="shared" si="0"/>
        <v>1</v>
      </c>
      <c r="I54" s="887">
        <v>-15397.68</v>
      </c>
      <c r="J54" s="771">
        <f t="shared" si="1"/>
        <v>16680.82</v>
      </c>
      <c r="K54" s="887">
        <v>1283.1400000000001</v>
      </c>
      <c r="L54" s="772">
        <f t="shared" si="2"/>
        <v>152693.84</v>
      </c>
      <c r="N54" s="893" t="s">
        <v>313</v>
      </c>
      <c r="O54" s="892" t="s">
        <v>532</v>
      </c>
      <c r="P54" s="891">
        <v>29951</v>
      </c>
      <c r="Q54" s="890">
        <v>4822.75</v>
      </c>
      <c r="R54" s="889"/>
      <c r="S54" s="888">
        <v>8.3333333333333329E-2</v>
      </c>
      <c r="T54" s="887">
        <f t="shared" si="3"/>
        <v>8.3333333333333329E-2</v>
      </c>
      <c r="U54" s="887">
        <v>0</v>
      </c>
      <c r="V54" s="771">
        <f t="shared" si="4"/>
        <v>4822.75</v>
      </c>
      <c r="W54" s="887">
        <v>4822.75</v>
      </c>
      <c r="X54" s="772">
        <f t="shared" si="5"/>
        <v>0</v>
      </c>
    </row>
    <row r="55" spans="2:24" ht="15.75" x14ac:dyDescent="0.25">
      <c r="B55" s="893" t="s">
        <v>308</v>
      </c>
      <c r="C55" s="892" t="s">
        <v>554</v>
      </c>
      <c r="D55" s="891">
        <v>44169</v>
      </c>
      <c r="E55" s="890">
        <v>10138.44</v>
      </c>
      <c r="F55" s="889"/>
      <c r="G55" s="888">
        <v>10</v>
      </c>
      <c r="H55" s="887">
        <f t="shared" si="0"/>
        <v>1</v>
      </c>
      <c r="I55" s="887">
        <v>-1013.8799999999999</v>
      </c>
      <c r="J55" s="771">
        <f t="shared" si="1"/>
        <v>1098.3699999999999</v>
      </c>
      <c r="K55" s="887">
        <v>84.49</v>
      </c>
      <c r="L55" s="772">
        <f t="shared" si="2"/>
        <v>10053.950000000001</v>
      </c>
      <c r="N55" s="893" t="s">
        <v>313</v>
      </c>
      <c r="O55" s="892" t="s">
        <v>532</v>
      </c>
      <c r="P55" s="891">
        <v>28855</v>
      </c>
      <c r="Q55" s="890">
        <v>2179.2199999999998</v>
      </c>
      <c r="R55" s="889"/>
      <c r="S55" s="888">
        <v>8.3333333333333329E-2</v>
      </c>
      <c r="T55" s="887">
        <f t="shared" si="3"/>
        <v>8.3333333333333329E-2</v>
      </c>
      <c r="U55" s="887">
        <v>0</v>
      </c>
      <c r="V55" s="771">
        <f t="shared" si="4"/>
        <v>2179.2199999999998</v>
      </c>
      <c r="W55" s="887">
        <v>2179.2199999999998</v>
      </c>
      <c r="X55" s="772">
        <f t="shared" si="5"/>
        <v>0</v>
      </c>
    </row>
    <row r="56" spans="2:24" ht="15.75" x14ac:dyDescent="0.25">
      <c r="B56" s="893" t="e">
        <v>#N/A</v>
      </c>
      <c r="C56" s="892" t="s">
        <v>554</v>
      </c>
      <c r="D56" s="891">
        <v>44169</v>
      </c>
      <c r="E56" s="890">
        <v>217.25</v>
      </c>
      <c r="F56" s="889"/>
      <c r="G56" s="888">
        <v>10</v>
      </c>
      <c r="H56" s="887">
        <f t="shared" si="0"/>
        <v>1</v>
      </c>
      <c r="I56" s="887">
        <v>-21.72</v>
      </c>
      <c r="J56" s="771">
        <f t="shared" si="1"/>
        <v>23.529999999999998</v>
      </c>
      <c r="K56" s="887">
        <v>1.81</v>
      </c>
      <c r="L56" s="772">
        <f t="shared" si="2"/>
        <v>215.44</v>
      </c>
      <c r="N56" s="893" t="s">
        <v>313</v>
      </c>
      <c r="O56" s="892" t="s">
        <v>532</v>
      </c>
      <c r="P56" s="891">
        <v>29220</v>
      </c>
      <c r="Q56" s="890">
        <v>1665.78</v>
      </c>
      <c r="R56" s="889"/>
      <c r="S56" s="888">
        <v>8.3333333333333329E-2</v>
      </c>
      <c r="T56" s="887">
        <f t="shared" si="3"/>
        <v>8.3333333333333329E-2</v>
      </c>
      <c r="U56" s="887">
        <v>0</v>
      </c>
      <c r="V56" s="771">
        <f t="shared" si="4"/>
        <v>1665.78</v>
      </c>
      <c r="W56" s="887">
        <v>1665.78</v>
      </c>
      <c r="X56" s="772">
        <f t="shared" si="5"/>
        <v>0</v>
      </c>
    </row>
    <row r="57" spans="2:24" ht="15.75" x14ac:dyDescent="0.25">
      <c r="B57" s="893" t="e">
        <v>#N/A</v>
      </c>
      <c r="C57" s="892" t="s">
        <v>553</v>
      </c>
      <c r="D57" s="891">
        <v>44169</v>
      </c>
      <c r="E57" s="890">
        <v>3299.44</v>
      </c>
      <c r="F57" s="889"/>
      <c r="G57" s="888">
        <v>10</v>
      </c>
      <c r="H57" s="887">
        <f t="shared" si="0"/>
        <v>1</v>
      </c>
      <c r="I57" s="887">
        <v>-330</v>
      </c>
      <c r="J57" s="771">
        <f t="shared" si="1"/>
        <v>357.5</v>
      </c>
      <c r="K57" s="887">
        <v>27.5</v>
      </c>
      <c r="L57" s="772">
        <f t="shared" si="2"/>
        <v>3271.94</v>
      </c>
      <c r="N57" s="893" t="s">
        <v>313</v>
      </c>
      <c r="O57" s="892" t="s">
        <v>532</v>
      </c>
      <c r="P57" s="891">
        <v>31412</v>
      </c>
      <c r="Q57" s="890">
        <v>1759</v>
      </c>
      <c r="R57" s="889"/>
      <c r="S57" s="888">
        <v>35</v>
      </c>
      <c r="T57" s="887">
        <f t="shared" si="3"/>
        <v>35</v>
      </c>
      <c r="U57" s="887">
        <v>0</v>
      </c>
      <c r="V57" s="771">
        <f t="shared" si="4"/>
        <v>1759</v>
      </c>
      <c r="W57" s="887">
        <v>1759</v>
      </c>
      <c r="X57" s="772">
        <f t="shared" si="5"/>
        <v>0</v>
      </c>
    </row>
    <row r="58" spans="2:24" ht="15.75" x14ac:dyDescent="0.25">
      <c r="B58" s="893" t="s">
        <v>316</v>
      </c>
      <c r="C58" s="892" t="s">
        <v>555</v>
      </c>
      <c r="D58" s="891">
        <v>39478</v>
      </c>
      <c r="E58" s="890">
        <v>2069.67</v>
      </c>
      <c r="F58" s="889"/>
      <c r="G58" s="888">
        <v>7</v>
      </c>
      <c r="H58" s="887">
        <f t="shared" si="0"/>
        <v>7</v>
      </c>
      <c r="I58" s="887">
        <v>0</v>
      </c>
      <c r="J58" s="771">
        <f t="shared" si="1"/>
        <v>1862.7</v>
      </c>
      <c r="K58" s="887">
        <v>1862.7</v>
      </c>
      <c r="L58" s="772">
        <f t="shared" si="2"/>
        <v>206.97000000000003</v>
      </c>
      <c r="N58" s="893" t="s">
        <v>313</v>
      </c>
      <c r="O58" s="892" t="s">
        <v>532</v>
      </c>
      <c r="P58" s="891">
        <v>30681</v>
      </c>
      <c r="Q58" s="890">
        <v>1111</v>
      </c>
      <c r="R58" s="889"/>
      <c r="S58" s="888">
        <v>30</v>
      </c>
      <c r="T58" s="887">
        <f t="shared" si="3"/>
        <v>30</v>
      </c>
      <c r="U58" s="887">
        <v>0</v>
      </c>
      <c r="V58" s="771">
        <f t="shared" si="4"/>
        <v>1111</v>
      </c>
      <c r="W58" s="887">
        <v>1111</v>
      </c>
      <c r="X58" s="772">
        <f t="shared" si="5"/>
        <v>0</v>
      </c>
    </row>
    <row r="59" spans="2:24" ht="15.75" x14ac:dyDescent="0.25">
      <c r="B59" s="893" t="s">
        <v>316</v>
      </c>
      <c r="C59" s="892" t="s">
        <v>555</v>
      </c>
      <c r="D59" s="891">
        <v>37621</v>
      </c>
      <c r="E59" s="890">
        <v>95975.26</v>
      </c>
      <c r="F59" s="889"/>
      <c r="G59" s="888">
        <v>15</v>
      </c>
      <c r="H59" s="887">
        <f t="shared" si="0"/>
        <v>15</v>
      </c>
      <c r="I59" s="887">
        <v>0</v>
      </c>
      <c r="J59" s="771">
        <f t="shared" si="1"/>
        <v>86377.73</v>
      </c>
      <c r="K59" s="887">
        <v>86377.73</v>
      </c>
      <c r="L59" s="772">
        <f t="shared" si="2"/>
        <v>9597.5299999999988</v>
      </c>
      <c r="N59" s="893" t="s">
        <v>313</v>
      </c>
      <c r="O59" s="892" t="s">
        <v>532</v>
      </c>
      <c r="P59" s="891">
        <v>28490</v>
      </c>
      <c r="Q59" s="890">
        <v>542.98</v>
      </c>
      <c r="R59" s="889"/>
      <c r="S59" s="888">
        <v>8.3333333333333329E-2</v>
      </c>
      <c r="T59" s="887">
        <f t="shared" si="3"/>
        <v>8.3333333333333329E-2</v>
      </c>
      <c r="U59" s="887">
        <v>0</v>
      </c>
      <c r="V59" s="771">
        <f t="shared" si="4"/>
        <v>542.98</v>
      </c>
      <c r="W59" s="887">
        <v>542.98</v>
      </c>
      <c r="X59" s="772">
        <f t="shared" si="5"/>
        <v>0</v>
      </c>
    </row>
    <row r="60" spans="2:24" ht="15.75" x14ac:dyDescent="0.25">
      <c r="B60" s="893" t="s">
        <v>316</v>
      </c>
      <c r="C60" s="892" t="s">
        <v>555</v>
      </c>
      <c r="D60" s="891">
        <v>39082</v>
      </c>
      <c r="E60" s="890">
        <v>141520.42000000001</v>
      </c>
      <c r="F60" s="889"/>
      <c r="G60" s="888">
        <v>7</v>
      </c>
      <c r="H60" s="887">
        <f t="shared" si="0"/>
        <v>7</v>
      </c>
      <c r="I60" s="887">
        <v>0</v>
      </c>
      <c r="J60" s="771">
        <f t="shared" si="1"/>
        <v>127368.38</v>
      </c>
      <c r="K60" s="887">
        <v>127368.38</v>
      </c>
      <c r="L60" s="772">
        <f t="shared" si="2"/>
        <v>14152.040000000008</v>
      </c>
      <c r="N60" s="893" t="s">
        <v>313</v>
      </c>
      <c r="O60" s="892" t="s">
        <v>532</v>
      </c>
      <c r="P60" s="891">
        <v>27759</v>
      </c>
      <c r="Q60" s="890">
        <v>628.32000000000005</v>
      </c>
      <c r="R60" s="889"/>
      <c r="S60" s="888">
        <v>8.3333333333333329E-2</v>
      </c>
      <c r="T60" s="887">
        <f t="shared" si="3"/>
        <v>8.3333333333333329E-2</v>
      </c>
      <c r="U60" s="887">
        <v>0</v>
      </c>
      <c r="V60" s="771">
        <f t="shared" si="4"/>
        <v>628.32000000000005</v>
      </c>
      <c r="W60" s="887">
        <v>628.32000000000005</v>
      </c>
      <c r="X60" s="772">
        <f t="shared" si="5"/>
        <v>0</v>
      </c>
    </row>
    <row r="61" spans="2:24" ht="15.75" x14ac:dyDescent="0.25">
      <c r="B61" s="893" t="s">
        <v>316</v>
      </c>
      <c r="C61" s="892" t="s">
        <v>556</v>
      </c>
      <c r="D61" s="891">
        <v>42855</v>
      </c>
      <c r="E61" s="890">
        <v>220323.17</v>
      </c>
      <c r="F61" s="889"/>
      <c r="G61" s="888">
        <v>7</v>
      </c>
      <c r="H61" s="887">
        <f t="shared" si="0"/>
        <v>4</v>
      </c>
      <c r="I61" s="887">
        <v>-28327.32</v>
      </c>
      <c r="J61" s="771">
        <f t="shared" si="1"/>
        <v>129833.35</v>
      </c>
      <c r="K61" s="887">
        <v>101506.03</v>
      </c>
      <c r="L61" s="772">
        <f t="shared" si="2"/>
        <v>118817.14000000001</v>
      </c>
      <c r="N61" s="893" t="s">
        <v>313</v>
      </c>
      <c r="O61" s="892" t="s">
        <v>532</v>
      </c>
      <c r="P61" s="891">
        <v>31777</v>
      </c>
      <c r="Q61" s="890">
        <v>547.48</v>
      </c>
      <c r="R61" s="889"/>
      <c r="S61" s="888">
        <v>30</v>
      </c>
      <c r="T61" s="887">
        <f t="shared" si="3"/>
        <v>30</v>
      </c>
      <c r="U61" s="887">
        <v>0</v>
      </c>
      <c r="V61" s="771">
        <f t="shared" si="4"/>
        <v>547.48</v>
      </c>
      <c r="W61" s="887">
        <v>547.48</v>
      </c>
      <c r="X61" s="772">
        <f t="shared" si="5"/>
        <v>0</v>
      </c>
    </row>
    <row r="62" spans="2:24" ht="15.75" x14ac:dyDescent="0.25">
      <c r="B62" s="893" t="s">
        <v>316</v>
      </c>
      <c r="C62" s="892" t="s">
        <v>557</v>
      </c>
      <c r="D62" s="891">
        <v>44105</v>
      </c>
      <c r="E62" s="890">
        <v>592261.51</v>
      </c>
      <c r="F62" s="889"/>
      <c r="G62" s="888">
        <v>7</v>
      </c>
      <c r="H62" s="887">
        <f t="shared" si="0"/>
        <v>1</v>
      </c>
      <c r="I62" s="887">
        <v>-76147.92</v>
      </c>
      <c r="J62" s="771">
        <f t="shared" si="1"/>
        <v>95184.9</v>
      </c>
      <c r="K62" s="887">
        <v>19036.98</v>
      </c>
      <c r="L62" s="772">
        <f t="shared" si="2"/>
        <v>573224.53</v>
      </c>
      <c r="N62" s="893" t="s">
        <v>313</v>
      </c>
      <c r="O62" s="892" t="s">
        <v>2250</v>
      </c>
      <c r="P62" s="891">
        <v>38717</v>
      </c>
      <c r="Q62" s="890">
        <v>1700</v>
      </c>
      <c r="R62" s="889"/>
      <c r="S62" s="888">
        <v>30</v>
      </c>
      <c r="T62" s="887">
        <f t="shared" si="3"/>
        <v>16</v>
      </c>
      <c r="U62" s="887">
        <v>56.88</v>
      </c>
      <c r="V62" s="771">
        <f t="shared" si="4"/>
        <v>799.58</v>
      </c>
      <c r="W62" s="887">
        <v>856.46</v>
      </c>
      <c r="X62" s="772">
        <f t="shared" si="5"/>
        <v>843.54</v>
      </c>
    </row>
    <row r="63" spans="2:24" ht="15.75" x14ac:dyDescent="0.25">
      <c r="B63" s="893" t="s">
        <v>307</v>
      </c>
      <c r="C63" s="892" t="s">
        <v>558</v>
      </c>
      <c r="D63" s="891">
        <v>39478</v>
      </c>
      <c r="E63" s="890">
        <v>11116.03</v>
      </c>
      <c r="F63" s="889"/>
      <c r="G63" s="888">
        <v>10</v>
      </c>
      <c r="H63" s="887">
        <f t="shared" si="0"/>
        <v>10</v>
      </c>
      <c r="I63" s="887">
        <v>0</v>
      </c>
      <c r="J63" s="771">
        <f t="shared" si="1"/>
        <v>10004.43</v>
      </c>
      <c r="K63" s="887">
        <v>10004.43</v>
      </c>
      <c r="L63" s="772">
        <f t="shared" si="2"/>
        <v>1111.6000000000004</v>
      </c>
      <c r="N63" s="893" t="s">
        <v>313</v>
      </c>
      <c r="O63" s="892" t="s">
        <v>2250</v>
      </c>
      <c r="P63" s="891">
        <v>38717</v>
      </c>
      <c r="Q63" s="890">
        <v>48456.44</v>
      </c>
      <c r="R63" s="889"/>
      <c r="S63" s="888">
        <v>30</v>
      </c>
      <c r="T63" s="887">
        <f t="shared" si="3"/>
        <v>16</v>
      </c>
      <c r="U63" s="887">
        <v>1626.96</v>
      </c>
      <c r="V63" s="771">
        <f t="shared" si="4"/>
        <v>22831.79</v>
      </c>
      <c r="W63" s="887">
        <v>24458.75</v>
      </c>
      <c r="X63" s="772">
        <f t="shared" si="5"/>
        <v>23997.690000000002</v>
      </c>
    </row>
    <row r="64" spans="2:24" ht="15.75" x14ac:dyDescent="0.25">
      <c r="B64" s="893" t="s">
        <v>307</v>
      </c>
      <c r="C64" s="892" t="s">
        <v>558</v>
      </c>
      <c r="D64" s="891">
        <v>40359</v>
      </c>
      <c r="E64" s="890">
        <v>1286.75</v>
      </c>
      <c r="F64" s="889"/>
      <c r="G64" s="888">
        <v>10</v>
      </c>
      <c r="H64" s="887">
        <f t="shared" si="0"/>
        <v>10</v>
      </c>
      <c r="I64" s="887">
        <v>0.12</v>
      </c>
      <c r="J64" s="771">
        <f t="shared" si="1"/>
        <v>1157.95</v>
      </c>
      <c r="K64" s="887">
        <v>1158.07</v>
      </c>
      <c r="L64" s="772">
        <f t="shared" si="2"/>
        <v>128.68000000000006</v>
      </c>
      <c r="N64" s="893" t="s">
        <v>313</v>
      </c>
      <c r="O64" s="892" t="s">
        <v>116</v>
      </c>
      <c r="P64" s="891">
        <v>39082</v>
      </c>
      <c r="Q64" s="890">
        <v>28428.87</v>
      </c>
      <c r="R64" s="889"/>
      <c r="S64" s="888">
        <v>20</v>
      </c>
      <c r="T64" s="887">
        <f t="shared" si="3"/>
        <v>15</v>
      </c>
      <c r="U64" s="887">
        <v>1429.92</v>
      </c>
      <c r="V64" s="771">
        <f t="shared" si="4"/>
        <v>18657.97</v>
      </c>
      <c r="W64" s="887">
        <v>20087.89</v>
      </c>
      <c r="X64" s="772">
        <f t="shared" si="5"/>
        <v>8340.98</v>
      </c>
    </row>
    <row r="65" spans="2:24" ht="15.75" x14ac:dyDescent="0.25">
      <c r="B65" s="893" t="s">
        <v>307</v>
      </c>
      <c r="C65" s="892" t="s">
        <v>558</v>
      </c>
      <c r="D65" s="891">
        <v>40421</v>
      </c>
      <c r="E65" s="890">
        <v>1012.33</v>
      </c>
      <c r="F65" s="889"/>
      <c r="G65" s="888">
        <v>10</v>
      </c>
      <c r="H65" s="887">
        <f t="shared" si="0"/>
        <v>10</v>
      </c>
      <c r="I65" s="887">
        <v>0</v>
      </c>
      <c r="J65" s="771">
        <f t="shared" si="1"/>
        <v>911.1</v>
      </c>
      <c r="K65" s="887">
        <v>911.1</v>
      </c>
      <c r="L65" s="772">
        <f t="shared" si="2"/>
        <v>101.23000000000002</v>
      </c>
      <c r="N65" s="893" t="s">
        <v>313</v>
      </c>
      <c r="O65" s="892" t="s">
        <v>116</v>
      </c>
      <c r="P65" s="891">
        <v>39447</v>
      </c>
      <c r="Q65" s="890">
        <v>81952.649999999994</v>
      </c>
      <c r="R65" s="889"/>
      <c r="S65" s="888">
        <v>20</v>
      </c>
      <c r="T65" s="887">
        <f t="shared" si="3"/>
        <v>14</v>
      </c>
      <c r="U65" s="887">
        <v>4143.3600000000006</v>
      </c>
      <c r="V65" s="771">
        <f t="shared" si="4"/>
        <v>49841.2</v>
      </c>
      <c r="W65" s="887">
        <v>53984.56</v>
      </c>
      <c r="X65" s="772">
        <f t="shared" si="5"/>
        <v>27968.089999999997</v>
      </c>
    </row>
    <row r="66" spans="2:24" ht="15.75" x14ac:dyDescent="0.25">
      <c r="B66" s="893" t="s">
        <v>307</v>
      </c>
      <c r="C66" s="892" t="s">
        <v>558</v>
      </c>
      <c r="D66" s="891">
        <v>40877</v>
      </c>
      <c r="E66" s="890">
        <v>34606.080000000002</v>
      </c>
      <c r="F66" s="889"/>
      <c r="G66" s="888">
        <v>10</v>
      </c>
      <c r="H66" s="887">
        <f t="shared" si="0"/>
        <v>10</v>
      </c>
      <c r="I66" s="887">
        <v>-3525.84</v>
      </c>
      <c r="J66" s="771">
        <f t="shared" si="1"/>
        <v>35781.32</v>
      </c>
      <c r="K66" s="887">
        <v>32255.48</v>
      </c>
      <c r="L66" s="772">
        <f t="shared" si="2"/>
        <v>2350.6000000000022</v>
      </c>
      <c r="N66" s="893" t="s">
        <v>313</v>
      </c>
      <c r="O66" s="892" t="s">
        <v>116</v>
      </c>
      <c r="P66" s="891">
        <v>39447</v>
      </c>
      <c r="Q66" s="890">
        <v>1617.07</v>
      </c>
      <c r="R66" s="889"/>
      <c r="S66" s="888">
        <v>20</v>
      </c>
      <c r="T66" s="887">
        <f t="shared" si="3"/>
        <v>14</v>
      </c>
      <c r="U66" s="887">
        <v>81.36</v>
      </c>
      <c r="V66" s="771">
        <f t="shared" si="4"/>
        <v>980.16</v>
      </c>
      <c r="W66" s="887">
        <v>1061.52</v>
      </c>
      <c r="X66" s="772">
        <f t="shared" si="5"/>
        <v>555.54999999999995</v>
      </c>
    </row>
    <row r="67" spans="2:24" ht="15.75" x14ac:dyDescent="0.25">
      <c r="B67" s="893" t="s">
        <v>307</v>
      </c>
      <c r="C67" s="892" t="s">
        <v>558</v>
      </c>
      <c r="D67" s="891">
        <v>41182</v>
      </c>
      <c r="E67" s="890">
        <v>1119.23</v>
      </c>
      <c r="F67" s="889"/>
      <c r="G67" s="888">
        <v>10</v>
      </c>
      <c r="H67" s="887">
        <f t="shared" si="0"/>
        <v>9</v>
      </c>
      <c r="I67" s="887">
        <v>-112.80000000000001</v>
      </c>
      <c r="J67" s="771">
        <f t="shared" si="1"/>
        <v>1043.93</v>
      </c>
      <c r="K67" s="887">
        <v>931.13</v>
      </c>
      <c r="L67" s="772">
        <f t="shared" si="2"/>
        <v>188.10000000000002</v>
      </c>
      <c r="N67" s="893" t="s">
        <v>313</v>
      </c>
      <c r="O67" s="892" t="s">
        <v>116</v>
      </c>
      <c r="P67" s="891">
        <v>39447</v>
      </c>
      <c r="Q67" s="890">
        <v>1617.07</v>
      </c>
      <c r="R67" s="889"/>
      <c r="S67" s="888">
        <v>20</v>
      </c>
      <c r="T67" s="887">
        <f t="shared" si="3"/>
        <v>14</v>
      </c>
      <c r="U67" s="887">
        <v>81.36</v>
      </c>
      <c r="V67" s="771">
        <f t="shared" si="4"/>
        <v>980.16</v>
      </c>
      <c r="W67" s="887">
        <v>1061.52</v>
      </c>
      <c r="X67" s="772">
        <f t="shared" si="5"/>
        <v>555.54999999999995</v>
      </c>
    </row>
    <row r="68" spans="2:24" ht="15.75" x14ac:dyDescent="0.25">
      <c r="B68" s="893" t="s">
        <v>307</v>
      </c>
      <c r="C68" s="892" t="s">
        <v>559</v>
      </c>
      <c r="D68" s="891">
        <v>42521</v>
      </c>
      <c r="E68" s="890">
        <v>16870.07</v>
      </c>
      <c r="F68" s="889"/>
      <c r="G68" s="888">
        <v>10</v>
      </c>
      <c r="H68" s="887">
        <f t="shared" si="0"/>
        <v>5</v>
      </c>
      <c r="I68" s="887">
        <v>-1672.8000000000002</v>
      </c>
      <c r="J68" s="771">
        <f t="shared" si="1"/>
        <v>8226.9700000000012</v>
      </c>
      <c r="K68" s="887">
        <v>6554.17</v>
      </c>
      <c r="L68" s="772">
        <f t="shared" si="2"/>
        <v>10315.9</v>
      </c>
      <c r="N68" s="893" t="s">
        <v>313</v>
      </c>
      <c r="O68" s="892" t="s">
        <v>769</v>
      </c>
      <c r="P68" s="891">
        <v>41608</v>
      </c>
      <c r="Q68" s="890">
        <v>178348.1</v>
      </c>
      <c r="R68" s="889"/>
      <c r="S68" s="888">
        <v>20</v>
      </c>
      <c r="T68" s="887">
        <f t="shared" si="3"/>
        <v>8</v>
      </c>
      <c r="U68" s="887">
        <v>8936.0399999999991</v>
      </c>
      <c r="V68" s="771">
        <f t="shared" si="4"/>
        <v>53243.13</v>
      </c>
      <c r="W68" s="887">
        <v>62179.17</v>
      </c>
      <c r="X68" s="772">
        <f t="shared" si="5"/>
        <v>116168.93000000001</v>
      </c>
    </row>
    <row r="69" spans="2:24" ht="15.75" x14ac:dyDescent="0.25">
      <c r="B69" s="893" t="s">
        <v>307</v>
      </c>
      <c r="C69" s="892" t="s">
        <v>560</v>
      </c>
      <c r="D69" s="891">
        <v>43724</v>
      </c>
      <c r="E69" s="890">
        <v>1638.21</v>
      </c>
      <c r="F69" s="889"/>
      <c r="G69" s="888">
        <v>10</v>
      </c>
      <c r="H69" s="887">
        <f t="shared" si="0"/>
        <v>2</v>
      </c>
      <c r="I69" s="887">
        <v>-163.80000000000001</v>
      </c>
      <c r="J69" s="771">
        <f t="shared" si="1"/>
        <v>382.20000000000005</v>
      </c>
      <c r="K69" s="887">
        <v>218.4</v>
      </c>
      <c r="L69" s="772">
        <f t="shared" si="2"/>
        <v>1419.81</v>
      </c>
      <c r="N69" s="893" t="s">
        <v>313</v>
      </c>
      <c r="O69" s="892" t="s">
        <v>839</v>
      </c>
      <c r="P69" s="891">
        <v>42643</v>
      </c>
      <c r="Q69" s="890">
        <v>1384</v>
      </c>
      <c r="R69" s="889"/>
      <c r="S69" s="888">
        <v>10</v>
      </c>
      <c r="T69" s="887">
        <f t="shared" si="3"/>
        <v>5</v>
      </c>
      <c r="U69" s="887">
        <v>139.19999999999999</v>
      </c>
      <c r="V69" s="771">
        <f t="shared" si="4"/>
        <v>432.45</v>
      </c>
      <c r="W69" s="887">
        <v>571.65</v>
      </c>
      <c r="X69" s="772">
        <f t="shared" si="5"/>
        <v>812.35</v>
      </c>
    </row>
    <row r="70" spans="2:24" ht="15.75" x14ac:dyDescent="0.25">
      <c r="B70" s="893" t="s">
        <v>307</v>
      </c>
      <c r="C70" s="892" t="s">
        <v>561</v>
      </c>
      <c r="D70" s="891">
        <v>43358</v>
      </c>
      <c r="E70" s="890">
        <v>3456.28</v>
      </c>
      <c r="F70" s="889"/>
      <c r="G70" s="888">
        <v>20</v>
      </c>
      <c r="H70" s="887">
        <f t="shared" si="0"/>
        <v>3</v>
      </c>
      <c r="I70" s="887">
        <v>-172.92000000000002</v>
      </c>
      <c r="J70" s="771">
        <f t="shared" si="1"/>
        <v>559.75</v>
      </c>
      <c r="K70" s="887">
        <v>386.83</v>
      </c>
      <c r="L70" s="772">
        <f t="shared" si="2"/>
        <v>3069.4500000000003</v>
      </c>
      <c r="N70" s="893" t="s">
        <v>313</v>
      </c>
      <c r="O70" s="892" t="s">
        <v>840</v>
      </c>
      <c r="P70" s="891">
        <v>42429</v>
      </c>
      <c r="Q70" s="890">
        <v>4318.38</v>
      </c>
      <c r="R70" s="889"/>
      <c r="S70" s="888">
        <v>20</v>
      </c>
      <c r="T70" s="887">
        <f t="shared" si="3"/>
        <v>5</v>
      </c>
      <c r="U70" s="887">
        <v>216.36</v>
      </c>
      <c r="V70" s="771">
        <f t="shared" si="4"/>
        <v>694.14</v>
      </c>
      <c r="W70" s="887">
        <v>910.5</v>
      </c>
      <c r="X70" s="772">
        <f t="shared" si="5"/>
        <v>3407.88</v>
      </c>
    </row>
    <row r="71" spans="2:24" ht="15.75" x14ac:dyDescent="0.25">
      <c r="B71" s="893" t="s">
        <v>307</v>
      </c>
      <c r="C71" s="892" t="s">
        <v>562</v>
      </c>
      <c r="D71" s="891">
        <v>43358</v>
      </c>
      <c r="E71" s="890">
        <v>4097.0200000000004</v>
      </c>
      <c r="F71" s="889"/>
      <c r="G71" s="888">
        <v>20</v>
      </c>
      <c r="H71" s="887">
        <f t="shared" si="0"/>
        <v>3</v>
      </c>
      <c r="I71" s="887">
        <v>-204.84</v>
      </c>
      <c r="J71" s="771">
        <f t="shared" si="1"/>
        <v>665.73</v>
      </c>
      <c r="K71" s="887">
        <v>460.89</v>
      </c>
      <c r="L71" s="772">
        <f t="shared" si="2"/>
        <v>3636.1300000000006</v>
      </c>
      <c r="N71" s="893" t="s">
        <v>313</v>
      </c>
      <c r="O71" s="892" t="s">
        <v>842</v>
      </c>
      <c r="P71" s="891">
        <v>42429</v>
      </c>
      <c r="Q71" s="890">
        <v>1392.59</v>
      </c>
      <c r="R71" s="889"/>
      <c r="S71" s="888">
        <v>20</v>
      </c>
      <c r="T71" s="887">
        <f t="shared" si="3"/>
        <v>5</v>
      </c>
      <c r="U71" s="887">
        <v>69.84</v>
      </c>
      <c r="V71" s="771">
        <f t="shared" si="4"/>
        <v>223.72</v>
      </c>
      <c r="W71" s="887">
        <v>293.56</v>
      </c>
      <c r="X71" s="772">
        <f t="shared" si="5"/>
        <v>1099.03</v>
      </c>
    </row>
    <row r="72" spans="2:24" ht="15.75" x14ac:dyDescent="0.25">
      <c r="B72" s="893" t="s">
        <v>307</v>
      </c>
      <c r="C72" s="892" t="s">
        <v>563</v>
      </c>
      <c r="D72" s="891">
        <v>43186</v>
      </c>
      <c r="E72" s="890">
        <v>104406.6</v>
      </c>
      <c r="F72" s="889"/>
      <c r="G72" s="888">
        <v>10</v>
      </c>
      <c r="H72" s="887">
        <f t="shared" ref="H72:H135" si="6">IF(E72&lt;&gt;"",IF((TestEOY-D72)/365&gt;G72,G72,ROUNDUP(((TestEOY-D72)/365),0)),"")</f>
        <v>3</v>
      </c>
      <c r="I72" s="887">
        <v>-10804.56</v>
      </c>
      <c r="J72" s="771">
        <f t="shared" ref="J72:J135" si="7">K72-I72</f>
        <v>36878.229999999996</v>
      </c>
      <c r="K72" s="887">
        <v>26073.67</v>
      </c>
      <c r="L72" s="772">
        <f t="shared" ref="L72:L135" si="8">IFERROR(IF(K72&gt;E72,0,(+E72-K72))-F72,"")</f>
        <v>78332.930000000008</v>
      </c>
      <c r="N72" s="893" t="s">
        <v>313</v>
      </c>
      <c r="O72" s="892" t="s">
        <v>116</v>
      </c>
      <c r="P72" s="891">
        <v>36160</v>
      </c>
      <c r="Q72" s="890">
        <v>77822.37</v>
      </c>
      <c r="R72" s="889"/>
      <c r="S72" s="888">
        <v>30</v>
      </c>
      <c r="T72" s="887">
        <f t="shared" ref="T72:T135" si="9">IF(Q72&lt;&gt;"",IF((TestEOY-P72)/365&gt;S72,S72,ROUNDUP(((TestEOY-P72)/365),0)),"")</f>
        <v>23</v>
      </c>
      <c r="U72" s="887">
        <v>2607.6000000000004</v>
      </c>
      <c r="V72" s="771">
        <f t="shared" ref="V72:V135" si="10">W72-U72</f>
        <v>54788.49</v>
      </c>
      <c r="W72" s="887">
        <v>57396.09</v>
      </c>
      <c r="X72" s="772">
        <f t="shared" ref="X72:X135" si="11">IFERROR(IF(W72&gt;Q72,0,(+Q72-W72))-R72,"")</f>
        <v>20426.28</v>
      </c>
    </row>
    <row r="73" spans="2:24" ht="15.75" x14ac:dyDescent="0.25">
      <c r="B73" s="893" t="s">
        <v>307</v>
      </c>
      <c r="C73" s="892" t="s">
        <v>564</v>
      </c>
      <c r="D73" s="891">
        <v>43906</v>
      </c>
      <c r="E73" s="890">
        <v>627.33000000000004</v>
      </c>
      <c r="F73" s="889"/>
      <c r="G73" s="888">
        <v>10</v>
      </c>
      <c r="H73" s="887">
        <f t="shared" si="6"/>
        <v>1</v>
      </c>
      <c r="I73" s="887">
        <v>-62.760000000000005</v>
      </c>
      <c r="J73" s="771">
        <f t="shared" si="7"/>
        <v>109.83000000000001</v>
      </c>
      <c r="K73" s="887">
        <v>47.07</v>
      </c>
      <c r="L73" s="772">
        <f t="shared" si="8"/>
        <v>580.26</v>
      </c>
      <c r="N73" s="893" t="s">
        <v>313</v>
      </c>
      <c r="O73" s="892" t="s">
        <v>116</v>
      </c>
      <c r="P73" s="891">
        <v>35795</v>
      </c>
      <c r="Q73" s="890">
        <v>9520.4699999999993</v>
      </c>
      <c r="R73" s="889"/>
      <c r="S73" s="888">
        <v>30</v>
      </c>
      <c r="T73" s="887">
        <f t="shared" si="9"/>
        <v>24</v>
      </c>
      <c r="U73" s="887">
        <v>319.20000000000005</v>
      </c>
      <c r="V73" s="771">
        <f t="shared" si="10"/>
        <v>7020.4800000000005</v>
      </c>
      <c r="W73" s="887">
        <v>7339.68</v>
      </c>
      <c r="X73" s="772">
        <f t="shared" si="11"/>
        <v>2180.7899999999991</v>
      </c>
    </row>
    <row r="74" spans="2:24" ht="15.75" x14ac:dyDescent="0.25">
      <c r="B74" s="893" t="s">
        <v>307</v>
      </c>
      <c r="C74" s="892" t="s">
        <v>565</v>
      </c>
      <c r="D74" s="891">
        <v>43388</v>
      </c>
      <c r="E74" s="890">
        <v>762.1</v>
      </c>
      <c r="F74" s="889"/>
      <c r="G74" s="888">
        <v>20</v>
      </c>
      <c r="H74" s="887">
        <f t="shared" si="6"/>
        <v>3</v>
      </c>
      <c r="I74" s="887">
        <v>-38.28</v>
      </c>
      <c r="J74" s="771">
        <f t="shared" si="7"/>
        <v>121.69</v>
      </c>
      <c r="K74" s="887">
        <v>83.41</v>
      </c>
      <c r="L74" s="772">
        <f t="shared" si="8"/>
        <v>678.69</v>
      </c>
      <c r="N74" s="893" t="s">
        <v>313</v>
      </c>
      <c r="O74" s="892" t="s">
        <v>116</v>
      </c>
      <c r="P74" s="891">
        <v>36525</v>
      </c>
      <c r="Q74" s="890">
        <v>5115.38</v>
      </c>
      <c r="R74" s="889"/>
      <c r="S74" s="888">
        <v>30</v>
      </c>
      <c r="T74" s="887">
        <f t="shared" si="9"/>
        <v>22</v>
      </c>
      <c r="U74" s="887">
        <v>172.2</v>
      </c>
      <c r="V74" s="771">
        <f t="shared" si="10"/>
        <v>3436.4500000000003</v>
      </c>
      <c r="W74" s="887">
        <v>3608.65</v>
      </c>
      <c r="X74" s="772">
        <f t="shared" si="11"/>
        <v>1506.73</v>
      </c>
    </row>
    <row r="75" spans="2:24" ht="15.75" x14ac:dyDescent="0.25">
      <c r="B75" s="893" t="s">
        <v>307</v>
      </c>
      <c r="C75" s="892" t="s">
        <v>566</v>
      </c>
      <c r="D75" s="891">
        <v>43388</v>
      </c>
      <c r="E75" s="890">
        <v>896.99</v>
      </c>
      <c r="F75" s="889"/>
      <c r="G75" s="888">
        <v>20</v>
      </c>
      <c r="H75" s="887">
        <f t="shared" si="6"/>
        <v>3</v>
      </c>
      <c r="I75" s="887">
        <v>-44.88</v>
      </c>
      <c r="J75" s="771">
        <f t="shared" si="7"/>
        <v>145.86000000000001</v>
      </c>
      <c r="K75" s="887">
        <v>100.98</v>
      </c>
      <c r="L75" s="772">
        <f t="shared" si="8"/>
        <v>796.01</v>
      </c>
      <c r="N75" s="893" t="s">
        <v>313</v>
      </c>
      <c r="O75" s="892" t="s">
        <v>116</v>
      </c>
      <c r="P75" s="891">
        <v>34699</v>
      </c>
      <c r="Q75" s="890">
        <v>4470.2</v>
      </c>
      <c r="R75" s="889"/>
      <c r="S75" s="888">
        <v>30</v>
      </c>
      <c r="T75" s="887">
        <f t="shared" si="9"/>
        <v>27</v>
      </c>
      <c r="U75" s="887">
        <v>150</v>
      </c>
      <c r="V75" s="771">
        <f t="shared" si="10"/>
        <v>3745.12</v>
      </c>
      <c r="W75" s="887">
        <v>3895.12</v>
      </c>
      <c r="X75" s="772">
        <f t="shared" si="11"/>
        <v>575.07999999999993</v>
      </c>
    </row>
    <row r="76" spans="2:24" ht="15.75" x14ac:dyDescent="0.25">
      <c r="B76" s="893" t="s">
        <v>307</v>
      </c>
      <c r="C76" s="892" t="s">
        <v>567</v>
      </c>
      <c r="D76" s="891">
        <v>43388</v>
      </c>
      <c r="E76" s="890">
        <v>1009.8</v>
      </c>
      <c r="F76" s="889"/>
      <c r="G76" s="888">
        <v>20</v>
      </c>
      <c r="H76" s="887">
        <f t="shared" si="6"/>
        <v>3</v>
      </c>
      <c r="I76" s="887">
        <v>-50.519999999999996</v>
      </c>
      <c r="J76" s="771">
        <f t="shared" si="7"/>
        <v>164.19</v>
      </c>
      <c r="K76" s="887">
        <v>113.67</v>
      </c>
      <c r="L76" s="772">
        <f t="shared" si="8"/>
        <v>896.13</v>
      </c>
      <c r="N76" s="893" t="s">
        <v>313</v>
      </c>
      <c r="O76" s="892" t="s">
        <v>116</v>
      </c>
      <c r="P76" s="891">
        <v>35064</v>
      </c>
      <c r="Q76" s="890">
        <v>2000</v>
      </c>
      <c r="R76" s="889"/>
      <c r="S76" s="888">
        <v>30</v>
      </c>
      <c r="T76" s="887">
        <f t="shared" si="9"/>
        <v>26</v>
      </c>
      <c r="U76" s="887">
        <v>67.08</v>
      </c>
      <c r="V76" s="771">
        <f t="shared" si="10"/>
        <v>1608.52</v>
      </c>
      <c r="W76" s="887">
        <v>1675.6</v>
      </c>
      <c r="X76" s="772">
        <f t="shared" si="11"/>
        <v>324.40000000000009</v>
      </c>
    </row>
    <row r="77" spans="2:24" ht="15.75" x14ac:dyDescent="0.25">
      <c r="B77" s="893" t="s">
        <v>307</v>
      </c>
      <c r="C77" s="892" t="s">
        <v>568</v>
      </c>
      <c r="D77" s="891">
        <v>42855</v>
      </c>
      <c r="E77" s="890">
        <v>1217.3699999999999</v>
      </c>
      <c r="F77" s="889"/>
      <c r="G77" s="888">
        <v>10</v>
      </c>
      <c r="H77" s="887">
        <f t="shared" si="6"/>
        <v>4</v>
      </c>
      <c r="I77" s="887">
        <v>-122.28</v>
      </c>
      <c r="J77" s="771">
        <f t="shared" si="7"/>
        <v>555.33000000000004</v>
      </c>
      <c r="K77" s="887">
        <v>433.05</v>
      </c>
      <c r="L77" s="772">
        <f t="shared" si="8"/>
        <v>784.31999999999994</v>
      </c>
      <c r="N77" s="893" t="s">
        <v>313</v>
      </c>
      <c r="O77" s="892" t="s">
        <v>116</v>
      </c>
      <c r="P77" s="891">
        <v>34699</v>
      </c>
      <c r="Q77" s="890">
        <v>2000</v>
      </c>
      <c r="R77" s="889"/>
      <c r="S77" s="888">
        <v>30</v>
      </c>
      <c r="T77" s="887">
        <f t="shared" si="9"/>
        <v>27</v>
      </c>
      <c r="U77" s="887">
        <v>67.56</v>
      </c>
      <c r="V77" s="771">
        <f t="shared" si="10"/>
        <v>1678.8600000000001</v>
      </c>
      <c r="W77" s="887">
        <v>1746.42</v>
      </c>
      <c r="X77" s="772">
        <f t="shared" si="11"/>
        <v>253.57999999999993</v>
      </c>
    </row>
    <row r="78" spans="2:24" ht="15.75" x14ac:dyDescent="0.25">
      <c r="B78" s="893" t="s">
        <v>307</v>
      </c>
      <c r="C78" s="892" t="s">
        <v>569</v>
      </c>
      <c r="D78" s="891">
        <v>43388</v>
      </c>
      <c r="E78" s="890">
        <v>1321.8</v>
      </c>
      <c r="F78" s="889"/>
      <c r="G78" s="888">
        <v>20</v>
      </c>
      <c r="H78" s="887">
        <f t="shared" si="6"/>
        <v>3</v>
      </c>
      <c r="I78" s="887">
        <v>-66.12</v>
      </c>
      <c r="J78" s="771">
        <f t="shared" si="7"/>
        <v>214.89000000000001</v>
      </c>
      <c r="K78" s="887">
        <v>148.77000000000001</v>
      </c>
      <c r="L78" s="772">
        <f t="shared" si="8"/>
        <v>1173.03</v>
      </c>
      <c r="N78" s="893" t="s">
        <v>313</v>
      </c>
      <c r="O78" s="892" t="s">
        <v>116</v>
      </c>
      <c r="P78" s="891">
        <v>32142</v>
      </c>
      <c r="Q78" s="890">
        <v>615.03</v>
      </c>
      <c r="R78" s="889"/>
      <c r="S78" s="888">
        <v>30</v>
      </c>
      <c r="T78" s="887">
        <f t="shared" si="9"/>
        <v>30</v>
      </c>
      <c r="U78" s="887">
        <v>0</v>
      </c>
      <c r="V78" s="771">
        <f t="shared" si="10"/>
        <v>615.03</v>
      </c>
      <c r="W78" s="887">
        <v>615.03</v>
      </c>
      <c r="X78" s="772">
        <f t="shared" si="11"/>
        <v>0</v>
      </c>
    </row>
    <row r="79" spans="2:24" ht="15.75" x14ac:dyDescent="0.25">
      <c r="B79" s="893" t="s">
        <v>307</v>
      </c>
      <c r="C79" s="892" t="s">
        <v>570</v>
      </c>
      <c r="D79" s="891">
        <v>43327</v>
      </c>
      <c r="E79" s="890">
        <v>2302.73</v>
      </c>
      <c r="F79" s="889"/>
      <c r="G79" s="888">
        <v>10</v>
      </c>
      <c r="H79" s="887">
        <f t="shared" si="6"/>
        <v>3</v>
      </c>
      <c r="I79" s="887">
        <v>-230.28000000000003</v>
      </c>
      <c r="J79" s="771">
        <f t="shared" si="7"/>
        <v>710.03</v>
      </c>
      <c r="K79" s="887">
        <v>479.75</v>
      </c>
      <c r="L79" s="772">
        <f t="shared" si="8"/>
        <v>1822.98</v>
      </c>
      <c r="N79" s="893" t="s">
        <v>313</v>
      </c>
      <c r="O79" s="892" t="s">
        <v>116</v>
      </c>
      <c r="P79" s="891">
        <v>38717</v>
      </c>
      <c r="Q79" s="890">
        <v>0</v>
      </c>
      <c r="R79" s="889"/>
      <c r="S79" s="888">
        <v>30</v>
      </c>
      <c r="T79" s="887">
        <f t="shared" si="9"/>
        <v>16</v>
      </c>
      <c r="U79" s="887">
        <v>0</v>
      </c>
      <c r="V79" s="771">
        <f t="shared" si="10"/>
        <v>0</v>
      </c>
      <c r="W79" s="887">
        <v>0</v>
      </c>
      <c r="X79" s="772">
        <f t="shared" si="11"/>
        <v>0</v>
      </c>
    </row>
    <row r="80" spans="2:24" ht="15.75" x14ac:dyDescent="0.25">
      <c r="B80" s="893" t="s">
        <v>307</v>
      </c>
      <c r="C80" s="892" t="s">
        <v>571</v>
      </c>
      <c r="D80" s="891">
        <v>43388</v>
      </c>
      <c r="E80" s="890">
        <v>2332.96</v>
      </c>
      <c r="F80" s="889"/>
      <c r="G80" s="888">
        <v>20</v>
      </c>
      <c r="H80" s="887">
        <f t="shared" si="6"/>
        <v>3</v>
      </c>
      <c r="I80" s="887">
        <v>-118.08</v>
      </c>
      <c r="J80" s="771">
        <f t="shared" si="7"/>
        <v>354.3</v>
      </c>
      <c r="K80" s="887">
        <v>236.22</v>
      </c>
      <c r="L80" s="772">
        <f t="shared" si="8"/>
        <v>2096.7400000000002</v>
      </c>
      <c r="N80" s="893" t="s">
        <v>312</v>
      </c>
      <c r="O80" s="892" t="s">
        <v>2250</v>
      </c>
      <c r="P80" s="891">
        <v>38717</v>
      </c>
      <c r="Q80" s="890">
        <v>1275</v>
      </c>
      <c r="R80" s="889"/>
      <c r="S80" s="888">
        <v>50</v>
      </c>
      <c r="T80" s="887">
        <f t="shared" si="9"/>
        <v>16</v>
      </c>
      <c r="U80" s="887">
        <v>25.56</v>
      </c>
      <c r="V80" s="771">
        <f t="shared" si="10"/>
        <v>359.55</v>
      </c>
      <c r="W80" s="887">
        <v>385.11</v>
      </c>
      <c r="X80" s="772">
        <f t="shared" si="11"/>
        <v>889.89</v>
      </c>
    </row>
    <row r="81" spans="2:24" ht="15.75" x14ac:dyDescent="0.25">
      <c r="B81" s="893" t="s">
        <v>307</v>
      </c>
      <c r="C81" s="892" t="s">
        <v>572</v>
      </c>
      <c r="D81" s="891">
        <v>43358</v>
      </c>
      <c r="E81" s="890">
        <v>2551.52</v>
      </c>
      <c r="F81" s="889"/>
      <c r="G81" s="888">
        <v>20</v>
      </c>
      <c r="H81" s="887">
        <f t="shared" si="6"/>
        <v>3</v>
      </c>
      <c r="I81" s="887">
        <v>-128.4</v>
      </c>
      <c r="J81" s="771">
        <f t="shared" si="7"/>
        <v>401.1</v>
      </c>
      <c r="K81" s="887">
        <v>272.7</v>
      </c>
      <c r="L81" s="772">
        <f t="shared" si="8"/>
        <v>2278.8200000000002</v>
      </c>
      <c r="N81" s="893" t="s">
        <v>312</v>
      </c>
      <c r="O81" s="892" t="s">
        <v>2250</v>
      </c>
      <c r="P81" s="891">
        <v>39447</v>
      </c>
      <c r="Q81" s="890">
        <v>116558.82</v>
      </c>
      <c r="R81" s="889"/>
      <c r="S81" s="888">
        <v>50</v>
      </c>
      <c r="T81" s="887">
        <f t="shared" si="9"/>
        <v>14</v>
      </c>
      <c r="U81" s="887">
        <v>2335.56</v>
      </c>
      <c r="V81" s="771">
        <f t="shared" si="10"/>
        <v>28199.01</v>
      </c>
      <c r="W81" s="887">
        <v>30534.57</v>
      </c>
      <c r="X81" s="772">
        <f t="shared" si="11"/>
        <v>86024.25</v>
      </c>
    </row>
    <row r="82" spans="2:24" ht="15.75" x14ac:dyDescent="0.25">
      <c r="B82" s="893" t="s">
        <v>307</v>
      </c>
      <c r="C82" s="892" t="s">
        <v>573</v>
      </c>
      <c r="D82" s="891">
        <v>43724</v>
      </c>
      <c r="E82" s="890">
        <v>2682.11</v>
      </c>
      <c r="F82" s="889"/>
      <c r="G82" s="888">
        <v>10</v>
      </c>
      <c r="H82" s="887">
        <f t="shared" si="6"/>
        <v>2</v>
      </c>
      <c r="I82" s="887">
        <v>-268.20000000000005</v>
      </c>
      <c r="J82" s="771">
        <f t="shared" si="7"/>
        <v>603.45000000000005</v>
      </c>
      <c r="K82" s="887">
        <v>335.25</v>
      </c>
      <c r="L82" s="772">
        <f t="shared" si="8"/>
        <v>2346.86</v>
      </c>
      <c r="N82" s="893" t="s">
        <v>312</v>
      </c>
      <c r="O82" s="892" t="s">
        <v>2250</v>
      </c>
      <c r="P82" s="891">
        <v>40268</v>
      </c>
      <c r="Q82" s="890">
        <v>31542.51</v>
      </c>
      <c r="R82" s="889"/>
      <c r="S82" s="888">
        <v>50</v>
      </c>
      <c r="T82" s="887">
        <f t="shared" si="9"/>
        <v>11</v>
      </c>
      <c r="U82" s="887">
        <v>633</v>
      </c>
      <c r="V82" s="771">
        <f t="shared" si="10"/>
        <v>5959.26</v>
      </c>
      <c r="W82" s="887">
        <v>6592.26</v>
      </c>
      <c r="X82" s="772">
        <f t="shared" si="11"/>
        <v>24950.25</v>
      </c>
    </row>
    <row r="83" spans="2:24" ht="15.75" x14ac:dyDescent="0.25">
      <c r="B83" s="893" t="s">
        <v>307</v>
      </c>
      <c r="C83" s="892" t="s">
        <v>574</v>
      </c>
      <c r="D83" s="891">
        <v>43388</v>
      </c>
      <c r="E83" s="890">
        <v>3326.23</v>
      </c>
      <c r="F83" s="889"/>
      <c r="G83" s="888">
        <v>20</v>
      </c>
      <c r="H83" s="887">
        <f t="shared" si="6"/>
        <v>3</v>
      </c>
      <c r="I83" s="887">
        <v>-167.28</v>
      </c>
      <c r="J83" s="771">
        <f t="shared" si="7"/>
        <v>524.20000000000005</v>
      </c>
      <c r="K83" s="887">
        <v>356.92</v>
      </c>
      <c r="L83" s="772">
        <f t="shared" si="8"/>
        <v>2969.31</v>
      </c>
      <c r="N83" s="893" t="s">
        <v>312</v>
      </c>
      <c r="O83" s="892" t="s">
        <v>2251</v>
      </c>
      <c r="P83" s="891">
        <v>41579</v>
      </c>
      <c r="Q83" s="890">
        <v>32000</v>
      </c>
      <c r="R83" s="889"/>
      <c r="S83" s="888">
        <v>30</v>
      </c>
      <c r="T83" s="887">
        <f t="shared" si="9"/>
        <v>8</v>
      </c>
      <c r="U83" s="887">
        <v>1079.4000000000001</v>
      </c>
      <c r="V83" s="771">
        <f t="shared" si="10"/>
        <v>6634.4599999999991</v>
      </c>
      <c r="W83" s="887">
        <v>7713.86</v>
      </c>
      <c r="X83" s="772">
        <f t="shared" si="11"/>
        <v>24286.14</v>
      </c>
    </row>
    <row r="84" spans="2:24" ht="15.75" x14ac:dyDescent="0.25">
      <c r="B84" s="893" t="s">
        <v>307</v>
      </c>
      <c r="C84" s="892" t="s">
        <v>575</v>
      </c>
      <c r="D84" s="891">
        <v>43388</v>
      </c>
      <c r="E84" s="890">
        <v>5434.34</v>
      </c>
      <c r="F84" s="889"/>
      <c r="G84" s="888">
        <v>20</v>
      </c>
      <c r="H84" s="887">
        <f t="shared" si="6"/>
        <v>3</v>
      </c>
      <c r="I84" s="887">
        <v>-271.68</v>
      </c>
      <c r="J84" s="771">
        <f t="shared" si="7"/>
        <v>882.96</v>
      </c>
      <c r="K84" s="887">
        <v>611.28</v>
      </c>
      <c r="L84" s="772">
        <f t="shared" si="8"/>
        <v>4823.0600000000004</v>
      </c>
      <c r="N84" s="893" t="s">
        <v>312</v>
      </c>
      <c r="O84" s="892" t="s">
        <v>2252</v>
      </c>
      <c r="P84" s="891">
        <v>41579</v>
      </c>
      <c r="Q84" s="890">
        <v>21700</v>
      </c>
      <c r="R84" s="889"/>
      <c r="S84" s="888">
        <v>30</v>
      </c>
      <c r="T84" s="887">
        <f t="shared" si="9"/>
        <v>8</v>
      </c>
      <c r="U84" s="887">
        <v>735.84</v>
      </c>
      <c r="V84" s="771">
        <f t="shared" si="10"/>
        <v>4529.3999999999996</v>
      </c>
      <c r="W84" s="887">
        <v>5265.24</v>
      </c>
      <c r="X84" s="772">
        <f t="shared" si="11"/>
        <v>16434.760000000002</v>
      </c>
    </row>
    <row r="85" spans="2:24" ht="15.75" x14ac:dyDescent="0.25">
      <c r="B85" s="893" t="s">
        <v>307</v>
      </c>
      <c r="C85" s="892" t="s">
        <v>576</v>
      </c>
      <c r="D85" s="891">
        <v>43608</v>
      </c>
      <c r="E85" s="890">
        <v>6988.74</v>
      </c>
      <c r="F85" s="889"/>
      <c r="G85" s="888">
        <v>10</v>
      </c>
      <c r="H85" s="887">
        <f t="shared" si="6"/>
        <v>2</v>
      </c>
      <c r="I85" s="887">
        <v>-698.88</v>
      </c>
      <c r="J85" s="771">
        <f t="shared" si="7"/>
        <v>1805.44</v>
      </c>
      <c r="K85" s="887">
        <v>1106.56</v>
      </c>
      <c r="L85" s="772">
        <f t="shared" si="8"/>
        <v>5882.18</v>
      </c>
      <c r="N85" s="893" t="s">
        <v>312</v>
      </c>
      <c r="O85" s="892" t="s">
        <v>1045</v>
      </c>
      <c r="P85" s="891">
        <v>41608</v>
      </c>
      <c r="Q85" s="890">
        <v>101461.9</v>
      </c>
      <c r="R85" s="889"/>
      <c r="S85" s="888">
        <v>30</v>
      </c>
      <c r="T85" s="887">
        <f t="shared" si="9"/>
        <v>8</v>
      </c>
      <c r="U85" s="887">
        <v>3382.0800000000004</v>
      </c>
      <c r="V85" s="771">
        <f t="shared" si="10"/>
        <v>20292.48</v>
      </c>
      <c r="W85" s="887">
        <v>23674.560000000001</v>
      </c>
      <c r="X85" s="772">
        <f t="shared" si="11"/>
        <v>77787.34</v>
      </c>
    </row>
    <row r="86" spans="2:24" ht="15.75" x14ac:dyDescent="0.25">
      <c r="B86" s="893" t="s">
        <v>307</v>
      </c>
      <c r="C86" s="892" t="s">
        <v>577</v>
      </c>
      <c r="D86" s="891">
        <v>37986</v>
      </c>
      <c r="E86" s="890">
        <v>7177.45</v>
      </c>
      <c r="F86" s="889"/>
      <c r="G86" s="888">
        <v>10</v>
      </c>
      <c r="H86" s="887">
        <f t="shared" si="6"/>
        <v>10</v>
      </c>
      <c r="I86" s="887">
        <v>0</v>
      </c>
      <c r="J86" s="771">
        <f t="shared" si="7"/>
        <v>7177.45</v>
      </c>
      <c r="K86" s="887">
        <v>7177.45</v>
      </c>
      <c r="L86" s="772">
        <f t="shared" si="8"/>
        <v>0</v>
      </c>
      <c r="N86" s="893" t="s">
        <v>312</v>
      </c>
      <c r="O86" s="892" t="s">
        <v>1043</v>
      </c>
      <c r="P86" s="891">
        <v>36525</v>
      </c>
      <c r="Q86" s="890">
        <v>19938.5</v>
      </c>
      <c r="R86" s="889"/>
      <c r="S86" s="888">
        <v>30</v>
      </c>
      <c r="T86" s="887">
        <f t="shared" si="9"/>
        <v>22</v>
      </c>
      <c r="U86" s="887">
        <v>667.92000000000007</v>
      </c>
      <c r="V86" s="771">
        <f t="shared" si="10"/>
        <v>13370.96</v>
      </c>
      <c r="W86" s="887">
        <v>14038.88</v>
      </c>
      <c r="X86" s="772">
        <f t="shared" si="11"/>
        <v>5899.6200000000008</v>
      </c>
    </row>
    <row r="87" spans="2:24" ht="15.75" x14ac:dyDescent="0.25">
      <c r="B87" s="893" t="s">
        <v>307</v>
      </c>
      <c r="C87" s="892" t="s">
        <v>578</v>
      </c>
      <c r="D87" s="891">
        <v>42855</v>
      </c>
      <c r="E87" s="890">
        <v>108220.92</v>
      </c>
      <c r="F87" s="889"/>
      <c r="G87" s="888">
        <v>10</v>
      </c>
      <c r="H87" s="887">
        <f t="shared" si="6"/>
        <v>4</v>
      </c>
      <c r="I87" s="887">
        <v>-10867.56</v>
      </c>
      <c r="J87" s="771">
        <f t="shared" si="7"/>
        <v>50260.57</v>
      </c>
      <c r="K87" s="887">
        <v>39393.01</v>
      </c>
      <c r="L87" s="772">
        <f t="shared" si="8"/>
        <v>68827.91</v>
      </c>
      <c r="N87" s="893" t="s">
        <v>312</v>
      </c>
      <c r="O87" s="892" t="s">
        <v>1043</v>
      </c>
      <c r="P87" s="891">
        <v>30681</v>
      </c>
      <c r="Q87" s="890">
        <v>18433</v>
      </c>
      <c r="R87" s="889"/>
      <c r="S87" s="888">
        <v>30</v>
      </c>
      <c r="T87" s="887">
        <f t="shared" si="9"/>
        <v>30</v>
      </c>
      <c r="U87" s="887">
        <v>0</v>
      </c>
      <c r="V87" s="771">
        <f t="shared" si="10"/>
        <v>18433</v>
      </c>
      <c r="W87" s="887">
        <v>18433</v>
      </c>
      <c r="X87" s="772">
        <f t="shared" si="11"/>
        <v>0</v>
      </c>
    </row>
    <row r="88" spans="2:24" ht="15.75" x14ac:dyDescent="0.25">
      <c r="B88" s="893" t="s">
        <v>307</v>
      </c>
      <c r="C88" s="892" t="s">
        <v>579</v>
      </c>
      <c r="D88" s="891">
        <v>43864</v>
      </c>
      <c r="E88" s="890">
        <v>562.01</v>
      </c>
      <c r="F88" s="889"/>
      <c r="G88" s="888">
        <v>10</v>
      </c>
      <c r="H88" s="887">
        <f t="shared" si="6"/>
        <v>1</v>
      </c>
      <c r="I88" s="887">
        <v>-56.16</v>
      </c>
      <c r="J88" s="771">
        <f t="shared" si="7"/>
        <v>79.56</v>
      </c>
      <c r="K88" s="887">
        <v>23.4</v>
      </c>
      <c r="L88" s="772">
        <f t="shared" si="8"/>
        <v>538.61</v>
      </c>
      <c r="N88" s="893" t="s">
        <v>312</v>
      </c>
      <c r="O88" s="892" t="s">
        <v>1043</v>
      </c>
      <c r="P88" s="891">
        <v>27394</v>
      </c>
      <c r="Q88" s="890">
        <v>17649.490000000002</v>
      </c>
      <c r="R88" s="889"/>
      <c r="S88" s="888">
        <v>8.3333333333333329E-2</v>
      </c>
      <c r="T88" s="887">
        <f t="shared" si="9"/>
        <v>8.3333333333333329E-2</v>
      </c>
      <c r="U88" s="887">
        <v>0</v>
      </c>
      <c r="V88" s="771">
        <f t="shared" si="10"/>
        <v>17649.490000000002</v>
      </c>
      <c r="W88" s="887">
        <v>17649.490000000002</v>
      </c>
      <c r="X88" s="772">
        <f t="shared" si="11"/>
        <v>0</v>
      </c>
    </row>
    <row r="89" spans="2:24" ht="15.75" x14ac:dyDescent="0.25">
      <c r="B89" s="893" t="s">
        <v>307</v>
      </c>
      <c r="C89" s="892" t="s">
        <v>580</v>
      </c>
      <c r="D89" s="891">
        <v>44054</v>
      </c>
      <c r="E89" s="890">
        <v>2457.48</v>
      </c>
      <c r="F89" s="889"/>
      <c r="G89" s="888">
        <v>10</v>
      </c>
      <c r="H89" s="887">
        <f t="shared" si="6"/>
        <v>1</v>
      </c>
      <c r="I89" s="887">
        <v>-245.76</v>
      </c>
      <c r="J89" s="771">
        <f t="shared" si="7"/>
        <v>307.2</v>
      </c>
      <c r="K89" s="887">
        <v>61.44</v>
      </c>
      <c r="L89" s="772">
        <f t="shared" si="8"/>
        <v>2396.04</v>
      </c>
      <c r="N89" s="893" t="s">
        <v>312</v>
      </c>
      <c r="O89" s="892" t="s">
        <v>1043</v>
      </c>
      <c r="P89" s="891">
        <v>31777</v>
      </c>
      <c r="Q89" s="890">
        <v>17177</v>
      </c>
      <c r="R89" s="889"/>
      <c r="S89" s="888">
        <v>32</v>
      </c>
      <c r="T89" s="887">
        <f t="shared" si="9"/>
        <v>32</v>
      </c>
      <c r="U89" s="887">
        <v>0</v>
      </c>
      <c r="V89" s="771">
        <f t="shared" si="10"/>
        <v>17177</v>
      </c>
      <c r="W89" s="887">
        <v>17177</v>
      </c>
      <c r="X89" s="772">
        <f t="shared" si="11"/>
        <v>0</v>
      </c>
    </row>
    <row r="90" spans="2:24" ht="15.75" x14ac:dyDescent="0.25">
      <c r="B90" s="893" t="s">
        <v>307</v>
      </c>
      <c r="C90" s="892" t="s">
        <v>581</v>
      </c>
      <c r="D90" s="891">
        <v>44054</v>
      </c>
      <c r="E90" s="890">
        <v>207.57</v>
      </c>
      <c r="F90" s="889"/>
      <c r="G90" s="888">
        <v>10</v>
      </c>
      <c r="H90" s="887">
        <f t="shared" si="6"/>
        <v>1</v>
      </c>
      <c r="I90" s="887">
        <v>-20.759999999999998</v>
      </c>
      <c r="J90" s="771">
        <f t="shared" si="7"/>
        <v>25.95</v>
      </c>
      <c r="K90" s="887">
        <v>5.19</v>
      </c>
      <c r="L90" s="772">
        <f t="shared" si="8"/>
        <v>202.38</v>
      </c>
      <c r="N90" s="893" t="s">
        <v>312</v>
      </c>
      <c r="O90" s="892" t="s">
        <v>1043</v>
      </c>
      <c r="P90" s="891">
        <v>27759</v>
      </c>
      <c r="Q90" s="890">
        <v>14600</v>
      </c>
      <c r="R90" s="889"/>
      <c r="S90" s="888">
        <v>8.3333333333333329E-2</v>
      </c>
      <c r="T90" s="887">
        <f t="shared" si="9"/>
        <v>8.3333333333333329E-2</v>
      </c>
      <c r="U90" s="887">
        <v>0</v>
      </c>
      <c r="V90" s="771">
        <f t="shared" si="10"/>
        <v>14600</v>
      </c>
      <c r="W90" s="887">
        <v>14600</v>
      </c>
      <c r="X90" s="772">
        <f t="shared" si="11"/>
        <v>0</v>
      </c>
    </row>
    <row r="91" spans="2:24" ht="15.75" x14ac:dyDescent="0.25">
      <c r="B91" s="893" t="e">
        <v>#N/A</v>
      </c>
      <c r="C91" s="892" t="s">
        <v>580</v>
      </c>
      <c r="D91" s="891">
        <v>44054</v>
      </c>
      <c r="E91" s="890">
        <v>3.13</v>
      </c>
      <c r="F91" s="889"/>
      <c r="G91" s="888">
        <v>10</v>
      </c>
      <c r="H91" s="887">
        <f t="shared" si="6"/>
        <v>1</v>
      </c>
      <c r="I91" s="887">
        <v>-0.36</v>
      </c>
      <c r="J91" s="771">
        <f t="shared" si="7"/>
        <v>0.44999999999999996</v>
      </c>
      <c r="K91" s="887">
        <v>0.09</v>
      </c>
      <c r="L91" s="772">
        <f t="shared" si="8"/>
        <v>3.04</v>
      </c>
      <c r="N91" s="893" t="s">
        <v>312</v>
      </c>
      <c r="O91" s="892" t="s">
        <v>1043</v>
      </c>
      <c r="P91" s="891">
        <v>28490</v>
      </c>
      <c r="Q91" s="890">
        <v>12061</v>
      </c>
      <c r="R91" s="889"/>
      <c r="S91" s="888">
        <v>8.3333333333333329E-2</v>
      </c>
      <c r="T91" s="887">
        <f t="shared" si="9"/>
        <v>8.3333333333333329E-2</v>
      </c>
      <c r="U91" s="887">
        <v>0</v>
      </c>
      <c r="V91" s="771">
        <f t="shared" si="10"/>
        <v>12061</v>
      </c>
      <c r="W91" s="887">
        <v>12061</v>
      </c>
      <c r="X91" s="772">
        <f t="shared" si="11"/>
        <v>0</v>
      </c>
    </row>
    <row r="92" spans="2:24" ht="15.75" x14ac:dyDescent="0.25">
      <c r="B92" s="893" t="e">
        <v>#N/A</v>
      </c>
      <c r="C92" s="892" t="s">
        <v>581</v>
      </c>
      <c r="D92" s="891">
        <v>44054</v>
      </c>
      <c r="E92" s="890">
        <v>0.26</v>
      </c>
      <c r="F92" s="889"/>
      <c r="G92" s="888">
        <v>10</v>
      </c>
      <c r="H92" s="887">
        <f t="shared" si="6"/>
        <v>1</v>
      </c>
      <c r="I92" s="887">
        <v>0</v>
      </c>
      <c r="J92" s="771">
        <f t="shared" si="7"/>
        <v>0</v>
      </c>
      <c r="K92" s="887">
        <v>0</v>
      </c>
      <c r="L92" s="772">
        <f t="shared" si="8"/>
        <v>0.26</v>
      </c>
      <c r="N92" s="893" t="s">
        <v>312</v>
      </c>
      <c r="O92" s="892" t="s">
        <v>1043</v>
      </c>
      <c r="P92" s="891">
        <v>26664</v>
      </c>
      <c r="Q92" s="890">
        <v>11341.69</v>
      </c>
      <c r="R92" s="889"/>
      <c r="S92" s="888">
        <v>8.3333333333333329E-2</v>
      </c>
      <c r="T92" s="887">
        <f t="shared" si="9"/>
        <v>8.3333333333333329E-2</v>
      </c>
      <c r="U92" s="887">
        <v>0</v>
      </c>
      <c r="V92" s="771">
        <f t="shared" si="10"/>
        <v>11341.69</v>
      </c>
      <c r="W92" s="887">
        <v>11341.69</v>
      </c>
      <c r="X92" s="772">
        <f t="shared" si="11"/>
        <v>0</v>
      </c>
    </row>
    <row r="93" spans="2:24" ht="15.75" x14ac:dyDescent="0.25">
      <c r="B93" s="893" t="s">
        <v>311</v>
      </c>
      <c r="C93" s="892" t="s">
        <v>582</v>
      </c>
      <c r="D93" s="891">
        <v>37621</v>
      </c>
      <c r="E93" s="890">
        <v>0</v>
      </c>
      <c r="F93" s="889"/>
      <c r="G93" s="888">
        <v>35</v>
      </c>
      <c r="H93" s="887">
        <f t="shared" si="6"/>
        <v>19</v>
      </c>
      <c r="I93" s="887">
        <v>0</v>
      </c>
      <c r="J93" s="771">
        <f t="shared" si="7"/>
        <v>-0.01</v>
      </c>
      <c r="K93" s="887">
        <v>-0.01</v>
      </c>
      <c r="L93" s="772">
        <f t="shared" si="8"/>
        <v>0.01</v>
      </c>
      <c r="N93" s="893" t="s">
        <v>312</v>
      </c>
      <c r="O93" s="892" t="s">
        <v>1043</v>
      </c>
      <c r="P93" s="891">
        <v>28125</v>
      </c>
      <c r="Q93" s="890">
        <v>11068.64</v>
      </c>
      <c r="R93" s="889"/>
      <c r="S93" s="888">
        <v>8.3333333333333329E-2</v>
      </c>
      <c r="T93" s="887">
        <f t="shared" si="9"/>
        <v>8.3333333333333329E-2</v>
      </c>
      <c r="U93" s="887">
        <v>0</v>
      </c>
      <c r="V93" s="771">
        <f t="shared" si="10"/>
        <v>11068.64</v>
      </c>
      <c r="W93" s="887">
        <v>11068.64</v>
      </c>
      <c r="X93" s="772">
        <f t="shared" si="11"/>
        <v>0</v>
      </c>
    </row>
    <row r="94" spans="2:24" ht="15.75" x14ac:dyDescent="0.25">
      <c r="B94" s="893" t="s">
        <v>311</v>
      </c>
      <c r="C94" s="892" t="s">
        <v>582</v>
      </c>
      <c r="D94" s="891">
        <v>37986</v>
      </c>
      <c r="E94" s="890">
        <v>0</v>
      </c>
      <c r="F94" s="889"/>
      <c r="G94" s="888">
        <v>35</v>
      </c>
      <c r="H94" s="887">
        <f t="shared" si="6"/>
        <v>18</v>
      </c>
      <c r="I94" s="887">
        <v>0</v>
      </c>
      <c r="J94" s="771">
        <f t="shared" si="7"/>
        <v>0.01</v>
      </c>
      <c r="K94" s="887">
        <v>0.01</v>
      </c>
      <c r="L94" s="772">
        <f t="shared" si="8"/>
        <v>0</v>
      </c>
      <c r="N94" s="893" t="s">
        <v>312</v>
      </c>
      <c r="O94" s="892" t="s">
        <v>1043</v>
      </c>
      <c r="P94" s="891">
        <v>27029</v>
      </c>
      <c r="Q94" s="890">
        <v>10474</v>
      </c>
      <c r="R94" s="889"/>
      <c r="S94" s="888">
        <v>8.3333333333333329E-2</v>
      </c>
      <c r="T94" s="887">
        <f t="shared" si="9"/>
        <v>8.3333333333333329E-2</v>
      </c>
      <c r="U94" s="887">
        <v>0</v>
      </c>
      <c r="V94" s="771">
        <f t="shared" si="10"/>
        <v>10474</v>
      </c>
      <c r="W94" s="887">
        <v>10474</v>
      </c>
      <c r="X94" s="772">
        <f t="shared" si="11"/>
        <v>0</v>
      </c>
    </row>
    <row r="95" spans="2:24" ht="15.75" x14ac:dyDescent="0.25">
      <c r="B95" s="893" t="s">
        <v>312</v>
      </c>
      <c r="C95" s="892" t="s">
        <v>583</v>
      </c>
      <c r="D95" s="891">
        <v>41274</v>
      </c>
      <c r="E95" s="890">
        <v>0</v>
      </c>
      <c r="F95" s="889"/>
      <c r="G95" s="888">
        <v>30</v>
      </c>
      <c r="H95" s="887">
        <f t="shared" si="6"/>
        <v>9</v>
      </c>
      <c r="I95" s="887">
        <v>0</v>
      </c>
      <c r="J95" s="771">
        <f t="shared" si="7"/>
        <v>0</v>
      </c>
      <c r="K95" s="887">
        <v>0</v>
      </c>
      <c r="L95" s="772">
        <f t="shared" si="8"/>
        <v>0</v>
      </c>
      <c r="N95" s="893" t="s">
        <v>312</v>
      </c>
      <c r="O95" s="892" t="s">
        <v>1043</v>
      </c>
      <c r="P95" s="891">
        <v>34699</v>
      </c>
      <c r="Q95" s="890">
        <v>8000</v>
      </c>
      <c r="R95" s="889"/>
      <c r="S95" s="888">
        <v>30</v>
      </c>
      <c r="T95" s="887">
        <f t="shared" si="9"/>
        <v>27</v>
      </c>
      <c r="U95" s="887">
        <v>270.36</v>
      </c>
      <c r="V95" s="771">
        <f t="shared" si="10"/>
        <v>6715.56</v>
      </c>
      <c r="W95" s="887">
        <v>6985.92</v>
      </c>
      <c r="X95" s="772">
        <f t="shared" si="11"/>
        <v>1014.0799999999999</v>
      </c>
    </row>
    <row r="96" spans="2:24" ht="15.75" x14ac:dyDescent="0.25">
      <c r="B96" s="893" t="s">
        <v>312</v>
      </c>
      <c r="C96" s="892" t="s">
        <v>584</v>
      </c>
      <c r="D96" s="891">
        <v>42460</v>
      </c>
      <c r="E96" s="890">
        <v>0</v>
      </c>
      <c r="F96" s="889"/>
      <c r="G96" s="888">
        <v>30</v>
      </c>
      <c r="H96" s="887">
        <f t="shared" si="6"/>
        <v>5</v>
      </c>
      <c r="I96" s="887">
        <v>-543.84</v>
      </c>
      <c r="J96" s="771">
        <f t="shared" si="7"/>
        <v>543.84</v>
      </c>
      <c r="K96" s="887">
        <v>0</v>
      </c>
      <c r="L96" s="772">
        <f t="shared" si="8"/>
        <v>0</v>
      </c>
      <c r="N96" s="893" t="s">
        <v>312</v>
      </c>
      <c r="O96" s="892" t="s">
        <v>1043</v>
      </c>
      <c r="P96" s="891">
        <v>33238</v>
      </c>
      <c r="Q96" s="890">
        <v>5000</v>
      </c>
      <c r="R96" s="889"/>
      <c r="S96" s="888">
        <v>32</v>
      </c>
      <c r="T96" s="887">
        <f t="shared" si="9"/>
        <v>31</v>
      </c>
      <c r="U96" s="887">
        <v>157.56</v>
      </c>
      <c r="V96" s="771">
        <f t="shared" si="10"/>
        <v>4553.66</v>
      </c>
      <c r="W96" s="887">
        <v>4711.22</v>
      </c>
      <c r="X96" s="772">
        <f t="shared" si="11"/>
        <v>288.77999999999975</v>
      </c>
    </row>
    <row r="97" spans="2:24" ht="15.75" x14ac:dyDescent="0.25">
      <c r="B97" s="893" t="s">
        <v>312</v>
      </c>
      <c r="C97" s="892" t="s">
        <v>585</v>
      </c>
      <c r="D97" s="891">
        <v>43733</v>
      </c>
      <c r="E97" s="890">
        <v>0</v>
      </c>
      <c r="F97" s="889"/>
      <c r="G97" s="888">
        <v>40</v>
      </c>
      <c r="H97" s="887">
        <f t="shared" si="6"/>
        <v>2</v>
      </c>
      <c r="I97" s="887">
        <v>-114.24</v>
      </c>
      <c r="J97" s="771">
        <f t="shared" si="7"/>
        <v>114.24</v>
      </c>
      <c r="K97" s="887">
        <v>0</v>
      </c>
      <c r="L97" s="772">
        <f t="shared" si="8"/>
        <v>0</v>
      </c>
      <c r="N97" s="893" t="s">
        <v>312</v>
      </c>
      <c r="O97" s="892" t="s">
        <v>1043</v>
      </c>
      <c r="P97" s="891">
        <v>32142</v>
      </c>
      <c r="Q97" s="890">
        <v>800</v>
      </c>
      <c r="R97" s="889"/>
      <c r="S97" s="888">
        <v>32</v>
      </c>
      <c r="T97" s="887">
        <f t="shared" si="9"/>
        <v>32</v>
      </c>
      <c r="U97" s="887">
        <v>0</v>
      </c>
      <c r="V97" s="771">
        <f t="shared" si="10"/>
        <v>800</v>
      </c>
      <c r="W97" s="887">
        <v>800</v>
      </c>
      <c r="X97" s="772">
        <f t="shared" si="11"/>
        <v>0</v>
      </c>
    </row>
    <row r="98" spans="2:24" ht="15.75" x14ac:dyDescent="0.25">
      <c r="B98" s="893" t="s">
        <v>312</v>
      </c>
      <c r="C98" s="892" t="s">
        <v>586</v>
      </c>
      <c r="D98" s="891">
        <v>43707</v>
      </c>
      <c r="E98" s="890">
        <v>0</v>
      </c>
      <c r="F98" s="889"/>
      <c r="G98" s="888">
        <v>40</v>
      </c>
      <c r="H98" s="887">
        <f t="shared" si="6"/>
        <v>2</v>
      </c>
      <c r="I98" s="887">
        <v>-109.44000000000001</v>
      </c>
      <c r="J98" s="771">
        <f t="shared" si="7"/>
        <v>109.44000000000001</v>
      </c>
      <c r="K98" s="887">
        <v>0</v>
      </c>
      <c r="L98" s="772">
        <f t="shared" si="8"/>
        <v>0</v>
      </c>
      <c r="N98" s="893" t="s">
        <v>312</v>
      </c>
      <c r="O98" s="892" t="s">
        <v>1043</v>
      </c>
      <c r="P98" s="891">
        <v>37986</v>
      </c>
      <c r="Q98" s="890">
        <v>221615.04</v>
      </c>
      <c r="R98" s="889"/>
      <c r="S98" s="888">
        <v>50</v>
      </c>
      <c r="T98" s="887">
        <f t="shared" si="9"/>
        <v>18</v>
      </c>
      <c r="U98" s="887">
        <v>4441.32</v>
      </c>
      <c r="V98" s="771">
        <f t="shared" si="10"/>
        <v>71350.799999999988</v>
      </c>
      <c r="W98" s="887">
        <v>75792.12</v>
      </c>
      <c r="X98" s="772">
        <f t="shared" si="11"/>
        <v>145822.92000000001</v>
      </c>
    </row>
    <row r="99" spans="2:24" ht="15.75" x14ac:dyDescent="0.25">
      <c r="B99" s="893" t="e">
        <v>#N/A</v>
      </c>
      <c r="C99" s="892" t="s">
        <v>585</v>
      </c>
      <c r="D99" s="891">
        <v>43733</v>
      </c>
      <c r="E99" s="890">
        <v>0</v>
      </c>
      <c r="F99" s="889"/>
      <c r="G99" s="888">
        <v>40</v>
      </c>
      <c r="H99" s="887">
        <f t="shared" si="6"/>
        <v>2</v>
      </c>
      <c r="I99" s="887">
        <v>-1.08</v>
      </c>
      <c r="J99" s="771">
        <f t="shared" si="7"/>
        <v>1.08</v>
      </c>
      <c r="K99" s="887">
        <v>0</v>
      </c>
      <c r="L99" s="772">
        <f t="shared" si="8"/>
        <v>0</v>
      </c>
      <c r="N99" s="893" t="s">
        <v>312</v>
      </c>
      <c r="O99" s="892" t="s">
        <v>1043</v>
      </c>
      <c r="P99" s="891">
        <v>29586</v>
      </c>
      <c r="Q99" s="890">
        <v>204655</v>
      </c>
      <c r="R99" s="889"/>
      <c r="S99" s="888">
        <v>8.3333333333333329E-2</v>
      </c>
      <c r="T99" s="887">
        <f t="shared" si="9"/>
        <v>8.3333333333333329E-2</v>
      </c>
      <c r="U99" s="887">
        <v>0</v>
      </c>
      <c r="V99" s="771">
        <f t="shared" si="10"/>
        <v>204655</v>
      </c>
      <c r="W99" s="887">
        <v>204655</v>
      </c>
      <c r="X99" s="772">
        <f t="shared" si="11"/>
        <v>0</v>
      </c>
    </row>
    <row r="100" spans="2:24" ht="15.75" x14ac:dyDescent="0.25">
      <c r="B100" s="893" t="e">
        <v>#N/A</v>
      </c>
      <c r="C100" s="892" t="s">
        <v>586</v>
      </c>
      <c r="D100" s="891">
        <v>43707</v>
      </c>
      <c r="E100" s="890">
        <v>0</v>
      </c>
      <c r="F100" s="889"/>
      <c r="G100" s="888">
        <v>40</v>
      </c>
      <c r="H100" s="887">
        <f t="shared" si="6"/>
        <v>2</v>
      </c>
      <c r="I100" s="887">
        <v>-0.84000000000000008</v>
      </c>
      <c r="J100" s="771">
        <f t="shared" si="7"/>
        <v>0.84000000000000008</v>
      </c>
      <c r="K100" s="887">
        <v>0</v>
      </c>
      <c r="L100" s="772">
        <f t="shared" si="8"/>
        <v>0</v>
      </c>
      <c r="N100" s="893" t="s">
        <v>312</v>
      </c>
      <c r="O100" s="892" t="s">
        <v>1043</v>
      </c>
      <c r="P100" s="891">
        <v>31047</v>
      </c>
      <c r="Q100" s="890">
        <v>109523</v>
      </c>
      <c r="R100" s="889"/>
      <c r="S100" s="888">
        <v>30</v>
      </c>
      <c r="T100" s="887">
        <f t="shared" si="9"/>
        <v>30</v>
      </c>
      <c r="U100" s="887">
        <v>0</v>
      </c>
      <c r="V100" s="771">
        <f t="shared" si="10"/>
        <v>109523</v>
      </c>
      <c r="W100" s="887">
        <v>109523</v>
      </c>
      <c r="X100" s="772">
        <f t="shared" si="11"/>
        <v>0</v>
      </c>
    </row>
    <row r="101" spans="2:24" ht="15.75" x14ac:dyDescent="0.25">
      <c r="B101" s="893" t="s">
        <v>311</v>
      </c>
      <c r="C101" s="892" t="s">
        <v>587</v>
      </c>
      <c r="D101" s="891">
        <v>44131</v>
      </c>
      <c r="E101" s="890">
        <v>859.85</v>
      </c>
      <c r="F101" s="889"/>
      <c r="G101" s="888">
        <v>5</v>
      </c>
      <c r="H101" s="887">
        <f t="shared" si="6"/>
        <v>1</v>
      </c>
      <c r="I101" s="887">
        <v>-171.96</v>
      </c>
      <c r="J101" s="771">
        <f t="shared" si="7"/>
        <v>200.62</v>
      </c>
      <c r="K101" s="887">
        <v>28.66</v>
      </c>
      <c r="L101" s="772">
        <f t="shared" si="8"/>
        <v>831.19</v>
      </c>
      <c r="N101" s="893" t="s">
        <v>312</v>
      </c>
      <c r="O101" s="892" t="s">
        <v>1043</v>
      </c>
      <c r="P101" s="891">
        <v>36160</v>
      </c>
      <c r="Q101" s="890">
        <v>97092</v>
      </c>
      <c r="R101" s="889"/>
      <c r="S101" s="888">
        <v>30</v>
      </c>
      <c r="T101" s="887">
        <f t="shared" si="9"/>
        <v>23</v>
      </c>
      <c r="U101" s="887">
        <v>3253.32</v>
      </c>
      <c r="V101" s="771">
        <f t="shared" si="10"/>
        <v>68354.819999999992</v>
      </c>
      <c r="W101" s="887">
        <v>71608.14</v>
      </c>
      <c r="X101" s="772">
        <f t="shared" si="11"/>
        <v>25483.86</v>
      </c>
    </row>
    <row r="102" spans="2:24" ht="15.75" x14ac:dyDescent="0.25">
      <c r="B102" s="893" t="s">
        <v>311</v>
      </c>
      <c r="C102" s="892" t="s">
        <v>588</v>
      </c>
      <c r="D102" s="891">
        <v>44167</v>
      </c>
      <c r="E102" s="890">
        <v>1179.97</v>
      </c>
      <c r="F102" s="889"/>
      <c r="G102" s="888">
        <v>5</v>
      </c>
      <c r="H102" s="887">
        <f t="shared" si="6"/>
        <v>1</v>
      </c>
      <c r="I102" s="887">
        <v>-236.04000000000002</v>
      </c>
      <c r="J102" s="771">
        <f t="shared" si="7"/>
        <v>255.71000000000004</v>
      </c>
      <c r="K102" s="887">
        <v>19.670000000000002</v>
      </c>
      <c r="L102" s="772">
        <f t="shared" si="8"/>
        <v>1160.3</v>
      </c>
      <c r="N102" s="893" t="s">
        <v>312</v>
      </c>
      <c r="O102" s="892" t="s">
        <v>1043</v>
      </c>
      <c r="P102" s="891">
        <v>36891</v>
      </c>
      <c r="Q102" s="890">
        <v>82710</v>
      </c>
      <c r="R102" s="889"/>
      <c r="S102" s="888">
        <v>50</v>
      </c>
      <c r="T102" s="887">
        <f t="shared" si="9"/>
        <v>21</v>
      </c>
      <c r="U102" s="887">
        <v>1657.8000000000002</v>
      </c>
      <c r="V102" s="771">
        <f t="shared" si="10"/>
        <v>31593.45</v>
      </c>
      <c r="W102" s="887">
        <v>33251.25</v>
      </c>
      <c r="X102" s="772">
        <f t="shared" si="11"/>
        <v>49458.75</v>
      </c>
    </row>
    <row r="103" spans="2:24" ht="15.75" x14ac:dyDescent="0.25">
      <c r="B103" s="893" t="s">
        <v>311</v>
      </c>
      <c r="C103" s="892" t="s">
        <v>589</v>
      </c>
      <c r="D103" s="891">
        <v>41364</v>
      </c>
      <c r="E103" s="890">
        <v>95.69</v>
      </c>
      <c r="F103" s="889"/>
      <c r="G103" s="888">
        <v>5</v>
      </c>
      <c r="H103" s="887">
        <f t="shared" si="6"/>
        <v>5</v>
      </c>
      <c r="I103" s="887">
        <v>0</v>
      </c>
      <c r="J103" s="771">
        <f t="shared" si="7"/>
        <v>95.69</v>
      </c>
      <c r="K103" s="887">
        <v>95.69</v>
      </c>
      <c r="L103" s="772">
        <f t="shared" si="8"/>
        <v>0</v>
      </c>
      <c r="N103" s="893" t="s">
        <v>312</v>
      </c>
      <c r="O103" s="892" t="s">
        <v>2250</v>
      </c>
      <c r="P103" s="891">
        <v>38352</v>
      </c>
      <c r="Q103" s="890">
        <v>71200</v>
      </c>
      <c r="R103" s="889"/>
      <c r="S103" s="888">
        <v>50</v>
      </c>
      <c r="T103" s="887">
        <f t="shared" si="9"/>
        <v>17</v>
      </c>
      <c r="U103" s="887">
        <v>1429.68</v>
      </c>
      <c r="V103" s="771">
        <f t="shared" si="10"/>
        <v>21519.38</v>
      </c>
      <c r="W103" s="887">
        <v>22949.06</v>
      </c>
      <c r="X103" s="772">
        <f t="shared" si="11"/>
        <v>48250.94</v>
      </c>
    </row>
    <row r="104" spans="2:24" ht="15.75" x14ac:dyDescent="0.25">
      <c r="B104" s="893" t="s">
        <v>311</v>
      </c>
      <c r="C104" s="892" t="s">
        <v>590</v>
      </c>
      <c r="D104" s="891">
        <v>41486</v>
      </c>
      <c r="E104" s="890">
        <v>766.19</v>
      </c>
      <c r="F104" s="889"/>
      <c r="G104" s="888">
        <v>5</v>
      </c>
      <c r="H104" s="887">
        <f t="shared" si="6"/>
        <v>5</v>
      </c>
      <c r="I104" s="887">
        <v>0</v>
      </c>
      <c r="J104" s="771">
        <f t="shared" si="7"/>
        <v>766.19</v>
      </c>
      <c r="K104" s="887">
        <v>766.19</v>
      </c>
      <c r="L104" s="772">
        <f t="shared" si="8"/>
        <v>0</v>
      </c>
      <c r="N104" s="893" t="s">
        <v>312</v>
      </c>
      <c r="O104" s="892" t="s">
        <v>2250</v>
      </c>
      <c r="P104" s="891">
        <v>38352</v>
      </c>
      <c r="Q104" s="890">
        <v>66800</v>
      </c>
      <c r="R104" s="889"/>
      <c r="S104" s="888">
        <v>50</v>
      </c>
      <c r="T104" s="887">
        <f t="shared" si="9"/>
        <v>17</v>
      </c>
      <c r="U104" s="887">
        <v>1338.6</v>
      </c>
      <c r="V104" s="771">
        <f t="shared" si="10"/>
        <v>20170.080000000002</v>
      </c>
      <c r="W104" s="887">
        <v>21508.68</v>
      </c>
      <c r="X104" s="772">
        <f t="shared" si="11"/>
        <v>45291.32</v>
      </c>
    </row>
    <row r="105" spans="2:24" ht="15.75" x14ac:dyDescent="0.25">
      <c r="B105" s="893" t="s">
        <v>311</v>
      </c>
      <c r="C105" s="892" t="s">
        <v>591</v>
      </c>
      <c r="D105" s="891">
        <v>41517</v>
      </c>
      <c r="E105" s="890">
        <v>1123.17</v>
      </c>
      <c r="F105" s="889"/>
      <c r="G105" s="888">
        <v>5</v>
      </c>
      <c r="H105" s="887">
        <f t="shared" si="6"/>
        <v>5</v>
      </c>
      <c r="I105" s="887">
        <v>0</v>
      </c>
      <c r="J105" s="771">
        <f t="shared" si="7"/>
        <v>1123.17</v>
      </c>
      <c r="K105" s="887">
        <v>1123.17</v>
      </c>
      <c r="L105" s="772">
        <f t="shared" si="8"/>
        <v>0</v>
      </c>
      <c r="N105" s="893" t="s">
        <v>312</v>
      </c>
      <c r="O105" s="892" t="s">
        <v>1043</v>
      </c>
      <c r="P105" s="891">
        <v>38717</v>
      </c>
      <c r="Q105" s="890">
        <v>51350.91</v>
      </c>
      <c r="R105" s="889"/>
      <c r="S105" s="888">
        <v>50</v>
      </c>
      <c r="T105" s="887">
        <f t="shared" si="9"/>
        <v>16</v>
      </c>
      <c r="U105" s="887">
        <v>1029</v>
      </c>
      <c r="V105" s="771">
        <f t="shared" si="10"/>
        <v>14478.04</v>
      </c>
      <c r="W105" s="887">
        <v>15507.04</v>
      </c>
      <c r="X105" s="772">
        <f t="shared" si="11"/>
        <v>35843.870000000003</v>
      </c>
    </row>
    <row r="106" spans="2:24" ht="15.75" x14ac:dyDescent="0.25">
      <c r="B106" s="893" t="s">
        <v>311</v>
      </c>
      <c r="C106" s="892" t="s">
        <v>592</v>
      </c>
      <c r="D106" s="891">
        <v>43263</v>
      </c>
      <c r="E106" s="890">
        <v>2110.9499999999998</v>
      </c>
      <c r="F106" s="889"/>
      <c r="G106" s="888">
        <v>5</v>
      </c>
      <c r="H106" s="887">
        <f t="shared" si="6"/>
        <v>3</v>
      </c>
      <c r="I106" s="887">
        <v>-428.76000000000005</v>
      </c>
      <c r="J106" s="771">
        <f t="shared" si="7"/>
        <v>1467.86</v>
      </c>
      <c r="K106" s="887">
        <v>1039.0999999999999</v>
      </c>
      <c r="L106" s="772">
        <f t="shared" si="8"/>
        <v>1071.8499999999999</v>
      </c>
      <c r="N106" s="893" t="s">
        <v>312</v>
      </c>
      <c r="O106" s="892" t="s">
        <v>1043</v>
      </c>
      <c r="P106" s="891">
        <v>29951</v>
      </c>
      <c r="Q106" s="890">
        <v>51278.38</v>
      </c>
      <c r="R106" s="889"/>
      <c r="S106" s="888">
        <v>8.3333333333333329E-2</v>
      </c>
      <c r="T106" s="887">
        <f t="shared" si="9"/>
        <v>8.3333333333333329E-2</v>
      </c>
      <c r="U106" s="887">
        <v>0</v>
      </c>
      <c r="V106" s="771">
        <f t="shared" si="10"/>
        <v>51278.38</v>
      </c>
      <c r="W106" s="887">
        <v>51278.38</v>
      </c>
      <c r="X106" s="772">
        <f t="shared" si="11"/>
        <v>0</v>
      </c>
    </row>
    <row r="107" spans="2:24" ht="15.75" x14ac:dyDescent="0.25">
      <c r="B107" s="893" t="e">
        <v>#N/A</v>
      </c>
      <c r="C107" s="892" t="s">
        <v>592</v>
      </c>
      <c r="D107" s="891">
        <v>43263</v>
      </c>
      <c r="E107" s="890">
        <v>70.540000000000006</v>
      </c>
      <c r="F107" s="889"/>
      <c r="G107" s="888">
        <v>60</v>
      </c>
      <c r="H107" s="887">
        <f t="shared" si="6"/>
        <v>3</v>
      </c>
      <c r="I107" s="887">
        <v>-1.2000000000000002</v>
      </c>
      <c r="J107" s="771">
        <f t="shared" si="7"/>
        <v>4.2</v>
      </c>
      <c r="K107" s="887">
        <v>3</v>
      </c>
      <c r="L107" s="772">
        <f t="shared" si="8"/>
        <v>67.540000000000006</v>
      </c>
      <c r="N107" s="893" t="s">
        <v>312</v>
      </c>
      <c r="O107" s="892" t="s">
        <v>1043</v>
      </c>
      <c r="P107" s="891">
        <v>36525</v>
      </c>
      <c r="Q107" s="890">
        <v>50621.15</v>
      </c>
      <c r="R107" s="889"/>
      <c r="S107" s="888">
        <v>30</v>
      </c>
      <c r="T107" s="887">
        <f t="shared" si="9"/>
        <v>22</v>
      </c>
      <c r="U107" s="887">
        <v>1695.6000000000001</v>
      </c>
      <c r="V107" s="771">
        <f t="shared" si="10"/>
        <v>33947.22</v>
      </c>
      <c r="W107" s="887">
        <v>35642.82</v>
      </c>
      <c r="X107" s="772">
        <f t="shared" si="11"/>
        <v>14978.330000000002</v>
      </c>
    </row>
    <row r="108" spans="2:24" ht="15.75" x14ac:dyDescent="0.25">
      <c r="B108" s="893" t="s">
        <v>311</v>
      </c>
      <c r="C108" s="892" t="s">
        <v>593</v>
      </c>
      <c r="D108" s="891">
        <v>43250</v>
      </c>
      <c r="E108" s="890">
        <v>1374.88</v>
      </c>
      <c r="F108" s="889"/>
      <c r="G108" s="888">
        <v>5</v>
      </c>
      <c r="H108" s="887">
        <f t="shared" si="6"/>
        <v>3</v>
      </c>
      <c r="I108" s="887">
        <v>-279.24</v>
      </c>
      <c r="J108" s="771">
        <f t="shared" si="7"/>
        <v>955.98</v>
      </c>
      <c r="K108" s="887">
        <v>676.74</v>
      </c>
      <c r="L108" s="772">
        <f t="shared" si="8"/>
        <v>698.1400000000001</v>
      </c>
      <c r="N108" s="893" t="s">
        <v>312</v>
      </c>
      <c r="O108" s="892" t="s">
        <v>1043</v>
      </c>
      <c r="P108" s="891">
        <v>28855</v>
      </c>
      <c r="Q108" s="890">
        <v>42353.919999999998</v>
      </c>
      <c r="R108" s="889"/>
      <c r="S108" s="888">
        <v>8.3333333333333329E-2</v>
      </c>
      <c r="T108" s="887">
        <f t="shared" si="9"/>
        <v>8.3333333333333329E-2</v>
      </c>
      <c r="U108" s="887">
        <v>0</v>
      </c>
      <c r="V108" s="771">
        <f t="shared" si="10"/>
        <v>42353.919999999998</v>
      </c>
      <c r="W108" s="887">
        <v>42353.919999999998</v>
      </c>
      <c r="X108" s="772">
        <f t="shared" si="11"/>
        <v>0</v>
      </c>
    </row>
    <row r="109" spans="2:24" ht="15.75" x14ac:dyDescent="0.25">
      <c r="B109" s="893" t="e">
        <v>#N/A</v>
      </c>
      <c r="C109" s="892" t="s">
        <v>593</v>
      </c>
      <c r="D109" s="891">
        <v>43250</v>
      </c>
      <c r="E109" s="890">
        <v>29.99</v>
      </c>
      <c r="F109" s="889"/>
      <c r="G109" s="888">
        <v>60</v>
      </c>
      <c r="H109" s="887">
        <f t="shared" si="6"/>
        <v>3</v>
      </c>
      <c r="I109" s="887">
        <v>-0.48</v>
      </c>
      <c r="J109" s="771">
        <f t="shared" si="7"/>
        <v>1.68</v>
      </c>
      <c r="K109" s="887">
        <v>1.2</v>
      </c>
      <c r="L109" s="772">
        <f t="shared" si="8"/>
        <v>28.79</v>
      </c>
      <c r="N109" s="893" t="s">
        <v>312</v>
      </c>
      <c r="O109" s="892" t="s">
        <v>1043</v>
      </c>
      <c r="P109" s="891">
        <v>26298</v>
      </c>
      <c r="Q109" s="890">
        <v>35347.620000000003</v>
      </c>
      <c r="R109" s="889"/>
      <c r="S109" s="888">
        <v>8.3333333333333329E-2</v>
      </c>
      <c r="T109" s="887">
        <f t="shared" si="9"/>
        <v>8.3333333333333329E-2</v>
      </c>
      <c r="U109" s="887">
        <v>0</v>
      </c>
      <c r="V109" s="771">
        <f t="shared" si="10"/>
        <v>35347.620000000003</v>
      </c>
      <c r="W109" s="887">
        <v>35347.620000000003</v>
      </c>
      <c r="X109" s="772">
        <f t="shared" si="11"/>
        <v>0</v>
      </c>
    </row>
    <row r="110" spans="2:24" ht="15.75" x14ac:dyDescent="0.25">
      <c r="B110" s="893" t="s">
        <v>311</v>
      </c>
      <c r="C110" s="892" t="s">
        <v>594</v>
      </c>
      <c r="D110" s="891">
        <v>43250</v>
      </c>
      <c r="E110" s="890">
        <v>1348.43</v>
      </c>
      <c r="F110" s="889"/>
      <c r="G110" s="888">
        <v>5</v>
      </c>
      <c r="H110" s="887">
        <f t="shared" si="6"/>
        <v>3</v>
      </c>
      <c r="I110" s="887">
        <v>-273.84000000000003</v>
      </c>
      <c r="J110" s="771">
        <f t="shared" si="7"/>
        <v>937.52</v>
      </c>
      <c r="K110" s="887">
        <v>663.68</v>
      </c>
      <c r="L110" s="772">
        <f t="shared" si="8"/>
        <v>684.75000000000011</v>
      </c>
      <c r="N110" s="893" t="s">
        <v>312</v>
      </c>
      <c r="O110" s="892" t="s">
        <v>1043</v>
      </c>
      <c r="P110" s="891">
        <v>29220</v>
      </c>
      <c r="Q110" s="890">
        <v>34935</v>
      </c>
      <c r="R110" s="889"/>
      <c r="S110" s="888">
        <v>8.3333333333333329E-2</v>
      </c>
      <c r="T110" s="887">
        <f t="shared" si="9"/>
        <v>8.3333333333333329E-2</v>
      </c>
      <c r="U110" s="887">
        <v>0</v>
      </c>
      <c r="V110" s="771">
        <f t="shared" si="10"/>
        <v>34935</v>
      </c>
      <c r="W110" s="887">
        <v>34935</v>
      </c>
      <c r="X110" s="772">
        <f t="shared" si="11"/>
        <v>0</v>
      </c>
    </row>
    <row r="111" spans="2:24" ht="15.75" x14ac:dyDescent="0.25">
      <c r="B111" s="893" t="e">
        <v>#N/A</v>
      </c>
      <c r="C111" s="892" t="s">
        <v>594</v>
      </c>
      <c r="D111" s="891">
        <v>43250</v>
      </c>
      <c r="E111" s="890">
        <v>28.53</v>
      </c>
      <c r="F111" s="889"/>
      <c r="G111" s="888">
        <v>60</v>
      </c>
      <c r="H111" s="887">
        <f t="shared" si="6"/>
        <v>3</v>
      </c>
      <c r="I111" s="887">
        <v>-0.48</v>
      </c>
      <c r="J111" s="771">
        <f t="shared" si="7"/>
        <v>1.68</v>
      </c>
      <c r="K111" s="887">
        <v>1.2</v>
      </c>
      <c r="L111" s="772">
        <f t="shared" si="8"/>
        <v>27.330000000000002</v>
      </c>
      <c r="N111" s="893" t="s">
        <v>312</v>
      </c>
      <c r="O111" s="892" t="s">
        <v>1043</v>
      </c>
      <c r="P111" s="891">
        <v>36525</v>
      </c>
      <c r="Q111" s="890">
        <v>24136.080000000002</v>
      </c>
      <c r="R111" s="889"/>
      <c r="S111" s="888">
        <v>30</v>
      </c>
      <c r="T111" s="887">
        <f t="shared" si="9"/>
        <v>22</v>
      </c>
      <c r="U111" s="887">
        <v>808.44</v>
      </c>
      <c r="V111" s="771">
        <f t="shared" si="10"/>
        <v>16186.06</v>
      </c>
      <c r="W111" s="887">
        <v>16994.5</v>
      </c>
      <c r="X111" s="772">
        <f t="shared" si="11"/>
        <v>7141.5800000000017</v>
      </c>
    </row>
    <row r="112" spans="2:24" ht="15.75" x14ac:dyDescent="0.25">
      <c r="B112" s="893" t="s">
        <v>311</v>
      </c>
      <c r="C112" s="892" t="s">
        <v>595</v>
      </c>
      <c r="D112" s="891">
        <v>43250</v>
      </c>
      <c r="E112" s="890">
        <v>1437.4</v>
      </c>
      <c r="F112" s="889"/>
      <c r="G112" s="888">
        <v>5</v>
      </c>
      <c r="H112" s="887">
        <f t="shared" si="6"/>
        <v>3</v>
      </c>
      <c r="I112" s="887">
        <v>-291.96000000000004</v>
      </c>
      <c r="J112" s="771">
        <f t="shared" si="7"/>
        <v>999.53000000000009</v>
      </c>
      <c r="K112" s="887">
        <v>707.57</v>
      </c>
      <c r="L112" s="772">
        <f t="shared" si="8"/>
        <v>729.83</v>
      </c>
      <c r="N112" s="893" t="s">
        <v>312</v>
      </c>
      <c r="O112" s="892" t="s">
        <v>1043</v>
      </c>
      <c r="P112" s="891">
        <v>30316</v>
      </c>
      <c r="Q112" s="890">
        <v>20345</v>
      </c>
      <c r="R112" s="889"/>
      <c r="S112" s="888">
        <v>30</v>
      </c>
      <c r="T112" s="887">
        <f t="shared" si="9"/>
        <v>30</v>
      </c>
      <c r="U112" s="887">
        <v>0</v>
      </c>
      <c r="V112" s="771">
        <f t="shared" si="10"/>
        <v>20345</v>
      </c>
      <c r="W112" s="887">
        <v>20345</v>
      </c>
      <c r="X112" s="772">
        <f t="shared" si="11"/>
        <v>0</v>
      </c>
    </row>
    <row r="113" spans="2:24" ht="15.75" x14ac:dyDescent="0.25">
      <c r="B113" s="893" t="e">
        <v>#N/A</v>
      </c>
      <c r="C113" s="892" t="s">
        <v>595</v>
      </c>
      <c r="D113" s="891">
        <v>43250</v>
      </c>
      <c r="E113" s="890">
        <v>33.47</v>
      </c>
      <c r="F113" s="889"/>
      <c r="G113" s="888">
        <v>60</v>
      </c>
      <c r="H113" s="887">
        <f t="shared" si="6"/>
        <v>3</v>
      </c>
      <c r="I113" s="887">
        <v>-0.60000000000000009</v>
      </c>
      <c r="J113" s="771">
        <f t="shared" si="7"/>
        <v>2.1</v>
      </c>
      <c r="K113" s="887">
        <v>1.5</v>
      </c>
      <c r="L113" s="772">
        <f t="shared" si="8"/>
        <v>31.97</v>
      </c>
      <c r="N113" s="893" t="s">
        <v>312</v>
      </c>
      <c r="O113" s="892" t="s">
        <v>1043</v>
      </c>
      <c r="P113" s="891">
        <v>31412</v>
      </c>
      <c r="Q113" s="890">
        <v>20233</v>
      </c>
      <c r="R113" s="889"/>
      <c r="S113" s="888">
        <v>35</v>
      </c>
      <c r="T113" s="887">
        <f t="shared" si="9"/>
        <v>35</v>
      </c>
      <c r="U113" s="887">
        <v>0</v>
      </c>
      <c r="V113" s="771">
        <f t="shared" si="10"/>
        <v>20233</v>
      </c>
      <c r="W113" s="887">
        <v>20233</v>
      </c>
      <c r="X113" s="772">
        <f t="shared" si="11"/>
        <v>0</v>
      </c>
    </row>
    <row r="114" spans="2:24" ht="15.75" x14ac:dyDescent="0.25">
      <c r="B114" s="893" t="s">
        <v>311</v>
      </c>
      <c r="C114" s="892" t="s">
        <v>596</v>
      </c>
      <c r="D114" s="891">
        <v>43250</v>
      </c>
      <c r="E114" s="890">
        <v>1680.19</v>
      </c>
      <c r="F114" s="889"/>
      <c r="G114" s="888">
        <v>5</v>
      </c>
      <c r="H114" s="887">
        <f t="shared" si="6"/>
        <v>3</v>
      </c>
      <c r="I114" s="887">
        <v>-341.28000000000003</v>
      </c>
      <c r="J114" s="771">
        <f t="shared" si="7"/>
        <v>1168.3700000000001</v>
      </c>
      <c r="K114" s="887">
        <v>827.09</v>
      </c>
      <c r="L114" s="772">
        <f t="shared" si="8"/>
        <v>853.1</v>
      </c>
      <c r="N114" s="893" t="s">
        <v>359</v>
      </c>
      <c r="O114" s="892" t="s">
        <v>2250</v>
      </c>
      <c r="P114" s="891">
        <v>38717</v>
      </c>
      <c r="Q114" s="890">
        <v>34425</v>
      </c>
      <c r="R114" s="889"/>
      <c r="S114" s="888">
        <v>50</v>
      </c>
      <c r="T114" s="887">
        <f t="shared" si="9"/>
        <v>16</v>
      </c>
      <c r="U114" s="887">
        <v>691.2</v>
      </c>
      <c r="V114" s="771">
        <f t="shared" si="10"/>
        <v>9715.73</v>
      </c>
      <c r="W114" s="887">
        <v>10406.93</v>
      </c>
      <c r="X114" s="772">
        <f t="shared" si="11"/>
        <v>24018.07</v>
      </c>
    </row>
    <row r="115" spans="2:24" ht="15.75" x14ac:dyDescent="0.25">
      <c r="B115" s="893" t="e">
        <v>#N/A</v>
      </c>
      <c r="C115" s="892" t="s">
        <v>596</v>
      </c>
      <c r="D115" s="891">
        <v>43250</v>
      </c>
      <c r="E115" s="890">
        <v>47.11</v>
      </c>
      <c r="F115" s="889"/>
      <c r="G115" s="888">
        <v>60</v>
      </c>
      <c r="H115" s="887">
        <f t="shared" si="6"/>
        <v>3</v>
      </c>
      <c r="I115" s="887">
        <v>-0.84000000000000008</v>
      </c>
      <c r="J115" s="771">
        <f t="shared" si="7"/>
        <v>2.9400000000000004</v>
      </c>
      <c r="K115" s="887">
        <v>2.1</v>
      </c>
      <c r="L115" s="772">
        <f t="shared" si="8"/>
        <v>45.01</v>
      </c>
      <c r="N115" s="893" t="s">
        <v>359</v>
      </c>
      <c r="O115" s="892" t="s">
        <v>2250</v>
      </c>
      <c r="P115" s="891">
        <v>38717</v>
      </c>
      <c r="Q115" s="890">
        <v>25003.759999999998</v>
      </c>
      <c r="R115" s="889"/>
      <c r="S115" s="888">
        <v>50</v>
      </c>
      <c r="T115" s="887">
        <f t="shared" si="9"/>
        <v>16</v>
      </c>
      <c r="U115" s="887">
        <v>501</v>
      </c>
      <c r="V115" s="771">
        <f t="shared" si="10"/>
        <v>7049.35</v>
      </c>
      <c r="W115" s="887">
        <v>7550.35</v>
      </c>
      <c r="X115" s="772">
        <f t="shared" si="11"/>
        <v>17453.409999999996</v>
      </c>
    </row>
    <row r="116" spans="2:24" ht="15.75" x14ac:dyDescent="0.25">
      <c r="B116" s="893" t="s">
        <v>311</v>
      </c>
      <c r="C116" s="892" t="s">
        <v>597</v>
      </c>
      <c r="D116" s="891">
        <v>43319</v>
      </c>
      <c r="E116" s="890">
        <v>2239.71</v>
      </c>
      <c r="F116" s="889"/>
      <c r="G116" s="888">
        <v>5</v>
      </c>
      <c r="H116" s="887">
        <f t="shared" si="6"/>
        <v>3</v>
      </c>
      <c r="I116" s="887">
        <v>-469.56000000000006</v>
      </c>
      <c r="J116" s="771">
        <f t="shared" si="7"/>
        <v>1496.27</v>
      </c>
      <c r="K116" s="887">
        <v>1026.71</v>
      </c>
      <c r="L116" s="772">
        <f t="shared" si="8"/>
        <v>1213</v>
      </c>
      <c r="N116" s="893" t="s">
        <v>359</v>
      </c>
      <c r="O116" s="892" t="s">
        <v>536</v>
      </c>
      <c r="P116" s="891">
        <v>39082</v>
      </c>
      <c r="Q116" s="890">
        <v>3630.1</v>
      </c>
      <c r="R116" s="889"/>
      <c r="S116" s="888">
        <v>50</v>
      </c>
      <c r="T116" s="887">
        <f t="shared" si="9"/>
        <v>15</v>
      </c>
      <c r="U116" s="887">
        <v>72.72</v>
      </c>
      <c r="V116" s="771">
        <f t="shared" si="10"/>
        <v>950.9</v>
      </c>
      <c r="W116" s="887">
        <v>1023.62</v>
      </c>
      <c r="X116" s="772">
        <f t="shared" si="11"/>
        <v>2606.48</v>
      </c>
    </row>
    <row r="117" spans="2:24" ht="15.75" x14ac:dyDescent="0.25">
      <c r="B117" s="893" t="e">
        <v>#N/A</v>
      </c>
      <c r="C117" s="892" t="s">
        <v>597</v>
      </c>
      <c r="D117" s="891">
        <v>43319</v>
      </c>
      <c r="E117" s="890">
        <v>77.53</v>
      </c>
      <c r="F117" s="889"/>
      <c r="G117" s="888">
        <v>60</v>
      </c>
      <c r="H117" s="887">
        <f t="shared" si="6"/>
        <v>3</v>
      </c>
      <c r="I117" s="887">
        <v>-1.32</v>
      </c>
      <c r="J117" s="771">
        <f t="shared" si="7"/>
        <v>4.51</v>
      </c>
      <c r="K117" s="887">
        <v>3.19</v>
      </c>
      <c r="L117" s="772">
        <f t="shared" si="8"/>
        <v>74.34</v>
      </c>
      <c r="N117" s="893" t="s">
        <v>359</v>
      </c>
      <c r="O117" s="892" t="s">
        <v>536</v>
      </c>
      <c r="P117" s="891">
        <v>39082</v>
      </c>
      <c r="Q117" s="890">
        <v>14686.41</v>
      </c>
      <c r="R117" s="889"/>
      <c r="S117" s="888">
        <v>50</v>
      </c>
      <c r="T117" s="887">
        <f t="shared" si="9"/>
        <v>15</v>
      </c>
      <c r="U117" s="887">
        <v>294.84000000000003</v>
      </c>
      <c r="V117" s="771">
        <f t="shared" si="10"/>
        <v>3850.91</v>
      </c>
      <c r="W117" s="887">
        <v>4145.75</v>
      </c>
      <c r="X117" s="772">
        <f t="shared" si="11"/>
        <v>10540.66</v>
      </c>
    </row>
    <row r="118" spans="2:24" ht="15.75" x14ac:dyDescent="0.25">
      <c r="B118" s="893" t="s">
        <v>311</v>
      </c>
      <c r="C118" s="892" t="s">
        <v>598</v>
      </c>
      <c r="D118" s="891">
        <v>43327</v>
      </c>
      <c r="E118" s="890">
        <v>1662.67</v>
      </c>
      <c r="F118" s="889"/>
      <c r="G118" s="888">
        <v>5</v>
      </c>
      <c r="H118" s="887">
        <f t="shared" si="6"/>
        <v>3</v>
      </c>
      <c r="I118" s="887">
        <v>-332.52</v>
      </c>
      <c r="J118" s="771">
        <f t="shared" si="7"/>
        <v>1052.98</v>
      </c>
      <c r="K118" s="887">
        <v>720.46</v>
      </c>
      <c r="L118" s="772">
        <f t="shared" si="8"/>
        <v>942.21</v>
      </c>
      <c r="N118" s="893" t="s">
        <v>359</v>
      </c>
      <c r="O118" s="892" t="s">
        <v>536</v>
      </c>
      <c r="P118" s="891">
        <v>39082</v>
      </c>
      <c r="Q118" s="890">
        <v>55345.42</v>
      </c>
      <c r="R118" s="889"/>
      <c r="S118" s="888">
        <v>50</v>
      </c>
      <c r="T118" s="887">
        <f t="shared" si="9"/>
        <v>15</v>
      </c>
      <c r="U118" s="887">
        <v>1109.04</v>
      </c>
      <c r="V118" s="771">
        <f t="shared" si="10"/>
        <v>14497.32</v>
      </c>
      <c r="W118" s="887">
        <v>15606.36</v>
      </c>
      <c r="X118" s="772">
        <f t="shared" si="11"/>
        <v>39739.06</v>
      </c>
    </row>
    <row r="119" spans="2:24" ht="15.75" x14ac:dyDescent="0.25">
      <c r="B119" s="893" t="e">
        <v>#N/A</v>
      </c>
      <c r="C119" s="892" t="s">
        <v>598</v>
      </c>
      <c r="D119" s="891">
        <v>43327</v>
      </c>
      <c r="E119" s="890">
        <v>50.91</v>
      </c>
      <c r="F119" s="889"/>
      <c r="G119" s="888">
        <v>5</v>
      </c>
      <c r="H119" s="887">
        <f t="shared" si="6"/>
        <v>3</v>
      </c>
      <c r="I119" s="887">
        <v>-10.199999999999999</v>
      </c>
      <c r="J119" s="771">
        <f t="shared" si="7"/>
        <v>32.299999999999997</v>
      </c>
      <c r="K119" s="887">
        <v>22.1</v>
      </c>
      <c r="L119" s="772">
        <f t="shared" si="8"/>
        <v>28.809999999999995</v>
      </c>
      <c r="N119" s="893" t="s">
        <v>359</v>
      </c>
      <c r="O119" s="892" t="s">
        <v>536</v>
      </c>
      <c r="P119" s="891">
        <v>39082</v>
      </c>
      <c r="Q119" s="890">
        <v>14095.73</v>
      </c>
      <c r="R119" s="889"/>
      <c r="S119" s="888">
        <v>50</v>
      </c>
      <c r="T119" s="887">
        <f t="shared" si="9"/>
        <v>15</v>
      </c>
      <c r="U119" s="887">
        <v>282.96000000000004</v>
      </c>
      <c r="V119" s="771">
        <f t="shared" si="10"/>
        <v>3695.88</v>
      </c>
      <c r="W119" s="887">
        <v>3978.84</v>
      </c>
      <c r="X119" s="772">
        <f t="shared" si="11"/>
        <v>10116.89</v>
      </c>
    </row>
    <row r="120" spans="2:24" ht="15.75" x14ac:dyDescent="0.25">
      <c r="B120" s="893" t="s">
        <v>311</v>
      </c>
      <c r="C120" s="892" t="s">
        <v>599</v>
      </c>
      <c r="D120" s="891">
        <v>43327</v>
      </c>
      <c r="E120" s="890">
        <v>2094.5500000000002</v>
      </c>
      <c r="F120" s="889"/>
      <c r="G120" s="888">
        <v>5</v>
      </c>
      <c r="H120" s="887">
        <f t="shared" si="6"/>
        <v>3</v>
      </c>
      <c r="I120" s="887">
        <v>-418.92000000000007</v>
      </c>
      <c r="J120" s="771">
        <f t="shared" si="7"/>
        <v>1326.58</v>
      </c>
      <c r="K120" s="887">
        <v>907.66</v>
      </c>
      <c r="L120" s="772">
        <f t="shared" si="8"/>
        <v>1186.8900000000003</v>
      </c>
      <c r="N120" s="893" t="s">
        <v>359</v>
      </c>
      <c r="O120" s="892" t="s">
        <v>536</v>
      </c>
      <c r="P120" s="891">
        <v>39082</v>
      </c>
      <c r="Q120" s="890">
        <v>49893.120000000003</v>
      </c>
      <c r="R120" s="889"/>
      <c r="S120" s="888">
        <v>50</v>
      </c>
      <c r="T120" s="887">
        <f t="shared" si="9"/>
        <v>15</v>
      </c>
      <c r="U120" s="887">
        <v>1001.64</v>
      </c>
      <c r="V120" s="771">
        <f t="shared" si="10"/>
        <v>13082.44</v>
      </c>
      <c r="W120" s="887">
        <v>14084.08</v>
      </c>
      <c r="X120" s="772">
        <f t="shared" si="11"/>
        <v>35809.040000000001</v>
      </c>
    </row>
    <row r="121" spans="2:24" ht="15.75" x14ac:dyDescent="0.25">
      <c r="B121" s="893" t="e">
        <v>#N/A</v>
      </c>
      <c r="C121" s="892" t="s">
        <v>599</v>
      </c>
      <c r="D121" s="891">
        <v>43327</v>
      </c>
      <c r="E121" s="890">
        <v>67.53</v>
      </c>
      <c r="F121" s="889"/>
      <c r="G121" s="888">
        <v>5</v>
      </c>
      <c r="H121" s="887">
        <f t="shared" si="6"/>
        <v>3</v>
      </c>
      <c r="I121" s="887">
        <v>-13.440000000000001</v>
      </c>
      <c r="J121" s="771">
        <f t="shared" si="7"/>
        <v>42.72</v>
      </c>
      <c r="K121" s="887">
        <v>29.28</v>
      </c>
      <c r="L121" s="772">
        <f t="shared" si="8"/>
        <v>38.25</v>
      </c>
      <c r="N121" s="893" t="s">
        <v>359</v>
      </c>
      <c r="O121" s="892" t="s">
        <v>2250</v>
      </c>
      <c r="P121" s="891">
        <v>39082</v>
      </c>
      <c r="Q121" s="890">
        <v>800</v>
      </c>
      <c r="R121" s="889"/>
      <c r="S121" s="888">
        <v>50</v>
      </c>
      <c r="T121" s="887">
        <f t="shared" si="9"/>
        <v>15</v>
      </c>
      <c r="U121" s="887">
        <v>16.080000000000002</v>
      </c>
      <c r="V121" s="771">
        <f t="shared" si="10"/>
        <v>209.86999999999998</v>
      </c>
      <c r="W121" s="887">
        <v>225.95</v>
      </c>
      <c r="X121" s="772">
        <f t="shared" si="11"/>
        <v>574.04999999999995</v>
      </c>
    </row>
    <row r="122" spans="2:24" ht="15.75" x14ac:dyDescent="0.25">
      <c r="B122" s="893" t="s">
        <v>311</v>
      </c>
      <c r="C122" s="892" t="s">
        <v>600</v>
      </c>
      <c r="D122" s="891">
        <v>43425</v>
      </c>
      <c r="E122" s="890">
        <v>4222.95</v>
      </c>
      <c r="F122" s="889"/>
      <c r="G122" s="888">
        <v>5</v>
      </c>
      <c r="H122" s="887">
        <f t="shared" si="6"/>
        <v>3</v>
      </c>
      <c r="I122" s="887">
        <v>-846.84000000000015</v>
      </c>
      <c r="J122" s="771">
        <f t="shared" si="7"/>
        <v>2599.9300000000003</v>
      </c>
      <c r="K122" s="887">
        <v>1753.09</v>
      </c>
      <c r="L122" s="772">
        <f t="shared" si="8"/>
        <v>2469.8599999999997</v>
      </c>
      <c r="N122" s="893" t="s">
        <v>359</v>
      </c>
      <c r="O122" s="892" t="s">
        <v>536</v>
      </c>
      <c r="P122" s="891">
        <v>39082</v>
      </c>
      <c r="Q122" s="890">
        <v>37705.01</v>
      </c>
      <c r="R122" s="889"/>
      <c r="S122" s="888">
        <v>50</v>
      </c>
      <c r="T122" s="887">
        <f t="shared" si="9"/>
        <v>15</v>
      </c>
      <c r="U122" s="887">
        <v>755.52</v>
      </c>
      <c r="V122" s="771">
        <f t="shared" si="10"/>
        <v>9876.32</v>
      </c>
      <c r="W122" s="887">
        <v>10631.84</v>
      </c>
      <c r="X122" s="772">
        <f t="shared" si="11"/>
        <v>27073.170000000002</v>
      </c>
    </row>
    <row r="123" spans="2:24" ht="15.75" x14ac:dyDescent="0.25">
      <c r="B123" s="893" t="e">
        <v>#N/A</v>
      </c>
      <c r="C123" s="892" t="s">
        <v>600</v>
      </c>
      <c r="D123" s="891">
        <v>43425</v>
      </c>
      <c r="E123" s="890">
        <v>174.6</v>
      </c>
      <c r="F123" s="889"/>
      <c r="G123" s="888">
        <v>5</v>
      </c>
      <c r="H123" s="887">
        <f t="shared" si="6"/>
        <v>3</v>
      </c>
      <c r="I123" s="887">
        <v>-34.92</v>
      </c>
      <c r="J123" s="771">
        <f t="shared" si="7"/>
        <v>107.67</v>
      </c>
      <c r="K123" s="887">
        <v>72.75</v>
      </c>
      <c r="L123" s="772">
        <f t="shared" si="8"/>
        <v>101.85</v>
      </c>
      <c r="N123" s="893" t="s">
        <v>359</v>
      </c>
      <c r="O123" s="892" t="s">
        <v>2250</v>
      </c>
      <c r="P123" s="891">
        <v>39447</v>
      </c>
      <c r="Q123" s="890">
        <v>70658.350000000006</v>
      </c>
      <c r="R123" s="889"/>
      <c r="S123" s="888">
        <v>35</v>
      </c>
      <c r="T123" s="887">
        <f t="shared" si="9"/>
        <v>14</v>
      </c>
      <c r="U123" s="887">
        <v>2028</v>
      </c>
      <c r="V123" s="771">
        <f t="shared" si="10"/>
        <v>21986.77</v>
      </c>
      <c r="W123" s="887">
        <v>24014.77</v>
      </c>
      <c r="X123" s="772">
        <f t="shared" si="11"/>
        <v>46643.58</v>
      </c>
    </row>
    <row r="124" spans="2:24" ht="15.75" x14ac:dyDescent="0.25">
      <c r="B124" s="893" t="e">
        <v>#N/A</v>
      </c>
      <c r="C124" s="892" t="s">
        <v>600</v>
      </c>
      <c r="D124" s="891">
        <v>43425</v>
      </c>
      <c r="E124" s="890">
        <v>25.83</v>
      </c>
      <c r="F124" s="889"/>
      <c r="G124" s="888">
        <v>5</v>
      </c>
      <c r="H124" s="887">
        <f t="shared" si="6"/>
        <v>3</v>
      </c>
      <c r="I124" s="887">
        <v>-5.16</v>
      </c>
      <c r="J124" s="771">
        <f t="shared" si="7"/>
        <v>15.05</v>
      </c>
      <c r="K124" s="887">
        <v>9.89</v>
      </c>
      <c r="L124" s="772">
        <f t="shared" si="8"/>
        <v>15.939999999999998</v>
      </c>
      <c r="N124" s="893" t="s">
        <v>359</v>
      </c>
      <c r="O124" s="892" t="s">
        <v>536</v>
      </c>
      <c r="P124" s="891">
        <v>39447</v>
      </c>
      <c r="Q124" s="890">
        <v>138949.12</v>
      </c>
      <c r="R124" s="889"/>
      <c r="S124" s="888">
        <v>50</v>
      </c>
      <c r="T124" s="887">
        <f t="shared" si="9"/>
        <v>14</v>
      </c>
      <c r="U124" s="887">
        <v>2784.12</v>
      </c>
      <c r="V124" s="771">
        <f t="shared" si="10"/>
        <v>33616.189999999995</v>
      </c>
      <c r="W124" s="887">
        <v>36400.31</v>
      </c>
      <c r="X124" s="772">
        <f t="shared" si="11"/>
        <v>102548.81</v>
      </c>
    </row>
    <row r="125" spans="2:24" ht="15.75" x14ac:dyDescent="0.25">
      <c r="B125" s="893" t="s">
        <v>311</v>
      </c>
      <c r="C125" s="892" t="s">
        <v>601</v>
      </c>
      <c r="D125" s="891">
        <v>43549</v>
      </c>
      <c r="E125" s="890">
        <v>879.47</v>
      </c>
      <c r="F125" s="889"/>
      <c r="G125" s="888">
        <v>5</v>
      </c>
      <c r="H125" s="887">
        <f t="shared" si="6"/>
        <v>2</v>
      </c>
      <c r="I125" s="887">
        <v>-175.92000000000002</v>
      </c>
      <c r="J125" s="771">
        <f t="shared" si="7"/>
        <v>483.78000000000003</v>
      </c>
      <c r="K125" s="887">
        <v>307.86</v>
      </c>
      <c r="L125" s="772">
        <f t="shared" si="8"/>
        <v>571.61</v>
      </c>
      <c r="N125" s="893" t="s">
        <v>359</v>
      </c>
      <c r="O125" s="892" t="s">
        <v>536</v>
      </c>
      <c r="P125" s="891">
        <v>39447</v>
      </c>
      <c r="Q125" s="890">
        <v>21087.52</v>
      </c>
      <c r="R125" s="889"/>
      <c r="S125" s="888">
        <v>50</v>
      </c>
      <c r="T125" s="887">
        <f t="shared" si="9"/>
        <v>14</v>
      </c>
      <c r="U125" s="887">
        <v>423.36</v>
      </c>
      <c r="V125" s="771">
        <f t="shared" si="10"/>
        <v>5107.6900000000005</v>
      </c>
      <c r="W125" s="887">
        <v>5531.05</v>
      </c>
      <c r="X125" s="772">
        <f t="shared" si="11"/>
        <v>15556.470000000001</v>
      </c>
    </row>
    <row r="126" spans="2:24" ht="15.75" x14ac:dyDescent="0.25">
      <c r="B126" s="893" t="e">
        <v>#N/A</v>
      </c>
      <c r="C126" s="892" t="s">
        <v>601</v>
      </c>
      <c r="D126" s="891">
        <v>43549</v>
      </c>
      <c r="E126" s="890">
        <v>6.44</v>
      </c>
      <c r="F126" s="889"/>
      <c r="G126" s="888">
        <v>5</v>
      </c>
      <c r="H126" s="887">
        <f t="shared" si="6"/>
        <v>2</v>
      </c>
      <c r="I126" s="887">
        <v>-1.32</v>
      </c>
      <c r="J126" s="771">
        <f t="shared" si="7"/>
        <v>3.63</v>
      </c>
      <c r="K126" s="887">
        <v>2.31</v>
      </c>
      <c r="L126" s="772">
        <f t="shared" si="8"/>
        <v>4.1300000000000008</v>
      </c>
      <c r="N126" s="893" t="s">
        <v>359</v>
      </c>
      <c r="O126" s="892" t="s">
        <v>536</v>
      </c>
      <c r="P126" s="891">
        <v>39447</v>
      </c>
      <c r="Q126" s="890">
        <v>20785.34</v>
      </c>
      <c r="R126" s="889"/>
      <c r="S126" s="888">
        <v>50</v>
      </c>
      <c r="T126" s="887">
        <f t="shared" si="9"/>
        <v>14</v>
      </c>
      <c r="U126" s="887">
        <v>417.24</v>
      </c>
      <c r="V126" s="771">
        <f t="shared" si="10"/>
        <v>5034.1100000000006</v>
      </c>
      <c r="W126" s="887">
        <v>5451.35</v>
      </c>
      <c r="X126" s="772">
        <f t="shared" si="11"/>
        <v>15333.99</v>
      </c>
    </row>
    <row r="127" spans="2:24" ht="15.75" x14ac:dyDescent="0.25">
      <c r="B127" s="893" t="s">
        <v>311</v>
      </c>
      <c r="C127" s="892" t="s">
        <v>602</v>
      </c>
      <c r="D127" s="891">
        <v>43549</v>
      </c>
      <c r="E127" s="890">
        <v>879.47</v>
      </c>
      <c r="F127" s="889"/>
      <c r="G127" s="888">
        <v>5</v>
      </c>
      <c r="H127" s="887">
        <f t="shared" si="6"/>
        <v>2</v>
      </c>
      <c r="I127" s="887">
        <v>-175.92000000000002</v>
      </c>
      <c r="J127" s="771">
        <f t="shared" si="7"/>
        <v>483.78000000000003</v>
      </c>
      <c r="K127" s="887">
        <v>307.86</v>
      </c>
      <c r="L127" s="772">
        <f t="shared" si="8"/>
        <v>571.61</v>
      </c>
      <c r="N127" s="893" t="s">
        <v>359</v>
      </c>
      <c r="O127" s="892" t="s">
        <v>536</v>
      </c>
      <c r="P127" s="891">
        <v>39447</v>
      </c>
      <c r="Q127" s="890">
        <v>28062.33</v>
      </c>
      <c r="R127" s="889"/>
      <c r="S127" s="888">
        <v>50</v>
      </c>
      <c r="T127" s="887">
        <f t="shared" si="9"/>
        <v>14</v>
      </c>
      <c r="U127" s="887">
        <v>563.28</v>
      </c>
      <c r="V127" s="771">
        <f t="shared" si="10"/>
        <v>6796.3200000000006</v>
      </c>
      <c r="W127" s="887">
        <v>7359.6</v>
      </c>
      <c r="X127" s="772">
        <f t="shared" si="11"/>
        <v>20702.730000000003</v>
      </c>
    </row>
    <row r="128" spans="2:24" ht="15.75" x14ac:dyDescent="0.25">
      <c r="B128" s="893" t="e">
        <v>#N/A</v>
      </c>
      <c r="C128" s="892" t="s">
        <v>602</v>
      </c>
      <c r="D128" s="891">
        <v>43549</v>
      </c>
      <c r="E128" s="890">
        <v>6.44</v>
      </c>
      <c r="F128" s="889"/>
      <c r="G128" s="888">
        <v>5</v>
      </c>
      <c r="H128" s="887">
        <f t="shared" si="6"/>
        <v>2</v>
      </c>
      <c r="I128" s="887">
        <v>-1.32</v>
      </c>
      <c r="J128" s="771">
        <f t="shared" si="7"/>
        <v>3.63</v>
      </c>
      <c r="K128" s="887">
        <v>2.31</v>
      </c>
      <c r="L128" s="772">
        <f t="shared" si="8"/>
        <v>4.1300000000000008</v>
      </c>
      <c r="N128" s="893" t="s">
        <v>359</v>
      </c>
      <c r="O128" s="892" t="s">
        <v>536</v>
      </c>
      <c r="P128" s="891">
        <v>39447</v>
      </c>
      <c r="Q128" s="890">
        <v>51823.42</v>
      </c>
      <c r="R128" s="889"/>
      <c r="S128" s="888">
        <v>50</v>
      </c>
      <c r="T128" s="887">
        <f t="shared" si="9"/>
        <v>14</v>
      </c>
      <c r="U128" s="887">
        <v>1040.28</v>
      </c>
      <c r="V128" s="771">
        <f t="shared" si="10"/>
        <v>12551.31</v>
      </c>
      <c r="W128" s="887">
        <v>13591.59</v>
      </c>
      <c r="X128" s="772">
        <f t="shared" si="11"/>
        <v>38231.83</v>
      </c>
    </row>
    <row r="129" spans="2:24" ht="15.75" x14ac:dyDescent="0.25">
      <c r="B129" s="893" t="s">
        <v>311</v>
      </c>
      <c r="C129" s="892" t="s">
        <v>603</v>
      </c>
      <c r="D129" s="891">
        <v>43549</v>
      </c>
      <c r="E129" s="890">
        <v>816.75</v>
      </c>
      <c r="F129" s="889"/>
      <c r="G129" s="888">
        <v>5</v>
      </c>
      <c r="H129" s="887">
        <f t="shared" si="6"/>
        <v>2</v>
      </c>
      <c r="I129" s="887">
        <v>-163.32</v>
      </c>
      <c r="J129" s="771">
        <f t="shared" si="7"/>
        <v>449.13</v>
      </c>
      <c r="K129" s="887">
        <v>285.81</v>
      </c>
      <c r="L129" s="772">
        <f t="shared" si="8"/>
        <v>530.94000000000005</v>
      </c>
      <c r="N129" s="893" t="s">
        <v>359</v>
      </c>
      <c r="O129" s="892" t="s">
        <v>536</v>
      </c>
      <c r="P129" s="891">
        <v>39447</v>
      </c>
      <c r="Q129" s="890">
        <v>6964.52</v>
      </c>
      <c r="R129" s="889"/>
      <c r="S129" s="888">
        <v>50</v>
      </c>
      <c r="T129" s="887">
        <f t="shared" si="9"/>
        <v>14</v>
      </c>
      <c r="U129" s="887">
        <v>139.80000000000001</v>
      </c>
      <c r="V129" s="771">
        <f t="shared" si="10"/>
        <v>1686.75</v>
      </c>
      <c r="W129" s="887">
        <v>1826.55</v>
      </c>
      <c r="X129" s="772">
        <f t="shared" si="11"/>
        <v>5137.97</v>
      </c>
    </row>
    <row r="130" spans="2:24" ht="15.75" x14ac:dyDescent="0.25">
      <c r="B130" s="893" t="e">
        <v>#N/A</v>
      </c>
      <c r="C130" s="892" t="s">
        <v>603</v>
      </c>
      <c r="D130" s="891">
        <v>43549</v>
      </c>
      <c r="E130" s="890">
        <v>6</v>
      </c>
      <c r="F130" s="889"/>
      <c r="G130" s="888">
        <v>5</v>
      </c>
      <c r="H130" s="887">
        <f t="shared" si="6"/>
        <v>2</v>
      </c>
      <c r="I130" s="887">
        <v>-1.2000000000000002</v>
      </c>
      <c r="J130" s="771">
        <f t="shared" si="7"/>
        <v>3.3000000000000003</v>
      </c>
      <c r="K130" s="887">
        <v>2.1</v>
      </c>
      <c r="L130" s="772">
        <f t="shared" si="8"/>
        <v>3.9</v>
      </c>
      <c r="N130" s="893" t="s">
        <v>359</v>
      </c>
      <c r="O130" s="892" t="s">
        <v>536</v>
      </c>
      <c r="P130" s="891">
        <v>39447</v>
      </c>
      <c r="Q130" s="890">
        <v>158918.26</v>
      </c>
      <c r="R130" s="889"/>
      <c r="S130" s="888">
        <v>50</v>
      </c>
      <c r="T130" s="887">
        <f t="shared" si="9"/>
        <v>14</v>
      </c>
      <c r="U130" s="887">
        <v>3184.32</v>
      </c>
      <c r="V130" s="771">
        <f t="shared" si="10"/>
        <v>38447.1</v>
      </c>
      <c r="W130" s="887">
        <v>41631.42</v>
      </c>
      <c r="X130" s="772">
        <f t="shared" si="11"/>
        <v>117286.84000000001</v>
      </c>
    </row>
    <row r="131" spans="2:24" ht="15.75" x14ac:dyDescent="0.25">
      <c r="B131" s="893" t="s">
        <v>311</v>
      </c>
      <c r="C131" s="892" t="s">
        <v>604</v>
      </c>
      <c r="D131" s="891">
        <v>43599</v>
      </c>
      <c r="E131" s="890">
        <v>3211.28</v>
      </c>
      <c r="F131" s="889"/>
      <c r="G131" s="888">
        <v>5</v>
      </c>
      <c r="H131" s="887">
        <f t="shared" si="6"/>
        <v>2</v>
      </c>
      <c r="I131" s="887">
        <v>-642.24</v>
      </c>
      <c r="J131" s="771">
        <f t="shared" si="7"/>
        <v>1605.6</v>
      </c>
      <c r="K131" s="887">
        <v>963.36</v>
      </c>
      <c r="L131" s="772">
        <f t="shared" si="8"/>
        <v>2247.92</v>
      </c>
      <c r="N131" s="893" t="s">
        <v>359</v>
      </c>
      <c r="O131" s="892" t="s">
        <v>536</v>
      </c>
      <c r="P131" s="891">
        <v>39447</v>
      </c>
      <c r="Q131" s="890">
        <v>12992.86</v>
      </c>
      <c r="R131" s="889"/>
      <c r="S131" s="888">
        <v>50</v>
      </c>
      <c r="T131" s="887">
        <f t="shared" si="9"/>
        <v>14</v>
      </c>
      <c r="U131" s="887">
        <v>260.39999999999998</v>
      </c>
      <c r="V131" s="771">
        <f t="shared" si="10"/>
        <v>3143.27</v>
      </c>
      <c r="W131" s="887">
        <v>3403.67</v>
      </c>
      <c r="X131" s="772">
        <f t="shared" si="11"/>
        <v>9589.19</v>
      </c>
    </row>
    <row r="132" spans="2:24" ht="15.75" x14ac:dyDescent="0.25">
      <c r="B132" s="893" t="e">
        <v>#N/A</v>
      </c>
      <c r="C132" s="892" t="s">
        <v>604</v>
      </c>
      <c r="D132" s="891">
        <v>43599</v>
      </c>
      <c r="E132" s="890">
        <v>68.33</v>
      </c>
      <c r="F132" s="889"/>
      <c r="G132" s="888">
        <v>5</v>
      </c>
      <c r="H132" s="887">
        <f t="shared" si="6"/>
        <v>2</v>
      </c>
      <c r="I132" s="887">
        <v>-13.680000000000001</v>
      </c>
      <c r="J132" s="771">
        <f t="shared" si="7"/>
        <v>34.200000000000003</v>
      </c>
      <c r="K132" s="887">
        <v>20.52</v>
      </c>
      <c r="L132" s="772">
        <f t="shared" si="8"/>
        <v>47.81</v>
      </c>
      <c r="N132" s="893" t="s">
        <v>359</v>
      </c>
      <c r="O132" s="892" t="s">
        <v>536</v>
      </c>
      <c r="P132" s="891">
        <v>39447</v>
      </c>
      <c r="Q132" s="890">
        <v>12992.86</v>
      </c>
      <c r="R132" s="889"/>
      <c r="S132" s="888">
        <v>50</v>
      </c>
      <c r="T132" s="887">
        <f t="shared" si="9"/>
        <v>14</v>
      </c>
      <c r="U132" s="887">
        <v>260.39999999999998</v>
      </c>
      <c r="V132" s="771">
        <f t="shared" si="10"/>
        <v>3143.27</v>
      </c>
      <c r="W132" s="887">
        <v>3403.67</v>
      </c>
      <c r="X132" s="772">
        <f t="shared" si="11"/>
        <v>9589.19</v>
      </c>
    </row>
    <row r="133" spans="2:24" ht="15.75" x14ac:dyDescent="0.25">
      <c r="B133" s="893" t="s">
        <v>311</v>
      </c>
      <c r="C133" s="892" t="s">
        <v>605</v>
      </c>
      <c r="D133" s="891">
        <v>43723</v>
      </c>
      <c r="E133" s="890">
        <v>1132.8900000000001</v>
      </c>
      <c r="F133" s="889"/>
      <c r="G133" s="888">
        <v>5</v>
      </c>
      <c r="H133" s="887">
        <f t="shared" si="6"/>
        <v>2</v>
      </c>
      <c r="I133" s="887">
        <v>-226.56</v>
      </c>
      <c r="J133" s="771">
        <f t="shared" si="7"/>
        <v>490.88</v>
      </c>
      <c r="K133" s="887">
        <v>264.32</v>
      </c>
      <c r="L133" s="772">
        <f t="shared" si="8"/>
        <v>868.57000000000016</v>
      </c>
      <c r="N133" s="893" t="s">
        <v>359</v>
      </c>
      <c r="O133" s="892" t="s">
        <v>536</v>
      </c>
      <c r="P133" s="891">
        <v>39478</v>
      </c>
      <c r="Q133" s="890">
        <v>2500.0500000000002</v>
      </c>
      <c r="R133" s="889"/>
      <c r="S133" s="888">
        <v>50</v>
      </c>
      <c r="T133" s="887">
        <f t="shared" si="9"/>
        <v>13</v>
      </c>
      <c r="U133" s="887">
        <v>50.04</v>
      </c>
      <c r="V133" s="771">
        <f t="shared" si="10"/>
        <v>600.48</v>
      </c>
      <c r="W133" s="887">
        <v>650.52</v>
      </c>
      <c r="X133" s="772">
        <f t="shared" si="11"/>
        <v>1849.5300000000002</v>
      </c>
    </row>
    <row r="134" spans="2:24" ht="15.75" x14ac:dyDescent="0.25">
      <c r="B134" s="893" t="e">
        <v>#N/A</v>
      </c>
      <c r="C134" s="892" t="s">
        <v>605</v>
      </c>
      <c r="D134" s="891">
        <v>43723</v>
      </c>
      <c r="E134" s="890">
        <v>10.36</v>
      </c>
      <c r="F134" s="889"/>
      <c r="G134" s="888">
        <v>5</v>
      </c>
      <c r="H134" s="887">
        <f t="shared" si="6"/>
        <v>2</v>
      </c>
      <c r="I134" s="887">
        <v>-2.04</v>
      </c>
      <c r="J134" s="771">
        <f t="shared" si="7"/>
        <v>4.42</v>
      </c>
      <c r="K134" s="887">
        <v>2.38</v>
      </c>
      <c r="L134" s="772">
        <f t="shared" si="8"/>
        <v>7.9799999999999995</v>
      </c>
      <c r="N134" s="893" t="s">
        <v>359</v>
      </c>
      <c r="O134" s="892" t="s">
        <v>536</v>
      </c>
      <c r="P134" s="891">
        <v>39478</v>
      </c>
      <c r="Q134" s="890">
        <v>17912.54</v>
      </c>
      <c r="R134" s="889"/>
      <c r="S134" s="888">
        <v>50</v>
      </c>
      <c r="T134" s="887">
        <f t="shared" si="9"/>
        <v>13</v>
      </c>
      <c r="U134" s="887">
        <v>358.92</v>
      </c>
      <c r="V134" s="771">
        <f t="shared" si="10"/>
        <v>4303.8</v>
      </c>
      <c r="W134" s="887">
        <v>4662.72</v>
      </c>
      <c r="X134" s="772">
        <f t="shared" si="11"/>
        <v>13249.82</v>
      </c>
    </row>
    <row r="135" spans="2:24" ht="15.75" x14ac:dyDescent="0.25">
      <c r="B135" s="893" t="s">
        <v>311</v>
      </c>
      <c r="C135" s="892" t="s">
        <v>606</v>
      </c>
      <c r="D135" s="891">
        <v>43770</v>
      </c>
      <c r="E135" s="890">
        <v>860.96</v>
      </c>
      <c r="F135" s="889"/>
      <c r="G135" s="888">
        <v>5</v>
      </c>
      <c r="H135" s="887">
        <f t="shared" si="6"/>
        <v>2</v>
      </c>
      <c r="I135" s="887">
        <v>-172.2</v>
      </c>
      <c r="J135" s="771">
        <f t="shared" si="7"/>
        <v>373.1</v>
      </c>
      <c r="K135" s="887">
        <v>200.9</v>
      </c>
      <c r="L135" s="772">
        <f t="shared" si="8"/>
        <v>660.06000000000006</v>
      </c>
      <c r="N135" s="893" t="s">
        <v>359</v>
      </c>
      <c r="O135" s="892" t="s">
        <v>536</v>
      </c>
      <c r="P135" s="891">
        <v>39478</v>
      </c>
      <c r="Q135" s="890">
        <v>4667.99</v>
      </c>
      <c r="R135" s="889"/>
      <c r="S135" s="888">
        <v>50</v>
      </c>
      <c r="T135" s="887">
        <f t="shared" si="9"/>
        <v>13</v>
      </c>
      <c r="U135" s="887">
        <v>93.72</v>
      </c>
      <c r="V135" s="771">
        <f t="shared" si="10"/>
        <v>1122.8999999999999</v>
      </c>
      <c r="W135" s="887">
        <v>1216.6199999999999</v>
      </c>
      <c r="X135" s="772">
        <f t="shared" si="11"/>
        <v>3451.37</v>
      </c>
    </row>
    <row r="136" spans="2:24" ht="15.75" x14ac:dyDescent="0.25">
      <c r="B136" s="893" t="e">
        <v>#N/A</v>
      </c>
      <c r="C136" s="892" t="s">
        <v>606</v>
      </c>
      <c r="D136" s="891">
        <v>43770</v>
      </c>
      <c r="E136" s="890">
        <v>3.22</v>
      </c>
      <c r="F136" s="889"/>
      <c r="G136" s="888">
        <v>5</v>
      </c>
      <c r="H136" s="887">
        <f t="shared" ref="H136:H199" si="12">IF(E136&lt;&gt;"",IF((TestEOY-D136)/365&gt;G136,G136,ROUNDUP(((TestEOY-D136)/365),0)),"")</f>
        <v>2</v>
      </c>
      <c r="I136" s="887">
        <v>-0.60000000000000009</v>
      </c>
      <c r="J136" s="771">
        <f t="shared" ref="J136:J199" si="13">K136-I136</f>
        <v>1.3</v>
      </c>
      <c r="K136" s="887">
        <v>0.7</v>
      </c>
      <c r="L136" s="772">
        <f t="shared" ref="L136:L199" si="14">IFERROR(IF(K136&gt;E136,0,(+E136-K136))-F136,"")</f>
        <v>2.5200000000000005</v>
      </c>
      <c r="N136" s="893" t="s">
        <v>359</v>
      </c>
      <c r="O136" s="892" t="s">
        <v>536</v>
      </c>
      <c r="P136" s="891">
        <v>39478</v>
      </c>
      <c r="Q136" s="890">
        <v>399841.06</v>
      </c>
      <c r="R136" s="889"/>
      <c r="S136" s="888">
        <v>50</v>
      </c>
      <c r="T136" s="887">
        <f t="shared" ref="T136:T199" si="15">IF(Q136&lt;&gt;"",IF((TestEOY-P136)/365&gt;S136,S136,ROUNDUP(((TestEOY-P136)/365),0)),"")</f>
        <v>13</v>
      </c>
      <c r="U136" s="887">
        <v>8020.7999999999993</v>
      </c>
      <c r="V136" s="771">
        <f t="shared" ref="V136:V199" si="16">W136-U136</f>
        <v>96389.959999999992</v>
      </c>
      <c r="W136" s="887">
        <v>104410.76</v>
      </c>
      <c r="X136" s="772">
        <f t="shared" ref="X136:X199" si="17">IFERROR(IF(W136&gt;Q136,0,(+Q136-W136))-R136,"")</f>
        <v>295430.3</v>
      </c>
    </row>
    <row r="137" spans="2:24" ht="15.75" x14ac:dyDescent="0.25">
      <c r="B137" s="893" t="s">
        <v>311</v>
      </c>
      <c r="C137" s="892" t="s">
        <v>607</v>
      </c>
      <c r="D137" s="891">
        <v>43790</v>
      </c>
      <c r="E137" s="890">
        <v>1515.47</v>
      </c>
      <c r="F137" s="889"/>
      <c r="G137" s="888">
        <v>5</v>
      </c>
      <c r="H137" s="887">
        <f t="shared" si="12"/>
        <v>2</v>
      </c>
      <c r="I137" s="887">
        <v>-304.32</v>
      </c>
      <c r="J137" s="771">
        <f t="shared" si="13"/>
        <v>628.09999999999991</v>
      </c>
      <c r="K137" s="887">
        <v>323.77999999999997</v>
      </c>
      <c r="L137" s="772">
        <f t="shared" si="14"/>
        <v>1191.69</v>
      </c>
      <c r="N137" s="893" t="s">
        <v>359</v>
      </c>
      <c r="O137" s="892" t="s">
        <v>536</v>
      </c>
      <c r="P137" s="891">
        <v>39478</v>
      </c>
      <c r="Q137" s="890">
        <v>95781.46</v>
      </c>
      <c r="R137" s="889"/>
      <c r="S137" s="888">
        <v>50</v>
      </c>
      <c r="T137" s="887">
        <f t="shared" si="15"/>
        <v>13</v>
      </c>
      <c r="U137" s="887">
        <v>1922.7599999999998</v>
      </c>
      <c r="V137" s="771">
        <f t="shared" si="16"/>
        <v>23038.66</v>
      </c>
      <c r="W137" s="887">
        <v>24961.42</v>
      </c>
      <c r="X137" s="772">
        <f t="shared" si="17"/>
        <v>70820.040000000008</v>
      </c>
    </row>
    <row r="138" spans="2:24" ht="15.75" x14ac:dyDescent="0.25">
      <c r="B138" s="893" t="e">
        <v>#N/A</v>
      </c>
      <c r="C138" s="892" t="s">
        <v>607</v>
      </c>
      <c r="D138" s="891">
        <v>43790</v>
      </c>
      <c r="E138" s="890">
        <v>14.06</v>
      </c>
      <c r="F138" s="889"/>
      <c r="G138" s="888">
        <v>5</v>
      </c>
      <c r="H138" s="887">
        <f t="shared" si="12"/>
        <v>2</v>
      </c>
      <c r="I138" s="887">
        <v>-2.7600000000000002</v>
      </c>
      <c r="J138" s="771">
        <f t="shared" si="13"/>
        <v>5.77</v>
      </c>
      <c r="K138" s="887">
        <v>3.01</v>
      </c>
      <c r="L138" s="772">
        <f t="shared" si="14"/>
        <v>11.05</v>
      </c>
      <c r="N138" s="893" t="s">
        <v>359</v>
      </c>
      <c r="O138" s="892" t="s">
        <v>536</v>
      </c>
      <c r="P138" s="891">
        <v>39478</v>
      </c>
      <c r="Q138" s="890">
        <v>101087.78</v>
      </c>
      <c r="R138" s="889"/>
      <c r="S138" s="888">
        <v>50</v>
      </c>
      <c r="T138" s="887">
        <f t="shared" si="15"/>
        <v>13</v>
      </c>
      <c r="U138" s="887">
        <v>2025.48</v>
      </c>
      <c r="V138" s="771">
        <f t="shared" si="16"/>
        <v>24287.760000000002</v>
      </c>
      <c r="W138" s="887">
        <v>26313.24</v>
      </c>
      <c r="X138" s="772">
        <f t="shared" si="17"/>
        <v>74774.539999999994</v>
      </c>
    </row>
    <row r="139" spans="2:24" ht="15.75" x14ac:dyDescent="0.25">
      <c r="B139" s="893" t="s">
        <v>311</v>
      </c>
      <c r="C139" s="892" t="s">
        <v>608</v>
      </c>
      <c r="D139" s="891">
        <v>43790</v>
      </c>
      <c r="E139" s="890">
        <v>1268.3</v>
      </c>
      <c r="F139" s="889"/>
      <c r="G139" s="888">
        <v>5</v>
      </c>
      <c r="H139" s="887">
        <f t="shared" si="12"/>
        <v>2</v>
      </c>
      <c r="I139" s="887">
        <v>-255.12</v>
      </c>
      <c r="J139" s="771">
        <f t="shared" si="13"/>
        <v>524.22</v>
      </c>
      <c r="K139" s="887">
        <v>269.10000000000002</v>
      </c>
      <c r="L139" s="772">
        <f t="shared" si="14"/>
        <v>999.19999999999993</v>
      </c>
      <c r="N139" s="893" t="s">
        <v>359</v>
      </c>
      <c r="O139" s="892" t="s">
        <v>536</v>
      </c>
      <c r="P139" s="891">
        <v>39844</v>
      </c>
      <c r="Q139" s="890">
        <v>95722.11</v>
      </c>
      <c r="R139" s="889"/>
      <c r="S139" s="888">
        <v>50</v>
      </c>
      <c r="T139" s="887">
        <f t="shared" si="15"/>
        <v>12</v>
      </c>
      <c r="U139" s="887">
        <v>1921.3200000000002</v>
      </c>
      <c r="V139" s="771">
        <f t="shared" si="16"/>
        <v>20310.57</v>
      </c>
      <c r="W139" s="887">
        <v>22231.89</v>
      </c>
      <c r="X139" s="772">
        <f t="shared" si="17"/>
        <v>73490.22</v>
      </c>
    </row>
    <row r="140" spans="2:24" ht="15.75" x14ac:dyDescent="0.25">
      <c r="B140" s="893" t="e">
        <v>#N/A</v>
      </c>
      <c r="C140" s="892" t="s">
        <v>608</v>
      </c>
      <c r="D140" s="891">
        <v>43790</v>
      </c>
      <c r="E140" s="890">
        <v>8.33</v>
      </c>
      <c r="F140" s="889"/>
      <c r="G140" s="888">
        <v>5</v>
      </c>
      <c r="H140" s="887">
        <f t="shared" si="12"/>
        <v>2</v>
      </c>
      <c r="I140" s="887">
        <v>-1.6800000000000002</v>
      </c>
      <c r="J140" s="771">
        <f t="shared" si="13"/>
        <v>3.5</v>
      </c>
      <c r="K140" s="887">
        <v>1.82</v>
      </c>
      <c r="L140" s="772">
        <f t="shared" si="14"/>
        <v>6.51</v>
      </c>
      <c r="N140" s="893" t="s">
        <v>359</v>
      </c>
      <c r="O140" s="892" t="s">
        <v>536</v>
      </c>
      <c r="P140" s="891">
        <v>39844</v>
      </c>
      <c r="Q140" s="890">
        <v>5356.98</v>
      </c>
      <c r="R140" s="889"/>
      <c r="S140" s="888">
        <v>50</v>
      </c>
      <c r="T140" s="887">
        <f t="shared" si="15"/>
        <v>12</v>
      </c>
      <c r="U140" s="887">
        <v>107.52000000000001</v>
      </c>
      <c r="V140" s="771">
        <f t="shared" si="16"/>
        <v>1136.67</v>
      </c>
      <c r="W140" s="887">
        <v>1244.19</v>
      </c>
      <c r="X140" s="772">
        <f t="shared" si="17"/>
        <v>4112.7899999999991</v>
      </c>
    </row>
    <row r="141" spans="2:24" ht="15.75" x14ac:dyDescent="0.25">
      <c r="B141" s="893" t="s">
        <v>311</v>
      </c>
      <c r="C141" s="892" t="s">
        <v>609</v>
      </c>
      <c r="D141" s="891">
        <v>43803</v>
      </c>
      <c r="E141" s="890">
        <v>1739.57</v>
      </c>
      <c r="F141" s="889"/>
      <c r="G141" s="888">
        <v>5</v>
      </c>
      <c r="H141" s="887">
        <f t="shared" si="12"/>
        <v>2</v>
      </c>
      <c r="I141" s="887">
        <v>-349.68</v>
      </c>
      <c r="J141" s="771">
        <f t="shared" si="13"/>
        <v>719.66000000000008</v>
      </c>
      <c r="K141" s="887">
        <v>369.98</v>
      </c>
      <c r="L141" s="772">
        <f t="shared" si="14"/>
        <v>1369.59</v>
      </c>
      <c r="N141" s="893" t="s">
        <v>359</v>
      </c>
      <c r="O141" s="892" t="s">
        <v>536</v>
      </c>
      <c r="P141" s="891">
        <v>39844</v>
      </c>
      <c r="Q141" s="890">
        <v>4482.6400000000003</v>
      </c>
      <c r="R141" s="889"/>
      <c r="S141" s="888">
        <v>50</v>
      </c>
      <c r="T141" s="887">
        <f t="shared" si="15"/>
        <v>12</v>
      </c>
      <c r="U141" s="887">
        <v>89.88</v>
      </c>
      <c r="V141" s="771">
        <f t="shared" si="16"/>
        <v>919.72</v>
      </c>
      <c r="W141" s="887">
        <v>1009.6</v>
      </c>
      <c r="X141" s="772">
        <f t="shared" si="17"/>
        <v>3473.0400000000004</v>
      </c>
    </row>
    <row r="142" spans="2:24" ht="15.75" x14ac:dyDescent="0.25">
      <c r="B142" s="893" t="e">
        <v>#N/A</v>
      </c>
      <c r="C142" s="892" t="s">
        <v>609</v>
      </c>
      <c r="D142" s="891">
        <v>43803</v>
      </c>
      <c r="E142" s="890">
        <v>16.79</v>
      </c>
      <c r="F142" s="889"/>
      <c r="G142" s="888">
        <v>5</v>
      </c>
      <c r="H142" s="887">
        <f t="shared" si="12"/>
        <v>2</v>
      </c>
      <c r="I142" s="887">
        <v>-3.3600000000000003</v>
      </c>
      <c r="J142" s="771">
        <f t="shared" si="13"/>
        <v>7</v>
      </c>
      <c r="K142" s="887">
        <v>3.64</v>
      </c>
      <c r="L142" s="772">
        <f t="shared" si="14"/>
        <v>13.149999999999999</v>
      </c>
      <c r="N142" s="893" t="s">
        <v>359</v>
      </c>
      <c r="O142" s="892" t="s">
        <v>536</v>
      </c>
      <c r="P142" s="891">
        <v>40329</v>
      </c>
      <c r="Q142" s="890">
        <v>97938.79</v>
      </c>
      <c r="R142" s="889"/>
      <c r="S142" s="888">
        <v>50</v>
      </c>
      <c r="T142" s="887">
        <f t="shared" si="15"/>
        <v>11</v>
      </c>
      <c r="U142" s="887">
        <v>1965.6000000000001</v>
      </c>
      <c r="V142" s="771">
        <f t="shared" si="16"/>
        <v>18821.010000000002</v>
      </c>
      <c r="W142" s="887">
        <v>20786.61</v>
      </c>
      <c r="X142" s="772">
        <f t="shared" si="17"/>
        <v>77152.179999999993</v>
      </c>
    </row>
    <row r="143" spans="2:24" ht="15.75" x14ac:dyDescent="0.25">
      <c r="B143" s="893" t="s">
        <v>311</v>
      </c>
      <c r="C143" s="892" t="s">
        <v>610</v>
      </c>
      <c r="D143" s="891">
        <v>43791</v>
      </c>
      <c r="E143" s="890">
        <v>2232.83</v>
      </c>
      <c r="F143" s="889"/>
      <c r="G143" s="888">
        <v>5</v>
      </c>
      <c r="H143" s="887">
        <f t="shared" si="12"/>
        <v>2</v>
      </c>
      <c r="I143" s="887">
        <v>-446.52</v>
      </c>
      <c r="J143" s="771">
        <f t="shared" si="13"/>
        <v>893.04</v>
      </c>
      <c r="K143" s="887">
        <v>446.52</v>
      </c>
      <c r="L143" s="772">
        <f t="shared" si="14"/>
        <v>1786.31</v>
      </c>
      <c r="N143" s="893" t="s">
        <v>359</v>
      </c>
      <c r="O143" s="892" t="s">
        <v>536</v>
      </c>
      <c r="P143" s="891">
        <v>40298</v>
      </c>
      <c r="Q143" s="890">
        <v>5</v>
      </c>
      <c r="R143" s="889"/>
      <c r="S143" s="888">
        <v>50</v>
      </c>
      <c r="T143" s="887">
        <f t="shared" si="15"/>
        <v>11</v>
      </c>
      <c r="U143" s="887">
        <v>-0.96</v>
      </c>
      <c r="V143" s="771">
        <f t="shared" si="16"/>
        <v>41.95</v>
      </c>
      <c r="W143" s="887">
        <v>40.99</v>
      </c>
      <c r="X143" s="772">
        <f t="shared" si="17"/>
        <v>0</v>
      </c>
    </row>
    <row r="144" spans="2:24" ht="15.75" x14ac:dyDescent="0.25">
      <c r="B144" s="893" t="e">
        <v>#N/A</v>
      </c>
      <c r="C144" s="892" t="s">
        <v>610</v>
      </c>
      <c r="D144" s="891">
        <v>43791</v>
      </c>
      <c r="E144" s="890">
        <v>27.27</v>
      </c>
      <c r="F144" s="889"/>
      <c r="G144" s="888">
        <v>5</v>
      </c>
      <c r="H144" s="887">
        <f t="shared" si="12"/>
        <v>2</v>
      </c>
      <c r="I144" s="887">
        <v>-5.4</v>
      </c>
      <c r="J144" s="771">
        <f t="shared" si="13"/>
        <v>10.83</v>
      </c>
      <c r="K144" s="887">
        <v>5.43</v>
      </c>
      <c r="L144" s="772">
        <f t="shared" si="14"/>
        <v>21.84</v>
      </c>
      <c r="N144" s="893" t="s">
        <v>359</v>
      </c>
      <c r="O144" s="892" t="s">
        <v>536</v>
      </c>
      <c r="P144" s="891">
        <v>40482</v>
      </c>
      <c r="Q144" s="890">
        <v>6055.22</v>
      </c>
      <c r="R144" s="889"/>
      <c r="S144" s="888">
        <v>50</v>
      </c>
      <c r="T144" s="887">
        <f t="shared" si="15"/>
        <v>11</v>
      </c>
      <c r="U144" s="887">
        <v>121.56</v>
      </c>
      <c r="V144" s="771">
        <f t="shared" si="16"/>
        <v>1113.3900000000001</v>
      </c>
      <c r="W144" s="887">
        <v>1234.95</v>
      </c>
      <c r="X144" s="772">
        <f t="shared" si="17"/>
        <v>4820.2700000000004</v>
      </c>
    </row>
    <row r="145" spans="2:24" ht="15.75" x14ac:dyDescent="0.25">
      <c r="B145" s="893" t="e">
        <v>#N/A</v>
      </c>
      <c r="C145" s="892" t="s">
        <v>607</v>
      </c>
      <c r="D145" s="891">
        <v>43790</v>
      </c>
      <c r="E145" s="890">
        <v>4.96</v>
      </c>
      <c r="F145" s="889"/>
      <c r="G145" s="888">
        <v>5</v>
      </c>
      <c r="H145" s="887">
        <f t="shared" si="12"/>
        <v>2</v>
      </c>
      <c r="I145" s="887">
        <v>-0.96</v>
      </c>
      <c r="J145" s="771">
        <f t="shared" si="13"/>
        <v>1.8399999999999999</v>
      </c>
      <c r="K145" s="887">
        <v>0.88</v>
      </c>
      <c r="L145" s="772">
        <f t="shared" si="14"/>
        <v>4.08</v>
      </c>
      <c r="N145" s="893" t="s">
        <v>359</v>
      </c>
      <c r="O145" s="892" t="s">
        <v>536</v>
      </c>
      <c r="P145" s="891">
        <v>40512</v>
      </c>
      <c r="Q145" s="890">
        <v>81269.02</v>
      </c>
      <c r="R145" s="889"/>
      <c r="S145" s="888">
        <v>50</v>
      </c>
      <c r="T145" s="887">
        <f t="shared" si="15"/>
        <v>11</v>
      </c>
      <c r="U145" s="887">
        <v>1631.0400000000002</v>
      </c>
      <c r="V145" s="771">
        <f t="shared" si="16"/>
        <v>14804.43</v>
      </c>
      <c r="W145" s="887">
        <v>16435.47</v>
      </c>
      <c r="X145" s="772">
        <f t="shared" si="17"/>
        <v>64833.55</v>
      </c>
    </row>
    <row r="146" spans="2:24" ht="15.75" x14ac:dyDescent="0.25">
      <c r="B146" s="893" t="e">
        <v>#N/A</v>
      </c>
      <c r="C146" s="892" t="s">
        <v>608</v>
      </c>
      <c r="D146" s="891">
        <v>43790</v>
      </c>
      <c r="E146" s="890">
        <v>5.75</v>
      </c>
      <c r="F146" s="889"/>
      <c r="G146" s="888">
        <v>5</v>
      </c>
      <c r="H146" s="887">
        <f t="shared" si="12"/>
        <v>2</v>
      </c>
      <c r="I146" s="887">
        <v>-1.2000000000000002</v>
      </c>
      <c r="J146" s="771">
        <f t="shared" si="13"/>
        <v>2.3000000000000003</v>
      </c>
      <c r="K146" s="887">
        <v>1.1000000000000001</v>
      </c>
      <c r="L146" s="772">
        <f t="shared" si="14"/>
        <v>4.6500000000000004</v>
      </c>
      <c r="N146" s="893" t="s">
        <v>359</v>
      </c>
      <c r="O146" s="892" t="s">
        <v>2250</v>
      </c>
      <c r="P146" s="891">
        <v>40633</v>
      </c>
      <c r="Q146" s="890">
        <v>2500</v>
      </c>
      <c r="R146" s="889"/>
      <c r="S146" s="888">
        <v>50</v>
      </c>
      <c r="T146" s="887">
        <f t="shared" si="15"/>
        <v>10</v>
      </c>
      <c r="U146" s="887">
        <v>50.04</v>
      </c>
      <c r="V146" s="771">
        <f t="shared" si="16"/>
        <v>437.78999999999996</v>
      </c>
      <c r="W146" s="887">
        <v>487.83</v>
      </c>
      <c r="X146" s="772">
        <f t="shared" si="17"/>
        <v>2012.17</v>
      </c>
    </row>
    <row r="147" spans="2:24" ht="15.75" x14ac:dyDescent="0.25">
      <c r="B147" s="893" t="e">
        <v>#N/A</v>
      </c>
      <c r="C147" s="892" t="s">
        <v>609</v>
      </c>
      <c r="D147" s="891">
        <v>43803</v>
      </c>
      <c r="E147" s="890">
        <v>7.13</v>
      </c>
      <c r="F147" s="889"/>
      <c r="G147" s="888">
        <v>5</v>
      </c>
      <c r="H147" s="887">
        <f t="shared" si="12"/>
        <v>2</v>
      </c>
      <c r="I147" s="887">
        <v>-1.44</v>
      </c>
      <c r="J147" s="771">
        <f t="shared" si="13"/>
        <v>2.76</v>
      </c>
      <c r="K147" s="887">
        <v>1.32</v>
      </c>
      <c r="L147" s="772">
        <f t="shared" si="14"/>
        <v>5.81</v>
      </c>
      <c r="N147" s="893" t="s">
        <v>359</v>
      </c>
      <c r="O147" s="892" t="s">
        <v>536</v>
      </c>
      <c r="P147" s="891">
        <v>40663</v>
      </c>
      <c r="Q147" s="890">
        <v>6182.84</v>
      </c>
      <c r="R147" s="889"/>
      <c r="S147" s="888">
        <v>50</v>
      </c>
      <c r="T147" s="887">
        <f t="shared" si="15"/>
        <v>10</v>
      </c>
      <c r="U147" s="887">
        <v>124.08</v>
      </c>
      <c r="V147" s="771">
        <f t="shared" si="16"/>
        <v>1074.73</v>
      </c>
      <c r="W147" s="887">
        <v>1198.81</v>
      </c>
      <c r="X147" s="772">
        <f t="shared" si="17"/>
        <v>4984.0300000000007</v>
      </c>
    </row>
    <row r="148" spans="2:24" ht="15.75" x14ac:dyDescent="0.25">
      <c r="B148" s="893" t="e">
        <v>#N/A</v>
      </c>
      <c r="C148" s="892" t="s">
        <v>587</v>
      </c>
      <c r="D148" s="891">
        <v>44131</v>
      </c>
      <c r="E148" s="890">
        <v>14.59</v>
      </c>
      <c r="F148" s="889"/>
      <c r="G148" s="888">
        <v>5</v>
      </c>
      <c r="H148" s="887">
        <f t="shared" si="12"/>
        <v>1</v>
      </c>
      <c r="I148" s="887">
        <v>-2.88</v>
      </c>
      <c r="J148" s="771">
        <f t="shared" si="13"/>
        <v>3.36</v>
      </c>
      <c r="K148" s="887">
        <v>0.48</v>
      </c>
      <c r="L148" s="772">
        <f t="shared" si="14"/>
        <v>14.11</v>
      </c>
      <c r="N148" s="893" t="s">
        <v>359</v>
      </c>
      <c r="O148" s="892" t="s">
        <v>536</v>
      </c>
      <c r="P148" s="891">
        <v>40663</v>
      </c>
      <c r="Q148" s="890">
        <v>29947.89</v>
      </c>
      <c r="R148" s="889"/>
      <c r="S148" s="888">
        <v>50</v>
      </c>
      <c r="T148" s="887">
        <f t="shared" si="15"/>
        <v>10</v>
      </c>
      <c r="U148" s="887">
        <v>600.96</v>
      </c>
      <c r="V148" s="771">
        <f t="shared" si="16"/>
        <v>5205.96</v>
      </c>
      <c r="W148" s="887">
        <v>5806.92</v>
      </c>
      <c r="X148" s="772">
        <f t="shared" si="17"/>
        <v>24140.97</v>
      </c>
    </row>
    <row r="149" spans="2:24" ht="15.75" x14ac:dyDescent="0.25">
      <c r="B149" s="893" t="e">
        <v>#N/A</v>
      </c>
      <c r="C149" s="892" t="s">
        <v>588</v>
      </c>
      <c r="D149" s="891">
        <v>44167</v>
      </c>
      <c r="E149" s="890">
        <v>11.25</v>
      </c>
      <c r="F149" s="889"/>
      <c r="G149" s="888">
        <v>5</v>
      </c>
      <c r="H149" s="887">
        <f t="shared" si="12"/>
        <v>1</v>
      </c>
      <c r="I149" s="887">
        <v>-2.2800000000000002</v>
      </c>
      <c r="J149" s="771">
        <f t="shared" si="13"/>
        <v>2.4700000000000002</v>
      </c>
      <c r="K149" s="887">
        <v>0.19</v>
      </c>
      <c r="L149" s="772">
        <f t="shared" si="14"/>
        <v>11.06</v>
      </c>
      <c r="N149" s="893" t="s">
        <v>359</v>
      </c>
      <c r="O149" s="892" t="s">
        <v>2250</v>
      </c>
      <c r="P149" s="891">
        <v>40663</v>
      </c>
      <c r="Q149" s="890">
        <v>50490</v>
      </c>
      <c r="R149" s="889"/>
      <c r="S149" s="888">
        <v>50</v>
      </c>
      <c r="T149" s="887">
        <f t="shared" si="15"/>
        <v>10</v>
      </c>
      <c r="U149" s="887">
        <v>1011.5999999999999</v>
      </c>
      <c r="V149" s="771">
        <f t="shared" si="16"/>
        <v>8763.93</v>
      </c>
      <c r="W149" s="887">
        <v>9775.5300000000007</v>
      </c>
      <c r="X149" s="772">
        <f t="shared" si="17"/>
        <v>40714.47</v>
      </c>
    </row>
    <row r="150" spans="2:24" ht="15.75" x14ac:dyDescent="0.25">
      <c r="B150" s="893" t="s">
        <v>310</v>
      </c>
      <c r="C150" s="892" t="s">
        <v>611</v>
      </c>
      <c r="D150" s="891">
        <v>36160</v>
      </c>
      <c r="E150" s="890">
        <v>5934.33</v>
      </c>
      <c r="F150" s="889"/>
      <c r="G150" s="888">
        <v>101312682.58333333</v>
      </c>
      <c r="H150" s="887">
        <f t="shared" si="12"/>
        <v>23</v>
      </c>
      <c r="I150" s="887">
        <v>0</v>
      </c>
      <c r="J150" s="771">
        <f t="shared" si="13"/>
        <v>0</v>
      </c>
      <c r="K150" s="887">
        <v>0</v>
      </c>
      <c r="L150" s="772">
        <f t="shared" si="14"/>
        <v>5934.33</v>
      </c>
      <c r="N150" s="893" t="s">
        <v>359</v>
      </c>
      <c r="O150" s="892" t="s">
        <v>2250</v>
      </c>
      <c r="P150" s="891">
        <v>40694</v>
      </c>
      <c r="Q150" s="890">
        <v>50671.43</v>
      </c>
      <c r="R150" s="889"/>
      <c r="S150" s="888">
        <v>50</v>
      </c>
      <c r="T150" s="887">
        <f t="shared" si="15"/>
        <v>10</v>
      </c>
      <c r="U150" s="887">
        <v>1058.04</v>
      </c>
      <c r="V150" s="771">
        <f t="shared" si="16"/>
        <v>6941.4800000000005</v>
      </c>
      <c r="W150" s="887">
        <v>7999.52</v>
      </c>
      <c r="X150" s="772">
        <f t="shared" si="17"/>
        <v>42671.91</v>
      </c>
    </row>
    <row r="151" spans="2:24" ht="15.75" x14ac:dyDescent="0.25">
      <c r="B151" s="893" t="s">
        <v>311</v>
      </c>
      <c r="C151" s="892" t="s">
        <v>612</v>
      </c>
      <c r="D151" s="891">
        <v>40908</v>
      </c>
      <c r="E151" s="890">
        <v>115</v>
      </c>
      <c r="F151" s="889"/>
      <c r="G151" s="888">
        <v>6</v>
      </c>
      <c r="H151" s="887">
        <f t="shared" si="12"/>
        <v>6</v>
      </c>
      <c r="I151" s="887">
        <v>0</v>
      </c>
      <c r="J151" s="771">
        <f t="shared" si="13"/>
        <v>103.5</v>
      </c>
      <c r="K151" s="887">
        <v>103.5</v>
      </c>
      <c r="L151" s="772">
        <f t="shared" si="14"/>
        <v>11.5</v>
      </c>
      <c r="N151" s="893" t="s">
        <v>359</v>
      </c>
      <c r="O151" s="892" t="s">
        <v>536</v>
      </c>
      <c r="P151" s="891">
        <v>40694</v>
      </c>
      <c r="Q151" s="890">
        <v>23974.6</v>
      </c>
      <c r="R151" s="889"/>
      <c r="S151" s="888">
        <v>50</v>
      </c>
      <c r="T151" s="887">
        <f t="shared" si="15"/>
        <v>10</v>
      </c>
      <c r="U151" s="887">
        <v>480.36</v>
      </c>
      <c r="V151" s="771">
        <f t="shared" si="16"/>
        <v>4121.8600000000006</v>
      </c>
      <c r="W151" s="887">
        <v>4602.22</v>
      </c>
      <c r="X151" s="772">
        <f t="shared" si="17"/>
        <v>19372.379999999997</v>
      </c>
    </row>
    <row r="152" spans="2:24" ht="15.75" x14ac:dyDescent="0.25">
      <c r="B152" s="893" t="s">
        <v>311</v>
      </c>
      <c r="C152" s="892" t="s">
        <v>612</v>
      </c>
      <c r="D152" s="891">
        <v>40908</v>
      </c>
      <c r="E152" s="890">
        <v>480.56</v>
      </c>
      <c r="F152" s="889"/>
      <c r="G152" s="888">
        <v>6</v>
      </c>
      <c r="H152" s="887">
        <f t="shared" si="12"/>
        <v>6</v>
      </c>
      <c r="I152" s="887">
        <v>0</v>
      </c>
      <c r="J152" s="771">
        <f t="shared" si="13"/>
        <v>432.5</v>
      </c>
      <c r="K152" s="887">
        <v>432.5</v>
      </c>
      <c r="L152" s="772">
        <f t="shared" si="14"/>
        <v>48.06</v>
      </c>
      <c r="N152" s="893" t="s">
        <v>359</v>
      </c>
      <c r="O152" s="892" t="s">
        <v>536</v>
      </c>
      <c r="P152" s="891">
        <v>40694</v>
      </c>
      <c r="Q152" s="890">
        <v>1672.97</v>
      </c>
      <c r="R152" s="889"/>
      <c r="S152" s="888">
        <v>50</v>
      </c>
      <c r="T152" s="887">
        <f t="shared" si="15"/>
        <v>10</v>
      </c>
      <c r="U152" s="887">
        <v>33.6</v>
      </c>
      <c r="V152" s="771">
        <f t="shared" si="16"/>
        <v>288.2</v>
      </c>
      <c r="W152" s="887">
        <v>321.8</v>
      </c>
      <c r="X152" s="772">
        <f t="shared" si="17"/>
        <v>1351.17</v>
      </c>
    </row>
    <row r="153" spans="2:24" ht="15.75" x14ac:dyDescent="0.25">
      <c r="B153" s="893" t="s">
        <v>311</v>
      </c>
      <c r="C153" s="892" t="s">
        <v>613</v>
      </c>
      <c r="D153" s="891">
        <v>42277</v>
      </c>
      <c r="E153" s="890">
        <v>11344.62</v>
      </c>
      <c r="F153" s="889"/>
      <c r="G153" s="888">
        <v>6</v>
      </c>
      <c r="H153" s="887">
        <f t="shared" si="12"/>
        <v>6</v>
      </c>
      <c r="I153" s="887">
        <v>-1701.72</v>
      </c>
      <c r="J153" s="771">
        <f t="shared" si="13"/>
        <v>10635.64</v>
      </c>
      <c r="K153" s="887">
        <v>8933.92</v>
      </c>
      <c r="L153" s="772">
        <f t="shared" si="14"/>
        <v>2410.7000000000007</v>
      </c>
      <c r="N153" s="893" t="s">
        <v>359</v>
      </c>
      <c r="O153" s="892" t="s">
        <v>536</v>
      </c>
      <c r="P153" s="891">
        <v>40694</v>
      </c>
      <c r="Q153" s="890">
        <v>30668.080000000002</v>
      </c>
      <c r="R153" s="889"/>
      <c r="S153" s="888">
        <v>50</v>
      </c>
      <c r="T153" s="887">
        <f t="shared" si="15"/>
        <v>10</v>
      </c>
      <c r="U153" s="887">
        <v>614.40000000000009</v>
      </c>
      <c r="V153" s="771">
        <f t="shared" si="16"/>
        <v>5272.1200000000008</v>
      </c>
      <c r="W153" s="887">
        <v>5886.52</v>
      </c>
      <c r="X153" s="772">
        <f t="shared" si="17"/>
        <v>24781.56</v>
      </c>
    </row>
    <row r="154" spans="2:24" ht="15.75" x14ac:dyDescent="0.25">
      <c r="B154" s="893" t="s">
        <v>311</v>
      </c>
      <c r="C154" s="892" t="s">
        <v>614</v>
      </c>
      <c r="D154" s="891">
        <v>42582</v>
      </c>
      <c r="E154" s="890">
        <v>13122.26</v>
      </c>
      <c r="F154" s="889"/>
      <c r="G154" s="888">
        <v>6</v>
      </c>
      <c r="H154" s="887">
        <f t="shared" si="12"/>
        <v>5</v>
      </c>
      <c r="I154" s="887">
        <v>-1968.2400000000002</v>
      </c>
      <c r="J154" s="771">
        <f t="shared" si="13"/>
        <v>10497.77</v>
      </c>
      <c r="K154" s="887">
        <v>8529.5300000000007</v>
      </c>
      <c r="L154" s="772">
        <f t="shared" si="14"/>
        <v>4592.7299999999996</v>
      </c>
      <c r="N154" s="893" t="s">
        <v>359</v>
      </c>
      <c r="O154" s="892" t="s">
        <v>536</v>
      </c>
      <c r="P154" s="891">
        <v>40908</v>
      </c>
      <c r="Q154" s="890">
        <v>10264.280000000001</v>
      </c>
      <c r="R154" s="889"/>
      <c r="S154" s="888">
        <v>50</v>
      </c>
      <c r="T154" s="887">
        <f t="shared" si="15"/>
        <v>10</v>
      </c>
      <c r="U154" s="887">
        <v>205.68</v>
      </c>
      <c r="V154" s="771">
        <f t="shared" si="16"/>
        <v>1645.11</v>
      </c>
      <c r="W154" s="887">
        <v>1850.79</v>
      </c>
      <c r="X154" s="772">
        <f t="shared" si="17"/>
        <v>8413.4900000000016</v>
      </c>
    </row>
    <row r="155" spans="2:24" ht="15.75" x14ac:dyDescent="0.25">
      <c r="B155" s="893" t="s">
        <v>311</v>
      </c>
      <c r="C155" s="892" t="s">
        <v>615</v>
      </c>
      <c r="D155" s="891">
        <v>43109</v>
      </c>
      <c r="E155" s="890">
        <v>13800.23</v>
      </c>
      <c r="F155" s="889"/>
      <c r="G155" s="888">
        <v>6</v>
      </c>
      <c r="H155" s="887">
        <f t="shared" si="12"/>
        <v>3</v>
      </c>
      <c r="I155" s="887">
        <v>-2070.12</v>
      </c>
      <c r="J155" s="771">
        <f t="shared" si="13"/>
        <v>8107.65</v>
      </c>
      <c r="K155" s="887">
        <v>6037.53</v>
      </c>
      <c r="L155" s="772">
        <f t="shared" si="14"/>
        <v>7762.7</v>
      </c>
      <c r="N155" s="893" t="s">
        <v>359</v>
      </c>
      <c r="O155" s="892" t="s">
        <v>536</v>
      </c>
      <c r="P155" s="891">
        <v>40999</v>
      </c>
      <c r="Q155" s="890">
        <v>-723</v>
      </c>
      <c r="R155" s="889"/>
      <c r="S155" s="888">
        <v>30</v>
      </c>
      <c r="T155" s="887">
        <f t="shared" si="15"/>
        <v>9</v>
      </c>
      <c r="U155" s="887">
        <v>-23.28</v>
      </c>
      <c r="V155" s="771">
        <f t="shared" si="16"/>
        <v>-180.9</v>
      </c>
      <c r="W155" s="887">
        <v>-204.18</v>
      </c>
      <c r="X155" s="772">
        <f t="shared" si="17"/>
        <v>0</v>
      </c>
    </row>
    <row r="156" spans="2:24" ht="15.75" x14ac:dyDescent="0.25">
      <c r="B156" s="893" t="s">
        <v>311</v>
      </c>
      <c r="C156" s="892" t="s">
        <v>612</v>
      </c>
      <c r="D156" s="891">
        <v>40908</v>
      </c>
      <c r="E156" s="890">
        <v>244796.98</v>
      </c>
      <c r="F156" s="889"/>
      <c r="G156" s="888">
        <v>6</v>
      </c>
      <c r="H156" s="887">
        <f t="shared" si="12"/>
        <v>6</v>
      </c>
      <c r="I156" s="887">
        <v>0</v>
      </c>
      <c r="J156" s="771">
        <f t="shared" si="13"/>
        <v>220317.28</v>
      </c>
      <c r="K156" s="887">
        <v>220317.28</v>
      </c>
      <c r="L156" s="772">
        <f t="shared" si="14"/>
        <v>24479.700000000012</v>
      </c>
      <c r="N156" s="893" t="s">
        <v>359</v>
      </c>
      <c r="O156" s="892" t="s">
        <v>2250</v>
      </c>
      <c r="P156" s="891">
        <v>41090</v>
      </c>
      <c r="Q156" s="890">
        <v>27500</v>
      </c>
      <c r="R156" s="889"/>
      <c r="S156" s="888">
        <v>30</v>
      </c>
      <c r="T156" s="887">
        <f t="shared" si="15"/>
        <v>9</v>
      </c>
      <c r="U156" s="887">
        <v>919.31999999999994</v>
      </c>
      <c r="V156" s="771">
        <f t="shared" si="16"/>
        <v>6893.18</v>
      </c>
      <c r="W156" s="887">
        <v>7812.5</v>
      </c>
      <c r="X156" s="772">
        <f t="shared" si="17"/>
        <v>19687.5</v>
      </c>
    </row>
    <row r="157" spans="2:24" ht="15.75" x14ac:dyDescent="0.25">
      <c r="B157" s="893" t="s">
        <v>311</v>
      </c>
      <c r="C157" s="892" t="s">
        <v>612</v>
      </c>
      <c r="D157" s="891">
        <v>40117</v>
      </c>
      <c r="E157" s="890">
        <v>500</v>
      </c>
      <c r="F157" s="889"/>
      <c r="G157" s="888">
        <v>6</v>
      </c>
      <c r="H157" s="887">
        <f t="shared" si="12"/>
        <v>6</v>
      </c>
      <c r="I157" s="887">
        <v>0</v>
      </c>
      <c r="J157" s="771">
        <f t="shared" si="13"/>
        <v>450</v>
      </c>
      <c r="K157" s="887">
        <v>450</v>
      </c>
      <c r="L157" s="772">
        <f t="shared" si="14"/>
        <v>50</v>
      </c>
      <c r="N157" s="893" t="s">
        <v>359</v>
      </c>
      <c r="O157" s="892" t="s">
        <v>2250</v>
      </c>
      <c r="P157" s="891">
        <v>41182</v>
      </c>
      <c r="Q157" s="890">
        <v>25000</v>
      </c>
      <c r="R157" s="889"/>
      <c r="S157" s="888">
        <v>50</v>
      </c>
      <c r="T157" s="887">
        <f t="shared" si="15"/>
        <v>9</v>
      </c>
      <c r="U157" s="887">
        <v>500.88</v>
      </c>
      <c r="V157" s="771">
        <f t="shared" si="16"/>
        <v>3631.3099999999995</v>
      </c>
      <c r="W157" s="887">
        <v>4132.1899999999996</v>
      </c>
      <c r="X157" s="772">
        <f t="shared" si="17"/>
        <v>20867.810000000001</v>
      </c>
    </row>
    <row r="158" spans="2:24" ht="15.75" x14ac:dyDescent="0.25">
      <c r="B158" s="893" t="s">
        <v>311</v>
      </c>
      <c r="C158" s="892" t="s">
        <v>612</v>
      </c>
      <c r="D158" s="891">
        <v>40543</v>
      </c>
      <c r="E158" s="890">
        <v>520.21</v>
      </c>
      <c r="F158" s="889"/>
      <c r="G158" s="888">
        <v>6</v>
      </c>
      <c r="H158" s="887">
        <f t="shared" si="12"/>
        <v>6</v>
      </c>
      <c r="I158" s="887">
        <v>0</v>
      </c>
      <c r="J158" s="771">
        <f t="shared" si="13"/>
        <v>468.19</v>
      </c>
      <c r="K158" s="887">
        <v>468.19</v>
      </c>
      <c r="L158" s="772">
        <f t="shared" si="14"/>
        <v>52.020000000000039</v>
      </c>
      <c r="N158" s="893" t="s">
        <v>359</v>
      </c>
      <c r="O158" s="892" t="s">
        <v>536</v>
      </c>
      <c r="P158" s="891">
        <v>41182</v>
      </c>
      <c r="Q158" s="890">
        <v>3656.64</v>
      </c>
      <c r="R158" s="889"/>
      <c r="S158" s="888">
        <v>50</v>
      </c>
      <c r="T158" s="887">
        <f t="shared" si="15"/>
        <v>9</v>
      </c>
      <c r="U158" s="887">
        <v>73.320000000000007</v>
      </c>
      <c r="V158" s="771">
        <f t="shared" si="16"/>
        <v>530.81999999999994</v>
      </c>
      <c r="W158" s="887">
        <v>604.14</v>
      </c>
      <c r="X158" s="772">
        <f t="shared" si="17"/>
        <v>3052.5</v>
      </c>
    </row>
    <row r="159" spans="2:24" ht="15.75" x14ac:dyDescent="0.25">
      <c r="B159" s="893" t="s">
        <v>311</v>
      </c>
      <c r="C159" s="892" t="s">
        <v>612</v>
      </c>
      <c r="D159" s="891">
        <v>40117</v>
      </c>
      <c r="E159" s="890">
        <v>551.5</v>
      </c>
      <c r="F159" s="889"/>
      <c r="G159" s="888">
        <v>6</v>
      </c>
      <c r="H159" s="887">
        <f t="shared" si="12"/>
        <v>6</v>
      </c>
      <c r="I159" s="887">
        <v>0</v>
      </c>
      <c r="J159" s="771">
        <f t="shared" si="13"/>
        <v>496.35</v>
      </c>
      <c r="K159" s="887">
        <v>496.35</v>
      </c>
      <c r="L159" s="772">
        <f t="shared" si="14"/>
        <v>55.149999999999977</v>
      </c>
      <c r="N159" s="893" t="s">
        <v>359</v>
      </c>
      <c r="O159" s="892" t="s">
        <v>1082</v>
      </c>
      <c r="P159" s="891">
        <v>41608</v>
      </c>
      <c r="Q159" s="890">
        <v>76136.61</v>
      </c>
      <c r="R159" s="889"/>
      <c r="S159" s="888">
        <v>50</v>
      </c>
      <c r="T159" s="887">
        <f t="shared" si="15"/>
        <v>8</v>
      </c>
      <c r="U159" s="887">
        <v>1521.48</v>
      </c>
      <c r="V159" s="771">
        <f t="shared" si="16"/>
        <v>8938.9600000000009</v>
      </c>
      <c r="W159" s="887">
        <v>10460.44</v>
      </c>
      <c r="X159" s="772">
        <f t="shared" si="17"/>
        <v>65676.17</v>
      </c>
    </row>
    <row r="160" spans="2:24" ht="15.75" x14ac:dyDescent="0.25">
      <c r="B160" s="893" t="s">
        <v>311</v>
      </c>
      <c r="C160" s="892" t="s">
        <v>616</v>
      </c>
      <c r="D160" s="891">
        <v>43178</v>
      </c>
      <c r="E160" s="890">
        <v>4072.5</v>
      </c>
      <c r="F160" s="889"/>
      <c r="G160" s="888">
        <v>6</v>
      </c>
      <c r="H160" s="887">
        <f t="shared" si="12"/>
        <v>3</v>
      </c>
      <c r="I160" s="887">
        <v>-608.64</v>
      </c>
      <c r="J160" s="771">
        <f t="shared" si="13"/>
        <v>2295.96</v>
      </c>
      <c r="K160" s="887">
        <v>1687.32</v>
      </c>
      <c r="L160" s="772">
        <f t="shared" si="14"/>
        <v>2385.1800000000003</v>
      </c>
      <c r="N160" s="893" t="s">
        <v>359</v>
      </c>
      <c r="O160" s="892" t="s">
        <v>1083</v>
      </c>
      <c r="P160" s="891">
        <v>41698</v>
      </c>
      <c r="Q160" s="890">
        <v>10000</v>
      </c>
      <c r="R160" s="889"/>
      <c r="S160" s="888">
        <v>50</v>
      </c>
      <c r="T160" s="887">
        <f t="shared" si="15"/>
        <v>7</v>
      </c>
      <c r="U160" s="887">
        <v>199.79999999999998</v>
      </c>
      <c r="V160" s="771">
        <f t="shared" si="16"/>
        <v>1173.8600000000001</v>
      </c>
      <c r="W160" s="887">
        <v>1373.66</v>
      </c>
      <c r="X160" s="772">
        <f t="shared" si="17"/>
        <v>8626.34</v>
      </c>
    </row>
    <row r="161" spans="2:24" ht="15.75" x14ac:dyDescent="0.25">
      <c r="B161" s="893" t="s">
        <v>311</v>
      </c>
      <c r="C161" s="892" t="s">
        <v>612</v>
      </c>
      <c r="D161" s="891">
        <v>40543</v>
      </c>
      <c r="E161" s="890">
        <v>4225.1099999999997</v>
      </c>
      <c r="F161" s="889"/>
      <c r="G161" s="888">
        <v>6</v>
      </c>
      <c r="H161" s="887">
        <f t="shared" si="12"/>
        <v>6</v>
      </c>
      <c r="I161" s="887">
        <v>0</v>
      </c>
      <c r="J161" s="771">
        <f t="shared" si="13"/>
        <v>3802.6</v>
      </c>
      <c r="K161" s="887">
        <v>3802.6</v>
      </c>
      <c r="L161" s="772">
        <f t="shared" si="14"/>
        <v>422.50999999999976</v>
      </c>
      <c r="N161" s="893" t="s">
        <v>359</v>
      </c>
      <c r="O161" s="892" t="s">
        <v>1084</v>
      </c>
      <c r="P161" s="891">
        <v>41425</v>
      </c>
      <c r="Q161" s="890">
        <v>11430</v>
      </c>
      <c r="R161" s="889"/>
      <c r="S161" s="888">
        <v>50</v>
      </c>
      <c r="T161" s="887">
        <f t="shared" si="15"/>
        <v>8</v>
      </c>
      <c r="U161" s="887">
        <v>228.48</v>
      </c>
      <c r="V161" s="771">
        <f t="shared" si="16"/>
        <v>1318.53</v>
      </c>
      <c r="W161" s="887">
        <v>1547.01</v>
      </c>
      <c r="X161" s="772">
        <f t="shared" si="17"/>
        <v>9882.99</v>
      </c>
    </row>
    <row r="162" spans="2:24" ht="15.75" x14ac:dyDescent="0.25">
      <c r="B162" s="893" t="s">
        <v>311</v>
      </c>
      <c r="C162" s="892" t="s">
        <v>612</v>
      </c>
      <c r="D162" s="891">
        <v>40543</v>
      </c>
      <c r="E162" s="890">
        <v>12900.06</v>
      </c>
      <c r="F162" s="889"/>
      <c r="G162" s="888">
        <v>6</v>
      </c>
      <c r="H162" s="887">
        <f t="shared" si="12"/>
        <v>6</v>
      </c>
      <c r="I162" s="887">
        <v>0</v>
      </c>
      <c r="J162" s="771">
        <f t="shared" si="13"/>
        <v>11610.05</v>
      </c>
      <c r="K162" s="887">
        <v>11610.05</v>
      </c>
      <c r="L162" s="772">
        <f t="shared" si="14"/>
        <v>1290.0100000000002</v>
      </c>
      <c r="N162" s="893" t="s">
        <v>359</v>
      </c>
      <c r="O162" s="892" t="s">
        <v>1087</v>
      </c>
      <c r="P162" s="891">
        <v>41639</v>
      </c>
      <c r="Q162" s="890">
        <v>31970</v>
      </c>
      <c r="R162" s="889"/>
      <c r="S162" s="888">
        <v>50</v>
      </c>
      <c r="T162" s="887">
        <f t="shared" si="15"/>
        <v>8</v>
      </c>
      <c r="U162" s="887">
        <v>639.12</v>
      </c>
      <c r="V162" s="771">
        <f t="shared" si="16"/>
        <v>3635.0200000000004</v>
      </c>
      <c r="W162" s="887">
        <v>4274.1400000000003</v>
      </c>
      <c r="X162" s="772">
        <f t="shared" si="17"/>
        <v>27695.86</v>
      </c>
    </row>
    <row r="163" spans="2:24" ht="15.75" x14ac:dyDescent="0.25">
      <c r="B163" s="893" t="s">
        <v>311</v>
      </c>
      <c r="C163" s="892" t="s">
        <v>612</v>
      </c>
      <c r="D163" s="891">
        <v>40512</v>
      </c>
      <c r="E163" s="890">
        <v>33371</v>
      </c>
      <c r="F163" s="889"/>
      <c r="G163" s="888">
        <v>6</v>
      </c>
      <c r="H163" s="887">
        <f t="shared" si="12"/>
        <v>6</v>
      </c>
      <c r="I163" s="887">
        <v>0</v>
      </c>
      <c r="J163" s="771">
        <f t="shared" si="13"/>
        <v>30033.9</v>
      </c>
      <c r="K163" s="887">
        <v>30033.9</v>
      </c>
      <c r="L163" s="772">
        <f t="shared" si="14"/>
        <v>3337.0999999999985</v>
      </c>
      <c r="N163" s="893" t="s">
        <v>359</v>
      </c>
      <c r="O163" s="892" t="s">
        <v>1088</v>
      </c>
      <c r="P163" s="891">
        <v>41820</v>
      </c>
      <c r="Q163" s="890">
        <v>53465.21</v>
      </c>
      <c r="R163" s="889"/>
      <c r="S163" s="888">
        <v>50</v>
      </c>
      <c r="T163" s="887">
        <f t="shared" si="15"/>
        <v>7</v>
      </c>
      <c r="U163" s="887">
        <v>1066.2</v>
      </c>
      <c r="V163" s="771">
        <f t="shared" si="16"/>
        <v>6021.03</v>
      </c>
      <c r="W163" s="887">
        <v>7087.23</v>
      </c>
      <c r="X163" s="772">
        <f t="shared" si="17"/>
        <v>46377.979999999996</v>
      </c>
    </row>
    <row r="164" spans="2:24" ht="15.75" x14ac:dyDescent="0.25">
      <c r="B164" s="893" t="s">
        <v>311</v>
      </c>
      <c r="C164" s="892" t="s">
        <v>612</v>
      </c>
      <c r="D164" s="891">
        <v>39082</v>
      </c>
      <c r="E164" s="890">
        <v>67690.759999999995</v>
      </c>
      <c r="F164" s="889"/>
      <c r="G164" s="888">
        <v>6</v>
      </c>
      <c r="H164" s="887">
        <f t="shared" si="12"/>
        <v>6</v>
      </c>
      <c r="I164" s="887">
        <v>0</v>
      </c>
      <c r="J164" s="771">
        <f t="shared" si="13"/>
        <v>60921.68</v>
      </c>
      <c r="K164" s="887">
        <v>60921.68</v>
      </c>
      <c r="L164" s="772">
        <f t="shared" si="14"/>
        <v>6769.0799999999945</v>
      </c>
      <c r="N164" s="893" t="s">
        <v>359</v>
      </c>
      <c r="O164" s="892" t="s">
        <v>2253</v>
      </c>
      <c r="P164" s="891">
        <v>41834</v>
      </c>
      <c r="Q164" s="890">
        <v>90640.92</v>
      </c>
      <c r="R164" s="889"/>
      <c r="S164" s="888">
        <v>50</v>
      </c>
      <c r="T164" s="887">
        <f t="shared" si="15"/>
        <v>7</v>
      </c>
      <c r="U164" s="887">
        <v>1812.12</v>
      </c>
      <c r="V164" s="771">
        <f t="shared" si="16"/>
        <v>8645.09</v>
      </c>
      <c r="W164" s="887">
        <v>10457.209999999999</v>
      </c>
      <c r="X164" s="772">
        <f t="shared" si="17"/>
        <v>80183.709999999992</v>
      </c>
    </row>
    <row r="165" spans="2:24" ht="15.75" x14ac:dyDescent="0.25">
      <c r="B165" s="893" t="s">
        <v>311</v>
      </c>
      <c r="C165" s="892" t="s">
        <v>612</v>
      </c>
      <c r="D165" s="891">
        <v>39447</v>
      </c>
      <c r="E165" s="890">
        <v>73541.850000000006</v>
      </c>
      <c r="F165" s="889"/>
      <c r="G165" s="888">
        <v>6</v>
      </c>
      <c r="H165" s="887">
        <f t="shared" si="12"/>
        <v>6</v>
      </c>
      <c r="I165" s="887">
        <v>0.12</v>
      </c>
      <c r="J165" s="771">
        <f t="shared" si="13"/>
        <v>66187.540000000008</v>
      </c>
      <c r="K165" s="887">
        <v>66187.66</v>
      </c>
      <c r="L165" s="772">
        <f t="shared" si="14"/>
        <v>7354.1900000000023</v>
      </c>
      <c r="N165" s="893" t="s">
        <v>359</v>
      </c>
      <c r="O165" s="892" t="s">
        <v>1096</v>
      </c>
      <c r="P165" s="891">
        <v>42124</v>
      </c>
      <c r="Q165" s="890">
        <v>87324.9</v>
      </c>
      <c r="R165" s="889"/>
      <c r="S165" s="888">
        <v>50</v>
      </c>
      <c r="T165" s="887">
        <f t="shared" si="15"/>
        <v>6</v>
      </c>
      <c r="U165" s="887">
        <v>1745.7599999999998</v>
      </c>
      <c r="V165" s="771">
        <f t="shared" si="16"/>
        <v>8183.33</v>
      </c>
      <c r="W165" s="887">
        <v>9929.09</v>
      </c>
      <c r="X165" s="772">
        <f t="shared" si="17"/>
        <v>77395.81</v>
      </c>
    </row>
    <row r="166" spans="2:24" ht="15.75" x14ac:dyDescent="0.25">
      <c r="B166" s="893" t="s">
        <v>311</v>
      </c>
      <c r="C166" s="892" t="s">
        <v>612</v>
      </c>
      <c r="D166" s="891">
        <v>39994</v>
      </c>
      <c r="E166" s="890">
        <v>87017.39</v>
      </c>
      <c r="F166" s="889"/>
      <c r="G166" s="888">
        <v>6</v>
      </c>
      <c r="H166" s="887">
        <f t="shared" si="12"/>
        <v>6</v>
      </c>
      <c r="I166" s="887">
        <v>0</v>
      </c>
      <c r="J166" s="771">
        <f t="shared" si="13"/>
        <v>78315.649999999994</v>
      </c>
      <c r="K166" s="887">
        <v>78315.649999999994</v>
      </c>
      <c r="L166" s="772">
        <f t="shared" si="14"/>
        <v>8701.7400000000052</v>
      </c>
      <c r="N166" s="893" t="s">
        <v>359</v>
      </c>
      <c r="O166" s="892" t="s">
        <v>1101</v>
      </c>
      <c r="P166" s="891">
        <v>42185</v>
      </c>
      <c r="Q166" s="890">
        <v>71710</v>
      </c>
      <c r="R166" s="889"/>
      <c r="S166" s="888">
        <v>50</v>
      </c>
      <c r="T166" s="887">
        <f t="shared" si="15"/>
        <v>6</v>
      </c>
      <c r="U166" s="887">
        <v>1433.6399999999999</v>
      </c>
      <c r="V166" s="771">
        <f t="shared" si="16"/>
        <v>6003.43</v>
      </c>
      <c r="W166" s="887">
        <v>7437.07</v>
      </c>
      <c r="X166" s="772">
        <f t="shared" si="17"/>
        <v>64272.93</v>
      </c>
    </row>
    <row r="167" spans="2:24" ht="15.75" x14ac:dyDescent="0.25">
      <c r="B167" s="893" t="s">
        <v>311</v>
      </c>
      <c r="C167" s="892" t="s">
        <v>617</v>
      </c>
      <c r="D167" s="891">
        <v>42704</v>
      </c>
      <c r="E167" s="890">
        <v>106420.15</v>
      </c>
      <c r="F167" s="889"/>
      <c r="G167" s="888">
        <v>6</v>
      </c>
      <c r="H167" s="887">
        <f t="shared" si="12"/>
        <v>5</v>
      </c>
      <c r="I167" s="887">
        <v>-15825.72</v>
      </c>
      <c r="J167" s="771">
        <f t="shared" si="13"/>
        <v>81271.179999999993</v>
      </c>
      <c r="K167" s="887">
        <v>65445.46</v>
      </c>
      <c r="L167" s="772">
        <f t="shared" si="14"/>
        <v>40974.689999999995</v>
      </c>
      <c r="N167" s="893" t="s">
        <v>359</v>
      </c>
      <c r="O167" s="892" t="s">
        <v>1102</v>
      </c>
      <c r="P167" s="891">
        <v>42216</v>
      </c>
      <c r="Q167" s="890">
        <v>8110</v>
      </c>
      <c r="R167" s="889"/>
      <c r="S167" s="888">
        <v>50</v>
      </c>
      <c r="T167" s="887">
        <f t="shared" si="15"/>
        <v>6</v>
      </c>
      <c r="U167" s="887">
        <v>162.12</v>
      </c>
      <c r="V167" s="771">
        <f t="shared" si="16"/>
        <v>678.89</v>
      </c>
      <c r="W167" s="887">
        <v>841.01</v>
      </c>
      <c r="X167" s="772">
        <f t="shared" si="17"/>
        <v>7268.99</v>
      </c>
    </row>
    <row r="168" spans="2:24" ht="15.75" x14ac:dyDescent="0.25">
      <c r="B168" s="893" t="s">
        <v>311</v>
      </c>
      <c r="C168" s="892" t="s">
        <v>618</v>
      </c>
      <c r="D168" s="891">
        <v>43069</v>
      </c>
      <c r="E168" s="890">
        <v>113698.71</v>
      </c>
      <c r="F168" s="889"/>
      <c r="G168" s="888">
        <v>6</v>
      </c>
      <c r="H168" s="887">
        <f t="shared" si="12"/>
        <v>4</v>
      </c>
      <c r="I168" s="887">
        <v>-17016.72</v>
      </c>
      <c r="J168" s="771">
        <f t="shared" si="13"/>
        <v>71131.44</v>
      </c>
      <c r="K168" s="887">
        <v>54114.720000000001</v>
      </c>
      <c r="L168" s="772">
        <f t="shared" si="14"/>
        <v>59583.990000000005</v>
      </c>
      <c r="N168" s="893" t="s">
        <v>359</v>
      </c>
      <c r="O168" s="892" t="s">
        <v>1107</v>
      </c>
      <c r="P168" s="891">
        <v>42521</v>
      </c>
      <c r="Q168" s="890">
        <v>3404.76</v>
      </c>
      <c r="R168" s="889"/>
      <c r="S168" s="888">
        <v>50</v>
      </c>
      <c r="T168" s="887">
        <f t="shared" si="15"/>
        <v>5</v>
      </c>
      <c r="U168" s="887">
        <v>68.039999999999992</v>
      </c>
      <c r="V168" s="771">
        <f t="shared" si="16"/>
        <v>245.23</v>
      </c>
      <c r="W168" s="887">
        <v>313.27</v>
      </c>
      <c r="X168" s="772">
        <f t="shared" si="17"/>
        <v>3091.4900000000002</v>
      </c>
    </row>
    <row r="169" spans="2:24" ht="15.75" x14ac:dyDescent="0.25">
      <c r="B169" s="893" t="s">
        <v>311</v>
      </c>
      <c r="C169" s="892" t="s">
        <v>619</v>
      </c>
      <c r="D169" s="891">
        <v>42004</v>
      </c>
      <c r="E169" s="890">
        <v>118533.78</v>
      </c>
      <c r="F169" s="889"/>
      <c r="G169" s="888">
        <v>6</v>
      </c>
      <c r="H169" s="887">
        <f t="shared" si="12"/>
        <v>6</v>
      </c>
      <c r="I169" s="887">
        <v>-15092.52</v>
      </c>
      <c r="J169" s="771">
        <f t="shared" si="13"/>
        <v>121772.92</v>
      </c>
      <c r="K169" s="887">
        <v>106680.4</v>
      </c>
      <c r="L169" s="772">
        <f t="shared" si="14"/>
        <v>11853.380000000005</v>
      </c>
      <c r="N169" s="893" t="s">
        <v>359</v>
      </c>
      <c r="O169" s="892" t="s">
        <v>1108</v>
      </c>
      <c r="P169" s="891">
        <v>42429</v>
      </c>
      <c r="Q169" s="890">
        <v>71891.850000000006</v>
      </c>
      <c r="R169" s="889"/>
      <c r="S169" s="888">
        <v>50</v>
      </c>
      <c r="T169" s="887">
        <f t="shared" si="15"/>
        <v>5</v>
      </c>
      <c r="U169" s="887">
        <v>1436.04</v>
      </c>
      <c r="V169" s="771">
        <f t="shared" si="16"/>
        <v>5236.1099999999997</v>
      </c>
      <c r="W169" s="887">
        <v>6672.15</v>
      </c>
      <c r="X169" s="772">
        <f t="shared" si="17"/>
        <v>65219.700000000004</v>
      </c>
    </row>
    <row r="170" spans="2:24" ht="15.75" x14ac:dyDescent="0.25">
      <c r="B170" s="893" t="s">
        <v>311</v>
      </c>
      <c r="C170" s="892" t="s">
        <v>620</v>
      </c>
      <c r="D170" s="891">
        <v>42338</v>
      </c>
      <c r="E170" s="890">
        <v>121286.99</v>
      </c>
      <c r="F170" s="889"/>
      <c r="G170" s="888">
        <v>6</v>
      </c>
      <c r="H170" s="887">
        <f t="shared" si="12"/>
        <v>6</v>
      </c>
      <c r="I170" s="887">
        <v>-17810.04</v>
      </c>
      <c r="J170" s="771">
        <f t="shared" si="13"/>
        <v>109158.34</v>
      </c>
      <c r="K170" s="887">
        <v>91348.3</v>
      </c>
      <c r="L170" s="772">
        <f t="shared" si="14"/>
        <v>29938.690000000002</v>
      </c>
      <c r="N170" s="893" t="s">
        <v>359</v>
      </c>
      <c r="O170" s="892" t="s">
        <v>536</v>
      </c>
      <c r="P170" s="891">
        <v>35795</v>
      </c>
      <c r="Q170" s="890">
        <v>874.21</v>
      </c>
      <c r="R170" s="889"/>
      <c r="S170" s="888">
        <v>50</v>
      </c>
      <c r="T170" s="887">
        <f t="shared" si="15"/>
        <v>24</v>
      </c>
      <c r="U170" s="887">
        <v>17.52</v>
      </c>
      <c r="V170" s="771">
        <f t="shared" si="16"/>
        <v>386.42</v>
      </c>
      <c r="W170" s="887">
        <v>403.94</v>
      </c>
      <c r="X170" s="772">
        <f t="shared" si="17"/>
        <v>470.27000000000004</v>
      </c>
    </row>
    <row r="171" spans="2:24" ht="15.75" x14ac:dyDescent="0.25">
      <c r="B171" s="893" t="s">
        <v>311</v>
      </c>
      <c r="C171" s="892" t="s">
        <v>612</v>
      </c>
      <c r="D171" s="891">
        <v>39478</v>
      </c>
      <c r="E171" s="890">
        <v>144026.79</v>
      </c>
      <c r="F171" s="889"/>
      <c r="G171" s="888">
        <v>6</v>
      </c>
      <c r="H171" s="887">
        <f t="shared" si="12"/>
        <v>6</v>
      </c>
      <c r="I171" s="887">
        <v>0</v>
      </c>
      <c r="J171" s="771">
        <f t="shared" si="13"/>
        <v>129624.11</v>
      </c>
      <c r="K171" s="887">
        <v>129624.11</v>
      </c>
      <c r="L171" s="772">
        <f t="shared" si="14"/>
        <v>14402.680000000008</v>
      </c>
      <c r="N171" s="893" t="s">
        <v>359</v>
      </c>
      <c r="O171" s="892" t="s">
        <v>536</v>
      </c>
      <c r="P171" s="891">
        <v>31412</v>
      </c>
      <c r="Q171" s="890">
        <v>194334</v>
      </c>
      <c r="R171" s="889"/>
      <c r="S171" s="888">
        <v>50</v>
      </c>
      <c r="T171" s="887">
        <f t="shared" si="15"/>
        <v>36</v>
      </c>
      <c r="U171" s="887">
        <v>3900.7200000000003</v>
      </c>
      <c r="V171" s="771">
        <f t="shared" si="16"/>
        <v>132571.72</v>
      </c>
      <c r="W171" s="887">
        <v>136472.44</v>
      </c>
      <c r="X171" s="772">
        <f t="shared" si="17"/>
        <v>57861.56</v>
      </c>
    </row>
    <row r="172" spans="2:24" ht="15.75" x14ac:dyDescent="0.25">
      <c r="B172" s="893" t="s">
        <v>311</v>
      </c>
      <c r="C172" s="892" t="s">
        <v>621</v>
      </c>
      <c r="D172" s="891">
        <v>43434</v>
      </c>
      <c r="E172" s="890">
        <v>154247.07999999999</v>
      </c>
      <c r="F172" s="889"/>
      <c r="G172" s="888">
        <v>6</v>
      </c>
      <c r="H172" s="887">
        <f t="shared" si="12"/>
        <v>3</v>
      </c>
      <c r="I172" s="887">
        <v>-23097.599999999999</v>
      </c>
      <c r="J172" s="771">
        <f t="shared" si="13"/>
        <v>71454.44</v>
      </c>
      <c r="K172" s="887">
        <v>48356.84</v>
      </c>
      <c r="L172" s="772">
        <f t="shared" si="14"/>
        <v>105890.23999999999</v>
      </c>
      <c r="N172" s="893" t="s">
        <v>359</v>
      </c>
      <c r="O172" s="892" t="s">
        <v>536</v>
      </c>
      <c r="P172" s="891">
        <v>32873</v>
      </c>
      <c r="Q172" s="890">
        <v>181056</v>
      </c>
      <c r="R172" s="889"/>
      <c r="S172" s="888">
        <v>50</v>
      </c>
      <c r="T172" s="887">
        <f t="shared" si="15"/>
        <v>32</v>
      </c>
      <c r="U172" s="887">
        <v>3632.2799999999997</v>
      </c>
      <c r="V172" s="771">
        <f t="shared" si="16"/>
        <v>109015.34</v>
      </c>
      <c r="W172" s="887">
        <v>112647.62</v>
      </c>
      <c r="X172" s="772">
        <f t="shared" si="17"/>
        <v>68408.38</v>
      </c>
    </row>
    <row r="173" spans="2:24" ht="15.75" x14ac:dyDescent="0.25">
      <c r="B173" s="893" t="s">
        <v>311</v>
      </c>
      <c r="C173" s="892" t="s">
        <v>622</v>
      </c>
      <c r="D173" s="891">
        <v>43788</v>
      </c>
      <c r="E173" s="890">
        <v>181530.23</v>
      </c>
      <c r="F173" s="889"/>
      <c r="G173" s="888">
        <v>6</v>
      </c>
      <c r="H173" s="887">
        <f t="shared" si="12"/>
        <v>2</v>
      </c>
      <c r="I173" s="887">
        <v>-27180.239999999998</v>
      </c>
      <c r="J173" s="771">
        <f t="shared" si="13"/>
        <v>56921.1</v>
      </c>
      <c r="K173" s="887">
        <v>29740.86</v>
      </c>
      <c r="L173" s="772">
        <f t="shared" si="14"/>
        <v>151789.37</v>
      </c>
      <c r="N173" s="893" t="s">
        <v>359</v>
      </c>
      <c r="O173" s="892" t="s">
        <v>536</v>
      </c>
      <c r="P173" s="891">
        <v>33603</v>
      </c>
      <c r="Q173" s="890">
        <v>177635</v>
      </c>
      <c r="R173" s="889"/>
      <c r="S173" s="888">
        <v>50</v>
      </c>
      <c r="T173" s="887">
        <f t="shared" si="15"/>
        <v>30</v>
      </c>
      <c r="U173" s="887">
        <v>3573.12</v>
      </c>
      <c r="V173" s="771">
        <f t="shared" si="16"/>
        <v>99918.400000000009</v>
      </c>
      <c r="W173" s="887">
        <v>103491.52</v>
      </c>
      <c r="X173" s="772">
        <f t="shared" si="17"/>
        <v>74143.48</v>
      </c>
    </row>
    <row r="174" spans="2:24" ht="15.75" x14ac:dyDescent="0.25">
      <c r="B174" s="893" t="s">
        <v>311</v>
      </c>
      <c r="C174" s="892" t="s">
        <v>612</v>
      </c>
      <c r="D174" s="891">
        <v>40543</v>
      </c>
      <c r="E174" s="890">
        <v>202402.16</v>
      </c>
      <c r="F174" s="889"/>
      <c r="G174" s="888">
        <v>6</v>
      </c>
      <c r="H174" s="887">
        <f t="shared" si="12"/>
        <v>6</v>
      </c>
      <c r="I174" s="887">
        <v>0</v>
      </c>
      <c r="J174" s="771">
        <f t="shared" si="13"/>
        <v>182161.94</v>
      </c>
      <c r="K174" s="887">
        <v>182161.94</v>
      </c>
      <c r="L174" s="772">
        <f t="shared" si="14"/>
        <v>20240.22</v>
      </c>
      <c r="N174" s="893" t="s">
        <v>359</v>
      </c>
      <c r="O174" s="892" t="s">
        <v>536</v>
      </c>
      <c r="P174" s="891">
        <v>35430</v>
      </c>
      <c r="Q174" s="890">
        <v>160689.18</v>
      </c>
      <c r="R174" s="889"/>
      <c r="S174" s="888">
        <v>50</v>
      </c>
      <c r="T174" s="887">
        <f t="shared" si="15"/>
        <v>25</v>
      </c>
      <c r="U174" s="887">
        <v>3229.56</v>
      </c>
      <c r="V174" s="771">
        <f t="shared" si="16"/>
        <v>74297.900000000009</v>
      </c>
      <c r="W174" s="887">
        <v>77527.460000000006</v>
      </c>
      <c r="X174" s="772">
        <f t="shared" si="17"/>
        <v>83161.719999999987</v>
      </c>
    </row>
    <row r="175" spans="2:24" ht="15.75" x14ac:dyDescent="0.25">
      <c r="B175" s="893" t="s">
        <v>311</v>
      </c>
      <c r="C175" s="892" t="s">
        <v>623</v>
      </c>
      <c r="D175" s="891">
        <v>41640</v>
      </c>
      <c r="E175" s="890">
        <v>207437.32</v>
      </c>
      <c r="F175" s="889"/>
      <c r="G175" s="888">
        <v>6</v>
      </c>
      <c r="H175" s="887">
        <f t="shared" si="12"/>
        <v>6</v>
      </c>
      <c r="I175" s="887">
        <v>0</v>
      </c>
      <c r="J175" s="771">
        <f t="shared" si="13"/>
        <v>186693.59</v>
      </c>
      <c r="K175" s="887">
        <v>186693.59</v>
      </c>
      <c r="L175" s="772">
        <f t="shared" si="14"/>
        <v>20743.73000000001</v>
      </c>
      <c r="N175" s="893" t="s">
        <v>359</v>
      </c>
      <c r="O175" s="892" t="s">
        <v>536</v>
      </c>
      <c r="P175" s="891">
        <v>31047</v>
      </c>
      <c r="Q175" s="890">
        <v>137015</v>
      </c>
      <c r="R175" s="889"/>
      <c r="S175" s="888">
        <v>50</v>
      </c>
      <c r="T175" s="887">
        <f t="shared" si="15"/>
        <v>37</v>
      </c>
      <c r="U175" s="887">
        <v>2761.2</v>
      </c>
      <c r="V175" s="771">
        <f t="shared" si="16"/>
        <v>96288.12000000001</v>
      </c>
      <c r="W175" s="887">
        <v>99049.32</v>
      </c>
      <c r="X175" s="772">
        <f t="shared" si="17"/>
        <v>37965.679999999993</v>
      </c>
    </row>
    <row r="176" spans="2:24" ht="15.75" x14ac:dyDescent="0.25">
      <c r="B176" s="893" t="e">
        <v>#N/A</v>
      </c>
      <c r="C176" s="892" t="s">
        <v>616</v>
      </c>
      <c r="D176" s="891">
        <v>43178</v>
      </c>
      <c r="E176" s="890">
        <v>30.42</v>
      </c>
      <c r="F176" s="889"/>
      <c r="G176" s="888">
        <v>6</v>
      </c>
      <c r="H176" s="887">
        <f t="shared" si="12"/>
        <v>3</v>
      </c>
      <c r="I176" s="887">
        <v>-4.5600000000000005</v>
      </c>
      <c r="J176" s="771">
        <f t="shared" si="13"/>
        <v>17.170000000000002</v>
      </c>
      <c r="K176" s="887">
        <v>12.61</v>
      </c>
      <c r="L176" s="772">
        <f t="shared" si="14"/>
        <v>17.810000000000002</v>
      </c>
      <c r="N176" s="893" t="s">
        <v>359</v>
      </c>
      <c r="O176" s="892" t="s">
        <v>536</v>
      </c>
      <c r="P176" s="891">
        <v>30681</v>
      </c>
      <c r="Q176" s="890">
        <v>134142.9</v>
      </c>
      <c r="R176" s="889"/>
      <c r="S176" s="888">
        <v>50</v>
      </c>
      <c r="T176" s="887">
        <f t="shared" si="15"/>
        <v>38</v>
      </c>
      <c r="U176" s="887">
        <v>2704.2</v>
      </c>
      <c r="V176" s="771">
        <f t="shared" si="16"/>
        <v>96959.55</v>
      </c>
      <c r="W176" s="887">
        <v>99663.75</v>
      </c>
      <c r="X176" s="772">
        <f t="shared" si="17"/>
        <v>34479.149999999994</v>
      </c>
    </row>
    <row r="177" spans="2:24" ht="15.75" x14ac:dyDescent="0.25">
      <c r="B177" s="893" t="e">
        <v>#N/A</v>
      </c>
      <c r="C177" s="892" t="s">
        <v>622</v>
      </c>
      <c r="D177" s="891">
        <v>43788</v>
      </c>
      <c r="E177" s="890">
        <v>4764.3</v>
      </c>
      <c r="F177" s="889"/>
      <c r="G177" s="888">
        <v>6</v>
      </c>
      <c r="H177" s="887">
        <f t="shared" si="12"/>
        <v>2</v>
      </c>
      <c r="I177" s="887">
        <v>-713.40000000000009</v>
      </c>
      <c r="J177" s="771">
        <f t="shared" si="13"/>
        <v>1493.96</v>
      </c>
      <c r="K177" s="887">
        <v>780.56</v>
      </c>
      <c r="L177" s="772">
        <f t="shared" si="14"/>
        <v>3983.7400000000002</v>
      </c>
      <c r="N177" s="893" t="s">
        <v>359</v>
      </c>
      <c r="O177" s="892" t="s">
        <v>536</v>
      </c>
      <c r="P177" s="891">
        <v>32142</v>
      </c>
      <c r="Q177" s="890">
        <v>132132</v>
      </c>
      <c r="R177" s="889"/>
      <c r="S177" s="888">
        <v>50</v>
      </c>
      <c r="T177" s="887">
        <f t="shared" si="15"/>
        <v>34</v>
      </c>
      <c r="U177" s="887">
        <v>2651.52</v>
      </c>
      <c r="V177" s="771">
        <f t="shared" si="16"/>
        <v>84847.58</v>
      </c>
      <c r="W177" s="887">
        <v>87499.1</v>
      </c>
      <c r="X177" s="772">
        <f t="shared" si="17"/>
        <v>44632.899999999994</v>
      </c>
    </row>
    <row r="178" spans="2:24" ht="15.75" x14ac:dyDescent="0.25">
      <c r="B178" s="893" t="e">
        <v>#N/A</v>
      </c>
      <c r="C178" s="892" t="s">
        <v>621</v>
      </c>
      <c r="D178" s="891">
        <v>43434</v>
      </c>
      <c r="E178" s="890">
        <v>204.53</v>
      </c>
      <c r="F178" s="889"/>
      <c r="G178" s="888">
        <v>6</v>
      </c>
      <c r="H178" s="887">
        <f t="shared" si="12"/>
        <v>3</v>
      </c>
      <c r="I178" s="887">
        <v>-30.6</v>
      </c>
      <c r="J178" s="771">
        <f t="shared" si="13"/>
        <v>89.759999999999991</v>
      </c>
      <c r="K178" s="887">
        <v>59.16</v>
      </c>
      <c r="L178" s="772">
        <f t="shared" si="14"/>
        <v>145.37</v>
      </c>
      <c r="N178" s="893" t="s">
        <v>359</v>
      </c>
      <c r="O178" s="892" t="s">
        <v>536</v>
      </c>
      <c r="P178" s="891">
        <v>31777</v>
      </c>
      <c r="Q178" s="890">
        <v>131290</v>
      </c>
      <c r="R178" s="889"/>
      <c r="S178" s="888">
        <v>50</v>
      </c>
      <c r="T178" s="887">
        <f t="shared" si="15"/>
        <v>35</v>
      </c>
      <c r="U178" s="887">
        <v>2644.08</v>
      </c>
      <c r="V178" s="771">
        <f t="shared" si="16"/>
        <v>87001.23</v>
      </c>
      <c r="W178" s="887">
        <v>89645.31</v>
      </c>
      <c r="X178" s="772">
        <f t="shared" si="17"/>
        <v>41644.69</v>
      </c>
    </row>
    <row r="179" spans="2:24" ht="15.75" x14ac:dyDescent="0.25">
      <c r="B179" s="893" t="e">
        <v>#N/A</v>
      </c>
      <c r="C179" s="892" t="s">
        <v>621</v>
      </c>
      <c r="D179" s="891">
        <v>43434</v>
      </c>
      <c r="E179" s="890">
        <v>7805.75</v>
      </c>
      <c r="F179" s="889"/>
      <c r="G179" s="888">
        <v>6</v>
      </c>
      <c r="H179" s="887">
        <f t="shared" si="12"/>
        <v>3</v>
      </c>
      <c r="I179" s="887">
        <v>-1167.72</v>
      </c>
      <c r="J179" s="771">
        <f t="shared" si="13"/>
        <v>3619.34</v>
      </c>
      <c r="K179" s="887">
        <v>2451.62</v>
      </c>
      <c r="L179" s="772">
        <f t="shared" si="14"/>
        <v>5354.13</v>
      </c>
      <c r="N179" s="893" t="s">
        <v>359</v>
      </c>
      <c r="O179" s="892" t="s">
        <v>536</v>
      </c>
      <c r="P179" s="891">
        <v>35795</v>
      </c>
      <c r="Q179" s="890">
        <v>126315</v>
      </c>
      <c r="R179" s="889"/>
      <c r="S179" s="888">
        <v>50</v>
      </c>
      <c r="T179" s="887">
        <f t="shared" si="15"/>
        <v>24</v>
      </c>
      <c r="U179" s="887">
        <v>2532.36</v>
      </c>
      <c r="V179" s="771">
        <f t="shared" si="16"/>
        <v>55832.52</v>
      </c>
      <c r="W179" s="887">
        <v>58364.88</v>
      </c>
      <c r="X179" s="772">
        <f t="shared" si="17"/>
        <v>67950.12</v>
      </c>
    </row>
    <row r="180" spans="2:24" ht="15.75" x14ac:dyDescent="0.25">
      <c r="B180" s="893" t="s">
        <v>310</v>
      </c>
      <c r="C180" s="892" t="s">
        <v>624</v>
      </c>
      <c r="D180" s="891">
        <v>32873</v>
      </c>
      <c r="E180" s="890">
        <v>109436.78</v>
      </c>
      <c r="F180" s="889"/>
      <c r="G180" s="888">
        <v>101312682.58333333</v>
      </c>
      <c r="H180" s="887">
        <f t="shared" si="12"/>
        <v>32</v>
      </c>
      <c r="I180" s="887">
        <v>0</v>
      </c>
      <c r="J180" s="771">
        <f t="shared" si="13"/>
        <v>0</v>
      </c>
      <c r="K180" s="887">
        <v>0</v>
      </c>
      <c r="L180" s="772">
        <f t="shared" si="14"/>
        <v>109436.78</v>
      </c>
      <c r="N180" s="893" t="s">
        <v>359</v>
      </c>
      <c r="O180" s="892" t="s">
        <v>536</v>
      </c>
      <c r="P180" s="891">
        <v>38352</v>
      </c>
      <c r="Q180" s="890">
        <v>88980.4</v>
      </c>
      <c r="R180" s="889"/>
      <c r="S180" s="888">
        <v>50</v>
      </c>
      <c r="T180" s="887">
        <f t="shared" si="15"/>
        <v>17</v>
      </c>
      <c r="U180" s="887">
        <v>1786.6800000000003</v>
      </c>
      <c r="V180" s="771">
        <f t="shared" si="16"/>
        <v>26893.11</v>
      </c>
      <c r="W180" s="887">
        <v>28679.79</v>
      </c>
      <c r="X180" s="772">
        <f t="shared" si="17"/>
        <v>60300.609999999993</v>
      </c>
    </row>
    <row r="181" spans="2:24" ht="15.75" x14ac:dyDescent="0.25">
      <c r="B181" s="893" t="s">
        <v>310</v>
      </c>
      <c r="C181" s="892" t="s">
        <v>624</v>
      </c>
      <c r="D181" s="891">
        <v>37256</v>
      </c>
      <c r="E181" s="890">
        <v>4200</v>
      </c>
      <c r="F181" s="889"/>
      <c r="G181" s="888">
        <v>101312682.58333333</v>
      </c>
      <c r="H181" s="887">
        <f t="shared" si="12"/>
        <v>20</v>
      </c>
      <c r="I181" s="887">
        <v>0</v>
      </c>
      <c r="J181" s="771">
        <f t="shared" si="13"/>
        <v>0</v>
      </c>
      <c r="K181" s="887">
        <v>0</v>
      </c>
      <c r="L181" s="772">
        <f t="shared" si="14"/>
        <v>4200</v>
      </c>
      <c r="N181" s="893" t="s">
        <v>359</v>
      </c>
      <c r="O181" s="892" t="s">
        <v>536</v>
      </c>
      <c r="P181" s="891">
        <v>34334</v>
      </c>
      <c r="Q181" s="890">
        <v>72476</v>
      </c>
      <c r="R181" s="889"/>
      <c r="S181" s="888">
        <v>50</v>
      </c>
      <c r="T181" s="887">
        <f t="shared" si="15"/>
        <v>28</v>
      </c>
      <c r="U181" s="887">
        <v>1453.44</v>
      </c>
      <c r="V181" s="771">
        <f t="shared" si="16"/>
        <v>37836.399999999994</v>
      </c>
      <c r="W181" s="887">
        <v>39289.839999999997</v>
      </c>
      <c r="X181" s="772">
        <f t="shared" si="17"/>
        <v>33186.160000000003</v>
      </c>
    </row>
    <row r="182" spans="2:24" ht="15.75" x14ac:dyDescent="0.25">
      <c r="B182" s="893" t="s">
        <v>310</v>
      </c>
      <c r="C182" s="892" t="s">
        <v>624</v>
      </c>
      <c r="D182" s="891">
        <v>37621</v>
      </c>
      <c r="E182" s="890">
        <v>243</v>
      </c>
      <c r="F182" s="889"/>
      <c r="G182" s="888">
        <v>101312682.58333333</v>
      </c>
      <c r="H182" s="887">
        <f t="shared" si="12"/>
        <v>19</v>
      </c>
      <c r="I182" s="887">
        <v>0</v>
      </c>
      <c r="J182" s="771">
        <f t="shared" si="13"/>
        <v>0</v>
      </c>
      <c r="K182" s="887">
        <v>0</v>
      </c>
      <c r="L182" s="772">
        <f t="shared" si="14"/>
        <v>243</v>
      </c>
      <c r="N182" s="893" t="s">
        <v>359</v>
      </c>
      <c r="O182" s="892" t="s">
        <v>536</v>
      </c>
      <c r="P182" s="891">
        <v>28855</v>
      </c>
      <c r="Q182" s="890">
        <v>68814.75</v>
      </c>
      <c r="R182" s="889"/>
      <c r="S182" s="888">
        <v>50</v>
      </c>
      <c r="T182" s="887">
        <f t="shared" si="15"/>
        <v>43</v>
      </c>
      <c r="U182" s="887">
        <v>1383.48</v>
      </c>
      <c r="V182" s="771">
        <f t="shared" si="16"/>
        <v>56594.239999999998</v>
      </c>
      <c r="W182" s="887">
        <v>57977.72</v>
      </c>
      <c r="X182" s="772">
        <f t="shared" si="17"/>
        <v>10837.029999999999</v>
      </c>
    </row>
    <row r="183" spans="2:24" ht="15.75" x14ac:dyDescent="0.25">
      <c r="B183" s="893" t="s">
        <v>310</v>
      </c>
      <c r="C183" s="892" t="s">
        <v>624</v>
      </c>
      <c r="D183" s="891">
        <v>39082</v>
      </c>
      <c r="E183" s="890">
        <v>600</v>
      </c>
      <c r="F183" s="889"/>
      <c r="G183" s="888">
        <v>101312682.58333333</v>
      </c>
      <c r="H183" s="887">
        <f t="shared" si="12"/>
        <v>15</v>
      </c>
      <c r="I183" s="887">
        <v>0</v>
      </c>
      <c r="J183" s="771">
        <f t="shared" si="13"/>
        <v>0</v>
      </c>
      <c r="K183" s="887">
        <v>0</v>
      </c>
      <c r="L183" s="772">
        <f t="shared" si="14"/>
        <v>600</v>
      </c>
      <c r="N183" s="893" t="s">
        <v>359</v>
      </c>
      <c r="O183" s="892" t="s">
        <v>536</v>
      </c>
      <c r="P183" s="891">
        <v>36160</v>
      </c>
      <c r="Q183" s="890">
        <v>66588.649999999994</v>
      </c>
      <c r="R183" s="889"/>
      <c r="S183" s="888">
        <v>50</v>
      </c>
      <c r="T183" s="887">
        <f t="shared" si="15"/>
        <v>23</v>
      </c>
      <c r="U183" s="887">
        <v>1334.88</v>
      </c>
      <c r="V183" s="771">
        <f t="shared" si="16"/>
        <v>28100.48</v>
      </c>
      <c r="W183" s="887">
        <v>29435.360000000001</v>
      </c>
      <c r="X183" s="772">
        <f t="shared" si="17"/>
        <v>37153.289999999994</v>
      </c>
    </row>
    <row r="184" spans="2:24" ht="15.75" x14ac:dyDescent="0.25">
      <c r="B184" s="893" t="s">
        <v>310</v>
      </c>
      <c r="C184" s="892" t="s">
        <v>624</v>
      </c>
      <c r="D184" s="891">
        <v>39447</v>
      </c>
      <c r="E184" s="890">
        <v>216.01</v>
      </c>
      <c r="F184" s="889"/>
      <c r="G184" s="888">
        <v>101312682.58333333</v>
      </c>
      <c r="H184" s="887">
        <f t="shared" si="12"/>
        <v>14</v>
      </c>
      <c r="I184" s="887">
        <v>0</v>
      </c>
      <c r="J184" s="771">
        <f t="shared" si="13"/>
        <v>0</v>
      </c>
      <c r="K184" s="887">
        <v>0</v>
      </c>
      <c r="L184" s="772">
        <f t="shared" si="14"/>
        <v>216.01</v>
      </c>
      <c r="N184" s="893" t="s">
        <v>359</v>
      </c>
      <c r="O184" s="892" t="s">
        <v>536</v>
      </c>
      <c r="P184" s="891">
        <v>34699</v>
      </c>
      <c r="Q184" s="890">
        <v>62826.36</v>
      </c>
      <c r="R184" s="889"/>
      <c r="S184" s="888">
        <v>50</v>
      </c>
      <c r="T184" s="887">
        <f t="shared" si="15"/>
        <v>27</v>
      </c>
      <c r="U184" s="887">
        <v>1259.76</v>
      </c>
      <c r="V184" s="771">
        <f t="shared" si="16"/>
        <v>31541.06</v>
      </c>
      <c r="W184" s="887">
        <v>32800.82</v>
      </c>
      <c r="X184" s="772">
        <f t="shared" si="17"/>
        <v>30025.54</v>
      </c>
    </row>
    <row r="185" spans="2:24" ht="15.75" x14ac:dyDescent="0.25">
      <c r="B185" s="893" t="s">
        <v>310</v>
      </c>
      <c r="C185" s="892" t="s">
        <v>624</v>
      </c>
      <c r="D185" s="891">
        <v>39447</v>
      </c>
      <c r="E185" s="890">
        <v>1050</v>
      </c>
      <c r="F185" s="889"/>
      <c r="G185" s="888">
        <v>101312682.58333333</v>
      </c>
      <c r="H185" s="887">
        <f t="shared" si="12"/>
        <v>14</v>
      </c>
      <c r="I185" s="887">
        <v>0</v>
      </c>
      <c r="J185" s="771">
        <f t="shared" si="13"/>
        <v>0</v>
      </c>
      <c r="K185" s="887">
        <v>0</v>
      </c>
      <c r="L185" s="772">
        <f t="shared" si="14"/>
        <v>1050</v>
      </c>
      <c r="N185" s="893" t="s">
        <v>359</v>
      </c>
      <c r="O185" s="892" t="s">
        <v>536</v>
      </c>
      <c r="P185" s="891">
        <v>29951</v>
      </c>
      <c r="Q185" s="890">
        <v>57070.74</v>
      </c>
      <c r="R185" s="889"/>
      <c r="S185" s="888">
        <v>50</v>
      </c>
      <c r="T185" s="887">
        <f t="shared" si="15"/>
        <v>40</v>
      </c>
      <c r="U185" s="887">
        <v>1146.48</v>
      </c>
      <c r="V185" s="771">
        <f t="shared" si="16"/>
        <v>43504.649999999994</v>
      </c>
      <c r="W185" s="887">
        <v>44651.13</v>
      </c>
      <c r="X185" s="772">
        <f t="shared" si="17"/>
        <v>12419.61</v>
      </c>
    </row>
    <row r="186" spans="2:24" ht="15.75" x14ac:dyDescent="0.25">
      <c r="B186" s="893" t="s">
        <v>310</v>
      </c>
      <c r="C186" s="892" t="s">
        <v>624</v>
      </c>
      <c r="D186" s="891">
        <v>39447</v>
      </c>
      <c r="E186" s="890">
        <v>500</v>
      </c>
      <c r="F186" s="889"/>
      <c r="G186" s="888">
        <v>101312682.58333333</v>
      </c>
      <c r="H186" s="887">
        <f t="shared" si="12"/>
        <v>14</v>
      </c>
      <c r="I186" s="887">
        <v>0</v>
      </c>
      <c r="J186" s="771">
        <f t="shared" si="13"/>
        <v>0</v>
      </c>
      <c r="K186" s="887">
        <v>0</v>
      </c>
      <c r="L186" s="772">
        <f t="shared" si="14"/>
        <v>500</v>
      </c>
      <c r="N186" s="893" t="s">
        <v>359</v>
      </c>
      <c r="O186" s="892" t="s">
        <v>536</v>
      </c>
      <c r="P186" s="891">
        <v>34699</v>
      </c>
      <c r="Q186" s="890">
        <v>56874</v>
      </c>
      <c r="R186" s="889"/>
      <c r="S186" s="888">
        <v>50</v>
      </c>
      <c r="T186" s="887">
        <f t="shared" si="15"/>
        <v>27</v>
      </c>
      <c r="U186" s="887">
        <v>1140.48</v>
      </c>
      <c r="V186" s="771">
        <f t="shared" si="16"/>
        <v>28553.29</v>
      </c>
      <c r="W186" s="887">
        <v>29693.77</v>
      </c>
      <c r="X186" s="772">
        <f t="shared" si="17"/>
        <v>27180.23</v>
      </c>
    </row>
    <row r="187" spans="2:24" ht="15.75" x14ac:dyDescent="0.25">
      <c r="B187" s="893" t="s">
        <v>310</v>
      </c>
      <c r="C187" s="892" t="s">
        <v>624</v>
      </c>
      <c r="D187" s="891">
        <v>39478</v>
      </c>
      <c r="E187" s="890">
        <v>500</v>
      </c>
      <c r="F187" s="889"/>
      <c r="G187" s="888">
        <v>101312682.58333333</v>
      </c>
      <c r="H187" s="887">
        <f t="shared" si="12"/>
        <v>13</v>
      </c>
      <c r="I187" s="887">
        <v>0</v>
      </c>
      <c r="J187" s="771">
        <f t="shared" si="13"/>
        <v>0</v>
      </c>
      <c r="K187" s="887">
        <v>0</v>
      </c>
      <c r="L187" s="772">
        <f t="shared" si="14"/>
        <v>500</v>
      </c>
      <c r="N187" s="893" t="s">
        <v>359</v>
      </c>
      <c r="O187" s="892" t="s">
        <v>536</v>
      </c>
      <c r="P187" s="891">
        <v>38352</v>
      </c>
      <c r="Q187" s="890">
        <v>50266.04</v>
      </c>
      <c r="R187" s="889"/>
      <c r="S187" s="888">
        <v>50</v>
      </c>
      <c r="T187" s="887">
        <f t="shared" si="15"/>
        <v>17</v>
      </c>
      <c r="U187" s="887">
        <v>1007.28</v>
      </c>
      <c r="V187" s="771">
        <f t="shared" si="16"/>
        <v>15177.63</v>
      </c>
      <c r="W187" s="887">
        <v>16184.91</v>
      </c>
      <c r="X187" s="772">
        <f t="shared" si="17"/>
        <v>34081.130000000005</v>
      </c>
    </row>
    <row r="188" spans="2:24" ht="15.75" x14ac:dyDescent="0.25">
      <c r="B188" s="893" t="s">
        <v>310</v>
      </c>
      <c r="C188" s="892" t="s">
        <v>625</v>
      </c>
      <c r="D188" s="891">
        <v>43313</v>
      </c>
      <c r="E188" s="890">
        <v>1770.78</v>
      </c>
      <c r="F188" s="889"/>
      <c r="G188" s="888">
        <v>1E+16</v>
      </c>
      <c r="H188" s="887">
        <f t="shared" si="12"/>
        <v>3</v>
      </c>
      <c r="I188" s="887">
        <v>0</v>
      </c>
      <c r="J188" s="771">
        <f t="shared" si="13"/>
        <v>0</v>
      </c>
      <c r="K188" s="887">
        <v>0</v>
      </c>
      <c r="L188" s="772">
        <f t="shared" si="14"/>
        <v>1770.78</v>
      </c>
      <c r="N188" s="893" t="s">
        <v>359</v>
      </c>
      <c r="O188" s="892" t="s">
        <v>536</v>
      </c>
      <c r="P188" s="891">
        <v>26298</v>
      </c>
      <c r="Q188" s="890">
        <v>46493.03</v>
      </c>
      <c r="R188" s="889"/>
      <c r="S188" s="888">
        <v>50</v>
      </c>
      <c r="T188" s="887">
        <f t="shared" si="15"/>
        <v>50</v>
      </c>
      <c r="U188" s="887">
        <v>938.40000000000009</v>
      </c>
      <c r="V188" s="771">
        <f t="shared" si="16"/>
        <v>44772.58</v>
      </c>
      <c r="W188" s="887">
        <v>45710.98</v>
      </c>
      <c r="X188" s="772">
        <f t="shared" si="17"/>
        <v>782.04999999999563</v>
      </c>
    </row>
    <row r="189" spans="2:24" ht="15.75" x14ac:dyDescent="0.25">
      <c r="B189" s="893" t="s">
        <v>310</v>
      </c>
      <c r="C189" s="892" t="s">
        <v>626</v>
      </c>
      <c r="D189" s="891">
        <v>39082</v>
      </c>
      <c r="E189" s="890">
        <v>50</v>
      </c>
      <c r="F189" s="889"/>
      <c r="G189" s="888">
        <v>101312682.58333333</v>
      </c>
      <c r="H189" s="887">
        <f t="shared" si="12"/>
        <v>15</v>
      </c>
      <c r="I189" s="887">
        <v>0</v>
      </c>
      <c r="J189" s="771">
        <f t="shared" si="13"/>
        <v>0</v>
      </c>
      <c r="K189" s="887">
        <v>0</v>
      </c>
      <c r="L189" s="772">
        <f t="shared" si="14"/>
        <v>50</v>
      </c>
      <c r="N189" s="893" t="s">
        <v>359</v>
      </c>
      <c r="O189" s="892" t="s">
        <v>536</v>
      </c>
      <c r="P189" s="891">
        <v>32508</v>
      </c>
      <c r="Q189" s="890">
        <v>42273.47</v>
      </c>
      <c r="R189" s="889"/>
      <c r="S189" s="888">
        <v>50</v>
      </c>
      <c r="T189" s="887">
        <f t="shared" si="15"/>
        <v>33</v>
      </c>
      <c r="U189" s="887">
        <v>850.92</v>
      </c>
      <c r="V189" s="771">
        <f t="shared" si="16"/>
        <v>26318.780000000002</v>
      </c>
      <c r="W189" s="887">
        <v>27169.7</v>
      </c>
      <c r="X189" s="772">
        <f t="shared" si="17"/>
        <v>15103.77</v>
      </c>
    </row>
    <row r="190" spans="2:24" ht="15.75" x14ac:dyDescent="0.25">
      <c r="B190" s="893" t="s">
        <v>310</v>
      </c>
      <c r="C190" s="892" t="s">
        <v>626</v>
      </c>
      <c r="D190" s="891">
        <v>39082</v>
      </c>
      <c r="E190" s="890">
        <v>50</v>
      </c>
      <c r="F190" s="889"/>
      <c r="G190" s="888">
        <v>101312682.58333333</v>
      </c>
      <c r="H190" s="887">
        <f t="shared" si="12"/>
        <v>15</v>
      </c>
      <c r="I190" s="887">
        <v>0</v>
      </c>
      <c r="J190" s="771">
        <f t="shared" si="13"/>
        <v>0</v>
      </c>
      <c r="K190" s="887">
        <v>0</v>
      </c>
      <c r="L190" s="772">
        <f t="shared" si="14"/>
        <v>50</v>
      </c>
      <c r="N190" s="893" t="s">
        <v>359</v>
      </c>
      <c r="O190" s="892" t="s">
        <v>536</v>
      </c>
      <c r="P190" s="891">
        <v>34334</v>
      </c>
      <c r="Q190" s="890">
        <v>42215</v>
      </c>
      <c r="R190" s="889"/>
      <c r="S190" s="888">
        <v>50</v>
      </c>
      <c r="T190" s="887">
        <f t="shared" si="15"/>
        <v>28</v>
      </c>
      <c r="U190" s="887">
        <v>848.87999999999988</v>
      </c>
      <c r="V190" s="771">
        <f t="shared" si="16"/>
        <v>22054.98</v>
      </c>
      <c r="W190" s="887">
        <v>22903.86</v>
      </c>
      <c r="X190" s="772">
        <f t="shared" si="17"/>
        <v>19311.14</v>
      </c>
    </row>
    <row r="191" spans="2:24" ht="15.75" x14ac:dyDescent="0.25">
      <c r="B191" s="893" t="s">
        <v>310</v>
      </c>
      <c r="C191" s="892" t="s">
        <v>626</v>
      </c>
      <c r="D191" s="891">
        <v>39082</v>
      </c>
      <c r="E191" s="890">
        <v>8571.9</v>
      </c>
      <c r="F191" s="889"/>
      <c r="G191" s="888">
        <v>101312682.58333333</v>
      </c>
      <c r="H191" s="887">
        <f t="shared" si="12"/>
        <v>15</v>
      </c>
      <c r="I191" s="887">
        <v>0</v>
      </c>
      <c r="J191" s="771">
        <f t="shared" si="13"/>
        <v>0</v>
      </c>
      <c r="K191" s="887">
        <v>0</v>
      </c>
      <c r="L191" s="772">
        <f t="shared" si="14"/>
        <v>8571.9</v>
      </c>
      <c r="N191" s="893" t="s">
        <v>359</v>
      </c>
      <c r="O191" s="892" t="s">
        <v>536</v>
      </c>
      <c r="P191" s="891">
        <v>36160</v>
      </c>
      <c r="Q191" s="890">
        <v>37131</v>
      </c>
      <c r="R191" s="889"/>
      <c r="S191" s="888">
        <v>50</v>
      </c>
      <c r="T191" s="887">
        <f t="shared" si="15"/>
        <v>23</v>
      </c>
      <c r="U191" s="887">
        <v>744.36</v>
      </c>
      <c r="V191" s="771">
        <f t="shared" si="16"/>
        <v>15669.369999999999</v>
      </c>
      <c r="W191" s="887">
        <v>16413.73</v>
      </c>
      <c r="X191" s="772">
        <f t="shared" si="17"/>
        <v>20717.27</v>
      </c>
    </row>
    <row r="192" spans="2:24" ht="15.75" x14ac:dyDescent="0.25">
      <c r="B192" s="893" t="s">
        <v>310</v>
      </c>
      <c r="C192" s="892" t="s">
        <v>626</v>
      </c>
      <c r="D192" s="891">
        <v>39082</v>
      </c>
      <c r="E192" s="890">
        <v>34287.599999999999</v>
      </c>
      <c r="F192" s="889"/>
      <c r="G192" s="888">
        <v>101312682.58333333</v>
      </c>
      <c r="H192" s="887">
        <f t="shared" si="12"/>
        <v>15</v>
      </c>
      <c r="I192" s="887">
        <v>0</v>
      </c>
      <c r="J192" s="771">
        <f t="shared" si="13"/>
        <v>0</v>
      </c>
      <c r="K192" s="887">
        <v>0</v>
      </c>
      <c r="L192" s="772">
        <f t="shared" si="14"/>
        <v>34287.599999999999</v>
      </c>
      <c r="N192" s="893" t="s">
        <v>359</v>
      </c>
      <c r="O192" s="892" t="s">
        <v>536</v>
      </c>
      <c r="P192" s="891">
        <v>29220</v>
      </c>
      <c r="Q192" s="890">
        <v>36491.56</v>
      </c>
      <c r="R192" s="889"/>
      <c r="S192" s="888">
        <v>50</v>
      </c>
      <c r="T192" s="887">
        <f t="shared" si="15"/>
        <v>42</v>
      </c>
      <c r="U192" s="887">
        <v>733.44</v>
      </c>
      <c r="V192" s="771">
        <f t="shared" si="16"/>
        <v>29279.550000000003</v>
      </c>
      <c r="W192" s="887">
        <v>30012.99</v>
      </c>
      <c r="X192" s="772">
        <f t="shared" si="17"/>
        <v>6478.5699999999961</v>
      </c>
    </row>
    <row r="193" spans="2:24" ht="15.75" x14ac:dyDescent="0.25">
      <c r="B193" s="893" t="s">
        <v>310</v>
      </c>
      <c r="C193" s="892" t="s">
        <v>626</v>
      </c>
      <c r="D193" s="891">
        <v>39447</v>
      </c>
      <c r="E193" s="890">
        <v>100</v>
      </c>
      <c r="F193" s="889"/>
      <c r="G193" s="888">
        <v>101312682.58333333</v>
      </c>
      <c r="H193" s="887">
        <f t="shared" si="12"/>
        <v>14</v>
      </c>
      <c r="I193" s="887">
        <v>0</v>
      </c>
      <c r="J193" s="771">
        <f t="shared" si="13"/>
        <v>0</v>
      </c>
      <c r="K193" s="887">
        <v>0</v>
      </c>
      <c r="L193" s="772">
        <f t="shared" si="14"/>
        <v>100</v>
      </c>
      <c r="N193" s="893" t="s">
        <v>359</v>
      </c>
      <c r="O193" s="892" t="s">
        <v>536</v>
      </c>
      <c r="P193" s="891">
        <v>35430</v>
      </c>
      <c r="Q193" s="890">
        <v>35705.980000000003</v>
      </c>
      <c r="R193" s="889"/>
      <c r="S193" s="888">
        <v>50</v>
      </c>
      <c r="T193" s="887">
        <f t="shared" si="15"/>
        <v>25</v>
      </c>
      <c r="U193" s="887">
        <v>715.8</v>
      </c>
      <c r="V193" s="771">
        <f t="shared" si="16"/>
        <v>16497.12</v>
      </c>
      <c r="W193" s="887">
        <v>17212.919999999998</v>
      </c>
      <c r="X193" s="772">
        <f t="shared" si="17"/>
        <v>18493.060000000005</v>
      </c>
    </row>
    <row r="194" spans="2:24" ht="15.75" x14ac:dyDescent="0.25">
      <c r="B194" s="893" t="s">
        <v>310</v>
      </c>
      <c r="C194" s="892" t="s">
        <v>626</v>
      </c>
      <c r="D194" s="891">
        <v>39447</v>
      </c>
      <c r="E194" s="890">
        <v>50</v>
      </c>
      <c r="F194" s="889"/>
      <c r="G194" s="888">
        <v>101312682.58333333</v>
      </c>
      <c r="H194" s="887">
        <f t="shared" si="12"/>
        <v>14</v>
      </c>
      <c r="I194" s="887">
        <v>0</v>
      </c>
      <c r="J194" s="771">
        <f t="shared" si="13"/>
        <v>0</v>
      </c>
      <c r="K194" s="887">
        <v>0</v>
      </c>
      <c r="L194" s="772">
        <f t="shared" si="14"/>
        <v>50</v>
      </c>
      <c r="N194" s="893" t="s">
        <v>359</v>
      </c>
      <c r="O194" s="892" t="s">
        <v>536</v>
      </c>
      <c r="P194" s="891">
        <v>27394</v>
      </c>
      <c r="Q194" s="890">
        <v>29946.7</v>
      </c>
      <c r="R194" s="889"/>
      <c r="S194" s="888">
        <v>50</v>
      </c>
      <c r="T194" s="887">
        <f t="shared" si="15"/>
        <v>47</v>
      </c>
      <c r="U194" s="887">
        <v>607.31999999999994</v>
      </c>
      <c r="V194" s="771">
        <f t="shared" si="16"/>
        <v>27061.94</v>
      </c>
      <c r="W194" s="887">
        <v>27669.26</v>
      </c>
      <c r="X194" s="772">
        <f t="shared" si="17"/>
        <v>2277.4400000000023</v>
      </c>
    </row>
    <row r="195" spans="2:24" ht="15.75" x14ac:dyDescent="0.25">
      <c r="B195" s="893" t="s">
        <v>310</v>
      </c>
      <c r="C195" s="892" t="s">
        <v>626</v>
      </c>
      <c r="D195" s="891">
        <v>39447</v>
      </c>
      <c r="E195" s="890">
        <v>50</v>
      </c>
      <c r="F195" s="889"/>
      <c r="G195" s="888">
        <v>101312682.58333333</v>
      </c>
      <c r="H195" s="887">
        <f t="shared" si="12"/>
        <v>14</v>
      </c>
      <c r="I195" s="887">
        <v>0</v>
      </c>
      <c r="J195" s="771">
        <f t="shared" si="13"/>
        <v>0</v>
      </c>
      <c r="K195" s="887">
        <v>0</v>
      </c>
      <c r="L195" s="772">
        <f t="shared" si="14"/>
        <v>50</v>
      </c>
      <c r="N195" s="893" t="s">
        <v>359</v>
      </c>
      <c r="O195" s="892" t="s">
        <v>2250</v>
      </c>
      <c r="P195" s="891">
        <v>37256</v>
      </c>
      <c r="Q195" s="890">
        <v>28300</v>
      </c>
      <c r="R195" s="889"/>
      <c r="S195" s="888">
        <v>50</v>
      </c>
      <c r="T195" s="887">
        <f t="shared" si="15"/>
        <v>20</v>
      </c>
      <c r="U195" s="887">
        <v>568.43999999999994</v>
      </c>
      <c r="V195" s="771">
        <f t="shared" si="16"/>
        <v>10252.66</v>
      </c>
      <c r="W195" s="887">
        <v>10821.1</v>
      </c>
      <c r="X195" s="772">
        <f t="shared" si="17"/>
        <v>17478.900000000001</v>
      </c>
    </row>
    <row r="196" spans="2:24" ht="15.75" x14ac:dyDescent="0.25">
      <c r="B196" s="893" t="s">
        <v>310</v>
      </c>
      <c r="C196" s="892" t="s">
        <v>626</v>
      </c>
      <c r="D196" s="891">
        <v>39447</v>
      </c>
      <c r="E196" s="890">
        <v>18500</v>
      </c>
      <c r="F196" s="889"/>
      <c r="G196" s="888">
        <v>101312682.58333333</v>
      </c>
      <c r="H196" s="887">
        <f t="shared" si="12"/>
        <v>14</v>
      </c>
      <c r="I196" s="887">
        <v>0</v>
      </c>
      <c r="J196" s="771">
        <f t="shared" si="13"/>
        <v>0</v>
      </c>
      <c r="K196" s="887">
        <v>0</v>
      </c>
      <c r="L196" s="772">
        <f t="shared" si="14"/>
        <v>18500</v>
      </c>
      <c r="N196" s="893" t="s">
        <v>359</v>
      </c>
      <c r="O196" s="892" t="s">
        <v>536</v>
      </c>
      <c r="P196" s="891">
        <v>27759</v>
      </c>
      <c r="Q196" s="890">
        <v>23129.98</v>
      </c>
      <c r="R196" s="889"/>
      <c r="S196" s="888">
        <v>50</v>
      </c>
      <c r="T196" s="887">
        <f t="shared" si="15"/>
        <v>46</v>
      </c>
      <c r="U196" s="887">
        <v>465.48</v>
      </c>
      <c r="V196" s="771">
        <f t="shared" si="16"/>
        <v>20414.39</v>
      </c>
      <c r="W196" s="887">
        <v>20879.87</v>
      </c>
      <c r="X196" s="772">
        <f t="shared" si="17"/>
        <v>2250.1100000000006</v>
      </c>
    </row>
    <row r="197" spans="2:24" ht="15.75" x14ac:dyDescent="0.25">
      <c r="B197" s="893" t="s">
        <v>310</v>
      </c>
      <c r="C197" s="892" t="s">
        <v>626</v>
      </c>
      <c r="D197" s="891">
        <v>39478</v>
      </c>
      <c r="E197" s="890">
        <v>152.5</v>
      </c>
      <c r="F197" s="889"/>
      <c r="G197" s="888">
        <v>101312682.58333333</v>
      </c>
      <c r="H197" s="887">
        <f t="shared" si="12"/>
        <v>13</v>
      </c>
      <c r="I197" s="887">
        <v>0</v>
      </c>
      <c r="J197" s="771">
        <f t="shared" si="13"/>
        <v>0</v>
      </c>
      <c r="K197" s="887">
        <v>0</v>
      </c>
      <c r="L197" s="772">
        <f t="shared" si="14"/>
        <v>152.5</v>
      </c>
      <c r="N197" s="893" t="s">
        <v>359</v>
      </c>
      <c r="O197" s="892" t="s">
        <v>536</v>
      </c>
      <c r="P197" s="891">
        <v>34699</v>
      </c>
      <c r="Q197" s="890">
        <v>20609</v>
      </c>
      <c r="R197" s="889"/>
      <c r="S197" s="888">
        <v>50</v>
      </c>
      <c r="T197" s="887">
        <f t="shared" si="15"/>
        <v>27</v>
      </c>
      <c r="U197" s="887">
        <v>414.36</v>
      </c>
      <c r="V197" s="771">
        <f t="shared" si="16"/>
        <v>10354.469999999999</v>
      </c>
      <c r="W197" s="887">
        <v>10768.83</v>
      </c>
      <c r="X197" s="772">
        <f t="shared" si="17"/>
        <v>9840.17</v>
      </c>
    </row>
    <row r="198" spans="2:24" ht="15.75" x14ac:dyDescent="0.25">
      <c r="B198" s="893" t="s">
        <v>310</v>
      </c>
      <c r="C198" s="892" t="s">
        <v>626</v>
      </c>
      <c r="D198" s="891">
        <v>39478</v>
      </c>
      <c r="E198" s="890">
        <v>50</v>
      </c>
      <c r="F198" s="889"/>
      <c r="G198" s="888">
        <v>101312682.58333333</v>
      </c>
      <c r="H198" s="887">
        <f t="shared" si="12"/>
        <v>13</v>
      </c>
      <c r="I198" s="887">
        <v>0</v>
      </c>
      <c r="J198" s="771">
        <f t="shared" si="13"/>
        <v>0</v>
      </c>
      <c r="K198" s="887">
        <v>0</v>
      </c>
      <c r="L198" s="772">
        <f t="shared" si="14"/>
        <v>50</v>
      </c>
      <c r="N198" s="893" t="s">
        <v>359</v>
      </c>
      <c r="O198" s="892" t="s">
        <v>536</v>
      </c>
      <c r="P198" s="891">
        <v>36525</v>
      </c>
      <c r="Q198" s="890">
        <v>20289.79</v>
      </c>
      <c r="R198" s="889"/>
      <c r="S198" s="888">
        <v>50</v>
      </c>
      <c r="T198" s="887">
        <f t="shared" si="15"/>
        <v>22</v>
      </c>
      <c r="U198" s="887">
        <v>407.64</v>
      </c>
      <c r="V198" s="771">
        <f t="shared" si="16"/>
        <v>8162.95</v>
      </c>
      <c r="W198" s="887">
        <v>8570.59</v>
      </c>
      <c r="X198" s="772">
        <f t="shared" si="17"/>
        <v>11719.2</v>
      </c>
    </row>
    <row r="199" spans="2:24" ht="15.75" x14ac:dyDescent="0.25">
      <c r="B199" s="893" t="s">
        <v>310</v>
      </c>
      <c r="C199" s="892" t="s">
        <v>626</v>
      </c>
      <c r="D199" s="891">
        <v>39478</v>
      </c>
      <c r="E199" s="890">
        <v>50</v>
      </c>
      <c r="F199" s="889"/>
      <c r="G199" s="888">
        <v>101312682.58333333</v>
      </c>
      <c r="H199" s="887">
        <f t="shared" si="12"/>
        <v>13</v>
      </c>
      <c r="I199" s="887">
        <v>0</v>
      </c>
      <c r="J199" s="771">
        <f t="shared" si="13"/>
        <v>0</v>
      </c>
      <c r="K199" s="887">
        <v>0</v>
      </c>
      <c r="L199" s="772">
        <f t="shared" si="14"/>
        <v>50</v>
      </c>
      <c r="N199" s="893" t="s">
        <v>359</v>
      </c>
      <c r="O199" s="892" t="s">
        <v>536</v>
      </c>
      <c r="P199" s="891">
        <v>28490</v>
      </c>
      <c r="Q199" s="890">
        <v>19669</v>
      </c>
      <c r="R199" s="889"/>
      <c r="S199" s="888">
        <v>50</v>
      </c>
      <c r="T199" s="887">
        <f t="shared" si="15"/>
        <v>44</v>
      </c>
      <c r="U199" s="887">
        <v>395.64</v>
      </c>
      <c r="V199" s="771">
        <f t="shared" si="16"/>
        <v>16570.23</v>
      </c>
      <c r="W199" s="887">
        <v>16965.87</v>
      </c>
      <c r="X199" s="772">
        <f t="shared" si="17"/>
        <v>2703.130000000001</v>
      </c>
    </row>
    <row r="200" spans="2:24" ht="15.75" x14ac:dyDescent="0.25">
      <c r="B200" s="893" t="s">
        <v>310</v>
      </c>
      <c r="C200" s="892" t="s">
        <v>626</v>
      </c>
      <c r="D200" s="891">
        <v>39478</v>
      </c>
      <c r="E200" s="890">
        <v>50</v>
      </c>
      <c r="F200" s="889"/>
      <c r="G200" s="888">
        <v>101312682.58333333</v>
      </c>
      <c r="H200" s="887">
        <f t="shared" ref="H200:H263" si="18">IF(E200&lt;&gt;"",IF((TestEOY-D200)/365&gt;G200,G200,ROUNDUP(((TestEOY-D200)/365),0)),"")</f>
        <v>13</v>
      </c>
      <c r="I200" s="887">
        <v>0</v>
      </c>
      <c r="J200" s="771">
        <f t="shared" ref="J200:J263" si="19">K200-I200</f>
        <v>0</v>
      </c>
      <c r="K200" s="887">
        <v>0</v>
      </c>
      <c r="L200" s="772">
        <f t="shared" ref="L200:L263" si="20">IFERROR(IF(K200&gt;E200,0,(+E200-K200))-F200,"")</f>
        <v>50</v>
      </c>
      <c r="N200" s="893" t="s">
        <v>359</v>
      </c>
      <c r="O200" s="892" t="s">
        <v>536</v>
      </c>
      <c r="P200" s="891">
        <v>28125</v>
      </c>
      <c r="Q200" s="890">
        <v>18761.150000000001</v>
      </c>
      <c r="R200" s="889"/>
      <c r="S200" s="888">
        <v>50</v>
      </c>
      <c r="T200" s="887">
        <f t="shared" ref="T200:T263" si="21">IF(Q200&lt;&gt;"",IF((TestEOY-P200)/365&gt;S200,S200,ROUNDUP(((TestEOY-P200)/365),0)),"")</f>
        <v>45</v>
      </c>
      <c r="U200" s="887">
        <v>379.68</v>
      </c>
      <c r="V200" s="771">
        <f t="shared" ref="V200:V263" si="22">W200-U200</f>
        <v>16198.079999999998</v>
      </c>
      <c r="W200" s="887">
        <v>16577.759999999998</v>
      </c>
      <c r="X200" s="772">
        <f t="shared" ref="X200:X263" si="23">IFERROR(IF(W200&gt;Q200,0,(+Q200-W200))-R200,"")</f>
        <v>2183.3900000000031</v>
      </c>
    </row>
    <row r="201" spans="2:24" ht="15.75" x14ac:dyDescent="0.25">
      <c r="B201" s="893" t="s">
        <v>310</v>
      </c>
      <c r="C201" s="892" t="s">
        <v>626</v>
      </c>
      <c r="D201" s="891">
        <v>39478</v>
      </c>
      <c r="E201" s="890">
        <v>76.25</v>
      </c>
      <c r="F201" s="889"/>
      <c r="G201" s="888">
        <v>101312682.58333333</v>
      </c>
      <c r="H201" s="887">
        <f t="shared" si="18"/>
        <v>13</v>
      </c>
      <c r="I201" s="887">
        <v>0</v>
      </c>
      <c r="J201" s="771">
        <f t="shared" si="19"/>
        <v>0</v>
      </c>
      <c r="K201" s="887">
        <v>0</v>
      </c>
      <c r="L201" s="772">
        <f t="shared" si="20"/>
        <v>76.25</v>
      </c>
      <c r="N201" s="893" t="s">
        <v>359</v>
      </c>
      <c r="O201" s="892" t="s">
        <v>536</v>
      </c>
      <c r="P201" s="891">
        <v>27029</v>
      </c>
      <c r="Q201" s="890">
        <v>16895.63</v>
      </c>
      <c r="R201" s="889"/>
      <c r="S201" s="888">
        <v>50</v>
      </c>
      <c r="T201" s="887">
        <f t="shared" si="21"/>
        <v>48</v>
      </c>
      <c r="U201" s="887">
        <v>343.08</v>
      </c>
      <c r="V201" s="771">
        <f t="shared" si="22"/>
        <v>15608.98</v>
      </c>
      <c r="W201" s="887">
        <v>15952.06</v>
      </c>
      <c r="X201" s="772">
        <f t="shared" si="23"/>
        <v>943.57000000000153</v>
      </c>
    </row>
    <row r="202" spans="2:24" ht="15.75" x14ac:dyDescent="0.25">
      <c r="B202" s="893" t="s">
        <v>310</v>
      </c>
      <c r="C202" s="892" t="s">
        <v>626</v>
      </c>
      <c r="D202" s="891">
        <v>39478</v>
      </c>
      <c r="E202" s="890">
        <v>50</v>
      </c>
      <c r="F202" s="889"/>
      <c r="G202" s="888">
        <v>101312682.58333333</v>
      </c>
      <c r="H202" s="887">
        <f t="shared" si="18"/>
        <v>13</v>
      </c>
      <c r="I202" s="887">
        <v>0</v>
      </c>
      <c r="J202" s="771">
        <f t="shared" si="19"/>
        <v>0</v>
      </c>
      <c r="K202" s="887">
        <v>0</v>
      </c>
      <c r="L202" s="772">
        <f t="shared" si="20"/>
        <v>50</v>
      </c>
      <c r="N202" s="893" t="s">
        <v>359</v>
      </c>
      <c r="O202" s="892" t="s">
        <v>536</v>
      </c>
      <c r="P202" s="891">
        <v>34699</v>
      </c>
      <c r="Q202" s="890">
        <v>16089.89</v>
      </c>
      <c r="R202" s="889"/>
      <c r="S202" s="888">
        <v>50</v>
      </c>
      <c r="T202" s="887">
        <f t="shared" si="21"/>
        <v>27</v>
      </c>
      <c r="U202" s="887">
        <v>323.52</v>
      </c>
      <c r="V202" s="771">
        <f t="shared" si="22"/>
        <v>8084.1</v>
      </c>
      <c r="W202" s="887">
        <v>8407.6200000000008</v>
      </c>
      <c r="X202" s="772">
        <f t="shared" si="23"/>
        <v>7682.2699999999986</v>
      </c>
    </row>
    <row r="203" spans="2:24" ht="15.75" x14ac:dyDescent="0.25">
      <c r="B203" s="893" t="s">
        <v>310</v>
      </c>
      <c r="C203" s="892" t="s">
        <v>626</v>
      </c>
      <c r="D203" s="891">
        <v>39478</v>
      </c>
      <c r="E203" s="890">
        <v>50</v>
      </c>
      <c r="F203" s="889"/>
      <c r="G203" s="888">
        <v>101312682.58333333</v>
      </c>
      <c r="H203" s="887">
        <f t="shared" si="18"/>
        <v>13</v>
      </c>
      <c r="I203" s="887">
        <v>0</v>
      </c>
      <c r="J203" s="771">
        <f t="shared" si="19"/>
        <v>0</v>
      </c>
      <c r="K203" s="887">
        <v>0</v>
      </c>
      <c r="L203" s="772">
        <f t="shared" si="20"/>
        <v>50</v>
      </c>
      <c r="N203" s="893" t="s">
        <v>359</v>
      </c>
      <c r="O203" s="892" t="s">
        <v>536</v>
      </c>
      <c r="P203" s="891">
        <v>35795</v>
      </c>
      <c r="Q203" s="890">
        <v>15000</v>
      </c>
      <c r="R203" s="889"/>
      <c r="S203" s="888">
        <v>50</v>
      </c>
      <c r="T203" s="887">
        <f t="shared" si="21"/>
        <v>24</v>
      </c>
      <c r="U203" s="887">
        <v>300.72000000000003</v>
      </c>
      <c r="V203" s="771">
        <f t="shared" si="22"/>
        <v>6630.16</v>
      </c>
      <c r="W203" s="887">
        <v>6930.88</v>
      </c>
      <c r="X203" s="772">
        <f t="shared" si="23"/>
        <v>8069.12</v>
      </c>
    </row>
    <row r="204" spans="2:24" ht="15.75" x14ac:dyDescent="0.25">
      <c r="B204" s="893" t="s">
        <v>310</v>
      </c>
      <c r="C204" s="892" t="s">
        <v>626</v>
      </c>
      <c r="D204" s="891">
        <v>39478</v>
      </c>
      <c r="E204" s="890">
        <v>623.71</v>
      </c>
      <c r="F204" s="889"/>
      <c r="G204" s="888">
        <v>101312682.58333333</v>
      </c>
      <c r="H204" s="887">
        <f t="shared" si="18"/>
        <v>13</v>
      </c>
      <c r="I204" s="887">
        <v>0</v>
      </c>
      <c r="J204" s="771">
        <f t="shared" si="19"/>
        <v>0</v>
      </c>
      <c r="K204" s="887">
        <v>0</v>
      </c>
      <c r="L204" s="772">
        <f t="shared" si="20"/>
        <v>623.71</v>
      </c>
      <c r="N204" s="893" t="s">
        <v>359</v>
      </c>
      <c r="O204" s="892" t="s">
        <v>536</v>
      </c>
      <c r="P204" s="891">
        <v>26664</v>
      </c>
      <c r="Q204" s="890">
        <v>14341.92</v>
      </c>
      <c r="R204" s="889"/>
      <c r="S204" s="888">
        <v>50</v>
      </c>
      <c r="T204" s="887">
        <f t="shared" si="21"/>
        <v>49</v>
      </c>
      <c r="U204" s="887">
        <v>289.20000000000005</v>
      </c>
      <c r="V204" s="771">
        <f t="shared" si="22"/>
        <v>13522.439999999999</v>
      </c>
      <c r="W204" s="887">
        <v>13811.64</v>
      </c>
      <c r="X204" s="772">
        <f t="shared" si="23"/>
        <v>530.28000000000065</v>
      </c>
    </row>
    <row r="205" spans="2:24" ht="15.75" x14ac:dyDescent="0.25">
      <c r="B205" s="893" t="s">
        <v>310</v>
      </c>
      <c r="C205" s="892" t="s">
        <v>626</v>
      </c>
      <c r="D205" s="891">
        <v>39478</v>
      </c>
      <c r="E205" s="890">
        <v>50</v>
      </c>
      <c r="F205" s="889"/>
      <c r="G205" s="888">
        <v>101312682.58333333</v>
      </c>
      <c r="H205" s="887">
        <f t="shared" si="18"/>
        <v>13</v>
      </c>
      <c r="I205" s="887">
        <v>0</v>
      </c>
      <c r="J205" s="771">
        <f t="shared" si="19"/>
        <v>0</v>
      </c>
      <c r="K205" s="887">
        <v>0</v>
      </c>
      <c r="L205" s="772">
        <f t="shared" si="20"/>
        <v>50</v>
      </c>
      <c r="N205" s="893" t="s">
        <v>359</v>
      </c>
      <c r="O205" s="892" t="s">
        <v>536</v>
      </c>
      <c r="P205" s="891">
        <v>35795</v>
      </c>
      <c r="Q205" s="890">
        <v>14280.71</v>
      </c>
      <c r="R205" s="889"/>
      <c r="S205" s="888">
        <v>50</v>
      </c>
      <c r="T205" s="887">
        <f t="shared" si="21"/>
        <v>24</v>
      </c>
      <c r="U205" s="887">
        <v>286.92</v>
      </c>
      <c r="V205" s="771">
        <f t="shared" si="22"/>
        <v>6317.07</v>
      </c>
      <c r="W205" s="887">
        <v>6603.99</v>
      </c>
      <c r="X205" s="772">
        <f t="shared" si="23"/>
        <v>7676.7199999999993</v>
      </c>
    </row>
    <row r="206" spans="2:24" ht="15.75" x14ac:dyDescent="0.25">
      <c r="B206" s="893" t="s">
        <v>310</v>
      </c>
      <c r="C206" s="892" t="s">
        <v>626</v>
      </c>
      <c r="D206" s="891">
        <v>39478</v>
      </c>
      <c r="E206" s="890">
        <v>32</v>
      </c>
      <c r="F206" s="889"/>
      <c r="G206" s="888">
        <v>101312682.58333333</v>
      </c>
      <c r="H206" s="887">
        <f t="shared" si="18"/>
        <v>13</v>
      </c>
      <c r="I206" s="887">
        <v>0</v>
      </c>
      <c r="J206" s="771">
        <f t="shared" si="19"/>
        <v>0</v>
      </c>
      <c r="K206" s="887">
        <v>0</v>
      </c>
      <c r="L206" s="772">
        <f t="shared" si="20"/>
        <v>32</v>
      </c>
      <c r="N206" s="893" t="s">
        <v>359</v>
      </c>
      <c r="O206" s="892" t="s">
        <v>536</v>
      </c>
      <c r="P206" s="891">
        <v>35064</v>
      </c>
      <c r="Q206" s="890">
        <v>13123</v>
      </c>
      <c r="R206" s="889"/>
      <c r="S206" s="888">
        <v>50</v>
      </c>
      <c r="T206" s="887">
        <f t="shared" si="21"/>
        <v>26</v>
      </c>
      <c r="U206" s="887">
        <v>263.15999999999997</v>
      </c>
      <c r="V206" s="771">
        <f t="shared" si="22"/>
        <v>6325.93</v>
      </c>
      <c r="W206" s="887">
        <v>6589.09</v>
      </c>
      <c r="X206" s="772">
        <f t="shared" si="23"/>
        <v>6533.91</v>
      </c>
    </row>
    <row r="207" spans="2:24" ht="15.75" x14ac:dyDescent="0.25">
      <c r="B207" s="893" t="s">
        <v>310</v>
      </c>
      <c r="C207" s="892" t="s">
        <v>626</v>
      </c>
      <c r="D207" s="891">
        <v>39478</v>
      </c>
      <c r="E207" s="890">
        <v>88.75</v>
      </c>
      <c r="F207" s="889"/>
      <c r="G207" s="888">
        <v>101312682.58333333</v>
      </c>
      <c r="H207" s="887">
        <f t="shared" si="18"/>
        <v>13</v>
      </c>
      <c r="I207" s="887">
        <v>0</v>
      </c>
      <c r="J207" s="771">
        <f t="shared" si="19"/>
        <v>0</v>
      </c>
      <c r="K207" s="887">
        <v>0</v>
      </c>
      <c r="L207" s="772">
        <f t="shared" si="20"/>
        <v>88.75</v>
      </c>
      <c r="N207" s="893" t="s">
        <v>359</v>
      </c>
      <c r="O207" s="892" t="s">
        <v>536</v>
      </c>
      <c r="P207" s="891">
        <v>35795</v>
      </c>
      <c r="Q207" s="890">
        <v>12950</v>
      </c>
      <c r="R207" s="889"/>
      <c r="S207" s="888">
        <v>50</v>
      </c>
      <c r="T207" s="887">
        <f t="shared" si="21"/>
        <v>24</v>
      </c>
      <c r="U207" s="887">
        <v>259.68</v>
      </c>
      <c r="V207" s="771">
        <f t="shared" si="22"/>
        <v>5723.8499999999995</v>
      </c>
      <c r="W207" s="887">
        <v>5983.53</v>
      </c>
      <c r="X207" s="772">
        <f t="shared" si="23"/>
        <v>6966.47</v>
      </c>
    </row>
    <row r="208" spans="2:24" ht="15.75" x14ac:dyDescent="0.25">
      <c r="B208" s="893" t="s">
        <v>310</v>
      </c>
      <c r="C208" s="892" t="s">
        <v>626</v>
      </c>
      <c r="D208" s="891">
        <v>39478</v>
      </c>
      <c r="E208" s="890">
        <v>2060</v>
      </c>
      <c r="F208" s="889"/>
      <c r="G208" s="888">
        <v>101312682.58333333</v>
      </c>
      <c r="H208" s="887">
        <f t="shared" si="18"/>
        <v>13</v>
      </c>
      <c r="I208" s="887">
        <v>0</v>
      </c>
      <c r="J208" s="771">
        <f t="shared" si="19"/>
        <v>0</v>
      </c>
      <c r="K208" s="887">
        <v>0</v>
      </c>
      <c r="L208" s="772">
        <f t="shared" si="20"/>
        <v>2060</v>
      </c>
      <c r="N208" s="893" t="s">
        <v>359</v>
      </c>
      <c r="O208" s="892" t="s">
        <v>536</v>
      </c>
      <c r="P208" s="891">
        <v>35430</v>
      </c>
      <c r="Q208" s="890">
        <v>10339</v>
      </c>
      <c r="R208" s="889"/>
      <c r="S208" s="888">
        <v>50</v>
      </c>
      <c r="T208" s="887">
        <f t="shared" si="21"/>
        <v>25</v>
      </c>
      <c r="U208" s="887">
        <v>207.24</v>
      </c>
      <c r="V208" s="771">
        <f t="shared" si="22"/>
        <v>4776.51</v>
      </c>
      <c r="W208" s="887">
        <v>4983.75</v>
      </c>
      <c r="X208" s="772">
        <f t="shared" si="23"/>
        <v>5355.25</v>
      </c>
    </row>
    <row r="209" spans="2:24" ht="15.75" x14ac:dyDescent="0.25">
      <c r="B209" s="893" t="s">
        <v>310</v>
      </c>
      <c r="C209" s="892" t="s">
        <v>626</v>
      </c>
      <c r="D209" s="891">
        <v>39478</v>
      </c>
      <c r="E209" s="890">
        <v>113.98</v>
      </c>
      <c r="F209" s="889"/>
      <c r="G209" s="888">
        <v>101312682.58333333</v>
      </c>
      <c r="H209" s="887">
        <f t="shared" si="18"/>
        <v>13</v>
      </c>
      <c r="I209" s="887">
        <v>0</v>
      </c>
      <c r="J209" s="771">
        <f t="shared" si="19"/>
        <v>0</v>
      </c>
      <c r="K209" s="887">
        <v>0</v>
      </c>
      <c r="L209" s="772">
        <f t="shared" si="20"/>
        <v>113.98</v>
      </c>
      <c r="N209" s="893" t="s">
        <v>359</v>
      </c>
      <c r="O209" s="892" t="s">
        <v>536</v>
      </c>
      <c r="P209" s="891">
        <v>35795</v>
      </c>
      <c r="Q209" s="890">
        <v>10000</v>
      </c>
      <c r="R209" s="889"/>
      <c r="S209" s="888">
        <v>50</v>
      </c>
      <c r="T209" s="887">
        <f t="shared" si="21"/>
        <v>24</v>
      </c>
      <c r="U209" s="887">
        <v>201</v>
      </c>
      <c r="V209" s="771">
        <f t="shared" si="22"/>
        <v>4423.84</v>
      </c>
      <c r="W209" s="887">
        <v>4624.84</v>
      </c>
      <c r="X209" s="772">
        <f t="shared" si="23"/>
        <v>5375.16</v>
      </c>
    </row>
    <row r="210" spans="2:24" ht="15.75" x14ac:dyDescent="0.25">
      <c r="B210" s="893" t="s">
        <v>310</v>
      </c>
      <c r="C210" s="892" t="s">
        <v>626</v>
      </c>
      <c r="D210" s="891">
        <v>39478</v>
      </c>
      <c r="E210" s="890">
        <v>20000</v>
      </c>
      <c r="F210" s="889"/>
      <c r="G210" s="888">
        <v>101312682.58333333</v>
      </c>
      <c r="H210" s="887">
        <f t="shared" si="18"/>
        <v>13</v>
      </c>
      <c r="I210" s="887">
        <v>0</v>
      </c>
      <c r="J210" s="771">
        <f t="shared" si="19"/>
        <v>0</v>
      </c>
      <c r="K210" s="887">
        <v>0</v>
      </c>
      <c r="L210" s="772">
        <f t="shared" si="20"/>
        <v>20000</v>
      </c>
      <c r="N210" s="893" t="s">
        <v>359</v>
      </c>
      <c r="O210" s="892" t="s">
        <v>536</v>
      </c>
      <c r="P210" s="891">
        <v>35795</v>
      </c>
      <c r="Q210" s="890">
        <v>9233.35</v>
      </c>
      <c r="R210" s="889"/>
      <c r="S210" s="888">
        <v>50</v>
      </c>
      <c r="T210" s="887">
        <f t="shared" si="21"/>
        <v>24</v>
      </c>
      <c r="U210" s="887">
        <v>185.52</v>
      </c>
      <c r="V210" s="771">
        <f t="shared" si="22"/>
        <v>4084.18</v>
      </c>
      <c r="W210" s="887">
        <v>4269.7</v>
      </c>
      <c r="X210" s="772">
        <f t="shared" si="23"/>
        <v>4963.6500000000005</v>
      </c>
    </row>
    <row r="211" spans="2:24" ht="15.75" x14ac:dyDescent="0.25">
      <c r="B211" s="893" t="s">
        <v>310</v>
      </c>
      <c r="C211" s="892" t="s">
        <v>626</v>
      </c>
      <c r="D211" s="891">
        <v>39844</v>
      </c>
      <c r="E211" s="890">
        <v>50</v>
      </c>
      <c r="F211" s="889"/>
      <c r="G211" s="888">
        <v>101312682.58333333</v>
      </c>
      <c r="H211" s="887">
        <f t="shared" si="18"/>
        <v>12</v>
      </c>
      <c r="I211" s="887">
        <v>0</v>
      </c>
      <c r="J211" s="771">
        <f t="shared" si="19"/>
        <v>0</v>
      </c>
      <c r="K211" s="887">
        <v>0</v>
      </c>
      <c r="L211" s="772">
        <f t="shared" si="20"/>
        <v>50</v>
      </c>
      <c r="N211" s="893" t="s">
        <v>359</v>
      </c>
      <c r="O211" s="892" t="s">
        <v>536</v>
      </c>
      <c r="P211" s="891">
        <v>35795</v>
      </c>
      <c r="Q211" s="890">
        <v>6375.88</v>
      </c>
      <c r="R211" s="889"/>
      <c r="S211" s="888">
        <v>50</v>
      </c>
      <c r="T211" s="887">
        <f t="shared" si="21"/>
        <v>24</v>
      </c>
      <c r="U211" s="887">
        <v>127.80000000000001</v>
      </c>
      <c r="V211" s="771">
        <f t="shared" si="22"/>
        <v>2818.0299999999997</v>
      </c>
      <c r="W211" s="887">
        <v>2945.83</v>
      </c>
      <c r="X211" s="772">
        <f t="shared" si="23"/>
        <v>3430.05</v>
      </c>
    </row>
    <row r="212" spans="2:24" ht="15.75" x14ac:dyDescent="0.25">
      <c r="B212" s="893" t="s">
        <v>310</v>
      </c>
      <c r="C212" s="892" t="s">
        <v>626</v>
      </c>
      <c r="D212" s="891">
        <v>39844</v>
      </c>
      <c r="E212" s="890">
        <v>272.67</v>
      </c>
      <c r="F212" s="889"/>
      <c r="G212" s="888">
        <v>101312682.58333333</v>
      </c>
      <c r="H212" s="887">
        <f t="shared" si="18"/>
        <v>12</v>
      </c>
      <c r="I212" s="887">
        <v>0</v>
      </c>
      <c r="J212" s="771">
        <f t="shared" si="19"/>
        <v>0</v>
      </c>
      <c r="K212" s="887">
        <v>0</v>
      </c>
      <c r="L212" s="772">
        <f t="shared" si="20"/>
        <v>272.67</v>
      </c>
      <c r="N212" s="893" t="s">
        <v>359</v>
      </c>
      <c r="O212" s="892" t="s">
        <v>536</v>
      </c>
      <c r="P212" s="891">
        <v>35064</v>
      </c>
      <c r="Q212" s="890">
        <v>6266.5</v>
      </c>
      <c r="R212" s="889"/>
      <c r="S212" s="888">
        <v>50</v>
      </c>
      <c r="T212" s="887">
        <f t="shared" si="21"/>
        <v>26</v>
      </c>
      <c r="U212" s="887">
        <v>125.64000000000001</v>
      </c>
      <c r="V212" s="771">
        <f t="shared" si="22"/>
        <v>3020.58</v>
      </c>
      <c r="W212" s="887">
        <v>3146.22</v>
      </c>
      <c r="X212" s="772">
        <f t="shared" si="23"/>
        <v>3120.28</v>
      </c>
    </row>
    <row r="213" spans="2:24" ht="15.75" x14ac:dyDescent="0.25">
      <c r="B213" s="893" t="s">
        <v>310</v>
      </c>
      <c r="C213" s="892" t="s">
        <v>626</v>
      </c>
      <c r="D213" s="891">
        <v>39844</v>
      </c>
      <c r="E213" s="890">
        <v>172.03</v>
      </c>
      <c r="F213" s="889"/>
      <c r="G213" s="888">
        <v>101312682.58333333</v>
      </c>
      <c r="H213" s="887">
        <f t="shared" si="18"/>
        <v>12</v>
      </c>
      <c r="I213" s="887">
        <v>0</v>
      </c>
      <c r="J213" s="771">
        <f t="shared" si="19"/>
        <v>0</v>
      </c>
      <c r="K213" s="887">
        <v>0</v>
      </c>
      <c r="L213" s="772">
        <f t="shared" si="20"/>
        <v>172.03</v>
      </c>
      <c r="N213" s="893" t="s">
        <v>359</v>
      </c>
      <c r="O213" s="892" t="s">
        <v>536</v>
      </c>
      <c r="P213" s="891">
        <v>36160</v>
      </c>
      <c r="Q213" s="890">
        <v>4112.57</v>
      </c>
      <c r="R213" s="889"/>
      <c r="S213" s="888">
        <v>50</v>
      </c>
      <c r="T213" s="887">
        <f t="shared" si="21"/>
        <v>23</v>
      </c>
      <c r="U213" s="887">
        <v>82.44</v>
      </c>
      <c r="V213" s="771">
        <f t="shared" si="22"/>
        <v>1735.48</v>
      </c>
      <c r="W213" s="887">
        <v>1817.92</v>
      </c>
      <c r="X213" s="772">
        <f t="shared" si="23"/>
        <v>2294.6499999999996</v>
      </c>
    </row>
    <row r="214" spans="2:24" ht="15.75" x14ac:dyDescent="0.25">
      <c r="B214" s="893" t="s">
        <v>310</v>
      </c>
      <c r="C214" s="892" t="s">
        <v>626</v>
      </c>
      <c r="D214" s="891">
        <v>39844</v>
      </c>
      <c r="E214" s="890">
        <v>50</v>
      </c>
      <c r="F214" s="889"/>
      <c r="G214" s="888">
        <v>101312682.58333333</v>
      </c>
      <c r="H214" s="887">
        <f t="shared" si="18"/>
        <v>12</v>
      </c>
      <c r="I214" s="887">
        <v>0</v>
      </c>
      <c r="J214" s="771">
        <f t="shared" si="19"/>
        <v>0</v>
      </c>
      <c r="K214" s="887">
        <v>0</v>
      </c>
      <c r="L214" s="772">
        <f t="shared" si="20"/>
        <v>50</v>
      </c>
      <c r="N214" s="893" t="s">
        <v>359</v>
      </c>
      <c r="O214" s="892" t="s">
        <v>536</v>
      </c>
      <c r="P214" s="891">
        <v>36525</v>
      </c>
      <c r="Q214" s="890">
        <v>3711.83</v>
      </c>
      <c r="R214" s="889"/>
      <c r="S214" s="888">
        <v>50</v>
      </c>
      <c r="T214" s="887">
        <f t="shared" si="21"/>
        <v>22</v>
      </c>
      <c r="U214" s="887">
        <v>74.52</v>
      </c>
      <c r="V214" s="771">
        <f t="shared" si="22"/>
        <v>1493.13</v>
      </c>
      <c r="W214" s="887">
        <v>1567.65</v>
      </c>
      <c r="X214" s="772">
        <f t="shared" si="23"/>
        <v>2144.1799999999998</v>
      </c>
    </row>
    <row r="215" spans="2:24" ht="15.75" x14ac:dyDescent="0.25">
      <c r="B215" s="893" t="s">
        <v>310</v>
      </c>
      <c r="C215" s="892" t="s">
        <v>626</v>
      </c>
      <c r="D215" s="891">
        <v>39844</v>
      </c>
      <c r="E215" s="890">
        <v>50</v>
      </c>
      <c r="F215" s="889"/>
      <c r="G215" s="888">
        <v>101312682.58333333</v>
      </c>
      <c r="H215" s="887">
        <f t="shared" si="18"/>
        <v>12</v>
      </c>
      <c r="I215" s="887">
        <v>0</v>
      </c>
      <c r="J215" s="771">
        <f t="shared" si="19"/>
        <v>0</v>
      </c>
      <c r="K215" s="887">
        <v>0</v>
      </c>
      <c r="L215" s="772">
        <f t="shared" si="20"/>
        <v>50</v>
      </c>
      <c r="N215" s="893" t="s">
        <v>359</v>
      </c>
      <c r="O215" s="892" t="s">
        <v>536</v>
      </c>
      <c r="P215" s="891">
        <v>35795</v>
      </c>
      <c r="Q215" s="890">
        <v>3479.28</v>
      </c>
      <c r="R215" s="889"/>
      <c r="S215" s="888">
        <v>50</v>
      </c>
      <c r="T215" s="887">
        <f t="shared" si="21"/>
        <v>24</v>
      </c>
      <c r="U215" s="887">
        <v>69.960000000000008</v>
      </c>
      <c r="V215" s="771">
        <f t="shared" si="22"/>
        <v>1539.37</v>
      </c>
      <c r="W215" s="887">
        <v>1609.33</v>
      </c>
      <c r="X215" s="772">
        <f t="shared" si="23"/>
        <v>1869.9500000000003</v>
      </c>
    </row>
    <row r="216" spans="2:24" ht="15.75" x14ac:dyDescent="0.25">
      <c r="B216" s="893" t="s">
        <v>310</v>
      </c>
      <c r="C216" s="892" t="s">
        <v>626</v>
      </c>
      <c r="D216" s="891">
        <v>39844</v>
      </c>
      <c r="E216" s="890">
        <v>50</v>
      </c>
      <c r="F216" s="889"/>
      <c r="G216" s="888">
        <v>101312682.58333333</v>
      </c>
      <c r="H216" s="887">
        <f t="shared" si="18"/>
        <v>12</v>
      </c>
      <c r="I216" s="887">
        <v>0</v>
      </c>
      <c r="J216" s="771">
        <f t="shared" si="19"/>
        <v>0</v>
      </c>
      <c r="K216" s="887">
        <v>0</v>
      </c>
      <c r="L216" s="772">
        <f t="shared" si="20"/>
        <v>50</v>
      </c>
      <c r="N216" s="893" t="s">
        <v>359</v>
      </c>
      <c r="O216" s="892" t="s">
        <v>536</v>
      </c>
      <c r="P216" s="891">
        <v>35795</v>
      </c>
      <c r="Q216" s="890">
        <v>3460.19</v>
      </c>
      <c r="R216" s="889"/>
      <c r="S216" s="888">
        <v>50</v>
      </c>
      <c r="T216" s="887">
        <f t="shared" si="21"/>
        <v>24</v>
      </c>
      <c r="U216" s="887">
        <v>69.36</v>
      </c>
      <c r="V216" s="771">
        <f t="shared" si="22"/>
        <v>1529.3700000000001</v>
      </c>
      <c r="W216" s="887">
        <v>1598.73</v>
      </c>
      <c r="X216" s="772">
        <f t="shared" si="23"/>
        <v>1861.46</v>
      </c>
    </row>
    <row r="217" spans="2:24" ht="15.75" x14ac:dyDescent="0.25">
      <c r="B217" s="893" t="s">
        <v>310</v>
      </c>
      <c r="C217" s="892" t="s">
        <v>626</v>
      </c>
      <c r="D217" s="891">
        <v>39844</v>
      </c>
      <c r="E217" s="890">
        <v>273.27</v>
      </c>
      <c r="F217" s="889"/>
      <c r="G217" s="888">
        <v>101312682.58333333</v>
      </c>
      <c r="H217" s="887">
        <f t="shared" si="18"/>
        <v>12</v>
      </c>
      <c r="I217" s="887">
        <v>0</v>
      </c>
      <c r="J217" s="771">
        <f t="shared" si="19"/>
        <v>0</v>
      </c>
      <c r="K217" s="887">
        <v>0</v>
      </c>
      <c r="L217" s="772">
        <f t="shared" si="20"/>
        <v>273.27</v>
      </c>
      <c r="N217" s="893" t="s">
        <v>359</v>
      </c>
      <c r="O217" s="892" t="s">
        <v>536</v>
      </c>
      <c r="P217" s="891">
        <v>35795</v>
      </c>
      <c r="Q217" s="890">
        <v>3150</v>
      </c>
      <c r="R217" s="889"/>
      <c r="S217" s="888">
        <v>50</v>
      </c>
      <c r="T217" s="887">
        <f t="shared" si="21"/>
        <v>24</v>
      </c>
      <c r="U217" s="887">
        <v>63.12</v>
      </c>
      <c r="V217" s="771">
        <f t="shared" si="22"/>
        <v>1392.1100000000001</v>
      </c>
      <c r="W217" s="887">
        <v>1455.23</v>
      </c>
      <c r="X217" s="772">
        <f t="shared" si="23"/>
        <v>1694.77</v>
      </c>
    </row>
    <row r="218" spans="2:24" ht="15.75" x14ac:dyDescent="0.25">
      <c r="B218" s="893" t="s">
        <v>310</v>
      </c>
      <c r="C218" s="892" t="s">
        <v>626</v>
      </c>
      <c r="D218" s="891">
        <v>39844</v>
      </c>
      <c r="E218" s="890">
        <v>657.8</v>
      </c>
      <c r="F218" s="889"/>
      <c r="G218" s="888">
        <v>101312682.58333333</v>
      </c>
      <c r="H218" s="887">
        <f t="shared" si="18"/>
        <v>12</v>
      </c>
      <c r="I218" s="887">
        <v>0</v>
      </c>
      <c r="J218" s="771">
        <f t="shared" si="19"/>
        <v>0</v>
      </c>
      <c r="K218" s="887">
        <v>0</v>
      </c>
      <c r="L218" s="772">
        <f t="shared" si="20"/>
        <v>657.8</v>
      </c>
      <c r="N218" s="893" t="s">
        <v>359</v>
      </c>
      <c r="O218" s="892" t="s">
        <v>536</v>
      </c>
      <c r="P218" s="891">
        <v>38352</v>
      </c>
      <c r="Q218" s="890">
        <v>3095.4</v>
      </c>
      <c r="R218" s="889"/>
      <c r="S218" s="888">
        <v>50</v>
      </c>
      <c r="T218" s="887">
        <f t="shared" si="21"/>
        <v>17</v>
      </c>
      <c r="U218" s="887">
        <v>62.04</v>
      </c>
      <c r="V218" s="771">
        <f t="shared" si="22"/>
        <v>934.72</v>
      </c>
      <c r="W218" s="887">
        <v>996.76</v>
      </c>
      <c r="X218" s="772">
        <f t="shared" si="23"/>
        <v>2098.6400000000003</v>
      </c>
    </row>
    <row r="219" spans="2:24" ht="15.75" x14ac:dyDescent="0.25">
      <c r="B219" s="893" t="s">
        <v>310</v>
      </c>
      <c r="C219" s="892" t="s">
        <v>626</v>
      </c>
      <c r="D219" s="891">
        <v>39844</v>
      </c>
      <c r="E219" s="890">
        <v>50</v>
      </c>
      <c r="F219" s="889"/>
      <c r="G219" s="888">
        <v>101312682.58333333</v>
      </c>
      <c r="H219" s="887">
        <f t="shared" si="18"/>
        <v>12</v>
      </c>
      <c r="I219" s="887">
        <v>0</v>
      </c>
      <c r="J219" s="771">
        <f t="shared" si="19"/>
        <v>0</v>
      </c>
      <c r="K219" s="887">
        <v>0</v>
      </c>
      <c r="L219" s="772">
        <f t="shared" si="20"/>
        <v>50</v>
      </c>
      <c r="N219" s="893" t="s">
        <v>359</v>
      </c>
      <c r="O219" s="892" t="s">
        <v>536</v>
      </c>
      <c r="P219" s="891">
        <v>36525</v>
      </c>
      <c r="Q219" s="890">
        <v>1500</v>
      </c>
      <c r="R219" s="889"/>
      <c r="S219" s="888">
        <v>50</v>
      </c>
      <c r="T219" s="887">
        <f t="shared" si="21"/>
        <v>22</v>
      </c>
      <c r="U219" s="887">
        <v>30.120000000000005</v>
      </c>
      <c r="V219" s="771">
        <f t="shared" si="22"/>
        <v>603.15</v>
      </c>
      <c r="W219" s="887">
        <v>633.27</v>
      </c>
      <c r="X219" s="772">
        <f t="shared" si="23"/>
        <v>866.73</v>
      </c>
    </row>
    <row r="220" spans="2:24" ht="15.75" x14ac:dyDescent="0.25">
      <c r="B220" s="893" t="s">
        <v>310</v>
      </c>
      <c r="C220" s="892" t="s">
        <v>626</v>
      </c>
      <c r="D220" s="891">
        <v>39844</v>
      </c>
      <c r="E220" s="890">
        <v>111.59</v>
      </c>
      <c r="F220" s="889"/>
      <c r="G220" s="888">
        <v>101312682.58333333</v>
      </c>
      <c r="H220" s="887">
        <f t="shared" si="18"/>
        <v>12</v>
      </c>
      <c r="I220" s="887">
        <v>0</v>
      </c>
      <c r="J220" s="771">
        <f t="shared" si="19"/>
        <v>0</v>
      </c>
      <c r="K220" s="887">
        <v>0</v>
      </c>
      <c r="L220" s="772">
        <f t="shared" si="20"/>
        <v>111.59</v>
      </c>
      <c r="N220" s="893" t="s">
        <v>359</v>
      </c>
      <c r="O220" s="892" t="s">
        <v>536</v>
      </c>
      <c r="P220" s="891">
        <v>35795</v>
      </c>
      <c r="Q220" s="890">
        <v>1500</v>
      </c>
      <c r="R220" s="889"/>
      <c r="S220" s="888">
        <v>50</v>
      </c>
      <c r="T220" s="887">
        <f t="shared" si="21"/>
        <v>24</v>
      </c>
      <c r="U220" s="887">
        <v>30</v>
      </c>
      <c r="V220" s="771">
        <f t="shared" si="22"/>
        <v>663.39</v>
      </c>
      <c r="W220" s="887">
        <v>693.39</v>
      </c>
      <c r="X220" s="772">
        <f t="shared" si="23"/>
        <v>806.61</v>
      </c>
    </row>
    <row r="221" spans="2:24" ht="15.75" x14ac:dyDescent="0.25">
      <c r="B221" s="893" t="s">
        <v>310</v>
      </c>
      <c r="C221" s="892" t="s">
        <v>626</v>
      </c>
      <c r="D221" s="891">
        <v>39844</v>
      </c>
      <c r="E221" s="890">
        <v>110.69</v>
      </c>
      <c r="F221" s="889"/>
      <c r="G221" s="888">
        <v>101312682.58333333</v>
      </c>
      <c r="H221" s="887">
        <f t="shared" si="18"/>
        <v>12</v>
      </c>
      <c r="I221" s="887">
        <v>0</v>
      </c>
      <c r="J221" s="771">
        <f t="shared" si="19"/>
        <v>0</v>
      </c>
      <c r="K221" s="887">
        <v>0</v>
      </c>
      <c r="L221" s="772">
        <f t="shared" si="20"/>
        <v>110.69</v>
      </c>
      <c r="N221" s="893" t="s">
        <v>359</v>
      </c>
      <c r="O221" s="892" t="s">
        <v>536</v>
      </c>
      <c r="P221" s="891">
        <v>35064</v>
      </c>
      <c r="Q221" s="890">
        <v>301968.93</v>
      </c>
      <c r="R221" s="889"/>
      <c r="S221" s="888">
        <v>50</v>
      </c>
      <c r="T221" s="887">
        <f t="shared" si="21"/>
        <v>26</v>
      </c>
      <c r="U221" s="887">
        <v>6069.96</v>
      </c>
      <c r="V221" s="771">
        <f t="shared" si="22"/>
        <v>145667.54</v>
      </c>
      <c r="W221" s="887">
        <v>151737.5</v>
      </c>
      <c r="X221" s="772">
        <f t="shared" si="23"/>
        <v>150231.43</v>
      </c>
    </row>
    <row r="222" spans="2:24" ht="15.75" x14ac:dyDescent="0.25">
      <c r="B222" s="893" t="s">
        <v>310</v>
      </c>
      <c r="C222" s="892" t="s">
        <v>626</v>
      </c>
      <c r="D222" s="891">
        <v>39844</v>
      </c>
      <c r="E222" s="890">
        <v>42</v>
      </c>
      <c r="F222" s="889"/>
      <c r="G222" s="888">
        <v>101312682.58333333</v>
      </c>
      <c r="H222" s="887">
        <f t="shared" si="18"/>
        <v>12</v>
      </c>
      <c r="I222" s="887">
        <v>0</v>
      </c>
      <c r="J222" s="771">
        <f t="shared" si="19"/>
        <v>0</v>
      </c>
      <c r="K222" s="887">
        <v>0</v>
      </c>
      <c r="L222" s="772">
        <f t="shared" si="20"/>
        <v>42</v>
      </c>
      <c r="N222" s="893" t="s">
        <v>359</v>
      </c>
      <c r="O222" s="892" t="s">
        <v>536</v>
      </c>
      <c r="P222" s="891">
        <v>38717</v>
      </c>
      <c r="Q222" s="890">
        <v>295890.92</v>
      </c>
      <c r="R222" s="889"/>
      <c r="S222" s="888">
        <v>50</v>
      </c>
      <c r="T222" s="887">
        <f t="shared" si="21"/>
        <v>16</v>
      </c>
      <c r="U222" s="887">
        <v>5940.84</v>
      </c>
      <c r="V222" s="771">
        <f t="shared" si="22"/>
        <v>83507.59</v>
      </c>
      <c r="W222" s="887">
        <v>89448.43</v>
      </c>
      <c r="X222" s="772">
        <f t="shared" si="23"/>
        <v>206442.49</v>
      </c>
    </row>
    <row r="223" spans="2:24" ht="15.75" x14ac:dyDescent="0.25">
      <c r="B223" s="893" t="s">
        <v>310</v>
      </c>
      <c r="C223" s="892" t="s">
        <v>626</v>
      </c>
      <c r="D223" s="891">
        <v>39844</v>
      </c>
      <c r="E223" s="890">
        <v>778.86</v>
      </c>
      <c r="F223" s="889"/>
      <c r="G223" s="888">
        <v>101312682.58333333</v>
      </c>
      <c r="H223" s="887">
        <f t="shared" si="18"/>
        <v>12</v>
      </c>
      <c r="I223" s="887">
        <v>0</v>
      </c>
      <c r="J223" s="771">
        <f t="shared" si="19"/>
        <v>0</v>
      </c>
      <c r="K223" s="887">
        <v>0</v>
      </c>
      <c r="L223" s="772">
        <f t="shared" si="20"/>
        <v>778.86</v>
      </c>
      <c r="N223" s="893" t="s">
        <v>359</v>
      </c>
      <c r="O223" s="892" t="s">
        <v>536</v>
      </c>
      <c r="P223" s="891">
        <v>29586</v>
      </c>
      <c r="Q223" s="890">
        <v>282791</v>
      </c>
      <c r="R223" s="889"/>
      <c r="S223" s="888">
        <v>50</v>
      </c>
      <c r="T223" s="887">
        <f t="shared" si="21"/>
        <v>41</v>
      </c>
      <c r="U223" s="887">
        <v>5708.52</v>
      </c>
      <c r="V223" s="771">
        <f t="shared" si="22"/>
        <v>221425.01</v>
      </c>
      <c r="W223" s="887">
        <v>227133.53</v>
      </c>
      <c r="X223" s="772">
        <f t="shared" si="23"/>
        <v>55657.47</v>
      </c>
    </row>
    <row r="224" spans="2:24" ht="15.75" x14ac:dyDescent="0.25">
      <c r="B224" s="893" t="s">
        <v>310</v>
      </c>
      <c r="C224" s="892" t="s">
        <v>626</v>
      </c>
      <c r="D224" s="891">
        <v>39844</v>
      </c>
      <c r="E224" s="890">
        <v>769.1</v>
      </c>
      <c r="F224" s="889"/>
      <c r="G224" s="888">
        <v>101312682.58333333</v>
      </c>
      <c r="H224" s="887">
        <f t="shared" si="18"/>
        <v>12</v>
      </c>
      <c r="I224" s="887">
        <v>0</v>
      </c>
      <c r="J224" s="771">
        <f t="shared" si="19"/>
        <v>0</v>
      </c>
      <c r="K224" s="887">
        <v>0</v>
      </c>
      <c r="L224" s="772">
        <f t="shared" si="20"/>
        <v>769.1</v>
      </c>
      <c r="N224" s="893" t="s">
        <v>359</v>
      </c>
      <c r="O224" s="892" t="s">
        <v>536</v>
      </c>
      <c r="P224" s="891">
        <v>30316</v>
      </c>
      <c r="Q224" s="890">
        <v>266279.62</v>
      </c>
      <c r="R224" s="889"/>
      <c r="S224" s="888">
        <v>50</v>
      </c>
      <c r="T224" s="887">
        <f t="shared" si="21"/>
        <v>39</v>
      </c>
      <c r="U224" s="887">
        <v>5347.8</v>
      </c>
      <c r="V224" s="771">
        <f t="shared" si="22"/>
        <v>197649.52000000002</v>
      </c>
      <c r="W224" s="887">
        <v>202997.32</v>
      </c>
      <c r="X224" s="772">
        <f t="shared" si="23"/>
        <v>63282.299999999988</v>
      </c>
    </row>
    <row r="225" spans="2:24" ht="15.75" x14ac:dyDescent="0.25">
      <c r="B225" s="893" t="s">
        <v>310</v>
      </c>
      <c r="C225" s="892" t="s">
        <v>626</v>
      </c>
      <c r="D225" s="891">
        <v>39844</v>
      </c>
      <c r="E225" s="890">
        <v>161.83000000000001</v>
      </c>
      <c r="F225" s="889"/>
      <c r="G225" s="888">
        <v>101312682.58333333</v>
      </c>
      <c r="H225" s="887">
        <f t="shared" si="18"/>
        <v>12</v>
      </c>
      <c r="I225" s="887">
        <v>0</v>
      </c>
      <c r="J225" s="771">
        <f t="shared" si="19"/>
        <v>0</v>
      </c>
      <c r="K225" s="887">
        <v>0</v>
      </c>
      <c r="L225" s="772">
        <f t="shared" si="20"/>
        <v>161.83000000000001</v>
      </c>
      <c r="N225" s="893" t="s">
        <v>359</v>
      </c>
      <c r="O225" s="892" t="s">
        <v>536</v>
      </c>
      <c r="P225" s="891">
        <v>33969</v>
      </c>
      <c r="Q225" s="890">
        <v>236595</v>
      </c>
      <c r="R225" s="889"/>
      <c r="S225" s="888">
        <v>50</v>
      </c>
      <c r="T225" s="887">
        <f t="shared" si="21"/>
        <v>29</v>
      </c>
      <c r="U225" s="887">
        <v>4745.04</v>
      </c>
      <c r="V225" s="771">
        <f t="shared" si="22"/>
        <v>128249.79</v>
      </c>
      <c r="W225" s="887">
        <v>132994.82999999999</v>
      </c>
      <c r="X225" s="772">
        <f t="shared" si="23"/>
        <v>103600.17000000001</v>
      </c>
    </row>
    <row r="226" spans="2:24" ht="15.75" x14ac:dyDescent="0.25">
      <c r="B226" s="893" t="s">
        <v>310</v>
      </c>
      <c r="C226" s="892" t="s">
        <v>626</v>
      </c>
      <c r="D226" s="891">
        <v>39844</v>
      </c>
      <c r="E226" s="890">
        <v>50.59</v>
      </c>
      <c r="F226" s="889"/>
      <c r="G226" s="888">
        <v>101312682.58333333</v>
      </c>
      <c r="H226" s="887">
        <f t="shared" si="18"/>
        <v>12</v>
      </c>
      <c r="I226" s="887">
        <v>0</v>
      </c>
      <c r="J226" s="771">
        <f t="shared" si="19"/>
        <v>0</v>
      </c>
      <c r="K226" s="887">
        <v>0</v>
      </c>
      <c r="L226" s="772">
        <f t="shared" si="20"/>
        <v>50.59</v>
      </c>
      <c r="N226" s="893" t="s">
        <v>359</v>
      </c>
      <c r="O226" s="892" t="s">
        <v>536</v>
      </c>
      <c r="P226" s="891">
        <v>37621</v>
      </c>
      <c r="Q226" s="890">
        <v>230163.66</v>
      </c>
      <c r="R226" s="889"/>
      <c r="S226" s="888">
        <v>50</v>
      </c>
      <c r="T226" s="887">
        <f t="shared" si="21"/>
        <v>19</v>
      </c>
      <c r="U226" s="887">
        <v>4612.92</v>
      </c>
      <c r="V226" s="771">
        <f t="shared" si="22"/>
        <v>78707.960000000006</v>
      </c>
      <c r="W226" s="887">
        <v>83320.88</v>
      </c>
      <c r="X226" s="772">
        <f t="shared" si="23"/>
        <v>146842.78</v>
      </c>
    </row>
    <row r="227" spans="2:24" ht="15.75" x14ac:dyDescent="0.25">
      <c r="B227" s="893" t="s">
        <v>310</v>
      </c>
      <c r="C227" s="892" t="s">
        <v>626</v>
      </c>
      <c r="D227" s="891">
        <v>39844</v>
      </c>
      <c r="E227" s="890">
        <v>2910.98</v>
      </c>
      <c r="F227" s="889"/>
      <c r="G227" s="888">
        <v>101312682.58333333</v>
      </c>
      <c r="H227" s="887">
        <f t="shared" si="18"/>
        <v>12</v>
      </c>
      <c r="I227" s="887">
        <v>0</v>
      </c>
      <c r="J227" s="771">
        <f t="shared" si="19"/>
        <v>0</v>
      </c>
      <c r="K227" s="887">
        <v>0</v>
      </c>
      <c r="L227" s="772">
        <f t="shared" si="20"/>
        <v>2910.98</v>
      </c>
      <c r="N227" s="893" t="s">
        <v>359</v>
      </c>
      <c r="O227" s="892" t="s">
        <v>536</v>
      </c>
      <c r="P227" s="891">
        <v>37986</v>
      </c>
      <c r="Q227" s="890">
        <v>221541.26</v>
      </c>
      <c r="R227" s="889"/>
      <c r="S227" s="888">
        <v>50</v>
      </c>
      <c r="T227" s="887">
        <f t="shared" si="21"/>
        <v>18</v>
      </c>
      <c r="U227" s="887">
        <v>4448.88</v>
      </c>
      <c r="V227" s="771">
        <f t="shared" si="22"/>
        <v>71391.83</v>
      </c>
      <c r="W227" s="887">
        <v>75840.710000000006</v>
      </c>
      <c r="X227" s="772">
        <f t="shared" si="23"/>
        <v>145700.54999999999</v>
      </c>
    </row>
    <row r="228" spans="2:24" ht="15.75" x14ac:dyDescent="0.25">
      <c r="B228" s="893" t="s">
        <v>310</v>
      </c>
      <c r="C228" s="892" t="s">
        <v>626</v>
      </c>
      <c r="D228" s="891">
        <v>39844</v>
      </c>
      <c r="E228" s="890">
        <v>829.42</v>
      </c>
      <c r="F228" s="889"/>
      <c r="G228" s="888">
        <v>101312682.58333333</v>
      </c>
      <c r="H228" s="887">
        <f t="shared" si="18"/>
        <v>12</v>
      </c>
      <c r="I228" s="887">
        <v>0</v>
      </c>
      <c r="J228" s="771">
        <f t="shared" si="19"/>
        <v>0</v>
      </c>
      <c r="K228" s="887">
        <v>0</v>
      </c>
      <c r="L228" s="772">
        <f t="shared" si="20"/>
        <v>829.42</v>
      </c>
      <c r="N228" s="893" t="s">
        <v>359</v>
      </c>
      <c r="O228" s="892" t="s">
        <v>536</v>
      </c>
      <c r="P228" s="891">
        <v>35064</v>
      </c>
      <c r="Q228" s="890">
        <v>218333.1</v>
      </c>
      <c r="R228" s="889"/>
      <c r="S228" s="888">
        <v>50</v>
      </c>
      <c r="T228" s="887">
        <f t="shared" si="21"/>
        <v>26</v>
      </c>
      <c r="U228" s="887">
        <v>4377.72</v>
      </c>
      <c r="V228" s="771">
        <f t="shared" si="22"/>
        <v>105243.03</v>
      </c>
      <c r="W228" s="887">
        <v>109620.75</v>
      </c>
      <c r="X228" s="772">
        <f t="shared" si="23"/>
        <v>108712.35</v>
      </c>
    </row>
    <row r="229" spans="2:24" ht="15.75" x14ac:dyDescent="0.25">
      <c r="B229" s="893" t="s">
        <v>310</v>
      </c>
      <c r="C229" s="892" t="s">
        <v>626</v>
      </c>
      <c r="D229" s="891">
        <v>39844</v>
      </c>
      <c r="E229" s="890">
        <v>950.65</v>
      </c>
      <c r="F229" s="889"/>
      <c r="G229" s="888">
        <v>101312682.58333333</v>
      </c>
      <c r="H229" s="887">
        <f t="shared" si="18"/>
        <v>12</v>
      </c>
      <c r="I229" s="887">
        <v>0</v>
      </c>
      <c r="J229" s="771">
        <f t="shared" si="19"/>
        <v>0</v>
      </c>
      <c r="K229" s="887">
        <v>0</v>
      </c>
      <c r="L229" s="772">
        <f t="shared" si="20"/>
        <v>950.65</v>
      </c>
      <c r="N229" s="893" t="s">
        <v>359</v>
      </c>
      <c r="O229" s="892" t="s">
        <v>536</v>
      </c>
      <c r="P229" s="891">
        <v>33238</v>
      </c>
      <c r="Q229" s="890">
        <v>204245.61</v>
      </c>
      <c r="R229" s="889"/>
      <c r="S229" s="888">
        <v>50</v>
      </c>
      <c r="T229" s="887">
        <f t="shared" si="21"/>
        <v>31</v>
      </c>
      <c r="U229" s="887">
        <v>4097.04</v>
      </c>
      <c r="V229" s="771">
        <f t="shared" si="22"/>
        <v>118890.23000000001</v>
      </c>
      <c r="W229" s="887">
        <v>122987.27</v>
      </c>
      <c r="X229" s="772">
        <f t="shared" si="23"/>
        <v>81258.339999999982</v>
      </c>
    </row>
    <row r="230" spans="2:24" ht="15.75" x14ac:dyDescent="0.25">
      <c r="B230" s="893" t="s">
        <v>310</v>
      </c>
      <c r="C230" s="892" t="s">
        <v>626</v>
      </c>
      <c r="D230" s="891">
        <v>39844</v>
      </c>
      <c r="E230" s="890">
        <v>2360.4299999999998</v>
      </c>
      <c r="F230" s="889"/>
      <c r="G230" s="888">
        <v>101312682.58333333</v>
      </c>
      <c r="H230" s="887">
        <f t="shared" si="18"/>
        <v>12</v>
      </c>
      <c r="I230" s="887">
        <v>0</v>
      </c>
      <c r="J230" s="771">
        <f t="shared" si="19"/>
        <v>0</v>
      </c>
      <c r="K230" s="887">
        <v>0</v>
      </c>
      <c r="L230" s="772">
        <f t="shared" si="20"/>
        <v>2360.4299999999998</v>
      </c>
      <c r="N230" s="893" t="s">
        <v>359</v>
      </c>
      <c r="O230" s="892" t="s">
        <v>536</v>
      </c>
      <c r="P230" s="891">
        <v>39082</v>
      </c>
      <c r="Q230" s="890">
        <v>3540.1</v>
      </c>
      <c r="R230" s="889"/>
      <c r="S230" s="888">
        <v>50</v>
      </c>
      <c r="T230" s="887">
        <f t="shared" si="21"/>
        <v>15</v>
      </c>
      <c r="U230" s="887">
        <v>70.92</v>
      </c>
      <c r="V230" s="771">
        <f t="shared" si="22"/>
        <v>927.33</v>
      </c>
      <c r="W230" s="887">
        <v>998.25</v>
      </c>
      <c r="X230" s="772">
        <f t="shared" si="23"/>
        <v>2541.85</v>
      </c>
    </row>
    <row r="231" spans="2:24" ht="15.75" x14ac:dyDescent="0.25">
      <c r="B231" s="893" t="s">
        <v>310</v>
      </c>
      <c r="C231" s="892" t="s">
        <v>626</v>
      </c>
      <c r="D231" s="891">
        <v>39844</v>
      </c>
      <c r="E231" s="890">
        <v>40.4</v>
      </c>
      <c r="F231" s="889"/>
      <c r="G231" s="888">
        <v>101312682.58333333</v>
      </c>
      <c r="H231" s="887">
        <f t="shared" si="18"/>
        <v>12</v>
      </c>
      <c r="I231" s="887">
        <v>0</v>
      </c>
      <c r="J231" s="771">
        <f t="shared" si="19"/>
        <v>0</v>
      </c>
      <c r="K231" s="887">
        <v>0</v>
      </c>
      <c r="L231" s="772">
        <f t="shared" si="20"/>
        <v>40.4</v>
      </c>
      <c r="N231" s="893" t="s">
        <v>359</v>
      </c>
      <c r="O231" s="892" t="s">
        <v>536</v>
      </c>
      <c r="P231" s="891">
        <v>39082</v>
      </c>
      <c r="Q231" s="890">
        <v>3540.1</v>
      </c>
      <c r="R231" s="889"/>
      <c r="S231" s="888">
        <v>50</v>
      </c>
      <c r="T231" s="887">
        <f t="shared" si="21"/>
        <v>15</v>
      </c>
      <c r="U231" s="887">
        <v>70.92</v>
      </c>
      <c r="V231" s="771">
        <f t="shared" si="22"/>
        <v>927.33</v>
      </c>
      <c r="W231" s="887">
        <v>998.25</v>
      </c>
      <c r="X231" s="772">
        <f t="shared" si="23"/>
        <v>2541.85</v>
      </c>
    </row>
    <row r="232" spans="2:24" ht="15.75" x14ac:dyDescent="0.25">
      <c r="B232" s="893" t="s">
        <v>310</v>
      </c>
      <c r="C232" s="892" t="s">
        <v>626</v>
      </c>
      <c r="D232" s="891">
        <v>40359</v>
      </c>
      <c r="E232" s="890">
        <v>50</v>
      </c>
      <c r="F232" s="889"/>
      <c r="G232" s="888">
        <v>101312682.58333333</v>
      </c>
      <c r="H232" s="887">
        <f t="shared" si="18"/>
        <v>11</v>
      </c>
      <c r="I232" s="887">
        <v>0</v>
      </c>
      <c r="J232" s="771">
        <f t="shared" si="19"/>
        <v>0</v>
      </c>
      <c r="K232" s="887">
        <v>0</v>
      </c>
      <c r="L232" s="772">
        <f t="shared" si="20"/>
        <v>50</v>
      </c>
      <c r="N232" s="893" t="s">
        <v>359</v>
      </c>
      <c r="O232" s="892" t="s">
        <v>536</v>
      </c>
      <c r="P232" s="891">
        <v>39082</v>
      </c>
      <c r="Q232" s="890">
        <v>3450.1</v>
      </c>
      <c r="R232" s="889"/>
      <c r="S232" s="888">
        <v>50</v>
      </c>
      <c r="T232" s="887">
        <f t="shared" si="21"/>
        <v>15</v>
      </c>
      <c r="U232" s="887">
        <v>69.12</v>
      </c>
      <c r="V232" s="771">
        <f t="shared" si="22"/>
        <v>903.75</v>
      </c>
      <c r="W232" s="887">
        <v>972.87</v>
      </c>
      <c r="X232" s="772">
        <f t="shared" si="23"/>
        <v>2477.23</v>
      </c>
    </row>
    <row r="233" spans="2:24" ht="15.75" x14ac:dyDescent="0.25">
      <c r="B233" s="893" t="s">
        <v>310</v>
      </c>
      <c r="C233" s="892" t="s">
        <v>626</v>
      </c>
      <c r="D233" s="891">
        <v>40359</v>
      </c>
      <c r="E233" s="890">
        <v>632</v>
      </c>
      <c r="F233" s="889"/>
      <c r="G233" s="888">
        <v>101312682.58333333</v>
      </c>
      <c r="H233" s="887">
        <f t="shared" si="18"/>
        <v>11</v>
      </c>
      <c r="I233" s="887">
        <v>0</v>
      </c>
      <c r="J233" s="771">
        <f t="shared" si="19"/>
        <v>0</v>
      </c>
      <c r="K233" s="887">
        <v>0</v>
      </c>
      <c r="L233" s="772">
        <f t="shared" si="20"/>
        <v>632</v>
      </c>
      <c r="N233" s="893" t="s">
        <v>359</v>
      </c>
      <c r="O233" s="892" t="s">
        <v>1133</v>
      </c>
      <c r="P233" s="891">
        <v>42429</v>
      </c>
      <c r="Q233" s="890">
        <v>8379.25</v>
      </c>
      <c r="R233" s="889"/>
      <c r="S233" s="888">
        <v>50</v>
      </c>
      <c r="T233" s="887">
        <f t="shared" si="21"/>
        <v>5</v>
      </c>
      <c r="U233" s="887">
        <v>167.52</v>
      </c>
      <c r="V233" s="771">
        <f t="shared" si="22"/>
        <v>547.94000000000005</v>
      </c>
      <c r="W233" s="887">
        <v>715.46</v>
      </c>
      <c r="X233" s="772">
        <f t="shared" si="23"/>
        <v>7663.79</v>
      </c>
    </row>
    <row r="234" spans="2:24" ht="15.75" x14ac:dyDescent="0.25">
      <c r="B234" s="893" t="s">
        <v>310</v>
      </c>
      <c r="C234" s="892" t="s">
        <v>626</v>
      </c>
      <c r="D234" s="891">
        <v>40359</v>
      </c>
      <c r="E234" s="890">
        <v>392.85</v>
      </c>
      <c r="F234" s="889"/>
      <c r="G234" s="888">
        <v>101312682.58333333</v>
      </c>
      <c r="H234" s="887">
        <f t="shared" si="18"/>
        <v>11</v>
      </c>
      <c r="I234" s="887">
        <v>0</v>
      </c>
      <c r="J234" s="771">
        <f t="shared" si="19"/>
        <v>0</v>
      </c>
      <c r="K234" s="887">
        <v>0</v>
      </c>
      <c r="L234" s="772">
        <f t="shared" si="20"/>
        <v>392.85</v>
      </c>
      <c r="N234" s="893" t="s">
        <v>359</v>
      </c>
      <c r="O234" s="892" t="s">
        <v>1132</v>
      </c>
      <c r="P234" s="891">
        <v>42429</v>
      </c>
      <c r="Q234" s="890">
        <v>1547.97</v>
      </c>
      <c r="R234" s="889"/>
      <c r="S234" s="888">
        <v>50</v>
      </c>
      <c r="T234" s="887">
        <f t="shared" si="21"/>
        <v>5</v>
      </c>
      <c r="U234" s="887">
        <v>30.96</v>
      </c>
      <c r="V234" s="771">
        <f t="shared" si="22"/>
        <v>101.25999999999999</v>
      </c>
      <c r="W234" s="887">
        <v>132.22</v>
      </c>
      <c r="X234" s="772">
        <f t="shared" si="23"/>
        <v>1415.75</v>
      </c>
    </row>
    <row r="235" spans="2:24" ht="15.75" x14ac:dyDescent="0.25">
      <c r="B235" s="893" t="s">
        <v>310</v>
      </c>
      <c r="C235" s="892" t="s">
        <v>626</v>
      </c>
      <c r="D235" s="891">
        <v>40359</v>
      </c>
      <c r="E235" s="890">
        <v>50</v>
      </c>
      <c r="F235" s="889"/>
      <c r="G235" s="888">
        <v>101312682.58333333</v>
      </c>
      <c r="H235" s="887">
        <f t="shared" si="18"/>
        <v>11</v>
      </c>
      <c r="I235" s="887">
        <v>0</v>
      </c>
      <c r="J235" s="771">
        <f t="shared" si="19"/>
        <v>0</v>
      </c>
      <c r="K235" s="887">
        <v>0</v>
      </c>
      <c r="L235" s="772">
        <f t="shared" si="20"/>
        <v>50</v>
      </c>
      <c r="N235" s="893" t="s">
        <v>359</v>
      </c>
      <c r="O235" s="892" t="s">
        <v>2254</v>
      </c>
      <c r="P235" s="891">
        <v>42704</v>
      </c>
      <c r="Q235" s="890">
        <v>1000</v>
      </c>
      <c r="R235" s="889"/>
      <c r="S235" s="888">
        <v>50</v>
      </c>
      <c r="T235" s="887">
        <f t="shared" si="21"/>
        <v>5</v>
      </c>
      <c r="U235" s="887">
        <v>20.04</v>
      </c>
      <c r="V235" s="771">
        <f t="shared" si="22"/>
        <v>58.860000000000007</v>
      </c>
      <c r="W235" s="887">
        <v>78.900000000000006</v>
      </c>
      <c r="X235" s="772">
        <f t="shared" si="23"/>
        <v>921.1</v>
      </c>
    </row>
    <row r="236" spans="2:24" ht="15.75" x14ac:dyDescent="0.25">
      <c r="B236" s="893" t="s">
        <v>310</v>
      </c>
      <c r="C236" s="892" t="s">
        <v>626</v>
      </c>
      <c r="D236" s="891">
        <v>40359</v>
      </c>
      <c r="E236" s="890">
        <v>50</v>
      </c>
      <c r="F236" s="889"/>
      <c r="G236" s="888">
        <v>101312682.58333333</v>
      </c>
      <c r="H236" s="887">
        <f t="shared" si="18"/>
        <v>11</v>
      </c>
      <c r="I236" s="887">
        <v>0</v>
      </c>
      <c r="J236" s="771">
        <f t="shared" si="19"/>
        <v>0</v>
      </c>
      <c r="K236" s="887">
        <v>0</v>
      </c>
      <c r="L236" s="772">
        <f t="shared" si="20"/>
        <v>50</v>
      </c>
      <c r="N236" s="893" t="s">
        <v>359</v>
      </c>
      <c r="O236" s="892" t="s">
        <v>1131</v>
      </c>
      <c r="P236" s="891">
        <v>42643</v>
      </c>
      <c r="Q236" s="890">
        <v>2730</v>
      </c>
      <c r="R236" s="889"/>
      <c r="S236" s="888">
        <v>10</v>
      </c>
      <c r="T236" s="887">
        <f t="shared" si="21"/>
        <v>5</v>
      </c>
      <c r="U236" s="887">
        <v>274.68</v>
      </c>
      <c r="V236" s="771">
        <f t="shared" si="22"/>
        <v>852.66999999999985</v>
      </c>
      <c r="W236" s="887">
        <v>1127.3499999999999</v>
      </c>
      <c r="X236" s="772">
        <f t="shared" si="23"/>
        <v>1602.65</v>
      </c>
    </row>
    <row r="237" spans="2:24" ht="15.75" x14ac:dyDescent="0.25">
      <c r="B237" s="893" t="s">
        <v>310</v>
      </c>
      <c r="C237" s="892" t="s">
        <v>626</v>
      </c>
      <c r="D237" s="891">
        <v>40359</v>
      </c>
      <c r="E237" s="890">
        <v>150</v>
      </c>
      <c r="F237" s="889"/>
      <c r="G237" s="888">
        <v>101312682.58333333</v>
      </c>
      <c r="H237" s="887">
        <f t="shared" si="18"/>
        <v>11</v>
      </c>
      <c r="I237" s="887">
        <v>0</v>
      </c>
      <c r="J237" s="771">
        <f t="shared" si="19"/>
        <v>0</v>
      </c>
      <c r="K237" s="887">
        <v>0</v>
      </c>
      <c r="L237" s="772">
        <f t="shared" si="20"/>
        <v>150</v>
      </c>
      <c r="N237" s="893" t="s">
        <v>359</v>
      </c>
      <c r="O237" s="892" t="s">
        <v>1148</v>
      </c>
      <c r="P237" s="891">
        <v>43008</v>
      </c>
      <c r="Q237" s="890">
        <v>29762</v>
      </c>
      <c r="R237" s="889"/>
      <c r="S237" s="888">
        <v>50</v>
      </c>
      <c r="T237" s="887">
        <f t="shared" si="21"/>
        <v>4</v>
      </c>
      <c r="U237" s="887">
        <v>594.72</v>
      </c>
      <c r="V237" s="771">
        <f t="shared" si="22"/>
        <v>1115.2</v>
      </c>
      <c r="W237" s="887">
        <v>1709.92</v>
      </c>
      <c r="X237" s="772">
        <f t="shared" si="23"/>
        <v>28052.080000000002</v>
      </c>
    </row>
    <row r="238" spans="2:24" ht="15.75" x14ac:dyDescent="0.25">
      <c r="B238" s="893" t="s">
        <v>310</v>
      </c>
      <c r="C238" s="892" t="s">
        <v>626</v>
      </c>
      <c r="D238" s="891">
        <v>40359</v>
      </c>
      <c r="E238" s="890">
        <v>100</v>
      </c>
      <c r="F238" s="889"/>
      <c r="G238" s="888">
        <v>101312682.58333333</v>
      </c>
      <c r="H238" s="887">
        <f t="shared" si="18"/>
        <v>11</v>
      </c>
      <c r="I238" s="887">
        <v>0</v>
      </c>
      <c r="J238" s="771">
        <f t="shared" si="19"/>
        <v>0</v>
      </c>
      <c r="K238" s="887">
        <v>0</v>
      </c>
      <c r="L238" s="772">
        <f t="shared" si="20"/>
        <v>100</v>
      </c>
      <c r="N238" s="893" t="s">
        <v>359</v>
      </c>
      <c r="O238" s="892" t="s">
        <v>1152</v>
      </c>
      <c r="P238" s="891">
        <v>43008</v>
      </c>
      <c r="Q238" s="890">
        <v>691.36</v>
      </c>
      <c r="R238" s="889"/>
      <c r="S238" s="888">
        <v>50</v>
      </c>
      <c r="T238" s="887">
        <f t="shared" si="21"/>
        <v>4</v>
      </c>
      <c r="U238" s="887">
        <v>13.8</v>
      </c>
      <c r="V238" s="771">
        <f t="shared" si="22"/>
        <v>23.290000000000003</v>
      </c>
      <c r="W238" s="887">
        <v>37.090000000000003</v>
      </c>
      <c r="X238" s="772">
        <f t="shared" si="23"/>
        <v>654.27</v>
      </c>
    </row>
    <row r="239" spans="2:24" ht="15.75" x14ac:dyDescent="0.25">
      <c r="B239" s="893" t="s">
        <v>310</v>
      </c>
      <c r="C239" s="892" t="s">
        <v>626</v>
      </c>
      <c r="D239" s="891">
        <v>40359</v>
      </c>
      <c r="E239" s="890">
        <v>50</v>
      </c>
      <c r="F239" s="889"/>
      <c r="G239" s="888">
        <v>101312682.58333333</v>
      </c>
      <c r="H239" s="887">
        <f t="shared" si="18"/>
        <v>11</v>
      </c>
      <c r="I239" s="887">
        <v>0</v>
      </c>
      <c r="J239" s="771">
        <f t="shared" si="19"/>
        <v>0</v>
      </c>
      <c r="K239" s="887">
        <v>0</v>
      </c>
      <c r="L239" s="772">
        <f t="shared" si="20"/>
        <v>50</v>
      </c>
      <c r="N239" s="893" t="s">
        <v>359</v>
      </c>
      <c r="O239" s="892" t="s">
        <v>1153</v>
      </c>
      <c r="P239" s="891">
        <v>42825</v>
      </c>
      <c r="Q239" s="890">
        <v>18337.71</v>
      </c>
      <c r="R239" s="889"/>
      <c r="S239" s="888">
        <v>50</v>
      </c>
      <c r="T239" s="887">
        <f t="shared" si="21"/>
        <v>4</v>
      </c>
      <c r="U239" s="887">
        <v>366.6</v>
      </c>
      <c r="V239" s="771">
        <f t="shared" si="22"/>
        <v>588.1</v>
      </c>
      <c r="W239" s="887">
        <v>954.7</v>
      </c>
      <c r="X239" s="772">
        <f t="shared" si="23"/>
        <v>17383.009999999998</v>
      </c>
    </row>
    <row r="240" spans="2:24" ht="15.75" x14ac:dyDescent="0.25">
      <c r="B240" s="893" t="s">
        <v>310</v>
      </c>
      <c r="C240" s="892" t="s">
        <v>626</v>
      </c>
      <c r="D240" s="891">
        <v>40421</v>
      </c>
      <c r="E240" s="890">
        <v>50</v>
      </c>
      <c r="F240" s="889"/>
      <c r="G240" s="888">
        <v>101312682.58333333</v>
      </c>
      <c r="H240" s="887">
        <f t="shared" si="18"/>
        <v>11</v>
      </c>
      <c r="I240" s="887">
        <v>0</v>
      </c>
      <c r="J240" s="771">
        <f t="shared" si="19"/>
        <v>0</v>
      </c>
      <c r="K240" s="887">
        <v>0</v>
      </c>
      <c r="L240" s="772">
        <f t="shared" si="20"/>
        <v>50</v>
      </c>
      <c r="N240" s="893" t="s">
        <v>359</v>
      </c>
      <c r="O240" s="892" t="s">
        <v>1156</v>
      </c>
      <c r="P240" s="891">
        <v>43199</v>
      </c>
      <c r="Q240" s="890">
        <v>13472.55</v>
      </c>
      <c r="R240" s="889"/>
      <c r="S240" s="888">
        <v>50</v>
      </c>
      <c r="T240" s="887">
        <f t="shared" si="21"/>
        <v>3</v>
      </c>
      <c r="U240" s="887">
        <v>269.28000000000003</v>
      </c>
      <c r="V240" s="771">
        <f t="shared" si="22"/>
        <v>409.59999999999997</v>
      </c>
      <c r="W240" s="887">
        <v>678.88</v>
      </c>
      <c r="X240" s="772">
        <f t="shared" si="23"/>
        <v>12793.67</v>
      </c>
    </row>
    <row r="241" spans="2:24" ht="15.75" x14ac:dyDescent="0.25">
      <c r="B241" s="893" t="s">
        <v>310</v>
      </c>
      <c r="C241" s="892" t="s">
        <v>626</v>
      </c>
      <c r="D241" s="891">
        <v>40421</v>
      </c>
      <c r="E241" s="890">
        <v>50</v>
      </c>
      <c r="F241" s="889"/>
      <c r="G241" s="888">
        <v>101312682.58333333</v>
      </c>
      <c r="H241" s="887">
        <f t="shared" si="18"/>
        <v>11</v>
      </c>
      <c r="I241" s="887">
        <v>0</v>
      </c>
      <c r="J241" s="771">
        <f t="shared" si="19"/>
        <v>0</v>
      </c>
      <c r="K241" s="887">
        <v>0</v>
      </c>
      <c r="L241" s="772">
        <f t="shared" si="20"/>
        <v>50</v>
      </c>
      <c r="N241" s="893" t="s">
        <v>359</v>
      </c>
      <c r="O241" s="892" t="s">
        <v>1158</v>
      </c>
      <c r="P241" s="891">
        <v>43199</v>
      </c>
      <c r="Q241" s="890">
        <v>41948.639999999999</v>
      </c>
      <c r="R241" s="889"/>
      <c r="S241" s="888">
        <v>50</v>
      </c>
      <c r="T241" s="887">
        <f t="shared" si="21"/>
        <v>3</v>
      </c>
      <c r="U241" s="887">
        <v>838.56</v>
      </c>
      <c r="V241" s="771">
        <f t="shared" si="22"/>
        <v>1275.5900000000001</v>
      </c>
      <c r="W241" s="887">
        <v>2114.15</v>
      </c>
      <c r="X241" s="772">
        <f t="shared" si="23"/>
        <v>39834.49</v>
      </c>
    </row>
    <row r="242" spans="2:24" ht="15.75" x14ac:dyDescent="0.25">
      <c r="B242" s="893" t="s">
        <v>310</v>
      </c>
      <c r="C242" s="892" t="s">
        <v>626</v>
      </c>
      <c r="D242" s="891">
        <v>40390</v>
      </c>
      <c r="E242" s="890">
        <v>81.739999999999995</v>
      </c>
      <c r="F242" s="889"/>
      <c r="G242" s="888">
        <v>101312682.58333333</v>
      </c>
      <c r="H242" s="887">
        <f t="shared" si="18"/>
        <v>11</v>
      </c>
      <c r="I242" s="887">
        <v>0</v>
      </c>
      <c r="J242" s="771">
        <f t="shared" si="19"/>
        <v>0</v>
      </c>
      <c r="K242" s="887">
        <v>0</v>
      </c>
      <c r="L242" s="772">
        <f t="shared" si="20"/>
        <v>81.739999999999995</v>
      </c>
      <c r="N242" s="893" t="s">
        <v>359</v>
      </c>
      <c r="O242" s="892" t="s">
        <v>1157</v>
      </c>
      <c r="P242" s="891">
        <v>43199</v>
      </c>
      <c r="Q242" s="890">
        <v>4899.1099999999997</v>
      </c>
      <c r="R242" s="889"/>
      <c r="S242" s="888">
        <v>50</v>
      </c>
      <c r="T242" s="887">
        <f t="shared" si="21"/>
        <v>3</v>
      </c>
      <c r="U242" s="887">
        <v>97.92</v>
      </c>
      <c r="V242" s="771">
        <f t="shared" si="22"/>
        <v>148.93</v>
      </c>
      <c r="W242" s="887">
        <v>246.85</v>
      </c>
      <c r="X242" s="772">
        <f t="shared" si="23"/>
        <v>4652.2599999999993</v>
      </c>
    </row>
    <row r="243" spans="2:24" ht="15.75" x14ac:dyDescent="0.25">
      <c r="B243" s="893" t="s">
        <v>310</v>
      </c>
      <c r="C243" s="892" t="s">
        <v>626</v>
      </c>
      <c r="D243" s="891">
        <v>40421</v>
      </c>
      <c r="E243" s="890">
        <v>13.28</v>
      </c>
      <c r="F243" s="889"/>
      <c r="G243" s="888">
        <v>101312682.58333333</v>
      </c>
      <c r="H243" s="887">
        <f t="shared" si="18"/>
        <v>11</v>
      </c>
      <c r="I243" s="887">
        <v>0</v>
      </c>
      <c r="J243" s="771">
        <f t="shared" si="19"/>
        <v>0</v>
      </c>
      <c r="K243" s="887">
        <v>0</v>
      </c>
      <c r="L243" s="772">
        <f t="shared" si="20"/>
        <v>13.28</v>
      </c>
      <c r="N243" s="893" t="s">
        <v>359</v>
      </c>
      <c r="O243" s="892" t="s">
        <v>1166</v>
      </c>
      <c r="P243" s="891">
        <v>43367</v>
      </c>
      <c r="Q243" s="890">
        <v>11675.97</v>
      </c>
      <c r="R243" s="889"/>
      <c r="S243" s="888">
        <v>40</v>
      </c>
      <c r="T243" s="887">
        <f t="shared" si="21"/>
        <v>3</v>
      </c>
      <c r="U243" s="887">
        <v>291.96000000000004</v>
      </c>
      <c r="V243" s="771">
        <f t="shared" si="22"/>
        <v>267.49</v>
      </c>
      <c r="W243" s="887">
        <v>559.45000000000005</v>
      </c>
      <c r="X243" s="772">
        <f t="shared" si="23"/>
        <v>11116.519999999999</v>
      </c>
    </row>
    <row r="244" spans="2:24" ht="15.75" x14ac:dyDescent="0.25">
      <c r="B244" s="893" t="s">
        <v>310</v>
      </c>
      <c r="C244" s="892" t="s">
        <v>626</v>
      </c>
      <c r="D244" s="891">
        <v>40421</v>
      </c>
      <c r="E244" s="890">
        <v>450</v>
      </c>
      <c r="F244" s="889"/>
      <c r="G244" s="888">
        <v>101312682.58333333</v>
      </c>
      <c r="H244" s="887">
        <f t="shared" si="18"/>
        <v>11</v>
      </c>
      <c r="I244" s="887">
        <v>0</v>
      </c>
      <c r="J244" s="771">
        <f t="shared" si="19"/>
        <v>0</v>
      </c>
      <c r="K244" s="887">
        <v>0</v>
      </c>
      <c r="L244" s="772">
        <f t="shared" si="20"/>
        <v>450</v>
      </c>
      <c r="N244" s="893" t="s">
        <v>359</v>
      </c>
      <c r="O244" s="892" t="s">
        <v>1167</v>
      </c>
      <c r="P244" s="891">
        <v>43259</v>
      </c>
      <c r="Q244" s="890">
        <v>5924.18</v>
      </c>
      <c r="R244" s="889"/>
      <c r="S244" s="888">
        <v>40</v>
      </c>
      <c r="T244" s="887">
        <f t="shared" si="21"/>
        <v>3</v>
      </c>
      <c r="U244" s="887">
        <v>148.07999999999998</v>
      </c>
      <c r="V244" s="771">
        <f t="shared" si="22"/>
        <v>135.74</v>
      </c>
      <c r="W244" s="887">
        <v>283.82</v>
      </c>
      <c r="X244" s="772">
        <f t="shared" si="23"/>
        <v>5640.3600000000006</v>
      </c>
    </row>
    <row r="245" spans="2:24" ht="15.75" x14ac:dyDescent="0.25">
      <c r="B245" s="893" t="s">
        <v>310</v>
      </c>
      <c r="C245" s="892" t="s">
        <v>626</v>
      </c>
      <c r="D245" s="891">
        <v>40421</v>
      </c>
      <c r="E245" s="890">
        <v>450</v>
      </c>
      <c r="F245" s="889"/>
      <c r="G245" s="888">
        <v>101312682.58333333</v>
      </c>
      <c r="H245" s="887">
        <f t="shared" si="18"/>
        <v>11</v>
      </c>
      <c r="I245" s="887">
        <v>0</v>
      </c>
      <c r="J245" s="771">
        <f t="shared" si="19"/>
        <v>0</v>
      </c>
      <c r="K245" s="887">
        <v>0</v>
      </c>
      <c r="L245" s="772">
        <f t="shared" si="20"/>
        <v>450</v>
      </c>
      <c r="N245" s="893" t="s">
        <v>359</v>
      </c>
      <c r="O245" s="892" t="s">
        <v>1168</v>
      </c>
      <c r="P245" s="891">
        <v>43339</v>
      </c>
      <c r="Q245" s="890">
        <v>32733.09</v>
      </c>
      <c r="R245" s="889"/>
      <c r="S245" s="888">
        <v>40</v>
      </c>
      <c r="T245" s="887">
        <f t="shared" si="21"/>
        <v>3</v>
      </c>
      <c r="U245" s="887">
        <v>818.28</v>
      </c>
      <c r="V245" s="771">
        <f t="shared" si="22"/>
        <v>750.08999999999992</v>
      </c>
      <c r="W245" s="887">
        <v>1568.37</v>
      </c>
      <c r="X245" s="772">
        <f t="shared" si="23"/>
        <v>31164.720000000001</v>
      </c>
    </row>
    <row r="246" spans="2:24" ht="15.75" x14ac:dyDescent="0.25">
      <c r="B246" s="893" t="s">
        <v>310</v>
      </c>
      <c r="C246" s="892" t="s">
        <v>626</v>
      </c>
      <c r="D246" s="891">
        <v>40421</v>
      </c>
      <c r="E246" s="890">
        <v>406.25</v>
      </c>
      <c r="F246" s="889"/>
      <c r="G246" s="888">
        <v>101312682.58333333</v>
      </c>
      <c r="H246" s="887">
        <f t="shared" si="18"/>
        <v>11</v>
      </c>
      <c r="I246" s="887">
        <v>0</v>
      </c>
      <c r="J246" s="771">
        <f t="shared" si="19"/>
        <v>0</v>
      </c>
      <c r="K246" s="887">
        <v>0</v>
      </c>
      <c r="L246" s="772">
        <f t="shared" si="20"/>
        <v>406.25</v>
      </c>
      <c r="N246" s="893" t="s">
        <v>359</v>
      </c>
      <c r="O246" s="892" t="s">
        <v>1169</v>
      </c>
      <c r="P246" s="891">
        <v>43461</v>
      </c>
      <c r="Q246" s="890">
        <v>15265.82</v>
      </c>
      <c r="R246" s="889"/>
      <c r="S246" s="888">
        <v>40</v>
      </c>
      <c r="T246" s="887">
        <f t="shared" si="21"/>
        <v>3</v>
      </c>
      <c r="U246" s="887">
        <v>381.6</v>
      </c>
      <c r="V246" s="771">
        <f t="shared" si="22"/>
        <v>286.19999999999993</v>
      </c>
      <c r="W246" s="887">
        <v>667.8</v>
      </c>
      <c r="X246" s="772">
        <f t="shared" si="23"/>
        <v>14598.02</v>
      </c>
    </row>
    <row r="247" spans="2:24" ht="15.75" x14ac:dyDescent="0.25">
      <c r="B247" s="893" t="s">
        <v>310</v>
      </c>
      <c r="C247" s="892" t="s">
        <v>626</v>
      </c>
      <c r="D247" s="891">
        <v>40421</v>
      </c>
      <c r="E247" s="890">
        <v>406.25</v>
      </c>
      <c r="F247" s="889"/>
      <c r="G247" s="888">
        <v>101312682.58333333</v>
      </c>
      <c r="H247" s="887">
        <f t="shared" si="18"/>
        <v>11</v>
      </c>
      <c r="I247" s="887">
        <v>0</v>
      </c>
      <c r="J247" s="771">
        <f t="shared" si="19"/>
        <v>0</v>
      </c>
      <c r="K247" s="887">
        <v>0</v>
      </c>
      <c r="L247" s="772">
        <f t="shared" si="20"/>
        <v>406.25</v>
      </c>
      <c r="N247" s="893" t="s">
        <v>359</v>
      </c>
      <c r="O247" s="892" t="s">
        <v>1185</v>
      </c>
      <c r="P247" s="891">
        <v>42735</v>
      </c>
      <c r="Q247" s="890">
        <v>3047.4</v>
      </c>
      <c r="R247" s="889"/>
      <c r="S247" s="888">
        <v>40</v>
      </c>
      <c r="T247" s="887">
        <f t="shared" si="21"/>
        <v>5</v>
      </c>
      <c r="U247" s="887">
        <v>76.2</v>
      </c>
      <c r="V247" s="771">
        <f t="shared" si="22"/>
        <v>-19.050000000000004</v>
      </c>
      <c r="W247" s="887">
        <v>57.15</v>
      </c>
      <c r="X247" s="772">
        <f t="shared" si="23"/>
        <v>2990.25</v>
      </c>
    </row>
    <row r="248" spans="2:24" ht="15.75" x14ac:dyDescent="0.25">
      <c r="B248" s="893" t="s">
        <v>310</v>
      </c>
      <c r="C248" s="892" t="s">
        <v>626</v>
      </c>
      <c r="D248" s="891">
        <v>40421</v>
      </c>
      <c r="E248" s="890">
        <v>1740</v>
      </c>
      <c r="F248" s="889"/>
      <c r="G248" s="888">
        <v>101312682.58333333</v>
      </c>
      <c r="H248" s="887">
        <f t="shared" si="18"/>
        <v>11</v>
      </c>
      <c r="I248" s="887">
        <v>0</v>
      </c>
      <c r="J248" s="771">
        <f t="shared" si="19"/>
        <v>0</v>
      </c>
      <c r="K248" s="887">
        <v>0</v>
      </c>
      <c r="L248" s="772">
        <f t="shared" si="20"/>
        <v>1740</v>
      </c>
      <c r="N248" s="893" t="s">
        <v>359</v>
      </c>
      <c r="O248" s="892" t="s">
        <v>1186</v>
      </c>
      <c r="P248" s="891">
        <v>43728</v>
      </c>
      <c r="Q248" s="890">
        <v>198170.98</v>
      </c>
      <c r="R248" s="889"/>
      <c r="S248" s="888">
        <v>40</v>
      </c>
      <c r="T248" s="887">
        <f t="shared" si="21"/>
        <v>2</v>
      </c>
      <c r="U248" s="887">
        <v>4954.32</v>
      </c>
      <c r="V248" s="771">
        <f t="shared" si="22"/>
        <v>-1238.58</v>
      </c>
      <c r="W248" s="887">
        <v>3715.74</v>
      </c>
      <c r="X248" s="772">
        <f t="shared" si="23"/>
        <v>194455.24000000002</v>
      </c>
    </row>
    <row r="249" spans="2:24" ht="15.75" x14ac:dyDescent="0.25">
      <c r="B249" s="893" t="s">
        <v>310</v>
      </c>
      <c r="C249" s="892" t="s">
        <v>626</v>
      </c>
      <c r="D249" s="891">
        <v>40421</v>
      </c>
      <c r="E249" s="890">
        <v>210</v>
      </c>
      <c r="F249" s="889"/>
      <c r="G249" s="888">
        <v>101312682.58333333</v>
      </c>
      <c r="H249" s="887">
        <f t="shared" si="18"/>
        <v>11</v>
      </c>
      <c r="I249" s="887">
        <v>0</v>
      </c>
      <c r="J249" s="771">
        <f t="shared" si="19"/>
        <v>0</v>
      </c>
      <c r="K249" s="887">
        <v>0</v>
      </c>
      <c r="L249" s="772">
        <f t="shared" si="20"/>
        <v>210</v>
      </c>
      <c r="N249" s="893" t="s">
        <v>359</v>
      </c>
      <c r="O249" s="892" t="s">
        <v>1187</v>
      </c>
      <c r="P249" s="891">
        <v>43728</v>
      </c>
      <c r="Q249" s="890">
        <v>27921.26</v>
      </c>
      <c r="R249" s="889"/>
      <c r="S249" s="888">
        <v>40</v>
      </c>
      <c r="T249" s="887">
        <f t="shared" si="21"/>
        <v>2</v>
      </c>
      <c r="U249" s="887">
        <v>698.04</v>
      </c>
      <c r="V249" s="771">
        <f t="shared" si="22"/>
        <v>-174.51</v>
      </c>
      <c r="W249" s="887">
        <v>523.53</v>
      </c>
      <c r="X249" s="772">
        <f t="shared" si="23"/>
        <v>27397.73</v>
      </c>
    </row>
    <row r="250" spans="2:24" ht="15.75" x14ac:dyDescent="0.25">
      <c r="B250" s="893" t="s">
        <v>310</v>
      </c>
      <c r="C250" s="892" t="s">
        <v>626</v>
      </c>
      <c r="D250" s="891">
        <v>40421</v>
      </c>
      <c r="E250" s="890">
        <v>6115.25</v>
      </c>
      <c r="F250" s="889"/>
      <c r="G250" s="888">
        <v>101312682.58333333</v>
      </c>
      <c r="H250" s="887">
        <f t="shared" si="18"/>
        <v>11</v>
      </c>
      <c r="I250" s="887">
        <v>0</v>
      </c>
      <c r="J250" s="771">
        <f t="shared" si="19"/>
        <v>0</v>
      </c>
      <c r="K250" s="887">
        <v>0</v>
      </c>
      <c r="L250" s="772">
        <f t="shared" si="20"/>
        <v>6115.25</v>
      </c>
      <c r="N250" s="893" t="s">
        <v>359</v>
      </c>
      <c r="O250" s="892" t="s">
        <v>1188</v>
      </c>
      <c r="P250" s="891">
        <v>43921</v>
      </c>
      <c r="Q250" s="890">
        <v>100494.03</v>
      </c>
      <c r="R250" s="889"/>
      <c r="S250" s="888">
        <v>40</v>
      </c>
      <c r="T250" s="887">
        <f t="shared" si="21"/>
        <v>1</v>
      </c>
      <c r="U250" s="887">
        <v>2512.3200000000002</v>
      </c>
      <c r="V250" s="771">
        <f t="shared" si="22"/>
        <v>-628.08000000000015</v>
      </c>
      <c r="W250" s="887">
        <v>1884.24</v>
      </c>
      <c r="X250" s="772">
        <f t="shared" si="23"/>
        <v>98609.79</v>
      </c>
    </row>
    <row r="251" spans="2:24" ht="15.75" x14ac:dyDescent="0.25">
      <c r="B251" s="893" t="s">
        <v>310</v>
      </c>
      <c r="C251" s="892" t="s">
        <v>626</v>
      </c>
      <c r="D251" s="891">
        <v>40421</v>
      </c>
      <c r="E251" s="890">
        <v>510</v>
      </c>
      <c r="F251" s="889"/>
      <c r="G251" s="888">
        <v>101312682.58333333</v>
      </c>
      <c r="H251" s="887">
        <f t="shared" si="18"/>
        <v>11</v>
      </c>
      <c r="I251" s="887">
        <v>0</v>
      </c>
      <c r="J251" s="771">
        <f t="shared" si="19"/>
        <v>0</v>
      </c>
      <c r="K251" s="887">
        <v>0</v>
      </c>
      <c r="L251" s="772">
        <f t="shared" si="20"/>
        <v>510</v>
      </c>
      <c r="N251" s="893" t="s">
        <v>359</v>
      </c>
      <c r="O251" s="892" t="s">
        <v>1195</v>
      </c>
      <c r="P251" s="891">
        <v>43724</v>
      </c>
      <c r="Q251" s="890">
        <v>1364.34</v>
      </c>
      <c r="R251" s="889"/>
      <c r="S251" s="888">
        <v>40</v>
      </c>
      <c r="T251" s="887">
        <f t="shared" si="21"/>
        <v>2</v>
      </c>
      <c r="U251" s="887">
        <v>34.08</v>
      </c>
      <c r="V251" s="771">
        <f t="shared" si="22"/>
        <v>-19.88</v>
      </c>
      <c r="W251" s="887">
        <v>14.2</v>
      </c>
      <c r="X251" s="772">
        <f t="shared" si="23"/>
        <v>1350.1399999999999</v>
      </c>
    </row>
    <row r="252" spans="2:24" ht="15.75" x14ac:dyDescent="0.25">
      <c r="B252" s="893" t="s">
        <v>310</v>
      </c>
      <c r="C252" s="892" t="s">
        <v>626</v>
      </c>
      <c r="D252" s="891">
        <v>40421</v>
      </c>
      <c r="E252" s="890">
        <v>2383.5500000000002</v>
      </c>
      <c r="F252" s="889"/>
      <c r="G252" s="888">
        <v>101312682.58333333</v>
      </c>
      <c r="H252" s="887">
        <f t="shared" si="18"/>
        <v>11</v>
      </c>
      <c r="I252" s="887">
        <v>0</v>
      </c>
      <c r="J252" s="771">
        <f t="shared" si="19"/>
        <v>0</v>
      </c>
      <c r="K252" s="887">
        <v>0</v>
      </c>
      <c r="L252" s="772">
        <f t="shared" si="20"/>
        <v>2383.5500000000002</v>
      </c>
      <c r="N252" s="893" t="e">
        <v>#N/A</v>
      </c>
      <c r="O252" s="892" t="s">
        <v>1156</v>
      </c>
      <c r="P252" s="891">
        <v>43199</v>
      </c>
      <c r="Q252" s="890">
        <v>200.58</v>
      </c>
      <c r="R252" s="889"/>
      <c r="S252" s="888">
        <v>40</v>
      </c>
      <c r="T252" s="887">
        <f t="shared" si="21"/>
        <v>3</v>
      </c>
      <c r="U252" s="887">
        <v>5.04</v>
      </c>
      <c r="V252" s="771">
        <f t="shared" si="22"/>
        <v>7.56</v>
      </c>
      <c r="W252" s="887">
        <v>12.6</v>
      </c>
      <c r="X252" s="772">
        <f t="shared" si="23"/>
        <v>187.98000000000002</v>
      </c>
    </row>
    <row r="253" spans="2:24" ht="15.75" x14ac:dyDescent="0.25">
      <c r="B253" s="893" t="s">
        <v>310</v>
      </c>
      <c r="C253" s="892" t="s">
        <v>626</v>
      </c>
      <c r="D253" s="891">
        <v>40421</v>
      </c>
      <c r="E253" s="890">
        <v>2287.5</v>
      </c>
      <c r="F253" s="889"/>
      <c r="G253" s="888">
        <v>101312682.58333333</v>
      </c>
      <c r="H253" s="887">
        <f t="shared" si="18"/>
        <v>11</v>
      </c>
      <c r="I253" s="887">
        <v>0</v>
      </c>
      <c r="J253" s="771">
        <f t="shared" si="19"/>
        <v>0</v>
      </c>
      <c r="K253" s="887">
        <v>0</v>
      </c>
      <c r="L253" s="772">
        <f t="shared" si="20"/>
        <v>2287.5</v>
      </c>
      <c r="N253" s="893" t="e">
        <v>#N/A</v>
      </c>
      <c r="O253" s="892" t="s">
        <v>1157</v>
      </c>
      <c r="P253" s="891">
        <v>43199</v>
      </c>
      <c r="Q253" s="890">
        <v>72.94</v>
      </c>
      <c r="R253" s="889"/>
      <c r="S253" s="888">
        <v>40</v>
      </c>
      <c r="T253" s="887">
        <f t="shared" si="21"/>
        <v>3</v>
      </c>
      <c r="U253" s="887">
        <v>1.7999999999999998</v>
      </c>
      <c r="V253" s="771">
        <f t="shared" si="22"/>
        <v>2.7</v>
      </c>
      <c r="W253" s="887">
        <v>4.5</v>
      </c>
      <c r="X253" s="772">
        <f t="shared" si="23"/>
        <v>68.44</v>
      </c>
    </row>
    <row r="254" spans="2:24" ht="15.75" x14ac:dyDescent="0.25">
      <c r="B254" s="893" t="s">
        <v>310</v>
      </c>
      <c r="C254" s="892" t="s">
        <v>626</v>
      </c>
      <c r="D254" s="891">
        <v>40421</v>
      </c>
      <c r="E254" s="890">
        <v>1779.17</v>
      </c>
      <c r="F254" s="889"/>
      <c r="G254" s="888">
        <v>101312682.58333333</v>
      </c>
      <c r="H254" s="887">
        <f t="shared" si="18"/>
        <v>11</v>
      </c>
      <c r="I254" s="887">
        <v>0</v>
      </c>
      <c r="J254" s="771">
        <f t="shared" si="19"/>
        <v>0</v>
      </c>
      <c r="K254" s="887">
        <v>0</v>
      </c>
      <c r="L254" s="772">
        <f t="shared" si="20"/>
        <v>1779.17</v>
      </c>
      <c r="N254" s="893" t="e">
        <v>#N/A</v>
      </c>
      <c r="O254" s="892" t="s">
        <v>1158</v>
      </c>
      <c r="P254" s="891">
        <v>43199</v>
      </c>
      <c r="Q254" s="890">
        <v>624.5</v>
      </c>
      <c r="R254" s="889"/>
      <c r="S254" s="888">
        <v>40</v>
      </c>
      <c r="T254" s="887">
        <f t="shared" si="21"/>
        <v>3</v>
      </c>
      <c r="U254" s="887">
        <v>15.600000000000001</v>
      </c>
      <c r="V254" s="771">
        <f t="shared" si="22"/>
        <v>23.4</v>
      </c>
      <c r="W254" s="887">
        <v>39</v>
      </c>
      <c r="X254" s="772">
        <f t="shared" si="23"/>
        <v>585.5</v>
      </c>
    </row>
    <row r="255" spans="2:24" ht="15.75" x14ac:dyDescent="0.25">
      <c r="B255" s="893" t="s">
        <v>310</v>
      </c>
      <c r="C255" s="892" t="s">
        <v>626</v>
      </c>
      <c r="D255" s="891">
        <v>40421</v>
      </c>
      <c r="E255" s="890">
        <v>1474.17</v>
      </c>
      <c r="F255" s="889"/>
      <c r="G255" s="888">
        <v>101312682.58333333</v>
      </c>
      <c r="H255" s="887">
        <f t="shared" si="18"/>
        <v>11</v>
      </c>
      <c r="I255" s="887">
        <v>0</v>
      </c>
      <c r="J255" s="771">
        <f t="shared" si="19"/>
        <v>0</v>
      </c>
      <c r="K255" s="887">
        <v>0</v>
      </c>
      <c r="L255" s="772">
        <f t="shared" si="20"/>
        <v>1474.17</v>
      </c>
      <c r="N255" s="893" t="e">
        <v>#N/A</v>
      </c>
      <c r="O255" s="892" t="s">
        <v>1166</v>
      </c>
      <c r="P255" s="891">
        <v>43367</v>
      </c>
      <c r="Q255" s="890">
        <v>1468.61</v>
      </c>
      <c r="R255" s="889"/>
      <c r="S255" s="888">
        <v>40</v>
      </c>
      <c r="T255" s="887">
        <f t="shared" si="21"/>
        <v>3</v>
      </c>
      <c r="U255" s="887">
        <v>36.72</v>
      </c>
      <c r="V255" s="771">
        <f t="shared" si="22"/>
        <v>33.659999999999997</v>
      </c>
      <c r="W255" s="887">
        <v>70.38</v>
      </c>
      <c r="X255" s="772">
        <f t="shared" si="23"/>
        <v>1398.23</v>
      </c>
    </row>
    <row r="256" spans="2:24" ht="15.75" x14ac:dyDescent="0.25">
      <c r="B256" s="893" t="s">
        <v>310</v>
      </c>
      <c r="C256" s="892" t="s">
        <v>626</v>
      </c>
      <c r="D256" s="891">
        <v>40421</v>
      </c>
      <c r="E256" s="890">
        <v>14378.91</v>
      </c>
      <c r="F256" s="889"/>
      <c r="G256" s="888">
        <v>101312682.58333333</v>
      </c>
      <c r="H256" s="887">
        <f t="shared" si="18"/>
        <v>11</v>
      </c>
      <c r="I256" s="887">
        <v>0</v>
      </c>
      <c r="J256" s="771">
        <f t="shared" si="19"/>
        <v>0</v>
      </c>
      <c r="K256" s="887">
        <v>0</v>
      </c>
      <c r="L256" s="772">
        <f t="shared" si="20"/>
        <v>14378.91</v>
      </c>
      <c r="N256" s="893" t="e">
        <v>#N/A</v>
      </c>
      <c r="O256" s="892" t="s">
        <v>1167</v>
      </c>
      <c r="P256" s="891">
        <v>43259</v>
      </c>
      <c r="Q256" s="890">
        <v>456.65</v>
      </c>
      <c r="R256" s="889"/>
      <c r="S256" s="888">
        <v>40</v>
      </c>
      <c r="T256" s="887">
        <f t="shared" si="21"/>
        <v>3</v>
      </c>
      <c r="U256" s="887">
        <v>11.4</v>
      </c>
      <c r="V256" s="771">
        <f t="shared" si="22"/>
        <v>10.450000000000001</v>
      </c>
      <c r="W256" s="887">
        <v>21.85</v>
      </c>
      <c r="X256" s="772">
        <f t="shared" si="23"/>
        <v>434.79999999999995</v>
      </c>
    </row>
    <row r="257" spans="2:24" ht="15.75" x14ac:dyDescent="0.25">
      <c r="B257" s="893" t="s">
        <v>310</v>
      </c>
      <c r="C257" s="892" t="s">
        <v>626</v>
      </c>
      <c r="D257" s="891">
        <v>40451</v>
      </c>
      <c r="E257" s="890">
        <v>50</v>
      </c>
      <c r="F257" s="889"/>
      <c r="G257" s="888">
        <v>101312682.58333333</v>
      </c>
      <c r="H257" s="887">
        <f t="shared" si="18"/>
        <v>11</v>
      </c>
      <c r="I257" s="887">
        <v>0</v>
      </c>
      <c r="J257" s="771">
        <f t="shared" si="19"/>
        <v>0</v>
      </c>
      <c r="K257" s="887">
        <v>0</v>
      </c>
      <c r="L257" s="772">
        <f t="shared" si="20"/>
        <v>50</v>
      </c>
      <c r="N257" s="893" t="e">
        <v>#N/A</v>
      </c>
      <c r="O257" s="892" t="s">
        <v>1168</v>
      </c>
      <c r="P257" s="891">
        <v>43339</v>
      </c>
      <c r="Q257" s="890">
        <v>560.49</v>
      </c>
      <c r="R257" s="889"/>
      <c r="S257" s="888">
        <v>40</v>
      </c>
      <c r="T257" s="887">
        <f t="shared" si="21"/>
        <v>3</v>
      </c>
      <c r="U257" s="887">
        <v>14.04</v>
      </c>
      <c r="V257" s="771">
        <f t="shared" si="22"/>
        <v>12.870000000000001</v>
      </c>
      <c r="W257" s="887">
        <v>26.91</v>
      </c>
      <c r="X257" s="772">
        <f t="shared" si="23"/>
        <v>533.58000000000004</v>
      </c>
    </row>
    <row r="258" spans="2:24" ht="15.75" x14ac:dyDescent="0.25">
      <c r="B258" s="893" t="s">
        <v>310</v>
      </c>
      <c r="C258" s="892" t="s">
        <v>626</v>
      </c>
      <c r="D258" s="891">
        <v>40512</v>
      </c>
      <c r="E258" s="890">
        <v>50</v>
      </c>
      <c r="F258" s="889"/>
      <c r="G258" s="888">
        <v>101312682.58333333</v>
      </c>
      <c r="H258" s="887">
        <f t="shared" si="18"/>
        <v>11</v>
      </c>
      <c r="I258" s="887">
        <v>0</v>
      </c>
      <c r="J258" s="771">
        <f t="shared" si="19"/>
        <v>0</v>
      </c>
      <c r="K258" s="887">
        <v>0</v>
      </c>
      <c r="L258" s="772">
        <f t="shared" si="20"/>
        <v>50</v>
      </c>
      <c r="N258" s="893" t="e">
        <v>#N/A</v>
      </c>
      <c r="O258" s="892" t="s">
        <v>1169</v>
      </c>
      <c r="P258" s="891">
        <v>43461</v>
      </c>
      <c r="Q258" s="890">
        <v>133.53</v>
      </c>
      <c r="R258" s="889"/>
      <c r="S258" s="888">
        <v>40</v>
      </c>
      <c r="T258" s="887">
        <f t="shared" si="21"/>
        <v>3</v>
      </c>
      <c r="U258" s="887">
        <v>3.3600000000000003</v>
      </c>
      <c r="V258" s="771">
        <f t="shared" si="22"/>
        <v>2.5199999999999996</v>
      </c>
      <c r="W258" s="887">
        <v>5.88</v>
      </c>
      <c r="X258" s="772">
        <f t="shared" si="23"/>
        <v>127.65</v>
      </c>
    </row>
    <row r="259" spans="2:24" ht="15.75" x14ac:dyDescent="0.25">
      <c r="B259" s="893" t="s">
        <v>310</v>
      </c>
      <c r="C259" s="892" t="s">
        <v>626</v>
      </c>
      <c r="D259" s="891">
        <v>40512</v>
      </c>
      <c r="E259" s="890">
        <v>12791.95</v>
      </c>
      <c r="F259" s="889"/>
      <c r="G259" s="888">
        <v>101312682.58333333</v>
      </c>
      <c r="H259" s="887">
        <f t="shared" si="18"/>
        <v>11</v>
      </c>
      <c r="I259" s="887">
        <v>0</v>
      </c>
      <c r="J259" s="771">
        <f t="shared" si="19"/>
        <v>0</v>
      </c>
      <c r="K259" s="887">
        <v>0</v>
      </c>
      <c r="L259" s="772">
        <f t="shared" si="20"/>
        <v>12791.95</v>
      </c>
      <c r="N259" s="893" t="e">
        <v>#N/A</v>
      </c>
      <c r="O259" s="892" t="s">
        <v>1185</v>
      </c>
      <c r="P259" s="891">
        <v>42735</v>
      </c>
      <c r="Q259" s="890">
        <v>2.6</v>
      </c>
      <c r="R259" s="889"/>
      <c r="S259" s="888">
        <v>40</v>
      </c>
      <c r="T259" s="887">
        <f t="shared" si="21"/>
        <v>5</v>
      </c>
      <c r="U259" s="887">
        <v>0.12</v>
      </c>
      <c r="V259" s="771">
        <f t="shared" si="22"/>
        <v>-0.03</v>
      </c>
      <c r="W259" s="887">
        <v>0.09</v>
      </c>
      <c r="X259" s="772">
        <f t="shared" si="23"/>
        <v>2.5100000000000002</v>
      </c>
    </row>
    <row r="260" spans="2:24" ht="15.75" x14ac:dyDescent="0.25">
      <c r="B260" s="893" t="s">
        <v>310</v>
      </c>
      <c r="C260" s="892" t="s">
        <v>626</v>
      </c>
      <c r="D260" s="891">
        <v>40543</v>
      </c>
      <c r="E260" s="890">
        <v>808.51</v>
      </c>
      <c r="F260" s="889"/>
      <c r="G260" s="888">
        <v>101312682.58333333</v>
      </c>
      <c r="H260" s="887">
        <f t="shared" si="18"/>
        <v>11</v>
      </c>
      <c r="I260" s="887">
        <v>0</v>
      </c>
      <c r="J260" s="771">
        <f t="shared" si="19"/>
        <v>0</v>
      </c>
      <c r="K260" s="887">
        <v>0</v>
      </c>
      <c r="L260" s="772">
        <f t="shared" si="20"/>
        <v>808.51</v>
      </c>
      <c r="N260" s="893" t="e">
        <v>#N/A</v>
      </c>
      <c r="O260" s="892" t="s">
        <v>2255</v>
      </c>
      <c r="P260" s="891">
        <v>43728</v>
      </c>
      <c r="Q260" s="890">
        <v>3354.8</v>
      </c>
      <c r="R260" s="889"/>
      <c r="S260" s="888">
        <v>40</v>
      </c>
      <c r="T260" s="887">
        <f t="shared" si="21"/>
        <v>2</v>
      </c>
      <c r="U260" s="887">
        <v>83.88</v>
      </c>
      <c r="V260" s="771">
        <f t="shared" si="22"/>
        <v>-20.97</v>
      </c>
      <c r="W260" s="887">
        <v>62.91</v>
      </c>
      <c r="X260" s="772">
        <f t="shared" si="23"/>
        <v>3291.8900000000003</v>
      </c>
    </row>
    <row r="261" spans="2:24" ht="15.75" x14ac:dyDescent="0.25">
      <c r="B261" s="893" t="s">
        <v>310</v>
      </c>
      <c r="C261" s="892" t="s">
        <v>626</v>
      </c>
      <c r="D261" s="891">
        <v>40543</v>
      </c>
      <c r="E261" s="890">
        <v>68.87</v>
      </c>
      <c r="F261" s="889"/>
      <c r="G261" s="888">
        <v>101312682.58333333</v>
      </c>
      <c r="H261" s="887">
        <f t="shared" si="18"/>
        <v>11</v>
      </c>
      <c r="I261" s="887">
        <v>0</v>
      </c>
      <c r="J261" s="771">
        <f t="shared" si="19"/>
        <v>0</v>
      </c>
      <c r="K261" s="887">
        <v>0</v>
      </c>
      <c r="L261" s="772">
        <f t="shared" si="20"/>
        <v>68.87</v>
      </c>
      <c r="N261" s="893" t="e">
        <v>#N/A</v>
      </c>
      <c r="O261" s="892" t="s">
        <v>2256</v>
      </c>
      <c r="P261" s="891">
        <v>43921</v>
      </c>
      <c r="Q261" s="890">
        <v>113.47</v>
      </c>
      <c r="R261" s="889"/>
      <c r="S261" s="888">
        <v>40</v>
      </c>
      <c r="T261" s="887">
        <f t="shared" si="21"/>
        <v>1</v>
      </c>
      <c r="U261" s="887">
        <v>2.88</v>
      </c>
      <c r="V261" s="771">
        <f t="shared" si="22"/>
        <v>-0.71999999999999975</v>
      </c>
      <c r="W261" s="887">
        <v>2.16</v>
      </c>
      <c r="X261" s="772">
        <f t="shared" si="23"/>
        <v>111.31</v>
      </c>
    </row>
    <row r="262" spans="2:24" ht="15.75" x14ac:dyDescent="0.25">
      <c r="B262" s="893" t="s">
        <v>310</v>
      </c>
      <c r="C262" s="892" t="s">
        <v>626</v>
      </c>
      <c r="D262" s="891">
        <v>40543</v>
      </c>
      <c r="E262" s="890">
        <v>49.19</v>
      </c>
      <c r="F262" s="889"/>
      <c r="G262" s="888">
        <v>101312682.58333333</v>
      </c>
      <c r="H262" s="887">
        <f t="shared" si="18"/>
        <v>11</v>
      </c>
      <c r="I262" s="887">
        <v>0</v>
      </c>
      <c r="J262" s="771">
        <f t="shared" si="19"/>
        <v>0</v>
      </c>
      <c r="K262" s="887">
        <v>0</v>
      </c>
      <c r="L262" s="772">
        <f t="shared" si="20"/>
        <v>49.19</v>
      </c>
      <c r="N262" s="893" t="e">
        <v>#N/A</v>
      </c>
      <c r="O262" s="892" t="s">
        <v>1195</v>
      </c>
      <c r="P262" s="891">
        <v>43724</v>
      </c>
      <c r="Q262" s="890">
        <v>35.28</v>
      </c>
      <c r="R262" s="889"/>
      <c r="S262" s="888">
        <v>40</v>
      </c>
      <c r="T262" s="887">
        <f t="shared" si="21"/>
        <v>2</v>
      </c>
      <c r="U262" s="887">
        <v>0.84000000000000008</v>
      </c>
      <c r="V262" s="771">
        <f t="shared" si="22"/>
        <v>-0.4900000000000001</v>
      </c>
      <c r="W262" s="887">
        <v>0.35</v>
      </c>
      <c r="X262" s="772">
        <f t="shared" si="23"/>
        <v>34.93</v>
      </c>
    </row>
    <row r="263" spans="2:24" ht="15.75" x14ac:dyDescent="0.25">
      <c r="B263" s="893" t="s">
        <v>310</v>
      </c>
      <c r="C263" s="892" t="s">
        <v>626</v>
      </c>
      <c r="D263" s="891">
        <v>40543</v>
      </c>
      <c r="E263" s="890">
        <v>732</v>
      </c>
      <c r="F263" s="889"/>
      <c r="G263" s="888">
        <v>101312682.58333333</v>
      </c>
      <c r="H263" s="887">
        <f t="shared" si="18"/>
        <v>11</v>
      </c>
      <c r="I263" s="887">
        <v>0</v>
      </c>
      <c r="J263" s="771">
        <f t="shared" si="19"/>
        <v>0</v>
      </c>
      <c r="K263" s="887">
        <v>0</v>
      </c>
      <c r="L263" s="772">
        <f t="shared" si="20"/>
        <v>732</v>
      </c>
      <c r="N263" s="893" t="s">
        <v>359</v>
      </c>
      <c r="O263" s="892" t="s">
        <v>537</v>
      </c>
      <c r="P263" s="891">
        <v>37256</v>
      </c>
      <c r="Q263" s="890">
        <v>10700</v>
      </c>
      <c r="R263" s="889"/>
      <c r="S263" s="888">
        <v>25</v>
      </c>
      <c r="T263" s="887">
        <f t="shared" si="21"/>
        <v>20</v>
      </c>
      <c r="U263" s="887">
        <v>433.08000000000004</v>
      </c>
      <c r="V263" s="771">
        <f t="shared" si="22"/>
        <v>7776.3600000000006</v>
      </c>
      <c r="W263" s="887">
        <v>8209.44</v>
      </c>
      <c r="X263" s="772">
        <f t="shared" si="23"/>
        <v>2490.5599999999995</v>
      </c>
    </row>
    <row r="264" spans="2:24" ht="15.75" x14ac:dyDescent="0.25">
      <c r="B264" s="893" t="s">
        <v>310</v>
      </c>
      <c r="C264" s="892" t="s">
        <v>626</v>
      </c>
      <c r="D264" s="891">
        <v>40574</v>
      </c>
      <c r="E264" s="890">
        <v>50</v>
      </c>
      <c r="F264" s="889"/>
      <c r="G264" s="888">
        <v>101312682.58333333</v>
      </c>
      <c r="H264" s="887">
        <f t="shared" ref="H264:H327" si="24">IF(E264&lt;&gt;"",IF((TestEOY-D264)/365&gt;G264,G264,ROUNDUP(((TestEOY-D264)/365),0)),"")</f>
        <v>10</v>
      </c>
      <c r="I264" s="887">
        <v>0</v>
      </c>
      <c r="J264" s="771">
        <f t="shared" ref="J264:J327" si="25">K264-I264</f>
        <v>0</v>
      </c>
      <c r="K264" s="887">
        <v>0</v>
      </c>
      <c r="L264" s="772">
        <f t="shared" ref="L264:L327" si="26">IFERROR(IF(K264&gt;E264,0,(+E264-K264))-F264,"")</f>
        <v>50</v>
      </c>
      <c r="N264" s="893" t="s">
        <v>359</v>
      </c>
      <c r="O264" s="892" t="s">
        <v>2257</v>
      </c>
      <c r="P264" s="891">
        <v>41834</v>
      </c>
      <c r="Q264" s="890">
        <v>3346</v>
      </c>
      <c r="R264" s="889"/>
      <c r="S264" s="888">
        <v>30</v>
      </c>
      <c r="T264" s="887">
        <f t="shared" ref="T264:T327" si="27">IF(Q264&lt;&gt;"",IF((TestEOY-P264)/365&gt;S264,S264,ROUNDUP(((TestEOY-P264)/365),0)),"")</f>
        <v>7</v>
      </c>
      <c r="U264" s="887">
        <v>111.60000000000001</v>
      </c>
      <c r="V264" s="771">
        <f t="shared" ref="V264:V327" si="28">W264-U264</f>
        <v>527.77</v>
      </c>
      <c r="W264" s="887">
        <v>639.37</v>
      </c>
      <c r="X264" s="772">
        <f t="shared" ref="X264:X327" si="29">IFERROR(IF(W264&gt;Q264,0,(+Q264-W264))-R264,"")</f>
        <v>2706.63</v>
      </c>
    </row>
    <row r="265" spans="2:24" ht="15.75" x14ac:dyDescent="0.25">
      <c r="B265" s="893" t="s">
        <v>310</v>
      </c>
      <c r="C265" s="892" t="s">
        <v>626</v>
      </c>
      <c r="D265" s="891">
        <v>40755</v>
      </c>
      <c r="E265" s="890">
        <v>570</v>
      </c>
      <c r="F265" s="889"/>
      <c r="G265" s="888">
        <v>101312682.58333333</v>
      </c>
      <c r="H265" s="887">
        <f t="shared" si="24"/>
        <v>10</v>
      </c>
      <c r="I265" s="887">
        <v>0</v>
      </c>
      <c r="J265" s="771">
        <f t="shared" si="25"/>
        <v>0</v>
      </c>
      <c r="K265" s="887">
        <v>0</v>
      </c>
      <c r="L265" s="772">
        <f t="shared" si="26"/>
        <v>570</v>
      </c>
      <c r="N265" s="893" t="s">
        <v>359</v>
      </c>
      <c r="O265" s="892" t="s">
        <v>1204</v>
      </c>
      <c r="P265" s="891">
        <v>42643</v>
      </c>
      <c r="Q265" s="890">
        <v>7986.56</v>
      </c>
      <c r="R265" s="889"/>
      <c r="S265" s="888">
        <v>30</v>
      </c>
      <c r="T265" s="887">
        <f t="shared" si="27"/>
        <v>5</v>
      </c>
      <c r="U265" s="887">
        <v>266.39999999999998</v>
      </c>
      <c r="V265" s="771">
        <f t="shared" si="28"/>
        <v>838.04000000000008</v>
      </c>
      <c r="W265" s="887">
        <v>1104.44</v>
      </c>
      <c r="X265" s="772">
        <f t="shared" si="29"/>
        <v>6882.1200000000008</v>
      </c>
    </row>
    <row r="266" spans="2:24" ht="15.75" x14ac:dyDescent="0.25">
      <c r="B266" s="893" t="s">
        <v>310</v>
      </c>
      <c r="C266" s="892" t="s">
        <v>626</v>
      </c>
      <c r="D266" s="891">
        <v>40908</v>
      </c>
      <c r="E266" s="890">
        <v>50</v>
      </c>
      <c r="F266" s="889"/>
      <c r="G266" s="888">
        <v>101312682.58333333</v>
      </c>
      <c r="H266" s="887">
        <f t="shared" si="24"/>
        <v>10</v>
      </c>
      <c r="I266" s="887">
        <v>0</v>
      </c>
      <c r="J266" s="771">
        <f t="shared" si="25"/>
        <v>0</v>
      </c>
      <c r="K266" s="887">
        <v>0</v>
      </c>
      <c r="L266" s="772">
        <f t="shared" si="26"/>
        <v>50</v>
      </c>
      <c r="N266" s="893" t="s">
        <v>359</v>
      </c>
      <c r="O266" s="892" t="s">
        <v>1205</v>
      </c>
      <c r="P266" s="891">
        <v>43068</v>
      </c>
      <c r="Q266" s="890">
        <v>5125.1400000000003</v>
      </c>
      <c r="R266" s="889"/>
      <c r="S266" s="888">
        <v>30</v>
      </c>
      <c r="T266" s="887">
        <f t="shared" si="27"/>
        <v>4</v>
      </c>
      <c r="U266" s="887">
        <v>171.12</v>
      </c>
      <c r="V266" s="771">
        <f t="shared" si="28"/>
        <v>306.56</v>
      </c>
      <c r="W266" s="887">
        <v>477.68</v>
      </c>
      <c r="X266" s="772">
        <f t="shared" si="29"/>
        <v>4647.46</v>
      </c>
    </row>
    <row r="267" spans="2:24" ht="15.75" x14ac:dyDescent="0.25">
      <c r="B267" s="893" t="s">
        <v>310</v>
      </c>
      <c r="C267" s="892" t="s">
        <v>626</v>
      </c>
      <c r="D267" s="891">
        <v>40908</v>
      </c>
      <c r="E267" s="890">
        <v>481.17</v>
      </c>
      <c r="F267" s="889"/>
      <c r="G267" s="888">
        <v>101312682.58333333</v>
      </c>
      <c r="H267" s="887">
        <f t="shared" si="24"/>
        <v>10</v>
      </c>
      <c r="I267" s="887">
        <v>0</v>
      </c>
      <c r="J267" s="771">
        <f t="shared" si="25"/>
        <v>0</v>
      </c>
      <c r="K267" s="887">
        <v>0</v>
      </c>
      <c r="L267" s="772">
        <f t="shared" si="26"/>
        <v>481.17</v>
      </c>
      <c r="N267" s="893" t="s">
        <v>359</v>
      </c>
      <c r="O267" s="892" t="s">
        <v>1206</v>
      </c>
      <c r="P267" s="891">
        <v>43008</v>
      </c>
      <c r="Q267" s="890">
        <v>3104.86</v>
      </c>
      <c r="R267" s="889"/>
      <c r="S267" s="888">
        <v>30</v>
      </c>
      <c r="T267" s="887">
        <f t="shared" si="27"/>
        <v>4</v>
      </c>
      <c r="U267" s="887">
        <v>103.56</v>
      </c>
      <c r="V267" s="771">
        <f t="shared" si="28"/>
        <v>179.07</v>
      </c>
      <c r="W267" s="887">
        <v>282.63</v>
      </c>
      <c r="X267" s="772">
        <f t="shared" si="29"/>
        <v>2822.23</v>
      </c>
    </row>
    <row r="268" spans="2:24" ht="15.75" x14ac:dyDescent="0.25">
      <c r="B268" s="893" t="s">
        <v>310</v>
      </c>
      <c r="C268" s="892" t="s">
        <v>626</v>
      </c>
      <c r="D268" s="891">
        <v>40908</v>
      </c>
      <c r="E268" s="890">
        <v>50</v>
      </c>
      <c r="F268" s="889"/>
      <c r="G268" s="888">
        <v>101312682.58333333</v>
      </c>
      <c r="H268" s="887">
        <f t="shared" si="24"/>
        <v>10</v>
      </c>
      <c r="I268" s="887">
        <v>0</v>
      </c>
      <c r="J268" s="771">
        <f t="shared" si="25"/>
        <v>0</v>
      </c>
      <c r="K268" s="887">
        <v>0</v>
      </c>
      <c r="L268" s="772">
        <f t="shared" si="26"/>
        <v>50</v>
      </c>
      <c r="N268" s="893" t="s">
        <v>359</v>
      </c>
      <c r="O268" s="892" t="s">
        <v>1207</v>
      </c>
      <c r="P268" s="891">
        <v>43008</v>
      </c>
      <c r="Q268" s="890">
        <v>1687.05</v>
      </c>
      <c r="R268" s="889"/>
      <c r="S268" s="888">
        <v>30</v>
      </c>
      <c r="T268" s="887">
        <f t="shared" si="27"/>
        <v>4</v>
      </c>
      <c r="U268" s="887">
        <v>56.28</v>
      </c>
      <c r="V268" s="771">
        <f t="shared" si="28"/>
        <v>97.31</v>
      </c>
      <c r="W268" s="887">
        <v>153.59</v>
      </c>
      <c r="X268" s="772">
        <f t="shared" si="29"/>
        <v>1533.46</v>
      </c>
    </row>
    <row r="269" spans="2:24" ht="15.75" x14ac:dyDescent="0.25">
      <c r="B269" s="893" t="s">
        <v>310</v>
      </c>
      <c r="C269" s="892" t="s">
        <v>626</v>
      </c>
      <c r="D269" s="891">
        <v>40908</v>
      </c>
      <c r="E269" s="890">
        <v>50</v>
      </c>
      <c r="F269" s="889"/>
      <c r="G269" s="888">
        <v>101312682.58333333</v>
      </c>
      <c r="H269" s="887">
        <f t="shared" si="24"/>
        <v>10</v>
      </c>
      <c r="I269" s="887">
        <v>0</v>
      </c>
      <c r="J269" s="771">
        <f t="shared" si="25"/>
        <v>0</v>
      </c>
      <c r="K269" s="887">
        <v>0</v>
      </c>
      <c r="L269" s="772">
        <f t="shared" si="26"/>
        <v>50</v>
      </c>
      <c r="N269" s="893" t="s">
        <v>359</v>
      </c>
      <c r="O269" s="892" t="s">
        <v>1208</v>
      </c>
      <c r="P269" s="891">
        <v>43008</v>
      </c>
      <c r="Q269" s="890">
        <v>2651.83</v>
      </c>
      <c r="R269" s="889"/>
      <c r="S269" s="888">
        <v>30</v>
      </c>
      <c r="T269" s="887">
        <f t="shared" si="27"/>
        <v>4</v>
      </c>
      <c r="U269" s="887">
        <v>88.44</v>
      </c>
      <c r="V269" s="771">
        <f t="shared" si="28"/>
        <v>152.92000000000002</v>
      </c>
      <c r="W269" s="887">
        <v>241.36</v>
      </c>
      <c r="X269" s="772">
        <f t="shared" si="29"/>
        <v>2410.4699999999998</v>
      </c>
    </row>
    <row r="270" spans="2:24" ht="15.75" x14ac:dyDescent="0.25">
      <c r="B270" s="893" t="s">
        <v>310</v>
      </c>
      <c r="C270" s="892" t="s">
        <v>626</v>
      </c>
      <c r="D270" s="891">
        <v>40908</v>
      </c>
      <c r="E270" s="890">
        <v>65</v>
      </c>
      <c r="F270" s="889"/>
      <c r="G270" s="888">
        <v>101312682.58333333</v>
      </c>
      <c r="H270" s="887">
        <f t="shared" si="24"/>
        <v>10</v>
      </c>
      <c r="I270" s="887">
        <v>0</v>
      </c>
      <c r="J270" s="771">
        <f t="shared" si="25"/>
        <v>0</v>
      </c>
      <c r="K270" s="887">
        <v>0</v>
      </c>
      <c r="L270" s="772">
        <f t="shared" si="26"/>
        <v>65</v>
      </c>
      <c r="N270" s="893" t="s">
        <v>359</v>
      </c>
      <c r="O270" s="892" t="s">
        <v>1209</v>
      </c>
      <c r="P270" s="891">
        <v>43008</v>
      </c>
      <c r="Q270" s="890">
        <v>1090.83</v>
      </c>
      <c r="R270" s="889"/>
      <c r="S270" s="888">
        <v>30</v>
      </c>
      <c r="T270" s="887">
        <f t="shared" si="27"/>
        <v>4</v>
      </c>
      <c r="U270" s="887">
        <v>36.36</v>
      </c>
      <c r="V270" s="771">
        <f t="shared" si="28"/>
        <v>62.870000000000005</v>
      </c>
      <c r="W270" s="887">
        <v>99.23</v>
      </c>
      <c r="X270" s="772">
        <f t="shared" si="29"/>
        <v>991.59999999999991</v>
      </c>
    </row>
    <row r="271" spans="2:24" ht="15.75" x14ac:dyDescent="0.25">
      <c r="B271" s="893" t="s">
        <v>310</v>
      </c>
      <c r="C271" s="892" t="s">
        <v>626</v>
      </c>
      <c r="D271" s="891">
        <v>40908</v>
      </c>
      <c r="E271" s="890">
        <v>100</v>
      </c>
      <c r="F271" s="889"/>
      <c r="G271" s="888">
        <v>101312682.58333333</v>
      </c>
      <c r="H271" s="887">
        <f t="shared" si="24"/>
        <v>10</v>
      </c>
      <c r="I271" s="887">
        <v>0</v>
      </c>
      <c r="J271" s="771">
        <f t="shared" si="25"/>
        <v>0</v>
      </c>
      <c r="K271" s="887">
        <v>0</v>
      </c>
      <c r="L271" s="772">
        <f t="shared" si="26"/>
        <v>100</v>
      </c>
      <c r="N271" s="893" t="s">
        <v>359</v>
      </c>
      <c r="O271" s="892" t="s">
        <v>1210</v>
      </c>
      <c r="P271" s="891">
        <v>43068</v>
      </c>
      <c r="Q271" s="890">
        <v>2369.06</v>
      </c>
      <c r="R271" s="889"/>
      <c r="S271" s="888">
        <v>30</v>
      </c>
      <c r="T271" s="887">
        <f t="shared" si="27"/>
        <v>4</v>
      </c>
      <c r="U271" s="887">
        <v>78.960000000000008</v>
      </c>
      <c r="V271" s="771">
        <f t="shared" si="28"/>
        <v>136.79999999999998</v>
      </c>
      <c r="W271" s="887">
        <v>215.76</v>
      </c>
      <c r="X271" s="772">
        <f t="shared" si="29"/>
        <v>2153.3000000000002</v>
      </c>
    </row>
    <row r="272" spans="2:24" ht="15.75" x14ac:dyDescent="0.25">
      <c r="B272" s="893" t="s">
        <v>310</v>
      </c>
      <c r="C272" s="892" t="s">
        <v>626</v>
      </c>
      <c r="D272" s="891">
        <v>40908</v>
      </c>
      <c r="E272" s="890">
        <v>50</v>
      </c>
      <c r="F272" s="889"/>
      <c r="G272" s="888">
        <v>101312682.58333333</v>
      </c>
      <c r="H272" s="887">
        <f t="shared" si="24"/>
        <v>10</v>
      </c>
      <c r="I272" s="887">
        <v>0</v>
      </c>
      <c r="J272" s="771">
        <f t="shared" si="25"/>
        <v>0</v>
      </c>
      <c r="K272" s="887">
        <v>0</v>
      </c>
      <c r="L272" s="772">
        <f t="shared" si="26"/>
        <v>50</v>
      </c>
      <c r="N272" s="893" t="s">
        <v>359</v>
      </c>
      <c r="O272" s="892" t="s">
        <v>1211</v>
      </c>
      <c r="P272" s="891">
        <v>43008</v>
      </c>
      <c r="Q272" s="890">
        <v>1603.45</v>
      </c>
      <c r="R272" s="889"/>
      <c r="S272" s="888">
        <v>30</v>
      </c>
      <c r="T272" s="887">
        <f t="shared" si="27"/>
        <v>4</v>
      </c>
      <c r="U272" s="887">
        <v>53.519999999999996</v>
      </c>
      <c r="V272" s="771">
        <f t="shared" si="28"/>
        <v>92.54</v>
      </c>
      <c r="W272" s="887">
        <v>146.06</v>
      </c>
      <c r="X272" s="772">
        <f t="shared" si="29"/>
        <v>1457.39</v>
      </c>
    </row>
    <row r="273" spans="2:24" ht="15.75" x14ac:dyDescent="0.25">
      <c r="B273" s="893" t="s">
        <v>310</v>
      </c>
      <c r="C273" s="892" t="s">
        <v>626</v>
      </c>
      <c r="D273" s="891">
        <v>40908</v>
      </c>
      <c r="E273" s="890">
        <v>114.73</v>
      </c>
      <c r="F273" s="889"/>
      <c r="G273" s="888">
        <v>101312682.58333333</v>
      </c>
      <c r="H273" s="887">
        <f t="shared" si="24"/>
        <v>10</v>
      </c>
      <c r="I273" s="887">
        <v>0</v>
      </c>
      <c r="J273" s="771">
        <f t="shared" si="25"/>
        <v>0</v>
      </c>
      <c r="K273" s="887">
        <v>0</v>
      </c>
      <c r="L273" s="772">
        <f t="shared" si="26"/>
        <v>114.73</v>
      </c>
      <c r="N273" s="893" t="s">
        <v>359</v>
      </c>
      <c r="O273" s="892" t="s">
        <v>1213</v>
      </c>
      <c r="P273" s="891">
        <v>42855</v>
      </c>
      <c r="Q273" s="890">
        <v>2678.65</v>
      </c>
      <c r="R273" s="889"/>
      <c r="S273" s="888">
        <v>30</v>
      </c>
      <c r="T273" s="887">
        <f t="shared" si="27"/>
        <v>4</v>
      </c>
      <c r="U273" s="887">
        <v>89.4</v>
      </c>
      <c r="V273" s="771">
        <f t="shared" si="28"/>
        <v>147.13</v>
      </c>
      <c r="W273" s="887">
        <v>236.53</v>
      </c>
      <c r="X273" s="772">
        <f t="shared" si="29"/>
        <v>2442.12</v>
      </c>
    </row>
    <row r="274" spans="2:24" ht="15.75" x14ac:dyDescent="0.25">
      <c r="B274" s="893" t="s">
        <v>310</v>
      </c>
      <c r="C274" s="892" t="s">
        <v>626</v>
      </c>
      <c r="D274" s="891">
        <v>40908</v>
      </c>
      <c r="E274" s="890">
        <v>492</v>
      </c>
      <c r="F274" s="889"/>
      <c r="G274" s="888">
        <v>101312682.58333333</v>
      </c>
      <c r="H274" s="887">
        <f t="shared" si="24"/>
        <v>10</v>
      </c>
      <c r="I274" s="887">
        <v>0</v>
      </c>
      <c r="J274" s="771">
        <f t="shared" si="25"/>
        <v>0</v>
      </c>
      <c r="K274" s="887">
        <v>0</v>
      </c>
      <c r="L274" s="772">
        <f t="shared" si="26"/>
        <v>492</v>
      </c>
      <c r="N274" s="893" t="s">
        <v>359</v>
      </c>
      <c r="O274" s="892" t="s">
        <v>1214</v>
      </c>
      <c r="P274" s="891">
        <v>42825</v>
      </c>
      <c r="Q274" s="890">
        <v>3702.68</v>
      </c>
      <c r="R274" s="889"/>
      <c r="S274" s="888">
        <v>30</v>
      </c>
      <c r="T274" s="887">
        <f t="shared" si="27"/>
        <v>4</v>
      </c>
      <c r="U274" s="887">
        <v>123.48000000000002</v>
      </c>
      <c r="V274" s="771">
        <f t="shared" si="28"/>
        <v>192.93</v>
      </c>
      <c r="W274" s="887">
        <v>316.41000000000003</v>
      </c>
      <c r="X274" s="772">
        <f t="shared" si="29"/>
        <v>3386.27</v>
      </c>
    </row>
    <row r="275" spans="2:24" ht="15.75" x14ac:dyDescent="0.25">
      <c r="B275" s="893" t="s">
        <v>310</v>
      </c>
      <c r="C275" s="892" t="s">
        <v>626</v>
      </c>
      <c r="D275" s="891">
        <v>40908</v>
      </c>
      <c r="E275" s="890">
        <v>50</v>
      </c>
      <c r="F275" s="889"/>
      <c r="G275" s="888">
        <v>101312682.58333333</v>
      </c>
      <c r="H275" s="887">
        <f t="shared" si="24"/>
        <v>10</v>
      </c>
      <c r="I275" s="887">
        <v>0</v>
      </c>
      <c r="J275" s="771">
        <f t="shared" si="25"/>
        <v>0</v>
      </c>
      <c r="K275" s="887">
        <v>0</v>
      </c>
      <c r="L275" s="772">
        <f t="shared" si="26"/>
        <v>50</v>
      </c>
      <c r="N275" s="893" t="s">
        <v>359</v>
      </c>
      <c r="O275" s="892" t="s">
        <v>1217</v>
      </c>
      <c r="P275" s="891">
        <v>43199</v>
      </c>
      <c r="Q275" s="890">
        <v>5516.41</v>
      </c>
      <c r="R275" s="889"/>
      <c r="S275" s="888">
        <v>30</v>
      </c>
      <c r="T275" s="887">
        <f t="shared" si="27"/>
        <v>3</v>
      </c>
      <c r="U275" s="887">
        <v>183.96</v>
      </c>
      <c r="V275" s="771">
        <f t="shared" si="28"/>
        <v>272.10000000000002</v>
      </c>
      <c r="W275" s="887">
        <v>456.06</v>
      </c>
      <c r="X275" s="772">
        <f t="shared" si="29"/>
        <v>5060.3499999999995</v>
      </c>
    </row>
    <row r="276" spans="2:24" ht="15.75" x14ac:dyDescent="0.25">
      <c r="B276" s="893" t="s">
        <v>310</v>
      </c>
      <c r="C276" s="892" t="s">
        <v>626</v>
      </c>
      <c r="D276" s="891">
        <v>40908</v>
      </c>
      <c r="E276" s="890">
        <v>13529.6</v>
      </c>
      <c r="F276" s="889"/>
      <c r="G276" s="888">
        <v>101312682.58333333</v>
      </c>
      <c r="H276" s="887">
        <f t="shared" si="24"/>
        <v>10</v>
      </c>
      <c r="I276" s="887">
        <v>0</v>
      </c>
      <c r="J276" s="771">
        <f t="shared" si="25"/>
        <v>0</v>
      </c>
      <c r="K276" s="887">
        <v>0</v>
      </c>
      <c r="L276" s="772">
        <f t="shared" si="26"/>
        <v>13529.6</v>
      </c>
      <c r="N276" s="893" t="s">
        <v>359</v>
      </c>
      <c r="O276" s="892" t="s">
        <v>1218</v>
      </c>
      <c r="P276" s="891">
        <v>43131</v>
      </c>
      <c r="Q276" s="890">
        <v>1389.41</v>
      </c>
      <c r="R276" s="889"/>
      <c r="S276" s="888">
        <v>30</v>
      </c>
      <c r="T276" s="887">
        <f t="shared" si="27"/>
        <v>3</v>
      </c>
      <c r="U276" s="887">
        <v>46.32</v>
      </c>
      <c r="V276" s="771">
        <f t="shared" si="28"/>
        <v>68.509999999999991</v>
      </c>
      <c r="W276" s="887">
        <v>114.83</v>
      </c>
      <c r="X276" s="772">
        <f t="shared" si="29"/>
        <v>1274.5800000000002</v>
      </c>
    </row>
    <row r="277" spans="2:24" ht="15.75" x14ac:dyDescent="0.25">
      <c r="B277" s="893" t="s">
        <v>310</v>
      </c>
      <c r="C277" s="892" t="s">
        <v>626</v>
      </c>
      <c r="D277" s="891">
        <v>40908</v>
      </c>
      <c r="E277" s="890">
        <v>35961.660000000003</v>
      </c>
      <c r="F277" s="889"/>
      <c r="G277" s="888">
        <v>101312682.58333333</v>
      </c>
      <c r="H277" s="887">
        <f t="shared" si="24"/>
        <v>10</v>
      </c>
      <c r="I277" s="887">
        <v>0</v>
      </c>
      <c r="J277" s="771">
        <f t="shared" si="25"/>
        <v>0</v>
      </c>
      <c r="K277" s="887">
        <v>0</v>
      </c>
      <c r="L277" s="772">
        <f t="shared" si="26"/>
        <v>35961.660000000003</v>
      </c>
      <c r="N277" s="893" t="s">
        <v>359</v>
      </c>
      <c r="O277" s="892" t="s">
        <v>1219</v>
      </c>
      <c r="P277" s="891">
        <v>43131</v>
      </c>
      <c r="Q277" s="890">
        <v>3343.63</v>
      </c>
      <c r="R277" s="889"/>
      <c r="S277" s="888">
        <v>30</v>
      </c>
      <c r="T277" s="887">
        <f t="shared" si="27"/>
        <v>3</v>
      </c>
      <c r="U277" s="887">
        <v>111.48000000000002</v>
      </c>
      <c r="V277" s="771">
        <f t="shared" si="28"/>
        <v>164.89999999999998</v>
      </c>
      <c r="W277" s="887">
        <v>276.38</v>
      </c>
      <c r="X277" s="772">
        <f t="shared" si="29"/>
        <v>3067.25</v>
      </c>
    </row>
    <row r="278" spans="2:24" ht="15.75" x14ac:dyDescent="0.25">
      <c r="B278" s="893" t="s">
        <v>310</v>
      </c>
      <c r="C278" s="892" t="s">
        <v>626</v>
      </c>
      <c r="D278" s="891">
        <v>41213</v>
      </c>
      <c r="E278" s="890">
        <v>115</v>
      </c>
      <c r="F278" s="889"/>
      <c r="G278" s="888">
        <v>101312682.58333333</v>
      </c>
      <c r="H278" s="887">
        <f t="shared" si="24"/>
        <v>9</v>
      </c>
      <c r="I278" s="887">
        <v>0</v>
      </c>
      <c r="J278" s="771">
        <f t="shared" si="25"/>
        <v>0</v>
      </c>
      <c r="K278" s="887">
        <v>0</v>
      </c>
      <c r="L278" s="772">
        <f t="shared" si="26"/>
        <v>115</v>
      </c>
      <c r="N278" s="893" t="s">
        <v>359</v>
      </c>
      <c r="O278" s="892" t="s">
        <v>1228</v>
      </c>
      <c r="P278" s="891">
        <v>43375</v>
      </c>
      <c r="Q278" s="890">
        <v>5047.05</v>
      </c>
      <c r="R278" s="889"/>
      <c r="S278" s="888">
        <v>30</v>
      </c>
      <c r="T278" s="887">
        <f t="shared" si="27"/>
        <v>3</v>
      </c>
      <c r="U278" s="887">
        <v>168.24</v>
      </c>
      <c r="V278" s="771">
        <f t="shared" si="28"/>
        <v>182.26</v>
      </c>
      <c r="W278" s="887">
        <v>350.5</v>
      </c>
      <c r="X278" s="772">
        <f t="shared" si="29"/>
        <v>4696.55</v>
      </c>
    </row>
    <row r="279" spans="2:24" ht="15.75" x14ac:dyDescent="0.25">
      <c r="B279" s="893" t="s">
        <v>310</v>
      </c>
      <c r="C279" s="892" t="s">
        <v>626</v>
      </c>
      <c r="D279" s="891">
        <v>41213</v>
      </c>
      <c r="E279" s="890">
        <v>10624.62</v>
      </c>
      <c r="F279" s="889"/>
      <c r="G279" s="888">
        <v>101312682.58333333</v>
      </c>
      <c r="H279" s="887">
        <f t="shared" si="24"/>
        <v>9</v>
      </c>
      <c r="I279" s="887">
        <v>0</v>
      </c>
      <c r="J279" s="771">
        <f t="shared" si="25"/>
        <v>0</v>
      </c>
      <c r="K279" s="887">
        <v>0</v>
      </c>
      <c r="L279" s="772">
        <f t="shared" si="26"/>
        <v>10624.62</v>
      </c>
      <c r="N279" s="893" t="s">
        <v>359</v>
      </c>
      <c r="O279" s="892" t="s">
        <v>1230</v>
      </c>
      <c r="P279" s="891">
        <v>43367</v>
      </c>
      <c r="Q279" s="890">
        <v>2752.2</v>
      </c>
      <c r="R279" s="889"/>
      <c r="S279" s="888">
        <v>30</v>
      </c>
      <c r="T279" s="887">
        <f t="shared" si="27"/>
        <v>3</v>
      </c>
      <c r="U279" s="887">
        <v>91.800000000000011</v>
      </c>
      <c r="V279" s="771">
        <f t="shared" si="28"/>
        <v>84.039999999999992</v>
      </c>
      <c r="W279" s="887">
        <v>175.84</v>
      </c>
      <c r="X279" s="772">
        <f t="shared" si="29"/>
        <v>2576.3599999999997</v>
      </c>
    </row>
    <row r="280" spans="2:24" ht="15.75" x14ac:dyDescent="0.25">
      <c r="B280" s="893" t="s">
        <v>310</v>
      </c>
      <c r="C280" s="892" t="s">
        <v>626</v>
      </c>
      <c r="D280" s="891">
        <v>41213</v>
      </c>
      <c r="E280" s="890">
        <v>50</v>
      </c>
      <c r="F280" s="889"/>
      <c r="G280" s="888">
        <v>101312682.58333333</v>
      </c>
      <c r="H280" s="887">
        <f t="shared" si="24"/>
        <v>9</v>
      </c>
      <c r="I280" s="887">
        <v>0</v>
      </c>
      <c r="J280" s="771">
        <f t="shared" si="25"/>
        <v>0</v>
      </c>
      <c r="K280" s="887">
        <v>0</v>
      </c>
      <c r="L280" s="772">
        <f t="shared" si="26"/>
        <v>50</v>
      </c>
      <c r="N280" s="893" t="s">
        <v>359</v>
      </c>
      <c r="O280" s="892" t="s">
        <v>1231</v>
      </c>
      <c r="P280" s="891">
        <v>43339</v>
      </c>
      <c r="Q280" s="890">
        <v>15250.52</v>
      </c>
      <c r="R280" s="889"/>
      <c r="S280" s="888">
        <v>30</v>
      </c>
      <c r="T280" s="887">
        <f t="shared" si="27"/>
        <v>3</v>
      </c>
      <c r="U280" s="887">
        <v>508.32</v>
      </c>
      <c r="V280" s="771">
        <f t="shared" si="28"/>
        <v>465.96</v>
      </c>
      <c r="W280" s="887">
        <v>974.28</v>
      </c>
      <c r="X280" s="772">
        <f t="shared" si="29"/>
        <v>14276.24</v>
      </c>
    </row>
    <row r="281" spans="2:24" ht="15.75" x14ac:dyDescent="0.25">
      <c r="B281" s="893" t="s">
        <v>310</v>
      </c>
      <c r="C281" s="892" t="s">
        <v>626</v>
      </c>
      <c r="D281" s="891">
        <v>41213</v>
      </c>
      <c r="E281" s="890">
        <v>50</v>
      </c>
      <c r="F281" s="889"/>
      <c r="G281" s="888">
        <v>101312682.58333333</v>
      </c>
      <c r="H281" s="887">
        <f t="shared" si="24"/>
        <v>9</v>
      </c>
      <c r="I281" s="887">
        <v>0</v>
      </c>
      <c r="J281" s="771">
        <f t="shared" si="25"/>
        <v>0</v>
      </c>
      <c r="K281" s="887">
        <v>0</v>
      </c>
      <c r="L281" s="772">
        <f t="shared" si="26"/>
        <v>50</v>
      </c>
      <c r="N281" s="893" t="s">
        <v>359</v>
      </c>
      <c r="O281" s="892" t="s">
        <v>1232</v>
      </c>
      <c r="P281" s="891">
        <v>43259</v>
      </c>
      <c r="Q281" s="890">
        <v>6955.03</v>
      </c>
      <c r="R281" s="889"/>
      <c r="S281" s="888">
        <v>30</v>
      </c>
      <c r="T281" s="887">
        <f t="shared" si="27"/>
        <v>3</v>
      </c>
      <c r="U281" s="887">
        <v>231.84</v>
      </c>
      <c r="V281" s="771">
        <f t="shared" si="28"/>
        <v>173.88000000000002</v>
      </c>
      <c r="W281" s="887">
        <v>405.72</v>
      </c>
      <c r="X281" s="772">
        <f t="shared" si="29"/>
        <v>6549.3099999999995</v>
      </c>
    </row>
    <row r="282" spans="2:24" ht="15.75" x14ac:dyDescent="0.25">
      <c r="B282" s="893" t="s">
        <v>310</v>
      </c>
      <c r="C282" s="892" t="s">
        <v>626</v>
      </c>
      <c r="D282" s="891">
        <v>41213</v>
      </c>
      <c r="E282" s="890">
        <v>1200</v>
      </c>
      <c r="F282" s="889"/>
      <c r="G282" s="888">
        <v>101312682.58333333</v>
      </c>
      <c r="H282" s="887">
        <f t="shared" si="24"/>
        <v>9</v>
      </c>
      <c r="I282" s="887">
        <v>0</v>
      </c>
      <c r="J282" s="771">
        <f t="shared" si="25"/>
        <v>0</v>
      </c>
      <c r="K282" s="887">
        <v>0</v>
      </c>
      <c r="L282" s="772">
        <f t="shared" si="26"/>
        <v>1200</v>
      </c>
      <c r="N282" s="893" t="s">
        <v>359</v>
      </c>
      <c r="O282" s="892" t="s">
        <v>1233</v>
      </c>
      <c r="P282" s="891">
        <v>43461</v>
      </c>
      <c r="Q282" s="890">
        <v>13743.02</v>
      </c>
      <c r="R282" s="889"/>
      <c r="S282" s="888">
        <v>30</v>
      </c>
      <c r="T282" s="887">
        <f t="shared" si="27"/>
        <v>3</v>
      </c>
      <c r="U282" s="887">
        <v>458.15999999999997</v>
      </c>
      <c r="V282" s="771">
        <f t="shared" si="28"/>
        <v>343.53000000000009</v>
      </c>
      <c r="W282" s="887">
        <v>801.69</v>
      </c>
      <c r="X282" s="772">
        <f t="shared" si="29"/>
        <v>12941.33</v>
      </c>
    </row>
    <row r="283" spans="2:24" ht="15.75" x14ac:dyDescent="0.25">
      <c r="B283" s="893" t="s">
        <v>310</v>
      </c>
      <c r="C283" s="892" t="s">
        <v>627</v>
      </c>
      <c r="D283" s="891">
        <v>41729</v>
      </c>
      <c r="E283" s="890">
        <v>620</v>
      </c>
      <c r="F283" s="889"/>
      <c r="G283" s="888">
        <v>1E+16</v>
      </c>
      <c r="H283" s="887">
        <f t="shared" si="24"/>
        <v>7</v>
      </c>
      <c r="I283" s="887">
        <v>0</v>
      </c>
      <c r="J283" s="771">
        <f t="shared" si="25"/>
        <v>0</v>
      </c>
      <c r="K283" s="887">
        <v>0</v>
      </c>
      <c r="L283" s="772">
        <f t="shared" si="26"/>
        <v>620</v>
      </c>
      <c r="N283" s="893" t="s">
        <v>359</v>
      </c>
      <c r="O283" s="892" t="s">
        <v>1245</v>
      </c>
      <c r="P283" s="891">
        <v>43327</v>
      </c>
      <c r="Q283" s="890">
        <v>957.98</v>
      </c>
      <c r="R283" s="889"/>
      <c r="S283" s="888">
        <v>30</v>
      </c>
      <c r="T283" s="887">
        <f t="shared" si="27"/>
        <v>3</v>
      </c>
      <c r="U283" s="887">
        <v>31.92</v>
      </c>
      <c r="V283" s="771">
        <f t="shared" si="28"/>
        <v>15.96</v>
      </c>
      <c r="W283" s="887">
        <v>47.88</v>
      </c>
      <c r="X283" s="772">
        <f t="shared" si="29"/>
        <v>910.1</v>
      </c>
    </row>
    <row r="284" spans="2:24" ht="15.75" x14ac:dyDescent="0.25">
      <c r="B284" s="893" t="s">
        <v>310</v>
      </c>
      <c r="C284" s="892" t="s">
        <v>628</v>
      </c>
      <c r="D284" s="891">
        <v>43087</v>
      </c>
      <c r="E284" s="890">
        <v>23071.39</v>
      </c>
      <c r="F284" s="889"/>
      <c r="G284" s="888">
        <v>1E+16</v>
      </c>
      <c r="H284" s="887">
        <f t="shared" si="24"/>
        <v>4</v>
      </c>
      <c r="I284" s="887">
        <v>0</v>
      </c>
      <c r="J284" s="771">
        <f t="shared" si="25"/>
        <v>0</v>
      </c>
      <c r="K284" s="887">
        <v>0</v>
      </c>
      <c r="L284" s="772">
        <f t="shared" si="26"/>
        <v>23071.39</v>
      </c>
      <c r="N284" s="893" t="s">
        <v>359</v>
      </c>
      <c r="O284" s="892" t="s">
        <v>1251</v>
      </c>
      <c r="P284" s="891">
        <v>43270</v>
      </c>
      <c r="Q284" s="890">
        <v>1556.5</v>
      </c>
      <c r="R284" s="889"/>
      <c r="S284" s="888">
        <v>30</v>
      </c>
      <c r="T284" s="887">
        <f t="shared" si="27"/>
        <v>3</v>
      </c>
      <c r="U284" s="887">
        <v>51.84</v>
      </c>
      <c r="V284" s="771">
        <f t="shared" si="28"/>
        <v>17.28</v>
      </c>
      <c r="W284" s="887">
        <v>69.12</v>
      </c>
      <c r="X284" s="772">
        <f t="shared" si="29"/>
        <v>1487.38</v>
      </c>
    </row>
    <row r="285" spans="2:24" ht="15.75" x14ac:dyDescent="0.25">
      <c r="B285" s="893" t="s">
        <v>310</v>
      </c>
      <c r="C285" s="892" t="s">
        <v>629</v>
      </c>
      <c r="D285" s="891">
        <v>43313</v>
      </c>
      <c r="E285" s="890">
        <v>2656.17</v>
      </c>
      <c r="F285" s="889"/>
      <c r="G285" s="888">
        <v>1E+16</v>
      </c>
      <c r="H285" s="887">
        <f t="shared" si="24"/>
        <v>3</v>
      </c>
      <c r="I285" s="887">
        <v>0</v>
      </c>
      <c r="J285" s="771">
        <f t="shared" si="25"/>
        <v>0</v>
      </c>
      <c r="K285" s="887">
        <v>0</v>
      </c>
      <c r="L285" s="772">
        <f t="shared" si="26"/>
        <v>2656.17</v>
      </c>
      <c r="N285" s="893" t="s">
        <v>359</v>
      </c>
      <c r="O285" s="892" t="s">
        <v>1252</v>
      </c>
      <c r="P285" s="891">
        <v>43334</v>
      </c>
      <c r="Q285" s="890">
        <v>4274.7700000000004</v>
      </c>
      <c r="R285" s="889"/>
      <c r="S285" s="888">
        <v>30</v>
      </c>
      <c r="T285" s="887">
        <f t="shared" si="27"/>
        <v>3</v>
      </c>
      <c r="U285" s="887">
        <v>142.44</v>
      </c>
      <c r="V285" s="771">
        <f t="shared" si="28"/>
        <v>47.47999999999999</v>
      </c>
      <c r="W285" s="887">
        <v>189.92</v>
      </c>
      <c r="X285" s="772">
        <f t="shared" si="29"/>
        <v>4084.8500000000004</v>
      </c>
    </row>
    <row r="286" spans="2:24" ht="15.75" x14ac:dyDescent="0.25">
      <c r="B286" s="893" t="s">
        <v>310</v>
      </c>
      <c r="C286" s="892" t="s">
        <v>630</v>
      </c>
      <c r="D286" s="891">
        <v>41274</v>
      </c>
      <c r="E286" s="890">
        <v>5000</v>
      </c>
      <c r="F286" s="889"/>
      <c r="G286" s="888">
        <v>8333333333333.25</v>
      </c>
      <c r="H286" s="887">
        <f t="shared" si="24"/>
        <v>9</v>
      </c>
      <c r="I286" s="887">
        <v>0</v>
      </c>
      <c r="J286" s="771">
        <f t="shared" si="25"/>
        <v>0</v>
      </c>
      <c r="K286" s="887">
        <v>0</v>
      </c>
      <c r="L286" s="772">
        <f t="shared" si="26"/>
        <v>5000</v>
      </c>
      <c r="N286" s="893" t="s">
        <v>359</v>
      </c>
      <c r="O286" s="892" t="s">
        <v>1253</v>
      </c>
      <c r="P286" s="891">
        <v>43643</v>
      </c>
      <c r="Q286" s="890">
        <v>796.46</v>
      </c>
      <c r="R286" s="889"/>
      <c r="S286" s="888">
        <v>30</v>
      </c>
      <c r="T286" s="887">
        <f t="shared" si="27"/>
        <v>2</v>
      </c>
      <c r="U286" s="887">
        <v>26.52</v>
      </c>
      <c r="V286" s="771">
        <f t="shared" si="28"/>
        <v>8.84</v>
      </c>
      <c r="W286" s="887">
        <v>35.36</v>
      </c>
      <c r="X286" s="772">
        <f t="shared" si="29"/>
        <v>761.1</v>
      </c>
    </row>
    <row r="287" spans="2:24" ht="15.75" x14ac:dyDescent="0.25">
      <c r="B287" s="893" t="s">
        <v>310</v>
      </c>
      <c r="C287" s="892" t="s">
        <v>626</v>
      </c>
      <c r="D287" s="891">
        <v>40543</v>
      </c>
      <c r="E287" s="890">
        <v>122</v>
      </c>
      <c r="F287" s="889"/>
      <c r="G287" s="888">
        <v>101312682.58333333</v>
      </c>
      <c r="H287" s="887">
        <f t="shared" si="24"/>
        <v>11</v>
      </c>
      <c r="I287" s="887">
        <v>0</v>
      </c>
      <c r="J287" s="771">
        <f t="shared" si="25"/>
        <v>0</v>
      </c>
      <c r="K287" s="887">
        <v>0</v>
      </c>
      <c r="L287" s="772">
        <f t="shared" si="26"/>
        <v>122</v>
      </c>
      <c r="N287" s="893" t="s">
        <v>359</v>
      </c>
      <c r="O287" s="892" t="s">
        <v>1255</v>
      </c>
      <c r="P287" s="891">
        <v>43343</v>
      </c>
      <c r="Q287" s="890">
        <v>2877.08</v>
      </c>
      <c r="R287" s="889"/>
      <c r="S287" s="888">
        <v>30</v>
      </c>
      <c r="T287" s="887">
        <f t="shared" si="27"/>
        <v>3</v>
      </c>
      <c r="U287" s="887">
        <v>95.88</v>
      </c>
      <c r="V287" s="771">
        <f t="shared" si="28"/>
        <v>23.97</v>
      </c>
      <c r="W287" s="887">
        <v>119.85</v>
      </c>
      <c r="X287" s="772">
        <f t="shared" si="29"/>
        <v>2757.23</v>
      </c>
    </row>
    <row r="288" spans="2:24" ht="15.75" x14ac:dyDescent="0.25">
      <c r="B288" s="893" t="s">
        <v>310</v>
      </c>
      <c r="C288" s="892" t="s">
        <v>626</v>
      </c>
      <c r="D288" s="891">
        <v>40482</v>
      </c>
      <c r="E288" s="890">
        <v>4373.5</v>
      </c>
      <c r="F288" s="889"/>
      <c r="G288" s="888">
        <v>101312682.58333333</v>
      </c>
      <c r="H288" s="887">
        <f t="shared" si="24"/>
        <v>11</v>
      </c>
      <c r="I288" s="887">
        <v>0</v>
      </c>
      <c r="J288" s="771">
        <f t="shared" si="25"/>
        <v>0</v>
      </c>
      <c r="K288" s="887">
        <v>0</v>
      </c>
      <c r="L288" s="772">
        <f t="shared" si="26"/>
        <v>4373.5</v>
      </c>
      <c r="N288" s="893" t="s">
        <v>359</v>
      </c>
      <c r="O288" s="892" t="s">
        <v>1256</v>
      </c>
      <c r="P288" s="891">
        <v>43629</v>
      </c>
      <c r="Q288" s="890">
        <v>1454.78</v>
      </c>
      <c r="R288" s="889"/>
      <c r="S288" s="888">
        <v>30</v>
      </c>
      <c r="T288" s="887">
        <f t="shared" si="27"/>
        <v>2</v>
      </c>
      <c r="U288" s="887">
        <v>48.480000000000004</v>
      </c>
      <c r="V288" s="771">
        <f t="shared" si="28"/>
        <v>12.119999999999997</v>
      </c>
      <c r="W288" s="887">
        <v>60.6</v>
      </c>
      <c r="X288" s="772">
        <f t="shared" si="29"/>
        <v>1394.18</v>
      </c>
    </row>
    <row r="289" spans="2:24" ht="15.75" x14ac:dyDescent="0.25">
      <c r="B289" s="893" t="s">
        <v>310</v>
      </c>
      <c r="C289" s="892" t="s">
        <v>631</v>
      </c>
      <c r="D289" s="891">
        <v>42094</v>
      </c>
      <c r="E289" s="890">
        <v>5000</v>
      </c>
      <c r="F289" s="889"/>
      <c r="G289" s="888">
        <v>1E+16</v>
      </c>
      <c r="H289" s="887">
        <f t="shared" si="24"/>
        <v>6</v>
      </c>
      <c r="I289" s="887">
        <v>0</v>
      </c>
      <c r="J289" s="771">
        <f t="shared" si="25"/>
        <v>0</v>
      </c>
      <c r="K289" s="887">
        <v>0</v>
      </c>
      <c r="L289" s="772">
        <f t="shared" si="26"/>
        <v>5000</v>
      </c>
      <c r="N289" s="893" t="s">
        <v>359</v>
      </c>
      <c r="O289" s="892" t="s">
        <v>1268</v>
      </c>
      <c r="P289" s="891">
        <v>43495</v>
      </c>
      <c r="Q289" s="890">
        <v>991.26</v>
      </c>
      <c r="R289" s="889"/>
      <c r="S289" s="888">
        <v>30</v>
      </c>
      <c r="T289" s="887">
        <f t="shared" si="27"/>
        <v>2</v>
      </c>
      <c r="U289" s="887">
        <v>33</v>
      </c>
      <c r="V289" s="771">
        <f t="shared" si="28"/>
        <v>-2.75</v>
      </c>
      <c r="W289" s="887">
        <v>30.25</v>
      </c>
      <c r="X289" s="772">
        <f t="shared" si="29"/>
        <v>961.01</v>
      </c>
    </row>
    <row r="290" spans="2:24" ht="15.75" x14ac:dyDescent="0.25">
      <c r="B290" s="893" t="s">
        <v>310</v>
      </c>
      <c r="C290" s="892" t="s">
        <v>631</v>
      </c>
      <c r="D290" s="891">
        <v>41790</v>
      </c>
      <c r="E290" s="890">
        <v>5000</v>
      </c>
      <c r="F290" s="889"/>
      <c r="G290" s="888">
        <v>1E+16</v>
      </c>
      <c r="H290" s="887">
        <f t="shared" si="24"/>
        <v>7</v>
      </c>
      <c r="I290" s="887">
        <v>0</v>
      </c>
      <c r="J290" s="771">
        <f t="shared" si="25"/>
        <v>0</v>
      </c>
      <c r="K290" s="887">
        <v>0</v>
      </c>
      <c r="L290" s="772">
        <f t="shared" si="26"/>
        <v>5000</v>
      </c>
      <c r="N290" s="893" t="s">
        <v>359</v>
      </c>
      <c r="O290" s="892" t="s">
        <v>1276</v>
      </c>
      <c r="P290" s="891">
        <v>43595</v>
      </c>
      <c r="Q290" s="890">
        <v>2966.4</v>
      </c>
      <c r="R290" s="889"/>
      <c r="S290" s="888">
        <v>30</v>
      </c>
      <c r="T290" s="887">
        <f t="shared" si="27"/>
        <v>2</v>
      </c>
      <c r="U290" s="887">
        <v>98.88</v>
      </c>
      <c r="V290" s="771">
        <f t="shared" si="28"/>
        <v>-24.72</v>
      </c>
      <c r="W290" s="887">
        <v>74.16</v>
      </c>
      <c r="X290" s="772">
        <f t="shared" si="29"/>
        <v>2892.2400000000002</v>
      </c>
    </row>
    <row r="291" spans="2:24" ht="15.75" x14ac:dyDescent="0.25">
      <c r="B291" s="893" t="s">
        <v>310</v>
      </c>
      <c r="C291" s="892" t="s">
        <v>632</v>
      </c>
      <c r="D291" s="891">
        <v>41455</v>
      </c>
      <c r="E291" s="890">
        <v>5000</v>
      </c>
      <c r="F291" s="889"/>
      <c r="G291" s="888">
        <v>1E+16</v>
      </c>
      <c r="H291" s="887">
        <f t="shared" si="24"/>
        <v>8</v>
      </c>
      <c r="I291" s="887">
        <v>0</v>
      </c>
      <c r="J291" s="771">
        <f t="shared" si="25"/>
        <v>0</v>
      </c>
      <c r="K291" s="887">
        <v>0</v>
      </c>
      <c r="L291" s="772">
        <f t="shared" si="26"/>
        <v>5000</v>
      </c>
      <c r="N291" s="893" t="s">
        <v>359</v>
      </c>
      <c r="O291" s="892" t="s">
        <v>1277</v>
      </c>
      <c r="P291" s="891">
        <v>43747</v>
      </c>
      <c r="Q291" s="890">
        <v>3875.67</v>
      </c>
      <c r="R291" s="889"/>
      <c r="S291" s="888">
        <v>30</v>
      </c>
      <c r="T291" s="887">
        <f t="shared" si="27"/>
        <v>2</v>
      </c>
      <c r="U291" s="887">
        <v>129.24</v>
      </c>
      <c r="V291" s="771">
        <f t="shared" si="28"/>
        <v>-32.31</v>
      </c>
      <c r="W291" s="887">
        <v>96.93</v>
      </c>
      <c r="X291" s="772">
        <f t="shared" si="29"/>
        <v>3778.7400000000002</v>
      </c>
    </row>
    <row r="292" spans="2:24" ht="15.75" x14ac:dyDescent="0.25">
      <c r="B292" s="893" t="s">
        <v>310</v>
      </c>
      <c r="C292" s="892" t="s">
        <v>626</v>
      </c>
      <c r="D292" s="891">
        <v>40908</v>
      </c>
      <c r="E292" s="890">
        <v>11886.77</v>
      </c>
      <c r="F292" s="889"/>
      <c r="G292" s="888">
        <v>101312682.58333333</v>
      </c>
      <c r="H292" s="887">
        <f t="shared" si="24"/>
        <v>10</v>
      </c>
      <c r="I292" s="887">
        <v>0</v>
      </c>
      <c r="J292" s="771">
        <f t="shared" si="25"/>
        <v>0</v>
      </c>
      <c r="K292" s="887">
        <v>0</v>
      </c>
      <c r="L292" s="772">
        <f t="shared" si="26"/>
        <v>11886.77</v>
      </c>
      <c r="N292" s="893" t="s">
        <v>359</v>
      </c>
      <c r="O292" s="892" t="s">
        <v>1279</v>
      </c>
      <c r="P292" s="891">
        <v>43921</v>
      </c>
      <c r="Q292" s="890">
        <v>2555.52</v>
      </c>
      <c r="R292" s="889"/>
      <c r="S292" s="888">
        <v>30</v>
      </c>
      <c r="T292" s="887">
        <f t="shared" si="27"/>
        <v>1</v>
      </c>
      <c r="U292" s="887">
        <v>85.2</v>
      </c>
      <c r="V292" s="771">
        <f t="shared" si="28"/>
        <v>-21.300000000000004</v>
      </c>
      <c r="W292" s="887">
        <v>63.9</v>
      </c>
      <c r="X292" s="772">
        <f t="shared" si="29"/>
        <v>2491.62</v>
      </c>
    </row>
    <row r="293" spans="2:24" ht="15.75" x14ac:dyDescent="0.25">
      <c r="B293" s="893" t="s">
        <v>310</v>
      </c>
      <c r="C293" s="892" t="s">
        <v>633</v>
      </c>
      <c r="D293" s="891">
        <v>43109</v>
      </c>
      <c r="E293" s="890">
        <v>22246.17</v>
      </c>
      <c r="F293" s="889"/>
      <c r="G293" s="888">
        <v>1E+16</v>
      </c>
      <c r="H293" s="887">
        <f t="shared" si="24"/>
        <v>3</v>
      </c>
      <c r="I293" s="887">
        <v>0</v>
      </c>
      <c r="J293" s="771">
        <f t="shared" si="25"/>
        <v>0</v>
      </c>
      <c r="K293" s="887">
        <v>0</v>
      </c>
      <c r="L293" s="772">
        <f t="shared" si="26"/>
        <v>22246.17</v>
      </c>
      <c r="N293" s="893" t="s">
        <v>359</v>
      </c>
      <c r="O293" s="892" t="s">
        <v>1278</v>
      </c>
      <c r="P293" s="891">
        <v>43921</v>
      </c>
      <c r="Q293" s="890">
        <v>2555.52</v>
      </c>
      <c r="R293" s="889"/>
      <c r="S293" s="888">
        <v>30</v>
      </c>
      <c r="T293" s="887">
        <f t="shared" si="27"/>
        <v>1</v>
      </c>
      <c r="U293" s="887">
        <v>85.2</v>
      </c>
      <c r="V293" s="771">
        <f t="shared" si="28"/>
        <v>-21.300000000000004</v>
      </c>
      <c r="W293" s="887">
        <v>63.9</v>
      </c>
      <c r="X293" s="772">
        <f t="shared" si="29"/>
        <v>2491.62</v>
      </c>
    </row>
    <row r="294" spans="2:24" ht="15.75" x14ac:dyDescent="0.25">
      <c r="B294" s="893" t="s">
        <v>310</v>
      </c>
      <c r="C294" s="892" t="s">
        <v>634</v>
      </c>
      <c r="D294" s="891">
        <v>43445</v>
      </c>
      <c r="E294" s="890">
        <v>41927.949999999997</v>
      </c>
      <c r="F294" s="889"/>
      <c r="G294" s="888">
        <v>1E+16</v>
      </c>
      <c r="H294" s="887">
        <f t="shared" si="24"/>
        <v>3</v>
      </c>
      <c r="I294" s="887">
        <v>0</v>
      </c>
      <c r="J294" s="771">
        <f t="shared" si="25"/>
        <v>0</v>
      </c>
      <c r="K294" s="887">
        <v>0</v>
      </c>
      <c r="L294" s="772">
        <f t="shared" si="26"/>
        <v>41927.949999999997</v>
      </c>
      <c r="N294" s="893" t="s">
        <v>359</v>
      </c>
      <c r="O294" s="892" t="s">
        <v>537</v>
      </c>
      <c r="P294" s="891">
        <v>29951</v>
      </c>
      <c r="Q294" s="890">
        <v>32486.61</v>
      </c>
      <c r="R294" s="889"/>
      <c r="S294" s="888">
        <v>8.3333333333333329E-2</v>
      </c>
      <c r="T294" s="887">
        <f t="shared" si="27"/>
        <v>8.3333333333333329E-2</v>
      </c>
      <c r="U294" s="887">
        <v>0</v>
      </c>
      <c r="V294" s="771">
        <f t="shared" si="28"/>
        <v>32486.61</v>
      </c>
      <c r="W294" s="887">
        <v>32486.61</v>
      </c>
      <c r="X294" s="772">
        <f t="shared" si="29"/>
        <v>0</v>
      </c>
    </row>
    <row r="295" spans="2:24" ht="15.75" x14ac:dyDescent="0.25">
      <c r="B295" s="893" t="s">
        <v>310</v>
      </c>
      <c r="C295" s="892" t="s">
        <v>635</v>
      </c>
      <c r="D295" s="891">
        <v>43787</v>
      </c>
      <c r="E295" s="890">
        <v>45527.38</v>
      </c>
      <c r="F295" s="889"/>
      <c r="G295" s="888">
        <v>1E+16</v>
      </c>
      <c r="H295" s="887">
        <f t="shared" si="24"/>
        <v>2</v>
      </c>
      <c r="I295" s="887">
        <v>0</v>
      </c>
      <c r="J295" s="771">
        <f t="shared" si="25"/>
        <v>0</v>
      </c>
      <c r="K295" s="887">
        <v>0</v>
      </c>
      <c r="L295" s="772">
        <f t="shared" si="26"/>
        <v>45527.38</v>
      </c>
      <c r="N295" s="893" t="s">
        <v>359</v>
      </c>
      <c r="O295" s="892" t="s">
        <v>537</v>
      </c>
      <c r="P295" s="891">
        <v>35795</v>
      </c>
      <c r="Q295" s="890">
        <v>32900</v>
      </c>
      <c r="R295" s="889"/>
      <c r="S295" s="888">
        <v>25</v>
      </c>
      <c r="T295" s="887">
        <f t="shared" si="27"/>
        <v>24</v>
      </c>
      <c r="U295" s="887">
        <v>1338.1200000000001</v>
      </c>
      <c r="V295" s="771">
        <f t="shared" si="28"/>
        <v>29220.2</v>
      </c>
      <c r="W295" s="887">
        <v>30558.32</v>
      </c>
      <c r="X295" s="772">
        <f t="shared" si="29"/>
        <v>2341.6800000000003</v>
      </c>
    </row>
    <row r="296" spans="2:24" ht="15.75" x14ac:dyDescent="0.25">
      <c r="B296" s="893" t="s">
        <v>310</v>
      </c>
      <c r="C296" s="892" t="s">
        <v>626</v>
      </c>
      <c r="D296" s="891">
        <v>40482</v>
      </c>
      <c r="E296" s="890">
        <v>64501.85</v>
      </c>
      <c r="F296" s="889"/>
      <c r="G296" s="888">
        <v>101312682.58333333</v>
      </c>
      <c r="H296" s="887">
        <f t="shared" si="24"/>
        <v>11</v>
      </c>
      <c r="I296" s="887">
        <v>0</v>
      </c>
      <c r="J296" s="771">
        <f t="shared" si="25"/>
        <v>0</v>
      </c>
      <c r="K296" s="887">
        <v>0</v>
      </c>
      <c r="L296" s="772">
        <f t="shared" si="26"/>
        <v>64501.85</v>
      </c>
      <c r="N296" s="893" t="s">
        <v>359</v>
      </c>
      <c r="O296" s="892" t="s">
        <v>537</v>
      </c>
      <c r="P296" s="891">
        <v>36160</v>
      </c>
      <c r="Q296" s="890">
        <v>29750</v>
      </c>
      <c r="R296" s="889"/>
      <c r="S296" s="888">
        <v>25</v>
      </c>
      <c r="T296" s="887">
        <f t="shared" si="27"/>
        <v>23</v>
      </c>
      <c r="U296" s="887">
        <v>1208.1600000000001</v>
      </c>
      <c r="V296" s="771">
        <f t="shared" si="28"/>
        <v>25219.32</v>
      </c>
      <c r="W296" s="887">
        <v>26427.48</v>
      </c>
      <c r="X296" s="772">
        <f t="shared" si="29"/>
        <v>3322.5200000000004</v>
      </c>
    </row>
    <row r="297" spans="2:24" ht="15.75" x14ac:dyDescent="0.25">
      <c r="B297" s="893" t="s">
        <v>310</v>
      </c>
      <c r="C297" s="892" t="s">
        <v>636</v>
      </c>
      <c r="D297" s="891">
        <v>43985</v>
      </c>
      <c r="E297" s="890">
        <v>2116.04</v>
      </c>
      <c r="F297" s="889"/>
      <c r="G297" s="888">
        <v>1E+16</v>
      </c>
      <c r="H297" s="887">
        <f t="shared" si="24"/>
        <v>1</v>
      </c>
      <c r="I297" s="887">
        <v>0</v>
      </c>
      <c r="J297" s="771">
        <f t="shared" si="25"/>
        <v>0</v>
      </c>
      <c r="K297" s="887">
        <v>0</v>
      </c>
      <c r="L297" s="772">
        <f t="shared" si="26"/>
        <v>2116.04</v>
      </c>
      <c r="N297" s="893" t="s">
        <v>359</v>
      </c>
      <c r="O297" s="892" t="s">
        <v>537</v>
      </c>
      <c r="P297" s="891">
        <v>36160</v>
      </c>
      <c r="Q297" s="890">
        <v>23100</v>
      </c>
      <c r="R297" s="889"/>
      <c r="S297" s="888">
        <v>25</v>
      </c>
      <c r="T297" s="887">
        <f t="shared" si="27"/>
        <v>23</v>
      </c>
      <c r="U297" s="887">
        <v>930.96</v>
      </c>
      <c r="V297" s="771">
        <f t="shared" si="28"/>
        <v>19531.150000000001</v>
      </c>
      <c r="W297" s="887">
        <v>20462.11</v>
      </c>
      <c r="X297" s="772">
        <f t="shared" si="29"/>
        <v>2637.8899999999994</v>
      </c>
    </row>
    <row r="298" spans="2:24" ht="15.75" x14ac:dyDescent="0.25">
      <c r="B298" s="893" t="s">
        <v>310</v>
      </c>
      <c r="C298" s="892" t="s">
        <v>637</v>
      </c>
      <c r="D298" s="891">
        <v>44130</v>
      </c>
      <c r="E298" s="890">
        <v>26709.71</v>
      </c>
      <c r="F298" s="889"/>
      <c r="G298" s="888">
        <v>1E+16</v>
      </c>
      <c r="H298" s="887">
        <f t="shared" si="24"/>
        <v>1</v>
      </c>
      <c r="I298" s="887">
        <v>0</v>
      </c>
      <c r="J298" s="771">
        <f t="shared" si="25"/>
        <v>0</v>
      </c>
      <c r="K298" s="887">
        <v>0</v>
      </c>
      <c r="L298" s="772">
        <f t="shared" si="26"/>
        <v>26709.71</v>
      </c>
      <c r="N298" s="893" t="s">
        <v>359</v>
      </c>
      <c r="O298" s="892" t="s">
        <v>537</v>
      </c>
      <c r="P298" s="891">
        <v>36525</v>
      </c>
      <c r="Q298" s="890">
        <v>20300.830000000002</v>
      </c>
      <c r="R298" s="889"/>
      <c r="S298" s="888">
        <v>25</v>
      </c>
      <c r="T298" s="887">
        <f t="shared" si="27"/>
        <v>22</v>
      </c>
      <c r="U298" s="887">
        <v>823.31999999999994</v>
      </c>
      <c r="V298" s="771">
        <f t="shared" si="28"/>
        <v>16389.830000000002</v>
      </c>
      <c r="W298" s="887">
        <v>17213.150000000001</v>
      </c>
      <c r="X298" s="772">
        <f t="shared" si="29"/>
        <v>3087.6800000000003</v>
      </c>
    </row>
    <row r="299" spans="2:24" ht="15.75" x14ac:dyDescent="0.25">
      <c r="B299" s="893" t="e">
        <v>#N/A</v>
      </c>
      <c r="C299" s="892" t="s">
        <v>637</v>
      </c>
      <c r="D299" s="891">
        <v>44130</v>
      </c>
      <c r="E299" s="890">
        <v>-26709.71</v>
      </c>
      <c r="F299" s="889"/>
      <c r="G299" s="888">
        <v>1E+16</v>
      </c>
      <c r="H299" s="887">
        <f t="shared" si="24"/>
        <v>1</v>
      </c>
      <c r="I299" s="887">
        <v>0</v>
      </c>
      <c r="J299" s="771">
        <f t="shared" si="25"/>
        <v>0</v>
      </c>
      <c r="K299" s="887">
        <v>0</v>
      </c>
      <c r="L299" s="772">
        <f t="shared" si="26"/>
        <v>0</v>
      </c>
      <c r="N299" s="893" t="s">
        <v>359</v>
      </c>
      <c r="O299" s="892" t="s">
        <v>537</v>
      </c>
      <c r="P299" s="891">
        <v>35795</v>
      </c>
      <c r="Q299" s="890">
        <v>14000</v>
      </c>
      <c r="R299" s="889"/>
      <c r="S299" s="888">
        <v>25</v>
      </c>
      <c r="T299" s="887">
        <f t="shared" si="27"/>
        <v>24</v>
      </c>
      <c r="U299" s="887">
        <v>569.52</v>
      </c>
      <c r="V299" s="771">
        <f t="shared" si="28"/>
        <v>12433.93</v>
      </c>
      <c r="W299" s="887">
        <v>13003.45</v>
      </c>
      <c r="X299" s="772">
        <f t="shared" si="29"/>
        <v>996.54999999999927</v>
      </c>
    </row>
    <row r="300" spans="2:24" ht="15.75" x14ac:dyDescent="0.25">
      <c r="B300" s="893" t="s">
        <v>310</v>
      </c>
      <c r="C300" s="892" t="s">
        <v>638</v>
      </c>
      <c r="D300" s="891">
        <v>44169</v>
      </c>
      <c r="E300" s="890">
        <v>6079.67</v>
      </c>
      <c r="F300" s="889"/>
      <c r="G300" s="888">
        <v>1E+16</v>
      </c>
      <c r="H300" s="887">
        <f t="shared" si="24"/>
        <v>1</v>
      </c>
      <c r="I300" s="887">
        <v>0</v>
      </c>
      <c r="J300" s="771">
        <f t="shared" si="25"/>
        <v>0</v>
      </c>
      <c r="K300" s="887">
        <v>0</v>
      </c>
      <c r="L300" s="772">
        <f t="shared" si="26"/>
        <v>6079.67</v>
      </c>
      <c r="N300" s="893" t="s">
        <v>359</v>
      </c>
      <c r="O300" s="892" t="s">
        <v>537</v>
      </c>
      <c r="P300" s="891">
        <v>30316</v>
      </c>
      <c r="Q300" s="890">
        <v>13895</v>
      </c>
      <c r="R300" s="889"/>
      <c r="S300" s="888">
        <v>8.3333333333333329E-2</v>
      </c>
      <c r="T300" s="887">
        <f t="shared" si="27"/>
        <v>8.3333333333333329E-2</v>
      </c>
      <c r="U300" s="887">
        <v>0</v>
      </c>
      <c r="V300" s="771">
        <f t="shared" si="28"/>
        <v>13895</v>
      </c>
      <c r="W300" s="887">
        <v>13895</v>
      </c>
      <c r="X300" s="772">
        <f t="shared" si="29"/>
        <v>0</v>
      </c>
    </row>
    <row r="301" spans="2:24" ht="15.75" x14ac:dyDescent="0.25">
      <c r="B301" s="893" t="e">
        <v>#N/A</v>
      </c>
      <c r="C301" s="892" t="s">
        <v>634</v>
      </c>
      <c r="D301" s="891">
        <v>43445</v>
      </c>
      <c r="E301" s="890">
        <v>701.89</v>
      </c>
      <c r="F301" s="889"/>
      <c r="G301" s="888">
        <v>1E+16</v>
      </c>
      <c r="H301" s="887">
        <f t="shared" si="24"/>
        <v>3</v>
      </c>
      <c r="I301" s="887">
        <v>0</v>
      </c>
      <c r="J301" s="771">
        <f t="shared" si="25"/>
        <v>0</v>
      </c>
      <c r="K301" s="887">
        <v>0</v>
      </c>
      <c r="L301" s="772">
        <f t="shared" si="26"/>
        <v>701.89</v>
      </c>
      <c r="N301" s="893" t="s">
        <v>359</v>
      </c>
      <c r="O301" s="892" t="s">
        <v>537</v>
      </c>
      <c r="P301" s="891">
        <v>28855</v>
      </c>
      <c r="Q301" s="890">
        <v>13330.83</v>
      </c>
      <c r="R301" s="889"/>
      <c r="S301" s="888">
        <v>8.3333333333333329E-2</v>
      </c>
      <c r="T301" s="887">
        <f t="shared" si="27"/>
        <v>8.3333333333333329E-2</v>
      </c>
      <c r="U301" s="887">
        <v>0</v>
      </c>
      <c r="V301" s="771">
        <f t="shared" si="28"/>
        <v>13330.83</v>
      </c>
      <c r="W301" s="887">
        <v>13330.83</v>
      </c>
      <c r="X301" s="772">
        <f t="shared" si="29"/>
        <v>0</v>
      </c>
    </row>
    <row r="302" spans="2:24" ht="15.75" x14ac:dyDescent="0.25">
      <c r="B302" s="893" t="e">
        <v>#N/A</v>
      </c>
      <c r="C302" s="892" t="s">
        <v>635</v>
      </c>
      <c r="D302" s="891">
        <v>43787</v>
      </c>
      <c r="E302" s="890">
        <v>546.87</v>
      </c>
      <c r="F302" s="889"/>
      <c r="G302" s="888">
        <v>1E+16</v>
      </c>
      <c r="H302" s="887">
        <f t="shared" si="24"/>
        <v>2</v>
      </c>
      <c r="I302" s="887">
        <v>0</v>
      </c>
      <c r="J302" s="771">
        <f t="shared" si="25"/>
        <v>0</v>
      </c>
      <c r="K302" s="887">
        <v>0</v>
      </c>
      <c r="L302" s="772">
        <f t="shared" si="26"/>
        <v>546.87</v>
      </c>
      <c r="N302" s="893" t="s">
        <v>359</v>
      </c>
      <c r="O302" s="892" t="s">
        <v>537</v>
      </c>
      <c r="P302" s="891">
        <v>36525</v>
      </c>
      <c r="Q302" s="890">
        <v>12950</v>
      </c>
      <c r="R302" s="889"/>
      <c r="S302" s="888">
        <v>25</v>
      </c>
      <c r="T302" s="887">
        <f t="shared" si="27"/>
        <v>22</v>
      </c>
      <c r="U302" s="887">
        <v>525.24</v>
      </c>
      <c r="V302" s="771">
        <f t="shared" si="28"/>
        <v>10455.06</v>
      </c>
      <c r="W302" s="887">
        <v>10980.3</v>
      </c>
      <c r="X302" s="772">
        <f t="shared" si="29"/>
        <v>1969.7000000000007</v>
      </c>
    </row>
    <row r="303" spans="2:24" ht="15.75" x14ac:dyDescent="0.25">
      <c r="B303" s="893" t="e">
        <v>#N/A</v>
      </c>
      <c r="C303" s="892" t="s">
        <v>636</v>
      </c>
      <c r="D303" s="891">
        <v>43985</v>
      </c>
      <c r="E303" s="890">
        <v>8.02</v>
      </c>
      <c r="F303" s="889"/>
      <c r="G303" s="888">
        <v>1E+16</v>
      </c>
      <c r="H303" s="887">
        <f t="shared" si="24"/>
        <v>1</v>
      </c>
      <c r="I303" s="887">
        <v>0</v>
      </c>
      <c r="J303" s="771">
        <f t="shared" si="25"/>
        <v>0</v>
      </c>
      <c r="K303" s="887">
        <v>0</v>
      </c>
      <c r="L303" s="772">
        <f t="shared" si="26"/>
        <v>8.02</v>
      </c>
      <c r="N303" s="893" t="s">
        <v>359</v>
      </c>
      <c r="O303" s="892" t="s">
        <v>537</v>
      </c>
      <c r="P303" s="891">
        <v>31777</v>
      </c>
      <c r="Q303" s="890">
        <v>11942.3</v>
      </c>
      <c r="R303" s="889"/>
      <c r="S303" s="888">
        <v>35</v>
      </c>
      <c r="T303" s="887">
        <f t="shared" si="27"/>
        <v>35</v>
      </c>
      <c r="U303" s="887">
        <v>344.4</v>
      </c>
      <c r="V303" s="771">
        <f t="shared" si="28"/>
        <v>11310.95</v>
      </c>
      <c r="W303" s="887">
        <v>11655.35</v>
      </c>
      <c r="X303" s="772">
        <f t="shared" si="29"/>
        <v>286.94999999999891</v>
      </c>
    </row>
    <row r="304" spans="2:24" ht="15.75" x14ac:dyDescent="0.25">
      <c r="B304" s="893" t="e">
        <v>#N/A</v>
      </c>
      <c r="C304" s="892" t="s">
        <v>638</v>
      </c>
      <c r="D304" s="891">
        <v>44169</v>
      </c>
      <c r="E304" s="890">
        <v>66.7</v>
      </c>
      <c r="F304" s="889"/>
      <c r="G304" s="888">
        <v>1E+16</v>
      </c>
      <c r="H304" s="887">
        <f t="shared" si="24"/>
        <v>1</v>
      </c>
      <c r="I304" s="887">
        <v>0</v>
      </c>
      <c r="J304" s="771">
        <f t="shared" si="25"/>
        <v>0</v>
      </c>
      <c r="K304" s="887">
        <v>0</v>
      </c>
      <c r="L304" s="772">
        <f t="shared" si="26"/>
        <v>66.7</v>
      </c>
      <c r="N304" s="893" t="s">
        <v>359</v>
      </c>
      <c r="O304" s="892" t="s">
        <v>537</v>
      </c>
      <c r="P304" s="891">
        <v>31047</v>
      </c>
      <c r="Q304" s="890">
        <v>10299</v>
      </c>
      <c r="R304" s="889"/>
      <c r="S304" s="888">
        <v>8.3333333333333329E-2</v>
      </c>
      <c r="T304" s="887">
        <f t="shared" si="27"/>
        <v>8.3333333333333329E-2</v>
      </c>
      <c r="U304" s="887">
        <v>0</v>
      </c>
      <c r="V304" s="771">
        <f t="shared" si="28"/>
        <v>10299</v>
      </c>
      <c r="W304" s="887">
        <v>10299</v>
      </c>
      <c r="X304" s="772">
        <f t="shared" si="29"/>
        <v>0</v>
      </c>
    </row>
    <row r="305" spans="2:24" ht="15.75" x14ac:dyDescent="0.25">
      <c r="B305" s="893">
        <v>0</v>
      </c>
      <c r="C305" s="892" t="s">
        <v>639</v>
      </c>
      <c r="D305" s="891">
        <v>42855</v>
      </c>
      <c r="E305" s="890">
        <v>4917.8500000000004</v>
      </c>
      <c r="F305" s="889"/>
      <c r="G305" s="888">
        <v>30</v>
      </c>
      <c r="H305" s="887">
        <f t="shared" si="24"/>
        <v>4</v>
      </c>
      <c r="I305" s="887">
        <v>-163.92000000000002</v>
      </c>
      <c r="J305" s="771">
        <f t="shared" si="25"/>
        <v>764.96</v>
      </c>
      <c r="K305" s="887">
        <v>601.04</v>
      </c>
      <c r="L305" s="772">
        <f t="shared" si="26"/>
        <v>4316.8100000000004</v>
      </c>
      <c r="N305" s="893" t="s">
        <v>359</v>
      </c>
      <c r="O305" s="892" t="s">
        <v>537</v>
      </c>
      <c r="P305" s="891">
        <v>35795</v>
      </c>
      <c r="Q305" s="890">
        <v>9520.4699999999993</v>
      </c>
      <c r="R305" s="889"/>
      <c r="S305" s="888">
        <v>25</v>
      </c>
      <c r="T305" s="887">
        <f t="shared" si="27"/>
        <v>24</v>
      </c>
      <c r="U305" s="887">
        <v>387.24</v>
      </c>
      <c r="V305" s="771">
        <f t="shared" si="28"/>
        <v>8455.67</v>
      </c>
      <c r="W305" s="887">
        <v>8842.91</v>
      </c>
      <c r="X305" s="772">
        <f t="shared" si="29"/>
        <v>677.55999999999949</v>
      </c>
    </row>
    <row r="306" spans="2:24" ht="15.75" x14ac:dyDescent="0.25">
      <c r="B306" s="893">
        <v>0</v>
      </c>
      <c r="C306" s="892" t="s">
        <v>640</v>
      </c>
      <c r="D306" s="891">
        <v>42855</v>
      </c>
      <c r="E306" s="890">
        <v>10549.18</v>
      </c>
      <c r="F306" s="889"/>
      <c r="G306" s="888">
        <v>30</v>
      </c>
      <c r="H306" s="887">
        <f t="shared" si="24"/>
        <v>4</v>
      </c>
      <c r="I306" s="887">
        <v>-351.6</v>
      </c>
      <c r="J306" s="771">
        <f t="shared" si="25"/>
        <v>1640.8000000000002</v>
      </c>
      <c r="K306" s="887">
        <v>1289.2</v>
      </c>
      <c r="L306" s="772">
        <f t="shared" si="26"/>
        <v>9259.98</v>
      </c>
      <c r="N306" s="893" t="s">
        <v>359</v>
      </c>
      <c r="O306" s="892" t="s">
        <v>537</v>
      </c>
      <c r="P306" s="891">
        <v>31412</v>
      </c>
      <c r="Q306" s="890">
        <v>9444</v>
      </c>
      <c r="R306" s="889"/>
      <c r="S306" s="888">
        <v>35</v>
      </c>
      <c r="T306" s="887">
        <f t="shared" si="27"/>
        <v>35</v>
      </c>
      <c r="U306" s="887">
        <v>0</v>
      </c>
      <c r="V306" s="771">
        <f t="shared" si="28"/>
        <v>9444</v>
      </c>
      <c r="W306" s="887">
        <v>9444</v>
      </c>
      <c r="X306" s="772">
        <f t="shared" si="29"/>
        <v>0</v>
      </c>
    </row>
    <row r="307" spans="2:24" ht="15.75" x14ac:dyDescent="0.25">
      <c r="B307" s="893">
        <v>0</v>
      </c>
      <c r="C307" s="892" t="s">
        <v>641</v>
      </c>
      <c r="D307" s="891">
        <v>43293</v>
      </c>
      <c r="E307" s="890">
        <v>6427.18</v>
      </c>
      <c r="F307" s="889"/>
      <c r="G307" s="888">
        <v>30</v>
      </c>
      <c r="H307" s="887">
        <f t="shared" si="24"/>
        <v>3</v>
      </c>
      <c r="I307" s="887">
        <v>-214.56</v>
      </c>
      <c r="J307" s="771">
        <f t="shared" si="25"/>
        <v>723.45</v>
      </c>
      <c r="K307" s="887">
        <v>508.89</v>
      </c>
      <c r="L307" s="772">
        <f t="shared" si="26"/>
        <v>5918.29</v>
      </c>
      <c r="N307" s="893" t="s">
        <v>359</v>
      </c>
      <c r="O307" s="892" t="s">
        <v>537</v>
      </c>
      <c r="P307" s="891">
        <v>35795</v>
      </c>
      <c r="Q307" s="890">
        <v>9233.34</v>
      </c>
      <c r="R307" s="889"/>
      <c r="S307" s="888">
        <v>25</v>
      </c>
      <c r="T307" s="887">
        <f t="shared" si="27"/>
        <v>24</v>
      </c>
      <c r="U307" s="887">
        <v>375.6</v>
      </c>
      <c r="V307" s="771">
        <f t="shared" si="28"/>
        <v>8200.5499999999993</v>
      </c>
      <c r="W307" s="887">
        <v>8576.15</v>
      </c>
      <c r="X307" s="772">
        <f t="shared" si="29"/>
        <v>657.19000000000051</v>
      </c>
    </row>
    <row r="308" spans="2:24" ht="15.75" x14ac:dyDescent="0.25">
      <c r="B308" s="893">
        <v>0</v>
      </c>
      <c r="C308" s="892" t="s">
        <v>642</v>
      </c>
      <c r="D308" s="891">
        <v>43425</v>
      </c>
      <c r="E308" s="890">
        <v>987.16</v>
      </c>
      <c r="F308" s="889"/>
      <c r="G308" s="888">
        <v>30</v>
      </c>
      <c r="H308" s="887">
        <f t="shared" si="24"/>
        <v>3</v>
      </c>
      <c r="I308" s="887">
        <v>-32.880000000000003</v>
      </c>
      <c r="J308" s="771">
        <f t="shared" si="25"/>
        <v>101.38</v>
      </c>
      <c r="K308" s="887">
        <v>68.5</v>
      </c>
      <c r="L308" s="772">
        <f t="shared" si="26"/>
        <v>918.66</v>
      </c>
      <c r="N308" s="893" t="s">
        <v>359</v>
      </c>
      <c r="O308" s="892" t="s">
        <v>537</v>
      </c>
      <c r="P308" s="891">
        <v>38717</v>
      </c>
      <c r="Q308" s="890">
        <v>8464.44</v>
      </c>
      <c r="R308" s="889"/>
      <c r="S308" s="888">
        <v>25</v>
      </c>
      <c r="T308" s="887">
        <f t="shared" si="27"/>
        <v>16</v>
      </c>
      <c r="U308" s="887">
        <v>340.20000000000005</v>
      </c>
      <c r="V308" s="771">
        <f t="shared" si="28"/>
        <v>4779.53</v>
      </c>
      <c r="W308" s="887">
        <v>5119.7299999999996</v>
      </c>
      <c r="X308" s="772">
        <f t="shared" si="29"/>
        <v>3344.7100000000009</v>
      </c>
    </row>
    <row r="309" spans="2:24" ht="15.75" x14ac:dyDescent="0.25">
      <c r="B309" s="893">
        <v>0</v>
      </c>
      <c r="C309" s="892" t="s">
        <v>643</v>
      </c>
      <c r="D309" s="891">
        <v>43481</v>
      </c>
      <c r="E309" s="890">
        <v>6204.32</v>
      </c>
      <c r="F309" s="889"/>
      <c r="G309" s="888">
        <v>30</v>
      </c>
      <c r="H309" s="887">
        <f t="shared" si="24"/>
        <v>2</v>
      </c>
      <c r="I309" s="887">
        <v>-206.76</v>
      </c>
      <c r="J309" s="771">
        <f t="shared" si="25"/>
        <v>603.04999999999995</v>
      </c>
      <c r="K309" s="887">
        <v>396.29</v>
      </c>
      <c r="L309" s="772">
        <f t="shared" si="26"/>
        <v>5808.03</v>
      </c>
      <c r="N309" s="893" t="s">
        <v>359</v>
      </c>
      <c r="O309" s="892" t="s">
        <v>537</v>
      </c>
      <c r="P309" s="891">
        <v>30681</v>
      </c>
      <c r="Q309" s="890">
        <v>8283.77</v>
      </c>
      <c r="R309" s="889"/>
      <c r="S309" s="888">
        <v>8.3333333333333329E-2</v>
      </c>
      <c r="T309" s="887">
        <f t="shared" si="27"/>
        <v>8.3333333333333329E-2</v>
      </c>
      <c r="U309" s="887">
        <v>0</v>
      </c>
      <c r="V309" s="771">
        <f t="shared" si="28"/>
        <v>8283.77</v>
      </c>
      <c r="W309" s="887">
        <v>8283.77</v>
      </c>
      <c r="X309" s="772">
        <f t="shared" si="29"/>
        <v>0</v>
      </c>
    </row>
    <row r="310" spans="2:24" ht="15.75" x14ac:dyDescent="0.25">
      <c r="B310" s="893">
        <v>0</v>
      </c>
      <c r="C310" s="892" t="s">
        <v>644</v>
      </c>
      <c r="D310" s="891">
        <v>43409</v>
      </c>
      <c r="E310" s="890">
        <v>6877.56</v>
      </c>
      <c r="F310" s="889"/>
      <c r="G310" s="888">
        <v>30</v>
      </c>
      <c r="H310" s="887">
        <f t="shared" si="24"/>
        <v>3</v>
      </c>
      <c r="I310" s="887">
        <v>-229.20000000000002</v>
      </c>
      <c r="J310" s="771">
        <f t="shared" si="25"/>
        <v>592.1</v>
      </c>
      <c r="K310" s="887">
        <v>362.9</v>
      </c>
      <c r="L310" s="772">
        <f t="shared" si="26"/>
        <v>6514.6600000000008</v>
      </c>
      <c r="N310" s="893" t="s">
        <v>359</v>
      </c>
      <c r="O310" s="892" t="s">
        <v>537</v>
      </c>
      <c r="P310" s="891">
        <v>29220</v>
      </c>
      <c r="Q310" s="890">
        <v>7031.18</v>
      </c>
      <c r="R310" s="889"/>
      <c r="S310" s="888">
        <v>8.3333333333333329E-2</v>
      </c>
      <c r="T310" s="887">
        <f t="shared" si="27"/>
        <v>8.3333333333333329E-2</v>
      </c>
      <c r="U310" s="887">
        <v>0</v>
      </c>
      <c r="V310" s="771">
        <f t="shared" si="28"/>
        <v>7031.18</v>
      </c>
      <c r="W310" s="887">
        <v>7031.18</v>
      </c>
      <c r="X310" s="772">
        <f t="shared" si="29"/>
        <v>0</v>
      </c>
    </row>
    <row r="311" spans="2:24" ht="15.75" x14ac:dyDescent="0.25">
      <c r="B311" s="893">
        <v>0</v>
      </c>
      <c r="C311" s="892" t="s">
        <v>645</v>
      </c>
      <c r="D311" s="891">
        <v>43754</v>
      </c>
      <c r="E311" s="890">
        <v>8082.79</v>
      </c>
      <c r="F311" s="889"/>
      <c r="G311" s="888">
        <v>30</v>
      </c>
      <c r="H311" s="887">
        <f t="shared" si="24"/>
        <v>2</v>
      </c>
      <c r="I311" s="887">
        <v>-269.39999999999998</v>
      </c>
      <c r="J311" s="771">
        <f t="shared" si="25"/>
        <v>583.70000000000005</v>
      </c>
      <c r="K311" s="887">
        <v>314.3</v>
      </c>
      <c r="L311" s="772">
        <f t="shared" si="26"/>
        <v>7768.49</v>
      </c>
      <c r="N311" s="893" t="s">
        <v>359</v>
      </c>
      <c r="O311" s="892" t="s">
        <v>537</v>
      </c>
      <c r="P311" s="891">
        <v>28125</v>
      </c>
      <c r="Q311" s="890">
        <v>1434.27</v>
      </c>
      <c r="R311" s="889"/>
      <c r="S311" s="888">
        <v>8.3333333333333329E-2</v>
      </c>
      <c r="T311" s="887">
        <f t="shared" si="27"/>
        <v>8.3333333333333329E-2</v>
      </c>
      <c r="U311" s="887">
        <v>0</v>
      </c>
      <c r="V311" s="771">
        <f t="shared" si="28"/>
        <v>1434.27</v>
      </c>
      <c r="W311" s="887">
        <v>1434.27</v>
      </c>
      <c r="X311" s="772">
        <f t="shared" si="29"/>
        <v>0</v>
      </c>
    </row>
    <row r="312" spans="2:24" ht="15.75" x14ac:dyDescent="0.25">
      <c r="B312" s="893">
        <v>0</v>
      </c>
      <c r="C312" s="892" t="s">
        <v>646</v>
      </c>
      <c r="D312" s="891">
        <v>43811</v>
      </c>
      <c r="E312" s="890">
        <v>7068.13</v>
      </c>
      <c r="F312" s="889"/>
      <c r="G312" s="888">
        <v>30</v>
      </c>
      <c r="H312" s="887">
        <f t="shared" si="24"/>
        <v>2</v>
      </c>
      <c r="I312" s="887">
        <v>-235.56</v>
      </c>
      <c r="J312" s="771">
        <f t="shared" si="25"/>
        <v>490.75</v>
      </c>
      <c r="K312" s="887">
        <v>255.19</v>
      </c>
      <c r="L312" s="772">
        <f t="shared" si="26"/>
        <v>6812.9400000000005</v>
      </c>
      <c r="N312" s="893" t="s">
        <v>359</v>
      </c>
      <c r="O312" s="892" t="s">
        <v>537</v>
      </c>
      <c r="P312" s="891">
        <v>35795</v>
      </c>
      <c r="Q312" s="890">
        <v>2732.52</v>
      </c>
      <c r="R312" s="889"/>
      <c r="S312" s="888">
        <v>25</v>
      </c>
      <c r="T312" s="887">
        <f t="shared" si="27"/>
        <v>24</v>
      </c>
      <c r="U312" s="887">
        <v>111.24</v>
      </c>
      <c r="V312" s="771">
        <f t="shared" si="28"/>
        <v>2426.7200000000003</v>
      </c>
      <c r="W312" s="887">
        <v>2537.96</v>
      </c>
      <c r="X312" s="772">
        <f t="shared" si="29"/>
        <v>194.55999999999995</v>
      </c>
    </row>
    <row r="313" spans="2:24" ht="15.75" x14ac:dyDescent="0.25">
      <c r="B313" s="893">
        <v>0</v>
      </c>
      <c r="C313" s="892" t="s">
        <v>647</v>
      </c>
      <c r="D313" s="891">
        <v>43886</v>
      </c>
      <c r="E313" s="890">
        <v>5881.04</v>
      </c>
      <c r="F313" s="889"/>
      <c r="G313" s="888">
        <v>30</v>
      </c>
      <c r="H313" s="887">
        <f t="shared" si="24"/>
        <v>1</v>
      </c>
      <c r="I313" s="887">
        <v>-196.07999999999998</v>
      </c>
      <c r="J313" s="771">
        <f t="shared" si="25"/>
        <v>294.12</v>
      </c>
      <c r="K313" s="887">
        <v>98.04</v>
      </c>
      <c r="L313" s="772">
        <f t="shared" si="26"/>
        <v>5783</v>
      </c>
      <c r="N313" s="893" t="s">
        <v>359</v>
      </c>
      <c r="O313" s="892" t="s">
        <v>537</v>
      </c>
      <c r="P313" s="891">
        <v>27759</v>
      </c>
      <c r="Q313" s="890">
        <v>205.46</v>
      </c>
      <c r="R313" s="889"/>
      <c r="S313" s="888">
        <v>8.3333333333333329E-2</v>
      </c>
      <c r="T313" s="887">
        <f t="shared" si="27"/>
        <v>8.3333333333333329E-2</v>
      </c>
      <c r="U313" s="887">
        <v>0</v>
      </c>
      <c r="V313" s="771">
        <f t="shared" si="28"/>
        <v>205.46</v>
      </c>
      <c r="W313" s="887">
        <v>205.46</v>
      </c>
      <c r="X313" s="772">
        <f t="shared" si="29"/>
        <v>0</v>
      </c>
    </row>
    <row r="314" spans="2:24" ht="15.75" x14ac:dyDescent="0.25">
      <c r="B314" s="893">
        <v>0</v>
      </c>
      <c r="C314" s="892" t="s">
        <v>648</v>
      </c>
      <c r="D314" s="891">
        <v>43886</v>
      </c>
      <c r="E314" s="890">
        <v>5881.09</v>
      </c>
      <c r="F314" s="889"/>
      <c r="G314" s="888">
        <v>30</v>
      </c>
      <c r="H314" s="887">
        <f t="shared" si="24"/>
        <v>1</v>
      </c>
      <c r="I314" s="887">
        <v>-196.07999999999998</v>
      </c>
      <c r="J314" s="771">
        <f t="shared" si="25"/>
        <v>294.12</v>
      </c>
      <c r="K314" s="887">
        <v>98.04</v>
      </c>
      <c r="L314" s="772">
        <f t="shared" si="26"/>
        <v>5783.05</v>
      </c>
      <c r="N314" s="893" t="s">
        <v>359</v>
      </c>
      <c r="O314" s="892" t="s">
        <v>537</v>
      </c>
      <c r="P314" s="891">
        <v>35795</v>
      </c>
      <c r="Q314" s="890">
        <v>2054.6999999999998</v>
      </c>
      <c r="R314" s="889"/>
      <c r="S314" s="888">
        <v>25</v>
      </c>
      <c r="T314" s="887">
        <f t="shared" si="27"/>
        <v>24</v>
      </c>
      <c r="U314" s="887">
        <v>82.800000000000011</v>
      </c>
      <c r="V314" s="771">
        <f t="shared" si="28"/>
        <v>1819.99</v>
      </c>
      <c r="W314" s="887">
        <v>1902.79</v>
      </c>
      <c r="X314" s="772">
        <f t="shared" si="29"/>
        <v>151.90999999999985</v>
      </c>
    </row>
    <row r="315" spans="2:24" ht="15.75" x14ac:dyDescent="0.25">
      <c r="B315" s="893">
        <v>0</v>
      </c>
      <c r="C315" s="892" t="s">
        <v>649</v>
      </c>
      <c r="D315" s="891">
        <v>43997</v>
      </c>
      <c r="E315" s="890">
        <v>10001.56</v>
      </c>
      <c r="F315" s="889"/>
      <c r="G315" s="888">
        <v>30</v>
      </c>
      <c r="H315" s="887">
        <f t="shared" si="24"/>
        <v>1</v>
      </c>
      <c r="I315" s="887">
        <v>-333.36</v>
      </c>
      <c r="J315" s="771">
        <f t="shared" si="25"/>
        <v>416.70000000000005</v>
      </c>
      <c r="K315" s="887">
        <v>83.34</v>
      </c>
      <c r="L315" s="772">
        <f t="shared" si="26"/>
        <v>9918.2199999999993</v>
      </c>
      <c r="N315" s="893" t="s">
        <v>359</v>
      </c>
      <c r="O315" s="892" t="s">
        <v>537</v>
      </c>
      <c r="P315" s="891">
        <v>38352</v>
      </c>
      <c r="Q315" s="890">
        <v>1797.03</v>
      </c>
      <c r="R315" s="889"/>
      <c r="S315" s="888">
        <v>25</v>
      </c>
      <c r="T315" s="887">
        <f t="shared" si="27"/>
        <v>17</v>
      </c>
      <c r="U315" s="887">
        <v>72.599999999999994</v>
      </c>
      <c r="V315" s="771">
        <f t="shared" si="28"/>
        <v>1089.3600000000001</v>
      </c>
      <c r="W315" s="887">
        <v>1161.96</v>
      </c>
      <c r="X315" s="772">
        <f t="shared" si="29"/>
        <v>635.06999999999994</v>
      </c>
    </row>
    <row r="316" spans="2:24" ht="15.75" x14ac:dyDescent="0.25">
      <c r="B316" s="893" t="e">
        <v>#N/A</v>
      </c>
      <c r="C316" s="892" t="s">
        <v>641</v>
      </c>
      <c r="D316" s="891">
        <v>43293</v>
      </c>
      <c r="E316" s="890">
        <v>100.24</v>
      </c>
      <c r="F316" s="889"/>
      <c r="G316" s="888">
        <v>30</v>
      </c>
      <c r="H316" s="887">
        <f t="shared" si="24"/>
        <v>3</v>
      </c>
      <c r="I316" s="887">
        <v>-3.3600000000000003</v>
      </c>
      <c r="J316" s="771">
        <f t="shared" si="25"/>
        <v>11.48</v>
      </c>
      <c r="K316" s="887">
        <v>8.1199999999999992</v>
      </c>
      <c r="L316" s="772">
        <f t="shared" si="26"/>
        <v>92.11999999999999</v>
      </c>
      <c r="N316" s="893" t="s">
        <v>359</v>
      </c>
      <c r="O316" s="892" t="s">
        <v>537</v>
      </c>
      <c r="P316" s="891">
        <v>28490</v>
      </c>
      <c r="Q316" s="890">
        <v>409.2</v>
      </c>
      <c r="R316" s="889"/>
      <c r="S316" s="888">
        <v>8.3333333333333329E-2</v>
      </c>
      <c r="T316" s="887">
        <f t="shared" si="27"/>
        <v>8.3333333333333329E-2</v>
      </c>
      <c r="U316" s="887">
        <v>0</v>
      </c>
      <c r="V316" s="771">
        <f t="shared" si="28"/>
        <v>409.2</v>
      </c>
      <c r="W316" s="887">
        <v>409.2</v>
      </c>
      <c r="X316" s="772">
        <f t="shared" si="29"/>
        <v>0</v>
      </c>
    </row>
    <row r="317" spans="2:24" ht="15.75" x14ac:dyDescent="0.25">
      <c r="B317" s="893" t="e">
        <v>#N/A</v>
      </c>
      <c r="C317" s="892" t="s">
        <v>650</v>
      </c>
      <c r="D317" s="891">
        <v>43293</v>
      </c>
      <c r="E317" s="890">
        <v>3.28</v>
      </c>
      <c r="F317" s="889"/>
      <c r="G317" s="888">
        <v>30</v>
      </c>
      <c r="H317" s="887">
        <f t="shared" si="24"/>
        <v>3</v>
      </c>
      <c r="I317" s="887">
        <v>-0.12</v>
      </c>
      <c r="J317" s="771">
        <f t="shared" si="25"/>
        <v>0.38</v>
      </c>
      <c r="K317" s="887">
        <v>0.26</v>
      </c>
      <c r="L317" s="772">
        <f t="shared" si="26"/>
        <v>3.0199999999999996</v>
      </c>
      <c r="N317" s="893" t="s">
        <v>359</v>
      </c>
      <c r="O317" s="892" t="s">
        <v>537</v>
      </c>
      <c r="P317" s="891">
        <v>38352</v>
      </c>
      <c r="Q317" s="890">
        <v>1649.1</v>
      </c>
      <c r="R317" s="889"/>
      <c r="S317" s="888">
        <v>25</v>
      </c>
      <c r="T317" s="887">
        <f t="shared" si="27"/>
        <v>17</v>
      </c>
      <c r="U317" s="887">
        <v>66.240000000000009</v>
      </c>
      <c r="V317" s="771">
        <f t="shared" si="28"/>
        <v>997.21</v>
      </c>
      <c r="W317" s="887">
        <v>1063.45</v>
      </c>
      <c r="X317" s="772">
        <f t="shared" si="29"/>
        <v>585.64999999999986</v>
      </c>
    </row>
    <row r="318" spans="2:24" ht="15.75" x14ac:dyDescent="0.25">
      <c r="B318" s="893" t="e">
        <v>#N/A</v>
      </c>
      <c r="C318" s="892" t="s">
        <v>642</v>
      </c>
      <c r="D318" s="891">
        <v>43425</v>
      </c>
      <c r="E318" s="890">
        <v>30.83</v>
      </c>
      <c r="F318" s="889"/>
      <c r="G318" s="888">
        <v>30</v>
      </c>
      <c r="H318" s="887">
        <f t="shared" si="24"/>
        <v>3</v>
      </c>
      <c r="I318" s="887">
        <v>-1.08</v>
      </c>
      <c r="J318" s="771">
        <f t="shared" si="25"/>
        <v>3.33</v>
      </c>
      <c r="K318" s="887">
        <v>2.25</v>
      </c>
      <c r="L318" s="772">
        <f t="shared" si="26"/>
        <v>28.58</v>
      </c>
      <c r="N318" s="893" t="s">
        <v>359</v>
      </c>
      <c r="O318" s="892" t="s">
        <v>537</v>
      </c>
      <c r="P318" s="891">
        <v>35795</v>
      </c>
      <c r="Q318" s="890">
        <v>1482.94</v>
      </c>
      <c r="R318" s="889"/>
      <c r="S318" s="888">
        <v>25</v>
      </c>
      <c r="T318" s="887">
        <f t="shared" si="27"/>
        <v>24</v>
      </c>
      <c r="U318" s="887">
        <v>60.36</v>
      </c>
      <c r="V318" s="771">
        <f t="shared" si="28"/>
        <v>1317.0600000000002</v>
      </c>
      <c r="W318" s="887">
        <v>1377.42</v>
      </c>
      <c r="X318" s="772">
        <f t="shared" si="29"/>
        <v>105.51999999999998</v>
      </c>
    </row>
    <row r="319" spans="2:24" ht="15.75" x14ac:dyDescent="0.25">
      <c r="B319" s="893" t="e">
        <v>#N/A</v>
      </c>
      <c r="C319" s="892" t="s">
        <v>643</v>
      </c>
      <c r="D319" s="891">
        <v>43481</v>
      </c>
      <c r="E319" s="890">
        <v>129.47999999999999</v>
      </c>
      <c r="F319" s="889"/>
      <c r="G319" s="888">
        <v>30</v>
      </c>
      <c r="H319" s="887">
        <f t="shared" si="24"/>
        <v>2</v>
      </c>
      <c r="I319" s="887">
        <v>-4.32</v>
      </c>
      <c r="J319" s="771">
        <f t="shared" si="25"/>
        <v>12.6</v>
      </c>
      <c r="K319" s="887">
        <v>8.2799999999999994</v>
      </c>
      <c r="L319" s="772">
        <f t="shared" si="26"/>
        <v>121.19999999999999</v>
      </c>
      <c r="N319" s="893" t="s">
        <v>359</v>
      </c>
      <c r="O319" s="892" t="s">
        <v>537</v>
      </c>
      <c r="P319" s="891">
        <v>37986</v>
      </c>
      <c r="Q319" s="890">
        <v>632.23</v>
      </c>
      <c r="R319" s="889"/>
      <c r="S319" s="888">
        <v>25</v>
      </c>
      <c r="T319" s="887">
        <f t="shared" si="27"/>
        <v>18</v>
      </c>
      <c r="U319" s="887">
        <v>25.44</v>
      </c>
      <c r="V319" s="771">
        <f t="shared" si="28"/>
        <v>407.81</v>
      </c>
      <c r="W319" s="887">
        <v>433.25</v>
      </c>
      <c r="X319" s="772">
        <f t="shared" si="29"/>
        <v>198.98000000000002</v>
      </c>
    </row>
    <row r="320" spans="2:24" ht="15.75" x14ac:dyDescent="0.25">
      <c r="B320" s="893" t="e">
        <v>#N/A</v>
      </c>
      <c r="C320" s="892" t="s">
        <v>644</v>
      </c>
      <c r="D320" s="891">
        <v>43409</v>
      </c>
      <c r="E320" s="890">
        <v>153.66999999999999</v>
      </c>
      <c r="F320" s="889"/>
      <c r="G320" s="888">
        <v>30</v>
      </c>
      <c r="H320" s="887">
        <f t="shared" si="24"/>
        <v>3</v>
      </c>
      <c r="I320" s="887">
        <v>-5.16</v>
      </c>
      <c r="J320" s="771">
        <f t="shared" si="25"/>
        <v>13.33</v>
      </c>
      <c r="K320" s="887">
        <v>8.17</v>
      </c>
      <c r="L320" s="772">
        <f t="shared" si="26"/>
        <v>145.5</v>
      </c>
      <c r="N320" s="893" t="s">
        <v>359</v>
      </c>
      <c r="O320" s="892" t="s">
        <v>537</v>
      </c>
      <c r="P320" s="891">
        <v>33238</v>
      </c>
      <c r="Q320" s="890">
        <v>135090.53</v>
      </c>
      <c r="R320" s="889"/>
      <c r="S320" s="888">
        <v>29</v>
      </c>
      <c r="T320" s="887">
        <f t="shared" si="27"/>
        <v>29</v>
      </c>
      <c r="U320" s="887">
        <v>0</v>
      </c>
      <c r="V320" s="771">
        <f t="shared" si="28"/>
        <v>135090.53</v>
      </c>
      <c r="W320" s="887">
        <v>135090.53</v>
      </c>
      <c r="X320" s="772">
        <f t="shared" si="29"/>
        <v>0</v>
      </c>
    </row>
    <row r="321" spans="2:24" ht="15.75" x14ac:dyDescent="0.25">
      <c r="B321" s="893" t="e">
        <v>#N/A</v>
      </c>
      <c r="C321" s="892" t="s">
        <v>645</v>
      </c>
      <c r="D321" s="891">
        <v>43754</v>
      </c>
      <c r="E321" s="890">
        <v>108.99</v>
      </c>
      <c r="F321" s="889"/>
      <c r="G321" s="888">
        <v>30</v>
      </c>
      <c r="H321" s="887">
        <f t="shared" si="24"/>
        <v>2</v>
      </c>
      <c r="I321" s="887">
        <v>-3.5999999999999996</v>
      </c>
      <c r="J321" s="771">
        <f t="shared" si="25"/>
        <v>7.8</v>
      </c>
      <c r="K321" s="887">
        <v>4.2</v>
      </c>
      <c r="L321" s="772">
        <f t="shared" si="26"/>
        <v>104.78999999999999</v>
      </c>
      <c r="N321" s="893" t="s">
        <v>359</v>
      </c>
      <c r="O321" s="892" t="s">
        <v>537</v>
      </c>
      <c r="P321" s="891">
        <v>33969</v>
      </c>
      <c r="Q321" s="890">
        <v>132393</v>
      </c>
      <c r="R321" s="889"/>
      <c r="S321" s="888">
        <v>29</v>
      </c>
      <c r="T321" s="887">
        <f t="shared" si="27"/>
        <v>29</v>
      </c>
      <c r="U321" s="887">
        <v>4607.6400000000003</v>
      </c>
      <c r="V321" s="771">
        <f t="shared" si="28"/>
        <v>123945.71</v>
      </c>
      <c r="W321" s="887">
        <v>128553.35</v>
      </c>
      <c r="X321" s="772">
        <f t="shared" si="29"/>
        <v>3839.6499999999942</v>
      </c>
    </row>
    <row r="322" spans="2:24" ht="15.75" x14ac:dyDescent="0.25">
      <c r="B322" s="893" t="e">
        <v>#N/A</v>
      </c>
      <c r="C322" s="892" t="s">
        <v>646</v>
      </c>
      <c r="D322" s="891">
        <v>43811</v>
      </c>
      <c r="E322" s="890">
        <v>80.39</v>
      </c>
      <c r="F322" s="889"/>
      <c r="G322" s="888">
        <v>30</v>
      </c>
      <c r="H322" s="887">
        <f t="shared" si="24"/>
        <v>2</v>
      </c>
      <c r="I322" s="887">
        <v>-2.64</v>
      </c>
      <c r="J322" s="771">
        <f t="shared" si="25"/>
        <v>5.5</v>
      </c>
      <c r="K322" s="887">
        <v>2.86</v>
      </c>
      <c r="L322" s="772">
        <f t="shared" si="26"/>
        <v>77.53</v>
      </c>
      <c r="N322" s="893" t="s">
        <v>359</v>
      </c>
      <c r="O322" s="892" t="s">
        <v>537</v>
      </c>
      <c r="P322" s="891">
        <v>33603</v>
      </c>
      <c r="Q322" s="890">
        <v>123356.31</v>
      </c>
      <c r="R322" s="889"/>
      <c r="S322" s="888">
        <v>29</v>
      </c>
      <c r="T322" s="887">
        <f t="shared" si="27"/>
        <v>29</v>
      </c>
      <c r="U322" s="887">
        <v>0</v>
      </c>
      <c r="V322" s="771">
        <f t="shared" si="28"/>
        <v>123356.31</v>
      </c>
      <c r="W322" s="887">
        <v>123356.31</v>
      </c>
      <c r="X322" s="772">
        <f t="shared" si="29"/>
        <v>0</v>
      </c>
    </row>
    <row r="323" spans="2:24" ht="15.75" x14ac:dyDescent="0.25">
      <c r="B323" s="893" t="e">
        <v>#N/A</v>
      </c>
      <c r="C323" s="892" t="s">
        <v>647</v>
      </c>
      <c r="D323" s="891">
        <v>43886</v>
      </c>
      <c r="E323" s="890">
        <v>59.79</v>
      </c>
      <c r="F323" s="889"/>
      <c r="G323" s="888">
        <v>30</v>
      </c>
      <c r="H323" s="887">
        <f t="shared" si="24"/>
        <v>1</v>
      </c>
      <c r="I323" s="887">
        <v>-2.04</v>
      </c>
      <c r="J323" s="771">
        <f t="shared" si="25"/>
        <v>3.06</v>
      </c>
      <c r="K323" s="887">
        <v>1.02</v>
      </c>
      <c r="L323" s="772">
        <f t="shared" si="26"/>
        <v>58.769999999999996</v>
      </c>
      <c r="N323" s="893" t="s">
        <v>359</v>
      </c>
      <c r="O323" s="892" t="s">
        <v>537</v>
      </c>
      <c r="P323" s="891">
        <v>32873</v>
      </c>
      <c r="Q323" s="890">
        <v>106479.95</v>
      </c>
      <c r="R323" s="889"/>
      <c r="S323" s="888">
        <v>29</v>
      </c>
      <c r="T323" s="887">
        <f t="shared" si="27"/>
        <v>29</v>
      </c>
      <c r="U323" s="887">
        <v>0</v>
      </c>
      <c r="V323" s="771">
        <f t="shared" si="28"/>
        <v>106479.95</v>
      </c>
      <c r="W323" s="887">
        <v>106479.95</v>
      </c>
      <c r="X323" s="772">
        <f t="shared" si="29"/>
        <v>0</v>
      </c>
    </row>
    <row r="324" spans="2:24" ht="15.75" x14ac:dyDescent="0.25">
      <c r="B324" s="893" t="e">
        <v>#N/A</v>
      </c>
      <c r="C324" s="892" t="s">
        <v>648</v>
      </c>
      <c r="D324" s="891">
        <v>43886</v>
      </c>
      <c r="E324" s="890">
        <v>59.79</v>
      </c>
      <c r="F324" s="889"/>
      <c r="G324" s="888">
        <v>30</v>
      </c>
      <c r="H324" s="887">
        <f t="shared" si="24"/>
        <v>1</v>
      </c>
      <c r="I324" s="887">
        <v>-2.04</v>
      </c>
      <c r="J324" s="771">
        <f t="shared" si="25"/>
        <v>3.06</v>
      </c>
      <c r="K324" s="887">
        <v>1.02</v>
      </c>
      <c r="L324" s="772">
        <f t="shared" si="26"/>
        <v>58.769999999999996</v>
      </c>
      <c r="N324" s="893" t="s">
        <v>359</v>
      </c>
      <c r="O324" s="892" t="s">
        <v>537</v>
      </c>
      <c r="P324" s="891">
        <v>34699</v>
      </c>
      <c r="Q324" s="890">
        <v>82250</v>
      </c>
      <c r="R324" s="889"/>
      <c r="S324" s="888">
        <v>25</v>
      </c>
      <c r="T324" s="887">
        <f t="shared" si="27"/>
        <v>25</v>
      </c>
      <c r="U324" s="887">
        <v>0</v>
      </c>
      <c r="V324" s="771">
        <f t="shared" si="28"/>
        <v>82250</v>
      </c>
      <c r="W324" s="887">
        <v>82250</v>
      </c>
      <c r="X324" s="772">
        <f t="shared" si="29"/>
        <v>0</v>
      </c>
    </row>
    <row r="325" spans="2:24" ht="15.75" x14ac:dyDescent="0.25">
      <c r="B325" s="893" t="e">
        <v>#N/A</v>
      </c>
      <c r="C325" s="892" t="s">
        <v>649</v>
      </c>
      <c r="D325" s="891">
        <v>43997</v>
      </c>
      <c r="E325" s="890">
        <v>171.07</v>
      </c>
      <c r="F325" s="889"/>
      <c r="G325" s="888">
        <v>30</v>
      </c>
      <c r="H325" s="887">
        <f t="shared" si="24"/>
        <v>1</v>
      </c>
      <c r="I325" s="887">
        <v>-5.76</v>
      </c>
      <c r="J325" s="771">
        <f t="shared" si="25"/>
        <v>7.1999999999999993</v>
      </c>
      <c r="K325" s="887">
        <v>1.44</v>
      </c>
      <c r="L325" s="772">
        <f t="shared" si="26"/>
        <v>169.63</v>
      </c>
      <c r="N325" s="893" t="s">
        <v>359</v>
      </c>
      <c r="O325" s="892" t="s">
        <v>537</v>
      </c>
      <c r="P325" s="891">
        <v>32142</v>
      </c>
      <c r="Q325" s="890">
        <v>79405</v>
      </c>
      <c r="R325" s="889"/>
      <c r="S325" s="888">
        <v>29</v>
      </c>
      <c r="T325" s="887">
        <f t="shared" si="27"/>
        <v>29</v>
      </c>
      <c r="U325" s="887">
        <v>0</v>
      </c>
      <c r="V325" s="771">
        <f t="shared" si="28"/>
        <v>79405</v>
      </c>
      <c r="W325" s="887">
        <v>79405</v>
      </c>
      <c r="X325" s="772">
        <f t="shared" si="29"/>
        <v>0</v>
      </c>
    </row>
    <row r="326" spans="2:24" ht="15.75" x14ac:dyDescent="0.25">
      <c r="B326" s="893">
        <v>0</v>
      </c>
      <c r="C326" s="892" t="s">
        <v>651</v>
      </c>
      <c r="D326" s="891">
        <v>39447</v>
      </c>
      <c r="E326" s="890">
        <v>9966.6299999999992</v>
      </c>
      <c r="F326" s="889"/>
      <c r="G326" s="888">
        <v>25</v>
      </c>
      <c r="H326" s="887">
        <f t="shared" si="24"/>
        <v>14</v>
      </c>
      <c r="I326" s="887">
        <v>-400.32</v>
      </c>
      <c r="J326" s="771">
        <f t="shared" si="25"/>
        <v>5629.7</v>
      </c>
      <c r="K326" s="887">
        <v>5229.38</v>
      </c>
      <c r="L326" s="772">
        <f t="shared" si="26"/>
        <v>4737.2499999999991</v>
      </c>
      <c r="N326" s="893" t="s">
        <v>359</v>
      </c>
      <c r="O326" s="892" t="s">
        <v>537</v>
      </c>
      <c r="P326" s="891">
        <v>29586</v>
      </c>
      <c r="Q326" s="890">
        <v>78940</v>
      </c>
      <c r="R326" s="889"/>
      <c r="S326" s="888">
        <v>8.3333333333333329E-2</v>
      </c>
      <c r="T326" s="887">
        <f t="shared" si="27"/>
        <v>8.3333333333333329E-2</v>
      </c>
      <c r="U326" s="887">
        <v>0</v>
      </c>
      <c r="V326" s="771">
        <f t="shared" si="28"/>
        <v>78940</v>
      </c>
      <c r="W326" s="887">
        <v>78940</v>
      </c>
      <c r="X326" s="772">
        <f t="shared" si="29"/>
        <v>0</v>
      </c>
    </row>
    <row r="327" spans="2:24" ht="15.75" x14ac:dyDescent="0.25">
      <c r="B327" s="893">
        <v>0</v>
      </c>
      <c r="C327" s="892" t="s">
        <v>651</v>
      </c>
      <c r="D327" s="891">
        <v>39447</v>
      </c>
      <c r="E327" s="890">
        <v>1075.1400000000001</v>
      </c>
      <c r="F327" s="889"/>
      <c r="G327" s="888">
        <v>25</v>
      </c>
      <c r="H327" s="887">
        <f t="shared" si="24"/>
        <v>14</v>
      </c>
      <c r="I327" s="887">
        <v>-43.32</v>
      </c>
      <c r="J327" s="771">
        <f t="shared" si="25"/>
        <v>608.74</v>
      </c>
      <c r="K327" s="887">
        <v>565.41999999999996</v>
      </c>
      <c r="L327" s="772">
        <f t="shared" si="26"/>
        <v>509.72000000000014</v>
      </c>
      <c r="N327" s="893" t="s">
        <v>359</v>
      </c>
      <c r="O327" s="892" t="s">
        <v>537</v>
      </c>
      <c r="P327" s="891">
        <v>32508</v>
      </c>
      <c r="Q327" s="890">
        <v>73315</v>
      </c>
      <c r="R327" s="889"/>
      <c r="S327" s="888">
        <v>29</v>
      </c>
      <c r="T327" s="887">
        <f t="shared" si="27"/>
        <v>29</v>
      </c>
      <c r="U327" s="887">
        <v>0</v>
      </c>
      <c r="V327" s="771">
        <f t="shared" si="28"/>
        <v>73315</v>
      </c>
      <c r="W327" s="887">
        <v>73315</v>
      </c>
      <c r="X327" s="772">
        <f t="shared" si="29"/>
        <v>0</v>
      </c>
    </row>
    <row r="328" spans="2:24" ht="15.75" x14ac:dyDescent="0.25">
      <c r="B328" s="893">
        <v>0</v>
      </c>
      <c r="C328" s="892" t="s">
        <v>651</v>
      </c>
      <c r="D328" s="891">
        <v>39447</v>
      </c>
      <c r="E328" s="890">
        <v>342.45</v>
      </c>
      <c r="F328" s="889"/>
      <c r="G328" s="888">
        <v>25</v>
      </c>
      <c r="H328" s="887">
        <f t="shared" ref="H328:H391" si="30">IF(E328&lt;&gt;"",IF((TestEOY-D328)/365&gt;G328,G328,ROUNDUP(((TestEOY-D328)/365),0)),"")</f>
        <v>14</v>
      </c>
      <c r="I328" s="887">
        <v>-13.8</v>
      </c>
      <c r="J328" s="771">
        <f t="shared" ref="J328:J391" si="31">K328-I328</f>
        <v>193.66000000000003</v>
      </c>
      <c r="K328" s="887">
        <v>179.86</v>
      </c>
      <c r="L328" s="772">
        <f t="shared" ref="L328:L391" si="32">IFERROR(IF(K328&gt;E328,0,(+E328-K328))-F328,"")</f>
        <v>162.58999999999997</v>
      </c>
      <c r="N328" s="893" t="s">
        <v>359</v>
      </c>
      <c r="O328" s="892" t="s">
        <v>537</v>
      </c>
      <c r="P328" s="891">
        <v>34334</v>
      </c>
      <c r="Q328" s="890">
        <v>67600</v>
      </c>
      <c r="R328" s="889"/>
      <c r="S328" s="888">
        <v>29</v>
      </c>
      <c r="T328" s="887">
        <f t="shared" ref="T328:T391" si="33">IF(Q328&lt;&gt;"",IF((TestEOY-P328)/365&gt;S328,S328,ROUNDUP(((TestEOY-P328)/365),0)),"")</f>
        <v>28</v>
      </c>
      <c r="U328" s="887">
        <v>2350.44</v>
      </c>
      <c r="V328" s="771">
        <f t="shared" ref="V328:V391" si="34">W328-U328</f>
        <v>60940.31</v>
      </c>
      <c r="W328" s="887">
        <v>63290.75</v>
      </c>
      <c r="X328" s="772">
        <f t="shared" ref="X328:X391" si="35">IFERROR(IF(W328&gt;Q328,0,(+Q328-W328))-R328,"")</f>
        <v>4309.25</v>
      </c>
    </row>
    <row r="329" spans="2:24" ht="15.75" x14ac:dyDescent="0.25">
      <c r="B329" s="893">
        <v>0</v>
      </c>
      <c r="C329" s="892" t="s">
        <v>651</v>
      </c>
      <c r="D329" s="891">
        <v>39447</v>
      </c>
      <c r="E329" s="890">
        <v>2427.92</v>
      </c>
      <c r="F329" s="889"/>
      <c r="G329" s="888">
        <v>25</v>
      </c>
      <c r="H329" s="887">
        <f t="shared" si="30"/>
        <v>14</v>
      </c>
      <c r="I329" s="887">
        <v>-97.56</v>
      </c>
      <c r="J329" s="771">
        <f t="shared" si="31"/>
        <v>1371.73</v>
      </c>
      <c r="K329" s="887">
        <v>1274.17</v>
      </c>
      <c r="L329" s="772">
        <f t="shared" si="32"/>
        <v>1153.75</v>
      </c>
      <c r="N329" s="893" t="s">
        <v>359</v>
      </c>
      <c r="O329" s="892" t="s">
        <v>537</v>
      </c>
      <c r="P329" s="891">
        <v>34699</v>
      </c>
      <c r="Q329" s="890">
        <v>65171.5</v>
      </c>
      <c r="R329" s="889"/>
      <c r="S329" s="888">
        <v>25</v>
      </c>
      <c r="T329" s="887">
        <f t="shared" si="33"/>
        <v>25</v>
      </c>
      <c r="U329" s="887">
        <v>0</v>
      </c>
      <c r="V329" s="771">
        <f t="shared" si="34"/>
        <v>65171.5</v>
      </c>
      <c r="W329" s="887">
        <v>65171.5</v>
      </c>
      <c r="X329" s="772">
        <f t="shared" si="35"/>
        <v>0</v>
      </c>
    </row>
    <row r="330" spans="2:24" ht="15.75" x14ac:dyDescent="0.25">
      <c r="B330" s="893">
        <v>0</v>
      </c>
      <c r="C330" s="892" t="s">
        <v>651</v>
      </c>
      <c r="D330" s="891">
        <v>39447</v>
      </c>
      <c r="E330" s="890">
        <v>4890.46</v>
      </c>
      <c r="F330" s="889"/>
      <c r="G330" s="888">
        <v>25</v>
      </c>
      <c r="H330" s="887">
        <f t="shared" si="30"/>
        <v>14</v>
      </c>
      <c r="I330" s="887">
        <v>-197.28000000000003</v>
      </c>
      <c r="J330" s="771">
        <f t="shared" si="31"/>
        <v>2770.2000000000003</v>
      </c>
      <c r="K330" s="887">
        <v>2572.92</v>
      </c>
      <c r="L330" s="772">
        <f t="shared" si="32"/>
        <v>2317.54</v>
      </c>
      <c r="N330" s="893" t="s">
        <v>359</v>
      </c>
      <c r="O330" s="892" t="s">
        <v>537</v>
      </c>
      <c r="P330" s="891">
        <v>34334</v>
      </c>
      <c r="Q330" s="890">
        <v>56868</v>
      </c>
      <c r="R330" s="889"/>
      <c r="S330" s="888">
        <v>29</v>
      </c>
      <c r="T330" s="887">
        <f t="shared" si="33"/>
        <v>28</v>
      </c>
      <c r="U330" s="887">
        <v>1977.2400000000002</v>
      </c>
      <c r="V330" s="771">
        <f t="shared" si="34"/>
        <v>51265.71</v>
      </c>
      <c r="W330" s="887">
        <v>53242.95</v>
      </c>
      <c r="X330" s="772">
        <f t="shared" si="35"/>
        <v>3625.0500000000029</v>
      </c>
    </row>
    <row r="331" spans="2:24" ht="15.75" x14ac:dyDescent="0.25">
      <c r="B331" s="893">
        <v>0</v>
      </c>
      <c r="C331" s="892" t="s">
        <v>651</v>
      </c>
      <c r="D331" s="891">
        <v>39447</v>
      </c>
      <c r="E331" s="890">
        <v>393.19</v>
      </c>
      <c r="F331" s="889"/>
      <c r="G331" s="888">
        <v>25</v>
      </c>
      <c r="H331" s="887">
        <f t="shared" si="30"/>
        <v>14</v>
      </c>
      <c r="I331" s="887">
        <v>-15.84</v>
      </c>
      <c r="J331" s="771">
        <f t="shared" si="31"/>
        <v>222.3</v>
      </c>
      <c r="K331" s="887">
        <v>206.46</v>
      </c>
      <c r="L331" s="772">
        <f t="shared" si="32"/>
        <v>186.73</v>
      </c>
      <c r="N331" s="893" t="s">
        <v>359</v>
      </c>
      <c r="O331" s="892" t="s">
        <v>537</v>
      </c>
      <c r="P331" s="891">
        <v>36160</v>
      </c>
      <c r="Q331" s="890">
        <v>54950</v>
      </c>
      <c r="R331" s="889"/>
      <c r="S331" s="888">
        <v>25</v>
      </c>
      <c r="T331" s="887">
        <f t="shared" si="33"/>
        <v>23</v>
      </c>
      <c r="U331" s="887">
        <v>2231.52</v>
      </c>
      <c r="V331" s="771">
        <f t="shared" si="34"/>
        <v>46581.630000000005</v>
      </c>
      <c r="W331" s="887">
        <v>48813.15</v>
      </c>
      <c r="X331" s="772">
        <f t="shared" si="35"/>
        <v>6136.8499999999985</v>
      </c>
    </row>
    <row r="332" spans="2:24" ht="15.75" x14ac:dyDescent="0.25">
      <c r="B332" s="893">
        <v>0</v>
      </c>
      <c r="C332" s="892" t="s">
        <v>651</v>
      </c>
      <c r="D332" s="891">
        <v>39447</v>
      </c>
      <c r="E332" s="890">
        <v>3052.11</v>
      </c>
      <c r="F332" s="889"/>
      <c r="G332" s="888">
        <v>25</v>
      </c>
      <c r="H332" s="887">
        <f t="shared" si="30"/>
        <v>14</v>
      </c>
      <c r="I332" s="887">
        <v>-122.64000000000001</v>
      </c>
      <c r="J332" s="771">
        <f t="shared" si="31"/>
        <v>1724.22</v>
      </c>
      <c r="K332" s="887">
        <v>1601.58</v>
      </c>
      <c r="L332" s="772">
        <f t="shared" si="32"/>
        <v>1450.5300000000002</v>
      </c>
      <c r="N332" s="893" t="s">
        <v>359</v>
      </c>
      <c r="O332" s="892" t="s">
        <v>537</v>
      </c>
      <c r="P332" s="891">
        <v>35430</v>
      </c>
      <c r="Q332" s="890">
        <v>54600</v>
      </c>
      <c r="R332" s="889"/>
      <c r="S332" s="888">
        <v>25</v>
      </c>
      <c r="T332" s="887">
        <f t="shared" si="33"/>
        <v>25</v>
      </c>
      <c r="U332" s="887">
        <v>2204.2799999999997</v>
      </c>
      <c r="V332" s="771">
        <f t="shared" si="34"/>
        <v>50558.87</v>
      </c>
      <c r="W332" s="887">
        <v>52763.15</v>
      </c>
      <c r="X332" s="772">
        <f t="shared" si="35"/>
        <v>1836.8499999999985</v>
      </c>
    </row>
    <row r="333" spans="2:24" ht="15.75" x14ac:dyDescent="0.25">
      <c r="B333" s="893">
        <v>0</v>
      </c>
      <c r="C333" s="892" t="s">
        <v>651</v>
      </c>
      <c r="D333" s="891">
        <v>39447</v>
      </c>
      <c r="E333" s="890">
        <v>3052.11</v>
      </c>
      <c r="F333" s="889"/>
      <c r="G333" s="888">
        <v>25</v>
      </c>
      <c r="H333" s="887">
        <f t="shared" si="30"/>
        <v>14</v>
      </c>
      <c r="I333" s="887">
        <v>-122.64000000000001</v>
      </c>
      <c r="J333" s="771">
        <f t="shared" si="31"/>
        <v>1724.22</v>
      </c>
      <c r="K333" s="887">
        <v>1601.58</v>
      </c>
      <c r="L333" s="772">
        <f t="shared" si="32"/>
        <v>1450.5300000000002</v>
      </c>
      <c r="N333" s="893" t="s">
        <v>359</v>
      </c>
      <c r="O333" s="892" t="s">
        <v>537</v>
      </c>
      <c r="P333" s="891">
        <v>35064</v>
      </c>
      <c r="Q333" s="890">
        <v>53900</v>
      </c>
      <c r="R333" s="889"/>
      <c r="S333" s="888">
        <v>25</v>
      </c>
      <c r="T333" s="887">
        <f t="shared" si="33"/>
        <v>25</v>
      </c>
      <c r="U333" s="887">
        <v>0</v>
      </c>
      <c r="V333" s="771">
        <f t="shared" si="34"/>
        <v>53900</v>
      </c>
      <c r="W333" s="887">
        <v>53900</v>
      </c>
      <c r="X333" s="772">
        <f t="shared" si="35"/>
        <v>0</v>
      </c>
    </row>
    <row r="334" spans="2:24" ht="15.75" x14ac:dyDescent="0.25">
      <c r="B334" s="893">
        <v>0</v>
      </c>
      <c r="C334" s="892" t="s">
        <v>651</v>
      </c>
      <c r="D334" s="891">
        <v>39447</v>
      </c>
      <c r="E334" s="890">
        <v>1500</v>
      </c>
      <c r="F334" s="889"/>
      <c r="G334" s="888">
        <v>25</v>
      </c>
      <c r="H334" s="887">
        <f t="shared" si="30"/>
        <v>14</v>
      </c>
      <c r="I334" s="887">
        <v>-60.240000000000009</v>
      </c>
      <c r="J334" s="771">
        <f t="shared" si="31"/>
        <v>847.2</v>
      </c>
      <c r="K334" s="887">
        <v>786.96</v>
      </c>
      <c r="L334" s="772">
        <f t="shared" si="32"/>
        <v>713.04</v>
      </c>
      <c r="N334" s="893" t="s">
        <v>359</v>
      </c>
      <c r="O334" s="892" t="s">
        <v>537</v>
      </c>
      <c r="P334" s="891">
        <v>35064</v>
      </c>
      <c r="Q334" s="890">
        <v>49000</v>
      </c>
      <c r="R334" s="889"/>
      <c r="S334" s="888">
        <v>25</v>
      </c>
      <c r="T334" s="887">
        <f t="shared" si="33"/>
        <v>25</v>
      </c>
      <c r="U334" s="887">
        <v>0</v>
      </c>
      <c r="V334" s="771">
        <f t="shared" si="34"/>
        <v>49000</v>
      </c>
      <c r="W334" s="887">
        <v>49000</v>
      </c>
      <c r="X334" s="772">
        <f t="shared" si="35"/>
        <v>0</v>
      </c>
    </row>
    <row r="335" spans="2:24" ht="15.75" x14ac:dyDescent="0.25">
      <c r="B335" s="893">
        <v>0</v>
      </c>
      <c r="C335" s="892" t="s">
        <v>651</v>
      </c>
      <c r="D335" s="891">
        <v>39447</v>
      </c>
      <c r="E335" s="890">
        <v>25000</v>
      </c>
      <c r="F335" s="889"/>
      <c r="G335" s="888">
        <v>25</v>
      </c>
      <c r="H335" s="887">
        <f t="shared" si="30"/>
        <v>14</v>
      </c>
      <c r="I335" s="887">
        <v>-1004.1600000000001</v>
      </c>
      <c r="J335" s="771">
        <f t="shared" si="31"/>
        <v>14121.46</v>
      </c>
      <c r="K335" s="887">
        <v>13117.3</v>
      </c>
      <c r="L335" s="772">
        <f t="shared" si="32"/>
        <v>11882.7</v>
      </c>
      <c r="N335" s="893" t="s">
        <v>359</v>
      </c>
      <c r="O335" s="892" t="s">
        <v>537</v>
      </c>
      <c r="P335" s="891">
        <v>36525</v>
      </c>
      <c r="Q335" s="890">
        <v>43928</v>
      </c>
      <c r="R335" s="889"/>
      <c r="S335" s="888">
        <v>25</v>
      </c>
      <c r="T335" s="887">
        <f t="shared" si="33"/>
        <v>22</v>
      </c>
      <c r="U335" s="887">
        <v>1781.6399999999999</v>
      </c>
      <c r="V335" s="771">
        <f t="shared" si="34"/>
        <v>35464.980000000003</v>
      </c>
      <c r="W335" s="887">
        <v>37246.620000000003</v>
      </c>
      <c r="X335" s="772">
        <f t="shared" si="35"/>
        <v>6681.3799999999974</v>
      </c>
    </row>
    <row r="336" spans="2:24" ht="15.75" x14ac:dyDescent="0.25">
      <c r="B336" s="893">
        <v>0</v>
      </c>
      <c r="C336" s="892" t="s">
        <v>651</v>
      </c>
      <c r="D336" s="891">
        <v>39478</v>
      </c>
      <c r="E336" s="890">
        <v>1658.52</v>
      </c>
      <c r="F336" s="889"/>
      <c r="G336" s="888">
        <v>25</v>
      </c>
      <c r="H336" s="887">
        <f t="shared" si="30"/>
        <v>13</v>
      </c>
      <c r="I336" s="887">
        <v>-66.599999999999994</v>
      </c>
      <c r="J336" s="771">
        <f t="shared" si="31"/>
        <v>931.14</v>
      </c>
      <c r="K336" s="887">
        <v>864.54</v>
      </c>
      <c r="L336" s="772">
        <f t="shared" si="32"/>
        <v>793.98</v>
      </c>
      <c r="N336" s="893" t="s">
        <v>359</v>
      </c>
      <c r="O336" s="892" t="s">
        <v>537</v>
      </c>
      <c r="P336" s="891">
        <v>35795</v>
      </c>
      <c r="Q336" s="890">
        <v>43400</v>
      </c>
      <c r="R336" s="889"/>
      <c r="S336" s="888">
        <v>25</v>
      </c>
      <c r="T336" s="887">
        <f t="shared" si="33"/>
        <v>24</v>
      </c>
      <c r="U336" s="887">
        <v>1765.1999999999998</v>
      </c>
      <c r="V336" s="771">
        <f t="shared" si="34"/>
        <v>38545.810000000005</v>
      </c>
      <c r="W336" s="887">
        <v>40311.01</v>
      </c>
      <c r="X336" s="772">
        <f t="shared" si="35"/>
        <v>3088.989999999998</v>
      </c>
    </row>
    <row r="337" spans="2:24" ht="15.75" x14ac:dyDescent="0.25">
      <c r="B337" s="893">
        <v>0</v>
      </c>
      <c r="C337" s="892" t="s">
        <v>651</v>
      </c>
      <c r="D337" s="891">
        <v>39478</v>
      </c>
      <c r="E337" s="890">
        <v>3266.86</v>
      </c>
      <c r="F337" s="889"/>
      <c r="G337" s="888">
        <v>25</v>
      </c>
      <c r="H337" s="887">
        <f t="shared" si="30"/>
        <v>13</v>
      </c>
      <c r="I337" s="887">
        <v>-131.76</v>
      </c>
      <c r="J337" s="771">
        <f t="shared" si="31"/>
        <v>1839.4</v>
      </c>
      <c r="K337" s="887">
        <v>1707.64</v>
      </c>
      <c r="L337" s="772">
        <f t="shared" si="32"/>
        <v>1559.22</v>
      </c>
      <c r="N337" s="893" t="s">
        <v>359</v>
      </c>
      <c r="O337" s="892" t="s">
        <v>537</v>
      </c>
      <c r="P337" s="891">
        <v>35430</v>
      </c>
      <c r="Q337" s="890">
        <v>42700</v>
      </c>
      <c r="R337" s="889"/>
      <c r="S337" s="888">
        <v>25</v>
      </c>
      <c r="T337" s="887">
        <f t="shared" si="33"/>
        <v>25</v>
      </c>
      <c r="U337" s="887">
        <v>1723.92</v>
      </c>
      <c r="V337" s="771">
        <f t="shared" si="34"/>
        <v>39539.53</v>
      </c>
      <c r="W337" s="887">
        <v>41263.449999999997</v>
      </c>
      <c r="X337" s="772">
        <f t="shared" si="35"/>
        <v>1436.5500000000029</v>
      </c>
    </row>
    <row r="338" spans="2:24" ht="15.75" x14ac:dyDescent="0.25">
      <c r="B338" s="893">
        <v>0</v>
      </c>
      <c r="C338" s="892" t="s">
        <v>651</v>
      </c>
      <c r="D338" s="891">
        <v>39478</v>
      </c>
      <c r="E338" s="890">
        <v>10322.26</v>
      </c>
      <c r="F338" s="889"/>
      <c r="G338" s="888">
        <v>25</v>
      </c>
      <c r="H338" s="887">
        <f t="shared" si="30"/>
        <v>13</v>
      </c>
      <c r="I338" s="887">
        <v>-414.6</v>
      </c>
      <c r="J338" s="771">
        <f t="shared" si="31"/>
        <v>5796.14</v>
      </c>
      <c r="K338" s="887">
        <v>5381.54</v>
      </c>
      <c r="L338" s="772">
        <f t="shared" si="32"/>
        <v>4940.72</v>
      </c>
      <c r="N338" s="893" t="s">
        <v>359</v>
      </c>
      <c r="O338" s="892" t="s">
        <v>1286</v>
      </c>
      <c r="P338" s="891">
        <v>43984</v>
      </c>
      <c r="Q338" s="890">
        <v>5100.3</v>
      </c>
      <c r="R338" s="889"/>
      <c r="S338" s="888">
        <v>30</v>
      </c>
      <c r="T338" s="887">
        <f t="shared" si="33"/>
        <v>1</v>
      </c>
      <c r="U338" s="887">
        <v>170.04</v>
      </c>
      <c r="V338" s="771">
        <f t="shared" si="34"/>
        <v>-99.19</v>
      </c>
      <c r="W338" s="887">
        <v>70.849999999999994</v>
      </c>
      <c r="X338" s="772">
        <f t="shared" si="35"/>
        <v>5029.45</v>
      </c>
    </row>
    <row r="339" spans="2:24" ht="15.75" x14ac:dyDescent="0.25">
      <c r="B339" s="893">
        <v>0</v>
      </c>
      <c r="C339" s="892" t="s">
        <v>651</v>
      </c>
      <c r="D339" s="891">
        <v>39478</v>
      </c>
      <c r="E339" s="890">
        <v>1067.8699999999999</v>
      </c>
      <c r="F339" s="889"/>
      <c r="G339" s="888">
        <v>25</v>
      </c>
      <c r="H339" s="887">
        <f t="shared" si="30"/>
        <v>13</v>
      </c>
      <c r="I339" s="887">
        <v>-43.08</v>
      </c>
      <c r="J339" s="771">
        <f t="shared" si="31"/>
        <v>601.36</v>
      </c>
      <c r="K339" s="887">
        <v>558.28</v>
      </c>
      <c r="L339" s="772">
        <f t="shared" si="32"/>
        <v>509.58999999999992</v>
      </c>
      <c r="N339" s="893" t="s">
        <v>359</v>
      </c>
      <c r="O339" s="892" t="s">
        <v>1294</v>
      </c>
      <c r="P339" s="891">
        <v>43571</v>
      </c>
      <c r="Q339" s="890">
        <v>2557.5700000000002</v>
      </c>
      <c r="R339" s="889"/>
      <c r="S339" s="888">
        <v>30</v>
      </c>
      <c r="T339" s="887">
        <f t="shared" si="33"/>
        <v>2</v>
      </c>
      <c r="U339" s="887">
        <v>85.2</v>
      </c>
      <c r="V339" s="771">
        <f t="shared" si="34"/>
        <v>-71</v>
      </c>
      <c r="W339" s="887">
        <v>14.2</v>
      </c>
      <c r="X339" s="772">
        <f t="shared" si="35"/>
        <v>2543.3700000000003</v>
      </c>
    </row>
    <row r="340" spans="2:24" ht="15.75" x14ac:dyDescent="0.25">
      <c r="B340" s="893">
        <v>0</v>
      </c>
      <c r="C340" s="892" t="s">
        <v>651</v>
      </c>
      <c r="D340" s="891">
        <v>39478</v>
      </c>
      <c r="E340" s="890">
        <v>223.58</v>
      </c>
      <c r="F340" s="889"/>
      <c r="G340" s="888">
        <v>25</v>
      </c>
      <c r="H340" s="887">
        <f t="shared" si="30"/>
        <v>13</v>
      </c>
      <c r="I340" s="887">
        <v>-9</v>
      </c>
      <c r="J340" s="771">
        <f t="shared" si="31"/>
        <v>125.72</v>
      </c>
      <c r="K340" s="887">
        <v>116.72</v>
      </c>
      <c r="L340" s="772">
        <f t="shared" si="32"/>
        <v>106.86000000000001</v>
      </c>
      <c r="N340" s="893" t="s">
        <v>359</v>
      </c>
      <c r="O340" s="892" t="s">
        <v>1295</v>
      </c>
      <c r="P340" s="891">
        <v>43327</v>
      </c>
      <c r="Q340" s="890">
        <v>3334.55</v>
      </c>
      <c r="R340" s="889"/>
      <c r="S340" s="888">
        <v>30</v>
      </c>
      <c r="T340" s="887">
        <f t="shared" si="33"/>
        <v>3</v>
      </c>
      <c r="U340" s="887">
        <v>111.12</v>
      </c>
      <c r="V340" s="771">
        <f t="shared" si="34"/>
        <v>-92.600000000000009</v>
      </c>
      <c r="W340" s="887">
        <v>18.52</v>
      </c>
      <c r="X340" s="772">
        <f t="shared" si="35"/>
        <v>3316.03</v>
      </c>
    </row>
    <row r="341" spans="2:24" ht="15.75" x14ac:dyDescent="0.25">
      <c r="B341" s="893">
        <v>0</v>
      </c>
      <c r="C341" s="892" t="s">
        <v>651</v>
      </c>
      <c r="D341" s="891">
        <v>39478</v>
      </c>
      <c r="E341" s="890">
        <v>27661.79</v>
      </c>
      <c r="F341" s="889"/>
      <c r="G341" s="888">
        <v>25</v>
      </c>
      <c r="H341" s="887">
        <f t="shared" si="30"/>
        <v>13</v>
      </c>
      <c r="I341" s="887">
        <v>-1115.76</v>
      </c>
      <c r="J341" s="771">
        <f t="shared" si="31"/>
        <v>15575.1</v>
      </c>
      <c r="K341" s="887">
        <v>14459.34</v>
      </c>
      <c r="L341" s="772">
        <f t="shared" si="32"/>
        <v>13202.45</v>
      </c>
      <c r="N341" s="893" t="s">
        <v>359</v>
      </c>
      <c r="O341" s="892" t="s">
        <v>1296</v>
      </c>
      <c r="P341" s="891">
        <v>43628</v>
      </c>
      <c r="Q341" s="890">
        <v>4802.4399999999996</v>
      </c>
      <c r="R341" s="889"/>
      <c r="S341" s="888">
        <v>30</v>
      </c>
      <c r="T341" s="887">
        <f t="shared" si="33"/>
        <v>2</v>
      </c>
      <c r="U341" s="887">
        <v>160.07999999999998</v>
      </c>
      <c r="V341" s="771">
        <f t="shared" si="34"/>
        <v>-133.39999999999998</v>
      </c>
      <c r="W341" s="887">
        <v>26.68</v>
      </c>
      <c r="X341" s="772">
        <f t="shared" si="35"/>
        <v>4775.7599999999993</v>
      </c>
    </row>
    <row r="342" spans="2:24" ht="15.75" x14ac:dyDescent="0.25">
      <c r="B342" s="893">
        <v>0</v>
      </c>
      <c r="C342" s="892" t="s">
        <v>651</v>
      </c>
      <c r="D342" s="891">
        <v>39478</v>
      </c>
      <c r="E342" s="890">
        <v>7998.58</v>
      </c>
      <c r="F342" s="889"/>
      <c r="G342" s="888">
        <v>25</v>
      </c>
      <c r="H342" s="887">
        <f t="shared" si="30"/>
        <v>13</v>
      </c>
      <c r="I342" s="887">
        <v>-321.24</v>
      </c>
      <c r="J342" s="771">
        <f t="shared" si="31"/>
        <v>4491.09</v>
      </c>
      <c r="K342" s="887">
        <v>4169.8500000000004</v>
      </c>
      <c r="L342" s="772">
        <f t="shared" si="32"/>
        <v>3828.7299999999996</v>
      </c>
      <c r="N342" s="893" t="s">
        <v>359</v>
      </c>
      <c r="O342" s="892" t="s">
        <v>1297</v>
      </c>
      <c r="P342" s="891">
        <v>43747</v>
      </c>
      <c r="Q342" s="890">
        <v>3891.76</v>
      </c>
      <c r="R342" s="889"/>
      <c r="S342" s="888">
        <v>30</v>
      </c>
      <c r="T342" s="887">
        <f t="shared" si="33"/>
        <v>2</v>
      </c>
      <c r="U342" s="887">
        <v>129.72</v>
      </c>
      <c r="V342" s="771">
        <f t="shared" si="34"/>
        <v>-108.1</v>
      </c>
      <c r="W342" s="887">
        <v>21.62</v>
      </c>
      <c r="X342" s="772">
        <f t="shared" si="35"/>
        <v>3870.1400000000003</v>
      </c>
    </row>
    <row r="343" spans="2:24" ht="15.75" x14ac:dyDescent="0.25">
      <c r="B343" s="893">
        <v>0</v>
      </c>
      <c r="C343" s="892" t="s">
        <v>651</v>
      </c>
      <c r="D343" s="891">
        <v>39478</v>
      </c>
      <c r="E343" s="890">
        <v>10000</v>
      </c>
      <c r="F343" s="889"/>
      <c r="G343" s="888">
        <v>25</v>
      </c>
      <c r="H343" s="887">
        <f t="shared" si="30"/>
        <v>13</v>
      </c>
      <c r="I343" s="887">
        <v>-401.64</v>
      </c>
      <c r="J343" s="771">
        <f t="shared" si="31"/>
        <v>5615.0300000000007</v>
      </c>
      <c r="K343" s="887">
        <v>5213.3900000000003</v>
      </c>
      <c r="L343" s="772">
        <f t="shared" si="32"/>
        <v>4786.6099999999997</v>
      </c>
      <c r="N343" s="893" t="s">
        <v>359</v>
      </c>
      <c r="O343" s="892" t="s">
        <v>1298</v>
      </c>
      <c r="P343" s="891">
        <v>43908</v>
      </c>
      <c r="Q343" s="890">
        <v>3859.18</v>
      </c>
      <c r="R343" s="889"/>
      <c r="S343" s="888">
        <v>30</v>
      </c>
      <c r="T343" s="887">
        <f t="shared" si="33"/>
        <v>1</v>
      </c>
      <c r="U343" s="887">
        <v>128.64000000000001</v>
      </c>
      <c r="V343" s="771">
        <f t="shared" si="34"/>
        <v>-107.20000000000002</v>
      </c>
      <c r="W343" s="887">
        <v>21.44</v>
      </c>
      <c r="X343" s="772">
        <f t="shared" si="35"/>
        <v>3837.74</v>
      </c>
    </row>
    <row r="344" spans="2:24" ht="15.75" x14ac:dyDescent="0.25">
      <c r="B344" s="893">
        <v>0</v>
      </c>
      <c r="C344" s="892" t="s">
        <v>651</v>
      </c>
      <c r="D344" s="891">
        <v>39478</v>
      </c>
      <c r="E344" s="890">
        <v>128069.44</v>
      </c>
      <c r="F344" s="889"/>
      <c r="G344" s="888">
        <v>25</v>
      </c>
      <c r="H344" s="887">
        <f t="shared" si="30"/>
        <v>13</v>
      </c>
      <c r="I344" s="887">
        <v>-5144.04</v>
      </c>
      <c r="J344" s="771">
        <f t="shared" si="31"/>
        <v>71913.789999999994</v>
      </c>
      <c r="K344" s="887">
        <v>66769.75</v>
      </c>
      <c r="L344" s="772">
        <f t="shared" si="32"/>
        <v>61299.69</v>
      </c>
      <c r="N344" s="893" t="s">
        <v>359</v>
      </c>
      <c r="O344" s="892" t="s">
        <v>1299</v>
      </c>
      <c r="P344" s="891">
        <v>43923</v>
      </c>
      <c r="Q344" s="890">
        <v>3709.44</v>
      </c>
      <c r="R344" s="889"/>
      <c r="S344" s="888">
        <v>30</v>
      </c>
      <c r="T344" s="887">
        <f t="shared" si="33"/>
        <v>1</v>
      </c>
      <c r="U344" s="887">
        <v>123.60000000000001</v>
      </c>
      <c r="V344" s="771">
        <f t="shared" si="34"/>
        <v>-103</v>
      </c>
      <c r="W344" s="887">
        <v>20.6</v>
      </c>
      <c r="X344" s="772">
        <f t="shared" si="35"/>
        <v>3688.84</v>
      </c>
    </row>
    <row r="345" spans="2:24" ht="15.75" x14ac:dyDescent="0.25">
      <c r="B345" s="893">
        <v>0</v>
      </c>
      <c r="C345" s="892" t="s">
        <v>651</v>
      </c>
      <c r="D345" s="891">
        <v>39478</v>
      </c>
      <c r="E345" s="890">
        <v>2999.83</v>
      </c>
      <c r="F345" s="889"/>
      <c r="G345" s="888">
        <v>25</v>
      </c>
      <c r="H345" s="887">
        <f t="shared" si="30"/>
        <v>13</v>
      </c>
      <c r="I345" s="887">
        <v>-120.48000000000002</v>
      </c>
      <c r="J345" s="771">
        <f t="shared" si="31"/>
        <v>1684.3600000000001</v>
      </c>
      <c r="K345" s="887">
        <v>1563.88</v>
      </c>
      <c r="L345" s="772">
        <f t="shared" si="32"/>
        <v>1435.9499999999998</v>
      </c>
      <c r="N345" s="893" t="s">
        <v>359</v>
      </c>
      <c r="O345" s="892" t="s">
        <v>1300</v>
      </c>
      <c r="P345" s="891">
        <v>43938</v>
      </c>
      <c r="Q345" s="890">
        <v>3823.33</v>
      </c>
      <c r="R345" s="889"/>
      <c r="S345" s="888">
        <v>30</v>
      </c>
      <c r="T345" s="887">
        <f t="shared" si="33"/>
        <v>1</v>
      </c>
      <c r="U345" s="887">
        <v>127.44000000000001</v>
      </c>
      <c r="V345" s="771">
        <f t="shared" si="34"/>
        <v>-106.20000000000002</v>
      </c>
      <c r="W345" s="887">
        <v>21.24</v>
      </c>
      <c r="X345" s="772">
        <f t="shared" si="35"/>
        <v>3802.09</v>
      </c>
    </row>
    <row r="346" spans="2:24" ht="15.75" x14ac:dyDescent="0.25">
      <c r="B346" s="893">
        <v>0</v>
      </c>
      <c r="C346" s="892" t="s">
        <v>651</v>
      </c>
      <c r="D346" s="891">
        <v>39478</v>
      </c>
      <c r="E346" s="890">
        <v>884.32</v>
      </c>
      <c r="F346" s="889"/>
      <c r="G346" s="888">
        <v>25</v>
      </c>
      <c r="H346" s="887">
        <f t="shared" si="30"/>
        <v>13</v>
      </c>
      <c r="I346" s="887">
        <v>-35.519999999999996</v>
      </c>
      <c r="J346" s="771">
        <f t="shared" si="31"/>
        <v>496.57</v>
      </c>
      <c r="K346" s="887">
        <v>461.05</v>
      </c>
      <c r="L346" s="772">
        <f t="shared" si="32"/>
        <v>423.27000000000004</v>
      </c>
      <c r="N346" s="893" t="s">
        <v>359</v>
      </c>
      <c r="O346" s="892" t="s">
        <v>1301</v>
      </c>
      <c r="P346" s="891">
        <v>43958</v>
      </c>
      <c r="Q346" s="890">
        <v>3849.29</v>
      </c>
      <c r="R346" s="889"/>
      <c r="S346" s="888">
        <v>30</v>
      </c>
      <c r="T346" s="887">
        <f t="shared" si="33"/>
        <v>1</v>
      </c>
      <c r="U346" s="887">
        <v>128.28</v>
      </c>
      <c r="V346" s="771">
        <f t="shared" si="34"/>
        <v>-106.9</v>
      </c>
      <c r="W346" s="887">
        <v>21.38</v>
      </c>
      <c r="X346" s="772">
        <f t="shared" si="35"/>
        <v>3827.91</v>
      </c>
    </row>
    <row r="347" spans="2:24" ht="15.75" x14ac:dyDescent="0.25">
      <c r="B347" s="893">
        <v>0</v>
      </c>
      <c r="C347" s="892" t="s">
        <v>651</v>
      </c>
      <c r="D347" s="891">
        <v>39478</v>
      </c>
      <c r="E347" s="890">
        <v>4357.84</v>
      </c>
      <c r="F347" s="889"/>
      <c r="G347" s="888">
        <v>25</v>
      </c>
      <c r="H347" s="887">
        <f t="shared" si="30"/>
        <v>13</v>
      </c>
      <c r="I347" s="887">
        <v>-174.96</v>
      </c>
      <c r="J347" s="771">
        <f t="shared" si="31"/>
        <v>2447.14</v>
      </c>
      <c r="K347" s="887">
        <v>2272.1799999999998</v>
      </c>
      <c r="L347" s="772">
        <f t="shared" si="32"/>
        <v>2085.6600000000003</v>
      </c>
      <c r="N347" s="893" t="s">
        <v>359</v>
      </c>
      <c r="O347" s="892" t="s">
        <v>1302</v>
      </c>
      <c r="P347" s="891">
        <v>43969</v>
      </c>
      <c r="Q347" s="890">
        <v>3891.2</v>
      </c>
      <c r="R347" s="889"/>
      <c r="S347" s="888">
        <v>30</v>
      </c>
      <c r="T347" s="887">
        <f t="shared" si="33"/>
        <v>1</v>
      </c>
      <c r="U347" s="887">
        <v>129.72</v>
      </c>
      <c r="V347" s="771">
        <f t="shared" si="34"/>
        <v>-108.1</v>
      </c>
      <c r="W347" s="887">
        <v>21.62</v>
      </c>
      <c r="X347" s="772">
        <f t="shared" si="35"/>
        <v>3869.58</v>
      </c>
    </row>
    <row r="348" spans="2:24" ht="15.75" x14ac:dyDescent="0.25">
      <c r="B348" s="893">
        <v>0</v>
      </c>
      <c r="C348" s="892" t="s">
        <v>651</v>
      </c>
      <c r="D348" s="891">
        <v>39844</v>
      </c>
      <c r="E348" s="890">
        <v>552.84</v>
      </c>
      <c r="F348" s="889"/>
      <c r="G348" s="888">
        <v>25</v>
      </c>
      <c r="H348" s="887">
        <f t="shared" si="30"/>
        <v>12</v>
      </c>
      <c r="I348" s="887">
        <v>-22.200000000000003</v>
      </c>
      <c r="J348" s="771">
        <f t="shared" si="31"/>
        <v>288.27</v>
      </c>
      <c r="K348" s="887">
        <v>266.07</v>
      </c>
      <c r="L348" s="772">
        <f t="shared" si="32"/>
        <v>286.77000000000004</v>
      </c>
      <c r="N348" s="893" t="s">
        <v>359</v>
      </c>
      <c r="O348" s="892" t="s">
        <v>1303</v>
      </c>
      <c r="P348" s="891">
        <v>43997</v>
      </c>
      <c r="Q348" s="890">
        <v>3824.32</v>
      </c>
      <c r="R348" s="889"/>
      <c r="S348" s="888">
        <v>30</v>
      </c>
      <c r="T348" s="887">
        <f t="shared" si="33"/>
        <v>1</v>
      </c>
      <c r="U348" s="887">
        <v>127.44000000000001</v>
      </c>
      <c r="V348" s="771">
        <f t="shared" si="34"/>
        <v>-106.20000000000002</v>
      </c>
      <c r="W348" s="887">
        <v>21.24</v>
      </c>
      <c r="X348" s="772">
        <f t="shared" si="35"/>
        <v>3803.0800000000004</v>
      </c>
    </row>
    <row r="349" spans="2:24" ht="15.75" x14ac:dyDescent="0.25">
      <c r="B349" s="893">
        <v>0</v>
      </c>
      <c r="C349" s="892" t="s">
        <v>651</v>
      </c>
      <c r="D349" s="891">
        <v>39844</v>
      </c>
      <c r="E349" s="890">
        <v>5384.09</v>
      </c>
      <c r="F349" s="889"/>
      <c r="G349" s="888">
        <v>25</v>
      </c>
      <c r="H349" s="887">
        <f t="shared" si="30"/>
        <v>12</v>
      </c>
      <c r="I349" s="887">
        <v>-216.24</v>
      </c>
      <c r="J349" s="771">
        <f t="shared" si="31"/>
        <v>2807.76</v>
      </c>
      <c r="K349" s="887">
        <v>2591.52</v>
      </c>
      <c r="L349" s="772">
        <f t="shared" si="32"/>
        <v>2792.57</v>
      </c>
      <c r="N349" s="893" t="s">
        <v>359</v>
      </c>
      <c r="O349" s="892" t="s">
        <v>1304</v>
      </c>
      <c r="P349" s="891">
        <v>44091</v>
      </c>
      <c r="Q349" s="890">
        <v>3866.97</v>
      </c>
      <c r="R349" s="889"/>
      <c r="S349" s="888">
        <v>30</v>
      </c>
      <c r="T349" s="887">
        <f t="shared" si="33"/>
        <v>1</v>
      </c>
      <c r="U349" s="887">
        <v>128.88</v>
      </c>
      <c r="V349" s="771">
        <f t="shared" si="34"/>
        <v>-107.39999999999999</v>
      </c>
      <c r="W349" s="887">
        <v>21.48</v>
      </c>
      <c r="X349" s="772">
        <f t="shared" si="35"/>
        <v>3845.49</v>
      </c>
    </row>
    <row r="350" spans="2:24" ht="15.75" x14ac:dyDescent="0.25">
      <c r="B350" s="893">
        <v>0</v>
      </c>
      <c r="C350" s="892" t="s">
        <v>651</v>
      </c>
      <c r="D350" s="891">
        <v>39844</v>
      </c>
      <c r="E350" s="890">
        <v>1148.42</v>
      </c>
      <c r="F350" s="889"/>
      <c r="G350" s="888">
        <v>25</v>
      </c>
      <c r="H350" s="887">
        <f t="shared" si="30"/>
        <v>12</v>
      </c>
      <c r="I350" s="887">
        <v>-46.2</v>
      </c>
      <c r="J350" s="771">
        <f t="shared" si="31"/>
        <v>598.65000000000009</v>
      </c>
      <c r="K350" s="887">
        <v>552.45000000000005</v>
      </c>
      <c r="L350" s="772">
        <f t="shared" si="32"/>
        <v>595.97</v>
      </c>
      <c r="N350" s="893" t="s">
        <v>359</v>
      </c>
      <c r="O350" s="892" t="s">
        <v>1306</v>
      </c>
      <c r="P350" s="891">
        <v>43643</v>
      </c>
      <c r="Q350" s="890">
        <v>3223.28</v>
      </c>
      <c r="R350" s="889"/>
      <c r="S350" s="888">
        <v>30</v>
      </c>
      <c r="T350" s="887">
        <f t="shared" si="33"/>
        <v>2</v>
      </c>
      <c r="U350" s="887">
        <v>107.4</v>
      </c>
      <c r="V350" s="771">
        <f t="shared" si="34"/>
        <v>-98.45</v>
      </c>
      <c r="W350" s="887">
        <v>8.9499999999999993</v>
      </c>
      <c r="X350" s="772">
        <f t="shared" si="35"/>
        <v>3214.3300000000004</v>
      </c>
    </row>
    <row r="351" spans="2:24" ht="15.75" x14ac:dyDescent="0.25">
      <c r="B351" s="893">
        <v>0</v>
      </c>
      <c r="C351" s="892" t="s">
        <v>651</v>
      </c>
      <c r="D351" s="891">
        <v>39844</v>
      </c>
      <c r="E351" s="890">
        <v>947.09</v>
      </c>
      <c r="F351" s="889"/>
      <c r="G351" s="888">
        <v>25</v>
      </c>
      <c r="H351" s="887">
        <f t="shared" si="30"/>
        <v>12</v>
      </c>
      <c r="I351" s="887">
        <v>-38.04</v>
      </c>
      <c r="J351" s="771">
        <f t="shared" si="31"/>
        <v>493.92</v>
      </c>
      <c r="K351" s="887">
        <v>455.88</v>
      </c>
      <c r="L351" s="772">
        <f t="shared" si="32"/>
        <v>491.21000000000004</v>
      </c>
      <c r="N351" s="893" t="s">
        <v>359</v>
      </c>
      <c r="O351" s="892" t="s">
        <v>1307</v>
      </c>
      <c r="P351" s="891">
        <v>43327</v>
      </c>
      <c r="Q351" s="890">
        <v>3543.92</v>
      </c>
      <c r="R351" s="889"/>
      <c r="S351" s="888">
        <v>30</v>
      </c>
      <c r="T351" s="887">
        <f t="shared" si="33"/>
        <v>3</v>
      </c>
      <c r="U351" s="887">
        <v>118.08</v>
      </c>
      <c r="V351" s="771">
        <f t="shared" si="34"/>
        <v>-108.24</v>
      </c>
      <c r="W351" s="887">
        <v>9.84</v>
      </c>
      <c r="X351" s="772">
        <f t="shared" si="35"/>
        <v>3534.08</v>
      </c>
    </row>
    <row r="352" spans="2:24" ht="15.75" x14ac:dyDescent="0.25">
      <c r="B352" s="893">
        <v>0</v>
      </c>
      <c r="C352" s="892" t="s">
        <v>651</v>
      </c>
      <c r="D352" s="891">
        <v>39844</v>
      </c>
      <c r="E352" s="890">
        <v>220.95</v>
      </c>
      <c r="F352" s="889"/>
      <c r="G352" s="888">
        <v>25</v>
      </c>
      <c r="H352" s="887">
        <f t="shared" si="30"/>
        <v>12</v>
      </c>
      <c r="I352" s="887">
        <v>-8.879999999999999</v>
      </c>
      <c r="J352" s="771">
        <f t="shared" si="31"/>
        <v>115.28</v>
      </c>
      <c r="K352" s="887">
        <v>106.4</v>
      </c>
      <c r="L352" s="772">
        <f t="shared" si="32"/>
        <v>114.54999999999998</v>
      </c>
      <c r="N352" s="893" t="s">
        <v>359</v>
      </c>
      <c r="O352" s="892" t="s">
        <v>1308</v>
      </c>
      <c r="P352" s="891">
        <v>43523</v>
      </c>
      <c r="Q352" s="890">
        <v>1918.63</v>
      </c>
      <c r="R352" s="889"/>
      <c r="S352" s="888">
        <v>30</v>
      </c>
      <c r="T352" s="887">
        <f t="shared" si="33"/>
        <v>2</v>
      </c>
      <c r="U352" s="887">
        <v>63.96</v>
      </c>
      <c r="V352" s="771">
        <f t="shared" si="34"/>
        <v>-58.63</v>
      </c>
      <c r="W352" s="887">
        <v>5.33</v>
      </c>
      <c r="X352" s="772">
        <f t="shared" si="35"/>
        <v>1913.3000000000002</v>
      </c>
    </row>
    <row r="353" spans="2:24" ht="15.75" x14ac:dyDescent="0.25">
      <c r="B353" s="893">
        <v>0</v>
      </c>
      <c r="C353" s="892" t="s">
        <v>651</v>
      </c>
      <c r="D353" s="891">
        <v>39844</v>
      </c>
      <c r="E353" s="890">
        <v>613.39</v>
      </c>
      <c r="F353" s="889"/>
      <c r="G353" s="888">
        <v>25</v>
      </c>
      <c r="H353" s="887">
        <f t="shared" si="30"/>
        <v>12</v>
      </c>
      <c r="I353" s="887">
        <v>-24.72</v>
      </c>
      <c r="J353" s="771">
        <f t="shared" si="31"/>
        <v>320.65999999999997</v>
      </c>
      <c r="K353" s="887">
        <v>295.94</v>
      </c>
      <c r="L353" s="772">
        <f t="shared" si="32"/>
        <v>317.45</v>
      </c>
      <c r="N353" s="893" t="s">
        <v>359</v>
      </c>
      <c r="O353" s="892" t="s">
        <v>1309</v>
      </c>
      <c r="P353" s="891">
        <v>43643</v>
      </c>
      <c r="Q353" s="890">
        <v>2354.89</v>
      </c>
      <c r="R353" s="889"/>
      <c r="S353" s="888">
        <v>30</v>
      </c>
      <c r="T353" s="887">
        <f t="shared" si="33"/>
        <v>2</v>
      </c>
      <c r="U353" s="887">
        <v>78.48</v>
      </c>
      <c r="V353" s="771">
        <f t="shared" si="34"/>
        <v>-71.94</v>
      </c>
      <c r="W353" s="887">
        <v>6.54</v>
      </c>
      <c r="X353" s="772">
        <f t="shared" si="35"/>
        <v>2348.35</v>
      </c>
    </row>
    <row r="354" spans="2:24" ht="15.75" x14ac:dyDescent="0.25">
      <c r="B354" s="893">
        <v>0</v>
      </c>
      <c r="C354" s="892" t="s">
        <v>651</v>
      </c>
      <c r="D354" s="891">
        <v>39844</v>
      </c>
      <c r="E354" s="890">
        <v>111.61</v>
      </c>
      <c r="F354" s="889"/>
      <c r="G354" s="888">
        <v>25</v>
      </c>
      <c r="H354" s="887">
        <f t="shared" si="30"/>
        <v>12</v>
      </c>
      <c r="I354" s="887">
        <v>-4.5600000000000005</v>
      </c>
      <c r="J354" s="771">
        <f t="shared" si="31"/>
        <v>58.050000000000004</v>
      </c>
      <c r="K354" s="887">
        <v>53.49</v>
      </c>
      <c r="L354" s="772">
        <f t="shared" si="32"/>
        <v>58.12</v>
      </c>
      <c r="N354" s="893" t="s">
        <v>359</v>
      </c>
      <c r="O354" s="892" t="s">
        <v>1310</v>
      </c>
      <c r="P354" s="891">
        <v>43713</v>
      </c>
      <c r="Q354" s="890">
        <v>3880.6</v>
      </c>
      <c r="R354" s="889"/>
      <c r="S354" s="888">
        <v>30</v>
      </c>
      <c r="T354" s="887">
        <f t="shared" si="33"/>
        <v>2</v>
      </c>
      <c r="U354" s="887">
        <v>129.35999999999999</v>
      </c>
      <c r="V354" s="771">
        <f t="shared" si="34"/>
        <v>-118.57999999999998</v>
      </c>
      <c r="W354" s="887">
        <v>10.78</v>
      </c>
      <c r="X354" s="772">
        <f t="shared" si="35"/>
        <v>3869.8199999999997</v>
      </c>
    </row>
    <row r="355" spans="2:24" ht="15.75" x14ac:dyDescent="0.25">
      <c r="B355" s="893">
        <v>0</v>
      </c>
      <c r="C355" s="892" t="s">
        <v>651</v>
      </c>
      <c r="D355" s="891">
        <v>40209</v>
      </c>
      <c r="E355" s="890">
        <v>42907.66</v>
      </c>
      <c r="F355" s="889"/>
      <c r="G355" s="888">
        <v>25</v>
      </c>
      <c r="H355" s="887">
        <f t="shared" si="30"/>
        <v>11</v>
      </c>
      <c r="I355" s="887">
        <v>-1729.1999999999998</v>
      </c>
      <c r="J355" s="771">
        <f t="shared" si="31"/>
        <v>20571.32</v>
      </c>
      <c r="K355" s="887">
        <v>18842.12</v>
      </c>
      <c r="L355" s="772">
        <f t="shared" si="32"/>
        <v>24065.540000000005</v>
      </c>
      <c r="N355" s="893" t="s">
        <v>359</v>
      </c>
      <c r="O355" s="892" t="s">
        <v>1311</v>
      </c>
      <c r="P355" s="891">
        <v>43889</v>
      </c>
      <c r="Q355" s="890">
        <v>3851.25</v>
      </c>
      <c r="R355" s="889"/>
      <c r="S355" s="888">
        <v>30</v>
      </c>
      <c r="T355" s="887">
        <f t="shared" si="33"/>
        <v>1</v>
      </c>
      <c r="U355" s="887">
        <v>128.4</v>
      </c>
      <c r="V355" s="771">
        <f t="shared" si="34"/>
        <v>-117.7</v>
      </c>
      <c r="W355" s="887">
        <v>10.7</v>
      </c>
      <c r="X355" s="772">
        <f t="shared" si="35"/>
        <v>3840.55</v>
      </c>
    </row>
    <row r="356" spans="2:24" ht="15.75" x14ac:dyDescent="0.25">
      <c r="B356" s="893">
        <v>0</v>
      </c>
      <c r="C356" s="892" t="s">
        <v>651</v>
      </c>
      <c r="D356" s="891">
        <v>40359</v>
      </c>
      <c r="E356" s="890">
        <v>3593.47</v>
      </c>
      <c r="F356" s="889"/>
      <c r="G356" s="888">
        <v>25</v>
      </c>
      <c r="H356" s="887">
        <f t="shared" si="30"/>
        <v>11</v>
      </c>
      <c r="I356" s="887">
        <v>-144.84</v>
      </c>
      <c r="J356" s="771">
        <f t="shared" si="31"/>
        <v>1663.09</v>
      </c>
      <c r="K356" s="887">
        <v>1518.25</v>
      </c>
      <c r="L356" s="772">
        <f t="shared" si="32"/>
        <v>2075.2199999999998</v>
      </c>
      <c r="N356" s="893" t="s">
        <v>359</v>
      </c>
      <c r="O356" s="892" t="s">
        <v>1312</v>
      </c>
      <c r="P356" s="891">
        <v>43835</v>
      </c>
      <c r="Q356" s="890">
        <v>3912.42</v>
      </c>
      <c r="R356" s="889"/>
      <c r="S356" s="888">
        <v>30</v>
      </c>
      <c r="T356" s="887">
        <f t="shared" si="33"/>
        <v>1</v>
      </c>
      <c r="U356" s="887">
        <v>130.44</v>
      </c>
      <c r="V356" s="771">
        <f t="shared" si="34"/>
        <v>-119.57</v>
      </c>
      <c r="W356" s="887">
        <v>10.87</v>
      </c>
      <c r="X356" s="772">
        <f t="shared" si="35"/>
        <v>3901.55</v>
      </c>
    </row>
    <row r="357" spans="2:24" ht="15.75" x14ac:dyDescent="0.25">
      <c r="B357" s="893">
        <v>0</v>
      </c>
      <c r="C357" s="892" t="s">
        <v>651</v>
      </c>
      <c r="D357" s="891">
        <v>40359</v>
      </c>
      <c r="E357" s="890">
        <v>0</v>
      </c>
      <c r="F357" s="889"/>
      <c r="G357" s="888">
        <v>25</v>
      </c>
      <c r="H357" s="887">
        <f t="shared" si="30"/>
        <v>11</v>
      </c>
      <c r="I357" s="887">
        <v>0</v>
      </c>
      <c r="J357" s="771">
        <f t="shared" si="31"/>
        <v>-0.21</v>
      </c>
      <c r="K357" s="887">
        <v>-0.21</v>
      </c>
      <c r="L357" s="772">
        <f t="shared" si="32"/>
        <v>0.21</v>
      </c>
      <c r="N357" s="893" t="s">
        <v>359</v>
      </c>
      <c r="O357" s="892" t="s">
        <v>1313</v>
      </c>
      <c r="P357" s="891">
        <v>43872</v>
      </c>
      <c r="Q357" s="890">
        <v>3890.93</v>
      </c>
      <c r="R357" s="889"/>
      <c r="S357" s="888">
        <v>30</v>
      </c>
      <c r="T357" s="887">
        <f t="shared" si="33"/>
        <v>1</v>
      </c>
      <c r="U357" s="887">
        <v>129.72</v>
      </c>
      <c r="V357" s="771">
        <f t="shared" si="34"/>
        <v>-118.91</v>
      </c>
      <c r="W357" s="887">
        <v>10.81</v>
      </c>
      <c r="X357" s="772">
        <f t="shared" si="35"/>
        <v>3880.12</v>
      </c>
    </row>
    <row r="358" spans="2:24" ht="15.75" x14ac:dyDescent="0.25">
      <c r="B358" s="893">
        <v>0</v>
      </c>
      <c r="C358" s="892" t="s">
        <v>651</v>
      </c>
      <c r="D358" s="891">
        <v>40390</v>
      </c>
      <c r="E358" s="890">
        <v>683.04</v>
      </c>
      <c r="F358" s="889"/>
      <c r="G358" s="888">
        <v>25</v>
      </c>
      <c r="H358" s="887">
        <f t="shared" si="30"/>
        <v>11</v>
      </c>
      <c r="I358" s="887">
        <v>-27.6</v>
      </c>
      <c r="J358" s="771">
        <f t="shared" si="31"/>
        <v>313.61</v>
      </c>
      <c r="K358" s="887">
        <v>286.01</v>
      </c>
      <c r="L358" s="772">
        <f t="shared" si="32"/>
        <v>397.03</v>
      </c>
      <c r="N358" s="893" t="s">
        <v>359</v>
      </c>
      <c r="O358" s="892" t="s">
        <v>1314</v>
      </c>
      <c r="P358" s="891">
        <v>43963</v>
      </c>
      <c r="Q358" s="890">
        <v>3928.44</v>
      </c>
      <c r="R358" s="889"/>
      <c r="S358" s="888">
        <v>30</v>
      </c>
      <c r="T358" s="887">
        <f t="shared" si="33"/>
        <v>1</v>
      </c>
      <c r="U358" s="887">
        <v>130.92000000000002</v>
      </c>
      <c r="V358" s="771">
        <f t="shared" si="34"/>
        <v>-120.01000000000002</v>
      </c>
      <c r="W358" s="887">
        <v>10.91</v>
      </c>
      <c r="X358" s="772">
        <f t="shared" si="35"/>
        <v>3917.53</v>
      </c>
    </row>
    <row r="359" spans="2:24" ht="15.75" x14ac:dyDescent="0.25">
      <c r="B359" s="893">
        <v>0</v>
      </c>
      <c r="C359" s="892" t="s">
        <v>651</v>
      </c>
      <c r="D359" s="891">
        <v>40390</v>
      </c>
      <c r="E359" s="890">
        <v>3854.41</v>
      </c>
      <c r="F359" s="889"/>
      <c r="G359" s="888">
        <v>25</v>
      </c>
      <c r="H359" s="887">
        <f t="shared" si="30"/>
        <v>11</v>
      </c>
      <c r="I359" s="887">
        <v>-155.28</v>
      </c>
      <c r="J359" s="771">
        <f t="shared" si="31"/>
        <v>1770.3</v>
      </c>
      <c r="K359" s="887">
        <v>1615.02</v>
      </c>
      <c r="L359" s="772">
        <f t="shared" si="32"/>
        <v>2239.39</v>
      </c>
      <c r="N359" s="893" t="s">
        <v>359</v>
      </c>
      <c r="O359" s="892" t="s">
        <v>1315</v>
      </c>
      <c r="P359" s="891">
        <v>44131</v>
      </c>
      <c r="Q359" s="890">
        <v>3811.15</v>
      </c>
      <c r="R359" s="889"/>
      <c r="S359" s="888">
        <v>30</v>
      </c>
      <c r="T359" s="887">
        <f t="shared" si="33"/>
        <v>1</v>
      </c>
      <c r="U359" s="887">
        <v>127.08</v>
      </c>
      <c r="V359" s="771">
        <f t="shared" si="34"/>
        <v>-116.49</v>
      </c>
      <c r="W359" s="887">
        <v>10.59</v>
      </c>
      <c r="X359" s="772">
        <f t="shared" si="35"/>
        <v>3800.56</v>
      </c>
    </row>
    <row r="360" spans="2:24" ht="15.75" x14ac:dyDescent="0.25">
      <c r="B360" s="893">
        <v>0</v>
      </c>
      <c r="C360" s="892" t="s">
        <v>651</v>
      </c>
      <c r="D360" s="891">
        <v>40482</v>
      </c>
      <c r="E360" s="890">
        <v>1606.03</v>
      </c>
      <c r="F360" s="889"/>
      <c r="G360" s="888">
        <v>25</v>
      </c>
      <c r="H360" s="887">
        <f t="shared" si="30"/>
        <v>11</v>
      </c>
      <c r="I360" s="887">
        <v>-64.679999999999993</v>
      </c>
      <c r="J360" s="771">
        <f t="shared" si="31"/>
        <v>721.38</v>
      </c>
      <c r="K360" s="887">
        <v>656.7</v>
      </c>
      <c r="L360" s="772">
        <f t="shared" si="32"/>
        <v>949.32999999999993</v>
      </c>
      <c r="N360" s="893" t="e">
        <v>#N/A</v>
      </c>
      <c r="O360" s="892" t="s">
        <v>1217</v>
      </c>
      <c r="P360" s="891">
        <v>43199</v>
      </c>
      <c r="Q360" s="890">
        <v>82.13</v>
      </c>
      <c r="R360" s="889"/>
      <c r="S360" s="888">
        <v>40</v>
      </c>
      <c r="T360" s="887">
        <f t="shared" si="33"/>
        <v>3</v>
      </c>
      <c r="U360" s="887">
        <v>2.04</v>
      </c>
      <c r="V360" s="771">
        <f t="shared" si="34"/>
        <v>3.0599999999999996</v>
      </c>
      <c r="W360" s="887">
        <v>5.0999999999999996</v>
      </c>
      <c r="X360" s="772">
        <f t="shared" si="35"/>
        <v>77.03</v>
      </c>
    </row>
    <row r="361" spans="2:24" ht="15.75" x14ac:dyDescent="0.25">
      <c r="B361" s="893">
        <v>0</v>
      </c>
      <c r="C361" s="892" t="s">
        <v>651</v>
      </c>
      <c r="D361" s="891">
        <v>40482</v>
      </c>
      <c r="E361" s="890">
        <v>829.27</v>
      </c>
      <c r="F361" s="889"/>
      <c r="G361" s="888">
        <v>25</v>
      </c>
      <c r="H361" s="887">
        <f t="shared" si="30"/>
        <v>11</v>
      </c>
      <c r="I361" s="887">
        <v>-33.36</v>
      </c>
      <c r="J361" s="771">
        <f t="shared" si="31"/>
        <v>372.47</v>
      </c>
      <c r="K361" s="887">
        <v>339.11</v>
      </c>
      <c r="L361" s="772">
        <f t="shared" si="32"/>
        <v>490.15999999999997</v>
      </c>
      <c r="N361" s="893" t="e">
        <v>#N/A</v>
      </c>
      <c r="O361" s="892" t="s">
        <v>2258</v>
      </c>
      <c r="P361" s="891">
        <v>43131</v>
      </c>
      <c r="Q361" s="890">
        <v>56.95</v>
      </c>
      <c r="R361" s="889"/>
      <c r="S361" s="888">
        <v>40</v>
      </c>
      <c r="T361" s="887">
        <f t="shared" si="33"/>
        <v>3</v>
      </c>
      <c r="U361" s="887">
        <v>1.44</v>
      </c>
      <c r="V361" s="771">
        <f t="shared" si="34"/>
        <v>2.16</v>
      </c>
      <c r="W361" s="887">
        <v>3.6</v>
      </c>
      <c r="X361" s="772">
        <f t="shared" si="35"/>
        <v>53.35</v>
      </c>
    </row>
    <row r="362" spans="2:24" ht="15.75" x14ac:dyDescent="0.25">
      <c r="B362" s="893">
        <v>0</v>
      </c>
      <c r="C362" s="892" t="s">
        <v>651</v>
      </c>
      <c r="D362" s="891">
        <v>40512</v>
      </c>
      <c r="E362" s="890">
        <v>13946</v>
      </c>
      <c r="F362" s="889"/>
      <c r="G362" s="888">
        <v>25</v>
      </c>
      <c r="H362" s="887">
        <f t="shared" si="30"/>
        <v>11</v>
      </c>
      <c r="I362" s="887">
        <v>-561.96</v>
      </c>
      <c r="J362" s="771">
        <f t="shared" si="31"/>
        <v>6219.94</v>
      </c>
      <c r="K362" s="887">
        <v>5657.98</v>
      </c>
      <c r="L362" s="772">
        <f t="shared" si="32"/>
        <v>8288.02</v>
      </c>
      <c r="N362" s="893" t="e">
        <v>#N/A</v>
      </c>
      <c r="O362" s="892" t="s">
        <v>1219</v>
      </c>
      <c r="P362" s="891">
        <v>43131</v>
      </c>
      <c r="Q362" s="890">
        <v>102.07</v>
      </c>
      <c r="R362" s="889"/>
      <c r="S362" s="888">
        <v>40</v>
      </c>
      <c r="T362" s="887">
        <f t="shared" si="33"/>
        <v>3</v>
      </c>
      <c r="U362" s="887">
        <v>2.52</v>
      </c>
      <c r="V362" s="771">
        <f t="shared" si="34"/>
        <v>3.78</v>
      </c>
      <c r="W362" s="887">
        <v>6.3</v>
      </c>
      <c r="X362" s="772">
        <f t="shared" si="35"/>
        <v>95.77</v>
      </c>
    </row>
    <row r="363" spans="2:24" ht="15.75" x14ac:dyDescent="0.25">
      <c r="B363" s="893">
        <v>0</v>
      </c>
      <c r="C363" s="892" t="s">
        <v>651</v>
      </c>
      <c r="D363" s="891">
        <v>40543</v>
      </c>
      <c r="E363" s="890">
        <v>18086.580000000002</v>
      </c>
      <c r="F363" s="889"/>
      <c r="G363" s="888">
        <v>25</v>
      </c>
      <c r="H363" s="887">
        <f t="shared" si="30"/>
        <v>11</v>
      </c>
      <c r="I363" s="887">
        <v>-726.12</v>
      </c>
      <c r="J363" s="771">
        <f t="shared" si="31"/>
        <v>7982.3099999999995</v>
      </c>
      <c r="K363" s="887">
        <v>7256.19</v>
      </c>
      <c r="L363" s="772">
        <f t="shared" si="32"/>
        <v>10830.390000000003</v>
      </c>
      <c r="N363" s="893" t="e">
        <v>#N/A</v>
      </c>
      <c r="O363" s="892" t="s">
        <v>1228</v>
      </c>
      <c r="P363" s="891">
        <v>43375</v>
      </c>
      <c r="Q363" s="890">
        <v>67.989999999999995</v>
      </c>
      <c r="R363" s="889"/>
      <c r="S363" s="888">
        <v>30</v>
      </c>
      <c r="T363" s="887">
        <f t="shared" si="33"/>
        <v>3</v>
      </c>
      <c r="U363" s="887">
        <v>2.2800000000000002</v>
      </c>
      <c r="V363" s="771">
        <f t="shared" si="34"/>
        <v>2.4699999999999998</v>
      </c>
      <c r="W363" s="887">
        <v>4.75</v>
      </c>
      <c r="X363" s="772">
        <f t="shared" si="35"/>
        <v>63.239999999999995</v>
      </c>
    </row>
    <row r="364" spans="2:24" ht="15.75" x14ac:dyDescent="0.25">
      <c r="B364" s="893">
        <v>0</v>
      </c>
      <c r="C364" s="892" t="s">
        <v>651</v>
      </c>
      <c r="D364" s="891">
        <v>40602</v>
      </c>
      <c r="E364" s="890">
        <v>237.56</v>
      </c>
      <c r="F364" s="889"/>
      <c r="G364" s="888">
        <v>25</v>
      </c>
      <c r="H364" s="887">
        <f t="shared" si="30"/>
        <v>10</v>
      </c>
      <c r="I364" s="887">
        <v>-9.48</v>
      </c>
      <c r="J364" s="771">
        <f t="shared" si="31"/>
        <v>103.94</v>
      </c>
      <c r="K364" s="887">
        <v>94.46</v>
      </c>
      <c r="L364" s="772">
        <f t="shared" si="32"/>
        <v>143.10000000000002</v>
      </c>
      <c r="N364" s="893" t="e">
        <v>#N/A</v>
      </c>
      <c r="O364" s="892" t="s">
        <v>1230</v>
      </c>
      <c r="P364" s="891">
        <v>43367</v>
      </c>
      <c r="Q364" s="890">
        <v>346.18</v>
      </c>
      <c r="R364" s="889"/>
      <c r="S364" s="888">
        <v>30</v>
      </c>
      <c r="T364" s="887">
        <f t="shared" si="33"/>
        <v>3</v>
      </c>
      <c r="U364" s="887">
        <v>11.52</v>
      </c>
      <c r="V364" s="771">
        <f t="shared" si="34"/>
        <v>10.559999999999999</v>
      </c>
      <c r="W364" s="887">
        <v>22.08</v>
      </c>
      <c r="X364" s="772">
        <f t="shared" si="35"/>
        <v>324.10000000000002</v>
      </c>
    </row>
    <row r="365" spans="2:24" ht="15.75" x14ac:dyDescent="0.25">
      <c r="B365" s="893">
        <v>0</v>
      </c>
      <c r="C365" s="892" t="s">
        <v>651</v>
      </c>
      <c r="D365" s="891">
        <v>40816</v>
      </c>
      <c r="E365" s="890">
        <v>1149.04</v>
      </c>
      <c r="F365" s="889"/>
      <c r="G365" s="888">
        <v>25</v>
      </c>
      <c r="H365" s="887">
        <f t="shared" si="30"/>
        <v>10</v>
      </c>
      <c r="I365" s="887">
        <v>-46.2</v>
      </c>
      <c r="J365" s="771">
        <f t="shared" si="31"/>
        <v>476.22999999999996</v>
      </c>
      <c r="K365" s="887">
        <v>430.03</v>
      </c>
      <c r="L365" s="772">
        <f t="shared" si="32"/>
        <v>719.01</v>
      </c>
      <c r="N365" s="893" t="e">
        <v>#N/A</v>
      </c>
      <c r="O365" s="892" t="s">
        <v>1231</v>
      </c>
      <c r="P365" s="891">
        <v>43339</v>
      </c>
      <c r="Q365" s="890">
        <v>849.09</v>
      </c>
      <c r="R365" s="889"/>
      <c r="S365" s="888">
        <v>30</v>
      </c>
      <c r="T365" s="887">
        <f t="shared" si="33"/>
        <v>3</v>
      </c>
      <c r="U365" s="887">
        <v>28.32</v>
      </c>
      <c r="V365" s="771">
        <f t="shared" si="34"/>
        <v>25.96</v>
      </c>
      <c r="W365" s="887">
        <v>54.28</v>
      </c>
      <c r="X365" s="772">
        <f t="shared" si="35"/>
        <v>794.81000000000006</v>
      </c>
    </row>
    <row r="366" spans="2:24" ht="15.75" x14ac:dyDescent="0.25">
      <c r="B366" s="893">
        <v>0</v>
      </c>
      <c r="C366" s="892" t="s">
        <v>651</v>
      </c>
      <c r="D366" s="891">
        <v>40908</v>
      </c>
      <c r="E366" s="890">
        <v>142924.69</v>
      </c>
      <c r="F366" s="889"/>
      <c r="G366" s="888">
        <v>25</v>
      </c>
      <c r="H366" s="887">
        <f t="shared" si="30"/>
        <v>10</v>
      </c>
      <c r="I366" s="887">
        <v>-5736.72</v>
      </c>
      <c r="J366" s="771">
        <f t="shared" si="31"/>
        <v>57351.01</v>
      </c>
      <c r="K366" s="887">
        <v>51614.29</v>
      </c>
      <c r="L366" s="772">
        <f t="shared" si="32"/>
        <v>91310.399999999994</v>
      </c>
      <c r="N366" s="893" t="e">
        <v>#N/A</v>
      </c>
      <c r="O366" s="892" t="s">
        <v>1232</v>
      </c>
      <c r="P366" s="891">
        <v>43259</v>
      </c>
      <c r="Q366" s="890">
        <v>233.1</v>
      </c>
      <c r="R366" s="889"/>
      <c r="S366" s="888">
        <v>30</v>
      </c>
      <c r="T366" s="887">
        <f t="shared" si="33"/>
        <v>3</v>
      </c>
      <c r="U366" s="887">
        <v>7.8000000000000007</v>
      </c>
      <c r="V366" s="771">
        <f t="shared" si="34"/>
        <v>5.85</v>
      </c>
      <c r="W366" s="887">
        <v>13.65</v>
      </c>
      <c r="X366" s="772">
        <f t="shared" si="35"/>
        <v>219.45</v>
      </c>
    </row>
    <row r="367" spans="2:24" ht="15.75" x14ac:dyDescent="0.25">
      <c r="B367" s="893">
        <v>0</v>
      </c>
      <c r="C367" s="892" t="s">
        <v>651</v>
      </c>
      <c r="D367" s="891">
        <v>34334</v>
      </c>
      <c r="E367" s="890">
        <v>5236</v>
      </c>
      <c r="F367" s="889"/>
      <c r="G367" s="888">
        <v>30</v>
      </c>
      <c r="H367" s="887">
        <f t="shared" si="30"/>
        <v>28</v>
      </c>
      <c r="I367" s="887">
        <v>-175.8</v>
      </c>
      <c r="J367" s="771">
        <f t="shared" si="31"/>
        <v>4913.53</v>
      </c>
      <c r="K367" s="887">
        <v>4737.7299999999996</v>
      </c>
      <c r="L367" s="772">
        <f t="shared" si="32"/>
        <v>498.27000000000044</v>
      </c>
      <c r="N367" s="893" t="e">
        <v>#N/A</v>
      </c>
      <c r="O367" s="892" t="s">
        <v>1233</v>
      </c>
      <c r="P367" s="891">
        <v>43461</v>
      </c>
      <c r="Q367" s="890">
        <v>46.76</v>
      </c>
      <c r="R367" s="889"/>
      <c r="S367" s="888">
        <v>30</v>
      </c>
      <c r="T367" s="887">
        <f t="shared" si="33"/>
        <v>3</v>
      </c>
      <c r="U367" s="887">
        <v>1.56</v>
      </c>
      <c r="V367" s="771">
        <f t="shared" si="34"/>
        <v>1.17</v>
      </c>
      <c r="W367" s="887">
        <v>2.73</v>
      </c>
      <c r="X367" s="772">
        <f t="shared" si="35"/>
        <v>44.03</v>
      </c>
    </row>
    <row r="368" spans="2:24" ht="15.75" x14ac:dyDescent="0.25">
      <c r="B368" s="893">
        <v>0</v>
      </c>
      <c r="C368" s="892" t="s">
        <v>651</v>
      </c>
      <c r="D368" s="891">
        <v>34334</v>
      </c>
      <c r="E368" s="890">
        <v>1242</v>
      </c>
      <c r="F368" s="889"/>
      <c r="G368" s="888">
        <v>30</v>
      </c>
      <c r="H368" s="887">
        <f t="shared" si="30"/>
        <v>28</v>
      </c>
      <c r="I368" s="887">
        <v>-41.64</v>
      </c>
      <c r="J368" s="771">
        <f t="shared" si="31"/>
        <v>1165.49</v>
      </c>
      <c r="K368" s="887">
        <v>1123.8499999999999</v>
      </c>
      <c r="L368" s="772">
        <f t="shared" si="32"/>
        <v>118.15000000000009</v>
      </c>
      <c r="N368" s="893" t="e">
        <v>#N/A</v>
      </c>
      <c r="O368" s="892" t="s">
        <v>1245</v>
      </c>
      <c r="P368" s="891">
        <v>43327</v>
      </c>
      <c r="Q368" s="890">
        <v>15.44</v>
      </c>
      <c r="R368" s="889"/>
      <c r="S368" s="888">
        <v>30</v>
      </c>
      <c r="T368" s="887">
        <f t="shared" si="33"/>
        <v>3</v>
      </c>
      <c r="U368" s="887">
        <v>0.48</v>
      </c>
      <c r="V368" s="771">
        <f t="shared" si="34"/>
        <v>0.24</v>
      </c>
      <c r="W368" s="887">
        <v>0.72</v>
      </c>
      <c r="X368" s="772">
        <f t="shared" si="35"/>
        <v>14.719999999999999</v>
      </c>
    </row>
    <row r="369" spans="2:24" ht="15.75" x14ac:dyDescent="0.25">
      <c r="B369" s="893">
        <v>0</v>
      </c>
      <c r="C369" s="892" t="s">
        <v>651</v>
      </c>
      <c r="D369" s="891">
        <v>34334</v>
      </c>
      <c r="E369" s="890">
        <v>22563</v>
      </c>
      <c r="F369" s="889"/>
      <c r="G369" s="888">
        <v>30</v>
      </c>
      <c r="H369" s="887">
        <f t="shared" si="30"/>
        <v>28</v>
      </c>
      <c r="I369" s="887">
        <v>-757.8</v>
      </c>
      <c r="J369" s="771">
        <f t="shared" si="31"/>
        <v>21173.719999999998</v>
      </c>
      <c r="K369" s="887">
        <v>20415.919999999998</v>
      </c>
      <c r="L369" s="772">
        <f t="shared" si="32"/>
        <v>2147.0800000000017</v>
      </c>
      <c r="N369" s="893" t="e">
        <v>#N/A</v>
      </c>
      <c r="O369" s="892" t="s">
        <v>1251</v>
      </c>
      <c r="P369" s="891">
        <v>43270</v>
      </c>
      <c r="Q369" s="890">
        <v>66.63</v>
      </c>
      <c r="R369" s="889"/>
      <c r="S369" s="888">
        <v>30</v>
      </c>
      <c r="T369" s="887">
        <f t="shared" si="33"/>
        <v>3</v>
      </c>
      <c r="U369" s="887">
        <v>2.2800000000000002</v>
      </c>
      <c r="V369" s="771">
        <f t="shared" si="34"/>
        <v>0.71</v>
      </c>
      <c r="W369" s="887">
        <v>2.99</v>
      </c>
      <c r="X369" s="772">
        <f t="shared" si="35"/>
        <v>63.639999999999993</v>
      </c>
    </row>
    <row r="370" spans="2:24" ht="15.75" x14ac:dyDescent="0.25">
      <c r="B370" s="893">
        <v>0</v>
      </c>
      <c r="C370" s="892" t="s">
        <v>651</v>
      </c>
      <c r="D370" s="891">
        <v>34334</v>
      </c>
      <c r="E370" s="890">
        <v>6737.38</v>
      </c>
      <c r="F370" s="889"/>
      <c r="G370" s="888">
        <v>50</v>
      </c>
      <c r="H370" s="887">
        <f t="shared" si="30"/>
        <v>28</v>
      </c>
      <c r="I370" s="887">
        <v>-135.48000000000002</v>
      </c>
      <c r="J370" s="771">
        <f t="shared" si="31"/>
        <v>3790.88</v>
      </c>
      <c r="K370" s="887">
        <v>3655.4</v>
      </c>
      <c r="L370" s="772">
        <f t="shared" si="32"/>
        <v>3081.98</v>
      </c>
      <c r="N370" s="893" t="e">
        <v>#N/A</v>
      </c>
      <c r="O370" s="892" t="s">
        <v>1252</v>
      </c>
      <c r="P370" s="891">
        <v>43334</v>
      </c>
      <c r="Q370" s="890">
        <v>175.93</v>
      </c>
      <c r="R370" s="889"/>
      <c r="S370" s="888">
        <v>30</v>
      </c>
      <c r="T370" s="887">
        <f t="shared" si="33"/>
        <v>3</v>
      </c>
      <c r="U370" s="887">
        <v>5.88</v>
      </c>
      <c r="V370" s="771">
        <f t="shared" si="34"/>
        <v>1.96</v>
      </c>
      <c r="W370" s="887">
        <v>7.84</v>
      </c>
      <c r="X370" s="772">
        <f t="shared" si="35"/>
        <v>168.09</v>
      </c>
    </row>
    <row r="371" spans="2:24" ht="15.75" x14ac:dyDescent="0.25">
      <c r="B371" s="893">
        <v>0</v>
      </c>
      <c r="C371" s="892" t="s">
        <v>651</v>
      </c>
      <c r="D371" s="891">
        <v>34699</v>
      </c>
      <c r="E371" s="890">
        <v>36713.279999999999</v>
      </c>
      <c r="F371" s="889"/>
      <c r="G371" s="888">
        <v>30</v>
      </c>
      <c r="H371" s="887">
        <f t="shared" si="30"/>
        <v>27</v>
      </c>
      <c r="I371" s="887">
        <v>-1232.28</v>
      </c>
      <c r="J371" s="771">
        <f t="shared" si="31"/>
        <v>33221.879999999997</v>
      </c>
      <c r="K371" s="887">
        <v>31989.599999999999</v>
      </c>
      <c r="L371" s="772">
        <f t="shared" si="32"/>
        <v>4723.68</v>
      </c>
      <c r="N371" s="893" t="e">
        <v>#N/A</v>
      </c>
      <c r="O371" s="892" t="s">
        <v>1253</v>
      </c>
      <c r="P371" s="891">
        <v>43643</v>
      </c>
      <c r="Q371" s="890">
        <v>15.87</v>
      </c>
      <c r="R371" s="889"/>
      <c r="S371" s="888">
        <v>30</v>
      </c>
      <c r="T371" s="887">
        <f t="shared" si="33"/>
        <v>2</v>
      </c>
      <c r="U371" s="887">
        <v>0.48</v>
      </c>
      <c r="V371" s="771">
        <f t="shared" si="34"/>
        <v>0.16000000000000003</v>
      </c>
      <c r="W371" s="887">
        <v>0.64</v>
      </c>
      <c r="X371" s="772">
        <f t="shared" si="35"/>
        <v>15.229999999999999</v>
      </c>
    </row>
    <row r="372" spans="2:24" ht="15.75" x14ac:dyDescent="0.25">
      <c r="B372" s="893">
        <v>0</v>
      </c>
      <c r="C372" s="892" t="s">
        <v>651</v>
      </c>
      <c r="D372" s="891">
        <v>34699</v>
      </c>
      <c r="E372" s="890">
        <v>2803.93</v>
      </c>
      <c r="F372" s="889"/>
      <c r="G372" s="888">
        <v>30</v>
      </c>
      <c r="H372" s="887">
        <f t="shared" si="30"/>
        <v>27</v>
      </c>
      <c r="I372" s="887">
        <v>-94.2</v>
      </c>
      <c r="J372" s="771">
        <f t="shared" si="31"/>
        <v>2537.2599999999998</v>
      </c>
      <c r="K372" s="887">
        <v>2443.06</v>
      </c>
      <c r="L372" s="772">
        <f t="shared" si="32"/>
        <v>360.86999999999989</v>
      </c>
      <c r="N372" s="893" t="e">
        <v>#N/A</v>
      </c>
      <c r="O372" s="892" t="s">
        <v>1255</v>
      </c>
      <c r="P372" s="891">
        <v>43343</v>
      </c>
      <c r="Q372" s="890">
        <v>135</v>
      </c>
      <c r="R372" s="889"/>
      <c r="S372" s="888">
        <v>30</v>
      </c>
      <c r="T372" s="887">
        <f t="shared" si="33"/>
        <v>3</v>
      </c>
      <c r="U372" s="887">
        <v>4.4399999999999995</v>
      </c>
      <c r="V372" s="771">
        <f t="shared" si="34"/>
        <v>1.1800000000000006</v>
      </c>
      <c r="W372" s="887">
        <v>5.62</v>
      </c>
      <c r="X372" s="772">
        <f t="shared" si="35"/>
        <v>129.38</v>
      </c>
    </row>
    <row r="373" spans="2:24" ht="15.75" x14ac:dyDescent="0.25">
      <c r="B373" s="893">
        <v>0</v>
      </c>
      <c r="C373" s="892" t="s">
        <v>651</v>
      </c>
      <c r="D373" s="891">
        <v>34699</v>
      </c>
      <c r="E373" s="890">
        <v>5980.38</v>
      </c>
      <c r="F373" s="889"/>
      <c r="G373" s="888">
        <v>35</v>
      </c>
      <c r="H373" s="887">
        <f t="shared" si="30"/>
        <v>27</v>
      </c>
      <c r="I373" s="887">
        <v>-171.72</v>
      </c>
      <c r="J373" s="771">
        <f t="shared" si="31"/>
        <v>4635.4800000000005</v>
      </c>
      <c r="K373" s="887">
        <v>4463.76</v>
      </c>
      <c r="L373" s="772">
        <f t="shared" si="32"/>
        <v>1516.62</v>
      </c>
      <c r="N373" s="893" t="e">
        <v>#N/A</v>
      </c>
      <c r="O373" s="892" t="s">
        <v>1256</v>
      </c>
      <c r="P373" s="891">
        <v>43629</v>
      </c>
      <c r="Q373" s="890">
        <v>30.29</v>
      </c>
      <c r="R373" s="889"/>
      <c r="S373" s="888">
        <v>30</v>
      </c>
      <c r="T373" s="887">
        <f t="shared" si="33"/>
        <v>2</v>
      </c>
      <c r="U373" s="887">
        <v>0.96</v>
      </c>
      <c r="V373" s="771">
        <f t="shared" si="34"/>
        <v>0.24</v>
      </c>
      <c r="W373" s="887">
        <v>1.2</v>
      </c>
      <c r="X373" s="772">
        <f t="shared" si="35"/>
        <v>29.09</v>
      </c>
    </row>
    <row r="374" spans="2:24" ht="15.75" x14ac:dyDescent="0.25">
      <c r="B374" s="893">
        <v>0</v>
      </c>
      <c r="C374" s="892" t="s">
        <v>651</v>
      </c>
      <c r="D374" s="891">
        <v>35064</v>
      </c>
      <c r="E374" s="890">
        <v>296.02999999999997</v>
      </c>
      <c r="F374" s="889"/>
      <c r="G374" s="888">
        <v>30</v>
      </c>
      <c r="H374" s="887">
        <f t="shared" si="30"/>
        <v>26</v>
      </c>
      <c r="I374" s="887">
        <v>-9.84</v>
      </c>
      <c r="J374" s="771">
        <f t="shared" si="31"/>
        <v>258.02</v>
      </c>
      <c r="K374" s="887">
        <v>248.18</v>
      </c>
      <c r="L374" s="772">
        <f t="shared" si="32"/>
        <v>47.849999999999966</v>
      </c>
      <c r="N374" s="893" t="e">
        <v>#N/A</v>
      </c>
      <c r="O374" s="892" t="s">
        <v>1268</v>
      </c>
      <c r="P374" s="891">
        <v>43495</v>
      </c>
      <c r="Q374" s="890">
        <v>46.96</v>
      </c>
      <c r="R374" s="889"/>
      <c r="S374" s="888">
        <v>30</v>
      </c>
      <c r="T374" s="887">
        <f t="shared" si="33"/>
        <v>2</v>
      </c>
      <c r="U374" s="887">
        <v>1.56</v>
      </c>
      <c r="V374" s="771">
        <f t="shared" si="34"/>
        <v>-0.13000000000000012</v>
      </c>
      <c r="W374" s="887">
        <v>1.43</v>
      </c>
      <c r="X374" s="772">
        <f t="shared" si="35"/>
        <v>45.53</v>
      </c>
    </row>
    <row r="375" spans="2:24" ht="15.75" x14ac:dyDescent="0.25">
      <c r="B375" s="893">
        <v>0</v>
      </c>
      <c r="C375" s="892" t="s">
        <v>651</v>
      </c>
      <c r="D375" s="891">
        <v>35064</v>
      </c>
      <c r="E375" s="890">
        <v>10906.07</v>
      </c>
      <c r="F375" s="889"/>
      <c r="G375" s="888">
        <v>30</v>
      </c>
      <c r="H375" s="887">
        <f t="shared" si="30"/>
        <v>26</v>
      </c>
      <c r="I375" s="887">
        <v>-368.28000000000003</v>
      </c>
      <c r="J375" s="771">
        <f t="shared" si="31"/>
        <v>9525.3100000000013</v>
      </c>
      <c r="K375" s="887">
        <v>9157.0300000000007</v>
      </c>
      <c r="L375" s="772">
        <f t="shared" si="32"/>
        <v>1749.0399999999991</v>
      </c>
      <c r="N375" s="893" t="e">
        <v>#N/A</v>
      </c>
      <c r="O375" s="892" t="s">
        <v>1276</v>
      </c>
      <c r="P375" s="891">
        <v>43595</v>
      </c>
      <c r="Q375" s="890">
        <v>54.2</v>
      </c>
      <c r="R375" s="889"/>
      <c r="S375" s="888">
        <v>30</v>
      </c>
      <c r="T375" s="887">
        <f t="shared" si="33"/>
        <v>2</v>
      </c>
      <c r="U375" s="887">
        <v>1.7999999999999998</v>
      </c>
      <c r="V375" s="771">
        <f t="shared" si="34"/>
        <v>-0.44999999999999973</v>
      </c>
      <c r="W375" s="887">
        <v>1.35</v>
      </c>
      <c r="X375" s="772">
        <f t="shared" si="35"/>
        <v>52.85</v>
      </c>
    </row>
    <row r="376" spans="2:24" ht="15.75" x14ac:dyDescent="0.25">
      <c r="B376" s="893">
        <v>0</v>
      </c>
      <c r="C376" s="892" t="s">
        <v>651</v>
      </c>
      <c r="D376" s="891">
        <v>35064</v>
      </c>
      <c r="E376" s="890">
        <v>6484.96</v>
      </c>
      <c r="F376" s="889"/>
      <c r="G376" s="888">
        <v>35</v>
      </c>
      <c r="H376" s="887">
        <f t="shared" si="30"/>
        <v>26</v>
      </c>
      <c r="I376" s="887">
        <v>-186.12</v>
      </c>
      <c r="J376" s="771">
        <f t="shared" si="31"/>
        <v>4840.49</v>
      </c>
      <c r="K376" s="887">
        <v>4654.37</v>
      </c>
      <c r="L376" s="772">
        <f t="shared" si="32"/>
        <v>1830.5900000000001</v>
      </c>
      <c r="N376" s="893" t="e">
        <v>#N/A</v>
      </c>
      <c r="O376" s="892" t="s">
        <v>1832</v>
      </c>
      <c r="P376" s="891">
        <v>43747</v>
      </c>
      <c r="Q376" s="890">
        <v>27.92</v>
      </c>
      <c r="R376" s="889"/>
      <c r="S376" s="888">
        <v>30</v>
      </c>
      <c r="T376" s="887">
        <f t="shared" si="33"/>
        <v>2</v>
      </c>
      <c r="U376" s="887">
        <v>0.96</v>
      </c>
      <c r="V376" s="771">
        <f t="shared" si="34"/>
        <v>-0.24</v>
      </c>
      <c r="W376" s="887">
        <v>0.72</v>
      </c>
      <c r="X376" s="772">
        <f t="shared" si="35"/>
        <v>27.200000000000003</v>
      </c>
    </row>
    <row r="377" spans="2:24" ht="15.75" x14ac:dyDescent="0.25">
      <c r="B377" s="893">
        <v>0</v>
      </c>
      <c r="C377" s="892" t="s">
        <v>651</v>
      </c>
      <c r="D377" s="891">
        <v>35430</v>
      </c>
      <c r="E377" s="890">
        <v>26825.49</v>
      </c>
      <c r="F377" s="889"/>
      <c r="G377" s="888">
        <v>25</v>
      </c>
      <c r="H377" s="887">
        <f t="shared" si="30"/>
        <v>25</v>
      </c>
      <c r="I377" s="887">
        <v>-1083</v>
      </c>
      <c r="J377" s="771">
        <f t="shared" si="31"/>
        <v>27006.04</v>
      </c>
      <c r="K377" s="887">
        <v>25923.040000000001</v>
      </c>
      <c r="L377" s="772">
        <f t="shared" si="32"/>
        <v>902.45000000000073</v>
      </c>
      <c r="N377" s="893" t="e">
        <v>#N/A</v>
      </c>
      <c r="O377" s="892" t="s">
        <v>1286</v>
      </c>
      <c r="P377" s="891">
        <v>43984</v>
      </c>
      <c r="Q377" s="890">
        <v>166.32</v>
      </c>
      <c r="R377" s="889"/>
      <c r="S377" s="888">
        <v>30</v>
      </c>
      <c r="T377" s="887">
        <f t="shared" si="33"/>
        <v>1</v>
      </c>
      <c r="U377" s="887">
        <v>5.5200000000000005</v>
      </c>
      <c r="V377" s="771">
        <f t="shared" si="34"/>
        <v>-3.2200000000000006</v>
      </c>
      <c r="W377" s="887">
        <v>2.2999999999999998</v>
      </c>
      <c r="X377" s="772">
        <f t="shared" si="35"/>
        <v>164.01999999999998</v>
      </c>
    </row>
    <row r="378" spans="2:24" ht="15.75" x14ac:dyDescent="0.25">
      <c r="B378" s="893">
        <v>0</v>
      </c>
      <c r="C378" s="892" t="s">
        <v>651</v>
      </c>
      <c r="D378" s="891">
        <v>35430</v>
      </c>
      <c r="E378" s="890">
        <v>4939.51</v>
      </c>
      <c r="F378" s="889"/>
      <c r="G378" s="888">
        <v>30</v>
      </c>
      <c r="H378" s="887">
        <f t="shared" si="30"/>
        <v>25</v>
      </c>
      <c r="I378" s="887">
        <v>-166.56</v>
      </c>
      <c r="J378" s="771">
        <f t="shared" si="31"/>
        <v>4148</v>
      </c>
      <c r="K378" s="887">
        <v>3981.44</v>
      </c>
      <c r="L378" s="772">
        <f t="shared" si="32"/>
        <v>958.07000000000016</v>
      </c>
      <c r="N378" s="893" t="e">
        <v>#N/A</v>
      </c>
      <c r="O378" s="892" t="s">
        <v>1294</v>
      </c>
      <c r="P378" s="891">
        <v>43571</v>
      </c>
      <c r="Q378" s="890">
        <v>47.89</v>
      </c>
      <c r="R378" s="889"/>
      <c r="S378" s="888">
        <v>30</v>
      </c>
      <c r="T378" s="887">
        <f t="shared" si="33"/>
        <v>2</v>
      </c>
      <c r="U378" s="887">
        <v>1.56</v>
      </c>
      <c r="V378" s="771">
        <f t="shared" si="34"/>
        <v>-1.3</v>
      </c>
      <c r="W378" s="887">
        <v>0.26</v>
      </c>
      <c r="X378" s="772">
        <f t="shared" si="35"/>
        <v>47.63</v>
      </c>
    </row>
    <row r="379" spans="2:24" ht="15.75" x14ac:dyDescent="0.25">
      <c r="B379" s="893">
        <v>0</v>
      </c>
      <c r="C379" s="892" t="s">
        <v>651</v>
      </c>
      <c r="D379" s="891">
        <v>35430</v>
      </c>
      <c r="E379" s="890">
        <v>8872.68</v>
      </c>
      <c r="F379" s="889"/>
      <c r="G379" s="888">
        <v>30</v>
      </c>
      <c r="H379" s="887">
        <f t="shared" si="30"/>
        <v>25</v>
      </c>
      <c r="I379" s="887">
        <v>-299.28000000000003</v>
      </c>
      <c r="J379" s="771">
        <f t="shared" si="31"/>
        <v>7450.8499999999995</v>
      </c>
      <c r="K379" s="887">
        <v>7151.57</v>
      </c>
      <c r="L379" s="772">
        <f t="shared" si="32"/>
        <v>1721.1100000000006</v>
      </c>
      <c r="N379" s="893" t="e">
        <v>#N/A</v>
      </c>
      <c r="O379" s="892" t="s">
        <v>1295</v>
      </c>
      <c r="P379" s="891">
        <v>43327</v>
      </c>
      <c r="Q379" s="890">
        <v>95.14</v>
      </c>
      <c r="R379" s="889"/>
      <c r="S379" s="888">
        <v>30</v>
      </c>
      <c r="T379" s="887">
        <f t="shared" si="33"/>
        <v>3</v>
      </c>
      <c r="U379" s="887">
        <v>3.12</v>
      </c>
      <c r="V379" s="771">
        <f t="shared" si="34"/>
        <v>-2.6</v>
      </c>
      <c r="W379" s="887">
        <v>0.52</v>
      </c>
      <c r="X379" s="772">
        <f t="shared" si="35"/>
        <v>94.62</v>
      </c>
    </row>
    <row r="380" spans="2:24" ht="15.75" x14ac:dyDescent="0.25">
      <c r="B380" s="893">
        <v>0</v>
      </c>
      <c r="C380" s="892" t="s">
        <v>651</v>
      </c>
      <c r="D380" s="891">
        <v>27759</v>
      </c>
      <c r="E380" s="890">
        <v>13708</v>
      </c>
      <c r="F380" s="889"/>
      <c r="G380" s="888">
        <v>8.3333333333333329E-2</v>
      </c>
      <c r="H380" s="887">
        <f t="shared" si="30"/>
        <v>8.3333333333333329E-2</v>
      </c>
      <c r="I380" s="887">
        <v>0</v>
      </c>
      <c r="J380" s="771">
        <f t="shared" si="31"/>
        <v>13708</v>
      </c>
      <c r="K380" s="887">
        <v>13708</v>
      </c>
      <c r="L380" s="772">
        <f t="shared" si="32"/>
        <v>0</v>
      </c>
      <c r="N380" s="893" t="e">
        <v>#N/A</v>
      </c>
      <c r="O380" s="892" t="s">
        <v>1832</v>
      </c>
      <c r="P380" s="891">
        <v>43628</v>
      </c>
      <c r="Q380" s="890">
        <v>147.83000000000001</v>
      </c>
      <c r="R380" s="889"/>
      <c r="S380" s="888">
        <v>30</v>
      </c>
      <c r="T380" s="887">
        <f t="shared" si="33"/>
        <v>2</v>
      </c>
      <c r="U380" s="887">
        <v>4.92</v>
      </c>
      <c r="V380" s="771">
        <f t="shared" si="34"/>
        <v>-4.0999999999999996</v>
      </c>
      <c r="W380" s="887">
        <v>0.82</v>
      </c>
      <c r="X380" s="772">
        <f t="shared" si="35"/>
        <v>147.01000000000002</v>
      </c>
    </row>
    <row r="381" spans="2:24" ht="15.75" x14ac:dyDescent="0.25">
      <c r="B381" s="893">
        <v>0</v>
      </c>
      <c r="C381" s="892" t="s">
        <v>651</v>
      </c>
      <c r="D381" s="891">
        <v>35795</v>
      </c>
      <c r="E381" s="890">
        <v>28970.1</v>
      </c>
      <c r="F381" s="889"/>
      <c r="G381" s="888">
        <v>30</v>
      </c>
      <c r="H381" s="887">
        <f t="shared" si="30"/>
        <v>24</v>
      </c>
      <c r="I381" s="887">
        <v>-971.04</v>
      </c>
      <c r="J381" s="771">
        <f t="shared" si="31"/>
        <v>23305.780000000002</v>
      </c>
      <c r="K381" s="887">
        <v>22334.74</v>
      </c>
      <c r="L381" s="772">
        <f t="shared" si="32"/>
        <v>6635.3599999999969</v>
      </c>
      <c r="N381" s="893" t="e">
        <v>#N/A</v>
      </c>
      <c r="O381" s="892" t="s">
        <v>1297</v>
      </c>
      <c r="P381" s="891">
        <v>43747</v>
      </c>
      <c r="Q381" s="890">
        <v>58.24</v>
      </c>
      <c r="R381" s="889"/>
      <c r="S381" s="888">
        <v>30</v>
      </c>
      <c r="T381" s="887">
        <f t="shared" si="33"/>
        <v>2</v>
      </c>
      <c r="U381" s="887">
        <v>1.92</v>
      </c>
      <c r="V381" s="771">
        <f t="shared" si="34"/>
        <v>-1.5999999999999999</v>
      </c>
      <c r="W381" s="887">
        <v>0.32</v>
      </c>
      <c r="X381" s="772">
        <f t="shared" si="35"/>
        <v>57.92</v>
      </c>
    </row>
    <row r="382" spans="2:24" ht="15.75" x14ac:dyDescent="0.25">
      <c r="B382" s="893">
        <v>0</v>
      </c>
      <c r="C382" s="892" t="s">
        <v>651</v>
      </c>
      <c r="D382" s="891">
        <v>35795</v>
      </c>
      <c r="E382" s="890">
        <v>14355.84</v>
      </c>
      <c r="F382" s="889"/>
      <c r="G382" s="888">
        <v>30</v>
      </c>
      <c r="H382" s="887">
        <f t="shared" si="30"/>
        <v>24</v>
      </c>
      <c r="I382" s="887">
        <v>-483.84000000000003</v>
      </c>
      <c r="J382" s="771">
        <f t="shared" si="31"/>
        <v>11573.35</v>
      </c>
      <c r="K382" s="887">
        <v>11089.51</v>
      </c>
      <c r="L382" s="772">
        <f t="shared" si="32"/>
        <v>3266.33</v>
      </c>
      <c r="N382" s="893" t="e">
        <v>#N/A</v>
      </c>
      <c r="O382" s="892" t="s">
        <v>1298</v>
      </c>
      <c r="P382" s="891">
        <v>43908</v>
      </c>
      <c r="Q382" s="890">
        <v>90.82</v>
      </c>
      <c r="R382" s="889"/>
      <c r="S382" s="888">
        <v>30</v>
      </c>
      <c r="T382" s="887">
        <f t="shared" si="33"/>
        <v>1</v>
      </c>
      <c r="U382" s="887">
        <v>3</v>
      </c>
      <c r="V382" s="771">
        <f t="shared" si="34"/>
        <v>-2.5</v>
      </c>
      <c r="W382" s="887">
        <v>0.5</v>
      </c>
      <c r="X382" s="772">
        <f t="shared" si="35"/>
        <v>90.32</v>
      </c>
    </row>
    <row r="383" spans="2:24" ht="15.75" x14ac:dyDescent="0.25">
      <c r="B383" s="893">
        <v>0</v>
      </c>
      <c r="C383" s="892" t="s">
        <v>651</v>
      </c>
      <c r="D383" s="891">
        <v>35795</v>
      </c>
      <c r="E383" s="890">
        <v>9509.0499999999993</v>
      </c>
      <c r="F383" s="889"/>
      <c r="G383" s="888">
        <v>50</v>
      </c>
      <c r="H383" s="887">
        <f t="shared" si="30"/>
        <v>24</v>
      </c>
      <c r="I383" s="887">
        <v>-190.68</v>
      </c>
      <c r="J383" s="771">
        <f t="shared" si="31"/>
        <v>4584.76</v>
      </c>
      <c r="K383" s="887">
        <v>4394.08</v>
      </c>
      <c r="L383" s="772">
        <f t="shared" si="32"/>
        <v>5114.9699999999993</v>
      </c>
      <c r="N383" s="893" t="e">
        <v>#N/A</v>
      </c>
      <c r="O383" s="892" t="s">
        <v>1299</v>
      </c>
      <c r="P383" s="891">
        <v>43923</v>
      </c>
      <c r="Q383" s="890">
        <v>240.56</v>
      </c>
      <c r="R383" s="889"/>
      <c r="S383" s="888">
        <v>30</v>
      </c>
      <c r="T383" s="887">
        <f t="shared" si="33"/>
        <v>1</v>
      </c>
      <c r="U383" s="887">
        <v>8.0400000000000009</v>
      </c>
      <c r="V383" s="771">
        <f t="shared" si="34"/>
        <v>-6.7000000000000011</v>
      </c>
      <c r="W383" s="887">
        <v>1.34</v>
      </c>
      <c r="X383" s="772">
        <f t="shared" si="35"/>
        <v>239.22</v>
      </c>
    </row>
    <row r="384" spans="2:24" ht="15.75" x14ac:dyDescent="0.25">
      <c r="B384" s="893">
        <v>0</v>
      </c>
      <c r="C384" s="892" t="s">
        <v>651</v>
      </c>
      <c r="D384" s="891">
        <v>36160</v>
      </c>
      <c r="E384" s="890">
        <v>90.16</v>
      </c>
      <c r="F384" s="889"/>
      <c r="G384" s="888">
        <v>30</v>
      </c>
      <c r="H384" s="887">
        <f t="shared" si="30"/>
        <v>23</v>
      </c>
      <c r="I384" s="887">
        <v>-3.12</v>
      </c>
      <c r="J384" s="771">
        <f t="shared" si="31"/>
        <v>69.570000000000007</v>
      </c>
      <c r="K384" s="887">
        <v>66.45</v>
      </c>
      <c r="L384" s="772">
        <f t="shared" si="32"/>
        <v>23.709999999999994</v>
      </c>
      <c r="N384" s="893" t="e">
        <v>#N/A</v>
      </c>
      <c r="O384" s="892" t="s">
        <v>1300</v>
      </c>
      <c r="P384" s="891">
        <v>43938</v>
      </c>
      <c r="Q384" s="890">
        <v>126.67</v>
      </c>
      <c r="R384" s="889"/>
      <c r="S384" s="888">
        <v>30</v>
      </c>
      <c r="T384" s="887">
        <f t="shared" si="33"/>
        <v>1</v>
      </c>
      <c r="U384" s="887">
        <v>4.2</v>
      </c>
      <c r="V384" s="771">
        <f t="shared" si="34"/>
        <v>-3.5</v>
      </c>
      <c r="W384" s="887">
        <v>0.7</v>
      </c>
      <c r="X384" s="772">
        <f t="shared" si="35"/>
        <v>125.97</v>
      </c>
    </row>
    <row r="385" spans="2:24" ht="15.75" x14ac:dyDescent="0.25">
      <c r="B385" s="893">
        <v>0</v>
      </c>
      <c r="C385" s="892" t="s">
        <v>651</v>
      </c>
      <c r="D385" s="891">
        <v>36160</v>
      </c>
      <c r="E385" s="890">
        <v>1236.8399999999999</v>
      </c>
      <c r="F385" s="889"/>
      <c r="G385" s="888">
        <v>30</v>
      </c>
      <c r="H385" s="887">
        <f t="shared" si="30"/>
        <v>23</v>
      </c>
      <c r="I385" s="887">
        <v>-41.64</v>
      </c>
      <c r="J385" s="771">
        <f t="shared" si="31"/>
        <v>955.46</v>
      </c>
      <c r="K385" s="887">
        <v>913.82</v>
      </c>
      <c r="L385" s="772">
        <f t="shared" si="32"/>
        <v>323.01999999999987</v>
      </c>
      <c r="N385" s="893" t="e">
        <v>#N/A</v>
      </c>
      <c r="O385" s="892" t="s">
        <v>1301</v>
      </c>
      <c r="P385" s="891">
        <v>43958</v>
      </c>
      <c r="Q385" s="890">
        <v>100.71</v>
      </c>
      <c r="R385" s="889"/>
      <c r="S385" s="888">
        <v>30</v>
      </c>
      <c r="T385" s="887">
        <f t="shared" si="33"/>
        <v>1</v>
      </c>
      <c r="U385" s="887">
        <v>3.3600000000000003</v>
      </c>
      <c r="V385" s="771">
        <f t="shared" si="34"/>
        <v>-2.8000000000000003</v>
      </c>
      <c r="W385" s="887">
        <v>0.56000000000000005</v>
      </c>
      <c r="X385" s="772">
        <f t="shared" si="35"/>
        <v>100.14999999999999</v>
      </c>
    </row>
    <row r="386" spans="2:24" ht="15.75" x14ac:dyDescent="0.25">
      <c r="B386" s="893">
        <v>0</v>
      </c>
      <c r="C386" s="892" t="s">
        <v>651</v>
      </c>
      <c r="D386" s="891">
        <v>36160</v>
      </c>
      <c r="E386" s="890">
        <v>1515.61</v>
      </c>
      <c r="F386" s="889"/>
      <c r="G386" s="888">
        <v>32</v>
      </c>
      <c r="H386" s="887">
        <f t="shared" si="30"/>
        <v>23</v>
      </c>
      <c r="I386" s="887">
        <v>-47.64</v>
      </c>
      <c r="J386" s="771">
        <f t="shared" si="31"/>
        <v>1095.3800000000001</v>
      </c>
      <c r="K386" s="887">
        <v>1047.74</v>
      </c>
      <c r="L386" s="772">
        <f t="shared" si="32"/>
        <v>467.86999999999989</v>
      </c>
      <c r="N386" s="893" t="e">
        <v>#N/A</v>
      </c>
      <c r="O386" s="892" t="s">
        <v>2259</v>
      </c>
      <c r="P386" s="891">
        <v>43969</v>
      </c>
      <c r="Q386" s="890">
        <v>58.8</v>
      </c>
      <c r="R386" s="889"/>
      <c r="S386" s="888">
        <v>30</v>
      </c>
      <c r="T386" s="887">
        <f t="shared" si="33"/>
        <v>1</v>
      </c>
      <c r="U386" s="887">
        <v>1.92</v>
      </c>
      <c r="V386" s="771">
        <f t="shared" si="34"/>
        <v>-1.5999999999999999</v>
      </c>
      <c r="W386" s="887">
        <v>0.32</v>
      </c>
      <c r="X386" s="772">
        <f t="shared" si="35"/>
        <v>58.48</v>
      </c>
    </row>
    <row r="387" spans="2:24" ht="15.75" x14ac:dyDescent="0.25">
      <c r="B387" s="893">
        <v>0</v>
      </c>
      <c r="C387" s="892" t="s">
        <v>651</v>
      </c>
      <c r="D387" s="891">
        <v>36160</v>
      </c>
      <c r="E387" s="890">
        <v>14637.23</v>
      </c>
      <c r="F387" s="889"/>
      <c r="G387" s="888">
        <v>50</v>
      </c>
      <c r="H387" s="887">
        <f t="shared" si="30"/>
        <v>23</v>
      </c>
      <c r="I387" s="887">
        <v>-294.12</v>
      </c>
      <c r="J387" s="771">
        <f t="shared" si="31"/>
        <v>6770.13</v>
      </c>
      <c r="K387" s="887">
        <v>6476.01</v>
      </c>
      <c r="L387" s="772">
        <f t="shared" si="32"/>
        <v>8161.2199999999993</v>
      </c>
      <c r="N387" s="893" t="e">
        <v>#N/A</v>
      </c>
      <c r="O387" s="892" t="s">
        <v>1303</v>
      </c>
      <c r="P387" s="891">
        <v>43997</v>
      </c>
      <c r="Q387" s="890">
        <v>125.68</v>
      </c>
      <c r="R387" s="889"/>
      <c r="S387" s="888">
        <v>30</v>
      </c>
      <c r="T387" s="887">
        <f t="shared" si="33"/>
        <v>1</v>
      </c>
      <c r="U387" s="887">
        <v>4.2</v>
      </c>
      <c r="V387" s="771">
        <f t="shared" si="34"/>
        <v>-3.5</v>
      </c>
      <c r="W387" s="887">
        <v>0.7</v>
      </c>
      <c r="X387" s="772">
        <f t="shared" si="35"/>
        <v>124.98</v>
      </c>
    </row>
    <row r="388" spans="2:24" ht="15.75" x14ac:dyDescent="0.25">
      <c r="B388" s="893">
        <v>0</v>
      </c>
      <c r="C388" s="892" t="s">
        <v>651</v>
      </c>
      <c r="D388" s="891">
        <v>36525</v>
      </c>
      <c r="E388" s="890">
        <v>1459.6</v>
      </c>
      <c r="F388" s="889"/>
      <c r="G388" s="888">
        <v>32</v>
      </c>
      <c r="H388" s="887">
        <f t="shared" si="30"/>
        <v>22</v>
      </c>
      <c r="I388" s="887">
        <v>-45.84</v>
      </c>
      <c r="J388" s="771">
        <f t="shared" si="31"/>
        <v>1009.36</v>
      </c>
      <c r="K388" s="887">
        <v>963.52</v>
      </c>
      <c r="L388" s="772">
        <f t="shared" si="32"/>
        <v>496.07999999999993</v>
      </c>
      <c r="N388" s="893" t="e">
        <v>#N/A</v>
      </c>
      <c r="O388" s="892" t="s">
        <v>1304</v>
      </c>
      <c r="P388" s="891">
        <v>44091</v>
      </c>
      <c r="Q388" s="890">
        <v>83.03</v>
      </c>
      <c r="R388" s="889"/>
      <c r="S388" s="888">
        <v>30</v>
      </c>
      <c r="T388" s="887">
        <f t="shared" si="33"/>
        <v>1</v>
      </c>
      <c r="U388" s="887">
        <v>2.7600000000000002</v>
      </c>
      <c r="V388" s="771">
        <f t="shared" si="34"/>
        <v>-2.3000000000000003</v>
      </c>
      <c r="W388" s="887">
        <v>0.46</v>
      </c>
      <c r="X388" s="772">
        <f t="shared" si="35"/>
        <v>82.570000000000007</v>
      </c>
    </row>
    <row r="389" spans="2:24" ht="15.75" x14ac:dyDescent="0.25">
      <c r="B389" s="893">
        <v>0</v>
      </c>
      <c r="C389" s="892" t="s">
        <v>651</v>
      </c>
      <c r="D389" s="891">
        <v>36525</v>
      </c>
      <c r="E389" s="890">
        <v>7157.17</v>
      </c>
      <c r="F389" s="889"/>
      <c r="G389" s="888">
        <v>32</v>
      </c>
      <c r="H389" s="887">
        <f t="shared" si="30"/>
        <v>22</v>
      </c>
      <c r="I389" s="887">
        <v>-225.60000000000002</v>
      </c>
      <c r="J389" s="771">
        <f t="shared" si="31"/>
        <v>4956.96</v>
      </c>
      <c r="K389" s="887">
        <v>4731.3599999999997</v>
      </c>
      <c r="L389" s="772">
        <f t="shared" si="32"/>
        <v>2425.8100000000004</v>
      </c>
      <c r="N389" s="893" t="e">
        <v>#N/A</v>
      </c>
      <c r="O389" s="892" t="s">
        <v>1306</v>
      </c>
      <c r="P389" s="891">
        <v>43643</v>
      </c>
      <c r="Q389" s="890">
        <v>117.66</v>
      </c>
      <c r="R389" s="889"/>
      <c r="S389" s="888">
        <v>30</v>
      </c>
      <c r="T389" s="887">
        <f t="shared" si="33"/>
        <v>2</v>
      </c>
      <c r="U389" s="887">
        <v>3.96</v>
      </c>
      <c r="V389" s="771">
        <f t="shared" si="34"/>
        <v>-3.63</v>
      </c>
      <c r="W389" s="887">
        <v>0.33</v>
      </c>
      <c r="X389" s="772">
        <f t="shared" si="35"/>
        <v>117.33</v>
      </c>
    </row>
    <row r="390" spans="2:24" ht="15.75" x14ac:dyDescent="0.25">
      <c r="B390" s="893">
        <v>0</v>
      </c>
      <c r="C390" s="892" t="s">
        <v>651</v>
      </c>
      <c r="D390" s="891">
        <v>36525</v>
      </c>
      <c r="E390" s="890">
        <v>14584</v>
      </c>
      <c r="F390" s="889"/>
      <c r="G390" s="888">
        <v>35</v>
      </c>
      <c r="H390" s="887">
        <f t="shared" si="30"/>
        <v>22</v>
      </c>
      <c r="I390" s="887">
        <v>-418.32</v>
      </c>
      <c r="J390" s="771">
        <f t="shared" si="31"/>
        <v>9216.39</v>
      </c>
      <c r="K390" s="887">
        <v>8798.07</v>
      </c>
      <c r="L390" s="772">
        <f t="shared" si="32"/>
        <v>5785.93</v>
      </c>
      <c r="N390" s="893" t="e">
        <v>#N/A</v>
      </c>
      <c r="O390" s="892" t="s">
        <v>1307</v>
      </c>
      <c r="P390" s="891">
        <v>43327</v>
      </c>
      <c r="Q390" s="890">
        <v>118.08</v>
      </c>
      <c r="R390" s="889"/>
      <c r="S390" s="888">
        <v>30</v>
      </c>
      <c r="T390" s="887">
        <f t="shared" si="33"/>
        <v>3</v>
      </c>
      <c r="U390" s="887">
        <v>3.96</v>
      </c>
      <c r="V390" s="771">
        <f t="shared" si="34"/>
        <v>-3.63</v>
      </c>
      <c r="W390" s="887">
        <v>0.33</v>
      </c>
      <c r="X390" s="772">
        <f t="shared" si="35"/>
        <v>117.75</v>
      </c>
    </row>
    <row r="391" spans="2:24" ht="15.75" x14ac:dyDescent="0.25">
      <c r="B391" s="893">
        <v>0</v>
      </c>
      <c r="C391" s="892" t="s">
        <v>651</v>
      </c>
      <c r="D391" s="891">
        <v>39082</v>
      </c>
      <c r="E391" s="890">
        <v>739.19</v>
      </c>
      <c r="F391" s="889"/>
      <c r="G391" s="888">
        <v>25</v>
      </c>
      <c r="H391" s="887">
        <f t="shared" si="30"/>
        <v>15</v>
      </c>
      <c r="I391" s="887">
        <v>-29.64</v>
      </c>
      <c r="J391" s="771">
        <f t="shared" si="31"/>
        <v>447.08</v>
      </c>
      <c r="K391" s="887">
        <v>417.44</v>
      </c>
      <c r="L391" s="772">
        <f t="shared" si="32"/>
        <v>321.75000000000006</v>
      </c>
      <c r="N391" s="893" t="e">
        <v>#N/A</v>
      </c>
      <c r="O391" s="892" t="s">
        <v>1308</v>
      </c>
      <c r="P391" s="891">
        <v>43523</v>
      </c>
      <c r="Q391" s="890">
        <v>80.989999999999995</v>
      </c>
      <c r="R391" s="889"/>
      <c r="S391" s="888">
        <v>30</v>
      </c>
      <c r="T391" s="887">
        <f t="shared" si="33"/>
        <v>2</v>
      </c>
      <c r="U391" s="887">
        <v>2.64</v>
      </c>
      <c r="V391" s="771">
        <f t="shared" si="34"/>
        <v>-2.42</v>
      </c>
      <c r="W391" s="887">
        <v>0.22</v>
      </c>
      <c r="X391" s="772">
        <f t="shared" si="35"/>
        <v>80.77</v>
      </c>
    </row>
    <row r="392" spans="2:24" ht="15.75" x14ac:dyDescent="0.25">
      <c r="B392" s="893">
        <v>0</v>
      </c>
      <c r="C392" s="892" t="s">
        <v>651</v>
      </c>
      <c r="D392" s="891">
        <v>39082</v>
      </c>
      <c r="E392" s="890">
        <v>1319.88</v>
      </c>
      <c r="F392" s="889"/>
      <c r="G392" s="888">
        <v>25</v>
      </c>
      <c r="H392" s="887">
        <f t="shared" ref="H392:H455" si="36">IF(E392&lt;&gt;"",IF((TestEOY-D392)/365&gt;G392,G392,ROUNDUP(((TestEOY-D392)/365),0)),"")</f>
        <v>15</v>
      </c>
      <c r="I392" s="887">
        <v>-53.28</v>
      </c>
      <c r="J392" s="771">
        <f t="shared" ref="J392:J455" si="37">K392-I392</f>
        <v>800.78</v>
      </c>
      <c r="K392" s="887">
        <v>747.5</v>
      </c>
      <c r="L392" s="772">
        <f t="shared" ref="L392:L455" si="38">IFERROR(IF(K392&gt;E392,0,(+E392-K392))-F392,"")</f>
        <v>572.38000000000011</v>
      </c>
      <c r="N392" s="893" t="e">
        <v>#N/A</v>
      </c>
      <c r="O392" s="892" t="s">
        <v>1309</v>
      </c>
      <c r="P392" s="891">
        <v>43643</v>
      </c>
      <c r="Q392" s="890">
        <v>94.7</v>
      </c>
      <c r="R392" s="889"/>
      <c r="S392" s="888">
        <v>30</v>
      </c>
      <c r="T392" s="887">
        <f t="shared" ref="T392:T455" si="39">IF(Q392&lt;&gt;"",IF((TestEOY-P392)/365&gt;S392,S392,ROUNDUP(((TestEOY-P392)/365),0)),"")</f>
        <v>2</v>
      </c>
      <c r="U392" s="887">
        <v>3.12</v>
      </c>
      <c r="V392" s="771">
        <f t="shared" ref="V392:V455" si="40">W392-U392</f>
        <v>-2.8600000000000003</v>
      </c>
      <c r="W392" s="887">
        <v>0.26</v>
      </c>
      <c r="X392" s="772">
        <f t="shared" ref="X392:X455" si="41">IFERROR(IF(W392&gt;Q392,0,(+Q392-W392))-R392,"")</f>
        <v>94.44</v>
      </c>
    </row>
    <row r="393" spans="2:24" ht="15.75" x14ac:dyDescent="0.25">
      <c r="B393" s="893">
        <v>0</v>
      </c>
      <c r="C393" s="892" t="s">
        <v>651</v>
      </c>
      <c r="D393" s="891">
        <v>39082</v>
      </c>
      <c r="E393" s="890">
        <v>222.63</v>
      </c>
      <c r="F393" s="889"/>
      <c r="G393" s="888">
        <v>25</v>
      </c>
      <c r="H393" s="887">
        <f t="shared" si="36"/>
        <v>15</v>
      </c>
      <c r="I393" s="887">
        <v>-9</v>
      </c>
      <c r="J393" s="771">
        <f t="shared" si="37"/>
        <v>135.19</v>
      </c>
      <c r="K393" s="887">
        <v>126.19</v>
      </c>
      <c r="L393" s="772">
        <f t="shared" si="38"/>
        <v>96.44</v>
      </c>
      <c r="N393" s="893" t="e">
        <v>#N/A</v>
      </c>
      <c r="O393" s="892" t="s">
        <v>1310</v>
      </c>
      <c r="P393" s="891">
        <v>43713</v>
      </c>
      <c r="Q393" s="890">
        <v>69.400000000000006</v>
      </c>
      <c r="R393" s="889"/>
      <c r="S393" s="888">
        <v>30</v>
      </c>
      <c r="T393" s="887">
        <f t="shared" si="39"/>
        <v>2</v>
      </c>
      <c r="U393" s="887">
        <v>2.2800000000000002</v>
      </c>
      <c r="V393" s="771">
        <f t="shared" si="40"/>
        <v>-2.0900000000000003</v>
      </c>
      <c r="W393" s="887">
        <v>0.19</v>
      </c>
      <c r="X393" s="772">
        <f t="shared" si="41"/>
        <v>69.210000000000008</v>
      </c>
    </row>
    <row r="394" spans="2:24" ht="15.75" x14ac:dyDescent="0.25">
      <c r="B394" s="893">
        <v>0</v>
      </c>
      <c r="C394" s="892" t="s">
        <v>651</v>
      </c>
      <c r="D394" s="891">
        <v>39082</v>
      </c>
      <c r="E394" s="890">
        <v>907.38</v>
      </c>
      <c r="F394" s="889"/>
      <c r="G394" s="888">
        <v>25</v>
      </c>
      <c r="H394" s="887">
        <f t="shared" si="36"/>
        <v>15</v>
      </c>
      <c r="I394" s="887">
        <v>-36.480000000000004</v>
      </c>
      <c r="J394" s="771">
        <f t="shared" si="37"/>
        <v>549.15</v>
      </c>
      <c r="K394" s="887">
        <v>512.66999999999996</v>
      </c>
      <c r="L394" s="772">
        <f t="shared" si="38"/>
        <v>394.71000000000004</v>
      </c>
      <c r="N394" s="893" t="e">
        <v>#N/A</v>
      </c>
      <c r="O394" s="892" t="s">
        <v>1311</v>
      </c>
      <c r="P394" s="891">
        <v>43889</v>
      </c>
      <c r="Q394" s="890">
        <v>98.75</v>
      </c>
      <c r="R394" s="889"/>
      <c r="S394" s="888">
        <v>30</v>
      </c>
      <c r="T394" s="887">
        <f t="shared" si="39"/>
        <v>1</v>
      </c>
      <c r="U394" s="887">
        <v>3.24</v>
      </c>
      <c r="V394" s="771">
        <f t="shared" si="40"/>
        <v>-2.97</v>
      </c>
      <c r="W394" s="887">
        <v>0.27</v>
      </c>
      <c r="X394" s="772">
        <f t="shared" si="41"/>
        <v>98.48</v>
      </c>
    </row>
    <row r="395" spans="2:24" ht="15.75" x14ac:dyDescent="0.25">
      <c r="B395" s="893">
        <v>0</v>
      </c>
      <c r="C395" s="892" t="s">
        <v>651</v>
      </c>
      <c r="D395" s="891">
        <v>39082</v>
      </c>
      <c r="E395" s="890">
        <v>35.07</v>
      </c>
      <c r="F395" s="889"/>
      <c r="G395" s="888">
        <v>25</v>
      </c>
      <c r="H395" s="887">
        <f t="shared" si="36"/>
        <v>15</v>
      </c>
      <c r="I395" s="887">
        <v>-1.44</v>
      </c>
      <c r="J395" s="771">
        <f t="shared" si="37"/>
        <v>20.900000000000002</v>
      </c>
      <c r="K395" s="887">
        <v>19.46</v>
      </c>
      <c r="L395" s="772">
        <f t="shared" si="38"/>
        <v>15.61</v>
      </c>
      <c r="N395" s="893" t="e">
        <v>#N/A</v>
      </c>
      <c r="O395" s="892" t="s">
        <v>1312</v>
      </c>
      <c r="P395" s="891">
        <v>43835</v>
      </c>
      <c r="Q395" s="890">
        <v>37.57</v>
      </c>
      <c r="R395" s="889"/>
      <c r="S395" s="888">
        <v>30</v>
      </c>
      <c r="T395" s="887">
        <f t="shared" si="39"/>
        <v>1</v>
      </c>
      <c r="U395" s="887">
        <v>1.2000000000000002</v>
      </c>
      <c r="V395" s="771">
        <f t="shared" si="40"/>
        <v>-1.1000000000000001</v>
      </c>
      <c r="W395" s="887">
        <v>0.1</v>
      </c>
      <c r="X395" s="772">
        <f t="shared" si="41"/>
        <v>37.47</v>
      </c>
    </row>
    <row r="396" spans="2:24" ht="15.75" x14ac:dyDescent="0.25">
      <c r="B396" s="893">
        <v>0</v>
      </c>
      <c r="C396" s="892" t="s">
        <v>651</v>
      </c>
      <c r="D396" s="891">
        <v>39082</v>
      </c>
      <c r="E396" s="890">
        <v>2777.47</v>
      </c>
      <c r="F396" s="889"/>
      <c r="G396" s="888">
        <v>25</v>
      </c>
      <c r="H396" s="887">
        <f t="shared" si="36"/>
        <v>15</v>
      </c>
      <c r="I396" s="887">
        <v>-111.60000000000001</v>
      </c>
      <c r="J396" s="771">
        <f t="shared" si="37"/>
        <v>1680.33</v>
      </c>
      <c r="K396" s="887">
        <v>1568.73</v>
      </c>
      <c r="L396" s="772">
        <f t="shared" si="38"/>
        <v>1208.7399999999998</v>
      </c>
      <c r="N396" s="893" t="e">
        <v>#N/A</v>
      </c>
      <c r="O396" s="892" t="s">
        <v>1313</v>
      </c>
      <c r="P396" s="891">
        <v>43872</v>
      </c>
      <c r="Q396" s="890">
        <v>59.07</v>
      </c>
      <c r="R396" s="889"/>
      <c r="S396" s="888">
        <v>30</v>
      </c>
      <c r="T396" s="887">
        <f t="shared" si="39"/>
        <v>1</v>
      </c>
      <c r="U396" s="887">
        <v>1.92</v>
      </c>
      <c r="V396" s="771">
        <f t="shared" si="40"/>
        <v>-1.76</v>
      </c>
      <c r="W396" s="887">
        <v>0.16</v>
      </c>
      <c r="X396" s="772">
        <f t="shared" si="41"/>
        <v>58.910000000000004</v>
      </c>
    </row>
    <row r="397" spans="2:24" ht="15.75" x14ac:dyDescent="0.25">
      <c r="B397" s="893">
        <v>0</v>
      </c>
      <c r="C397" s="892" t="s">
        <v>651</v>
      </c>
      <c r="D397" s="891">
        <v>39082</v>
      </c>
      <c r="E397" s="890">
        <v>4898.8</v>
      </c>
      <c r="F397" s="889"/>
      <c r="G397" s="888">
        <v>25</v>
      </c>
      <c r="H397" s="887">
        <f t="shared" si="36"/>
        <v>15</v>
      </c>
      <c r="I397" s="887">
        <v>-197.76</v>
      </c>
      <c r="J397" s="771">
        <f t="shared" si="37"/>
        <v>2971.29</v>
      </c>
      <c r="K397" s="887">
        <v>2773.53</v>
      </c>
      <c r="L397" s="772">
        <f t="shared" si="38"/>
        <v>2125.27</v>
      </c>
      <c r="N397" s="893" t="e">
        <v>#N/A</v>
      </c>
      <c r="O397" s="892" t="s">
        <v>1314</v>
      </c>
      <c r="P397" s="891">
        <v>43963</v>
      </c>
      <c r="Q397" s="890">
        <v>21.56</v>
      </c>
      <c r="R397" s="889"/>
      <c r="S397" s="888">
        <v>30</v>
      </c>
      <c r="T397" s="887">
        <f t="shared" si="39"/>
        <v>1</v>
      </c>
      <c r="U397" s="887">
        <v>0.72</v>
      </c>
      <c r="V397" s="771">
        <f t="shared" si="40"/>
        <v>-0.65999999999999992</v>
      </c>
      <c r="W397" s="887">
        <v>0.06</v>
      </c>
      <c r="X397" s="772">
        <f t="shared" si="41"/>
        <v>21.5</v>
      </c>
    </row>
    <row r="398" spans="2:24" ht="15.75" x14ac:dyDescent="0.25">
      <c r="B398" s="893">
        <v>0</v>
      </c>
      <c r="C398" s="892" t="s">
        <v>652</v>
      </c>
      <c r="D398" s="891">
        <v>41517</v>
      </c>
      <c r="E398" s="890">
        <v>2693.38</v>
      </c>
      <c r="F398" s="889"/>
      <c r="G398" s="888">
        <v>25</v>
      </c>
      <c r="H398" s="887">
        <f t="shared" si="36"/>
        <v>8</v>
      </c>
      <c r="I398" s="887">
        <v>-108.24</v>
      </c>
      <c r="J398" s="771">
        <f t="shared" si="37"/>
        <v>888.36</v>
      </c>
      <c r="K398" s="887">
        <v>780.12</v>
      </c>
      <c r="L398" s="772">
        <f t="shared" si="38"/>
        <v>1913.2600000000002</v>
      </c>
      <c r="N398" s="893" t="e">
        <v>#N/A</v>
      </c>
      <c r="O398" s="892" t="s">
        <v>1315</v>
      </c>
      <c r="P398" s="891">
        <v>44131</v>
      </c>
      <c r="Q398" s="890">
        <v>138.85</v>
      </c>
      <c r="R398" s="889"/>
      <c r="S398" s="888">
        <v>30</v>
      </c>
      <c r="T398" s="887">
        <f t="shared" si="39"/>
        <v>1</v>
      </c>
      <c r="U398" s="887">
        <v>4.68</v>
      </c>
      <c r="V398" s="771">
        <f t="shared" si="40"/>
        <v>-4.29</v>
      </c>
      <c r="W398" s="887">
        <v>0.39</v>
      </c>
      <c r="X398" s="772">
        <f t="shared" si="41"/>
        <v>138.46</v>
      </c>
    </row>
    <row r="399" spans="2:24" ht="15.75" x14ac:dyDescent="0.25">
      <c r="B399" s="893">
        <v>0</v>
      </c>
      <c r="C399" s="892" t="s">
        <v>653</v>
      </c>
      <c r="D399" s="891">
        <v>41943</v>
      </c>
      <c r="E399" s="890">
        <v>2029.77</v>
      </c>
      <c r="F399" s="889"/>
      <c r="G399" s="888">
        <v>25</v>
      </c>
      <c r="H399" s="887">
        <f t="shared" si="36"/>
        <v>7</v>
      </c>
      <c r="I399" s="887">
        <v>-81.240000000000009</v>
      </c>
      <c r="J399" s="771">
        <f t="shared" si="37"/>
        <v>566.30999999999995</v>
      </c>
      <c r="K399" s="887">
        <v>485.07</v>
      </c>
      <c r="L399" s="772">
        <f t="shared" si="38"/>
        <v>1544.7</v>
      </c>
      <c r="N399" s="893" t="s">
        <v>321</v>
      </c>
      <c r="O399" s="892" t="s">
        <v>107</v>
      </c>
      <c r="P399" s="891">
        <v>39447</v>
      </c>
      <c r="Q399" s="890">
        <v>699.74</v>
      </c>
      <c r="R399" s="889"/>
      <c r="S399" s="888">
        <v>30</v>
      </c>
      <c r="T399" s="887">
        <f t="shared" si="39"/>
        <v>14</v>
      </c>
      <c r="U399" s="887">
        <v>23.4</v>
      </c>
      <c r="V399" s="771">
        <f t="shared" si="40"/>
        <v>282.38</v>
      </c>
      <c r="W399" s="887">
        <v>305.77999999999997</v>
      </c>
      <c r="X399" s="772">
        <f t="shared" si="41"/>
        <v>393.96000000000004</v>
      </c>
    </row>
    <row r="400" spans="2:24" ht="15.75" x14ac:dyDescent="0.25">
      <c r="B400" s="893">
        <v>0</v>
      </c>
      <c r="C400" s="892" t="s">
        <v>654</v>
      </c>
      <c r="D400" s="891">
        <v>42643</v>
      </c>
      <c r="E400" s="890">
        <v>2500</v>
      </c>
      <c r="F400" s="889"/>
      <c r="G400" s="888">
        <v>10</v>
      </c>
      <c r="H400" s="887">
        <f t="shared" si="36"/>
        <v>5</v>
      </c>
      <c r="I400" s="887">
        <v>-251.52</v>
      </c>
      <c r="J400" s="771">
        <f t="shared" si="37"/>
        <v>1283.97</v>
      </c>
      <c r="K400" s="887">
        <v>1032.45</v>
      </c>
      <c r="L400" s="772">
        <f t="shared" si="38"/>
        <v>1467.55</v>
      </c>
      <c r="N400" s="893" t="s">
        <v>321</v>
      </c>
      <c r="O400" s="892" t="s">
        <v>107</v>
      </c>
      <c r="P400" s="891">
        <v>39447</v>
      </c>
      <c r="Q400" s="890">
        <v>5596.28</v>
      </c>
      <c r="R400" s="889"/>
      <c r="S400" s="888">
        <v>30</v>
      </c>
      <c r="T400" s="887">
        <f t="shared" si="39"/>
        <v>14</v>
      </c>
      <c r="U400" s="887">
        <v>187.8</v>
      </c>
      <c r="V400" s="771">
        <f t="shared" si="40"/>
        <v>2263.0699999999997</v>
      </c>
      <c r="W400" s="887">
        <v>2450.87</v>
      </c>
      <c r="X400" s="772">
        <f t="shared" si="41"/>
        <v>3145.41</v>
      </c>
    </row>
    <row r="401" spans="2:24" ht="15.75" x14ac:dyDescent="0.25">
      <c r="B401" s="893">
        <v>0</v>
      </c>
      <c r="C401" s="892" t="s">
        <v>655</v>
      </c>
      <c r="D401" s="891">
        <v>42429</v>
      </c>
      <c r="E401" s="890">
        <v>9999.91</v>
      </c>
      <c r="F401" s="889"/>
      <c r="G401" s="888">
        <v>25</v>
      </c>
      <c r="H401" s="887">
        <f t="shared" si="36"/>
        <v>5</v>
      </c>
      <c r="I401" s="887">
        <v>-400.56000000000006</v>
      </c>
      <c r="J401" s="771">
        <f t="shared" si="37"/>
        <v>2090.09</v>
      </c>
      <c r="K401" s="887">
        <v>1689.53</v>
      </c>
      <c r="L401" s="772">
        <f t="shared" si="38"/>
        <v>8310.3799999999992</v>
      </c>
      <c r="N401" s="893" t="s">
        <v>321</v>
      </c>
      <c r="O401" s="892" t="s">
        <v>107</v>
      </c>
      <c r="P401" s="891">
        <v>39447</v>
      </c>
      <c r="Q401" s="890">
        <v>1714.34</v>
      </c>
      <c r="R401" s="889"/>
      <c r="S401" s="888">
        <v>30</v>
      </c>
      <c r="T401" s="887">
        <f t="shared" si="39"/>
        <v>14</v>
      </c>
      <c r="U401" s="887">
        <v>57.36</v>
      </c>
      <c r="V401" s="771">
        <f t="shared" si="40"/>
        <v>692.04</v>
      </c>
      <c r="W401" s="887">
        <v>749.4</v>
      </c>
      <c r="X401" s="772">
        <f t="shared" si="41"/>
        <v>964.93999999999994</v>
      </c>
    </row>
    <row r="402" spans="2:24" ht="15.75" x14ac:dyDescent="0.25">
      <c r="B402" s="893">
        <v>0</v>
      </c>
      <c r="C402" s="892" t="s">
        <v>656</v>
      </c>
      <c r="D402" s="891">
        <v>42855</v>
      </c>
      <c r="E402" s="890">
        <v>2011.57</v>
      </c>
      <c r="F402" s="889"/>
      <c r="G402" s="888">
        <v>25</v>
      </c>
      <c r="H402" s="887">
        <f t="shared" si="36"/>
        <v>4</v>
      </c>
      <c r="I402" s="887">
        <v>-80.52</v>
      </c>
      <c r="J402" s="771">
        <f t="shared" si="37"/>
        <v>373.24</v>
      </c>
      <c r="K402" s="887">
        <v>292.72000000000003</v>
      </c>
      <c r="L402" s="772">
        <f t="shared" si="38"/>
        <v>1718.85</v>
      </c>
      <c r="N402" s="893" t="s">
        <v>321</v>
      </c>
      <c r="O402" s="892" t="s">
        <v>107</v>
      </c>
      <c r="P402" s="891">
        <v>39447</v>
      </c>
      <c r="Q402" s="890">
        <v>1250.1600000000001</v>
      </c>
      <c r="R402" s="889"/>
      <c r="S402" s="888">
        <v>30</v>
      </c>
      <c r="T402" s="887">
        <f t="shared" si="39"/>
        <v>14</v>
      </c>
      <c r="U402" s="887">
        <v>41.88</v>
      </c>
      <c r="V402" s="771">
        <f t="shared" si="40"/>
        <v>504.31000000000006</v>
      </c>
      <c r="W402" s="887">
        <v>546.19000000000005</v>
      </c>
      <c r="X402" s="772">
        <f t="shared" si="41"/>
        <v>703.97</v>
      </c>
    </row>
    <row r="403" spans="2:24" ht="15.75" x14ac:dyDescent="0.25">
      <c r="B403" s="893">
        <v>0</v>
      </c>
      <c r="C403" s="892" t="s">
        <v>657</v>
      </c>
      <c r="D403" s="891">
        <v>42879</v>
      </c>
      <c r="E403" s="890">
        <v>4391.76</v>
      </c>
      <c r="F403" s="889"/>
      <c r="G403" s="888">
        <v>25</v>
      </c>
      <c r="H403" s="887">
        <f t="shared" si="36"/>
        <v>4</v>
      </c>
      <c r="I403" s="887">
        <v>-175.92000000000002</v>
      </c>
      <c r="J403" s="771">
        <f t="shared" si="37"/>
        <v>800.79</v>
      </c>
      <c r="K403" s="887">
        <v>624.87</v>
      </c>
      <c r="L403" s="772">
        <f t="shared" si="38"/>
        <v>3766.8900000000003</v>
      </c>
      <c r="N403" s="893" t="s">
        <v>321</v>
      </c>
      <c r="O403" s="892" t="s">
        <v>107</v>
      </c>
      <c r="P403" s="891">
        <v>39447</v>
      </c>
      <c r="Q403" s="890">
        <v>1051.8499999999999</v>
      </c>
      <c r="R403" s="889"/>
      <c r="S403" s="888">
        <v>30</v>
      </c>
      <c r="T403" s="887">
        <f t="shared" si="39"/>
        <v>14</v>
      </c>
      <c r="U403" s="887">
        <v>35.28</v>
      </c>
      <c r="V403" s="771">
        <f t="shared" si="40"/>
        <v>425.23</v>
      </c>
      <c r="W403" s="887">
        <v>460.51</v>
      </c>
      <c r="X403" s="772">
        <f t="shared" si="41"/>
        <v>591.33999999999992</v>
      </c>
    </row>
    <row r="404" spans="2:24" ht="15.75" x14ac:dyDescent="0.25">
      <c r="B404" s="893">
        <v>0</v>
      </c>
      <c r="C404" s="892" t="s">
        <v>658</v>
      </c>
      <c r="D404" s="891">
        <v>43224</v>
      </c>
      <c r="E404" s="890">
        <v>1225.58</v>
      </c>
      <c r="F404" s="889"/>
      <c r="G404" s="888">
        <v>25</v>
      </c>
      <c r="H404" s="887">
        <f t="shared" si="36"/>
        <v>3</v>
      </c>
      <c r="I404" s="887">
        <v>-49.08</v>
      </c>
      <c r="J404" s="771">
        <f t="shared" si="37"/>
        <v>178.42000000000002</v>
      </c>
      <c r="K404" s="887">
        <v>129.34</v>
      </c>
      <c r="L404" s="772">
        <f t="shared" si="38"/>
        <v>1096.24</v>
      </c>
      <c r="N404" s="893" t="s">
        <v>321</v>
      </c>
      <c r="O404" s="892" t="s">
        <v>107</v>
      </c>
      <c r="P404" s="891">
        <v>39447</v>
      </c>
      <c r="Q404" s="890">
        <v>787.32</v>
      </c>
      <c r="R404" s="889"/>
      <c r="S404" s="888">
        <v>30</v>
      </c>
      <c r="T404" s="887">
        <f t="shared" si="39"/>
        <v>14</v>
      </c>
      <c r="U404" s="887">
        <v>26.400000000000002</v>
      </c>
      <c r="V404" s="771">
        <f t="shared" si="40"/>
        <v>317.53000000000003</v>
      </c>
      <c r="W404" s="887">
        <v>343.93</v>
      </c>
      <c r="X404" s="772">
        <f t="shared" si="41"/>
        <v>443.39000000000004</v>
      </c>
    </row>
    <row r="405" spans="2:24" ht="15.75" x14ac:dyDescent="0.25">
      <c r="B405" s="893">
        <v>0</v>
      </c>
      <c r="C405" s="892" t="s">
        <v>659</v>
      </c>
      <c r="D405" s="891">
        <v>43244</v>
      </c>
      <c r="E405" s="890">
        <v>1441.09</v>
      </c>
      <c r="F405" s="889"/>
      <c r="G405" s="888">
        <v>25</v>
      </c>
      <c r="H405" s="887">
        <f t="shared" si="36"/>
        <v>3</v>
      </c>
      <c r="I405" s="887">
        <v>-57.720000000000006</v>
      </c>
      <c r="J405" s="771">
        <f t="shared" si="37"/>
        <v>200.21</v>
      </c>
      <c r="K405" s="887">
        <v>142.49</v>
      </c>
      <c r="L405" s="772">
        <f t="shared" si="38"/>
        <v>1298.5999999999999</v>
      </c>
      <c r="N405" s="893" t="s">
        <v>321</v>
      </c>
      <c r="O405" s="892" t="s">
        <v>107</v>
      </c>
      <c r="P405" s="891">
        <v>39813</v>
      </c>
      <c r="Q405" s="890">
        <v>1172.07</v>
      </c>
      <c r="R405" s="889"/>
      <c r="S405" s="888">
        <v>50</v>
      </c>
      <c r="T405" s="887">
        <f t="shared" si="39"/>
        <v>13</v>
      </c>
      <c r="U405" s="887">
        <v>23.52</v>
      </c>
      <c r="V405" s="771">
        <f t="shared" si="40"/>
        <v>281.86</v>
      </c>
      <c r="W405" s="887">
        <v>305.38</v>
      </c>
      <c r="X405" s="772">
        <f t="shared" si="41"/>
        <v>866.68999999999994</v>
      </c>
    </row>
    <row r="406" spans="2:24" ht="15.75" x14ac:dyDescent="0.25">
      <c r="B406" s="893">
        <v>0</v>
      </c>
      <c r="C406" s="892" t="s">
        <v>660</v>
      </c>
      <c r="D406" s="891">
        <v>43313</v>
      </c>
      <c r="E406" s="890">
        <v>4426.95</v>
      </c>
      <c r="F406" s="889"/>
      <c r="G406" s="888">
        <v>25</v>
      </c>
      <c r="H406" s="887">
        <f t="shared" si="36"/>
        <v>3</v>
      </c>
      <c r="I406" s="887">
        <v>-177.72</v>
      </c>
      <c r="J406" s="771">
        <f t="shared" si="37"/>
        <v>590.44000000000005</v>
      </c>
      <c r="K406" s="887">
        <v>412.72</v>
      </c>
      <c r="L406" s="772">
        <f t="shared" si="38"/>
        <v>4014.2299999999996</v>
      </c>
      <c r="N406" s="893" t="s">
        <v>321</v>
      </c>
      <c r="O406" s="892" t="s">
        <v>107</v>
      </c>
      <c r="P406" s="891">
        <v>40633</v>
      </c>
      <c r="Q406" s="890">
        <v>708.63</v>
      </c>
      <c r="R406" s="889"/>
      <c r="S406" s="888">
        <v>30</v>
      </c>
      <c r="T406" s="887">
        <f t="shared" si="39"/>
        <v>10</v>
      </c>
      <c r="U406" s="887">
        <v>23.759999999999998</v>
      </c>
      <c r="V406" s="771">
        <f t="shared" si="40"/>
        <v>207.68</v>
      </c>
      <c r="W406" s="887">
        <v>231.44</v>
      </c>
      <c r="X406" s="772">
        <f t="shared" si="41"/>
        <v>477.19</v>
      </c>
    </row>
    <row r="407" spans="2:24" ht="15.75" x14ac:dyDescent="0.25">
      <c r="B407" s="893">
        <v>0</v>
      </c>
      <c r="C407" s="892" t="s">
        <v>661</v>
      </c>
      <c r="D407" s="891">
        <v>43425</v>
      </c>
      <c r="E407" s="890">
        <v>195861.09</v>
      </c>
      <c r="F407" s="889"/>
      <c r="G407" s="888">
        <v>25</v>
      </c>
      <c r="H407" s="887">
        <f t="shared" si="36"/>
        <v>3</v>
      </c>
      <c r="I407" s="887">
        <v>-7835.2800000000007</v>
      </c>
      <c r="J407" s="771">
        <f t="shared" si="37"/>
        <v>24138.78</v>
      </c>
      <c r="K407" s="887">
        <v>16303.5</v>
      </c>
      <c r="L407" s="772">
        <f t="shared" si="38"/>
        <v>179557.59</v>
      </c>
      <c r="N407" s="893" t="s">
        <v>321</v>
      </c>
      <c r="O407" s="892" t="s">
        <v>107</v>
      </c>
      <c r="P407" s="891">
        <v>40694</v>
      </c>
      <c r="Q407" s="890">
        <v>1649.48</v>
      </c>
      <c r="R407" s="889"/>
      <c r="S407" s="888">
        <v>30</v>
      </c>
      <c r="T407" s="887">
        <f t="shared" si="39"/>
        <v>10</v>
      </c>
      <c r="U407" s="887">
        <v>55.2</v>
      </c>
      <c r="V407" s="771">
        <f t="shared" si="40"/>
        <v>472.89000000000004</v>
      </c>
      <c r="W407" s="887">
        <v>528.09</v>
      </c>
      <c r="X407" s="772">
        <f t="shared" si="41"/>
        <v>1121.3899999999999</v>
      </c>
    </row>
    <row r="408" spans="2:24" ht="15.75" x14ac:dyDescent="0.25">
      <c r="B408" s="893">
        <v>0</v>
      </c>
      <c r="C408" s="892" t="s">
        <v>662</v>
      </c>
      <c r="D408" s="891">
        <v>43376</v>
      </c>
      <c r="E408" s="890">
        <v>3993.46</v>
      </c>
      <c r="F408" s="889"/>
      <c r="G408" s="888">
        <v>25</v>
      </c>
      <c r="H408" s="887">
        <f t="shared" si="36"/>
        <v>3</v>
      </c>
      <c r="I408" s="887">
        <v>-159.72</v>
      </c>
      <c r="J408" s="771">
        <f t="shared" si="37"/>
        <v>492.47</v>
      </c>
      <c r="K408" s="887">
        <v>332.75</v>
      </c>
      <c r="L408" s="772">
        <f t="shared" si="38"/>
        <v>3660.71</v>
      </c>
      <c r="N408" s="893" t="s">
        <v>321</v>
      </c>
      <c r="O408" s="892" t="s">
        <v>1339</v>
      </c>
      <c r="P408" s="891">
        <v>41274</v>
      </c>
      <c r="Q408" s="890">
        <v>604.85</v>
      </c>
      <c r="R408" s="889"/>
      <c r="S408" s="888">
        <v>40</v>
      </c>
      <c r="T408" s="887">
        <f t="shared" si="39"/>
        <v>9</v>
      </c>
      <c r="U408" s="887">
        <v>15.120000000000001</v>
      </c>
      <c r="V408" s="771">
        <f t="shared" si="40"/>
        <v>107.1</v>
      </c>
      <c r="W408" s="887">
        <v>122.22</v>
      </c>
      <c r="X408" s="772">
        <f t="shared" si="41"/>
        <v>482.63</v>
      </c>
    </row>
    <row r="409" spans="2:24" ht="15.75" x14ac:dyDescent="0.25">
      <c r="B409" s="893">
        <v>0</v>
      </c>
      <c r="C409" s="892" t="s">
        <v>663</v>
      </c>
      <c r="D409" s="891">
        <v>43481</v>
      </c>
      <c r="E409" s="890">
        <v>3942.92</v>
      </c>
      <c r="F409" s="889"/>
      <c r="G409" s="888">
        <v>25</v>
      </c>
      <c r="H409" s="887">
        <f t="shared" si="36"/>
        <v>2</v>
      </c>
      <c r="I409" s="887">
        <v>-157.68</v>
      </c>
      <c r="J409" s="771">
        <f t="shared" si="37"/>
        <v>459.90000000000003</v>
      </c>
      <c r="K409" s="887">
        <v>302.22000000000003</v>
      </c>
      <c r="L409" s="772">
        <f t="shared" si="38"/>
        <v>3640.7</v>
      </c>
      <c r="N409" s="893" t="s">
        <v>321</v>
      </c>
      <c r="O409" s="892" t="s">
        <v>1340</v>
      </c>
      <c r="P409" s="891">
        <v>41274</v>
      </c>
      <c r="Q409" s="890">
        <v>635.28</v>
      </c>
      <c r="R409" s="889"/>
      <c r="S409" s="888">
        <v>40</v>
      </c>
      <c r="T409" s="887">
        <f t="shared" si="39"/>
        <v>9</v>
      </c>
      <c r="U409" s="887">
        <v>15.84</v>
      </c>
      <c r="V409" s="771">
        <f t="shared" si="40"/>
        <v>112.19999999999999</v>
      </c>
      <c r="W409" s="887">
        <v>128.04</v>
      </c>
      <c r="X409" s="772">
        <f t="shared" si="41"/>
        <v>507.24</v>
      </c>
    </row>
    <row r="410" spans="2:24" ht="15.75" x14ac:dyDescent="0.25">
      <c r="B410" s="893">
        <v>0</v>
      </c>
      <c r="C410" s="892" t="s">
        <v>664</v>
      </c>
      <c r="D410" s="891">
        <v>43689</v>
      </c>
      <c r="E410" s="890">
        <v>49317.67</v>
      </c>
      <c r="F410" s="889"/>
      <c r="G410" s="888">
        <v>25</v>
      </c>
      <c r="H410" s="887">
        <f t="shared" si="36"/>
        <v>2</v>
      </c>
      <c r="I410" s="887">
        <v>-1972.8000000000002</v>
      </c>
      <c r="J410" s="771">
        <f t="shared" si="37"/>
        <v>4765.6900000000005</v>
      </c>
      <c r="K410" s="887">
        <v>2792.89</v>
      </c>
      <c r="L410" s="772">
        <f t="shared" si="38"/>
        <v>46524.78</v>
      </c>
      <c r="N410" s="893" t="s">
        <v>321</v>
      </c>
      <c r="O410" s="892" t="s">
        <v>2260</v>
      </c>
      <c r="P410" s="891">
        <v>41365</v>
      </c>
      <c r="Q410" s="890">
        <v>360</v>
      </c>
      <c r="R410" s="889"/>
      <c r="S410" s="888">
        <v>20</v>
      </c>
      <c r="T410" s="887">
        <f t="shared" si="39"/>
        <v>8</v>
      </c>
      <c r="U410" s="887">
        <v>18</v>
      </c>
      <c r="V410" s="771">
        <f t="shared" si="40"/>
        <v>121.5</v>
      </c>
      <c r="W410" s="887">
        <v>139.5</v>
      </c>
      <c r="X410" s="772">
        <f t="shared" si="41"/>
        <v>220.5</v>
      </c>
    </row>
    <row r="411" spans="2:24" ht="15.75" x14ac:dyDescent="0.25">
      <c r="B411" s="893">
        <v>0</v>
      </c>
      <c r="C411" s="892" t="s">
        <v>665</v>
      </c>
      <c r="D411" s="891">
        <v>43720</v>
      </c>
      <c r="E411" s="890">
        <v>53850.17</v>
      </c>
      <c r="F411" s="889"/>
      <c r="G411" s="888">
        <v>25</v>
      </c>
      <c r="H411" s="887">
        <f t="shared" si="36"/>
        <v>2</v>
      </c>
      <c r="I411" s="887">
        <v>-2154.2400000000002</v>
      </c>
      <c r="J411" s="771">
        <f t="shared" si="37"/>
        <v>4841.82</v>
      </c>
      <c r="K411" s="887">
        <v>2687.58</v>
      </c>
      <c r="L411" s="772">
        <f t="shared" si="38"/>
        <v>51162.59</v>
      </c>
      <c r="N411" s="893" t="s">
        <v>321</v>
      </c>
      <c r="O411" s="892" t="s">
        <v>2260</v>
      </c>
      <c r="P411" s="891">
        <v>41365</v>
      </c>
      <c r="Q411" s="890">
        <v>360</v>
      </c>
      <c r="R411" s="889"/>
      <c r="S411" s="888">
        <v>20</v>
      </c>
      <c r="T411" s="887">
        <f t="shared" si="39"/>
        <v>8</v>
      </c>
      <c r="U411" s="887">
        <v>18</v>
      </c>
      <c r="V411" s="771">
        <f t="shared" si="40"/>
        <v>121.5</v>
      </c>
      <c r="W411" s="887">
        <v>139.5</v>
      </c>
      <c r="X411" s="772">
        <f t="shared" si="41"/>
        <v>220.5</v>
      </c>
    </row>
    <row r="412" spans="2:24" ht="15.75" x14ac:dyDescent="0.25">
      <c r="B412" s="893">
        <v>0</v>
      </c>
      <c r="C412" s="892" t="s">
        <v>666</v>
      </c>
      <c r="D412" s="891">
        <v>43922</v>
      </c>
      <c r="E412" s="890">
        <v>8450.01</v>
      </c>
      <c r="F412" s="889"/>
      <c r="G412" s="888">
        <v>8333333333333.25</v>
      </c>
      <c r="H412" s="887">
        <f t="shared" si="36"/>
        <v>1</v>
      </c>
      <c r="I412" s="887">
        <v>0</v>
      </c>
      <c r="J412" s="771">
        <f t="shared" si="37"/>
        <v>8450.01</v>
      </c>
      <c r="K412" s="887">
        <v>8450.01</v>
      </c>
      <c r="L412" s="772">
        <f t="shared" si="38"/>
        <v>0</v>
      </c>
      <c r="N412" s="893" t="s">
        <v>321</v>
      </c>
      <c r="O412" s="892" t="s">
        <v>2260</v>
      </c>
      <c r="P412" s="891">
        <v>41365</v>
      </c>
      <c r="Q412" s="890">
        <v>720</v>
      </c>
      <c r="R412" s="889"/>
      <c r="S412" s="888">
        <v>20</v>
      </c>
      <c r="T412" s="887">
        <f t="shared" si="39"/>
        <v>8</v>
      </c>
      <c r="U412" s="887">
        <v>36</v>
      </c>
      <c r="V412" s="771">
        <f t="shared" si="40"/>
        <v>243</v>
      </c>
      <c r="W412" s="887">
        <v>279</v>
      </c>
      <c r="X412" s="772">
        <f t="shared" si="41"/>
        <v>441</v>
      </c>
    </row>
    <row r="413" spans="2:24" ht="15.75" x14ac:dyDescent="0.25">
      <c r="B413" s="893">
        <v>0</v>
      </c>
      <c r="C413" s="892" t="s">
        <v>651</v>
      </c>
      <c r="D413" s="891">
        <v>33969</v>
      </c>
      <c r="E413" s="890">
        <v>9665</v>
      </c>
      <c r="F413" s="889"/>
      <c r="G413" s="888">
        <v>30</v>
      </c>
      <c r="H413" s="887">
        <f t="shared" si="36"/>
        <v>29</v>
      </c>
      <c r="I413" s="887">
        <v>-324.84000000000003</v>
      </c>
      <c r="J413" s="771">
        <f t="shared" si="37"/>
        <v>9394.19</v>
      </c>
      <c r="K413" s="887">
        <v>9069.35</v>
      </c>
      <c r="L413" s="772">
        <f t="shared" si="38"/>
        <v>595.64999999999964</v>
      </c>
      <c r="N413" s="893" t="s">
        <v>321</v>
      </c>
      <c r="O413" s="892" t="s">
        <v>2250</v>
      </c>
      <c r="P413" s="891">
        <v>41365</v>
      </c>
      <c r="Q413" s="890">
        <v>720</v>
      </c>
      <c r="R413" s="889"/>
      <c r="S413" s="888">
        <v>20</v>
      </c>
      <c r="T413" s="887">
        <f t="shared" si="39"/>
        <v>8</v>
      </c>
      <c r="U413" s="887">
        <v>36</v>
      </c>
      <c r="V413" s="771">
        <f t="shared" si="40"/>
        <v>243</v>
      </c>
      <c r="W413" s="887">
        <v>279</v>
      </c>
      <c r="X413" s="772">
        <f t="shared" si="41"/>
        <v>441</v>
      </c>
    </row>
    <row r="414" spans="2:24" ht="15.75" x14ac:dyDescent="0.25">
      <c r="B414" s="893">
        <v>0</v>
      </c>
      <c r="C414" s="892" t="s">
        <v>651</v>
      </c>
      <c r="D414" s="891">
        <v>29220</v>
      </c>
      <c r="E414" s="890">
        <v>10074</v>
      </c>
      <c r="F414" s="889"/>
      <c r="G414" s="888">
        <v>8.3333333333333329E-2</v>
      </c>
      <c r="H414" s="887">
        <f t="shared" si="36"/>
        <v>8.3333333333333329E-2</v>
      </c>
      <c r="I414" s="887">
        <v>0</v>
      </c>
      <c r="J414" s="771">
        <f t="shared" si="37"/>
        <v>10074</v>
      </c>
      <c r="K414" s="887">
        <v>10074</v>
      </c>
      <c r="L414" s="772">
        <f t="shared" si="38"/>
        <v>0</v>
      </c>
      <c r="N414" s="893" t="s">
        <v>321</v>
      </c>
      <c r="O414" s="892" t="s">
        <v>2260</v>
      </c>
      <c r="P414" s="891">
        <v>41365</v>
      </c>
      <c r="Q414" s="890">
        <v>720</v>
      </c>
      <c r="R414" s="889"/>
      <c r="S414" s="888">
        <v>20</v>
      </c>
      <c r="T414" s="887">
        <f t="shared" si="39"/>
        <v>8</v>
      </c>
      <c r="U414" s="887">
        <v>36</v>
      </c>
      <c r="V414" s="771">
        <f t="shared" si="40"/>
        <v>243</v>
      </c>
      <c r="W414" s="887">
        <v>279</v>
      </c>
      <c r="X414" s="772">
        <f t="shared" si="41"/>
        <v>441</v>
      </c>
    </row>
    <row r="415" spans="2:24" ht="15.75" x14ac:dyDescent="0.25">
      <c r="B415" s="893">
        <v>0</v>
      </c>
      <c r="C415" s="892" t="s">
        <v>651</v>
      </c>
      <c r="D415" s="891">
        <v>31047</v>
      </c>
      <c r="E415" s="890">
        <v>12664</v>
      </c>
      <c r="F415" s="889"/>
      <c r="G415" s="888">
        <v>30</v>
      </c>
      <c r="H415" s="887">
        <f t="shared" si="36"/>
        <v>30</v>
      </c>
      <c r="I415" s="887">
        <v>0</v>
      </c>
      <c r="J415" s="771">
        <f t="shared" si="37"/>
        <v>12664</v>
      </c>
      <c r="K415" s="887">
        <v>12664</v>
      </c>
      <c r="L415" s="772">
        <f t="shared" si="38"/>
        <v>0</v>
      </c>
      <c r="N415" s="893" t="s">
        <v>321</v>
      </c>
      <c r="O415" s="892" t="s">
        <v>2260</v>
      </c>
      <c r="P415" s="891">
        <v>41365</v>
      </c>
      <c r="Q415" s="890">
        <v>360</v>
      </c>
      <c r="R415" s="889"/>
      <c r="S415" s="888">
        <v>20</v>
      </c>
      <c r="T415" s="887">
        <f t="shared" si="39"/>
        <v>8</v>
      </c>
      <c r="U415" s="887">
        <v>18</v>
      </c>
      <c r="V415" s="771">
        <f t="shared" si="40"/>
        <v>121.5</v>
      </c>
      <c r="W415" s="887">
        <v>139.5</v>
      </c>
      <c r="X415" s="772">
        <f t="shared" si="41"/>
        <v>220.5</v>
      </c>
    </row>
    <row r="416" spans="2:24" ht="15.75" x14ac:dyDescent="0.25">
      <c r="B416" s="893">
        <v>0</v>
      </c>
      <c r="C416" s="892" t="s">
        <v>651</v>
      </c>
      <c r="D416" s="891">
        <v>27394</v>
      </c>
      <c r="E416" s="890">
        <v>14148</v>
      </c>
      <c r="F416" s="889"/>
      <c r="G416" s="888">
        <v>8.3333333333333329E-2</v>
      </c>
      <c r="H416" s="887">
        <f t="shared" si="36"/>
        <v>8.3333333333333329E-2</v>
      </c>
      <c r="I416" s="887">
        <v>0</v>
      </c>
      <c r="J416" s="771">
        <f t="shared" si="37"/>
        <v>14148</v>
      </c>
      <c r="K416" s="887">
        <v>14148</v>
      </c>
      <c r="L416" s="772">
        <f t="shared" si="38"/>
        <v>0</v>
      </c>
      <c r="N416" s="893" t="s">
        <v>321</v>
      </c>
      <c r="O416" s="892" t="s">
        <v>2260</v>
      </c>
      <c r="P416" s="891">
        <v>41365</v>
      </c>
      <c r="Q416" s="890">
        <v>1440</v>
      </c>
      <c r="R416" s="889"/>
      <c r="S416" s="888">
        <v>20</v>
      </c>
      <c r="T416" s="887">
        <f t="shared" si="39"/>
        <v>8</v>
      </c>
      <c r="U416" s="887">
        <v>72</v>
      </c>
      <c r="V416" s="771">
        <f t="shared" si="40"/>
        <v>486</v>
      </c>
      <c r="W416" s="887">
        <v>558</v>
      </c>
      <c r="X416" s="772">
        <f t="shared" si="41"/>
        <v>882</v>
      </c>
    </row>
    <row r="417" spans="2:24" ht="15.75" x14ac:dyDescent="0.25">
      <c r="B417" s="893">
        <v>0</v>
      </c>
      <c r="C417" s="892" t="s">
        <v>651</v>
      </c>
      <c r="D417" s="891">
        <v>29951</v>
      </c>
      <c r="E417" s="890">
        <v>18356</v>
      </c>
      <c r="F417" s="889"/>
      <c r="G417" s="888">
        <v>8.3333333333333329E-2</v>
      </c>
      <c r="H417" s="887">
        <f t="shared" si="36"/>
        <v>8.3333333333333329E-2</v>
      </c>
      <c r="I417" s="887">
        <v>0</v>
      </c>
      <c r="J417" s="771">
        <f t="shared" si="37"/>
        <v>18356</v>
      </c>
      <c r="K417" s="887">
        <v>18356</v>
      </c>
      <c r="L417" s="772">
        <f t="shared" si="38"/>
        <v>0</v>
      </c>
      <c r="N417" s="893" t="s">
        <v>321</v>
      </c>
      <c r="O417" s="892" t="s">
        <v>2260</v>
      </c>
      <c r="P417" s="891">
        <v>41365</v>
      </c>
      <c r="Q417" s="890">
        <v>360</v>
      </c>
      <c r="R417" s="889"/>
      <c r="S417" s="888">
        <v>20</v>
      </c>
      <c r="T417" s="887">
        <f t="shared" si="39"/>
        <v>8</v>
      </c>
      <c r="U417" s="887">
        <v>18</v>
      </c>
      <c r="V417" s="771">
        <f t="shared" si="40"/>
        <v>121.5</v>
      </c>
      <c r="W417" s="887">
        <v>139.5</v>
      </c>
      <c r="X417" s="772">
        <f t="shared" si="41"/>
        <v>220.5</v>
      </c>
    </row>
    <row r="418" spans="2:24" ht="15.75" x14ac:dyDescent="0.25">
      <c r="B418" s="893">
        <v>0</v>
      </c>
      <c r="C418" s="892" t="s">
        <v>651</v>
      </c>
      <c r="D418" s="891">
        <v>32142</v>
      </c>
      <c r="E418" s="890">
        <v>20390</v>
      </c>
      <c r="F418" s="889"/>
      <c r="G418" s="888">
        <v>30</v>
      </c>
      <c r="H418" s="887">
        <f t="shared" si="36"/>
        <v>30</v>
      </c>
      <c r="I418" s="887">
        <v>0</v>
      </c>
      <c r="J418" s="771">
        <f t="shared" si="37"/>
        <v>20390</v>
      </c>
      <c r="K418" s="887">
        <v>20390</v>
      </c>
      <c r="L418" s="772">
        <f t="shared" si="38"/>
        <v>0</v>
      </c>
      <c r="N418" s="893" t="s">
        <v>321</v>
      </c>
      <c r="O418" s="892" t="s">
        <v>2260</v>
      </c>
      <c r="P418" s="891">
        <v>41365</v>
      </c>
      <c r="Q418" s="890">
        <v>360</v>
      </c>
      <c r="R418" s="889"/>
      <c r="S418" s="888">
        <v>20</v>
      </c>
      <c r="T418" s="887">
        <f t="shared" si="39"/>
        <v>8</v>
      </c>
      <c r="U418" s="887">
        <v>18</v>
      </c>
      <c r="V418" s="771">
        <f t="shared" si="40"/>
        <v>121.5</v>
      </c>
      <c r="W418" s="887">
        <v>139.5</v>
      </c>
      <c r="X418" s="772">
        <f t="shared" si="41"/>
        <v>220.5</v>
      </c>
    </row>
    <row r="419" spans="2:24" ht="15.75" x14ac:dyDescent="0.25">
      <c r="B419" s="893">
        <v>0</v>
      </c>
      <c r="C419" s="892" t="s">
        <v>651</v>
      </c>
      <c r="D419" s="891">
        <v>30316</v>
      </c>
      <c r="E419" s="890">
        <v>32610.35</v>
      </c>
      <c r="F419" s="889"/>
      <c r="G419" s="888">
        <v>30</v>
      </c>
      <c r="H419" s="887">
        <f t="shared" si="36"/>
        <v>30</v>
      </c>
      <c r="I419" s="887">
        <v>0</v>
      </c>
      <c r="J419" s="771">
        <f t="shared" si="37"/>
        <v>32610.35</v>
      </c>
      <c r="K419" s="887">
        <v>32610.35</v>
      </c>
      <c r="L419" s="772">
        <f t="shared" si="38"/>
        <v>0</v>
      </c>
      <c r="N419" s="893" t="s">
        <v>321</v>
      </c>
      <c r="O419" s="892" t="s">
        <v>2260</v>
      </c>
      <c r="P419" s="891">
        <v>41365</v>
      </c>
      <c r="Q419" s="890">
        <v>360</v>
      </c>
      <c r="R419" s="889"/>
      <c r="S419" s="888">
        <v>20</v>
      </c>
      <c r="T419" s="887">
        <f t="shared" si="39"/>
        <v>8</v>
      </c>
      <c r="U419" s="887">
        <v>18</v>
      </c>
      <c r="V419" s="771">
        <f t="shared" si="40"/>
        <v>121.5</v>
      </c>
      <c r="W419" s="887">
        <v>139.5</v>
      </c>
      <c r="X419" s="772">
        <f t="shared" si="41"/>
        <v>220.5</v>
      </c>
    </row>
    <row r="420" spans="2:24" ht="15.75" x14ac:dyDescent="0.25">
      <c r="B420" s="893">
        <v>0</v>
      </c>
      <c r="C420" s="892" t="s">
        <v>651</v>
      </c>
      <c r="D420" s="891">
        <v>26298</v>
      </c>
      <c r="E420" s="890">
        <v>21301.09</v>
      </c>
      <c r="F420" s="889"/>
      <c r="G420" s="888">
        <v>8.3333333333333329E-2</v>
      </c>
      <c r="H420" s="887">
        <f t="shared" si="36"/>
        <v>8.3333333333333329E-2</v>
      </c>
      <c r="I420" s="887">
        <v>0</v>
      </c>
      <c r="J420" s="771">
        <f t="shared" si="37"/>
        <v>21301.09</v>
      </c>
      <c r="K420" s="887">
        <v>21301.09</v>
      </c>
      <c r="L420" s="772">
        <f t="shared" si="38"/>
        <v>0</v>
      </c>
      <c r="N420" s="893" t="s">
        <v>321</v>
      </c>
      <c r="O420" s="892" t="s">
        <v>2261</v>
      </c>
      <c r="P420" s="891">
        <v>41365</v>
      </c>
      <c r="Q420" s="890">
        <v>1440</v>
      </c>
      <c r="R420" s="889"/>
      <c r="S420" s="888">
        <v>20</v>
      </c>
      <c r="T420" s="887">
        <f t="shared" si="39"/>
        <v>8</v>
      </c>
      <c r="U420" s="887">
        <v>72</v>
      </c>
      <c r="V420" s="771">
        <f t="shared" si="40"/>
        <v>486</v>
      </c>
      <c r="W420" s="887">
        <v>558</v>
      </c>
      <c r="X420" s="772">
        <f t="shared" si="41"/>
        <v>882</v>
      </c>
    </row>
    <row r="421" spans="2:24" ht="15.75" x14ac:dyDescent="0.25">
      <c r="B421" s="893">
        <v>0</v>
      </c>
      <c r="C421" s="892" t="s">
        <v>651</v>
      </c>
      <c r="D421" s="891">
        <v>33603</v>
      </c>
      <c r="E421" s="890">
        <v>33184</v>
      </c>
      <c r="F421" s="889"/>
      <c r="G421" s="888">
        <v>30</v>
      </c>
      <c r="H421" s="887">
        <f t="shared" si="36"/>
        <v>30</v>
      </c>
      <c r="I421" s="887">
        <v>-1116.48</v>
      </c>
      <c r="J421" s="771">
        <f t="shared" si="37"/>
        <v>33370.130000000005</v>
      </c>
      <c r="K421" s="887">
        <v>32253.65</v>
      </c>
      <c r="L421" s="772">
        <f t="shared" si="38"/>
        <v>930.34999999999854</v>
      </c>
      <c r="N421" s="893" t="s">
        <v>321</v>
      </c>
      <c r="O421" s="892" t="s">
        <v>2260</v>
      </c>
      <c r="P421" s="891">
        <v>41365</v>
      </c>
      <c r="Q421" s="890">
        <v>720</v>
      </c>
      <c r="R421" s="889"/>
      <c r="S421" s="888">
        <v>20</v>
      </c>
      <c r="T421" s="887">
        <f t="shared" si="39"/>
        <v>8</v>
      </c>
      <c r="U421" s="887">
        <v>36</v>
      </c>
      <c r="V421" s="771">
        <f t="shared" si="40"/>
        <v>243</v>
      </c>
      <c r="W421" s="887">
        <v>279</v>
      </c>
      <c r="X421" s="772">
        <f t="shared" si="41"/>
        <v>441</v>
      </c>
    </row>
    <row r="422" spans="2:24" ht="15.75" x14ac:dyDescent="0.25">
      <c r="B422" s="893">
        <v>0</v>
      </c>
      <c r="C422" s="892" t="s">
        <v>651</v>
      </c>
      <c r="D422" s="891">
        <v>32873</v>
      </c>
      <c r="E422" s="890">
        <v>35605</v>
      </c>
      <c r="F422" s="889"/>
      <c r="G422" s="888">
        <v>30</v>
      </c>
      <c r="H422" s="887">
        <f t="shared" si="36"/>
        <v>30</v>
      </c>
      <c r="I422" s="887">
        <v>0</v>
      </c>
      <c r="J422" s="771">
        <f t="shared" si="37"/>
        <v>35605</v>
      </c>
      <c r="K422" s="887">
        <v>35605</v>
      </c>
      <c r="L422" s="772">
        <f t="shared" si="38"/>
        <v>0</v>
      </c>
      <c r="N422" s="893" t="s">
        <v>321</v>
      </c>
      <c r="O422" s="892" t="s">
        <v>2260</v>
      </c>
      <c r="P422" s="891">
        <v>41365</v>
      </c>
      <c r="Q422" s="890">
        <v>1080</v>
      </c>
      <c r="R422" s="889"/>
      <c r="S422" s="888">
        <v>20</v>
      </c>
      <c r="T422" s="887">
        <f t="shared" si="39"/>
        <v>8</v>
      </c>
      <c r="U422" s="887">
        <v>54</v>
      </c>
      <c r="V422" s="771">
        <f t="shared" si="40"/>
        <v>364.5</v>
      </c>
      <c r="W422" s="887">
        <v>418.5</v>
      </c>
      <c r="X422" s="772">
        <f t="shared" si="41"/>
        <v>661.5</v>
      </c>
    </row>
    <row r="423" spans="2:24" ht="15.75" x14ac:dyDescent="0.25">
      <c r="B423" s="893">
        <v>0</v>
      </c>
      <c r="C423" s="892" t="s">
        <v>651</v>
      </c>
      <c r="D423" s="891">
        <v>28855</v>
      </c>
      <c r="E423" s="890">
        <v>43084.08</v>
      </c>
      <c r="F423" s="889"/>
      <c r="G423" s="888">
        <v>8.3333333333333329E-2</v>
      </c>
      <c r="H423" s="887">
        <f t="shared" si="36"/>
        <v>8.3333333333333329E-2</v>
      </c>
      <c r="I423" s="887">
        <v>0</v>
      </c>
      <c r="J423" s="771">
        <f t="shared" si="37"/>
        <v>43084.08</v>
      </c>
      <c r="K423" s="887">
        <v>43084.08</v>
      </c>
      <c r="L423" s="772">
        <f t="shared" si="38"/>
        <v>0</v>
      </c>
      <c r="N423" s="893" t="s">
        <v>321</v>
      </c>
      <c r="O423" s="892" t="s">
        <v>2260</v>
      </c>
      <c r="P423" s="891">
        <v>41365</v>
      </c>
      <c r="Q423" s="890">
        <v>360</v>
      </c>
      <c r="R423" s="889"/>
      <c r="S423" s="888">
        <v>20</v>
      </c>
      <c r="T423" s="887">
        <f t="shared" si="39"/>
        <v>8</v>
      </c>
      <c r="U423" s="887">
        <v>18</v>
      </c>
      <c r="V423" s="771">
        <f t="shared" si="40"/>
        <v>121.5</v>
      </c>
      <c r="W423" s="887">
        <v>139.5</v>
      </c>
      <c r="X423" s="772">
        <f t="shared" si="41"/>
        <v>220.5</v>
      </c>
    </row>
    <row r="424" spans="2:24" ht="15.75" x14ac:dyDescent="0.25">
      <c r="B424" s="893">
        <v>0</v>
      </c>
      <c r="C424" s="892" t="s">
        <v>651</v>
      </c>
      <c r="D424" s="891">
        <v>38717</v>
      </c>
      <c r="E424" s="890">
        <v>55973.17</v>
      </c>
      <c r="F424" s="889"/>
      <c r="G424" s="888">
        <v>30</v>
      </c>
      <c r="H424" s="887">
        <f t="shared" si="36"/>
        <v>16</v>
      </c>
      <c r="I424" s="887">
        <v>-1879.3200000000002</v>
      </c>
      <c r="J424" s="771">
        <f t="shared" si="37"/>
        <v>30132.03</v>
      </c>
      <c r="K424" s="887">
        <v>28252.71</v>
      </c>
      <c r="L424" s="772">
        <f t="shared" si="38"/>
        <v>27720.46</v>
      </c>
      <c r="N424" s="893" t="s">
        <v>321</v>
      </c>
      <c r="O424" s="892" t="s">
        <v>2260</v>
      </c>
      <c r="P424" s="891">
        <v>41365</v>
      </c>
      <c r="Q424" s="890">
        <v>360</v>
      </c>
      <c r="R424" s="889"/>
      <c r="S424" s="888">
        <v>20</v>
      </c>
      <c r="T424" s="887">
        <f t="shared" si="39"/>
        <v>8</v>
      </c>
      <c r="U424" s="887">
        <v>18</v>
      </c>
      <c r="V424" s="771">
        <f t="shared" si="40"/>
        <v>121.5</v>
      </c>
      <c r="W424" s="887">
        <v>139.5</v>
      </c>
      <c r="X424" s="772">
        <f t="shared" si="41"/>
        <v>220.5</v>
      </c>
    </row>
    <row r="425" spans="2:24" ht="15.75" x14ac:dyDescent="0.25">
      <c r="B425" s="893">
        <v>0</v>
      </c>
      <c r="C425" s="892" t="s">
        <v>651</v>
      </c>
      <c r="D425" s="891">
        <v>29586</v>
      </c>
      <c r="E425" s="890">
        <v>89587</v>
      </c>
      <c r="F425" s="889"/>
      <c r="G425" s="888">
        <v>8.3333333333333329E-2</v>
      </c>
      <c r="H425" s="887">
        <f t="shared" si="36"/>
        <v>8.3333333333333329E-2</v>
      </c>
      <c r="I425" s="887">
        <v>0</v>
      </c>
      <c r="J425" s="771">
        <f t="shared" si="37"/>
        <v>89587</v>
      </c>
      <c r="K425" s="887">
        <v>89587</v>
      </c>
      <c r="L425" s="772">
        <f t="shared" si="38"/>
        <v>0</v>
      </c>
      <c r="N425" s="893" t="s">
        <v>321</v>
      </c>
      <c r="O425" s="892" t="s">
        <v>2260</v>
      </c>
      <c r="P425" s="891">
        <v>41365</v>
      </c>
      <c r="Q425" s="890">
        <v>360</v>
      </c>
      <c r="R425" s="889"/>
      <c r="S425" s="888">
        <v>20</v>
      </c>
      <c r="T425" s="887">
        <f t="shared" si="39"/>
        <v>8</v>
      </c>
      <c r="U425" s="887">
        <v>18</v>
      </c>
      <c r="V425" s="771">
        <f t="shared" si="40"/>
        <v>121.5</v>
      </c>
      <c r="W425" s="887">
        <v>139.5</v>
      </c>
      <c r="X425" s="772">
        <f t="shared" si="41"/>
        <v>220.5</v>
      </c>
    </row>
    <row r="426" spans="2:24" ht="15.75" x14ac:dyDescent="0.25">
      <c r="B426" s="893">
        <v>0</v>
      </c>
      <c r="C426" s="892" t="s">
        <v>651</v>
      </c>
      <c r="D426" s="891">
        <v>30681</v>
      </c>
      <c r="E426" s="890">
        <v>161</v>
      </c>
      <c r="F426" s="889"/>
      <c r="G426" s="888">
        <v>30</v>
      </c>
      <c r="H426" s="887">
        <f t="shared" si="36"/>
        <v>30</v>
      </c>
      <c r="I426" s="887">
        <v>0</v>
      </c>
      <c r="J426" s="771">
        <f t="shared" si="37"/>
        <v>161</v>
      </c>
      <c r="K426" s="887">
        <v>161</v>
      </c>
      <c r="L426" s="772">
        <f t="shared" si="38"/>
        <v>0</v>
      </c>
      <c r="N426" s="893" t="s">
        <v>321</v>
      </c>
      <c r="O426" s="892" t="s">
        <v>2260</v>
      </c>
      <c r="P426" s="891">
        <v>41365</v>
      </c>
      <c r="Q426" s="890">
        <v>360</v>
      </c>
      <c r="R426" s="889"/>
      <c r="S426" s="888">
        <v>20</v>
      </c>
      <c r="T426" s="887">
        <f t="shared" si="39"/>
        <v>8</v>
      </c>
      <c r="U426" s="887">
        <v>18</v>
      </c>
      <c r="V426" s="771">
        <f t="shared" si="40"/>
        <v>121.5</v>
      </c>
      <c r="W426" s="887">
        <v>139.5</v>
      </c>
      <c r="X426" s="772">
        <f t="shared" si="41"/>
        <v>220.5</v>
      </c>
    </row>
    <row r="427" spans="2:24" ht="15.75" x14ac:dyDescent="0.25">
      <c r="B427" s="893">
        <v>0</v>
      </c>
      <c r="C427" s="892" t="s">
        <v>651</v>
      </c>
      <c r="D427" s="891">
        <v>31412</v>
      </c>
      <c r="E427" s="890">
        <v>1760</v>
      </c>
      <c r="F427" s="889"/>
      <c r="G427" s="888">
        <v>30</v>
      </c>
      <c r="H427" s="887">
        <f t="shared" si="36"/>
        <v>30</v>
      </c>
      <c r="I427" s="887">
        <v>0</v>
      </c>
      <c r="J427" s="771">
        <f t="shared" si="37"/>
        <v>1760</v>
      </c>
      <c r="K427" s="887">
        <v>1760</v>
      </c>
      <c r="L427" s="772">
        <f t="shared" si="38"/>
        <v>0</v>
      </c>
      <c r="N427" s="893" t="s">
        <v>321</v>
      </c>
      <c r="O427" s="892" t="s">
        <v>2260</v>
      </c>
      <c r="P427" s="891">
        <v>41365</v>
      </c>
      <c r="Q427" s="890">
        <v>360</v>
      </c>
      <c r="R427" s="889"/>
      <c r="S427" s="888">
        <v>20</v>
      </c>
      <c r="T427" s="887">
        <f t="shared" si="39"/>
        <v>8</v>
      </c>
      <c r="U427" s="887">
        <v>18</v>
      </c>
      <c r="V427" s="771">
        <f t="shared" si="40"/>
        <v>121.5</v>
      </c>
      <c r="W427" s="887">
        <v>139.5</v>
      </c>
      <c r="X427" s="772">
        <f t="shared" si="41"/>
        <v>220.5</v>
      </c>
    </row>
    <row r="428" spans="2:24" ht="15.75" x14ac:dyDescent="0.25">
      <c r="B428" s="893">
        <v>0</v>
      </c>
      <c r="C428" s="892" t="s">
        <v>651</v>
      </c>
      <c r="D428" s="891">
        <v>38352</v>
      </c>
      <c r="E428" s="890">
        <v>4873</v>
      </c>
      <c r="F428" s="889"/>
      <c r="G428" s="888">
        <v>30</v>
      </c>
      <c r="H428" s="887">
        <f t="shared" si="36"/>
        <v>17</v>
      </c>
      <c r="I428" s="887">
        <v>-163.68</v>
      </c>
      <c r="J428" s="771">
        <f t="shared" si="37"/>
        <v>2786.33</v>
      </c>
      <c r="K428" s="887">
        <v>2622.65</v>
      </c>
      <c r="L428" s="772">
        <f t="shared" si="38"/>
        <v>2250.35</v>
      </c>
      <c r="N428" s="893" t="s">
        <v>321</v>
      </c>
      <c r="O428" s="892" t="s">
        <v>2260</v>
      </c>
      <c r="P428" s="891">
        <v>41365</v>
      </c>
      <c r="Q428" s="890">
        <v>360</v>
      </c>
      <c r="R428" s="889"/>
      <c r="S428" s="888">
        <v>20</v>
      </c>
      <c r="T428" s="887">
        <f t="shared" si="39"/>
        <v>8</v>
      </c>
      <c r="U428" s="887">
        <v>18</v>
      </c>
      <c r="V428" s="771">
        <f t="shared" si="40"/>
        <v>121.5</v>
      </c>
      <c r="W428" s="887">
        <v>139.5</v>
      </c>
      <c r="X428" s="772">
        <f t="shared" si="41"/>
        <v>220.5</v>
      </c>
    </row>
    <row r="429" spans="2:24" ht="15.75" x14ac:dyDescent="0.25">
      <c r="B429" s="893">
        <v>0</v>
      </c>
      <c r="C429" s="892" t="s">
        <v>651</v>
      </c>
      <c r="D429" s="891">
        <v>33238</v>
      </c>
      <c r="E429" s="890">
        <v>5370</v>
      </c>
      <c r="F429" s="889"/>
      <c r="G429" s="888">
        <v>30</v>
      </c>
      <c r="H429" s="887">
        <f t="shared" si="36"/>
        <v>30</v>
      </c>
      <c r="I429" s="887">
        <v>0</v>
      </c>
      <c r="J429" s="771">
        <f t="shared" si="37"/>
        <v>5370</v>
      </c>
      <c r="K429" s="887">
        <v>5370</v>
      </c>
      <c r="L429" s="772">
        <f t="shared" si="38"/>
        <v>0</v>
      </c>
      <c r="N429" s="893" t="s">
        <v>321</v>
      </c>
      <c r="O429" s="892" t="s">
        <v>2262</v>
      </c>
      <c r="P429" s="891">
        <v>41365</v>
      </c>
      <c r="Q429" s="890">
        <v>1080</v>
      </c>
      <c r="R429" s="889"/>
      <c r="S429" s="888">
        <v>20</v>
      </c>
      <c r="T429" s="887">
        <f t="shared" si="39"/>
        <v>8</v>
      </c>
      <c r="U429" s="887">
        <v>54</v>
      </c>
      <c r="V429" s="771">
        <f t="shared" si="40"/>
        <v>364.5</v>
      </c>
      <c r="W429" s="887">
        <v>418.5</v>
      </c>
      <c r="X429" s="772">
        <f t="shared" si="41"/>
        <v>661.5</v>
      </c>
    </row>
    <row r="430" spans="2:24" ht="15.75" x14ac:dyDescent="0.25">
      <c r="B430" s="893">
        <v>0</v>
      </c>
      <c r="C430" s="892" t="s">
        <v>651</v>
      </c>
      <c r="D430" s="891">
        <v>31777</v>
      </c>
      <c r="E430" s="890">
        <v>7773</v>
      </c>
      <c r="F430" s="889"/>
      <c r="G430" s="888">
        <v>30</v>
      </c>
      <c r="H430" s="887">
        <f t="shared" si="36"/>
        <v>30</v>
      </c>
      <c r="I430" s="887">
        <v>0</v>
      </c>
      <c r="J430" s="771">
        <f t="shared" si="37"/>
        <v>7773</v>
      </c>
      <c r="K430" s="887">
        <v>7773</v>
      </c>
      <c r="L430" s="772">
        <f t="shared" si="38"/>
        <v>0</v>
      </c>
      <c r="N430" s="893" t="s">
        <v>321</v>
      </c>
      <c r="O430" s="892" t="s">
        <v>2262</v>
      </c>
      <c r="P430" s="891">
        <v>41365</v>
      </c>
      <c r="Q430" s="890">
        <v>720</v>
      </c>
      <c r="R430" s="889"/>
      <c r="S430" s="888">
        <v>20</v>
      </c>
      <c r="T430" s="887">
        <f t="shared" si="39"/>
        <v>8</v>
      </c>
      <c r="U430" s="887">
        <v>36</v>
      </c>
      <c r="V430" s="771">
        <f t="shared" si="40"/>
        <v>243</v>
      </c>
      <c r="W430" s="887">
        <v>279</v>
      </c>
      <c r="X430" s="772">
        <f t="shared" si="41"/>
        <v>441</v>
      </c>
    </row>
    <row r="431" spans="2:24" ht="15.75" x14ac:dyDescent="0.25">
      <c r="B431" s="893">
        <v>0</v>
      </c>
      <c r="C431" s="892" t="s">
        <v>651</v>
      </c>
      <c r="D431" s="891">
        <v>32508</v>
      </c>
      <c r="E431" s="890">
        <v>7917</v>
      </c>
      <c r="F431" s="889"/>
      <c r="G431" s="888">
        <v>30</v>
      </c>
      <c r="H431" s="887">
        <f t="shared" si="36"/>
        <v>30</v>
      </c>
      <c r="I431" s="887">
        <v>0</v>
      </c>
      <c r="J431" s="771">
        <f t="shared" si="37"/>
        <v>7917</v>
      </c>
      <c r="K431" s="887">
        <v>7917</v>
      </c>
      <c r="L431" s="772">
        <f t="shared" si="38"/>
        <v>0</v>
      </c>
      <c r="N431" s="893" t="s">
        <v>321</v>
      </c>
      <c r="O431" s="892" t="s">
        <v>2263</v>
      </c>
      <c r="P431" s="891">
        <v>41365</v>
      </c>
      <c r="Q431" s="890">
        <v>-360</v>
      </c>
      <c r="R431" s="889"/>
      <c r="S431" s="888">
        <v>20</v>
      </c>
      <c r="T431" s="887">
        <f t="shared" si="39"/>
        <v>8</v>
      </c>
      <c r="U431" s="887">
        <v>-18</v>
      </c>
      <c r="V431" s="771">
        <f t="shared" si="40"/>
        <v>-121.5</v>
      </c>
      <c r="W431" s="887">
        <v>-139.5</v>
      </c>
      <c r="X431" s="772">
        <f t="shared" si="41"/>
        <v>0</v>
      </c>
    </row>
    <row r="432" spans="2:24" ht="15.75" x14ac:dyDescent="0.25">
      <c r="B432" s="893">
        <v>0</v>
      </c>
      <c r="C432" s="892" t="s">
        <v>651</v>
      </c>
      <c r="D432" s="891">
        <v>26664</v>
      </c>
      <c r="E432" s="890">
        <v>8407</v>
      </c>
      <c r="F432" s="889"/>
      <c r="G432" s="888">
        <v>8.3333333333333329E-2</v>
      </c>
      <c r="H432" s="887">
        <f t="shared" si="36"/>
        <v>8.3333333333333329E-2</v>
      </c>
      <c r="I432" s="887">
        <v>0</v>
      </c>
      <c r="J432" s="771">
        <f t="shared" si="37"/>
        <v>8407</v>
      </c>
      <c r="K432" s="887">
        <v>8407</v>
      </c>
      <c r="L432" s="772">
        <f t="shared" si="38"/>
        <v>0</v>
      </c>
      <c r="N432" s="893" t="s">
        <v>321</v>
      </c>
      <c r="O432" s="892" t="s">
        <v>2260</v>
      </c>
      <c r="P432" s="891">
        <v>41395</v>
      </c>
      <c r="Q432" s="890">
        <v>360</v>
      </c>
      <c r="R432" s="889"/>
      <c r="S432" s="888">
        <v>20</v>
      </c>
      <c r="T432" s="887">
        <f t="shared" si="39"/>
        <v>8</v>
      </c>
      <c r="U432" s="887">
        <v>18</v>
      </c>
      <c r="V432" s="771">
        <f t="shared" si="40"/>
        <v>120</v>
      </c>
      <c r="W432" s="887">
        <v>138</v>
      </c>
      <c r="X432" s="772">
        <f t="shared" si="41"/>
        <v>222</v>
      </c>
    </row>
    <row r="433" spans="2:24" ht="15.75" x14ac:dyDescent="0.25">
      <c r="B433" s="893">
        <v>0</v>
      </c>
      <c r="C433" s="892" t="s">
        <v>651</v>
      </c>
      <c r="D433" s="891">
        <v>27029</v>
      </c>
      <c r="E433" s="890">
        <v>8817</v>
      </c>
      <c r="F433" s="889"/>
      <c r="G433" s="888">
        <v>8.3333333333333329E-2</v>
      </c>
      <c r="H433" s="887">
        <f t="shared" si="36"/>
        <v>8.3333333333333329E-2</v>
      </c>
      <c r="I433" s="887">
        <v>0</v>
      </c>
      <c r="J433" s="771">
        <f t="shared" si="37"/>
        <v>8817</v>
      </c>
      <c r="K433" s="887">
        <v>8817</v>
      </c>
      <c r="L433" s="772">
        <f t="shared" si="38"/>
        <v>0</v>
      </c>
      <c r="N433" s="893" t="s">
        <v>321</v>
      </c>
      <c r="O433" s="892" t="s">
        <v>2260</v>
      </c>
      <c r="P433" s="891">
        <v>41395</v>
      </c>
      <c r="Q433" s="890">
        <v>360</v>
      </c>
      <c r="R433" s="889"/>
      <c r="S433" s="888">
        <v>20</v>
      </c>
      <c r="T433" s="887">
        <f t="shared" si="39"/>
        <v>8</v>
      </c>
      <c r="U433" s="887">
        <v>18</v>
      </c>
      <c r="V433" s="771">
        <f t="shared" si="40"/>
        <v>119.9</v>
      </c>
      <c r="W433" s="887">
        <v>137.9</v>
      </c>
      <c r="X433" s="772">
        <f t="shared" si="41"/>
        <v>222.1</v>
      </c>
    </row>
    <row r="434" spans="2:24" ht="15.75" x14ac:dyDescent="0.25">
      <c r="B434" s="893">
        <v>0</v>
      </c>
      <c r="C434" s="892" t="s">
        <v>651</v>
      </c>
      <c r="D434" s="891">
        <v>28490</v>
      </c>
      <c r="E434" s="890">
        <v>9330</v>
      </c>
      <c r="F434" s="889"/>
      <c r="G434" s="888">
        <v>8.3333333333333329E-2</v>
      </c>
      <c r="H434" s="887">
        <f t="shared" si="36"/>
        <v>8.3333333333333329E-2</v>
      </c>
      <c r="I434" s="887">
        <v>0</v>
      </c>
      <c r="J434" s="771">
        <f t="shared" si="37"/>
        <v>9330</v>
      </c>
      <c r="K434" s="887">
        <v>9330</v>
      </c>
      <c r="L434" s="772">
        <f t="shared" si="38"/>
        <v>0</v>
      </c>
      <c r="N434" s="893" t="s">
        <v>321</v>
      </c>
      <c r="O434" s="892" t="s">
        <v>2260</v>
      </c>
      <c r="P434" s="891">
        <v>41426</v>
      </c>
      <c r="Q434" s="890">
        <v>360</v>
      </c>
      <c r="R434" s="889"/>
      <c r="S434" s="888">
        <v>20</v>
      </c>
      <c r="T434" s="887">
        <f t="shared" si="39"/>
        <v>8</v>
      </c>
      <c r="U434" s="887">
        <v>18</v>
      </c>
      <c r="V434" s="771">
        <f t="shared" si="40"/>
        <v>118.5</v>
      </c>
      <c r="W434" s="887">
        <v>136.5</v>
      </c>
      <c r="X434" s="772">
        <f t="shared" si="41"/>
        <v>223.5</v>
      </c>
    </row>
    <row r="435" spans="2:24" ht="15.75" x14ac:dyDescent="0.25">
      <c r="B435" s="893">
        <v>0</v>
      </c>
      <c r="C435" s="892" t="s">
        <v>651</v>
      </c>
      <c r="D435" s="891">
        <v>27759</v>
      </c>
      <c r="E435" s="890">
        <v>9566</v>
      </c>
      <c r="F435" s="889"/>
      <c r="G435" s="888">
        <v>8.3333333333333329E-2</v>
      </c>
      <c r="H435" s="887">
        <f t="shared" si="36"/>
        <v>8.3333333333333329E-2</v>
      </c>
      <c r="I435" s="887">
        <v>0</v>
      </c>
      <c r="J435" s="771">
        <f t="shared" si="37"/>
        <v>9566</v>
      </c>
      <c r="K435" s="887">
        <v>9566</v>
      </c>
      <c r="L435" s="772">
        <f t="shared" si="38"/>
        <v>0</v>
      </c>
      <c r="N435" s="893" t="s">
        <v>321</v>
      </c>
      <c r="O435" s="892" t="s">
        <v>2260</v>
      </c>
      <c r="P435" s="891">
        <v>41426</v>
      </c>
      <c r="Q435" s="890">
        <v>360</v>
      </c>
      <c r="R435" s="889"/>
      <c r="S435" s="888">
        <v>20</v>
      </c>
      <c r="T435" s="887">
        <f t="shared" si="39"/>
        <v>8</v>
      </c>
      <c r="U435" s="887">
        <v>18.48</v>
      </c>
      <c r="V435" s="771">
        <f t="shared" si="40"/>
        <v>112.86</v>
      </c>
      <c r="W435" s="887">
        <v>131.34</v>
      </c>
      <c r="X435" s="772">
        <f t="shared" si="41"/>
        <v>228.66</v>
      </c>
    </row>
    <row r="436" spans="2:24" ht="15.75" x14ac:dyDescent="0.25">
      <c r="B436" s="893">
        <v>0</v>
      </c>
      <c r="C436" s="892" t="s">
        <v>651</v>
      </c>
      <c r="D436" s="891">
        <v>28125</v>
      </c>
      <c r="E436" s="890">
        <v>9637</v>
      </c>
      <c r="F436" s="889"/>
      <c r="G436" s="888">
        <v>8.3333333333333329E-2</v>
      </c>
      <c r="H436" s="887">
        <f t="shared" si="36"/>
        <v>8.3333333333333329E-2</v>
      </c>
      <c r="I436" s="887">
        <v>0</v>
      </c>
      <c r="J436" s="771">
        <f t="shared" si="37"/>
        <v>9637</v>
      </c>
      <c r="K436" s="887">
        <v>9637</v>
      </c>
      <c r="L436" s="772">
        <f t="shared" si="38"/>
        <v>0</v>
      </c>
      <c r="N436" s="893" t="s">
        <v>321</v>
      </c>
      <c r="O436" s="892" t="s">
        <v>2260</v>
      </c>
      <c r="P436" s="891">
        <v>41456</v>
      </c>
      <c r="Q436" s="890">
        <v>1080</v>
      </c>
      <c r="R436" s="889"/>
      <c r="S436" s="888">
        <v>20</v>
      </c>
      <c r="T436" s="887">
        <f t="shared" si="39"/>
        <v>8</v>
      </c>
      <c r="U436" s="887">
        <v>54</v>
      </c>
      <c r="V436" s="771">
        <f t="shared" si="40"/>
        <v>351</v>
      </c>
      <c r="W436" s="887">
        <v>405</v>
      </c>
      <c r="X436" s="772">
        <f t="shared" si="41"/>
        <v>675</v>
      </c>
    </row>
    <row r="437" spans="2:24" ht="15.75" x14ac:dyDescent="0.25">
      <c r="B437" s="893">
        <v>0</v>
      </c>
      <c r="C437" s="892" t="s">
        <v>651</v>
      </c>
      <c r="D437" s="891">
        <v>38717</v>
      </c>
      <c r="E437" s="890">
        <v>2793.83</v>
      </c>
      <c r="F437" s="889"/>
      <c r="G437" s="888">
        <v>30</v>
      </c>
      <c r="H437" s="887">
        <f t="shared" si="36"/>
        <v>16</v>
      </c>
      <c r="I437" s="887">
        <v>-93.48</v>
      </c>
      <c r="J437" s="771">
        <f t="shared" si="37"/>
        <v>1500.8600000000001</v>
      </c>
      <c r="K437" s="887">
        <v>1407.38</v>
      </c>
      <c r="L437" s="772">
        <f t="shared" si="38"/>
        <v>1386.4499999999998</v>
      </c>
      <c r="N437" s="893" t="s">
        <v>321</v>
      </c>
      <c r="O437" s="892" t="s">
        <v>2260</v>
      </c>
      <c r="P437" s="891">
        <v>41456</v>
      </c>
      <c r="Q437" s="890">
        <v>360</v>
      </c>
      <c r="R437" s="889"/>
      <c r="S437" s="888">
        <v>20</v>
      </c>
      <c r="T437" s="887">
        <f t="shared" si="39"/>
        <v>8</v>
      </c>
      <c r="U437" s="887">
        <v>18</v>
      </c>
      <c r="V437" s="771">
        <f t="shared" si="40"/>
        <v>117</v>
      </c>
      <c r="W437" s="887">
        <v>135</v>
      </c>
      <c r="X437" s="772">
        <f t="shared" si="41"/>
        <v>225</v>
      </c>
    </row>
    <row r="438" spans="2:24" ht="15.75" x14ac:dyDescent="0.25">
      <c r="B438" s="893">
        <v>0</v>
      </c>
      <c r="C438" s="892" t="s">
        <v>651</v>
      </c>
      <c r="D438" s="891">
        <v>37986</v>
      </c>
      <c r="E438" s="890">
        <v>45470.89</v>
      </c>
      <c r="F438" s="889"/>
      <c r="G438" s="888">
        <v>30</v>
      </c>
      <c r="H438" s="887">
        <f t="shared" si="36"/>
        <v>18</v>
      </c>
      <c r="I438" s="887">
        <v>-1527.72</v>
      </c>
      <c r="J438" s="771">
        <f t="shared" si="37"/>
        <v>27519.510000000002</v>
      </c>
      <c r="K438" s="887">
        <v>25991.79</v>
      </c>
      <c r="L438" s="772">
        <f t="shared" si="38"/>
        <v>19479.099999999999</v>
      </c>
      <c r="N438" s="893" t="s">
        <v>321</v>
      </c>
      <c r="O438" s="892" t="s">
        <v>2260</v>
      </c>
      <c r="P438" s="891">
        <v>41456</v>
      </c>
      <c r="Q438" s="890">
        <v>360</v>
      </c>
      <c r="R438" s="889"/>
      <c r="S438" s="888">
        <v>20</v>
      </c>
      <c r="T438" s="887">
        <f t="shared" si="39"/>
        <v>8</v>
      </c>
      <c r="U438" s="887">
        <v>17.04</v>
      </c>
      <c r="V438" s="771">
        <f t="shared" si="40"/>
        <v>132.65</v>
      </c>
      <c r="W438" s="887">
        <v>149.69</v>
      </c>
      <c r="X438" s="772">
        <f t="shared" si="41"/>
        <v>210.31</v>
      </c>
    </row>
    <row r="439" spans="2:24" ht="15.75" x14ac:dyDescent="0.25">
      <c r="B439" s="893">
        <v>0</v>
      </c>
      <c r="C439" s="892" t="s">
        <v>651</v>
      </c>
      <c r="D439" s="891">
        <v>37621</v>
      </c>
      <c r="E439" s="890">
        <v>39332.46</v>
      </c>
      <c r="F439" s="889"/>
      <c r="G439" s="888">
        <v>30</v>
      </c>
      <c r="H439" s="887">
        <f t="shared" si="36"/>
        <v>19</v>
      </c>
      <c r="I439" s="887">
        <v>-1316.52</v>
      </c>
      <c r="J439" s="771">
        <f t="shared" si="37"/>
        <v>25070.04</v>
      </c>
      <c r="K439" s="887">
        <v>23753.52</v>
      </c>
      <c r="L439" s="772">
        <f t="shared" si="38"/>
        <v>15578.939999999999</v>
      </c>
      <c r="N439" s="893" t="s">
        <v>321</v>
      </c>
      <c r="O439" s="892" t="s">
        <v>2260</v>
      </c>
      <c r="P439" s="891">
        <v>41487</v>
      </c>
      <c r="Q439" s="890">
        <v>360</v>
      </c>
      <c r="R439" s="889"/>
      <c r="S439" s="888">
        <v>20</v>
      </c>
      <c r="T439" s="887">
        <f t="shared" si="39"/>
        <v>8</v>
      </c>
      <c r="U439" s="887">
        <v>18.72</v>
      </c>
      <c r="V439" s="771">
        <f t="shared" si="40"/>
        <v>107.06</v>
      </c>
      <c r="W439" s="887">
        <v>125.78</v>
      </c>
      <c r="X439" s="772">
        <f t="shared" si="41"/>
        <v>234.22</v>
      </c>
    </row>
    <row r="440" spans="2:24" ht="15.75" x14ac:dyDescent="0.25">
      <c r="B440" s="893">
        <v>0</v>
      </c>
      <c r="C440" s="892" t="s">
        <v>651</v>
      </c>
      <c r="D440" s="891">
        <v>37256</v>
      </c>
      <c r="E440" s="890">
        <v>1565</v>
      </c>
      <c r="F440" s="889"/>
      <c r="G440" s="888">
        <v>30</v>
      </c>
      <c r="H440" s="887">
        <f t="shared" si="36"/>
        <v>20</v>
      </c>
      <c r="I440" s="887">
        <v>-52.44</v>
      </c>
      <c r="J440" s="771">
        <f t="shared" si="37"/>
        <v>1049.8800000000001</v>
      </c>
      <c r="K440" s="887">
        <v>997.44</v>
      </c>
      <c r="L440" s="772">
        <f t="shared" si="38"/>
        <v>567.55999999999995</v>
      </c>
      <c r="N440" s="893" t="s">
        <v>321</v>
      </c>
      <c r="O440" s="892" t="s">
        <v>2260</v>
      </c>
      <c r="P440" s="891">
        <v>41487</v>
      </c>
      <c r="Q440" s="890">
        <v>360</v>
      </c>
      <c r="R440" s="889"/>
      <c r="S440" s="888">
        <v>20</v>
      </c>
      <c r="T440" s="887">
        <f t="shared" si="39"/>
        <v>8</v>
      </c>
      <c r="U440" s="887">
        <v>18.96</v>
      </c>
      <c r="V440" s="771">
        <f t="shared" si="40"/>
        <v>103.28999999999999</v>
      </c>
      <c r="W440" s="887">
        <v>122.25</v>
      </c>
      <c r="X440" s="772">
        <f t="shared" si="41"/>
        <v>237.75</v>
      </c>
    </row>
    <row r="441" spans="2:24" ht="15.75" x14ac:dyDescent="0.25">
      <c r="B441" s="893">
        <v>0</v>
      </c>
      <c r="C441" s="892" t="s">
        <v>667</v>
      </c>
      <c r="D441" s="891">
        <v>44168</v>
      </c>
      <c r="E441" s="890">
        <v>58941.73</v>
      </c>
      <c r="F441" s="889"/>
      <c r="G441" s="888">
        <v>25</v>
      </c>
      <c r="H441" s="887">
        <f t="shared" si="36"/>
        <v>1</v>
      </c>
      <c r="I441" s="887">
        <v>-2357.64</v>
      </c>
      <c r="J441" s="771">
        <f t="shared" si="37"/>
        <v>2554.1099999999997</v>
      </c>
      <c r="K441" s="887">
        <v>196.47</v>
      </c>
      <c r="L441" s="772">
        <f t="shared" si="38"/>
        <v>58745.26</v>
      </c>
      <c r="N441" s="893" t="s">
        <v>321</v>
      </c>
      <c r="O441" s="892" t="s">
        <v>2260</v>
      </c>
      <c r="P441" s="891">
        <v>41518</v>
      </c>
      <c r="Q441" s="890">
        <v>720</v>
      </c>
      <c r="R441" s="889"/>
      <c r="S441" s="888">
        <v>20</v>
      </c>
      <c r="T441" s="887">
        <f t="shared" si="39"/>
        <v>8</v>
      </c>
      <c r="U441" s="887">
        <v>36.96</v>
      </c>
      <c r="V441" s="771">
        <f t="shared" si="40"/>
        <v>221.45000000000002</v>
      </c>
      <c r="W441" s="887">
        <v>258.41000000000003</v>
      </c>
      <c r="X441" s="772">
        <f t="shared" si="41"/>
        <v>461.59</v>
      </c>
    </row>
    <row r="442" spans="2:24" ht="15.75" x14ac:dyDescent="0.25">
      <c r="B442" s="893">
        <v>0</v>
      </c>
      <c r="C442" s="892" t="s">
        <v>668</v>
      </c>
      <c r="D442" s="891">
        <v>44102</v>
      </c>
      <c r="E442" s="890">
        <v>120092.15</v>
      </c>
      <c r="F442" s="889"/>
      <c r="G442" s="888">
        <v>25</v>
      </c>
      <c r="H442" s="887">
        <f t="shared" si="36"/>
        <v>1</v>
      </c>
      <c r="I442" s="887">
        <v>-4803.72</v>
      </c>
      <c r="J442" s="771">
        <f t="shared" si="37"/>
        <v>5204.0300000000007</v>
      </c>
      <c r="K442" s="887">
        <v>400.31</v>
      </c>
      <c r="L442" s="772">
        <f t="shared" si="38"/>
        <v>119691.84</v>
      </c>
      <c r="N442" s="893" t="s">
        <v>321</v>
      </c>
      <c r="O442" s="892" t="s">
        <v>2260</v>
      </c>
      <c r="P442" s="891">
        <v>41518</v>
      </c>
      <c r="Q442" s="890">
        <v>360</v>
      </c>
      <c r="R442" s="889"/>
      <c r="S442" s="888">
        <v>20</v>
      </c>
      <c r="T442" s="887">
        <f t="shared" si="39"/>
        <v>8</v>
      </c>
      <c r="U442" s="887">
        <v>18.96</v>
      </c>
      <c r="V442" s="771">
        <f t="shared" si="40"/>
        <v>103.28999999999999</v>
      </c>
      <c r="W442" s="887">
        <v>122.25</v>
      </c>
      <c r="X442" s="772">
        <f t="shared" si="41"/>
        <v>237.75</v>
      </c>
    </row>
    <row r="443" spans="2:24" ht="15.75" x14ac:dyDescent="0.25">
      <c r="B443" s="893" t="e">
        <v>#N/A</v>
      </c>
      <c r="C443" s="892" t="s">
        <v>658</v>
      </c>
      <c r="D443" s="891">
        <v>43224</v>
      </c>
      <c r="E443" s="890">
        <v>47.08</v>
      </c>
      <c r="F443" s="889"/>
      <c r="G443" s="888">
        <v>40</v>
      </c>
      <c r="H443" s="887">
        <f t="shared" si="36"/>
        <v>3</v>
      </c>
      <c r="I443" s="887">
        <v>-1.2000000000000002</v>
      </c>
      <c r="J443" s="771">
        <f t="shared" si="37"/>
        <v>4.4000000000000004</v>
      </c>
      <c r="K443" s="887">
        <v>3.2</v>
      </c>
      <c r="L443" s="772">
        <f t="shared" si="38"/>
        <v>43.879999999999995</v>
      </c>
      <c r="N443" s="893" t="s">
        <v>321</v>
      </c>
      <c r="O443" s="892" t="s">
        <v>2260</v>
      </c>
      <c r="P443" s="891">
        <v>41518</v>
      </c>
      <c r="Q443" s="890">
        <v>720</v>
      </c>
      <c r="R443" s="889"/>
      <c r="S443" s="888">
        <v>20</v>
      </c>
      <c r="T443" s="887">
        <f t="shared" si="39"/>
        <v>8</v>
      </c>
      <c r="U443" s="887">
        <v>37.799999999999997</v>
      </c>
      <c r="V443" s="771">
        <f t="shared" si="40"/>
        <v>215.26</v>
      </c>
      <c r="W443" s="887">
        <v>253.06</v>
      </c>
      <c r="X443" s="772">
        <f t="shared" si="41"/>
        <v>466.94</v>
      </c>
    </row>
    <row r="444" spans="2:24" ht="15.75" x14ac:dyDescent="0.25">
      <c r="B444" s="893" t="e">
        <v>#N/A</v>
      </c>
      <c r="C444" s="892" t="s">
        <v>659</v>
      </c>
      <c r="D444" s="891">
        <v>43244</v>
      </c>
      <c r="E444" s="890">
        <v>21.61</v>
      </c>
      <c r="F444" s="889"/>
      <c r="G444" s="888">
        <v>40</v>
      </c>
      <c r="H444" s="887">
        <f t="shared" si="36"/>
        <v>3</v>
      </c>
      <c r="I444" s="887">
        <v>-0.48</v>
      </c>
      <c r="J444" s="771">
        <f t="shared" si="37"/>
        <v>1.84</v>
      </c>
      <c r="K444" s="887">
        <v>1.36</v>
      </c>
      <c r="L444" s="772">
        <f t="shared" si="38"/>
        <v>20.25</v>
      </c>
      <c r="N444" s="893" t="s">
        <v>321</v>
      </c>
      <c r="O444" s="892" t="s">
        <v>2260</v>
      </c>
      <c r="P444" s="891">
        <v>41518</v>
      </c>
      <c r="Q444" s="890">
        <v>360</v>
      </c>
      <c r="R444" s="889"/>
      <c r="S444" s="888">
        <v>20</v>
      </c>
      <c r="T444" s="887">
        <f t="shared" si="39"/>
        <v>8</v>
      </c>
      <c r="U444" s="887">
        <v>18.36</v>
      </c>
      <c r="V444" s="771">
        <f t="shared" si="40"/>
        <v>114.46</v>
      </c>
      <c r="W444" s="887">
        <v>132.82</v>
      </c>
      <c r="X444" s="772">
        <f t="shared" si="41"/>
        <v>227.18</v>
      </c>
    </row>
    <row r="445" spans="2:24" ht="15.75" x14ac:dyDescent="0.25">
      <c r="B445" s="893" t="e">
        <v>#N/A</v>
      </c>
      <c r="C445" s="892" t="s">
        <v>661</v>
      </c>
      <c r="D445" s="891">
        <v>43425</v>
      </c>
      <c r="E445" s="890">
        <v>1324.55</v>
      </c>
      <c r="F445" s="889"/>
      <c r="G445" s="888">
        <v>25</v>
      </c>
      <c r="H445" s="887">
        <f t="shared" si="36"/>
        <v>3</v>
      </c>
      <c r="I445" s="887">
        <v>-53.04</v>
      </c>
      <c r="J445" s="771">
        <f t="shared" si="37"/>
        <v>163.47</v>
      </c>
      <c r="K445" s="887">
        <v>110.43</v>
      </c>
      <c r="L445" s="772">
        <f t="shared" si="38"/>
        <v>1214.1199999999999</v>
      </c>
      <c r="N445" s="893" t="s">
        <v>321</v>
      </c>
      <c r="O445" s="892" t="s">
        <v>2260</v>
      </c>
      <c r="P445" s="891">
        <v>41518</v>
      </c>
      <c r="Q445" s="890">
        <v>360</v>
      </c>
      <c r="R445" s="889"/>
      <c r="S445" s="888">
        <v>20</v>
      </c>
      <c r="T445" s="887">
        <f t="shared" si="39"/>
        <v>8</v>
      </c>
      <c r="U445" s="887">
        <v>18</v>
      </c>
      <c r="V445" s="771">
        <f t="shared" si="40"/>
        <v>114</v>
      </c>
      <c r="W445" s="887">
        <v>132</v>
      </c>
      <c r="X445" s="772">
        <f t="shared" si="41"/>
        <v>228</v>
      </c>
    </row>
    <row r="446" spans="2:24" ht="15.75" x14ac:dyDescent="0.25">
      <c r="B446" s="893" t="e">
        <v>#N/A</v>
      </c>
      <c r="C446" s="892" t="s">
        <v>662</v>
      </c>
      <c r="D446" s="891">
        <v>43376</v>
      </c>
      <c r="E446" s="890">
        <v>94.58</v>
      </c>
      <c r="F446" s="889"/>
      <c r="G446" s="888">
        <v>25</v>
      </c>
      <c r="H446" s="887">
        <f t="shared" si="36"/>
        <v>3</v>
      </c>
      <c r="I446" s="887">
        <v>-3.84</v>
      </c>
      <c r="J446" s="771">
        <f t="shared" si="37"/>
        <v>11.8</v>
      </c>
      <c r="K446" s="887">
        <v>7.96</v>
      </c>
      <c r="L446" s="772">
        <f t="shared" si="38"/>
        <v>86.62</v>
      </c>
      <c r="N446" s="893" t="s">
        <v>321</v>
      </c>
      <c r="O446" s="892" t="s">
        <v>2260</v>
      </c>
      <c r="P446" s="891">
        <v>41548</v>
      </c>
      <c r="Q446" s="890">
        <v>1080</v>
      </c>
      <c r="R446" s="889"/>
      <c r="S446" s="888">
        <v>20</v>
      </c>
      <c r="T446" s="887">
        <f t="shared" si="39"/>
        <v>8</v>
      </c>
      <c r="U446" s="887">
        <v>54</v>
      </c>
      <c r="V446" s="771">
        <f t="shared" si="40"/>
        <v>337.5</v>
      </c>
      <c r="W446" s="887">
        <v>391.5</v>
      </c>
      <c r="X446" s="772">
        <f t="shared" si="41"/>
        <v>688.5</v>
      </c>
    </row>
    <row r="447" spans="2:24" ht="15.75" x14ac:dyDescent="0.25">
      <c r="B447" s="893" t="e">
        <v>#N/A</v>
      </c>
      <c r="C447" s="892" t="s">
        <v>669</v>
      </c>
      <c r="D447" s="891">
        <v>43425</v>
      </c>
      <c r="E447" s="890">
        <v>256.66000000000003</v>
      </c>
      <c r="F447" s="889"/>
      <c r="G447" s="888">
        <v>25</v>
      </c>
      <c r="H447" s="887">
        <f t="shared" si="36"/>
        <v>3</v>
      </c>
      <c r="I447" s="887">
        <v>-10.32</v>
      </c>
      <c r="J447" s="771">
        <f t="shared" si="37"/>
        <v>30.1</v>
      </c>
      <c r="K447" s="887">
        <v>19.78</v>
      </c>
      <c r="L447" s="772">
        <f t="shared" si="38"/>
        <v>236.88000000000002</v>
      </c>
      <c r="N447" s="893" t="s">
        <v>321</v>
      </c>
      <c r="O447" s="892" t="s">
        <v>2260</v>
      </c>
      <c r="P447" s="891">
        <v>41548</v>
      </c>
      <c r="Q447" s="890">
        <v>360</v>
      </c>
      <c r="R447" s="889"/>
      <c r="S447" s="888">
        <v>20</v>
      </c>
      <c r="T447" s="887">
        <f t="shared" si="39"/>
        <v>8</v>
      </c>
      <c r="U447" s="887">
        <v>19.32</v>
      </c>
      <c r="V447" s="771">
        <f t="shared" si="40"/>
        <v>102.85</v>
      </c>
      <c r="W447" s="887">
        <v>122.17</v>
      </c>
      <c r="X447" s="772">
        <f t="shared" si="41"/>
        <v>237.82999999999998</v>
      </c>
    </row>
    <row r="448" spans="2:24" ht="15.75" x14ac:dyDescent="0.25">
      <c r="B448" s="893" t="e">
        <v>#N/A</v>
      </c>
      <c r="C448" s="892" t="s">
        <v>663</v>
      </c>
      <c r="D448" s="891">
        <v>43481</v>
      </c>
      <c r="E448" s="890">
        <v>82.29</v>
      </c>
      <c r="F448" s="889"/>
      <c r="G448" s="888">
        <v>25</v>
      </c>
      <c r="H448" s="887">
        <f t="shared" si="36"/>
        <v>2</v>
      </c>
      <c r="I448" s="887">
        <v>-3.24</v>
      </c>
      <c r="J448" s="771">
        <f t="shared" si="37"/>
        <v>9.4499999999999993</v>
      </c>
      <c r="K448" s="887">
        <v>6.21</v>
      </c>
      <c r="L448" s="772">
        <f t="shared" si="38"/>
        <v>76.080000000000013</v>
      </c>
      <c r="N448" s="893" t="s">
        <v>321</v>
      </c>
      <c r="O448" s="892" t="s">
        <v>2260</v>
      </c>
      <c r="P448" s="891">
        <v>41548</v>
      </c>
      <c r="Q448" s="890">
        <v>360</v>
      </c>
      <c r="R448" s="889"/>
      <c r="S448" s="888">
        <v>20</v>
      </c>
      <c r="T448" s="887">
        <f t="shared" si="39"/>
        <v>8</v>
      </c>
      <c r="U448" s="887">
        <v>18</v>
      </c>
      <c r="V448" s="771">
        <f t="shared" si="40"/>
        <v>112.5</v>
      </c>
      <c r="W448" s="887">
        <v>130.5</v>
      </c>
      <c r="X448" s="772">
        <f t="shared" si="41"/>
        <v>229.5</v>
      </c>
    </row>
    <row r="449" spans="2:24" ht="15.75" x14ac:dyDescent="0.25">
      <c r="B449" s="893" t="e">
        <v>#N/A</v>
      </c>
      <c r="C449" s="892" t="s">
        <v>664</v>
      </c>
      <c r="D449" s="891">
        <v>43689</v>
      </c>
      <c r="E449" s="890">
        <v>1120.18</v>
      </c>
      <c r="F449" s="889"/>
      <c r="G449" s="888">
        <v>25</v>
      </c>
      <c r="H449" s="887">
        <f t="shared" si="36"/>
        <v>2</v>
      </c>
      <c r="I449" s="887">
        <v>-44.76</v>
      </c>
      <c r="J449" s="771">
        <f t="shared" si="37"/>
        <v>108.16999999999999</v>
      </c>
      <c r="K449" s="887">
        <v>63.41</v>
      </c>
      <c r="L449" s="772">
        <f t="shared" si="38"/>
        <v>1056.77</v>
      </c>
      <c r="N449" s="893" t="s">
        <v>321</v>
      </c>
      <c r="O449" s="892" t="s">
        <v>2260</v>
      </c>
      <c r="P449" s="891">
        <v>41548</v>
      </c>
      <c r="Q449" s="890">
        <v>360</v>
      </c>
      <c r="R449" s="889"/>
      <c r="S449" s="888">
        <v>20</v>
      </c>
      <c r="T449" s="887">
        <f t="shared" si="39"/>
        <v>8</v>
      </c>
      <c r="U449" s="887">
        <v>17.64</v>
      </c>
      <c r="V449" s="771">
        <f t="shared" si="40"/>
        <v>121.27</v>
      </c>
      <c r="W449" s="887">
        <v>138.91</v>
      </c>
      <c r="X449" s="772">
        <f t="shared" si="41"/>
        <v>221.09</v>
      </c>
    </row>
    <row r="450" spans="2:24" ht="15.75" x14ac:dyDescent="0.25">
      <c r="B450" s="893" t="e">
        <v>#N/A</v>
      </c>
      <c r="C450" s="892" t="s">
        <v>669</v>
      </c>
      <c r="D450" s="891">
        <v>43689</v>
      </c>
      <c r="E450" s="890">
        <v>20.03</v>
      </c>
      <c r="F450" s="889"/>
      <c r="G450" s="888">
        <v>25</v>
      </c>
      <c r="H450" s="887">
        <f t="shared" si="36"/>
        <v>2</v>
      </c>
      <c r="I450" s="887">
        <v>-0.84000000000000008</v>
      </c>
      <c r="J450" s="771">
        <f t="shared" si="37"/>
        <v>1.9600000000000002</v>
      </c>
      <c r="K450" s="887">
        <v>1.1200000000000001</v>
      </c>
      <c r="L450" s="772">
        <f t="shared" si="38"/>
        <v>18.91</v>
      </c>
      <c r="N450" s="893" t="s">
        <v>321</v>
      </c>
      <c r="O450" s="892" t="s">
        <v>2264</v>
      </c>
      <c r="P450" s="891">
        <v>41548</v>
      </c>
      <c r="Q450" s="890">
        <v>1525</v>
      </c>
      <c r="R450" s="889"/>
      <c r="S450" s="888">
        <v>20</v>
      </c>
      <c r="T450" s="887">
        <f t="shared" si="39"/>
        <v>8</v>
      </c>
      <c r="U450" s="887">
        <v>75.240000000000009</v>
      </c>
      <c r="V450" s="771">
        <f t="shared" si="40"/>
        <v>521.05999999999995</v>
      </c>
      <c r="W450" s="887">
        <v>596.29999999999995</v>
      </c>
      <c r="X450" s="772">
        <f t="shared" si="41"/>
        <v>928.7</v>
      </c>
    </row>
    <row r="451" spans="2:24" ht="15.75" x14ac:dyDescent="0.25">
      <c r="B451" s="893" t="e">
        <v>#N/A</v>
      </c>
      <c r="C451" s="892" t="s">
        <v>665</v>
      </c>
      <c r="D451" s="891">
        <v>43720</v>
      </c>
      <c r="E451" s="890">
        <v>679.11</v>
      </c>
      <c r="F451" s="889"/>
      <c r="G451" s="888">
        <v>25</v>
      </c>
      <c r="H451" s="887">
        <f t="shared" si="36"/>
        <v>2</v>
      </c>
      <c r="I451" s="887">
        <v>-27.120000000000005</v>
      </c>
      <c r="J451" s="771">
        <f t="shared" si="37"/>
        <v>61.02</v>
      </c>
      <c r="K451" s="887">
        <v>33.9</v>
      </c>
      <c r="L451" s="772">
        <f t="shared" si="38"/>
        <v>645.21</v>
      </c>
      <c r="N451" s="893" t="s">
        <v>321</v>
      </c>
      <c r="O451" s="892" t="s">
        <v>2264</v>
      </c>
      <c r="P451" s="891">
        <v>41548</v>
      </c>
      <c r="Q451" s="890">
        <v>1525</v>
      </c>
      <c r="R451" s="889"/>
      <c r="S451" s="888">
        <v>20</v>
      </c>
      <c r="T451" s="887">
        <f t="shared" si="39"/>
        <v>8</v>
      </c>
      <c r="U451" s="887">
        <v>75.240000000000009</v>
      </c>
      <c r="V451" s="771">
        <f t="shared" si="40"/>
        <v>521.05999999999995</v>
      </c>
      <c r="W451" s="887">
        <v>596.29999999999995</v>
      </c>
      <c r="X451" s="772">
        <f t="shared" si="41"/>
        <v>928.7</v>
      </c>
    </row>
    <row r="452" spans="2:24" ht="15.75" x14ac:dyDescent="0.25">
      <c r="B452" s="893" t="e">
        <v>#N/A</v>
      </c>
      <c r="C452" s="892" t="s">
        <v>667</v>
      </c>
      <c r="D452" s="891">
        <v>44168</v>
      </c>
      <c r="E452" s="890">
        <v>652.76</v>
      </c>
      <c r="F452" s="889"/>
      <c r="G452" s="888">
        <v>25</v>
      </c>
      <c r="H452" s="887">
        <f t="shared" si="36"/>
        <v>1</v>
      </c>
      <c r="I452" s="887">
        <v>-26.160000000000004</v>
      </c>
      <c r="J452" s="771">
        <f t="shared" si="37"/>
        <v>28.340000000000003</v>
      </c>
      <c r="K452" s="887">
        <v>2.1800000000000002</v>
      </c>
      <c r="L452" s="772">
        <f t="shared" si="38"/>
        <v>650.58000000000004</v>
      </c>
      <c r="N452" s="893" t="s">
        <v>321</v>
      </c>
      <c r="O452" s="892" t="s">
        <v>2260</v>
      </c>
      <c r="P452" s="891">
        <v>41579</v>
      </c>
      <c r="Q452" s="890">
        <v>360</v>
      </c>
      <c r="R452" s="889"/>
      <c r="S452" s="888">
        <v>20</v>
      </c>
      <c r="T452" s="887">
        <f t="shared" si="39"/>
        <v>8</v>
      </c>
      <c r="U452" s="887">
        <v>18</v>
      </c>
      <c r="V452" s="771">
        <f t="shared" si="40"/>
        <v>111</v>
      </c>
      <c r="W452" s="887">
        <v>129</v>
      </c>
      <c r="X452" s="772">
        <f t="shared" si="41"/>
        <v>231</v>
      </c>
    </row>
    <row r="453" spans="2:24" ht="15.75" x14ac:dyDescent="0.25">
      <c r="B453" s="893" t="e">
        <v>#N/A</v>
      </c>
      <c r="C453" s="892" t="s">
        <v>668</v>
      </c>
      <c r="D453" s="891">
        <v>44102</v>
      </c>
      <c r="E453" s="890">
        <v>1465.18</v>
      </c>
      <c r="F453" s="889"/>
      <c r="G453" s="888">
        <v>25</v>
      </c>
      <c r="H453" s="887">
        <f t="shared" si="36"/>
        <v>1</v>
      </c>
      <c r="I453" s="887">
        <v>-58.56</v>
      </c>
      <c r="J453" s="771">
        <f t="shared" si="37"/>
        <v>63.440000000000005</v>
      </c>
      <c r="K453" s="887">
        <v>4.88</v>
      </c>
      <c r="L453" s="772">
        <f t="shared" si="38"/>
        <v>1460.3</v>
      </c>
      <c r="N453" s="893" t="s">
        <v>321</v>
      </c>
      <c r="O453" s="892" t="s">
        <v>2265</v>
      </c>
      <c r="P453" s="891">
        <v>41579</v>
      </c>
      <c r="Q453" s="890">
        <v>14632.32</v>
      </c>
      <c r="R453" s="889"/>
      <c r="S453" s="888">
        <v>20</v>
      </c>
      <c r="T453" s="887">
        <f t="shared" si="39"/>
        <v>8</v>
      </c>
      <c r="U453" s="887">
        <v>744.48</v>
      </c>
      <c r="V453" s="771">
        <f t="shared" si="40"/>
        <v>4581.09</v>
      </c>
      <c r="W453" s="887">
        <v>5325.57</v>
      </c>
      <c r="X453" s="772">
        <f t="shared" si="41"/>
        <v>9306.75</v>
      </c>
    </row>
    <row r="454" spans="2:24" ht="15.75" x14ac:dyDescent="0.25">
      <c r="B454" s="893" t="s">
        <v>313</v>
      </c>
      <c r="C454" s="892" t="s">
        <v>532</v>
      </c>
      <c r="D454" s="891">
        <v>39082</v>
      </c>
      <c r="E454" s="890">
        <v>3960.52</v>
      </c>
      <c r="F454" s="889"/>
      <c r="G454" s="888">
        <v>35</v>
      </c>
      <c r="H454" s="887">
        <f t="shared" si="36"/>
        <v>15</v>
      </c>
      <c r="I454" s="887">
        <v>-113.88</v>
      </c>
      <c r="J454" s="771">
        <f t="shared" si="37"/>
        <v>1712.6399999999999</v>
      </c>
      <c r="K454" s="887">
        <v>1598.76</v>
      </c>
      <c r="L454" s="772">
        <f t="shared" si="38"/>
        <v>2361.7600000000002</v>
      </c>
      <c r="N454" s="893" t="s">
        <v>321</v>
      </c>
      <c r="O454" s="892" t="s">
        <v>2260</v>
      </c>
      <c r="P454" s="891">
        <v>41579</v>
      </c>
      <c r="Q454" s="890">
        <v>360</v>
      </c>
      <c r="R454" s="889"/>
      <c r="S454" s="888">
        <v>20</v>
      </c>
      <c r="T454" s="887">
        <f t="shared" si="39"/>
        <v>8</v>
      </c>
      <c r="U454" s="887">
        <v>18.96</v>
      </c>
      <c r="V454" s="771">
        <f t="shared" si="40"/>
        <v>103.60999999999999</v>
      </c>
      <c r="W454" s="887">
        <v>122.57</v>
      </c>
      <c r="X454" s="772">
        <f t="shared" si="41"/>
        <v>237.43</v>
      </c>
    </row>
    <row r="455" spans="2:24" ht="15.75" x14ac:dyDescent="0.25">
      <c r="B455" s="893" t="s">
        <v>313</v>
      </c>
      <c r="C455" s="892" t="s">
        <v>532</v>
      </c>
      <c r="D455" s="891">
        <v>39082</v>
      </c>
      <c r="E455" s="890">
        <v>1593.92</v>
      </c>
      <c r="F455" s="889"/>
      <c r="G455" s="888">
        <v>35</v>
      </c>
      <c r="H455" s="887">
        <f t="shared" si="36"/>
        <v>15</v>
      </c>
      <c r="I455" s="887">
        <v>-45.84</v>
      </c>
      <c r="J455" s="771">
        <f t="shared" si="37"/>
        <v>689.65</v>
      </c>
      <c r="K455" s="887">
        <v>643.80999999999995</v>
      </c>
      <c r="L455" s="772">
        <f t="shared" si="38"/>
        <v>950.11000000000013</v>
      </c>
      <c r="N455" s="893" t="s">
        <v>321</v>
      </c>
      <c r="O455" s="892" t="s">
        <v>2266</v>
      </c>
      <c r="P455" s="891">
        <v>41579</v>
      </c>
      <c r="Q455" s="890">
        <v>2384.59</v>
      </c>
      <c r="R455" s="889"/>
      <c r="S455" s="888">
        <v>20</v>
      </c>
      <c r="T455" s="887">
        <f t="shared" si="39"/>
        <v>8</v>
      </c>
      <c r="U455" s="887">
        <v>122.28</v>
      </c>
      <c r="V455" s="771">
        <f t="shared" si="40"/>
        <v>753.45</v>
      </c>
      <c r="W455" s="887">
        <v>875.73</v>
      </c>
      <c r="X455" s="772">
        <f t="shared" si="41"/>
        <v>1508.8600000000001</v>
      </c>
    </row>
    <row r="456" spans="2:24" ht="15.75" x14ac:dyDescent="0.25">
      <c r="B456" s="893" t="s">
        <v>313</v>
      </c>
      <c r="C456" s="892" t="s">
        <v>532</v>
      </c>
      <c r="D456" s="891">
        <v>39082</v>
      </c>
      <c r="E456" s="890">
        <v>3631.4</v>
      </c>
      <c r="F456" s="889"/>
      <c r="G456" s="888">
        <v>35</v>
      </c>
      <c r="H456" s="887">
        <f t="shared" ref="H456:H519" si="42">IF(E456&lt;&gt;"",IF((TestEOY-D456)/365&gt;G456,G456,ROUNDUP(((TestEOY-D456)/365),0)),"")</f>
        <v>15</v>
      </c>
      <c r="I456" s="887">
        <v>-104.4</v>
      </c>
      <c r="J456" s="771">
        <f t="shared" ref="J456:J519" si="43">K456-I456</f>
        <v>1570.75</v>
      </c>
      <c r="K456" s="887">
        <v>1466.35</v>
      </c>
      <c r="L456" s="772">
        <f t="shared" ref="L456:L519" si="44">IFERROR(IF(K456&gt;E456,0,(+E456-K456))-F456,"")</f>
        <v>2165.0500000000002</v>
      </c>
      <c r="N456" s="893" t="s">
        <v>321</v>
      </c>
      <c r="O456" s="892" t="s">
        <v>2260</v>
      </c>
      <c r="P456" s="891">
        <v>41579</v>
      </c>
      <c r="Q456" s="890">
        <v>720</v>
      </c>
      <c r="R456" s="889"/>
      <c r="S456" s="888">
        <v>20</v>
      </c>
      <c r="T456" s="887">
        <f t="shared" ref="T456:T519" si="45">IF(Q456&lt;&gt;"",IF((TestEOY-P456)/365&gt;S456,S456,ROUNDUP(((TestEOY-P456)/365),0)),"")</f>
        <v>8</v>
      </c>
      <c r="U456" s="887">
        <v>38.04</v>
      </c>
      <c r="V456" s="771">
        <f t="shared" ref="V456:V519" si="46">W456-U456</f>
        <v>205.81</v>
      </c>
      <c r="W456" s="887">
        <v>243.85</v>
      </c>
      <c r="X456" s="772">
        <f t="shared" ref="X456:X519" si="47">IFERROR(IF(W456&gt;Q456,0,(+Q456-W456))-R456,"")</f>
        <v>476.15</v>
      </c>
    </row>
    <row r="457" spans="2:24" ht="15.75" x14ac:dyDescent="0.25">
      <c r="B457" s="893" t="s">
        <v>313</v>
      </c>
      <c r="C457" s="892" t="s">
        <v>532</v>
      </c>
      <c r="D457" s="891">
        <v>39082</v>
      </c>
      <c r="E457" s="890">
        <v>700.81</v>
      </c>
      <c r="F457" s="889"/>
      <c r="G457" s="888">
        <v>35</v>
      </c>
      <c r="H457" s="887">
        <f t="shared" si="42"/>
        <v>15</v>
      </c>
      <c r="I457" s="887">
        <v>-20.04</v>
      </c>
      <c r="J457" s="771">
        <f t="shared" si="43"/>
        <v>302.17</v>
      </c>
      <c r="K457" s="887">
        <v>282.13</v>
      </c>
      <c r="L457" s="772">
        <f t="shared" si="44"/>
        <v>418.67999999999995</v>
      </c>
      <c r="N457" s="893" t="s">
        <v>321</v>
      </c>
      <c r="O457" s="892" t="s">
        <v>2260</v>
      </c>
      <c r="P457" s="891">
        <v>41579</v>
      </c>
      <c r="Q457" s="890">
        <v>360</v>
      </c>
      <c r="R457" s="889"/>
      <c r="S457" s="888">
        <v>20</v>
      </c>
      <c r="T457" s="887">
        <f t="shared" si="45"/>
        <v>8</v>
      </c>
      <c r="U457" s="887">
        <v>28.08</v>
      </c>
      <c r="V457" s="771">
        <f t="shared" si="46"/>
        <v>-13.889999999999999</v>
      </c>
      <c r="W457" s="887">
        <v>14.19</v>
      </c>
      <c r="X457" s="772">
        <f t="shared" si="47"/>
        <v>345.81</v>
      </c>
    </row>
    <row r="458" spans="2:24" ht="15.75" x14ac:dyDescent="0.25">
      <c r="B458" s="893" t="s">
        <v>313</v>
      </c>
      <c r="C458" s="892" t="s">
        <v>532</v>
      </c>
      <c r="D458" s="891">
        <v>39082</v>
      </c>
      <c r="E458" s="890">
        <v>13340.66</v>
      </c>
      <c r="F458" s="889"/>
      <c r="G458" s="888">
        <v>35</v>
      </c>
      <c r="H458" s="887">
        <f t="shared" si="42"/>
        <v>15</v>
      </c>
      <c r="I458" s="887">
        <v>-382.20000000000005</v>
      </c>
      <c r="J458" s="771">
        <f t="shared" si="43"/>
        <v>5759.0999999999995</v>
      </c>
      <c r="K458" s="887">
        <v>5376.9</v>
      </c>
      <c r="L458" s="772">
        <f t="shared" si="44"/>
        <v>7963.76</v>
      </c>
      <c r="N458" s="893" t="s">
        <v>321</v>
      </c>
      <c r="O458" s="892" t="s">
        <v>2260</v>
      </c>
      <c r="P458" s="891">
        <v>41640</v>
      </c>
      <c r="Q458" s="890">
        <v>1440</v>
      </c>
      <c r="R458" s="889"/>
      <c r="S458" s="888">
        <v>20</v>
      </c>
      <c r="T458" s="887">
        <f t="shared" si="45"/>
        <v>8</v>
      </c>
      <c r="U458" s="887">
        <v>72</v>
      </c>
      <c r="V458" s="771">
        <f t="shared" si="46"/>
        <v>432</v>
      </c>
      <c r="W458" s="887">
        <v>504</v>
      </c>
      <c r="X458" s="772">
        <f t="shared" si="47"/>
        <v>936</v>
      </c>
    </row>
    <row r="459" spans="2:24" ht="15.75" x14ac:dyDescent="0.25">
      <c r="B459" s="893" t="s">
        <v>313</v>
      </c>
      <c r="C459" s="892" t="s">
        <v>532</v>
      </c>
      <c r="D459" s="891">
        <v>39082</v>
      </c>
      <c r="E459" s="890">
        <v>22217.279999999999</v>
      </c>
      <c r="F459" s="889"/>
      <c r="G459" s="888">
        <v>35</v>
      </c>
      <c r="H459" s="887">
        <f t="shared" si="42"/>
        <v>15</v>
      </c>
      <c r="I459" s="887">
        <v>-638.40000000000009</v>
      </c>
      <c r="J459" s="771">
        <f t="shared" si="43"/>
        <v>9607.7799999999988</v>
      </c>
      <c r="K459" s="887">
        <v>8969.3799999999992</v>
      </c>
      <c r="L459" s="772">
        <f t="shared" si="44"/>
        <v>13247.9</v>
      </c>
      <c r="N459" s="893" t="s">
        <v>321</v>
      </c>
      <c r="O459" s="892" t="s">
        <v>2260</v>
      </c>
      <c r="P459" s="891">
        <v>41640</v>
      </c>
      <c r="Q459" s="890">
        <v>360</v>
      </c>
      <c r="R459" s="889"/>
      <c r="S459" s="888">
        <v>20</v>
      </c>
      <c r="T459" s="887">
        <f t="shared" si="45"/>
        <v>8</v>
      </c>
      <c r="U459" s="887">
        <v>18</v>
      </c>
      <c r="V459" s="771">
        <f t="shared" si="46"/>
        <v>108</v>
      </c>
      <c r="W459" s="887">
        <v>126</v>
      </c>
      <c r="X459" s="772">
        <f t="shared" si="47"/>
        <v>234</v>
      </c>
    </row>
    <row r="460" spans="2:24" ht="15.75" x14ac:dyDescent="0.25">
      <c r="B460" s="893" t="s">
        <v>313</v>
      </c>
      <c r="C460" s="892" t="s">
        <v>532</v>
      </c>
      <c r="D460" s="891">
        <v>39447</v>
      </c>
      <c r="E460" s="890">
        <v>138.81</v>
      </c>
      <c r="F460" s="889"/>
      <c r="G460" s="888">
        <v>35</v>
      </c>
      <c r="H460" s="887">
        <f t="shared" si="42"/>
        <v>14</v>
      </c>
      <c r="I460" s="887">
        <v>-3.96</v>
      </c>
      <c r="J460" s="771">
        <f t="shared" si="43"/>
        <v>55.800000000000004</v>
      </c>
      <c r="K460" s="887">
        <v>51.84</v>
      </c>
      <c r="L460" s="772">
        <f t="shared" si="44"/>
        <v>86.97</v>
      </c>
      <c r="N460" s="893" t="s">
        <v>321</v>
      </c>
      <c r="O460" s="892" t="s">
        <v>2260</v>
      </c>
      <c r="P460" s="891">
        <v>41640</v>
      </c>
      <c r="Q460" s="890">
        <v>360</v>
      </c>
      <c r="R460" s="889"/>
      <c r="S460" s="888">
        <v>20</v>
      </c>
      <c r="T460" s="887">
        <f t="shared" si="45"/>
        <v>8</v>
      </c>
      <c r="U460" s="887">
        <v>18</v>
      </c>
      <c r="V460" s="771">
        <f t="shared" si="46"/>
        <v>108</v>
      </c>
      <c r="W460" s="887">
        <v>126</v>
      </c>
      <c r="X460" s="772">
        <f t="shared" si="47"/>
        <v>234</v>
      </c>
    </row>
    <row r="461" spans="2:24" ht="15.75" x14ac:dyDescent="0.25">
      <c r="B461" s="893" t="s">
        <v>313</v>
      </c>
      <c r="C461" s="892" t="s">
        <v>532</v>
      </c>
      <c r="D461" s="891">
        <v>39447</v>
      </c>
      <c r="E461" s="890">
        <v>5703.14</v>
      </c>
      <c r="F461" s="889"/>
      <c r="G461" s="888">
        <v>35</v>
      </c>
      <c r="H461" s="887">
        <f t="shared" si="42"/>
        <v>14</v>
      </c>
      <c r="I461" s="887">
        <v>-163.80000000000001</v>
      </c>
      <c r="J461" s="771">
        <f t="shared" si="43"/>
        <v>2302.98</v>
      </c>
      <c r="K461" s="887">
        <v>2139.1799999999998</v>
      </c>
      <c r="L461" s="772">
        <f t="shared" si="44"/>
        <v>3563.9600000000005</v>
      </c>
      <c r="N461" s="893" t="s">
        <v>321</v>
      </c>
      <c r="O461" s="892" t="s">
        <v>2260</v>
      </c>
      <c r="P461" s="891">
        <v>41640</v>
      </c>
      <c r="Q461" s="890">
        <v>360</v>
      </c>
      <c r="R461" s="889"/>
      <c r="S461" s="888">
        <v>20</v>
      </c>
      <c r="T461" s="887">
        <f t="shared" si="45"/>
        <v>8</v>
      </c>
      <c r="U461" s="887">
        <v>18</v>
      </c>
      <c r="V461" s="771">
        <f t="shared" si="46"/>
        <v>108</v>
      </c>
      <c r="W461" s="887">
        <v>126</v>
      </c>
      <c r="X461" s="772">
        <f t="shared" si="47"/>
        <v>234</v>
      </c>
    </row>
    <row r="462" spans="2:24" ht="15.75" x14ac:dyDescent="0.25">
      <c r="B462" s="893" t="s">
        <v>313</v>
      </c>
      <c r="C462" s="892" t="s">
        <v>532</v>
      </c>
      <c r="D462" s="891">
        <v>39447</v>
      </c>
      <c r="E462" s="890">
        <v>60.12</v>
      </c>
      <c r="F462" s="889"/>
      <c r="G462" s="888">
        <v>35</v>
      </c>
      <c r="H462" s="887">
        <f t="shared" si="42"/>
        <v>14</v>
      </c>
      <c r="I462" s="887">
        <v>-1.6800000000000002</v>
      </c>
      <c r="J462" s="771">
        <f t="shared" si="43"/>
        <v>23.84</v>
      </c>
      <c r="K462" s="887">
        <v>22.16</v>
      </c>
      <c r="L462" s="772">
        <f t="shared" si="44"/>
        <v>37.959999999999994</v>
      </c>
      <c r="N462" s="893" t="s">
        <v>321</v>
      </c>
      <c r="O462" s="892" t="s">
        <v>2260</v>
      </c>
      <c r="P462" s="891">
        <v>41640</v>
      </c>
      <c r="Q462" s="890">
        <v>720</v>
      </c>
      <c r="R462" s="889"/>
      <c r="S462" s="888">
        <v>20</v>
      </c>
      <c r="T462" s="887">
        <f t="shared" si="45"/>
        <v>8</v>
      </c>
      <c r="U462" s="887">
        <v>36</v>
      </c>
      <c r="V462" s="771">
        <f t="shared" si="46"/>
        <v>216</v>
      </c>
      <c r="W462" s="887">
        <v>252</v>
      </c>
      <c r="X462" s="772">
        <f t="shared" si="47"/>
        <v>468</v>
      </c>
    </row>
    <row r="463" spans="2:24" ht="15.75" x14ac:dyDescent="0.25">
      <c r="B463" s="893" t="s">
        <v>313</v>
      </c>
      <c r="C463" s="892" t="s">
        <v>532</v>
      </c>
      <c r="D463" s="891">
        <v>39447</v>
      </c>
      <c r="E463" s="890">
        <v>984.57</v>
      </c>
      <c r="F463" s="889"/>
      <c r="G463" s="888">
        <v>35</v>
      </c>
      <c r="H463" s="887">
        <f t="shared" si="42"/>
        <v>14</v>
      </c>
      <c r="I463" s="887">
        <v>-28.32</v>
      </c>
      <c r="J463" s="771">
        <f t="shared" si="43"/>
        <v>397.90999999999997</v>
      </c>
      <c r="K463" s="887">
        <v>369.59</v>
      </c>
      <c r="L463" s="772">
        <f t="shared" si="44"/>
        <v>614.98</v>
      </c>
      <c r="N463" s="893" t="s">
        <v>321</v>
      </c>
      <c r="O463" s="892" t="s">
        <v>2260</v>
      </c>
      <c r="P463" s="891">
        <v>41640</v>
      </c>
      <c r="Q463" s="890">
        <v>360</v>
      </c>
      <c r="R463" s="889"/>
      <c r="S463" s="888">
        <v>20</v>
      </c>
      <c r="T463" s="887">
        <f t="shared" si="45"/>
        <v>8</v>
      </c>
      <c r="U463" s="887">
        <v>18</v>
      </c>
      <c r="V463" s="771">
        <f t="shared" si="46"/>
        <v>108</v>
      </c>
      <c r="W463" s="887">
        <v>126</v>
      </c>
      <c r="X463" s="772">
        <f t="shared" si="47"/>
        <v>234</v>
      </c>
    </row>
    <row r="464" spans="2:24" ht="15.75" x14ac:dyDescent="0.25">
      <c r="B464" s="893" t="s">
        <v>313</v>
      </c>
      <c r="C464" s="892" t="s">
        <v>532</v>
      </c>
      <c r="D464" s="891">
        <v>39447</v>
      </c>
      <c r="E464" s="890">
        <v>120.56</v>
      </c>
      <c r="F464" s="889"/>
      <c r="G464" s="888">
        <v>35</v>
      </c>
      <c r="H464" s="887">
        <f t="shared" si="42"/>
        <v>14</v>
      </c>
      <c r="I464" s="887">
        <v>-3.4799999999999995</v>
      </c>
      <c r="J464" s="771">
        <f t="shared" si="43"/>
        <v>48.839999999999996</v>
      </c>
      <c r="K464" s="887">
        <v>45.36</v>
      </c>
      <c r="L464" s="772">
        <f t="shared" si="44"/>
        <v>75.2</v>
      </c>
      <c r="N464" s="893" t="s">
        <v>321</v>
      </c>
      <c r="O464" s="892" t="s">
        <v>2260</v>
      </c>
      <c r="P464" s="891">
        <v>41640</v>
      </c>
      <c r="Q464" s="890">
        <v>360</v>
      </c>
      <c r="R464" s="889"/>
      <c r="S464" s="888">
        <v>20</v>
      </c>
      <c r="T464" s="887">
        <f t="shared" si="45"/>
        <v>8</v>
      </c>
      <c r="U464" s="887">
        <v>18</v>
      </c>
      <c r="V464" s="771">
        <f t="shared" si="46"/>
        <v>108</v>
      </c>
      <c r="W464" s="887">
        <v>126</v>
      </c>
      <c r="X464" s="772">
        <f t="shared" si="47"/>
        <v>234</v>
      </c>
    </row>
    <row r="465" spans="2:24" ht="15.75" x14ac:dyDescent="0.25">
      <c r="B465" s="893" t="s">
        <v>313</v>
      </c>
      <c r="C465" s="892" t="s">
        <v>532</v>
      </c>
      <c r="D465" s="891">
        <v>39447</v>
      </c>
      <c r="E465" s="890">
        <v>490.82</v>
      </c>
      <c r="F465" s="889"/>
      <c r="G465" s="888">
        <v>35</v>
      </c>
      <c r="H465" s="887">
        <f t="shared" si="42"/>
        <v>14</v>
      </c>
      <c r="I465" s="887">
        <v>-14.04</v>
      </c>
      <c r="J465" s="771">
        <f t="shared" si="43"/>
        <v>197.65</v>
      </c>
      <c r="K465" s="887">
        <v>183.61</v>
      </c>
      <c r="L465" s="772">
        <f t="shared" si="44"/>
        <v>307.20999999999998</v>
      </c>
      <c r="N465" s="893" t="s">
        <v>321</v>
      </c>
      <c r="O465" s="892" t="s">
        <v>2267</v>
      </c>
      <c r="P465" s="891">
        <v>41640</v>
      </c>
      <c r="Q465" s="890">
        <v>-360</v>
      </c>
      <c r="R465" s="889"/>
      <c r="S465" s="888">
        <v>20</v>
      </c>
      <c r="T465" s="887">
        <f t="shared" si="45"/>
        <v>8</v>
      </c>
      <c r="U465" s="887">
        <v>-18</v>
      </c>
      <c r="V465" s="771">
        <f t="shared" si="46"/>
        <v>-108</v>
      </c>
      <c r="W465" s="887">
        <v>-126</v>
      </c>
      <c r="X465" s="772">
        <f t="shared" si="47"/>
        <v>0</v>
      </c>
    </row>
    <row r="466" spans="2:24" ht="15.75" x14ac:dyDescent="0.25">
      <c r="B466" s="893" t="s">
        <v>313</v>
      </c>
      <c r="C466" s="892" t="s">
        <v>532</v>
      </c>
      <c r="D466" s="891">
        <v>39447</v>
      </c>
      <c r="E466" s="890">
        <v>312.33999999999997</v>
      </c>
      <c r="F466" s="889"/>
      <c r="G466" s="888">
        <v>35</v>
      </c>
      <c r="H466" s="887">
        <f t="shared" si="42"/>
        <v>14</v>
      </c>
      <c r="I466" s="887">
        <v>-9</v>
      </c>
      <c r="J466" s="771">
        <f t="shared" si="43"/>
        <v>126.38</v>
      </c>
      <c r="K466" s="887">
        <v>117.38</v>
      </c>
      <c r="L466" s="772">
        <f t="shared" si="44"/>
        <v>194.95999999999998</v>
      </c>
      <c r="N466" s="893" t="s">
        <v>321</v>
      </c>
      <c r="O466" s="892" t="s">
        <v>2260</v>
      </c>
      <c r="P466" s="891">
        <v>41640</v>
      </c>
      <c r="Q466" s="890">
        <v>720</v>
      </c>
      <c r="R466" s="889"/>
      <c r="S466" s="888">
        <v>20</v>
      </c>
      <c r="T466" s="887">
        <f t="shared" si="45"/>
        <v>8</v>
      </c>
      <c r="U466" s="887">
        <v>36</v>
      </c>
      <c r="V466" s="771">
        <f t="shared" si="46"/>
        <v>216</v>
      </c>
      <c r="W466" s="887">
        <v>252</v>
      </c>
      <c r="X466" s="772">
        <f t="shared" si="47"/>
        <v>468</v>
      </c>
    </row>
    <row r="467" spans="2:24" ht="15.75" x14ac:dyDescent="0.25">
      <c r="B467" s="893" t="s">
        <v>313</v>
      </c>
      <c r="C467" s="892" t="s">
        <v>532</v>
      </c>
      <c r="D467" s="891">
        <v>39447</v>
      </c>
      <c r="E467" s="890">
        <v>833.12</v>
      </c>
      <c r="F467" s="889"/>
      <c r="G467" s="888">
        <v>35</v>
      </c>
      <c r="H467" s="887">
        <f t="shared" si="42"/>
        <v>14</v>
      </c>
      <c r="I467" s="887">
        <v>-23.88</v>
      </c>
      <c r="J467" s="771">
        <f t="shared" si="43"/>
        <v>336.3</v>
      </c>
      <c r="K467" s="887">
        <v>312.42</v>
      </c>
      <c r="L467" s="772">
        <f t="shared" si="44"/>
        <v>520.70000000000005</v>
      </c>
      <c r="N467" s="893" t="s">
        <v>321</v>
      </c>
      <c r="O467" s="892" t="s">
        <v>2260</v>
      </c>
      <c r="P467" s="891">
        <v>41640</v>
      </c>
      <c r="Q467" s="890">
        <v>360</v>
      </c>
      <c r="R467" s="889"/>
      <c r="S467" s="888">
        <v>20</v>
      </c>
      <c r="T467" s="887">
        <f t="shared" si="45"/>
        <v>8</v>
      </c>
      <c r="U467" s="887">
        <v>18</v>
      </c>
      <c r="V467" s="771">
        <f t="shared" si="46"/>
        <v>108</v>
      </c>
      <c r="W467" s="887">
        <v>126</v>
      </c>
      <c r="X467" s="772">
        <f t="shared" si="47"/>
        <v>234</v>
      </c>
    </row>
    <row r="468" spans="2:24" ht="15.75" x14ac:dyDescent="0.25">
      <c r="B468" s="893" t="s">
        <v>313</v>
      </c>
      <c r="C468" s="892" t="s">
        <v>532</v>
      </c>
      <c r="D468" s="891">
        <v>39447</v>
      </c>
      <c r="E468" s="890">
        <v>263.02999999999997</v>
      </c>
      <c r="F468" s="889"/>
      <c r="G468" s="888">
        <v>35</v>
      </c>
      <c r="H468" s="887">
        <f t="shared" si="42"/>
        <v>14</v>
      </c>
      <c r="I468" s="887">
        <v>-7.5600000000000005</v>
      </c>
      <c r="J468" s="771">
        <f t="shared" si="43"/>
        <v>106.25</v>
      </c>
      <c r="K468" s="887">
        <v>98.69</v>
      </c>
      <c r="L468" s="772">
        <f t="shared" si="44"/>
        <v>164.33999999999997</v>
      </c>
      <c r="N468" s="893" t="s">
        <v>321</v>
      </c>
      <c r="O468" s="892" t="s">
        <v>2260</v>
      </c>
      <c r="P468" s="891">
        <v>41640</v>
      </c>
      <c r="Q468" s="890">
        <v>720</v>
      </c>
      <c r="R468" s="889"/>
      <c r="S468" s="888">
        <v>20</v>
      </c>
      <c r="T468" s="887">
        <f t="shared" si="45"/>
        <v>8</v>
      </c>
      <c r="U468" s="887">
        <v>36</v>
      </c>
      <c r="V468" s="771">
        <f t="shared" si="46"/>
        <v>216</v>
      </c>
      <c r="W468" s="887">
        <v>252</v>
      </c>
      <c r="X468" s="772">
        <f t="shared" si="47"/>
        <v>468</v>
      </c>
    </row>
    <row r="469" spans="2:24" ht="15.75" x14ac:dyDescent="0.25">
      <c r="B469" s="893" t="s">
        <v>313</v>
      </c>
      <c r="C469" s="892" t="s">
        <v>532</v>
      </c>
      <c r="D469" s="891">
        <v>39447</v>
      </c>
      <c r="E469" s="890">
        <v>1049.6300000000001</v>
      </c>
      <c r="F469" s="889"/>
      <c r="G469" s="888">
        <v>35</v>
      </c>
      <c r="H469" s="887">
        <f t="shared" si="42"/>
        <v>14</v>
      </c>
      <c r="I469" s="887">
        <v>-30.120000000000005</v>
      </c>
      <c r="J469" s="771">
        <f t="shared" si="43"/>
        <v>423.55</v>
      </c>
      <c r="K469" s="887">
        <v>393.43</v>
      </c>
      <c r="L469" s="772">
        <f t="shared" si="44"/>
        <v>656.2</v>
      </c>
      <c r="N469" s="893" t="s">
        <v>321</v>
      </c>
      <c r="O469" s="892" t="s">
        <v>2260</v>
      </c>
      <c r="P469" s="891">
        <v>41640</v>
      </c>
      <c r="Q469" s="890">
        <v>360</v>
      </c>
      <c r="R469" s="889"/>
      <c r="S469" s="888">
        <v>20</v>
      </c>
      <c r="T469" s="887">
        <f t="shared" si="45"/>
        <v>8</v>
      </c>
      <c r="U469" s="887">
        <v>18</v>
      </c>
      <c r="V469" s="771">
        <f t="shared" si="46"/>
        <v>108</v>
      </c>
      <c r="W469" s="887">
        <v>126</v>
      </c>
      <c r="X469" s="772">
        <f t="shared" si="47"/>
        <v>234</v>
      </c>
    </row>
    <row r="470" spans="2:24" ht="15.75" x14ac:dyDescent="0.25">
      <c r="B470" s="893" t="s">
        <v>313</v>
      </c>
      <c r="C470" s="892" t="s">
        <v>532</v>
      </c>
      <c r="D470" s="891">
        <v>39447</v>
      </c>
      <c r="E470" s="890">
        <v>390.86</v>
      </c>
      <c r="F470" s="889"/>
      <c r="G470" s="888">
        <v>35</v>
      </c>
      <c r="H470" s="887">
        <f t="shared" si="42"/>
        <v>14</v>
      </c>
      <c r="I470" s="887">
        <v>-11.16</v>
      </c>
      <c r="J470" s="771">
        <f t="shared" si="43"/>
        <v>157.21</v>
      </c>
      <c r="K470" s="887">
        <v>146.05000000000001</v>
      </c>
      <c r="L470" s="772">
        <f t="shared" si="44"/>
        <v>244.81</v>
      </c>
      <c r="N470" s="893" t="s">
        <v>321</v>
      </c>
      <c r="O470" s="892" t="s">
        <v>2260</v>
      </c>
      <c r="P470" s="891">
        <v>41671</v>
      </c>
      <c r="Q470" s="890">
        <v>1440</v>
      </c>
      <c r="R470" s="889"/>
      <c r="S470" s="888">
        <v>20</v>
      </c>
      <c r="T470" s="887">
        <f t="shared" si="45"/>
        <v>7</v>
      </c>
      <c r="U470" s="887">
        <v>71.88</v>
      </c>
      <c r="V470" s="771">
        <f t="shared" si="46"/>
        <v>432.99</v>
      </c>
      <c r="W470" s="887">
        <v>504.87</v>
      </c>
      <c r="X470" s="772">
        <f t="shared" si="47"/>
        <v>935.13</v>
      </c>
    </row>
    <row r="471" spans="2:24" ht="15.75" x14ac:dyDescent="0.25">
      <c r="B471" s="893" t="s">
        <v>313</v>
      </c>
      <c r="C471" s="892" t="s">
        <v>532</v>
      </c>
      <c r="D471" s="891">
        <v>39447</v>
      </c>
      <c r="E471" s="890">
        <v>712.61</v>
      </c>
      <c r="F471" s="889"/>
      <c r="G471" s="888">
        <v>35</v>
      </c>
      <c r="H471" s="887">
        <f t="shared" si="42"/>
        <v>14</v>
      </c>
      <c r="I471" s="887">
        <v>-20.399999999999999</v>
      </c>
      <c r="J471" s="771">
        <f t="shared" si="43"/>
        <v>288</v>
      </c>
      <c r="K471" s="887">
        <v>267.60000000000002</v>
      </c>
      <c r="L471" s="772">
        <f t="shared" si="44"/>
        <v>445.01</v>
      </c>
      <c r="N471" s="893" t="s">
        <v>321</v>
      </c>
      <c r="O471" s="892" t="s">
        <v>2260</v>
      </c>
      <c r="P471" s="891">
        <v>41671</v>
      </c>
      <c r="Q471" s="890">
        <v>360</v>
      </c>
      <c r="R471" s="889"/>
      <c r="S471" s="888">
        <v>20</v>
      </c>
      <c r="T471" s="887">
        <f t="shared" si="45"/>
        <v>7</v>
      </c>
      <c r="U471" s="887">
        <v>18.36</v>
      </c>
      <c r="V471" s="771">
        <f t="shared" si="46"/>
        <v>103.74</v>
      </c>
      <c r="W471" s="887">
        <v>122.1</v>
      </c>
      <c r="X471" s="772">
        <f t="shared" si="47"/>
        <v>237.9</v>
      </c>
    </row>
    <row r="472" spans="2:24" ht="15.75" x14ac:dyDescent="0.25">
      <c r="B472" s="893" t="s">
        <v>313</v>
      </c>
      <c r="C472" s="892" t="s">
        <v>532</v>
      </c>
      <c r="D472" s="891">
        <v>39447</v>
      </c>
      <c r="E472" s="890">
        <v>275.55</v>
      </c>
      <c r="F472" s="889"/>
      <c r="G472" s="888">
        <v>35</v>
      </c>
      <c r="H472" s="887">
        <f t="shared" si="42"/>
        <v>14</v>
      </c>
      <c r="I472" s="887">
        <v>-7.92</v>
      </c>
      <c r="J472" s="771">
        <f t="shared" si="43"/>
        <v>113.59</v>
      </c>
      <c r="K472" s="887">
        <v>105.67</v>
      </c>
      <c r="L472" s="772">
        <f t="shared" si="44"/>
        <v>169.88</v>
      </c>
      <c r="N472" s="893" t="s">
        <v>321</v>
      </c>
      <c r="O472" s="892" t="s">
        <v>2260</v>
      </c>
      <c r="P472" s="891">
        <v>41671</v>
      </c>
      <c r="Q472" s="890">
        <v>360</v>
      </c>
      <c r="R472" s="889"/>
      <c r="S472" s="888">
        <v>20</v>
      </c>
      <c r="T472" s="887">
        <f t="shared" si="45"/>
        <v>7</v>
      </c>
      <c r="U472" s="887">
        <v>18.240000000000002</v>
      </c>
      <c r="V472" s="771">
        <f t="shared" si="46"/>
        <v>105.41999999999999</v>
      </c>
      <c r="W472" s="887">
        <v>123.66</v>
      </c>
      <c r="X472" s="772">
        <f t="shared" si="47"/>
        <v>236.34</v>
      </c>
    </row>
    <row r="473" spans="2:24" ht="15.75" x14ac:dyDescent="0.25">
      <c r="B473" s="893" t="s">
        <v>313</v>
      </c>
      <c r="C473" s="892" t="s">
        <v>532</v>
      </c>
      <c r="D473" s="891">
        <v>39447</v>
      </c>
      <c r="E473" s="890">
        <v>227.64</v>
      </c>
      <c r="F473" s="889"/>
      <c r="G473" s="888">
        <v>35</v>
      </c>
      <c r="H473" s="887">
        <f t="shared" si="42"/>
        <v>14</v>
      </c>
      <c r="I473" s="887">
        <v>-6.48</v>
      </c>
      <c r="J473" s="771">
        <f t="shared" si="43"/>
        <v>91.87</v>
      </c>
      <c r="K473" s="887">
        <v>85.39</v>
      </c>
      <c r="L473" s="772">
        <f t="shared" si="44"/>
        <v>142.25</v>
      </c>
      <c r="N473" s="893" t="s">
        <v>321</v>
      </c>
      <c r="O473" s="892" t="s">
        <v>2260</v>
      </c>
      <c r="P473" s="891">
        <v>41699</v>
      </c>
      <c r="Q473" s="890">
        <v>720</v>
      </c>
      <c r="R473" s="889"/>
      <c r="S473" s="888">
        <v>20</v>
      </c>
      <c r="T473" s="887">
        <f t="shared" si="45"/>
        <v>7</v>
      </c>
      <c r="U473" s="887">
        <v>37.32</v>
      </c>
      <c r="V473" s="771">
        <f t="shared" si="46"/>
        <v>198.3</v>
      </c>
      <c r="W473" s="887">
        <v>235.62</v>
      </c>
      <c r="X473" s="772">
        <f t="shared" si="47"/>
        <v>484.38</v>
      </c>
    </row>
    <row r="474" spans="2:24" ht="15.75" x14ac:dyDescent="0.25">
      <c r="B474" s="893" t="s">
        <v>313</v>
      </c>
      <c r="C474" s="892" t="s">
        <v>532</v>
      </c>
      <c r="D474" s="891">
        <v>39447</v>
      </c>
      <c r="E474" s="890">
        <v>104.12</v>
      </c>
      <c r="F474" s="889"/>
      <c r="G474" s="888">
        <v>35</v>
      </c>
      <c r="H474" s="887">
        <f t="shared" si="42"/>
        <v>14</v>
      </c>
      <c r="I474" s="887">
        <v>-3</v>
      </c>
      <c r="J474" s="771">
        <f t="shared" si="43"/>
        <v>42.13</v>
      </c>
      <c r="K474" s="887">
        <v>39.130000000000003</v>
      </c>
      <c r="L474" s="772">
        <f t="shared" si="44"/>
        <v>64.990000000000009</v>
      </c>
      <c r="N474" s="893" t="s">
        <v>321</v>
      </c>
      <c r="O474" s="892" t="s">
        <v>2260</v>
      </c>
      <c r="P474" s="891">
        <v>41699</v>
      </c>
      <c r="Q474" s="890">
        <v>360</v>
      </c>
      <c r="R474" s="889"/>
      <c r="S474" s="888">
        <v>20</v>
      </c>
      <c r="T474" s="887">
        <f t="shared" si="45"/>
        <v>7</v>
      </c>
      <c r="U474" s="887">
        <v>20.16</v>
      </c>
      <c r="V474" s="771">
        <f t="shared" si="46"/>
        <v>78.540000000000006</v>
      </c>
      <c r="W474" s="887">
        <v>98.7</v>
      </c>
      <c r="X474" s="772">
        <f t="shared" si="47"/>
        <v>261.3</v>
      </c>
    </row>
    <row r="475" spans="2:24" ht="15.75" x14ac:dyDescent="0.25">
      <c r="B475" s="893" t="s">
        <v>313</v>
      </c>
      <c r="C475" s="892" t="s">
        <v>532</v>
      </c>
      <c r="D475" s="891">
        <v>39447</v>
      </c>
      <c r="E475" s="890">
        <v>69.41</v>
      </c>
      <c r="F475" s="889"/>
      <c r="G475" s="888">
        <v>35</v>
      </c>
      <c r="H475" s="887">
        <f t="shared" si="42"/>
        <v>14</v>
      </c>
      <c r="I475" s="887">
        <v>-1.92</v>
      </c>
      <c r="J475" s="771">
        <f t="shared" si="43"/>
        <v>28.259999999999998</v>
      </c>
      <c r="K475" s="887">
        <v>26.34</v>
      </c>
      <c r="L475" s="772">
        <f t="shared" si="44"/>
        <v>43.069999999999993</v>
      </c>
      <c r="N475" s="893" t="s">
        <v>321</v>
      </c>
      <c r="O475" s="892" t="s">
        <v>2260</v>
      </c>
      <c r="P475" s="891">
        <v>41699</v>
      </c>
      <c r="Q475" s="890">
        <v>720</v>
      </c>
      <c r="R475" s="889"/>
      <c r="S475" s="888">
        <v>20</v>
      </c>
      <c r="T475" s="887">
        <f t="shared" si="45"/>
        <v>7</v>
      </c>
      <c r="U475" s="887">
        <v>36.72</v>
      </c>
      <c r="V475" s="771">
        <f t="shared" si="46"/>
        <v>206.28</v>
      </c>
      <c r="W475" s="887">
        <v>243</v>
      </c>
      <c r="X475" s="772">
        <f t="shared" si="47"/>
        <v>477</v>
      </c>
    </row>
    <row r="476" spans="2:24" ht="15.75" x14ac:dyDescent="0.25">
      <c r="B476" s="893" t="s">
        <v>313</v>
      </c>
      <c r="C476" s="892" t="s">
        <v>532</v>
      </c>
      <c r="D476" s="891">
        <v>39447</v>
      </c>
      <c r="E476" s="890">
        <v>644.4</v>
      </c>
      <c r="F476" s="889"/>
      <c r="G476" s="888">
        <v>35</v>
      </c>
      <c r="H476" s="887">
        <f t="shared" si="42"/>
        <v>14</v>
      </c>
      <c r="I476" s="887">
        <v>-18.48</v>
      </c>
      <c r="J476" s="771">
        <f t="shared" si="43"/>
        <v>259.92</v>
      </c>
      <c r="K476" s="887">
        <v>241.44</v>
      </c>
      <c r="L476" s="772">
        <f t="shared" si="44"/>
        <v>402.96</v>
      </c>
      <c r="N476" s="893" t="s">
        <v>321</v>
      </c>
      <c r="O476" s="892" t="s">
        <v>2260</v>
      </c>
      <c r="P476" s="891">
        <v>41699</v>
      </c>
      <c r="Q476" s="890">
        <v>360</v>
      </c>
      <c r="R476" s="889"/>
      <c r="S476" s="888">
        <v>20</v>
      </c>
      <c r="T476" s="887">
        <f t="shared" si="45"/>
        <v>7</v>
      </c>
      <c r="U476" s="887">
        <v>18.600000000000001</v>
      </c>
      <c r="V476" s="771">
        <f t="shared" si="46"/>
        <v>100.38</v>
      </c>
      <c r="W476" s="887">
        <v>118.98</v>
      </c>
      <c r="X476" s="772">
        <f t="shared" si="47"/>
        <v>241.01999999999998</v>
      </c>
    </row>
    <row r="477" spans="2:24" ht="15.75" x14ac:dyDescent="0.25">
      <c r="B477" s="893" t="s">
        <v>313</v>
      </c>
      <c r="C477" s="892" t="s">
        <v>532</v>
      </c>
      <c r="D477" s="891">
        <v>39447</v>
      </c>
      <c r="E477" s="890">
        <v>3176.6</v>
      </c>
      <c r="F477" s="889"/>
      <c r="G477" s="888">
        <v>35</v>
      </c>
      <c r="H477" s="887">
        <f t="shared" si="42"/>
        <v>14</v>
      </c>
      <c r="I477" s="887">
        <v>-90.960000000000008</v>
      </c>
      <c r="J477" s="771">
        <f t="shared" si="43"/>
        <v>1280.29</v>
      </c>
      <c r="K477" s="887">
        <v>1189.33</v>
      </c>
      <c r="L477" s="772">
        <f t="shared" si="44"/>
        <v>1987.27</v>
      </c>
      <c r="N477" s="893" t="s">
        <v>321</v>
      </c>
      <c r="O477" s="892" t="s">
        <v>2260</v>
      </c>
      <c r="P477" s="891">
        <v>41699</v>
      </c>
      <c r="Q477" s="890">
        <v>720</v>
      </c>
      <c r="R477" s="889"/>
      <c r="S477" s="888">
        <v>20</v>
      </c>
      <c r="T477" s="887">
        <f t="shared" si="45"/>
        <v>7</v>
      </c>
      <c r="U477" s="887">
        <v>37.08</v>
      </c>
      <c r="V477" s="771">
        <f t="shared" si="46"/>
        <v>201.66000000000003</v>
      </c>
      <c r="W477" s="887">
        <v>238.74</v>
      </c>
      <c r="X477" s="772">
        <f t="shared" si="47"/>
        <v>481.26</v>
      </c>
    </row>
    <row r="478" spans="2:24" ht="15.75" x14ac:dyDescent="0.25">
      <c r="B478" s="893" t="s">
        <v>313</v>
      </c>
      <c r="C478" s="892" t="s">
        <v>532</v>
      </c>
      <c r="D478" s="891">
        <v>39447</v>
      </c>
      <c r="E478" s="890">
        <v>6223.98</v>
      </c>
      <c r="F478" s="889"/>
      <c r="G478" s="888">
        <v>35</v>
      </c>
      <c r="H478" s="887">
        <f t="shared" si="42"/>
        <v>14</v>
      </c>
      <c r="I478" s="887">
        <v>-178.32</v>
      </c>
      <c r="J478" s="771">
        <f t="shared" si="43"/>
        <v>2508.92</v>
      </c>
      <c r="K478" s="887">
        <v>2330.6</v>
      </c>
      <c r="L478" s="772">
        <f t="shared" si="44"/>
        <v>3893.3799999999997</v>
      </c>
      <c r="N478" s="893" t="s">
        <v>321</v>
      </c>
      <c r="O478" s="892" t="s">
        <v>2260</v>
      </c>
      <c r="P478" s="891">
        <v>41730</v>
      </c>
      <c r="Q478" s="890">
        <v>720</v>
      </c>
      <c r="R478" s="889"/>
      <c r="S478" s="888">
        <v>20</v>
      </c>
      <c r="T478" s="887">
        <f t="shared" si="45"/>
        <v>7</v>
      </c>
      <c r="U478" s="887">
        <v>36.24</v>
      </c>
      <c r="V478" s="771">
        <f t="shared" si="46"/>
        <v>211.92999999999998</v>
      </c>
      <c r="W478" s="887">
        <v>248.17</v>
      </c>
      <c r="X478" s="772">
        <f t="shared" si="47"/>
        <v>471.83000000000004</v>
      </c>
    </row>
    <row r="479" spans="2:24" ht="15.75" x14ac:dyDescent="0.25">
      <c r="B479" s="893" t="s">
        <v>313</v>
      </c>
      <c r="C479" s="892" t="s">
        <v>532</v>
      </c>
      <c r="D479" s="891">
        <v>39447</v>
      </c>
      <c r="E479" s="890">
        <v>2607</v>
      </c>
      <c r="F479" s="889"/>
      <c r="G479" s="888">
        <v>35</v>
      </c>
      <c r="H479" s="887">
        <f t="shared" si="42"/>
        <v>14</v>
      </c>
      <c r="I479" s="887">
        <v>-74.64</v>
      </c>
      <c r="J479" s="771">
        <f t="shared" si="43"/>
        <v>1050.69</v>
      </c>
      <c r="K479" s="887">
        <v>976.05</v>
      </c>
      <c r="L479" s="772">
        <f t="shared" si="44"/>
        <v>1630.95</v>
      </c>
      <c r="N479" s="893" t="s">
        <v>321</v>
      </c>
      <c r="O479" s="892" t="s">
        <v>2260</v>
      </c>
      <c r="P479" s="891">
        <v>41730</v>
      </c>
      <c r="Q479" s="890">
        <v>720</v>
      </c>
      <c r="R479" s="889"/>
      <c r="S479" s="888">
        <v>20</v>
      </c>
      <c r="T479" s="887">
        <f t="shared" si="45"/>
        <v>7</v>
      </c>
      <c r="U479" s="887">
        <v>36</v>
      </c>
      <c r="V479" s="771">
        <f t="shared" si="46"/>
        <v>207</v>
      </c>
      <c r="W479" s="887">
        <v>243</v>
      </c>
      <c r="X479" s="772">
        <f t="shared" si="47"/>
        <v>477</v>
      </c>
    </row>
    <row r="480" spans="2:24" ht="15.75" x14ac:dyDescent="0.25">
      <c r="B480" s="893" t="s">
        <v>313</v>
      </c>
      <c r="C480" s="892" t="s">
        <v>532</v>
      </c>
      <c r="D480" s="891">
        <v>39447</v>
      </c>
      <c r="E480" s="890">
        <v>16102.61</v>
      </c>
      <c r="F480" s="889"/>
      <c r="G480" s="888">
        <v>35</v>
      </c>
      <c r="H480" s="887">
        <f t="shared" si="42"/>
        <v>14</v>
      </c>
      <c r="I480" s="887">
        <v>-462.6</v>
      </c>
      <c r="J480" s="771">
        <f t="shared" si="43"/>
        <v>6502.54</v>
      </c>
      <c r="K480" s="887">
        <v>6039.94</v>
      </c>
      <c r="L480" s="772">
        <f t="shared" si="44"/>
        <v>10062.670000000002</v>
      </c>
      <c r="N480" s="893" t="s">
        <v>321</v>
      </c>
      <c r="O480" s="892" t="s">
        <v>2260</v>
      </c>
      <c r="P480" s="891">
        <v>41730</v>
      </c>
      <c r="Q480" s="890">
        <v>360</v>
      </c>
      <c r="R480" s="889"/>
      <c r="S480" s="888">
        <v>20</v>
      </c>
      <c r="T480" s="887">
        <f t="shared" si="45"/>
        <v>7</v>
      </c>
      <c r="U480" s="887">
        <v>18</v>
      </c>
      <c r="V480" s="771">
        <f t="shared" si="46"/>
        <v>103.5</v>
      </c>
      <c r="W480" s="887">
        <v>121.5</v>
      </c>
      <c r="X480" s="772">
        <f t="shared" si="47"/>
        <v>238.5</v>
      </c>
    </row>
    <row r="481" spans="2:24" ht="15.75" x14ac:dyDescent="0.25">
      <c r="B481" s="893" t="s">
        <v>313</v>
      </c>
      <c r="C481" s="892" t="s">
        <v>532</v>
      </c>
      <c r="D481" s="891">
        <v>39447</v>
      </c>
      <c r="E481" s="890">
        <v>1213.69</v>
      </c>
      <c r="F481" s="889"/>
      <c r="G481" s="888">
        <v>35</v>
      </c>
      <c r="H481" s="887">
        <f t="shared" si="42"/>
        <v>14</v>
      </c>
      <c r="I481" s="887">
        <v>-34.799999999999997</v>
      </c>
      <c r="J481" s="771">
        <f t="shared" si="43"/>
        <v>490.28000000000003</v>
      </c>
      <c r="K481" s="887">
        <v>455.48</v>
      </c>
      <c r="L481" s="772">
        <f t="shared" si="44"/>
        <v>758.21</v>
      </c>
      <c r="N481" s="893" t="s">
        <v>321</v>
      </c>
      <c r="O481" s="892" t="s">
        <v>2260</v>
      </c>
      <c r="P481" s="891">
        <v>41730</v>
      </c>
      <c r="Q481" s="890">
        <v>360</v>
      </c>
      <c r="R481" s="889"/>
      <c r="S481" s="888">
        <v>20</v>
      </c>
      <c r="T481" s="887">
        <f t="shared" si="45"/>
        <v>7</v>
      </c>
      <c r="U481" s="887">
        <v>18</v>
      </c>
      <c r="V481" s="771">
        <f t="shared" si="46"/>
        <v>103.5</v>
      </c>
      <c r="W481" s="887">
        <v>121.5</v>
      </c>
      <c r="X481" s="772">
        <f t="shared" si="47"/>
        <v>238.5</v>
      </c>
    </row>
    <row r="482" spans="2:24" ht="15.75" x14ac:dyDescent="0.25">
      <c r="B482" s="893" t="s">
        <v>313</v>
      </c>
      <c r="C482" s="892" t="s">
        <v>532</v>
      </c>
      <c r="D482" s="891">
        <v>39447</v>
      </c>
      <c r="E482" s="890">
        <v>7270.9</v>
      </c>
      <c r="F482" s="889"/>
      <c r="G482" s="888">
        <v>35</v>
      </c>
      <c r="H482" s="887">
        <f t="shared" si="42"/>
        <v>14</v>
      </c>
      <c r="I482" s="887">
        <v>-208.8</v>
      </c>
      <c r="J482" s="771">
        <f t="shared" si="43"/>
        <v>2938.7400000000002</v>
      </c>
      <c r="K482" s="887">
        <v>2729.94</v>
      </c>
      <c r="L482" s="772">
        <f t="shared" si="44"/>
        <v>4540.9599999999991</v>
      </c>
      <c r="N482" s="893" t="s">
        <v>321</v>
      </c>
      <c r="O482" s="892" t="s">
        <v>2260</v>
      </c>
      <c r="P482" s="891">
        <v>41730</v>
      </c>
      <c r="Q482" s="890">
        <v>1440</v>
      </c>
      <c r="R482" s="889"/>
      <c r="S482" s="888">
        <v>20</v>
      </c>
      <c r="T482" s="887">
        <f t="shared" si="45"/>
        <v>7</v>
      </c>
      <c r="U482" s="887">
        <v>72</v>
      </c>
      <c r="V482" s="771">
        <f t="shared" si="46"/>
        <v>414</v>
      </c>
      <c r="W482" s="887">
        <v>486</v>
      </c>
      <c r="X482" s="772">
        <f t="shared" si="47"/>
        <v>954</v>
      </c>
    </row>
    <row r="483" spans="2:24" ht="15.75" x14ac:dyDescent="0.25">
      <c r="B483" s="893" t="s">
        <v>313</v>
      </c>
      <c r="C483" s="892" t="s">
        <v>532</v>
      </c>
      <c r="D483" s="891">
        <v>39447</v>
      </c>
      <c r="E483" s="890">
        <v>1293.8900000000001</v>
      </c>
      <c r="F483" s="889"/>
      <c r="G483" s="888">
        <v>35</v>
      </c>
      <c r="H483" s="887">
        <f t="shared" si="42"/>
        <v>14</v>
      </c>
      <c r="I483" s="887">
        <v>-37.08</v>
      </c>
      <c r="J483" s="771">
        <f t="shared" si="43"/>
        <v>523.16999999999996</v>
      </c>
      <c r="K483" s="887">
        <v>486.09</v>
      </c>
      <c r="L483" s="772">
        <f t="shared" si="44"/>
        <v>807.80000000000018</v>
      </c>
      <c r="N483" s="893" t="s">
        <v>321</v>
      </c>
      <c r="O483" s="892" t="s">
        <v>2260</v>
      </c>
      <c r="P483" s="891">
        <v>41760</v>
      </c>
      <c r="Q483" s="890">
        <v>360</v>
      </c>
      <c r="R483" s="889"/>
      <c r="S483" s="888">
        <v>20</v>
      </c>
      <c r="T483" s="887">
        <f t="shared" si="45"/>
        <v>7</v>
      </c>
      <c r="U483" s="887">
        <v>18.48</v>
      </c>
      <c r="V483" s="771">
        <f t="shared" si="46"/>
        <v>101.3</v>
      </c>
      <c r="W483" s="887">
        <v>119.78</v>
      </c>
      <c r="X483" s="772">
        <f t="shared" si="47"/>
        <v>240.22</v>
      </c>
    </row>
    <row r="484" spans="2:24" ht="15.75" x14ac:dyDescent="0.25">
      <c r="B484" s="893" t="s">
        <v>313</v>
      </c>
      <c r="C484" s="892" t="s">
        <v>532</v>
      </c>
      <c r="D484" s="891">
        <v>39447</v>
      </c>
      <c r="E484" s="890">
        <v>7541.05</v>
      </c>
      <c r="F484" s="889"/>
      <c r="G484" s="888">
        <v>35</v>
      </c>
      <c r="H484" s="887">
        <f t="shared" si="42"/>
        <v>14</v>
      </c>
      <c r="I484" s="887">
        <v>-216.60000000000002</v>
      </c>
      <c r="J484" s="771">
        <f t="shared" si="43"/>
        <v>3045.29</v>
      </c>
      <c r="K484" s="887">
        <v>2828.69</v>
      </c>
      <c r="L484" s="772">
        <f t="shared" si="44"/>
        <v>4712.3600000000006</v>
      </c>
      <c r="N484" s="893" t="s">
        <v>321</v>
      </c>
      <c r="O484" s="892" t="s">
        <v>2260</v>
      </c>
      <c r="P484" s="891">
        <v>41760</v>
      </c>
      <c r="Q484" s="890">
        <v>360</v>
      </c>
      <c r="R484" s="889"/>
      <c r="S484" s="888">
        <v>20</v>
      </c>
      <c r="T484" s="887">
        <f t="shared" si="45"/>
        <v>7</v>
      </c>
      <c r="U484" s="887">
        <v>18.84</v>
      </c>
      <c r="V484" s="771">
        <f t="shared" si="46"/>
        <v>97.02</v>
      </c>
      <c r="W484" s="887">
        <v>115.86</v>
      </c>
      <c r="X484" s="772">
        <f t="shared" si="47"/>
        <v>244.14</v>
      </c>
    </row>
    <row r="485" spans="2:24" ht="15.75" x14ac:dyDescent="0.25">
      <c r="B485" s="893" t="s">
        <v>313</v>
      </c>
      <c r="C485" s="892" t="s">
        <v>532</v>
      </c>
      <c r="D485" s="891">
        <v>39447</v>
      </c>
      <c r="E485" s="890">
        <v>2120.8000000000002</v>
      </c>
      <c r="F485" s="889"/>
      <c r="G485" s="888">
        <v>35</v>
      </c>
      <c r="H485" s="887">
        <f t="shared" si="42"/>
        <v>14</v>
      </c>
      <c r="I485" s="887">
        <v>-60.96</v>
      </c>
      <c r="J485" s="771">
        <f t="shared" si="43"/>
        <v>856.73</v>
      </c>
      <c r="K485" s="887">
        <v>795.77</v>
      </c>
      <c r="L485" s="772">
        <f t="shared" si="44"/>
        <v>1325.0300000000002</v>
      </c>
      <c r="N485" s="893" t="s">
        <v>321</v>
      </c>
      <c r="O485" s="892" t="s">
        <v>2260</v>
      </c>
      <c r="P485" s="891">
        <v>41760</v>
      </c>
      <c r="Q485" s="890">
        <v>360</v>
      </c>
      <c r="R485" s="889"/>
      <c r="S485" s="888">
        <v>20</v>
      </c>
      <c r="T485" s="887">
        <f t="shared" si="45"/>
        <v>7</v>
      </c>
      <c r="U485" s="887">
        <v>18.84</v>
      </c>
      <c r="V485" s="771">
        <f t="shared" si="46"/>
        <v>97.02</v>
      </c>
      <c r="W485" s="887">
        <v>115.86</v>
      </c>
      <c r="X485" s="772">
        <f t="shared" si="47"/>
        <v>244.14</v>
      </c>
    </row>
    <row r="486" spans="2:24" ht="15.75" x14ac:dyDescent="0.25">
      <c r="B486" s="893" t="s">
        <v>313</v>
      </c>
      <c r="C486" s="892" t="s">
        <v>532</v>
      </c>
      <c r="D486" s="891">
        <v>39447</v>
      </c>
      <c r="E486" s="890">
        <v>2522.1999999999998</v>
      </c>
      <c r="F486" s="889"/>
      <c r="G486" s="888">
        <v>35</v>
      </c>
      <c r="H486" s="887">
        <f t="shared" si="42"/>
        <v>14</v>
      </c>
      <c r="I486" s="887">
        <v>-72.48</v>
      </c>
      <c r="J486" s="771">
        <f t="shared" si="43"/>
        <v>1018.71</v>
      </c>
      <c r="K486" s="887">
        <v>946.23</v>
      </c>
      <c r="L486" s="772">
        <f t="shared" si="44"/>
        <v>1575.9699999999998</v>
      </c>
      <c r="N486" s="893" t="s">
        <v>321</v>
      </c>
      <c r="O486" s="892" t="s">
        <v>2260</v>
      </c>
      <c r="P486" s="891">
        <v>41760</v>
      </c>
      <c r="Q486" s="890">
        <v>360</v>
      </c>
      <c r="R486" s="889"/>
      <c r="S486" s="888">
        <v>20</v>
      </c>
      <c r="T486" s="887">
        <f t="shared" si="45"/>
        <v>7</v>
      </c>
      <c r="U486" s="887">
        <v>18</v>
      </c>
      <c r="V486" s="771">
        <f t="shared" si="46"/>
        <v>102</v>
      </c>
      <c r="W486" s="887">
        <v>120</v>
      </c>
      <c r="X486" s="772">
        <f t="shared" si="47"/>
        <v>240</v>
      </c>
    </row>
    <row r="487" spans="2:24" ht="15.75" x14ac:dyDescent="0.25">
      <c r="B487" s="893" t="s">
        <v>313</v>
      </c>
      <c r="C487" s="892" t="s">
        <v>532</v>
      </c>
      <c r="D487" s="891">
        <v>39447</v>
      </c>
      <c r="E487" s="890">
        <v>1050.44</v>
      </c>
      <c r="F487" s="889"/>
      <c r="G487" s="888">
        <v>35</v>
      </c>
      <c r="H487" s="887">
        <f t="shared" si="42"/>
        <v>14</v>
      </c>
      <c r="I487" s="887">
        <v>-30.120000000000005</v>
      </c>
      <c r="J487" s="771">
        <f t="shared" si="43"/>
        <v>423.66</v>
      </c>
      <c r="K487" s="887">
        <v>393.54</v>
      </c>
      <c r="L487" s="772">
        <f t="shared" si="44"/>
        <v>656.90000000000009</v>
      </c>
      <c r="N487" s="893" t="s">
        <v>321</v>
      </c>
      <c r="O487" s="892" t="s">
        <v>2260</v>
      </c>
      <c r="P487" s="891">
        <v>41791</v>
      </c>
      <c r="Q487" s="890">
        <v>1080</v>
      </c>
      <c r="R487" s="889"/>
      <c r="S487" s="888">
        <v>20</v>
      </c>
      <c r="T487" s="887">
        <f t="shared" si="45"/>
        <v>7</v>
      </c>
      <c r="U487" s="887">
        <v>54.240000000000009</v>
      </c>
      <c r="V487" s="771">
        <f t="shared" si="46"/>
        <v>301.76</v>
      </c>
      <c r="W487" s="887">
        <v>356</v>
      </c>
      <c r="X487" s="772">
        <f t="shared" si="47"/>
        <v>724</v>
      </c>
    </row>
    <row r="488" spans="2:24" ht="15.75" x14ac:dyDescent="0.25">
      <c r="B488" s="893" t="s">
        <v>313</v>
      </c>
      <c r="C488" s="892" t="s">
        <v>532</v>
      </c>
      <c r="D488" s="891">
        <v>39447</v>
      </c>
      <c r="E488" s="890">
        <v>1098.5</v>
      </c>
      <c r="F488" s="889"/>
      <c r="G488" s="888">
        <v>35</v>
      </c>
      <c r="H488" s="887">
        <f t="shared" si="42"/>
        <v>14</v>
      </c>
      <c r="I488" s="887">
        <v>-31.56</v>
      </c>
      <c r="J488" s="771">
        <f t="shared" si="43"/>
        <v>443.61</v>
      </c>
      <c r="K488" s="887">
        <v>412.05</v>
      </c>
      <c r="L488" s="772">
        <f t="shared" si="44"/>
        <v>686.45</v>
      </c>
      <c r="N488" s="893" t="s">
        <v>321</v>
      </c>
      <c r="O488" s="892" t="s">
        <v>2260</v>
      </c>
      <c r="P488" s="891">
        <v>41791</v>
      </c>
      <c r="Q488" s="890">
        <v>360</v>
      </c>
      <c r="R488" s="889"/>
      <c r="S488" s="888">
        <v>20</v>
      </c>
      <c r="T488" s="887">
        <f t="shared" si="45"/>
        <v>7</v>
      </c>
      <c r="U488" s="887">
        <v>18.96</v>
      </c>
      <c r="V488" s="771">
        <f t="shared" si="46"/>
        <v>94.72</v>
      </c>
      <c r="W488" s="887">
        <v>113.68</v>
      </c>
      <c r="X488" s="772">
        <f t="shared" si="47"/>
        <v>246.32</v>
      </c>
    </row>
    <row r="489" spans="2:24" ht="15.75" x14ac:dyDescent="0.25">
      <c r="B489" s="893" t="s">
        <v>313</v>
      </c>
      <c r="C489" s="892" t="s">
        <v>532</v>
      </c>
      <c r="D489" s="891">
        <v>39447</v>
      </c>
      <c r="E489" s="890">
        <v>11909.44</v>
      </c>
      <c r="F489" s="889"/>
      <c r="G489" s="888">
        <v>35</v>
      </c>
      <c r="H489" s="887">
        <f t="shared" si="42"/>
        <v>14</v>
      </c>
      <c r="I489" s="887">
        <v>-341.15999999999997</v>
      </c>
      <c r="J489" s="771">
        <f t="shared" si="43"/>
        <v>4800.63</v>
      </c>
      <c r="K489" s="887">
        <v>4459.47</v>
      </c>
      <c r="L489" s="772">
        <f t="shared" si="44"/>
        <v>7449.97</v>
      </c>
      <c r="N489" s="893" t="s">
        <v>321</v>
      </c>
      <c r="O489" s="892" t="s">
        <v>2260</v>
      </c>
      <c r="P489" s="891">
        <v>41791</v>
      </c>
      <c r="Q489" s="890">
        <v>1800</v>
      </c>
      <c r="R489" s="889"/>
      <c r="S489" s="888">
        <v>20</v>
      </c>
      <c r="T489" s="887">
        <f t="shared" si="45"/>
        <v>7</v>
      </c>
      <c r="U489" s="887">
        <v>94.800000000000011</v>
      </c>
      <c r="V489" s="771">
        <f t="shared" si="46"/>
        <v>473.58</v>
      </c>
      <c r="W489" s="887">
        <v>568.38</v>
      </c>
      <c r="X489" s="772">
        <f t="shared" si="47"/>
        <v>1231.6199999999999</v>
      </c>
    </row>
    <row r="490" spans="2:24" ht="15.75" x14ac:dyDescent="0.25">
      <c r="B490" s="893" t="s">
        <v>313</v>
      </c>
      <c r="C490" s="892" t="s">
        <v>532</v>
      </c>
      <c r="D490" s="891">
        <v>39447</v>
      </c>
      <c r="E490" s="890">
        <v>1217.96</v>
      </c>
      <c r="F490" s="889"/>
      <c r="G490" s="888">
        <v>35</v>
      </c>
      <c r="H490" s="887">
        <f t="shared" si="42"/>
        <v>14</v>
      </c>
      <c r="I490" s="887">
        <v>-34.92</v>
      </c>
      <c r="J490" s="771">
        <f t="shared" si="43"/>
        <v>492.06</v>
      </c>
      <c r="K490" s="887">
        <v>457.14</v>
      </c>
      <c r="L490" s="772">
        <f t="shared" si="44"/>
        <v>760.82</v>
      </c>
      <c r="N490" s="893" t="s">
        <v>321</v>
      </c>
      <c r="O490" s="892" t="s">
        <v>2260</v>
      </c>
      <c r="P490" s="891">
        <v>41791</v>
      </c>
      <c r="Q490" s="890">
        <v>360</v>
      </c>
      <c r="R490" s="889"/>
      <c r="S490" s="888">
        <v>20</v>
      </c>
      <c r="T490" s="887">
        <f t="shared" si="45"/>
        <v>7</v>
      </c>
      <c r="U490" s="887">
        <v>19.440000000000001</v>
      </c>
      <c r="V490" s="771">
        <f t="shared" si="46"/>
        <v>88.62</v>
      </c>
      <c r="W490" s="887">
        <v>108.06</v>
      </c>
      <c r="X490" s="772">
        <f t="shared" si="47"/>
        <v>251.94</v>
      </c>
    </row>
    <row r="491" spans="2:24" ht="15.75" x14ac:dyDescent="0.25">
      <c r="B491" s="893" t="s">
        <v>313</v>
      </c>
      <c r="C491" s="892" t="s">
        <v>532</v>
      </c>
      <c r="D491" s="891">
        <v>39447</v>
      </c>
      <c r="E491" s="890">
        <v>7603.12</v>
      </c>
      <c r="F491" s="889"/>
      <c r="G491" s="888">
        <v>35</v>
      </c>
      <c r="H491" s="887">
        <f t="shared" si="42"/>
        <v>14</v>
      </c>
      <c r="I491" s="887">
        <v>-217.8</v>
      </c>
      <c r="J491" s="771">
        <f t="shared" si="43"/>
        <v>3064.5600000000004</v>
      </c>
      <c r="K491" s="887">
        <v>2846.76</v>
      </c>
      <c r="L491" s="772">
        <f t="shared" si="44"/>
        <v>4756.3599999999997</v>
      </c>
      <c r="N491" s="893" t="s">
        <v>321</v>
      </c>
      <c r="O491" s="892" t="s">
        <v>2260</v>
      </c>
      <c r="P491" s="891">
        <v>41791</v>
      </c>
      <c r="Q491" s="890">
        <v>1080</v>
      </c>
      <c r="R491" s="889"/>
      <c r="S491" s="888">
        <v>20</v>
      </c>
      <c r="T491" s="887">
        <f t="shared" si="45"/>
        <v>7</v>
      </c>
      <c r="U491" s="887">
        <v>59.400000000000006</v>
      </c>
      <c r="V491" s="771">
        <f t="shared" si="46"/>
        <v>248.37999999999997</v>
      </c>
      <c r="W491" s="887">
        <v>307.77999999999997</v>
      </c>
      <c r="X491" s="772">
        <f t="shared" si="47"/>
        <v>772.22</v>
      </c>
    </row>
    <row r="492" spans="2:24" ht="15.75" x14ac:dyDescent="0.25">
      <c r="B492" s="893" t="s">
        <v>313</v>
      </c>
      <c r="C492" s="892" t="s">
        <v>532</v>
      </c>
      <c r="D492" s="891">
        <v>39447</v>
      </c>
      <c r="E492" s="890">
        <v>422.2</v>
      </c>
      <c r="F492" s="889"/>
      <c r="G492" s="888">
        <v>35</v>
      </c>
      <c r="H492" s="887">
        <f t="shared" si="42"/>
        <v>14</v>
      </c>
      <c r="I492" s="887">
        <v>-12.120000000000001</v>
      </c>
      <c r="J492" s="771">
        <f t="shared" si="43"/>
        <v>170.86</v>
      </c>
      <c r="K492" s="887">
        <v>158.74</v>
      </c>
      <c r="L492" s="772">
        <f t="shared" si="44"/>
        <v>263.45999999999998</v>
      </c>
      <c r="N492" s="893" t="s">
        <v>321</v>
      </c>
      <c r="O492" s="892" t="s">
        <v>2260</v>
      </c>
      <c r="P492" s="891">
        <v>41791</v>
      </c>
      <c r="Q492" s="890">
        <v>720</v>
      </c>
      <c r="R492" s="889"/>
      <c r="S492" s="888">
        <v>20</v>
      </c>
      <c r="T492" s="887">
        <f t="shared" si="45"/>
        <v>7</v>
      </c>
      <c r="U492" s="887">
        <v>43.68</v>
      </c>
      <c r="V492" s="771">
        <f t="shared" si="46"/>
        <v>109.25999999999999</v>
      </c>
      <c r="W492" s="887">
        <v>152.94</v>
      </c>
      <c r="X492" s="772">
        <f t="shared" si="47"/>
        <v>567.05999999999995</v>
      </c>
    </row>
    <row r="493" spans="2:24" ht="15.75" x14ac:dyDescent="0.25">
      <c r="B493" s="893" t="s">
        <v>313</v>
      </c>
      <c r="C493" s="892" t="s">
        <v>532</v>
      </c>
      <c r="D493" s="891">
        <v>39447</v>
      </c>
      <c r="E493" s="890">
        <v>8025.73</v>
      </c>
      <c r="F493" s="889"/>
      <c r="G493" s="888">
        <v>35</v>
      </c>
      <c r="H493" s="887">
        <f t="shared" si="42"/>
        <v>14</v>
      </c>
      <c r="I493" s="887">
        <v>-230.52</v>
      </c>
      <c r="J493" s="771">
        <f t="shared" si="43"/>
        <v>3241.13</v>
      </c>
      <c r="K493" s="887">
        <v>3010.61</v>
      </c>
      <c r="L493" s="772">
        <f t="shared" si="44"/>
        <v>5015.119999999999</v>
      </c>
      <c r="N493" s="893" t="s">
        <v>321</v>
      </c>
      <c r="O493" s="892" t="s">
        <v>2260</v>
      </c>
      <c r="P493" s="891">
        <v>41791</v>
      </c>
      <c r="Q493" s="890">
        <v>1080</v>
      </c>
      <c r="R493" s="889"/>
      <c r="S493" s="888">
        <v>20</v>
      </c>
      <c r="T493" s="887">
        <f t="shared" si="45"/>
        <v>7</v>
      </c>
      <c r="U493" s="887">
        <v>59.760000000000005</v>
      </c>
      <c r="V493" s="771">
        <f t="shared" si="46"/>
        <v>244.14</v>
      </c>
      <c r="W493" s="887">
        <v>303.89999999999998</v>
      </c>
      <c r="X493" s="772">
        <f t="shared" si="47"/>
        <v>776.1</v>
      </c>
    </row>
    <row r="494" spans="2:24" ht="15.75" x14ac:dyDescent="0.25">
      <c r="B494" s="893" t="s">
        <v>313</v>
      </c>
      <c r="C494" s="892" t="s">
        <v>532</v>
      </c>
      <c r="D494" s="891">
        <v>39447</v>
      </c>
      <c r="E494" s="890">
        <v>8025.73</v>
      </c>
      <c r="F494" s="889"/>
      <c r="G494" s="888">
        <v>35</v>
      </c>
      <c r="H494" s="887">
        <f t="shared" si="42"/>
        <v>14</v>
      </c>
      <c r="I494" s="887">
        <v>-230.52</v>
      </c>
      <c r="J494" s="771">
        <f t="shared" si="43"/>
        <v>3241.13</v>
      </c>
      <c r="K494" s="887">
        <v>3010.61</v>
      </c>
      <c r="L494" s="772">
        <f t="shared" si="44"/>
        <v>5015.119999999999</v>
      </c>
      <c r="N494" s="893" t="s">
        <v>321</v>
      </c>
      <c r="O494" s="892" t="s">
        <v>2260</v>
      </c>
      <c r="P494" s="891">
        <v>41791</v>
      </c>
      <c r="Q494" s="890">
        <v>360</v>
      </c>
      <c r="R494" s="889"/>
      <c r="S494" s="888">
        <v>20</v>
      </c>
      <c r="T494" s="887">
        <f t="shared" si="45"/>
        <v>7</v>
      </c>
      <c r="U494" s="887">
        <v>19.080000000000002</v>
      </c>
      <c r="V494" s="771">
        <f t="shared" si="46"/>
        <v>93.66</v>
      </c>
      <c r="W494" s="887">
        <v>112.74</v>
      </c>
      <c r="X494" s="772">
        <f t="shared" si="47"/>
        <v>247.26</v>
      </c>
    </row>
    <row r="495" spans="2:24" ht="15.75" x14ac:dyDescent="0.25">
      <c r="B495" s="893" t="s">
        <v>313</v>
      </c>
      <c r="C495" s="892" t="s">
        <v>532</v>
      </c>
      <c r="D495" s="891">
        <v>39447</v>
      </c>
      <c r="E495" s="890">
        <v>1000</v>
      </c>
      <c r="F495" s="889"/>
      <c r="G495" s="888">
        <v>35</v>
      </c>
      <c r="H495" s="887">
        <f t="shared" si="42"/>
        <v>14</v>
      </c>
      <c r="I495" s="887">
        <v>-28.68</v>
      </c>
      <c r="J495" s="771">
        <f t="shared" si="43"/>
        <v>403.58</v>
      </c>
      <c r="K495" s="887">
        <v>374.9</v>
      </c>
      <c r="L495" s="772">
        <f t="shared" si="44"/>
        <v>625.1</v>
      </c>
      <c r="N495" s="893" t="s">
        <v>321</v>
      </c>
      <c r="O495" s="892" t="s">
        <v>2260</v>
      </c>
      <c r="P495" s="891">
        <v>41821</v>
      </c>
      <c r="Q495" s="890">
        <v>2880</v>
      </c>
      <c r="R495" s="889"/>
      <c r="S495" s="888">
        <v>20</v>
      </c>
      <c r="T495" s="887">
        <f t="shared" si="45"/>
        <v>7</v>
      </c>
      <c r="U495" s="887">
        <v>144</v>
      </c>
      <c r="V495" s="771">
        <f t="shared" si="46"/>
        <v>792</v>
      </c>
      <c r="W495" s="887">
        <v>936</v>
      </c>
      <c r="X495" s="772">
        <f t="shared" si="47"/>
        <v>1944</v>
      </c>
    </row>
    <row r="496" spans="2:24" ht="15.75" x14ac:dyDescent="0.25">
      <c r="B496" s="893" t="s">
        <v>313</v>
      </c>
      <c r="C496" s="892" t="s">
        <v>532</v>
      </c>
      <c r="D496" s="891">
        <v>39447</v>
      </c>
      <c r="E496" s="890">
        <v>6051.15</v>
      </c>
      <c r="F496" s="889"/>
      <c r="G496" s="888">
        <v>35</v>
      </c>
      <c r="H496" s="887">
        <f t="shared" si="42"/>
        <v>14</v>
      </c>
      <c r="I496" s="887">
        <v>-173.88</v>
      </c>
      <c r="J496" s="771">
        <f t="shared" si="43"/>
        <v>2443.9500000000003</v>
      </c>
      <c r="K496" s="887">
        <v>2270.0700000000002</v>
      </c>
      <c r="L496" s="772">
        <f t="shared" si="44"/>
        <v>3781.0799999999995</v>
      </c>
      <c r="N496" s="893" t="s">
        <v>321</v>
      </c>
      <c r="O496" s="892" t="s">
        <v>2260</v>
      </c>
      <c r="P496" s="891">
        <v>41821</v>
      </c>
      <c r="Q496" s="890">
        <v>360</v>
      </c>
      <c r="R496" s="889"/>
      <c r="S496" s="888">
        <v>20</v>
      </c>
      <c r="T496" s="887">
        <f t="shared" si="45"/>
        <v>7</v>
      </c>
      <c r="U496" s="887">
        <v>18</v>
      </c>
      <c r="V496" s="771">
        <f t="shared" si="46"/>
        <v>99</v>
      </c>
      <c r="W496" s="887">
        <v>117</v>
      </c>
      <c r="X496" s="772">
        <f t="shared" si="47"/>
        <v>243</v>
      </c>
    </row>
    <row r="497" spans="2:24" ht="15.75" x14ac:dyDescent="0.25">
      <c r="B497" s="893" t="s">
        <v>313</v>
      </c>
      <c r="C497" s="892" t="s">
        <v>532</v>
      </c>
      <c r="D497" s="891">
        <v>39478</v>
      </c>
      <c r="E497" s="890">
        <v>88.56</v>
      </c>
      <c r="F497" s="889"/>
      <c r="G497" s="888">
        <v>35</v>
      </c>
      <c r="H497" s="887">
        <f t="shared" si="42"/>
        <v>13</v>
      </c>
      <c r="I497" s="887">
        <v>-2.52</v>
      </c>
      <c r="J497" s="771">
        <f t="shared" si="43"/>
        <v>35.330000000000005</v>
      </c>
      <c r="K497" s="887">
        <v>32.81</v>
      </c>
      <c r="L497" s="772">
        <f t="shared" si="44"/>
        <v>55.75</v>
      </c>
      <c r="N497" s="893" t="s">
        <v>321</v>
      </c>
      <c r="O497" s="892" t="s">
        <v>2260</v>
      </c>
      <c r="P497" s="891">
        <v>41821</v>
      </c>
      <c r="Q497" s="890">
        <v>360</v>
      </c>
      <c r="R497" s="889"/>
      <c r="S497" s="888">
        <v>20</v>
      </c>
      <c r="T497" s="887">
        <f t="shared" si="45"/>
        <v>7</v>
      </c>
      <c r="U497" s="887">
        <v>18</v>
      </c>
      <c r="V497" s="771">
        <f t="shared" si="46"/>
        <v>99</v>
      </c>
      <c r="W497" s="887">
        <v>117</v>
      </c>
      <c r="X497" s="772">
        <f t="shared" si="47"/>
        <v>243</v>
      </c>
    </row>
    <row r="498" spans="2:24" ht="15.75" x14ac:dyDescent="0.25">
      <c r="B498" s="893" t="s">
        <v>313</v>
      </c>
      <c r="C498" s="892" t="s">
        <v>532</v>
      </c>
      <c r="D498" s="891">
        <v>39478</v>
      </c>
      <c r="E498" s="890">
        <v>903.4</v>
      </c>
      <c r="F498" s="889"/>
      <c r="G498" s="888">
        <v>35</v>
      </c>
      <c r="H498" s="887">
        <f t="shared" si="42"/>
        <v>13</v>
      </c>
      <c r="I498" s="887">
        <v>-25.92</v>
      </c>
      <c r="J498" s="771">
        <f t="shared" si="43"/>
        <v>362.36</v>
      </c>
      <c r="K498" s="887">
        <v>336.44</v>
      </c>
      <c r="L498" s="772">
        <f t="shared" si="44"/>
        <v>566.96</v>
      </c>
      <c r="N498" s="893" t="s">
        <v>321</v>
      </c>
      <c r="O498" s="892" t="s">
        <v>2260</v>
      </c>
      <c r="P498" s="891">
        <v>41821</v>
      </c>
      <c r="Q498" s="890">
        <v>360</v>
      </c>
      <c r="R498" s="889"/>
      <c r="S498" s="888">
        <v>20</v>
      </c>
      <c r="T498" s="887">
        <f t="shared" si="45"/>
        <v>7</v>
      </c>
      <c r="U498" s="887">
        <v>18</v>
      </c>
      <c r="V498" s="771">
        <f t="shared" si="46"/>
        <v>99</v>
      </c>
      <c r="W498" s="887">
        <v>117</v>
      </c>
      <c r="X498" s="772">
        <f t="shared" si="47"/>
        <v>243</v>
      </c>
    </row>
    <row r="499" spans="2:24" ht="15.75" x14ac:dyDescent="0.25">
      <c r="B499" s="893" t="s">
        <v>313</v>
      </c>
      <c r="C499" s="892" t="s">
        <v>532</v>
      </c>
      <c r="D499" s="891">
        <v>39478</v>
      </c>
      <c r="E499" s="890">
        <v>489.39</v>
      </c>
      <c r="F499" s="889"/>
      <c r="G499" s="888">
        <v>35</v>
      </c>
      <c r="H499" s="887">
        <f t="shared" si="42"/>
        <v>13</v>
      </c>
      <c r="I499" s="887">
        <v>-14.04</v>
      </c>
      <c r="J499" s="771">
        <f t="shared" si="43"/>
        <v>196.28</v>
      </c>
      <c r="K499" s="887">
        <v>182.24</v>
      </c>
      <c r="L499" s="772">
        <f t="shared" si="44"/>
        <v>307.14999999999998</v>
      </c>
      <c r="N499" s="893" t="s">
        <v>321</v>
      </c>
      <c r="O499" s="892" t="s">
        <v>2260</v>
      </c>
      <c r="P499" s="891">
        <v>41821</v>
      </c>
      <c r="Q499" s="890">
        <v>720</v>
      </c>
      <c r="R499" s="889"/>
      <c r="S499" s="888">
        <v>20</v>
      </c>
      <c r="T499" s="887">
        <f t="shared" si="45"/>
        <v>7</v>
      </c>
      <c r="U499" s="887">
        <v>36</v>
      </c>
      <c r="V499" s="771">
        <f t="shared" si="46"/>
        <v>198</v>
      </c>
      <c r="W499" s="887">
        <v>234</v>
      </c>
      <c r="X499" s="772">
        <f t="shared" si="47"/>
        <v>486</v>
      </c>
    </row>
    <row r="500" spans="2:24" ht="15.75" x14ac:dyDescent="0.25">
      <c r="B500" s="893" t="s">
        <v>313</v>
      </c>
      <c r="C500" s="892" t="s">
        <v>532</v>
      </c>
      <c r="D500" s="891">
        <v>39478</v>
      </c>
      <c r="E500" s="890">
        <v>561.04</v>
      </c>
      <c r="F500" s="889"/>
      <c r="G500" s="888">
        <v>35</v>
      </c>
      <c r="H500" s="887">
        <f t="shared" si="42"/>
        <v>13</v>
      </c>
      <c r="I500" s="887">
        <v>-16.080000000000002</v>
      </c>
      <c r="J500" s="771">
        <f t="shared" si="43"/>
        <v>224.88000000000002</v>
      </c>
      <c r="K500" s="887">
        <v>208.8</v>
      </c>
      <c r="L500" s="772">
        <f t="shared" si="44"/>
        <v>352.23999999999995</v>
      </c>
      <c r="N500" s="893" t="s">
        <v>321</v>
      </c>
      <c r="O500" s="892" t="s">
        <v>2260</v>
      </c>
      <c r="P500" s="891">
        <v>41821</v>
      </c>
      <c r="Q500" s="890">
        <v>360</v>
      </c>
      <c r="R500" s="889"/>
      <c r="S500" s="888">
        <v>20</v>
      </c>
      <c r="T500" s="887">
        <f t="shared" si="45"/>
        <v>7</v>
      </c>
      <c r="U500" s="887">
        <v>18</v>
      </c>
      <c r="V500" s="771">
        <f t="shared" si="46"/>
        <v>99</v>
      </c>
      <c r="W500" s="887">
        <v>117</v>
      </c>
      <c r="X500" s="772">
        <f t="shared" si="47"/>
        <v>243</v>
      </c>
    </row>
    <row r="501" spans="2:24" ht="15.75" x14ac:dyDescent="0.25">
      <c r="B501" s="893" t="s">
        <v>313</v>
      </c>
      <c r="C501" s="892" t="s">
        <v>532</v>
      </c>
      <c r="D501" s="891">
        <v>39478</v>
      </c>
      <c r="E501" s="890">
        <v>243.8</v>
      </c>
      <c r="F501" s="889"/>
      <c r="G501" s="888">
        <v>35</v>
      </c>
      <c r="H501" s="887">
        <f t="shared" si="42"/>
        <v>13</v>
      </c>
      <c r="I501" s="887">
        <v>-6.9599999999999991</v>
      </c>
      <c r="J501" s="771">
        <f t="shared" si="43"/>
        <v>97.46</v>
      </c>
      <c r="K501" s="887">
        <v>90.5</v>
      </c>
      <c r="L501" s="772">
        <f t="shared" si="44"/>
        <v>153.30000000000001</v>
      </c>
      <c r="N501" s="893" t="s">
        <v>321</v>
      </c>
      <c r="O501" s="892" t="s">
        <v>2260</v>
      </c>
      <c r="P501" s="891">
        <v>41821</v>
      </c>
      <c r="Q501" s="890">
        <v>360</v>
      </c>
      <c r="R501" s="889"/>
      <c r="S501" s="888">
        <v>20</v>
      </c>
      <c r="T501" s="887">
        <f t="shared" si="45"/>
        <v>7</v>
      </c>
      <c r="U501" s="887">
        <v>18</v>
      </c>
      <c r="V501" s="771">
        <f t="shared" si="46"/>
        <v>99</v>
      </c>
      <c r="W501" s="887">
        <v>117</v>
      </c>
      <c r="X501" s="772">
        <f t="shared" si="47"/>
        <v>243</v>
      </c>
    </row>
    <row r="502" spans="2:24" ht="15.75" x14ac:dyDescent="0.25">
      <c r="B502" s="893" t="s">
        <v>313</v>
      </c>
      <c r="C502" s="892" t="s">
        <v>532</v>
      </c>
      <c r="D502" s="891">
        <v>39478</v>
      </c>
      <c r="E502" s="890">
        <v>88.56</v>
      </c>
      <c r="F502" s="889"/>
      <c r="G502" s="888">
        <v>35</v>
      </c>
      <c r="H502" s="887">
        <f t="shared" si="42"/>
        <v>13</v>
      </c>
      <c r="I502" s="887">
        <v>-2.52</v>
      </c>
      <c r="J502" s="771">
        <f t="shared" si="43"/>
        <v>35.330000000000005</v>
      </c>
      <c r="K502" s="887">
        <v>32.81</v>
      </c>
      <c r="L502" s="772">
        <f t="shared" si="44"/>
        <v>55.75</v>
      </c>
      <c r="N502" s="893" t="s">
        <v>321</v>
      </c>
      <c r="O502" s="892" t="s">
        <v>2260</v>
      </c>
      <c r="P502" s="891">
        <v>41852</v>
      </c>
      <c r="Q502" s="890">
        <v>1440</v>
      </c>
      <c r="R502" s="889"/>
      <c r="S502" s="888">
        <v>20</v>
      </c>
      <c r="T502" s="887">
        <f t="shared" si="45"/>
        <v>7</v>
      </c>
      <c r="U502" s="887">
        <v>72.960000000000008</v>
      </c>
      <c r="V502" s="771">
        <f t="shared" si="46"/>
        <v>394.02</v>
      </c>
      <c r="W502" s="887">
        <v>466.98</v>
      </c>
      <c r="X502" s="772">
        <f t="shared" si="47"/>
        <v>973.02</v>
      </c>
    </row>
    <row r="503" spans="2:24" ht="15.75" x14ac:dyDescent="0.25">
      <c r="B503" s="893" t="s">
        <v>313</v>
      </c>
      <c r="C503" s="892" t="s">
        <v>532</v>
      </c>
      <c r="D503" s="891">
        <v>39478</v>
      </c>
      <c r="E503" s="890">
        <v>73.52</v>
      </c>
      <c r="F503" s="889"/>
      <c r="G503" s="888">
        <v>35</v>
      </c>
      <c r="H503" s="887">
        <f t="shared" si="42"/>
        <v>13</v>
      </c>
      <c r="I503" s="887">
        <v>-2.16</v>
      </c>
      <c r="J503" s="771">
        <f t="shared" si="43"/>
        <v>29.66</v>
      </c>
      <c r="K503" s="887">
        <v>27.5</v>
      </c>
      <c r="L503" s="772">
        <f t="shared" si="44"/>
        <v>46.019999999999996</v>
      </c>
      <c r="N503" s="893" t="s">
        <v>321</v>
      </c>
      <c r="O503" s="892" t="s">
        <v>2260</v>
      </c>
      <c r="P503" s="891">
        <v>41852</v>
      </c>
      <c r="Q503" s="890">
        <v>360</v>
      </c>
      <c r="R503" s="889"/>
      <c r="S503" s="888">
        <v>20</v>
      </c>
      <c r="T503" s="887">
        <f t="shared" si="45"/>
        <v>7</v>
      </c>
      <c r="U503" s="887">
        <v>20.88</v>
      </c>
      <c r="V503" s="771">
        <f t="shared" si="46"/>
        <v>68.23</v>
      </c>
      <c r="W503" s="887">
        <v>89.11</v>
      </c>
      <c r="X503" s="772">
        <f t="shared" si="47"/>
        <v>270.89</v>
      </c>
    </row>
    <row r="504" spans="2:24" ht="15.75" x14ac:dyDescent="0.25">
      <c r="B504" s="893" t="s">
        <v>313</v>
      </c>
      <c r="C504" s="892" t="s">
        <v>532</v>
      </c>
      <c r="D504" s="891">
        <v>39478</v>
      </c>
      <c r="E504" s="890">
        <v>161.72999999999999</v>
      </c>
      <c r="F504" s="889"/>
      <c r="G504" s="888">
        <v>35</v>
      </c>
      <c r="H504" s="887">
        <f t="shared" si="42"/>
        <v>13</v>
      </c>
      <c r="I504" s="887">
        <v>-4.68</v>
      </c>
      <c r="J504" s="771">
        <f t="shared" si="43"/>
        <v>65.16</v>
      </c>
      <c r="K504" s="887">
        <v>60.48</v>
      </c>
      <c r="L504" s="772">
        <f t="shared" si="44"/>
        <v>101.25</v>
      </c>
      <c r="N504" s="893" t="s">
        <v>321</v>
      </c>
      <c r="O504" s="892" t="s">
        <v>2260</v>
      </c>
      <c r="P504" s="891">
        <v>41852</v>
      </c>
      <c r="Q504" s="890">
        <v>360</v>
      </c>
      <c r="R504" s="889"/>
      <c r="S504" s="888">
        <v>20</v>
      </c>
      <c r="T504" s="887">
        <f t="shared" si="45"/>
        <v>7</v>
      </c>
      <c r="U504" s="887">
        <v>18</v>
      </c>
      <c r="V504" s="771">
        <f t="shared" si="46"/>
        <v>97.5</v>
      </c>
      <c r="W504" s="887">
        <v>115.5</v>
      </c>
      <c r="X504" s="772">
        <f t="shared" si="47"/>
        <v>244.5</v>
      </c>
    </row>
    <row r="505" spans="2:24" ht="15.75" x14ac:dyDescent="0.25">
      <c r="B505" s="893" t="s">
        <v>313</v>
      </c>
      <c r="C505" s="892" t="s">
        <v>532</v>
      </c>
      <c r="D505" s="891">
        <v>39478</v>
      </c>
      <c r="E505" s="890">
        <v>194.29</v>
      </c>
      <c r="F505" s="889"/>
      <c r="G505" s="888">
        <v>35</v>
      </c>
      <c r="H505" s="887">
        <f t="shared" si="42"/>
        <v>13</v>
      </c>
      <c r="I505" s="887">
        <v>-5.6400000000000006</v>
      </c>
      <c r="J505" s="771">
        <f t="shared" si="43"/>
        <v>77.64</v>
      </c>
      <c r="K505" s="887">
        <v>72</v>
      </c>
      <c r="L505" s="772">
        <f t="shared" si="44"/>
        <v>122.28999999999999</v>
      </c>
      <c r="N505" s="893" t="s">
        <v>321</v>
      </c>
      <c r="O505" s="892" t="s">
        <v>2260</v>
      </c>
      <c r="P505" s="891">
        <v>41852</v>
      </c>
      <c r="Q505" s="890">
        <v>360</v>
      </c>
      <c r="R505" s="889"/>
      <c r="S505" s="888">
        <v>20</v>
      </c>
      <c r="T505" s="887">
        <f t="shared" si="45"/>
        <v>7</v>
      </c>
      <c r="U505" s="887">
        <v>18.72</v>
      </c>
      <c r="V505" s="771">
        <f t="shared" si="46"/>
        <v>98.01</v>
      </c>
      <c r="W505" s="887">
        <v>116.73</v>
      </c>
      <c r="X505" s="772">
        <f t="shared" si="47"/>
        <v>243.26999999999998</v>
      </c>
    </row>
    <row r="506" spans="2:24" ht="15.75" x14ac:dyDescent="0.25">
      <c r="B506" s="893" t="s">
        <v>313</v>
      </c>
      <c r="C506" s="892" t="s">
        <v>532</v>
      </c>
      <c r="D506" s="891">
        <v>39478</v>
      </c>
      <c r="E506" s="890">
        <v>64.55</v>
      </c>
      <c r="F506" s="889"/>
      <c r="G506" s="888">
        <v>35</v>
      </c>
      <c r="H506" s="887">
        <f t="shared" si="42"/>
        <v>13</v>
      </c>
      <c r="I506" s="887">
        <v>-1.7999999999999998</v>
      </c>
      <c r="J506" s="771">
        <f t="shared" si="43"/>
        <v>25.740000000000002</v>
      </c>
      <c r="K506" s="887">
        <v>23.94</v>
      </c>
      <c r="L506" s="772">
        <f t="shared" si="44"/>
        <v>40.61</v>
      </c>
      <c r="N506" s="893" t="s">
        <v>321</v>
      </c>
      <c r="O506" s="892" t="s">
        <v>2260</v>
      </c>
      <c r="P506" s="891">
        <v>41852</v>
      </c>
      <c r="Q506" s="890">
        <v>720</v>
      </c>
      <c r="R506" s="889"/>
      <c r="S506" s="888">
        <v>20</v>
      </c>
      <c r="T506" s="887">
        <f t="shared" si="45"/>
        <v>7</v>
      </c>
      <c r="U506" s="887">
        <v>42.36</v>
      </c>
      <c r="V506" s="771">
        <f t="shared" si="46"/>
        <v>127.74</v>
      </c>
      <c r="W506" s="887">
        <v>170.1</v>
      </c>
      <c r="X506" s="772">
        <f t="shared" si="47"/>
        <v>549.9</v>
      </c>
    </row>
    <row r="507" spans="2:24" ht="15.75" x14ac:dyDescent="0.25">
      <c r="B507" s="893" t="s">
        <v>313</v>
      </c>
      <c r="C507" s="892" t="s">
        <v>532</v>
      </c>
      <c r="D507" s="891">
        <v>39478</v>
      </c>
      <c r="E507" s="890">
        <v>392.51</v>
      </c>
      <c r="F507" s="889"/>
      <c r="G507" s="888">
        <v>35</v>
      </c>
      <c r="H507" s="887">
        <f t="shared" si="42"/>
        <v>13</v>
      </c>
      <c r="I507" s="887">
        <v>-11.280000000000001</v>
      </c>
      <c r="J507" s="771">
        <f t="shared" si="43"/>
        <v>157.61000000000001</v>
      </c>
      <c r="K507" s="887">
        <v>146.33000000000001</v>
      </c>
      <c r="L507" s="772">
        <f t="shared" si="44"/>
        <v>246.17999999999998</v>
      </c>
      <c r="N507" s="893" t="s">
        <v>321</v>
      </c>
      <c r="O507" s="892" t="s">
        <v>2260</v>
      </c>
      <c r="P507" s="891">
        <v>41852</v>
      </c>
      <c r="Q507" s="890">
        <v>360</v>
      </c>
      <c r="R507" s="889"/>
      <c r="S507" s="888">
        <v>20</v>
      </c>
      <c r="T507" s="887">
        <f t="shared" si="45"/>
        <v>7</v>
      </c>
      <c r="U507" s="887">
        <v>21.36</v>
      </c>
      <c r="V507" s="771">
        <f t="shared" si="46"/>
        <v>60.78</v>
      </c>
      <c r="W507" s="887">
        <v>82.14</v>
      </c>
      <c r="X507" s="772">
        <f t="shared" si="47"/>
        <v>277.86</v>
      </c>
    </row>
    <row r="508" spans="2:24" ht="15.75" x14ac:dyDescent="0.25">
      <c r="B508" s="893" t="s">
        <v>313</v>
      </c>
      <c r="C508" s="892" t="s">
        <v>532</v>
      </c>
      <c r="D508" s="891">
        <v>39478</v>
      </c>
      <c r="E508" s="890">
        <v>1146.99</v>
      </c>
      <c r="F508" s="889"/>
      <c r="G508" s="888">
        <v>35</v>
      </c>
      <c r="H508" s="887">
        <f t="shared" si="42"/>
        <v>13</v>
      </c>
      <c r="I508" s="887">
        <v>-32.880000000000003</v>
      </c>
      <c r="J508" s="771">
        <f t="shared" si="43"/>
        <v>459.79</v>
      </c>
      <c r="K508" s="887">
        <v>426.91</v>
      </c>
      <c r="L508" s="772">
        <f t="shared" si="44"/>
        <v>720.07999999999993</v>
      </c>
      <c r="N508" s="893" t="s">
        <v>321</v>
      </c>
      <c r="O508" s="892" t="s">
        <v>2260</v>
      </c>
      <c r="P508" s="891">
        <v>41883</v>
      </c>
      <c r="Q508" s="890">
        <v>1080</v>
      </c>
      <c r="R508" s="889"/>
      <c r="S508" s="888">
        <v>20</v>
      </c>
      <c r="T508" s="887">
        <f t="shared" si="45"/>
        <v>7</v>
      </c>
      <c r="U508" s="887">
        <v>57.720000000000006</v>
      </c>
      <c r="V508" s="771">
        <f t="shared" si="46"/>
        <v>271.71999999999997</v>
      </c>
      <c r="W508" s="887">
        <v>329.44</v>
      </c>
      <c r="X508" s="772">
        <f t="shared" si="47"/>
        <v>750.56</v>
      </c>
    </row>
    <row r="509" spans="2:24" ht="15.75" x14ac:dyDescent="0.25">
      <c r="B509" s="893" t="s">
        <v>313</v>
      </c>
      <c r="C509" s="892" t="s">
        <v>532</v>
      </c>
      <c r="D509" s="891">
        <v>39478</v>
      </c>
      <c r="E509" s="890">
        <v>133.6</v>
      </c>
      <c r="F509" s="889"/>
      <c r="G509" s="888">
        <v>35</v>
      </c>
      <c r="H509" s="887">
        <f t="shared" si="42"/>
        <v>13</v>
      </c>
      <c r="I509" s="887">
        <v>-3.84</v>
      </c>
      <c r="J509" s="771">
        <f t="shared" si="43"/>
        <v>53.650000000000006</v>
      </c>
      <c r="K509" s="887">
        <v>49.81</v>
      </c>
      <c r="L509" s="772">
        <f t="shared" si="44"/>
        <v>83.789999999999992</v>
      </c>
      <c r="N509" s="893" t="s">
        <v>321</v>
      </c>
      <c r="O509" s="892" t="s">
        <v>2260</v>
      </c>
      <c r="P509" s="891">
        <v>41913</v>
      </c>
      <c r="Q509" s="890">
        <v>360</v>
      </c>
      <c r="R509" s="889"/>
      <c r="S509" s="888">
        <v>20</v>
      </c>
      <c r="T509" s="887">
        <f t="shared" si="45"/>
        <v>7</v>
      </c>
      <c r="U509" s="887">
        <v>18</v>
      </c>
      <c r="V509" s="771">
        <f t="shared" si="46"/>
        <v>94.5</v>
      </c>
      <c r="W509" s="887">
        <v>112.5</v>
      </c>
      <c r="X509" s="772">
        <f t="shared" si="47"/>
        <v>247.5</v>
      </c>
    </row>
    <row r="510" spans="2:24" ht="15.75" x14ac:dyDescent="0.25">
      <c r="B510" s="893" t="s">
        <v>313</v>
      </c>
      <c r="C510" s="892" t="s">
        <v>532</v>
      </c>
      <c r="D510" s="891">
        <v>39478</v>
      </c>
      <c r="E510" s="890">
        <v>1071.42</v>
      </c>
      <c r="F510" s="889"/>
      <c r="G510" s="888">
        <v>35</v>
      </c>
      <c r="H510" s="887">
        <f t="shared" si="42"/>
        <v>13</v>
      </c>
      <c r="I510" s="887">
        <v>-30.72</v>
      </c>
      <c r="J510" s="771">
        <f t="shared" si="43"/>
        <v>430.11</v>
      </c>
      <c r="K510" s="887">
        <v>399.39</v>
      </c>
      <c r="L510" s="772">
        <f t="shared" si="44"/>
        <v>672.03000000000009</v>
      </c>
      <c r="N510" s="893" t="s">
        <v>321</v>
      </c>
      <c r="O510" s="892" t="s">
        <v>2260</v>
      </c>
      <c r="P510" s="891">
        <v>41913</v>
      </c>
      <c r="Q510" s="890">
        <v>360</v>
      </c>
      <c r="R510" s="889"/>
      <c r="S510" s="888">
        <v>20</v>
      </c>
      <c r="T510" s="887">
        <f t="shared" si="45"/>
        <v>7</v>
      </c>
      <c r="U510" s="887">
        <v>18</v>
      </c>
      <c r="V510" s="771">
        <f t="shared" si="46"/>
        <v>94.5</v>
      </c>
      <c r="W510" s="887">
        <v>112.5</v>
      </c>
      <c r="X510" s="772">
        <f t="shared" si="47"/>
        <v>247.5</v>
      </c>
    </row>
    <row r="511" spans="2:24" ht="15.75" x14ac:dyDescent="0.25">
      <c r="B511" s="893" t="s">
        <v>313</v>
      </c>
      <c r="C511" s="892" t="s">
        <v>532</v>
      </c>
      <c r="D511" s="891">
        <v>39478</v>
      </c>
      <c r="E511" s="890">
        <v>465.25</v>
      </c>
      <c r="F511" s="889"/>
      <c r="G511" s="888">
        <v>35</v>
      </c>
      <c r="H511" s="887">
        <f t="shared" si="42"/>
        <v>13</v>
      </c>
      <c r="I511" s="887">
        <v>-13.32</v>
      </c>
      <c r="J511" s="771">
        <f t="shared" si="43"/>
        <v>186.35</v>
      </c>
      <c r="K511" s="887">
        <v>173.03</v>
      </c>
      <c r="L511" s="772">
        <f t="shared" si="44"/>
        <v>292.22000000000003</v>
      </c>
      <c r="N511" s="893" t="s">
        <v>321</v>
      </c>
      <c r="O511" s="892" t="s">
        <v>2260</v>
      </c>
      <c r="P511" s="891">
        <v>41913</v>
      </c>
      <c r="Q511" s="890">
        <v>720</v>
      </c>
      <c r="R511" s="889"/>
      <c r="S511" s="888">
        <v>20</v>
      </c>
      <c r="T511" s="887">
        <f t="shared" si="45"/>
        <v>7</v>
      </c>
      <c r="U511" s="887">
        <v>36</v>
      </c>
      <c r="V511" s="771">
        <f t="shared" si="46"/>
        <v>189</v>
      </c>
      <c r="W511" s="887">
        <v>225</v>
      </c>
      <c r="X511" s="772">
        <f t="shared" si="47"/>
        <v>495</v>
      </c>
    </row>
    <row r="512" spans="2:24" ht="15.75" x14ac:dyDescent="0.25">
      <c r="B512" s="893" t="s">
        <v>313</v>
      </c>
      <c r="C512" s="892" t="s">
        <v>532</v>
      </c>
      <c r="D512" s="891">
        <v>39478</v>
      </c>
      <c r="E512" s="890">
        <v>527.76</v>
      </c>
      <c r="F512" s="889"/>
      <c r="G512" s="888">
        <v>35</v>
      </c>
      <c r="H512" s="887">
        <f t="shared" si="42"/>
        <v>13</v>
      </c>
      <c r="I512" s="887">
        <v>-15.120000000000001</v>
      </c>
      <c r="J512" s="771">
        <f t="shared" si="43"/>
        <v>211.49</v>
      </c>
      <c r="K512" s="887">
        <v>196.37</v>
      </c>
      <c r="L512" s="772">
        <f t="shared" si="44"/>
        <v>331.39</v>
      </c>
      <c r="N512" s="893" t="s">
        <v>321</v>
      </c>
      <c r="O512" s="892" t="s">
        <v>2260</v>
      </c>
      <c r="P512" s="891">
        <v>41944</v>
      </c>
      <c r="Q512" s="890">
        <v>2160</v>
      </c>
      <c r="R512" s="889"/>
      <c r="S512" s="888">
        <v>20</v>
      </c>
      <c r="T512" s="887">
        <f t="shared" si="45"/>
        <v>7</v>
      </c>
      <c r="U512" s="887">
        <v>117.12</v>
      </c>
      <c r="V512" s="771">
        <f t="shared" si="46"/>
        <v>521.1</v>
      </c>
      <c r="W512" s="887">
        <v>638.22</v>
      </c>
      <c r="X512" s="772">
        <f t="shared" si="47"/>
        <v>1521.78</v>
      </c>
    </row>
    <row r="513" spans="2:24" ht="15.75" x14ac:dyDescent="0.25">
      <c r="B513" s="893" t="s">
        <v>313</v>
      </c>
      <c r="C513" s="892" t="s">
        <v>532</v>
      </c>
      <c r="D513" s="891">
        <v>39478</v>
      </c>
      <c r="E513" s="890">
        <v>772.24</v>
      </c>
      <c r="F513" s="889"/>
      <c r="G513" s="888">
        <v>35</v>
      </c>
      <c r="H513" s="887">
        <f t="shared" si="42"/>
        <v>13</v>
      </c>
      <c r="I513" s="887">
        <v>-22.200000000000003</v>
      </c>
      <c r="J513" s="771">
        <f t="shared" si="43"/>
        <v>310.14999999999998</v>
      </c>
      <c r="K513" s="887">
        <v>287.95</v>
      </c>
      <c r="L513" s="772">
        <f t="shared" si="44"/>
        <v>484.29</v>
      </c>
      <c r="N513" s="893" t="s">
        <v>321</v>
      </c>
      <c r="O513" s="892" t="s">
        <v>2260</v>
      </c>
      <c r="P513" s="891">
        <v>41944</v>
      </c>
      <c r="Q513" s="890">
        <v>360</v>
      </c>
      <c r="R513" s="889"/>
      <c r="S513" s="888">
        <v>20</v>
      </c>
      <c r="T513" s="887">
        <f t="shared" si="45"/>
        <v>7</v>
      </c>
      <c r="U513" s="887">
        <v>18.84</v>
      </c>
      <c r="V513" s="771">
        <f t="shared" si="46"/>
        <v>96.32</v>
      </c>
      <c r="W513" s="887">
        <v>115.16</v>
      </c>
      <c r="X513" s="772">
        <f t="shared" si="47"/>
        <v>244.84</v>
      </c>
    </row>
    <row r="514" spans="2:24" ht="15.75" x14ac:dyDescent="0.25">
      <c r="B514" s="893" t="s">
        <v>313</v>
      </c>
      <c r="C514" s="892" t="s">
        <v>532</v>
      </c>
      <c r="D514" s="891">
        <v>39478</v>
      </c>
      <c r="E514" s="890">
        <v>94.12</v>
      </c>
      <c r="F514" s="889"/>
      <c r="G514" s="888">
        <v>35</v>
      </c>
      <c r="H514" s="887">
        <f t="shared" si="42"/>
        <v>13</v>
      </c>
      <c r="I514" s="887">
        <v>-2.64</v>
      </c>
      <c r="J514" s="771">
        <f t="shared" si="43"/>
        <v>37.81</v>
      </c>
      <c r="K514" s="887">
        <v>35.17</v>
      </c>
      <c r="L514" s="772">
        <f t="shared" si="44"/>
        <v>58.95</v>
      </c>
      <c r="N514" s="893" t="s">
        <v>321</v>
      </c>
      <c r="O514" s="892" t="s">
        <v>2260</v>
      </c>
      <c r="P514" s="891">
        <v>41944</v>
      </c>
      <c r="Q514" s="890">
        <v>360</v>
      </c>
      <c r="R514" s="889"/>
      <c r="S514" s="888">
        <v>20</v>
      </c>
      <c r="T514" s="887">
        <f t="shared" si="45"/>
        <v>7</v>
      </c>
      <c r="U514" s="887">
        <v>18</v>
      </c>
      <c r="V514" s="771">
        <f t="shared" si="46"/>
        <v>108.75</v>
      </c>
      <c r="W514" s="887">
        <v>126.75</v>
      </c>
      <c r="X514" s="772">
        <f t="shared" si="47"/>
        <v>233.25</v>
      </c>
    </row>
    <row r="515" spans="2:24" ht="15.75" x14ac:dyDescent="0.25">
      <c r="B515" s="893" t="s">
        <v>313</v>
      </c>
      <c r="C515" s="892" t="s">
        <v>532</v>
      </c>
      <c r="D515" s="891">
        <v>39478</v>
      </c>
      <c r="E515" s="890">
        <v>5082.7299999999996</v>
      </c>
      <c r="F515" s="889"/>
      <c r="G515" s="888">
        <v>35</v>
      </c>
      <c r="H515" s="887">
        <f t="shared" si="42"/>
        <v>13</v>
      </c>
      <c r="I515" s="887">
        <v>-145.68</v>
      </c>
      <c r="J515" s="771">
        <f t="shared" si="43"/>
        <v>2036.91</v>
      </c>
      <c r="K515" s="887">
        <v>1891.23</v>
      </c>
      <c r="L515" s="772">
        <f t="shared" si="44"/>
        <v>3191.4999999999995</v>
      </c>
      <c r="N515" s="893" t="s">
        <v>321</v>
      </c>
      <c r="O515" s="892" t="s">
        <v>2260</v>
      </c>
      <c r="P515" s="891">
        <v>41974</v>
      </c>
      <c r="Q515" s="890">
        <v>360</v>
      </c>
      <c r="R515" s="889"/>
      <c r="S515" s="888">
        <v>20</v>
      </c>
      <c r="T515" s="887">
        <f t="shared" si="45"/>
        <v>7</v>
      </c>
      <c r="U515" s="887">
        <v>10.08</v>
      </c>
      <c r="V515" s="771">
        <f t="shared" si="46"/>
        <v>218.79999999999998</v>
      </c>
      <c r="W515" s="887">
        <v>228.88</v>
      </c>
      <c r="X515" s="772">
        <f t="shared" si="47"/>
        <v>131.12</v>
      </c>
    </row>
    <row r="516" spans="2:24" ht="15.75" x14ac:dyDescent="0.25">
      <c r="B516" s="893" t="s">
        <v>313</v>
      </c>
      <c r="C516" s="892" t="s">
        <v>532</v>
      </c>
      <c r="D516" s="891">
        <v>39478</v>
      </c>
      <c r="E516" s="890">
        <v>3034.08</v>
      </c>
      <c r="F516" s="889"/>
      <c r="G516" s="888">
        <v>35</v>
      </c>
      <c r="H516" s="887">
        <f t="shared" si="42"/>
        <v>13</v>
      </c>
      <c r="I516" s="887">
        <v>-87</v>
      </c>
      <c r="J516" s="771">
        <f t="shared" si="43"/>
        <v>1215.6500000000001</v>
      </c>
      <c r="K516" s="887">
        <v>1128.6500000000001</v>
      </c>
      <c r="L516" s="772">
        <f t="shared" si="44"/>
        <v>1905.4299999999998</v>
      </c>
      <c r="N516" s="893" t="s">
        <v>321</v>
      </c>
      <c r="O516" s="892" t="s">
        <v>2260</v>
      </c>
      <c r="P516" s="891">
        <v>42005</v>
      </c>
      <c r="Q516" s="890">
        <v>720</v>
      </c>
      <c r="R516" s="889"/>
      <c r="S516" s="888">
        <v>20</v>
      </c>
      <c r="T516" s="887">
        <f t="shared" si="45"/>
        <v>7</v>
      </c>
      <c r="U516" s="887">
        <v>51.12</v>
      </c>
      <c r="V516" s="771">
        <f t="shared" si="46"/>
        <v>4.2100000000000009</v>
      </c>
      <c r="W516" s="887">
        <v>55.33</v>
      </c>
      <c r="X516" s="772">
        <f t="shared" si="47"/>
        <v>664.67</v>
      </c>
    </row>
    <row r="517" spans="2:24" ht="15.75" x14ac:dyDescent="0.25">
      <c r="B517" s="893" t="s">
        <v>313</v>
      </c>
      <c r="C517" s="892" t="s">
        <v>532</v>
      </c>
      <c r="D517" s="891">
        <v>39478</v>
      </c>
      <c r="E517" s="890">
        <v>3200.65</v>
      </c>
      <c r="F517" s="889"/>
      <c r="G517" s="888">
        <v>35</v>
      </c>
      <c r="H517" s="887">
        <f t="shared" si="42"/>
        <v>13</v>
      </c>
      <c r="I517" s="887">
        <v>-91.92</v>
      </c>
      <c r="J517" s="771">
        <f t="shared" si="43"/>
        <v>1284.6000000000001</v>
      </c>
      <c r="K517" s="887">
        <v>1192.68</v>
      </c>
      <c r="L517" s="772">
        <f t="shared" si="44"/>
        <v>2007.97</v>
      </c>
      <c r="N517" s="893" t="s">
        <v>321</v>
      </c>
      <c r="O517" s="892" t="s">
        <v>2260</v>
      </c>
      <c r="P517" s="891">
        <v>42005</v>
      </c>
      <c r="Q517" s="890">
        <v>1800</v>
      </c>
      <c r="R517" s="889"/>
      <c r="S517" s="888">
        <v>20</v>
      </c>
      <c r="T517" s="887">
        <f t="shared" si="45"/>
        <v>7</v>
      </c>
      <c r="U517" s="887">
        <v>90</v>
      </c>
      <c r="V517" s="771">
        <f t="shared" si="46"/>
        <v>450</v>
      </c>
      <c r="W517" s="887">
        <v>540</v>
      </c>
      <c r="X517" s="772">
        <f t="shared" si="47"/>
        <v>1260</v>
      </c>
    </row>
    <row r="518" spans="2:24" ht="15.75" x14ac:dyDescent="0.25">
      <c r="B518" s="893" t="s">
        <v>313</v>
      </c>
      <c r="C518" s="892" t="s">
        <v>532</v>
      </c>
      <c r="D518" s="891">
        <v>39478</v>
      </c>
      <c r="E518" s="890">
        <v>1527.35</v>
      </c>
      <c r="F518" s="889"/>
      <c r="G518" s="888">
        <v>35</v>
      </c>
      <c r="H518" s="887">
        <f t="shared" si="42"/>
        <v>13</v>
      </c>
      <c r="I518" s="887">
        <v>-43.8</v>
      </c>
      <c r="J518" s="771">
        <f t="shared" si="43"/>
        <v>612.41999999999996</v>
      </c>
      <c r="K518" s="887">
        <v>568.62</v>
      </c>
      <c r="L518" s="772">
        <f t="shared" si="44"/>
        <v>958.7299999999999</v>
      </c>
      <c r="N518" s="893" t="s">
        <v>321</v>
      </c>
      <c r="O518" s="892" t="s">
        <v>2260</v>
      </c>
      <c r="P518" s="891">
        <v>42036</v>
      </c>
      <c r="Q518" s="890">
        <v>360</v>
      </c>
      <c r="R518" s="889"/>
      <c r="S518" s="888">
        <v>20</v>
      </c>
      <c r="T518" s="887">
        <f t="shared" si="45"/>
        <v>6</v>
      </c>
      <c r="U518" s="887">
        <v>18</v>
      </c>
      <c r="V518" s="771">
        <f t="shared" si="46"/>
        <v>88.5</v>
      </c>
      <c r="W518" s="887">
        <v>106.5</v>
      </c>
      <c r="X518" s="772">
        <f t="shared" si="47"/>
        <v>253.5</v>
      </c>
    </row>
    <row r="519" spans="2:24" ht="15.75" x14ac:dyDescent="0.25">
      <c r="B519" s="893" t="s">
        <v>313</v>
      </c>
      <c r="C519" s="892" t="s">
        <v>532</v>
      </c>
      <c r="D519" s="891">
        <v>39478</v>
      </c>
      <c r="E519" s="890">
        <v>212.67</v>
      </c>
      <c r="F519" s="889"/>
      <c r="G519" s="888">
        <v>35</v>
      </c>
      <c r="H519" s="887">
        <f t="shared" si="42"/>
        <v>13</v>
      </c>
      <c r="I519" s="887">
        <v>-6.12</v>
      </c>
      <c r="J519" s="771">
        <f t="shared" si="43"/>
        <v>85.47</v>
      </c>
      <c r="K519" s="887">
        <v>79.349999999999994</v>
      </c>
      <c r="L519" s="772">
        <f t="shared" si="44"/>
        <v>133.32</v>
      </c>
      <c r="N519" s="893" t="s">
        <v>321</v>
      </c>
      <c r="O519" s="892" t="s">
        <v>2260</v>
      </c>
      <c r="P519" s="891">
        <v>42036</v>
      </c>
      <c r="Q519" s="890">
        <v>1800</v>
      </c>
      <c r="R519" s="889"/>
      <c r="S519" s="888">
        <v>20</v>
      </c>
      <c r="T519" s="887">
        <f t="shared" si="45"/>
        <v>6</v>
      </c>
      <c r="U519" s="887">
        <v>77.400000000000006</v>
      </c>
      <c r="V519" s="771">
        <f t="shared" si="46"/>
        <v>716.97</v>
      </c>
      <c r="W519" s="887">
        <v>794.37</v>
      </c>
      <c r="X519" s="772">
        <f t="shared" si="47"/>
        <v>1005.63</v>
      </c>
    </row>
    <row r="520" spans="2:24" ht="15.75" x14ac:dyDescent="0.25">
      <c r="B520" s="893" t="s">
        <v>313</v>
      </c>
      <c r="C520" s="892" t="s">
        <v>532</v>
      </c>
      <c r="D520" s="891">
        <v>39478</v>
      </c>
      <c r="E520" s="890">
        <v>97.53</v>
      </c>
      <c r="F520" s="889"/>
      <c r="G520" s="888">
        <v>35</v>
      </c>
      <c r="H520" s="887">
        <f t="shared" ref="H520:H583" si="48">IF(E520&lt;&gt;"",IF((TestEOY-D520)/365&gt;G520,G520,ROUNDUP(((TestEOY-D520)/365),0)),"")</f>
        <v>13</v>
      </c>
      <c r="I520" s="887">
        <v>-2.7600000000000002</v>
      </c>
      <c r="J520" s="771">
        <f t="shared" ref="J520:J583" si="49">K520-I520</f>
        <v>38.769999999999996</v>
      </c>
      <c r="K520" s="887">
        <v>36.01</v>
      </c>
      <c r="L520" s="772">
        <f t="shared" ref="L520:L583" si="50">IFERROR(IF(K520&gt;E520,0,(+E520-K520))-F520,"")</f>
        <v>61.52</v>
      </c>
      <c r="N520" s="893" t="s">
        <v>321</v>
      </c>
      <c r="O520" s="892" t="s">
        <v>2260</v>
      </c>
      <c r="P520" s="891">
        <v>42036</v>
      </c>
      <c r="Q520" s="890">
        <v>360</v>
      </c>
      <c r="R520" s="889"/>
      <c r="S520" s="888">
        <v>20</v>
      </c>
      <c r="T520" s="887">
        <f t="shared" ref="T520:T583" si="51">IF(Q520&lt;&gt;"",IF((TestEOY-P520)/365&gt;S520,S520,ROUNDUP(((TestEOY-P520)/365),0)),"")</f>
        <v>6</v>
      </c>
      <c r="U520" s="887">
        <v>18.12</v>
      </c>
      <c r="V520" s="771">
        <f t="shared" ref="V520:V583" si="52">W520-U520</f>
        <v>87.97999999999999</v>
      </c>
      <c r="W520" s="887">
        <v>106.1</v>
      </c>
      <c r="X520" s="772">
        <f t="shared" ref="X520:X583" si="53">IFERROR(IF(W520&gt;Q520,0,(+Q520-W520))-R520,"")</f>
        <v>253.9</v>
      </c>
    </row>
    <row r="521" spans="2:24" ht="15.75" x14ac:dyDescent="0.25">
      <c r="B521" s="893" t="s">
        <v>313</v>
      </c>
      <c r="C521" s="892" t="s">
        <v>532</v>
      </c>
      <c r="D521" s="891">
        <v>39478</v>
      </c>
      <c r="E521" s="890">
        <v>567.95000000000005</v>
      </c>
      <c r="F521" s="889"/>
      <c r="G521" s="888">
        <v>35</v>
      </c>
      <c r="H521" s="887">
        <f t="shared" si="48"/>
        <v>13</v>
      </c>
      <c r="I521" s="887">
        <v>-16.32</v>
      </c>
      <c r="J521" s="771">
        <f t="shared" si="49"/>
        <v>228.03</v>
      </c>
      <c r="K521" s="887">
        <v>211.71</v>
      </c>
      <c r="L521" s="772">
        <f t="shared" si="50"/>
        <v>356.24</v>
      </c>
      <c r="N521" s="893" t="s">
        <v>321</v>
      </c>
      <c r="O521" s="892" t="s">
        <v>2260</v>
      </c>
      <c r="P521" s="891">
        <v>42036</v>
      </c>
      <c r="Q521" s="890">
        <v>360</v>
      </c>
      <c r="R521" s="889"/>
      <c r="S521" s="888">
        <v>20</v>
      </c>
      <c r="T521" s="887">
        <f t="shared" si="51"/>
        <v>6</v>
      </c>
      <c r="U521" s="887">
        <v>18</v>
      </c>
      <c r="V521" s="771">
        <f t="shared" si="52"/>
        <v>88.5</v>
      </c>
      <c r="W521" s="887">
        <v>106.5</v>
      </c>
      <c r="X521" s="772">
        <f t="shared" si="53"/>
        <v>253.5</v>
      </c>
    </row>
    <row r="522" spans="2:24" ht="15.75" x14ac:dyDescent="0.25">
      <c r="B522" s="893" t="s">
        <v>313</v>
      </c>
      <c r="C522" s="892" t="s">
        <v>532</v>
      </c>
      <c r="D522" s="891">
        <v>39478</v>
      </c>
      <c r="E522" s="890">
        <v>867.38</v>
      </c>
      <c r="F522" s="889"/>
      <c r="G522" s="888">
        <v>35</v>
      </c>
      <c r="H522" s="887">
        <f t="shared" si="48"/>
        <v>13</v>
      </c>
      <c r="I522" s="887">
        <v>-24.96</v>
      </c>
      <c r="J522" s="771">
        <f t="shared" si="49"/>
        <v>348.58</v>
      </c>
      <c r="K522" s="887">
        <v>323.62</v>
      </c>
      <c r="L522" s="772">
        <f t="shared" si="50"/>
        <v>543.76</v>
      </c>
      <c r="N522" s="893" t="s">
        <v>321</v>
      </c>
      <c r="O522" s="892" t="s">
        <v>2260</v>
      </c>
      <c r="P522" s="891">
        <v>42064</v>
      </c>
      <c r="Q522" s="890">
        <v>720</v>
      </c>
      <c r="R522" s="889"/>
      <c r="S522" s="888">
        <v>20</v>
      </c>
      <c r="T522" s="887">
        <f t="shared" si="51"/>
        <v>6</v>
      </c>
      <c r="U522" s="887">
        <v>60.599999999999994</v>
      </c>
      <c r="V522" s="771">
        <f t="shared" si="52"/>
        <v>-128.63</v>
      </c>
      <c r="W522" s="887">
        <v>-68.03</v>
      </c>
      <c r="X522" s="772">
        <f t="shared" si="53"/>
        <v>788.03</v>
      </c>
    </row>
    <row r="523" spans="2:24" ht="15.75" x14ac:dyDescent="0.25">
      <c r="B523" s="893" t="s">
        <v>313</v>
      </c>
      <c r="C523" s="892" t="s">
        <v>532</v>
      </c>
      <c r="D523" s="891">
        <v>39478</v>
      </c>
      <c r="E523" s="890">
        <v>155.26</v>
      </c>
      <c r="F523" s="889"/>
      <c r="G523" s="888">
        <v>35</v>
      </c>
      <c r="H523" s="887">
        <f t="shared" si="48"/>
        <v>13</v>
      </c>
      <c r="I523" s="887">
        <v>-4.4399999999999995</v>
      </c>
      <c r="J523" s="771">
        <f t="shared" si="49"/>
        <v>62.14</v>
      </c>
      <c r="K523" s="887">
        <v>57.7</v>
      </c>
      <c r="L523" s="772">
        <f t="shared" si="50"/>
        <v>97.559999999999988</v>
      </c>
      <c r="N523" s="893" t="s">
        <v>321</v>
      </c>
      <c r="O523" s="892" t="s">
        <v>2260</v>
      </c>
      <c r="P523" s="891">
        <v>42064</v>
      </c>
      <c r="Q523" s="890">
        <v>360</v>
      </c>
      <c r="R523" s="889"/>
      <c r="S523" s="888">
        <v>20</v>
      </c>
      <c r="T523" s="887">
        <f t="shared" si="51"/>
        <v>6</v>
      </c>
      <c r="U523" s="887">
        <v>18.96</v>
      </c>
      <c r="V523" s="771">
        <f t="shared" si="52"/>
        <v>76.039999999999992</v>
      </c>
      <c r="W523" s="887">
        <v>95</v>
      </c>
      <c r="X523" s="772">
        <f t="shared" si="53"/>
        <v>265</v>
      </c>
    </row>
    <row r="524" spans="2:24" ht="15.75" x14ac:dyDescent="0.25">
      <c r="B524" s="893" t="s">
        <v>313</v>
      </c>
      <c r="C524" s="892" t="s">
        <v>532</v>
      </c>
      <c r="D524" s="891">
        <v>39478</v>
      </c>
      <c r="E524" s="890">
        <v>3240.84</v>
      </c>
      <c r="F524" s="889"/>
      <c r="G524" s="888">
        <v>35</v>
      </c>
      <c r="H524" s="887">
        <f t="shared" si="48"/>
        <v>13</v>
      </c>
      <c r="I524" s="887">
        <v>-92.88</v>
      </c>
      <c r="J524" s="771">
        <f t="shared" si="49"/>
        <v>1298.94</v>
      </c>
      <c r="K524" s="887">
        <v>1206.06</v>
      </c>
      <c r="L524" s="772">
        <f t="shared" si="50"/>
        <v>2034.7800000000002</v>
      </c>
      <c r="N524" s="893" t="s">
        <v>321</v>
      </c>
      <c r="O524" s="892" t="s">
        <v>2260</v>
      </c>
      <c r="P524" s="891">
        <v>42064</v>
      </c>
      <c r="Q524" s="890">
        <v>360</v>
      </c>
      <c r="R524" s="889"/>
      <c r="S524" s="888">
        <v>20</v>
      </c>
      <c r="T524" s="887">
        <f t="shared" si="51"/>
        <v>6</v>
      </c>
      <c r="U524" s="887">
        <v>20.28</v>
      </c>
      <c r="V524" s="771">
        <f t="shared" si="52"/>
        <v>54.959999999999994</v>
      </c>
      <c r="W524" s="887">
        <v>75.239999999999995</v>
      </c>
      <c r="X524" s="772">
        <f t="shared" si="53"/>
        <v>284.76</v>
      </c>
    </row>
    <row r="525" spans="2:24" ht="15.75" x14ac:dyDescent="0.25">
      <c r="B525" s="893" t="s">
        <v>313</v>
      </c>
      <c r="C525" s="892" t="s">
        <v>532</v>
      </c>
      <c r="D525" s="891">
        <v>39478</v>
      </c>
      <c r="E525" s="890">
        <v>70.81</v>
      </c>
      <c r="F525" s="889"/>
      <c r="G525" s="888">
        <v>35</v>
      </c>
      <c r="H525" s="887">
        <f t="shared" si="48"/>
        <v>13</v>
      </c>
      <c r="I525" s="887">
        <v>-2.04</v>
      </c>
      <c r="J525" s="771">
        <f t="shared" si="49"/>
        <v>28.48</v>
      </c>
      <c r="K525" s="887">
        <v>26.44</v>
      </c>
      <c r="L525" s="772">
        <f t="shared" si="50"/>
        <v>44.370000000000005</v>
      </c>
      <c r="N525" s="893" t="s">
        <v>321</v>
      </c>
      <c r="O525" s="892" t="s">
        <v>2260</v>
      </c>
      <c r="P525" s="891">
        <v>42064</v>
      </c>
      <c r="Q525" s="890">
        <v>360</v>
      </c>
      <c r="R525" s="889"/>
      <c r="S525" s="888">
        <v>20</v>
      </c>
      <c r="T525" s="887">
        <f t="shared" si="51"/>
        <v>6</v>
      </c>
      <c r="U525" s="887">
        <v>18.96</v>
      </c>
      <c r="V525" s="771">
        <f t="shared" si="52"/>
        <v>76.06</v>
      </c>
      <c r="W525" s="887">
        <v>95.02</v>
      </c>
      <c r="X525" s="772">
        <f t="shared" si="53"/>
        <v>264.98</v>
      </c>
    </row>
    <row r="526" spans="2:24" ht="15.75" x14ac:dyDescent="0.25">
      <c r="B526" s="893" t="s">
        <v>313</v>
      </c>
      <c r="C526" s="892" t="s">
        <v>532</v>
      </c>
      <c r="D526" s="891">
        <v>39478</v>
      </c>
      <c r="E526" s="890">
        <v>506.04</v>
      </c>
      <c r="F526" s="889"/>
      <c r="G526" s="888">
        <v>35</v>
      </c>
      <c r="H526" s="887">
        <f t="shared" si="48"/>
        <v>13</v>
      </c>
      <c r="I526" s="887">
        <v>-14.52</v>
      </c>
      <c r="J526" s="771">
        <f t="shared" si="49"/>
        <v>202.98000000000002</v>
      </c>
      <c r="K526" s="887">
        <v>188.46</v>
      </c>
      <c r="L526" s="772">
        <f t="shared" si="50"/>
        <v>317.58000000000004</v>
      </c>
      <c r="N526" s="893" t="s">
        <v>321</v>
      </c>
      <c r="O526" s="892" t="s">
        <v>2260</v>
      </c>
      <c r="P526" s="891">
        <v>42064</v>
      </c>
      <c r="Q526" s="890">
        <v>360</v>
      </c>
      <c r="R526" s="889"/>
      <c r="S526" s="888">
        <v>20</v>
      </c>
      <c r="T526" s="887">
        <f t="shared" si="51"/>
        <v>6</v>
      </c>
      <c r="U526" s="887">
        <v>18.72</v>
      </c>
      <c r="V526" s="771">
        <f t="shared" si="52"/>
        <v>80.040000000000006</v>
      </c>
      <c r="W526" s="887">
        <v>98.76</v>
      </c>
      <c r="X526" s="772">
        <f t="shared" si="53"/>
        <v>261.24</v>
      </c>
    </row>
    <row r="527" spans="2:24" ht="15.75" x14ac:dyDescent="0.25">
      <c r="B527" s="893" t="s">
        <v>313</v>
      </c>
      <c r="C527" s="892" t="s">
        <v>532</v>
      </c>
      <c r="D527" s="891">
        <v>39478</v>
      </c>
      <c r="E527" s="890">
        <v>38.57</v>
      </c>
      <c r="F527" s="889"/>
      <c r="G527" s="888">
        <v>35</v>
      </c>
      <c r="H527" s="887">
        <f t="shared" si="48"/>
        <v>13</v>
      </c>
      <c r="I527" s="887">
        <v>-1.08</v>
      </c>
      <c r="J527" s="771">
        <f t="shared" si="49"/>
        <v>15.23</v>
      </c>
      <c r="K527" s="887">
        <v>14.15</v>
      </c>
      <c r="L527" s="772">
        <f t="shared" si="50"/>
        <v>24.42</v>
      </c>
      <c r="N527" s="893" t="s">
        <v>321</v>
      </c>
      <c r="O527" s="892" t="s">
        <v>2260</v>
      </c>
      <c r="P527" s="891">
        <v>42064</v>
      </c>
      <c r="Q527" s="890">
        <v>360</v>
      </c>
      <c r="R527" s="889"/>
      <c r="S527" s="888">
        <v>20</v>
      </c>
      <c r="T527" s="887">
        <f t="shared" si="51"/>
        <v>6</v>
      </c>
      <c r="U527" s="887">
        <v>18.36</v>
      </c>
      <c r="V527" s="771">
        <f t="shared" si="52"/>
        <v>85.44</v>
      </c>
      <c r="W527" s="887">
        <v>103.8</v>
      </c>
      <c r="X527" s="772">
        <f t="shared" si="53"/>
        <v>256.2</v>
      </c>
    </row>
    <row r="528" spans="2:24" ht="15.75" x14ac:dyDescent="0.25">
      <c r="B528" s="893" t="s">
        <v>313</v>
      </c>
      <c r="C528" s="892" t="s">
        <v>532</v>
      </c>
      <c r="D528" s="891">
        <v>39478</v>
      </c>
      <c r="E528" s="890">
        <v>632.45000000000005</v>
      </c>
      <c r="F528" s="889"/>
      <c r="G528" s="888">
        <v>35</v>
      </c>
      <c r="H528" s="887">
        <f t="shared" si="48"/>
        <v>13</v>
      </c>
      <c r="I528" s="887">
        <v>-18.12</v>
      </c>
      <c r="J528" s="771">
        <f t="shared" si="49"/>
        <v>253.44</v>
      </c>
      <c r="K528" s="887">
        <v>235.32</v>
      </c>
      <c r="L528" s="772">
        <f t="shared" si="50"/>
        <v>397.13000000000005</v>
      </c>
      <c r="N528" s="893" t="s">
        <v>321</v>
      </c>
      <c r="O528" s="892" t="s">
        <v>2260</v>
      </c>
      <c r="P528" s="891">
        <v>42095</v>
      </c>
      <c r="Q528" s="890">
        <v>2160</v>
      </c>
      <c r="R528" s="889"/>
      <c r="S528" s="888">
        <v>20</v>
      </c>
      <c r="T528" s="887">
        <f t="shared" si="51"/>
        <v>6</v>
      </c>
      <c r="U528" s="887">
        <v>84.84</v>
      </c>
      <c r="V528" s="771">
        <f t="shared" si="52"/>
        <v>973.01999999999987</v>
      </c>
      <c r="W528" s="887">
        <v>1057.8599999999999</v>
      </c>
      <c r="X528" s="772">
        <f t="shared" si="53"/>
        <v>1102.1400000000001</v>
      </c>
    </row>
    <row r="529" spans="2:24" ht="15.75" x14ac:dyDescent="0.25">
      <c r="B529" s="893" t="s">
        <v>313</v>
      </c>
      <c r="C529" s="892" t="s">
        <v>532</v>
      </c>
      <c r="D529" s="891">
        <v>39478</v>
      </c>
      <c r="E529" s="890">
        <v>306.58</v>
      </c>
      <c r="F529" s="889"/>
      <c r="G529" s="888">
        <v>35</v>
      </c>
      <c r="H529" s="887">
        <f t="shared" si="48"/>
        <v>13</v>
      </c>
      <c r="I529" s="887">
        <v>-8.76</v>
      </c>
      <c r="J529" s="771">
        <f t="shared" si="49"/>
        <v>122.77000000000001</v>
      </c>
      <c r="K529" s="887">
        <v>114.01</v>
      </c>
      <c r="L529" s="772">
        <f t="shared" si="50"/>
        <v>192.57</v>
      </c>
      <c r="N529" s="893" t="s">
        <v>321</v>
      </c>
      <c r="O529" s="892" t="s">
        <v>2260</v>
      </c>
      <c r="P529" s="891">
        <v>42095</v>
      </c>
      <c r="Q529" s="890">
        <v>360</v>
      </c>
      <c r="R529" s="889"/>
      <c r="S529" s="888">
        <v>20</v>
      </c>
      <c r="T529" s="887">
        <f t="shared" si="51"/>
        <v>6</v>
      </c>
      <c r="U529" s="887">
        <v>18</v>
      </c>
      <c r="V529" s="771">
        <f t="shared" si="52"/>
        <v>85.5</v>
      </c>
      <c r="W529" s="887">
        <v>103.5</v>
      </c>
      <c r="X529" s="772">
        <f t="shared" si="53"/>
        <v>256.5</v>
      </c>
    </row>
    <row r="530" spans="2:24" ht="15.75" x14ac:dyDescent="0.25">
      <c r="B530" s="893" t="s">
        <v>313</v>
      </c>
      <c r="C530" s="892" t="s">
        <v>532</v>
      </c>
      <c r="D530" s="891">
        <v>39478</v>
      </c>
      <c r="E530" s="890">
        <v>3660.49</v>
      </c>
      <c r="F530" s="889"/>
      <c r="G530" s="888">
        <v>35</v>
      </c>
      <c r="H530" s="887">
        <f t="shared" si="48"/>
        <v>13</v>
      </c>
      <c r="I530" s="887">
        <v>-104.88</v>
      </c>
      <c r="J530" s="771">
        <f t="shared" si="49"/>
        <v>1466.8899999999999</v>
      </c>
      <c r="K530" s="887">
        <v>1362.01</v>
      </c>
      <c r="L530" s="772">
        <f t="shared" si="50"/>
        <v>2298.4799999999996</v>
      </c>
      <c r="N530" s="893" t="s">
        <v>321</v>
      </c>
      <c r="O530" s="892" t="s">
        <v>2260</v>
      </c>
      <c r="P530" s="891">
        <v>42095</v>
      </c>
      <c r="Q530" s="890">
        <v>720</v>
      </c>
      <c r="R530" s="889"/>
      <c r="S530" s="888">
        <v>20</v>
      </c>
      <c r="T530" s="887">
        <f t="shared" si="51"/>
        <v>6</v>
      </c>
      <c r="U530" s="887">
        <v>36</v>
      </c>
      <c r="V530" s="771">
        <f t="shared" si="52"/>
        <v>171</v>
      </c>
      <c r="W530" s="887">
        <v>207</v>
      </c>
      <c r="X530" s="772">
        <f t="shared" si="53"/>
        <v>513</v>
      </c>
    </row>
    <row r="531" spans="2:24" ht="15.75" x14ac:dyDescent="0.25">
      <c r="B531" s="893" t="s">
        <v>313</v>
      </c>
      <c r="C531" s="892" t="s">
        <v>532</v>
      </c>
      <c r="D531" s="891">
        <v>39478</v>
      </c>
      <c r="E531" s="890">
        <v>478.72</v>
      </c>
      <c r="F531" s="889"/>
      <c r="G531" s="888">
        <v>35</v>
      </c>
      <c r="H531" s="887">
        <f t="shared" si="48"/>
        <v>13</v>
      </c>
      <c r="I531" s="887">
        <v>-13.680000000000001</v>
      </c>
      <c r="J531" s="771">
        <f t="shared" si="49"/>
        <v>191.51000000000002</v>
      </c>
      <c r="K531" s="887">
        <v>177.83</v>
      </c>
      <c r="L531" s="772">
        <f t="shared" si="50"/>
        <v>300.89</v>
      </c>
      <c r="N531" s="893" t="s">
        <v>321</v>
      </c>
      <c r="O531" s="892" t="s">
        <v>2260</v>
      </c>
      <c r="P531" s="891">
        <v>42095</v>
      </c>
      <c r="Q531" s="890">
        <v>360</v>
      </c>
      <c r="R531" s="889"/>
      <c r="S531" s="888">
        <v>20</v>
      </c>
      <c r="T531" s="887">
        <f t="shared" si="51"/>
        <v>6</v>
      </c>
      <c r="U531" s="887">
        <v>18</v>
      </c>
      <c r="V531" s="771">
        <f t="shared" si="52"/>
        <v>85.5</v>
      </c>
      <c r="W531" s="887">
        <v>103.5</v>
      </c>
      <c r="X531" s="772">
        <f t="shared" si="53"/>
        <v>256.5</v>
      </c>
    </row>
    <row r="532" spans="2:24" ht="15.75" x14ac:dyDescent="0.25">
      <c r="B532" s="893" t="s">
        <v>313</v>
      </c>
      <c r="C532" s="892" t="s">
        <v>532</v>
      </c>
      <c r="D532" s="891">
        <v>39478</v>
      </c>
      <c r="E532" s="890">
        <v>1188.82</v>
      </c>
      <c r="F532" s="889"/>
      <c r="G532" s="888">
        <v>35</v>
      </c>
      <c r="H532" s="887">
        <f t="shared" si="48"/>
        <v>13</v>
      </c>
      <c r="I532" s="887">
        <v>-34.08</v>
      </c>
      <c r="J532" s="771">
        <f t="shared" si="49"/>
        <v>477.51</v>
      </c>
      <c r="K532" s="887">
        <v>443.43</v>
      </c>
      <c r="L532" s="772">
        <f t="shared" si="50"/>
        <v>745.38999999999987</v>
      </c>
      <c r="N532" s="893" t="s">
        <v>321</v>
      </c>
      <c r="O532" s="892" t="s">
        <v>2260</v>
      </c>
      <c r="P532" s="891">
        <v>42095</v>
      </c>
      <c r="Q532" s="890">
        <v>360</v>
      </c>
      <c r="R532" s="889"/>
      <c r="S532" s="888">
        <v>20</v>
      </c>
      <c r="T532" s="887">
        <f t="shared" si="51"/>
        <v>6</v>
      </c>
      <c r="U532" s="887">
        <v>18</v>
      </c>
      <c r="V532" s="771">
        <f t="shared" si="52"/>
        <v>85.5</v>
      </c>
      <c r="W532" s="887">
        <v>103.5</v>
      </c>
      <c r="X532" s="772">
        <f t="shared" si="53"/>
        <v>256.5</v>
      </c>
    </row>
    <row r="533" spans="2:24" ht="15.75" x14ac:dyDescent="0.25">
      <c r="B533" s="893" t="s">
        <v>313</v>
      </c>
      <c r="C533" s="892" t="s">
        <v>532</v>
      </c>
      <c r="D533" s="891">
        <v>39478</v>
      </c>
      <c r="E533" s="890">
        <v>139.9</v>
      </c>
      <c r="F533" s="889"/>
      <c r="G533" s="888">
        <v>35</v>
      </c>
      <c r="H533" s="887">
        <f t="shared" si="48"/>
        <v>13</v>
      </c>
      <c r="I533" s="887">
        <v>-3.96</v>
      </c>
      <c r="J533" s="771">
        <f t="shared" si="49"/>
        <v>56.09</v>
      </c>
      <c r="K533" s="887">
        <v>52.13</v>
      </c>
      <c r="L533" s="772">
        <f t="shared" si="50"/>
        <v>87.77000000000001</v>
      </c>
      <c r="N533" s="893" t="s">
        <v>321</v>
      </c>
      <c r="O533" s="892" t="s">
        <v>2260</v>
      </c>
      <c r="P533" s="891">
        <v>42095</v>
      </c>
      <c r="Q533" s="890">
        <v>360</v>
      </c>
      <c r="R533" s="889"/>
      <c r="S533" s="888">
        <v>20</v>
      </c>
      <c r="T533" s="887">
        <f t="shared" si="51"/>
        <v>6</v>
      </c>
      <c r="U533" s="887">
        <v>18</v>
      </c>
      <c r="V533" s="771">
        <f t="shared" si="52"/>
        <v>85.5</v>
      </c>
      <c r="W533" s="887">
        <v>103.5</v>
      </c>
      <c r="X533" s="772">
        <f t="shared" si="53"/>
        <v>256.5</v>
      </c>
    </row>
    <row r="534" spans="2:24" ht="15.75" x14ac:dyDescent="0.25">
      <c r="B534" s="893" t="s">
        <v>313</v>
      </c>
      <c r="C534" s="892" t="s">
        <v>532</v>
      </c>
      <c r="D534" s="891">
        <v>39478</v>
      </c>
      <c r="E534" s="890">
        <v>608.89</v>
      </c>
      <c r="F534" s="889"/>
      <c r="G534" s="888">
        <v>35</v>
      </c>
      <c r="H534" s="887">
        <f t="shared" si="48"/>
        <v>13</v>
      </c>
      <c r="I534" s="887">
        <v>-17.52</v>
      </c>
      <c r="J534" s="771">
        <f t="shared" si="49"/>
        <v>244.69</v>
      </c>
      <c r="K534" s="887">
        <v>227.17</v>
      </c>
      <c r="L534" s="772">
        <f t="shared" si="50"/>
        <v>381.72</v>
      </c>
      <c r="N534" s="893" t="s">
        <v>321</v>
      </c>
      <c r="O534" s="892" t="s">
        <v>2260</v>
      </c>
      <c r="P534" s="891">
        <v>42095</v>
      </c>
      <c r="Q534" s="890">
        <v>360</v>
      </c>
      <c r="R534" s="889"/>
      <c r="S534" s="888">
        <v>20</v>
      </c>
      <c r="T534" s="887">
        <f t="shared" si="51"/>
        <v>6</v>
      </c>
      <c r="U534" s="887">
        <v>18</v>
      </c>
      <c r="V534" s="771">
        <f t="shared" si="52"/>
        <v>85.5</v>
      </c>
      <c r="W534" s="887">
        <v>103.5</v>
      </c>
      <c r="X534" s="772">
        <f t="shared" si="53"/>
        <v>256.5</v>
      </c>
    </row>
    <row r="535" spans="2:24" ht="15.75" x14ac:dyDescent="0.25">
      <c r="B535" s="893" t="s">
        <v>313</v>
      </c>
      <c r="C535" s="892" t="s">
        <v>532</v>
      </c>
      <c r="D535" s="891">
        <v>39478</v>
      </c>
      <c r="E535" s="890">
        <v>374.79</v>
      </c>
      <c r="F535" s="889"/>
      <c r="G535" s="888">
        <v>35</v>
      </c>
      <c r="H535" s="887">
        <f t="shared" si="48"/>
        <v>13</v>
      </c>
      <c r="I535" s="887">
        <v>-10.8</v>
      </c>
      <c r="J535" s="771">
        <f t="shared" si="49"/>
        <v>150.21</v>
      </c>
      <c r="K535" s="887">
        <v>139.41</v>
      </c>
      <c r="L535" s="772">
        <f t="shared" si="50"/>
        <v>235.38000000000002</v>
      </c>
      <c r="N535" s="893" t="s">
        <v>321</v>
      </c>
      <c r="O535" s="892" t="s">
        <v>2260</v>
      </c>
      <c r="P535" s="891">
        <v>42125</v>
      </c>
      <c r="Q535" s="890">
        <v>360</v>
      </c>
      <c r="R535" s="889"/>
      <c r="S535" s="888">
        <v>20</v>
      </c>
      <c r="T535" s="887">
        <f t="shared" si="51"/>
        <v>6</v>
      </c>
      <c r="U535" s="887">
        <v>18</v>
      </c>
      <c r="V535" s="771">
        <f t="shared" si="52"/>
        <v>84</v>
      </c>
      <c r="W535" s="887">
        <v>102</v>
      </c>
      <c r="X535" s="772">
        <f t="shared" si="53"/>
        <v>258</v>
      </c>
    </row>
    <row r="536" spans="2:24" ht="15.75" x14ac:dyDescent="0.25">
      <c r="B536" s="893" t="s">
        <v>313</v>
      </c>
      <c r="C536" s="892" t="s">
        <v>532</v>
      </c>
      <c r="D536" s="891">
        <v>39478</v>
      </c>
      <c r="E536" s="890">
        <v>4166.55</v>
      </c>
      <c r="F536" s="889"/>
      <c r="G536" s="888">
        <v>35</v>
      </c>
      <c r="H536" s="887">
        <f t="shared" si="48"/>
        <v>13</v>
      </c>
      <c r="I536" s="887">
        <v>-119.64000000000001</v>
      </c>
      <c r="J536" s="771">
        <f t="shared" si="49"/>
        <v>1672.74</v>
      </c>
      <c r="K536" s="887">
        <v>1553.1</v>
      </c>
      <c r="L536" s="772">
        <f t="shared" si="50"/>
        <v>2613.4500000000003</v>
      </c>
      <c r="N536" s="893" t="s">
        <v>321</v>
      </c>
      <c r="O536" s="892" t="s">
        <v>2260</v>
      </c>
      <c r="P536" s="891">
        <v>42125</v>
      </c>
      <c r="Q536" s="890">
        <v>720</v>
      </c>
      <c r="R536" s="889"/>
      <c r="S536" s="888">
        <v>20</v>
      </c>
      <c r="T536" s="887">
        <f t="shared" si="51"/>
        <v>6</v>
      </c>
      <c r="U536" s="887">
        <v>37.200000000000003</v>
      </c>
      <c r="V536" s="771">
        <f t="shared" si="52"/>
        <v>161.20999999999998</v>
      </c>
      <c r="W536" s="887">
        <v>198.41</v>
      </c>
      <c r="X536" s="772">
        <f t="shared" si="53"/>
        <v>521.59</v>
      </c>
    </row>
    <row r="537" spans="2:24" ht="15.75" x14ac:dyDescent="0.25">
      <c r="B537" s="893" t="s">
        <v>313</v>
      </c>
      <c r="C537" s="892" t="s">
        <v>532</v>
      </c>
      <c r="D537" s="891">
        <v>39478</v>
      </c>
      <c r="E537" s="890">
        <v>1048.96</v>
      </c>
      <c r="F537" s="889"/>
      <c r="G537" s="888">
        <v>35</v>
      </c>
      <c r="H537" s="887">
        <f t="shared" si="48"/>
        <v>13</v>
      </c>
      <c r="I537" s="887">
        <v>-30.120000000000005</v>
      </c>
      <c r="J537" s="771">
        <f t="shared" si="49"/>
        <v>420.27</v>
      </c>
      <c r="K537" s="887">
        <v>390.15</v>
      </c>
      <c r="L537" s="772">
        <f t="shared" si="50"/>
        <v>658.81000000000006</v>
      </c>
      <c r="N537" s="893" t="s">
        <v>321</v>
      </c>
      <c r="O537" s="892" t="s">
        <v>2260</v>
      </c>
      <c r="P537" s="891">
        <v>42125</v>
      </c>
      <c r="Q537" s="890">
        <v>360</v>
      </c>
      <c r="R537" s="889"/>
      <c r="S537" s="888">
        <v>20</v>
      </c>
      <c r="T537" s="887">
        <f t="shared" si="51"/>
        <v>6</v>
      </c>
      <c r="U537" s="887">
        <v>18.600000000000001</v>
      </c>
      <c r="V537" s="771">
        <f t="shared" si="52"/>
        <v>80.599999999999994</v>
      </c>
      <c r="W537" s="887">
        <v>99.2</v>
      </c>
      <c r="X537" s="772">
        <f t="shared" si="53"/>
        <v>260.8</v>
      </c>
    </row>
    <row r="538" spans="2:24" ht="15.75" x14ac:dyDescent="0.25">
      <c r="B538" s="893" t="s">
        <v>313</v>
      </c>
      <c r="C538" s="892" t="s">
        <v>532</v>
      </c>
      <c r="D538" s="891">
        <v>39478</v>
      </c>
      <c r="E538" s="890">
        <v>3098.08</v>
      </c>
      <c r="F538" s="889"/>
      <c r="G538" s="888">
        <v>35</v>
      </c>
      <c r="H538" s="887">
        <f t="shared" si="48"/>
        <v>13</v>
      </c>
      <c r="I538" s="887">
        <v>-89.039999999999992</v>
      </c>
      <c r="J538" s="771">
        <f t="shared" si="49"/>
        <v>1244.03</v>
      </c>
      <c r="K538" s="887">
        <v>1154.99</v>
      </c>
      <c r="L538" s="772">
        <f t="shared" si="50"/>
        <v>1943.09</v>
      </c>
      <c r="N538" s="893" t="s">
        <v>321</v>
      </c>
      <c r="O538" s="892" t="s">
        <v>2260</v>
      </c>
      <c r="P538" s="891">
        <v>42125</v>
      </c>
      <c r="Q538" s="890">
        <v>360</v>
      </c>
      <c r="R538" s="889"/>
      <c r="S538" s="888">
        <v>20</v>
      </c>
      <c r="T538" s="887">
        <f t="shared" si="51"/>
        <v>6</v>
      </c>
      <c r="U538" s="887">
        <v>19.200000000000003</v>
      </c>
      <c r="V538" s="771">
        <f t="shared" si="52"/>
        <v>72.31</v>
      </c>
      <c r="W538" s="887">
        <v>91.51</v>
      </c>
      <c r="X538" s="772">
        <f t="shared" si="53"/>
        <v>268.49</v>
      </c>
    </row>
    <row r="539" spans="2:24" ht="15.75" x14ac:dyDescent="0.25">
      <c r="B539" s="893" t="s">
        <v>313</v>
      </c>
      <c r="C539" s="892" t="s">
        <v>532</v>
      </c>
      <c r="D539" s="891">
        <v>39478</v>
      </c>
      <c r="E539" s="890">
        <v>66395.850000000006</v>
      </c>
      <c r="F539" s="889"/>
      <c r="G539" s="888">
        <v>35</v>
      </c>
      <c r="H539" s="887">
        <f t="shared" si="48"/>
        <v>13</v>
      </c>
      <c r="I539" s="887">
        <v>-1907.52</v>
      </c>
      <c r="J539" s="771">
        <f t="shared" si="49"/>
        <v>26654.55</v>
      </c>
      <c r="K539" s="887">
        <v>24747.03</v>
      </c>
      <c r="L539" s="772">
        <f t="shared" si="50"/>
        <v>41648.820000000007</v>
      </c>
      <c r="N539" s="893" t="s">
        <v>321</v>
      </c>
      <c r="O539" s="892" t="s">
        <v>2260</v>
      </c>
      <c r="P539" s="891">
        <v>42125</v>
      </c>
      <c r="Q539" s="890">
        <v>720</v>
      </c>
      <c r="R539" s="889"/>
      <c r="S539" s="888">
        <v>20</v>
      </c>
      <c r="T539" s="887">
        <f t="shared" si="51"/>
        <v>6</v>
      </c>
      <c r="U539" s="887">
        <v>34.92</v>
      </c>
      <c r="V539" s="771">
        <f t="shared" si="52"/>
        <v>195.91000000000003</v>
      </c>
      <c r="W539" s="887">
        <v>230.83</v>
      </c>
      <c r="X539" s="772">
        <f t="shared" si="53"/>
        <v>489.16999999999996</v>
      </c>
    </row>
    <row r="540" spans="2:24" ht="15.75" x14ac:dyDescent="0.25">
      <c r="B540" s="893" t="s">
        <v>313</v>
      </c>
      <c r="C540" s="892" t="s">
        <v>532</v>
      </c>
      <c r="D540" s="891">
        <v>39478</v>
      </c>
      <c r="E540" s="890">
        <v>9657.07</v>
      </c>
      <c r="F540" s="889"/>
      <c r="G540" s="888">
        <v>35</v>
      </c>
      <c r="H540" s="887">
        <f t="shared" si="48"/>
        <v>13</v>
      </c>
      <c r="I540" s="887">
        <v>-277.44</v>
      </c>
      <c r="J540" s="771">
        <f t="shared" si="49"/>
        <v>3876.8</v>
      </c>
      <c r="K540" s="887">
        <v>3599.36</v>
      </c>
      <c r="L540" s="772">
        <f t="shared" si="50"/>
        <v>6057.7099999999991</v>
      </c>
      <c r="N540" s="893" t="s">
        <v>321</v>
      </c>
      <c r="O540" s="892" t="s">
        <v>2260</v>
      </c>
      <c r="P540" s="891">
        <v>42125</v>
      </c>
      <c r="Q540" s="890">
        <v>720</v>
      </c>
      <c r="R540" s="889"/>
      <c r="S540" s="888">
        <v>20</v>
      </c>
      <c r="T540" s="887">
        <f t="shared" si="51"/>
        <v>6</v>
      </c>
      <c r="U540" s="887">
        <v>36</v>
      </c>
      <c r="V540" s="771">
        <f t="shared" si="52"/>
        <v>168</v>
      </c>
      <c r="W540" s="887">
        <v>204</v>
      </c>
      <c r="X540" s="772">
        <f t="shared" si="53"/>
        <v>516</v>
      </c>
    </row>
    <row r="541" spans="2:24" ht="15.75" x14ac:dyDescent="0.25">
      <c r="B541" s="893" t="s">
        <v>313</v>
      </c>
      <c r="C541" s="892" t="s">
        <v>532</v>
      </c>
      <c r="D541" s="891">
        <v>39478</v>
      </c>
      <c r="E541" s="890">
        <v>5198.1000000000004</v>
      </c>
      <c r="F541" s="889"/>
      <c r="G541" s="888">
        <v>35</v>
      </c>
      <c r="H541" s="887">
        <f t="shared" si="48"/>
        <v>13</v>
      </c>
      <c r="I541" s="887">
        <v>-149.28</v>
      </c>
      <c r="J541" s="771">
        <f t="shared" si="49"/>
        <v>2086.79</v>
      </c>
      <c r="K541" s="887">
        <v>1937.51</v>
      </c>
      <c r="L541" s="772">
        <f t="shared" si="50"/>
        <v>3260.59</v>
      </c>
      <c r="N541" s="893" t="s">
        <v>321</v>
      </c>
      <c r="O541" s="892" t="s">
        <v>2260</v>
      </c>
      <c r="P541" s="891">
        <v>42156</v>
      </c>
      <c r="Q541" s="890">
        <v>360</v>
      </c>
      <c r="R541" s="889"/>
      <c r="S541" s="888">
        <v>20</v>
      </c>
      <c r="T541" s="887">
        <f t="shared" si="51"/>
        <v>6</v>
      </c>
      <c r="U541" s="887">
        <v>18.12</v>
      </c>
      <c r="V541" s="771">
        <f t="shared" si="52"/>
        <v>82.5</v>
      </c>
      <c r="W541" s="887">
        <v>100.62</v>
      </c>
      <c r="X541" s="772">
        <f t="shared" si="53"/>
        <v>259.38</v>
      </c>
    </row>
    <row r="542" spans="2:24" ht="15.75" x14ac:dyDescent="0.25">
      <c r="B542" s="893" t="s">
        <v>313</v>
      </c>
      <c r="C542" s="892" t="s">
        <v>532</v>
      </c>
      <c r="D542" s="891">
        <v>39478</v>
      </c>
      <c r="E542" s="890">
        <v>629.29999999999995</v>
      </c>
      <c r="F542" s="889"/>
      <c r="G542" s="888">
        <v>35</v>
      </c>
      <c r="H542" s="887">
        <f t="shared" si="48"/>
        <v>13</v>
      </c>
      <c r="I542" s="887">
        <v>-18</v>
      </c>
      <c r="J542" s="771">
        <f t="shared" si="49"/>
        <v>251.9</v>
      </c>
      <c r="K542" s="887">
        <v>233.9</v>
      </c>
      <c r="L542" s="772">
        <f t="shared" si="50"/>
        <v>395.4</v>
      </c>
      <c r="N542" s="893" t="s">
        <v>321</v>
      </c>
      <c r="O542" s="892" t="s">
        <v>2260</v>
      </c>
      <c r="P542" s="891">
        <v>42156</v>
      </c>
      <c r="Q542" s="890">
        <v>1440</v>
      </c>
      <c r="R542" s="889"/>
      <c r="S542" s="888">
        <v>20</v>
      </c>
      <c r="T542" s="887">
        <f t="shared" si="51"/>
        <v>6</v>
      </c>
      <c r="U542" s="887">
        <v>126.48000000000002</v>
      </c>
      <c r="V542" s="771">
        <f t="shared" si="52"/>
        <v>-330.01</v>
      </c>
      <c r="W542" s="887">
        <v>-203.53</v>
      </c>
      <c r="X542" s="772">
        <f t="shared" si="53"/>
        <v>1643.53</v>
      </c>
    </row>
    <row r="543" spans="2:24" ht="15.75" x14ac:dyDescent="0.25">
      <c r="B543" s="893" t="s">
        <v>313</v>
      </c>
      <c r="C543" s="892" t="s">
        <v>532</v>
      </c>
      <c r="D543" s="891">
        <v>39478</v>
      </c>
      <c r="E543" s="890">
        <v>150.72</v>
      </c>
      <c r="F543" s="889"/>
      <c r="G543" s="888">
        <v>35</v>
      </c>
      <c r="H543" s="887">
        <f t="shared" si="48"/>
        <v>13</v>
      </c>
      <c r="I543" s="887">
        <v>-4.32</v>
      </c>
      <c r="J543" s="771">
        <f t="shared" si="49"/>
        <v>60.42</v>
      </c>
      <c r="K543" s="887">
        <v>56.1</v>
      </c>
      <c r="L543" s="772">
        <f t="shared" si="50"/>
        <v>94.62</v>
      </c>
      <c r="N543" s="893" t="s">
        <v>321</v>
      </c>
      <c r="O543" s="892" t="s">
        <v>2260</v>
      </c>
      <c r="P543" s="891">
        <v>42156</v>
      </c>
      <c r="Q543" s="890">
        <v>360</v>
      </c>
      <c r="R543" s="889"/>
      <c r="S543" s="888">
        <v>20</v>
      </c>
      <c r="T543" s="887">
        <f t="shared" si="51"/>
        <v>6</v>
      </c>
      <c r="U543" s="887">
        <v>18.600000000000001</v>
      </c>
      <c r="V543" s="771">
        <f t="shared" si="52"/>
        <v>80.919999999999987</v>
      </c>
      <c r="W543" s="887">
        <v>99.52</v>
      </c>
      <c r="X543" s="772">
        <f t="shared" si="53"/>
        <v>260.48</v>
      </c>
    </row>
    <row r="544" spans="2:24" ht="15.75" x14ac:dyDescent="0.25">
      <c r="B544" s="893" t="s">
        <v>313</v>
      </c>
      <c r="C544" s="892" t="s">
        <v>532</v>
      </c>
      <c r="D544" s="891">
        <v>39478</v>
      </c>
      <c r="E544" s="890">
        <v>136.99</v>
      </c>
      <c r="F544" s="889"/>
      <c r="G544" s="888">
        <v>35</v>
      </c>
      <c r="H544" s="887">
        <f t="shared" si="48"/>
        <v>13</v>
      </c>
      <c r="I544" s="887">
        <v>-3.96</v>
      </c>
      <c r="J544" s="771">
        <f t="shared" si="49"/>
        <v>55.22</v>
      </c>
      <c r="K544" s="887">
        <v>51.26</v>
      </c>
      <c r="L544" s="772">
        <f t="shared" si="50"/>
        <v>85.730000000000018</v>
      </c>
      <c r="N544" s="893" t="s">
        <v>321</v>
      </c>
      <c r="O544" s="892" t="s">
        <v>2260</v>
      </c>
      <c r="P544" s="891">
        <v>42156</v>
      </c>
      <c r="Q544" s="890">
        <v>360</v>
      </c>
      <c r="R544" s="889"/>
      <c r="S544" s="888">
        <v>20</v>
      </c>
      <c r="T544" s="887">
        <f t="shared" si="51"/>
        <v>6</v>
      </c>
      <c r="U544" s="887">
        <v>24.48</v>
      </c>
      <c r="V544" s="771">
        <f t="shared" si="52"/>
        <v>-7.870000000000001</v>
      </c>
      <c r="W544" s="887">
        <v>16.61</v>
      </c>
      <c r="X544" s="772">
        <f t="shared" si="53"/>
        <v>343.39</v>
      </c>
    </row>
    <row r="545" spans="2:24" ht="15.75" x14ac:dyDescent="0.25">
      <c r="B545" s="893" t="s">
        <v>313</v>
      </c>
      <c r="C545" s="892" t="s">
        <v>532</v>
      </c>
      <c r="D545" s="891">
        <v>39478</v>
      </c>
      <c r="E545" s="890">
        <v>1100.03</v>
      </c>
      <c r="F545" s="889"/>
      <c r="G545" s="888">
        <v>35</v>
      </c>
      <c r="H545" s="887">
        <f t="shared" si="48"/>
        <v>13</v>
      </c>
      <c r="I545" s="887">
        <v>-31.56</v>
      </c>
      <c r="J545" s="771">
        <f t="shared" si="49"/>
        <v>441.22</v>
      </c>
      <c r="K545" s="887">
        <v>409.66</v>
      </c>
      <c r="L545" s="772">
        <f t="shared" si="50"/>
        <v>690.36999999999989</v>
      </c>
      <c r="N545" s="893" t="s">
        <v>321</v>
      </c>
      <c r="O545" s="892" t="s">
        <v>2260</v>
      </c>
      <c r="P545" s="891">
        <v>42156</v>
      </c>
      <c r="Q545" s="890">
        <v>360</v>
      </c>
      <c r="R545" s="889"/>
      <c r="S545" s="888">
        <v>20</v>
      </c>
      <c r="T545" s="887">
        <f t="shared" si="51"/>
        <v>6</v>
      </c>
      <c r="U545" s="887">
        <v>20.52</v>
      </c>
      <c r="V545" s="771">
        <f t="shared" si="52"/>
        <v>53.040000000000006</v>
      </c>
      <c r="W545" s="887">
        <v>73.56</v>
      </c>
      <c r="X545" s="772">
        <f t="shared" si="53"/>
        <v>286.44</v>
      </c>
    </row>
    <row r="546" spans="2:24" ht="15.75" x14ac:dyDescent="0.25">
      <c r="B546" s="893" t="s">
        <v>313</v>
      </c>
      <c r="C546" s="892" t="s">
        <v>532</v>
      </c>
      <c r="D546" s="891">
        <v>39478</v>
      </c>
      <c r="E546" s="890">
        <v>539.16999999999996</v>
      </c>
      <c r="F546" s="889"/>
      <c r="G546" s="888">
        <v>35</v>
      </c>
      <c r="H546" s="887">
        <f t="shared" si="48"/>
        <v>13</v>
      </c>
      <c r="I546" s="887">
        <v>-15.48</v>
      </c>
      <c r="J546" s="771">
        <f t="shared" si="49"/>
        <v>216.35999999999999</v>
      </c>
      <c r="K546" s="887">
        <v>200.88</v>
      </c>
      <c r="L546" s="772">
        <f t="shared" si="50"/>
        <v>338.28999999999996</v>
      </c>
      <c r="N546" s="893" t="s">
        <v>321</v>
      </c>
      <c r="O546" s="892" t="s">
        <v>2260</v>
      </c>
      <c r="P546" s="891">
        <v>42156</v>
      </c>
      <c r="Q546" s="890">
        <v>1080</v>
      </c>
      <c r="R546" s="889"/>
      <c r="S546" s="888">
        <v>20</v>
      </c>
      <c r="T546" s="887">
        <f t="shared" si="51"/>
        <v>6</v>
      </c>
      <c r="U546" s="887">
        <v>53.28</v>
      </c>
      <c r="V546" s="771">
        <f t="shared" si="52"/>
        <v>281.39</v>
      </c>
      <c r="W546" s="887">
        <v>334.67</v>
      </c>
      <c r="X546" s="772">
        <f t="shared" si="53"/>
        <v>745.32999999999993</v>
      </c>
    </row>
    <row r="547" spans="2:24" ht="15.75" x14ac:dyDescent="0.25">
      <c r="B547" s="893" t="s">
        <v>313</v>
      </c>
      <c r="C547" s="892" t="s">
        <v>532</v>
      </c>
      <c r="D547" s="891">
        <v>39478</v>
      </c>
      <c r="E547" s="890">
        <v>1449.1</v>
      </c>
      <c r="F547" s="889"/>
      <c r="G547" s="888">
        <v>35</v>
      </c>
      <c r="H547" s="887">
        <f t="shared" si="48"/>
        <v>13</v>
      </c>
      <c r="I547" s="887">
        <v>-41.519999999999996</v>
      </c>
      <c r="J547" s="771">
        <f t="shared" si="49"/>
        <v>580.71</v>
      </c>
      <c r="K547" s="887">
        <v>539.19000000000005</v>
      </c>
      <c r="L547" s="772">
        <f t="shared" si="50"/>
        <v>909.90999999999985</v>
      </c>
      <c r="N547" s="893" t="s">
        <v>321</v>
      </c>
      <c r="O547" s="892" t="s">
        <v>2260</v>
      </c>
      <c r="P547" s="891">
        <v>42156</v>
      </c>
      <c r="Q547" s="890">
        <v>720</v>
      </c>
      <c r="R547" s="889"/>
      <c r="S547" s="888">
        <v>20</v>
      </c>
      <c r="T547" s="887">
        <f t="shared" si="51"/>
        <v>6</v>
      </c>
      <c r="U547" s="887">
        <v>37.799999999999997</v>
      </c>
      <c r="V547" s="771">
        <f t="shared" si="52"/>
        <v>153.10000000000002</v>
      </c>
      <c r="W547" s="887">
        <v>190.9</v>
      </c>
      <c r="X547" s="772">
        <f t="shared" si="53"/>
        <v>529.1</v>
      </c>
    </row>
    <row r="548" spans="2:24" ht="15.75" x14ac:dyDescent="0.25">
      <c r="B548" s="893" t="s">
        <v>313</v>
      </c>
      <c r="C548" s="892" t="s">
        <v>532</v>
      </c>
      <c r="D548" s="891">
        <v>39478</v>
      </c>
      <c r="E548" s="890">
        <v>973.98</v>
      </c>
      <c r="F548" s="889"/>
      <c r="G548" s="888">
        <v>35</v>
      </c>
      <c r="H548" s="887">
        <f t="shared" si="48"/>
        <v>13</v>
      </c>
      <c r="I548" s="887">
        <v>-27.96</v>
      </c>
      <c r="J548" s="771">
        <f t="shared" si="49"/>
        <v>390.46999999999997</v>
      </c>
      <c r="K548" s="887">
        <v>362.51</v>
      </c>
      <c r="L548" s="772">
        <f t="shared" si="50"/>
        <v>611.47</v>
      </c>
      <c r="N548" s="893" t="s">
        <v>321</v>
      </c>
      <c r="O548" s="892" t="s">
        <v>2260</v>
      </c>
      <c r="P548" s="891">
        <v>42156</v>
      </c>
      <c r="Q548" s="890">
        <v>360</v>
      </c>
      <c r="R548" s="889"/>
      <c r="S548" s="888">
        <v>20</v>
      </c>
      <c r="T548" s="887">
        <f t="shared" si="51"/>
        <v>6</v>
      </c>
      <c r="U548" s="887">
        <v>18.96</v>
      </c>
      <c r="V548" s="771">
        <f t="shared" si="52"/>
        <v>76.44</v>
      </c>
      <c r="W548" s="887">
        <v>95.4</v>
      </c>
      <c r="X548" s="772">
        <f t="shared" si="53"/>
        <v>264.60000000000002</v>
      </c>
    </row>
    <row r="549" spans="2:24" ht="15.75" x14ac:dyDescent="0.25">
      <c r="B549" s="893" t="s">
        <v>313</v>
      </c>
      <c r="C549" s="892" t="s">
        <v>532</v>
      </c>
      <c r="D549" s="891">
        <v>39478</v>
      </c>
      <c r="E549" s="890">
        <v>567.16</v>
      </c>
      <c r="F549" s="889"/>
      <c r="G549" s="888">
        <v>35</v>
      </c>
      <c r="H549" s="887">
        <f t="shared" si="48"/>
        <v>13</v>
      </c>
      <c r="I549" s="887">
        <v>-16.32</v>
      </c>
      <c r="J549" s="771">
        <f t="shared" si="49"/>
        <v>227.92</v>
      </c>
      <c r="K549" s="887">
        <v>211.6</v>
      </c>
      <c r="L549" s="772">
        <f t="shared" si="50"/>
        <v>355.55999999999995</v>
      </c>
      <c r="N549" s="893" t="s">
        <v>321</v>
      </c>
      <c r="O549" s="892" t="s">
        <v>2260</v>
      </c>
      <c r="P549" s="891">
        <v>42156</v>
      </c>
      <c r="Q549" s="890">
        <v>360</v>
      </c>
      <c r="R549" s="889"/>
      <c r="S549" s="888">
        <v>20</v>
      </c>
      <c r="T549" s="887">
        <f t="shared" si="51"/>
        <v>6</v>
      </c>
      <c r="U549" s="887">
        <v>16.68</v>
      </c>
      <c r="V549" s="771">
        <f t="shared" si="52"/>
        <v>110.63999999999999</v>
      </c>
      <c r="W549" s="887">
        <v>127.32</v>
      </c>
      <c r="X549" s="772">
        <f t="shared" si="53"/>
        <v>232.68</v>
      </c>
    </row>
    <row r="550" spans="2:24" ht="15.75" x14ac:dyDescent="0.25">
      <c r="B550" s="893" t="s">
        <v>313</v>
      </c>
      <c r="C550" s="892" t="s">
        <v>532</v>
      </c>
      <c r="D550" s="891">
        <v>39478</v>
      </c>
      <c r="E550" s="890">
        <v>84.85</v>
      </c>
      <c r="F550" s="889"/>
      <c r="G550" s="888">
        <v>35</v>
      </c>
      <c r="H550" s="887">
        <f t="shared" si="48"/>
        <v>13</v>
      </c>
      <c r="I550" s="887">
        <v>-2.4000000000000004</v>
      </c>
      <c r="J550" s="771">
        <f t="shared" si="49"/>
        <v>33.72</v>
      </c>
      <c r="K550" s="887">
        <v>31.32</v>
      </c>
      <c r="L550" s="772">
        <f t="shared" si="50"/>
        <v>53.529999999999994</v>
      </c>
      <c r="N550" s="893" t="s">
        <v>321</v>
      </c>
      <c r="O550" s="892" t="s">
        <v>2260</v>
      </c>
      <c r="P550" s="891">
        <v>42156</v>
      </c>
      <c r="Q550" s="890">
        <v>360</v>
      </c>
      <c r="R550" s="889"/>
      <c r="S550" s="888">
        <v>20</v>
      </c>
      <c r="T550" s="887">
        <f t="shared" si="51"/>
        <v>6</v>
      </c>
      <c r="U550" s="887">
        <v>21</v>
      </c>
      <c r="V550" s="771">
        <f t="shared" si="52"/>
        <v>45.44</v>
      </c>
      <c r="W550" s="887">
        <v>66.44</v>
      </c>
      <c r="X550" s="772">
        <f t="shared" si="53"/>
        <v>293.56</v>
      </c>
    </row>
    <row r="551" spans="2:24" ht="15.75" x14ac:dyDescent="0.25">
      <c r="B551" s="893" t="s">
        <v>313</v>
      </c>
      <c r="C551" s="892" t="s">
        <v>532</v>
      </c>
      <c r="D551" s="891">
        <v>39478</v>
      </c>
      <c r="E551" s="890">
        <v>7068.74</v>
      </c>
      <c r="F551" s="889"/>
      <c r="G551" s="888">
        <v>35</v>
      </c>
      <c r="H551" s="887">
        <f t="shared" si="48"/>
        <v>13</v>
      </c>
      <c r="I551" s="887">
        <v>-203.04000000000002</v>
      </c>
      <c r="J551" s="771">
        <f t="shared" si="49"/>
        <v>2837.43</v>
      </c>
      <c r="K551" s="887">
        <v>2634.39</v>
      </c>
      <c r="L551" s="772">
        <f t="shared" si="50"/>
        <v>4434.3500000000004</v>
      </c>
      <c r="N551" s="893" t="s">
        <v>321</v>
      </c>
      <c r="O551" s="892" t="s">
        <v>2260</v>
      </c>
      <c r="P551" s="891">
        <v>42186</v>
      </c>
      <c r="Q551" s="890">
        <v>360</v>
      </c>
      <c r="R551" s="889"/>
      <c r="S551" s="888">
        <v>20</v>
      </c>
      <c r="T551" s="887">
        <f t="shared" si="51"/>
        <v>6</v>
      </c>
      <c r="U551" s="887">
        <v>18</v>
      </c>
      <c r="V551" s="771">
        <f t="shared" si="52"/>
        <v>81</v>
      </c>
      <c r="W551" s="887">
        <v>99</v>
      </c>
      <c r="X551" s="772">
        <f t="shared" si="53"/>
        <v>261</v>
      </c>
    </row>
    <row r="552" spans="2:24" ht="15.75" x14ac:dyDescent="0.25">
      <c r="B552" s="893" t="s">
        <v>313</v>
      </c>
      <c r="C552" s="892" t="s">
        <v>532</v>
      </c>
      <c r="D552" s="891">
        <v>39478</v>
      </c>
      <c r="E552" s="890">
        <v>632.96</v>
      </c>
      <c r="F552" s="889"/>
      <c r="G552" s="888">
        <v>35</v>
      </c>
      <c r="H552" s="887">
        <f t="shared" si="48"/>
        <v>13</v>
      </c>
      <c r="I552" s="887">
        <v>-18.12</v>
      </c>
      <c r="J552" s="771">
        <f t="shared" si="49"/>
        <v>254.15</v>
      </c>
      <c r="K552" s="887">
        <v>236.03</v>
      </c>
      <c r="L552" s="772">
        <f t="shared" si="50"/>
        <v>396.93000000000006</v>
      </c>
      <c r="N552" s="893" t="s">
        <v>321</v>
      </c>
      <c r="O552" s="892" t="s">
        <v>2260</v>
      </c>
      <c r="P552" s="891">
        <v>42186</v>
      </c>
      <c r="Q552" s="890">
        <v>1080</v>
      </c>
      <c r="R552" s="889"/>
      <c r="S552" s="888">
        <v>20</v>
      </c>
      <c r="T552" s="887">
        <f t="shared" si="51"/>
        <v>6</v>
      </c>
      <c r="U552" s="887">
        <v>54</v>
      </c>
      <c r="V552" s="771">
        <f t="shared" si="52"/>
        <v>243</v>
      </c>
      <c r="W552" s="887">
        <v>297</v>
      </c>
      <c r="X552" s="772">
        <f t="shared" si="53"/>
        <v>783</v>
      </c>
    </row>
    <row r="553" spans="2:24" ht="15.75" x14ac:dyDescent="0.25">
      <c r="B553" s="893" t="s">
        <v>313</v>
      </c>
      <c r="C553" s="892" t="s">
        <v>532</v>
      </c>
      <c r="D553" s="891">
        <v>39478</v>
      </c>
      <c r="E553" s="890">
        <v>68.709999999999994</v>
      </c>
      <c r="F553" s="889"/>
      <c r="G553" s="888">
        <v>35</v>
      </c>
      <c r="H553" s="887">
        <f t="shared" si="48"/>
        <v>13</v>
      </c>
      <c r="I553" s="887">
        <v>-2.04</v>
      </c>
      <c r="J553" s="771">
        <f t="shared" si="49"/>
        <v>27.36</v>
      </c>
      <c r="K553" s="887">
        <v>25.32</v>
      </c>
      <c r="L553" s="772">
        <f t="shared" si="50"/>
        <v>43.389999999999993</v>
      </c>
      <c r="N553" s="893" t="s">
        <v>321</v>
      </c>
      <c r="O553" s="892" t="s">
        <v>2260</v>
      </c>
      <c r="P553" s="891">
        <v>42186</v>
      </c>
      <c r="Q553" s="890">
        <v>360</v>
      </c>
      <c r="R553" s="889"/>
      <c r="S553" s="888">
        <v>20</v>
      </c>
      <c r="T553" s="887">
        <f t="shared" si="51"/>
        <v>6</v>
      </c>
      <c r="U553" s="887">
        <v>18</v>
      </c>
      <c r="V553" s="771">
        <f t="shared" si="52"/>
        <v>81</v>
      </c>
      <c r="W553" s="887">
        <v>99</v>
      </c>
      <c r="X553" s="772">
        <f t="shared" si="53"/>
        <v>261</v>
      </c>
    </row>
    <row r="554" spans="2:24" ht="15.75" x14ac:dyDescent="0.25">
      <c r="B554" s="893" t="s">
        <v>313</v>
      </c>
      <c r="C554" s="892" t="s">
        <v>532</v>
      </c>
      <c r="D554" s="891">
        <v>39478</v>
      </c>
      <c r="E554" s="890">
        <v>449.82</v>
      </c>
      <c r="F554" s="889"/>
      <c r="G554" s="888">
        <v>35</v>
      </c>
      <c r="H554" s="887">
        <f t="shared" si="48"/>
        <v>13</v>
      </c>
      <c r="I554" s="887">
        <v>-12.96</v>
      </c>
      <c r="J554" s="771">
        <f t="shared" si="49"/>
        <v>180.92000000000002</v>
      </c>
      <c r="K554" s="887">
        <v>167.96</v>
      </c>
      <c r="L554" s="772">
        <f t="shared" si="50"/>
        <v>281.86</v>
      </c>
      <c r="N554" s="893" t="s">
        <v>321</v>
      </c>
      <c r="O554" s="892" t="s">
        <v>2260</v>
      </c>
      <c r="P554" s="891">
        <v>42186</v>
      </c>
      <c r="Q554" s="890">
        <v>720</v>
      </c>
      <c r="R554" s="889"/>
      <c r="S554" s="888">
        <v>20</v>
      </c>
      <c r="T554" s="887">
        <f t="shared" si="51"/>
        <v>6</v>
      </c>
      <c r="U554" s="887">
        <v>36</v>
      </c>
      <c r="V554" s="771">
        <f t="shared" si="52"/>
        <v>162</v>
      </c>
      <c r="W554" s="887">
        <v>198</v>
      </c>
      <c r="X554" s="772">
        <f t="shared" si="53"/>
        <v>522</v>
      </c>
    </row>
    <row r="555" spans="2:24" ht="15.75" x14ac:dyDescent="0.25">
      <c r="B555" s="893" t="s">
        <v>313</v>
      </c>
      <c r="C555" s="892" t="s">
        <v>532</v>
      </c>
      <c r="D555" s="891">
        <v>39478</v>
      </c>
      <c r="E555" s="890">
        <v>432.34</v>
      </c>
      <c r="F555" s="889"/>
      <c r="G555" s="888">
        <v>35</v>
      </c>
      <c r="H555" s="887">
        <f t="shared" si="48"/>
        <v>13</v>
      </c>
      <c r="I555" s="887">
        <v>-12.36</v>
      </c>
      <c r="J555" s="771">
        <f t="shared" si="49"/>
        <v>173</v>
      </c>
      <c r="K555" s="887">
        <v>160.63999999999999</v>
      </c>
      <c r="L555" s="772">
        <f t="shared" si="50"/>
        <v>271.7</v>
      </c>
      <c r="N555" s="893" t="s">
        <v>321</v>
      </c>
      <c r="O555" s="892" t="s">
        <v>2260</v>
      </c>
      <c r="P555" s="891">
        <v>42186</v>
      </c>
      <c r="Q555" s="890">
        <v>720</v>
      </c>
      <c r="R555" s="889"/>
      <c r="S555" s="888">
        <v>20</v>
      </c>
      <c r="T555" s="887">
        <f t="shared" si="51"/>
        <v>6</v>
      </c>
      <c r="U555" s="887">
        <v>36.36</v>
      </c>
      <c r="V555" s="771">
        <f t="shared" si="52"/>
        <v>174.52999999999997</v>
      </c>
      <c r="W555" s="887">
        <v>210.89</v>
      </c>
      <c r="X555" s="772">
        <f t="shared" si="53"/>
        <v>509.11</v>
      </c>
    </row>
    <row r="556" spans="2:24" ht="15.75" x14ac:dyDescent="0.25">
      <c r="B556" s="893" t="s">
        <v>313</v>
      </c>
      <c r="C556" s="892" t="s">
        <v>532</v>
      </c>
      <c r="D556" s="891">
        <v>39478</v>
      </c>
      <c r="E556" s="890">
        <v>3000</v>
      </c>
      <c r="F556" s="889"/>
      <c r="G556" s="888">
        <v>35</v>
      </c>
      <c r="H556" s="887">
        <f t="shared" si="48"/>
        <v>13</v>
      </c>
      <c r="I556" s="887">
        <v>-86.16</v>
      </c>
      <c r="J556" s="771">
        <f t="shared" si="49"/>
        <v>1204.0900000000001</v>
      </c>
      <c r="K556" s="887">
        <v>1117.93</v>
      </c>
      <c r="L556" s="772">
        <f t="shared" si="50"/>
        <v>1882.07</v>
      </c>
      <c r="N556" s="893" t="s">
        <v>321</v>
      </c>
      <c r="O556" s="892" t="s">
        <v>2260</v>
      </c>
      <c r="P556" s="891">
        <v>42186</v>
      </c>
      <c r="Q556" s="890">
        <v>360</v>
      </c>
      <c r="R556" s="889"/>
      <c r="S556" s="888">
        <v>20</v>
      </c>
      <c r="T556" s="887">
        <f t="shared" si="51"/>
        <v>6</v>
      </c>
      <c r="U556" s="887">
        <v>18</v>
      </c>
      <c r="V556" s="771">
        <f t="shared" si="52"/>
        <v>81</v>
      </c>
      <c r="W556" s="887">
        <v>99</v>
      </c>
      <c r="X556" s="772">
        <f t="shared" si="53"/>
        <v>261</v>
      </c>
    </row>
    <row r="557" spans="2:24" ht="15.75" x14ac:dyDescent="0.25">
      <c r="B557" s="893" t="s">
        <v>313</v>
      </c>
      <c r="C557" s="892" t="s">
        <v>532</v>
      </c>
      <c r="D557" s="891">
        <v>39844</v>
      </c>
      <c r="E557" s="890">
        <v>1258.1600000000001</v>
      </c>
      <c r="F557" s="889"/>
      <c r="G557" s="888">
        <v>35</v>
      </c>
      <c r="H557" s="887">
        <f t="shared" si="48"/>
        <v>12</v>
      </c>
      <c r="I557" s="887">
        <v>-36</v>
      </c>
      <c r="J557" s="771">
        <f t="shared" si="49"/>
        <v>467.8</v>
      </c>
      <c r="K557" s="887">
        <v>431.8</v>
      </c>
      <c r="L557" s="772">
        <f t="shared" si="50"/>
        <v>826.36000000000013</v>
      </c>
      <c r="N557" s="893" t="s">
        <v>321</v>
      </c>
      <c r="O557" s="892" t="s">
        <v>2260</v>
      </c>
      <c r="P557" s="891">
        <v>42186</v>
      </c>
      <c r="Q557" s="890">
        <v>360</v>
      </c>
      <c r="R557" s="889"/>
      <c r="S557" s="888">
        <v>20</v>
      </c>
      <c r="T557" s="887">
        <f t="shared" si="51"/>
        <v>6</v>
      </c>
      <c r="U557" s="887">
        <v>18</v>
      </c>
      <c r="V557" s="771">
        <f t="shared" si="52"/>
        <v>81</v>
      </c>
      <c r="W557" s="887">
        <v>99</v>
      </c>
      <c r="X557" s="772">
        <f t="shared" si="53"/>
        <v>261</v>
      </c>
    </row>
    <row r="558" spans="2:24" ht="15.75" x14ac:dyDescent="0.25">
      <c r="B558" s="893" t="s">
        <v>313</v>
      </c>
      <c r="C558" s="892" t="s">
        <v>532</v>
      </c>
      <c r="D558" s="891">
        <v>39844</v>
      </c>
      <c r="E558" s="890">
        <v>173.7</v>
      </c>
      <c r="F558" s="889"/>
      <c r="G558" s="888">
        <v>35</v>
      </c>
      <c r="H558" s="887">
        <f t="shared" si="48"/>
        <v>12</v>
      </c>
      <c r="I558" s="887">
        <v>-4.92</v>
      </c>
      <c r="J558" s="771">
        <f t="shared" si="49"/>
        <v>64.91</v>
      </c>
      <c r="K558" s="887">
        <v>59.99</v>
      </c>
      <c r="L558" s="772">
        <f t="shared" si="50"/>
        <v>113.70999999999998</v>
      </c>
      <c r="N558" s="893" t="s">
        <v>321</v>
      </c>
      <c r="O558" s="892" t="s">
        <v>2260</v>
      </c>
      <c r="P558" s="891">
        <v>42186</v>
      </c>
      <c r="Q558" s="890">
        <v>360</v>
      </c>
      <c r="R558" s="889"/>
      <c r="S558" s="888">
        <v>20</v>
      </c>
      <c r="T558" s="887">
        <f t="shared" si="51"/>
        <v>6</v>
      </c>
      <c r="U558" s="887">
        <v>18</v>
      </c>
      <c r="V558" s="771">
        <f t="shared" si="52"/>
        <v>81</v>
      </c>
      <c r="W558" s="887">
        <v>99</v>
      </c>
      <c r="X558" s="772">
        <f t="shared" si="53"/>
        <v>261</v>
      </c>
    </row>
    <row r="559" spans="2:24" ht="15.75" x14ac:dyDescent="0.25">
      <c r="B559" s="893" t="s">
        <v>313</v>
      </c>
      <c r="C559" s="892" t="s">
        <v>532</v>
      </c>
      <c r="D559" s="891">
        <v>39844</v>
      </c>
      <c r="E559" s="890">
        <v>558.24</v>
      </c>
      <c r="F559" s="889"/>
      <c r="G559" s="888">
        <v>35</v>
      </c>
      <c r="H559" s="887">
        <f t="shared" si="48"/>
        <v>12</v>
      </c>
      <c r="I559" s="887">
        <v>-15.96</v>
      </c>
      <c r="J559" s="771">
        <f t="shared" si="49"/>
        <v>208.41</v>
      </c>
      <c r="K559" s="887">
        <v>192.45</v>
      </c>
      <c r="L559" s="772">
        <f t="shared" si="50"/>
        <v>365.79</v>
      </c>
      <c r="N559" s="893" t="s">
        <v>321</v>
      </c>
      <c r="O559" s="892" t="s">
        <v>2260</v>
      </c>
      <c r="P559" s="891">
        <v>42186</v>
      </c>
      <c r="Q559" s="890">
        <v>360</v>
      </c>
      <c r="R559" s="889"/>
      <c r="S559" s="888">
        <v>20</v>
      </c>
      <c r="T559" s="887">
        <f t="shared" si="51"/>
        <v>6</v>
      </c>
      <c r="U559" s="887">
        <v>18</v>
      </c>
      <c r="V559" s="771">
        <f t="shared" si="52"/>
        <v>81</v>
      </c>
      <c r="W559" s="887">
        <v>99</v>
      </c>
      <c r="X559" s="772">
        <f t="shared" si="53"/>
        <v>261</v>
      </c>
    </row>
    <row r="560" spans="2:24" ht="15.75" x14ac:dyDescent="0.25">
      <c r="B560" s="893" t="s">
        <v>313</v>
      </c>
      <c r="C560" s="892" t="s">
        <v>532</v>
      </c>
      <c r="D560" s="891">
        <v>39844</v>
      </c>
      <c r="E560" s="890">
        <v>96.5</v>
      </c>
      <c r="F560" s="889"/>
      <c r="G560" s="888">
        <v>35</v>
      </c>
      <c r="H560" s="887">
        <f t="shared" si="48"/>
        <v>12</v>
      </c>
      <c r="I560" s="887">
        <v>-2.7600000000000002</v>
      </c>
      <c r="J560" s="771">
        <f t="shared" si="49"/>
        <v>35.869999999999997</v>
      </c>
      <c r="K560" s="887">
        <v>33.11</v>
      </c>
      <c r="L560" s="772">
        <f t="shared" si="50"/>
        <v>63.39</v>
      </c>
      <c r="N560" s="893" t="s">
        <v>321</v>
      </c>
      <c r="O560" s="892" t="s">
        <v>2260</v>
      </c>
      <c r="P560" s="891">
        <v>42217</v>
      </c>
      <c r="Q560" s="890">
        <v>3600</v>
      </c>
      <c r="R560" s="889"/>
      <c r="S560" s="888">
        <v>20</v>
      </c>
      <c r="T560" s="887">
        <f t="shared" si="51"/>
        <v>6</v>
      </c>
      <c r="U560" s="887">
        <v>204.71999999999997</v>
      </c>
      <c r="V560" s="771">
        <f t="shared" si="52"/>
        <v>733.25</v>
      </c>
      <c r="W560" s="887">
        <v>937.97</v>
      </c>
      <c r="X560" s="772">
        <f t="shared" si="53"/>
        <v>2662.0299999999997</v>
      </c>
    </row>
    <row r="561" spans="2:24" ht="15.75" x14ac:dyDescent="0.25">
      <c r="B561" s="893" t="s">
        <v>313</v>
      </c>
      <c r="C561" s="892" t="s">
        <v>532</v>
      </c>
      <c r="D561" s="891">
        <v>39844</v>
      </c>
      <c r="E561" s="890">
        <v>57.99</v>
      </c>
      <c r="F561" s="889"/>
      <c r="G561" s="888">
        <v>35</v>
      </c>
      <c r="H561" s="887">
        <f t="shared" si="48"/>
        <v>12</v>
      </c>
      <c r="I561" s="887">
        <v>-1.6800000000000002</v>
      </c>
      <c r="J561" s="771">
        <f t="shared" si="49"/>
        <v>21.75</v>
      </c>
      <c r="K561" s="887">
        <v>20.07</v>
      </c>
      <c r="L561" s="772">
        <f t="shared" si="50"/>
        <v>37.92</v>
      </c>
      <c r="N561" s="893" t="s">
        <v>321</v>
      </c>
      <c r="O561" s="892" t="s">
        <v>2260</v>
      </c>
      <c r="P561" s="891">
        <v>42217</v>
      </c>
      <c r="Q561" s="890">
        <v>720</v>
      </c>
      <c r="R561" s="889"/>
      <c r="S561" s="888">
        <v>20</v>
      </c>
      <c r="T561" s="887">
        <f t="shared" si="51"/>
        <v>6</v>
      </c>
      <c r="U561" s="887">
        <v>39.96</v>
      </c>
      <c r="V561" s="771">
        <f t="shared" si="52"/>
        <v>121.44</v>
      </c>
      <c r="W561" s="887">
        <v>161.4</v>
      </c>
      <c r="X561" s="772">
        <f t="shared" si="53"/>
        <v>558.6</v>
      </c>
    </row>
    <row r="562" spans="2:24" ht="15.75" x14ac:dyDescent="0.25">
      <c r="B562" s="893" t="s">
        <v>313</v>
      </c>
      <c r="C562" s="892" t="s">
        <v>532</v>
      </c>
      <c r="D562" s="891">
        <v>39844</v>
      </c>
      <c r="E562" s="890">
        <v>115.8</v>
      </c>
      <c r="F562" s="889"/>
      <c r="G562" s="888">
        <v>35</v>
      </c>
      <c r="H562" s="887">
        <f t="shared" si="48"/>
        <v>12</v>
      </c>
      <c r="I562" s="887">
        <v>-3.3600000000000003</v>
      </c>
      <c r="J562" s="771">
        <f t="shared" si="49"/>
        <v>43.49</v>
      </c>
      <c r="K562" s="887">
        <v>40.130000000000003</v>
      </c>
      <c r="L562" s="772">
        <f t="shared" si="50"/>
        <v>75.669999999999987</v>
      </c>
      <c r="N562" s="893" t="s">
        <v>321</v>
      </c>
      <c r="O562" s="892" t="s">
        <v>2260</v>
      </c>
      <c r="P562" s="891">
        <v>42217</v>
      </c>
      <c r="Q562" s="890">
        <v>360</v>
      </c>
      <c r="R562" s="889"/>
      <c r="S562" s="888">
        <v>20</v>
      </c>
      <c r="T562" s="887">
        <f t="shared" si="51"/>
        <v>6</v>
      </c>
      <c r="U562" s="887">
        <v>18.96</v>
      </c>
      <c r="V562" s="771">
        <f t="shared" si="52"/>
        <v>74.56</v>
      </c>
      <c r="W562" s="887">
        <v>93.52</v>
      </c>
      <c r="X562" s="772">
        <f t="shared" si="53"/>
        <v>266.48</v>
      </c>
    </row>
    <row r="563" spans="2:24" ht="15.75" x14ac:dyDescent="0.25">
      <c r="B563" s="893" t="s">
        <v>313</v>
      </c>
      <c r="C563" s="892" t="s">
        <v>532</v>
      </c>
      <c r="D563" s="891">
        <v>39844</v>
      </c>
      <c r="E563" s="890">
        <v>173.92</v>
      </c>
      <c r="F563" s="889"/>
      <c r="G563" s="888">
        <v>35</v>
      </c>
      <c r="H563" s="887">
        <f t="shared" si="48"/>
        <v>12</v>
      </c>
      <c r="I563" s="887">
        <v>-5.04</v>
      </c>
      <c r="J563" s="771">
        <f t="shared" si="49"/>
        <v>65.25</v>
      </c>
      <c r="K563" s="887">
        <v>60.21</v>
      </c>
      <c r="L563" s="772">
        <f t="shared" si="50"/>
        <v>113.70999999999998</v>
      </c>
      <c r="N563" s="893" t="s">
        <v>321</v>
      </c>
      <c r="O563" s="892" t="s">
        <v>2260</v>
      </c>
      <c r="P563" s="891">
        <v>42217</v>
      </c>
      <c r="Q563" s="890">
        <v>360</v>
      </c>
      <c r="R563" s="889"/>
      <c r="S563" s="888">
        <v>20</v>
      </c>
      <c r="T563" s="887">
        <f t="shared" si="51"/>
        <v>6</v>
      </c>
      <c r="U563" s="887">
        <v>18.72</v>
      </c>
      <c r="V563" s="771">
        <f t="shared" si="52"/>
        <v>79.38</v>
      </c>
      <c r="W563" s="887">
        <v>98.1</v>
      </c>
      <c r="X563" s="772">
        <f t="shared" si="53"/>
        <v>261.89999999999998</v>
      </c>
    </row>
    <row r="564" spans="2:24" ht="15.75" x14ac:dyDescent="0.25">
      <c r="B564" s="893" t="s">
        <v>313</v>
      </c>
      <c r="C564" s="892" t="s">
        <v>532</v>
      </c>
      <c r="D564" s="891">
        <v>39844</v>
      </c>
      <c r="E564" s="890">
        <v>212.87</v>
      </c>
      <c r="F564" s="889"/>
      <c r="G564" s="888">
        <v>35</v>
      </c>
      <c r="H564" s="887">
        <f t="shared" si="48"/>
        <v>12</v>
      </c>
      <c r="I564" s="887">
        <v>-6.12</v>
      </c>
      <c r="J564" s="771">
        <f t="shared" si="49"/>
        <v>79.42</v>
      </c>
      <c r="K564" s="887">
        <v>73.3</v>
      </c>
      <c r="L564" s="772">
        <f t="shared" si="50"/>
        <v>139.57</v>
      </c>
      <c r="N564" s="893" t="s">
        <v>321</v>
      </c>
      <c r="O564" s="892" t="s">
        <v>2260</v>
      </c>
      <c r="P564" s="891">
        <v>42217</v>
      </c>
      <c r="Q564" s="890">
        <v>1440</v>
      </c>
      <c r="R564" s="889"/>
      <c r="S564" s="888">
        <v>20</v>
      </c>
      <c r="T564" s="887">
        <f t="shared" si="51"/>
        <v>6</v>
      </c>
      <c r="U564" s="887">
        <v>76.680000000000007</v>
      </c>
      <c r="V564" s="771">
        <f t="shared" si="52"/>
        <v>290.64</v>
      </c>
      <c r="W564" s="887">
        <v>367.32</v>
      </c>
      <c r="X564" s="772">
        <f t="shared" si="53"/>
        <v>1072.68</v>
      </c>
    </row>
    <row r="565" spans="2:24" ht="15.75" x14ac:dyDescent="0.25">
      <c r="B565" s="893" t="s">
        <v>313</v>
      </c>
      <c r="C565" s="892" t="s">
        <v>532</v>
      </c>
      <c r="D565" s="891">
        <v>39844</v>
      </c>
      <c r="E565" s="890">
        <v>135.51</v>
      </c>
      <c r="F565" s="889"/>
      <c r="G565" s="888">
        <v>35</v>
      </c>
      <c r="H565" s="887">
        <f t="shared" si="48"/>
        <v>12</v>
      </c>
      <c r="I565" s="887">
        <v>-3.84</v>
      </c>
      <c r="J565" s="771">
        <f t="shared" si="49"/>
        <v>50.3</v>
      </c>
      <c r="K565" s="887">
        <v>46.46</v>
      </c>
      <c r="L565" s="772">
        <f t="shared" si="50"/>
        <v>89.049999999999983</v>
      </c>
      <c r="N565" s="893" t="s">
        <v>321</v>
      </c>
      <c r="O565" s="892" t="s">
        <v>2260</v>
      </c>
      <c r="P565" s="891">
        <v>42217</v>
      </c>
      <c r="Q565" s="890">
        <v>360</v>
      </c>
      <c r="R565" s="889"/>
      <c r="S565" s="888">
        <v>20</v>
      </c>
      <c r="T565" s="887">
        <f t="shared" si="51"/>
        <v>6</v>
      </c>
      <c r="U565" s="887">
        <v>16.560000000000002</v>
      </c>
      <c r="V565" s="771">
        <f t="shared" si="52"/>
        <v>112.07</v>
      </c>
      <c r="W565" s="887">
        <v>128.63</v>
      </c>
      <c r="X565" s="772">
        <f t="shared" si="53"/>
        <v>231.37</v>
      </c>
    </row>
    <row r="566" spans="2:24" ht="15.75" x14ac:dyDescent="0.25">
      <c r="B566" s="893" t="s">
        <v>313</v>
      </c>
      <c r="C566" s="892" t="s">
        <v>532</v>
      </c>
      <c r="D566" s="891">
        <v>39844</v>
      </c>
      <c r="E566" s="890">
        <v>270.66000000000003</v>
      </c>
      <c r="F566" s="889"/>
      <c r="G566" s="888">
        <v>35</v>
      </c>
      <c r="H566" s="887">
        <f t="shared" si="48"/>
        <v>12</v>
      </c>
      <c r="I566" s="887">
        <v>-7.8000000000000007</v>
      </c>
      <c r="J566" s="771">
        <f t="shared" si="49"/>
        <v>101.14</v>
      </c>
      <c r="K566" s="887">
        <v>93.34</v>
      </c>
      <c r="L566" s="772">
        <f t="shared" si="50"/>
        <v>177.32000000000002</v>
      </c>
      <c r="N566" s="893" t="s">
        <v>321</v>
      </c>
      <c r="O566" s="892" t="s">
        <v>2260</v>
      </c>
      <c r="P566" s="891">
        <v>42248</v>
      </c>
      <c r="Q566" s="890">
        <v>360</v>
      </c>
      <c r="R566" s="889"/>
      <c r="S566" s="888">
        <v>20</v>
      </c>
      <c r="T566" s="887">
        <f t="shared" si="51"/>
        <v>6</v>
      </c>
      <c r="U566" s="887">
        <v>19.68</v>
      </c>
      <c r="V566" s="771">
        <f t="shared" si="52"/>
        <v>65.639999999999986</v>
      </c>
      <c r="W566" s="887">
        <v>85.32</v>
      </c>
      <c r="X566" s="772">
        <f t="shared" si="53"/>
        <v>274.68</v>
      </c>
    </row>
    <row r="567" spans="2:24" ht="15.75" x14ac:dyDescent="0.25">
      <c r="B567" s="893" t="s">
        <v>313</v>
      </c>
      <c r="C567" s="892" t="s">
        <v>532</v>
      </c>
      <c r="D567" s="891">
        <v>39844</v>
      </c>
      <c r="E567" s="890">
        <v>135.11000000000001</v>
      </c>
      <c r="F567" s="889"/>
      <c r="G567" s="888">
        <v>35</v>
      </c>
      <c r="H567" s="887">
        <f t="shared" si="48"/>
        <v>12</v>
      </c>
      <c r="I567" s="887">
        <v>-3.96</v>
      </c>
      <c r="J567" s="771">
        <f t="shared" si="49"/>
        <v>49.7</v>
      </c>
      <c r="K567" s="887">
        <v>45.74</v>
      </c>
      <c r="L567" s="772">
        <f t="shared" si="50"/>
        <v>89.37</v>
      </c>
      <c r="N567" s="893" t="s">
        <v>321</v>
      </c>
      <c r="O567" s="892" t="s">
        <v>2260</v>
      </c>
      <c r="P567" s="891">
        <v>42248</v>
      </c>
      <c r="Q567" s="890">
        <v>1080</v>
      </c>
      <c r="R567" s="889"/>
      <c r="S567" s="888">
        <v>20</v>
      </c>
      <c r="T567" s="887">
        <f t="shared" si="51"/>
        <v>6</v>
      </c>
      <c r="U567" s="887">
        <v>57.599999999999994</v>
      </c>
      <c r="V567" s="771">
        <f t="shared" si="52"/>
        <v>216.12000000000003</v>
      </c>
      <c r="W567" s="887">
        <v>273.72000000000003</v>
      </c>
      <c r="X567" s="772">
        <f t="shared" si="53"/>
        <v>806.28</v>
      </c>
    </row>
    <row r="568" spans="2:24" ht="15.75" x14ac:dyDescent="0.25">
      <c r="B568" s="893" t="s">
        <v>313</v>
      </c>
      <c r="C568" s="892" t="s">
        <v>532</v>
      </c>
      <c r="D568" s="891">
        <v>39844</v>
      </c>
      <c r="E568" s="890">
        <v>1621.59</v>
      </c>
      <c r="F568" s="889"/>
      <c r="G568" s="888">
        <v>35</v>
      </c>
      <c r="H568" s="887">
        <f t="shared" si="48"/>
        <v>12</v>
      </c>
      <c r="I568" s="887">
        <v>-46.44</v>
      </c>
      <c r="J568" s="771">
        <f t="shared" si="49"/>
        <v>603.29999999999995</v>
      </c>
      <c r="K568" s="887">
        <v>556.86</v>
      </c>
      <c r="L568" s="772">
        <f t="shared" si="50"/>
        <v>1064.73</v>
      </c>
      <c r="N568" s="893" t="s">
        <v>321</v>
      </c>
      <c r="O568" s="892" t="s">
        <v>2260</v>
      </c>
      <c r="P568" s="891">
        <v>42248</v>
      </c>
      <c r="Q568" s="890">
        <v>1080</v>
      </c>
      <c r="R568" s="889"/>
      <c r="S568" s="888">
        <v>20</v>
      </c>
      <c r="T568" s="887">
        <f t="shared" si="51"/>
        <v>6</v>
      </c>
      <c r="U568" s="887">
        <v>62.519999999999996</v>
      </c>
      <c r="V568" s="771">
        <f t="shared" si="52"/>
        <v>143.04000000000002</v>
      </c>
      <c r="W568" s="887">
        <v>205.56</v>
      </c>
      <c r="X568" s="772">
        <f t="shared" si="53"/>
        <v>874.44</v>
      </c>
    </row>
    <row r="569" spans="2:24" ht="15.75" x14ac:dyDescent="0.25">
      <c r="B569" s="893" t="s">
        <v>313</v>
      </c>
      <c r="C569" s="892" t="s">
        <v>532</v>
      </c>
      <c r="D569" s="891">
        <v>39844</v>
      </c>
      <c r="E569" s="890">
        <v>984.33</v>
      </c>
      <c r="F569" s="889"/>
      <c r="G569" s="888">
        <v>35</v>
      </c>
      <c r="H569" s="887">
        <f t="shared" si="48"/>
        <v>12</v>
      </c>
      <c r="I569" s="887">
        <v>-28.200000000000003</v>
      </c>
      <c r="J569" s="771">
        <f t="shared" si="49"/>
        <v>366.31</v>
      </c>
      <c r="K569" s="887">
        <v>338.11</v>
      </c>
      <c r="L569" s="772">
        <f t="shared" si="50"/>
        <v>646.22</v>
      </c>
      <c r="N569" s="893" t="s">
        <v>321</v>
      </c>
      <c r="O569" s="892" t="s">
        <v>2260</v>
      </c>
      <c r="P569" s="891">
        <v>42278</v>
      </c>
      <c r="Q569" s="890">
        <v>360</v>
      </c>
      <c r="R569" s="889"/>
      <c r="S569" s="888">
        <v>20</v>
      </c>
      <c r="T569" s="887">
        <f t="shared" si="51"/>
        <v>6</v>
      </c>
      <c r="U569" s="887">
        <v>18.36</v>
      </c>
      <c r="V569" s="771">
        <f t="shared" si="52"/>
        <v>83.84</v>
      </c>
      <c r="W569" s="887">
        <v>102.2</v>
      </c>
      <c r="X569" s="772">
        <f t="shared" si="53"/>
        <v>257.8</v>
      </c>
    </row>
    <row r="570" spans="2:24" ht="15.75" x14ac:dyDescent="0.25">
      <c r="B570" s="893" t="s">
        <v>313</v>
      </c>
      <c r="C570" s="892" t="s">
        <v>532</v>
      </c>
      <c r="D570" s="891">
        <v>39844</v>
      </c>
      <c r="E570" s="890">
        <v>27.05</v>
      </c>
      <c r="F570" s="889"/>
      <c r="G570" s="888">
        <v>35</v>
      </c>
      <c r="H570" s="887">
        <f t="shared" si="48"/>
        <v>12</v>
      </c>
      <c r="I570" s="887">
        <v>-0.72</v>
      </c>
      <c r="J570" s="771">
        <f t="shared" si="49"/>
        <v>9.9600000000000009</v>
      </c>
      <c r="K570" s="887">
        <v>9.24</v>
      </c>
      <c r="L570" s="772">
        <f t="shared" si="50"/>
        <v>17.810000000000002</v>
      </c>
      <c r="N570" s="893" t="s">
        <v>321</v>
      </c>
      <c r="O570" s="892" t="s">
        <v>2260</v>
      </c>
      <c r="P570" s="891">
        <v>42278</v>
      </c>
      <c r="Q570" s="890">
        <v>360</v>
      </c>
      <c r="R570" s="889"/>
      <c r="S570" s="888">
        <v>20</v>
      </c>
      <c r="T570" s="887">
        <f t="shared" si="51"/>
        <v>6</v>
      </c>
      <c r="U570" s="887">
        <v>17.88</v>
      </c>
      <c r="V570" s="771">
        <f t="shared" si="52"/>
        <v>90.03</v>
      </c>
      <c r="W570" s="887">
        <v>107.91</v>
      </c>
      <c r="X570" s="772">
        <f t="shared" si="53"/>
        <v>252.09</v>
      </c>
    </row>
    <row r="571" spans="2:24" ht="15.75" x14ac:dyDescent="0.25">
      <c r="B571" s="893" t="s">
        <v>313</v>
      </c>
      <c r="C571" s="892" t="s">
        <v>532</v>
      </c>
      <c r="D571" s="891">
        <v>39844</v>
      </c>
      <c r="E571" s="890">
        <v>2493.14</v>
      </c>
      <c r="F571" s="889"/>
      <c r="G571" s="888">
        <v>35</v>
      </c>
      <c r="H571" s="887">
        <f t="shared" si="48"/>
        <v>12</v>
      </c>
      <c r="I571" s="887">
        <v>-71.64</v>
      </c>
      <c r="J571" s="771">
        <f t="shared" si="49"/>
        <v>929.76</v>
      </c>
      <c r="K571" s="887">
        <v>858.12</v>
      </c>
      <c r="L571" s="772">
        <f t="shared" si="50"/>
        <v>1635.02</v>
      </c>
      <c r="N571" s="893" t="s">
        <v>321</v>
      </c>
      <c r="O571" s="892" t="s">
        <v>2260</v>
      </c>
      <c r="P571" s="891">
        <v>42278</v>
      </c>
      <c r="Q571" s="890">
        <v>720</v>
      </c>
      <c r="R571" s="889"/>
      <c r="S571" s="888">
        <v>20</v>
      </c>
      <c r="T571" s="887">
        <f t="shared" si="51"/>
        <v>6</v>
      </c>
      <c r="U571" s="887">
        <v>38.880000000000003</v>
      </c>
      <c r="V571" s="771">
        <f t="shared" si="52"/>
        <v>136.05000000000001</v>
      </c>
      <c r="W571" s="887">
        <v>174.93</v>
      </c>
      <c r="X571" s="772">
        <f t="shared" si="53"/>
        <v>545.06999999999994</v>
      </c>
    </row>
    <row r="572" spans="2:24" ht="15.75" x14ac:dyDescent="0.25">
      <c r="B572" s="893" t="s">
        <v>313</v>
      </c>
      <c r="C572" s="892" t="s">
        <v>532</v>
      </c>
      <c r="D572" s="891">
        <v>39844</v>
      </c>
      <c r="E572" s="890">
        <v>607.07000000000005</v>
      </c>
      <c r="F572" s="889"/>
      <c r="G572" s="888">
        <v>35</v>
      </c>
      <c r="H572" s="887">
        <f t="shared" si="48"/>
        <v>12</v>
      </c>
      <c r="I572" s="887">
        <v>-17.399999999999999</v>
      </c>
      <c r="J572" s="771">
        <f t="shared" si="49"/>
        <v>225.98000000000002</v>
      </c>
      <c r="K572" s="887">
        <v>208.58</v>
      </c>
      <c r="L572" s="772">
        <f t="shared" si="50"/>
        <v>398.49</v>
      </c>
      <c r="N572" s="893" t="s">
        <v>321</v>
      </c>
      <c r="O572" s="892" t="s">
        <v>2260</v>
      </c>
      <c r="P572" s="891">
        <v>42309</v>
      </c>
      <c r="Q572" s="890">
        <v>720</v>
      </c>
      <c r="R572" s="889"/>
      <c r="S572" s="888">
        <v>20</v>
      </c>
      <c r="T572" s="887">
        <f t="shared" si="51"/>
        <v>6</v>
      </c>
      <c r="U572" s="887">
        <v>36.96</v>
      </c>
      <c r="V572" s="771">
        <f t="shared" si="52"/>
        <v>153.35999999999999</v>
      </c>
      <c r="W572" s="887">
        <v>190.32</v>
      </c>
      <c r="X572" s="772">
        <f t="shared" si="53"/>
        <v>529.68000000000006</v>
      </c>
    </row>
    <row r="573" spans="2:24" ht="15.75" x14ac:dyDescent="0.25">
      <c r="B573" s="893" t="s">
        <v>313</v>
      </c>
      <c r="C573" s="892" t="s">
        <v>532</v>
      </c>
      <c r="D573" s="891">
        <v>39844</v>
      </c>
      <c r="E573" s="890">
        <v>193.36</v>
      </c>
      <c r="F573" s="889"/>
      <c r="G573" s="888">
        <v>35</v>
      </c>
      <c r="H573" s="887">
        <f t="shared" si="48"/>
        <v>12</v>
      </c>
      <c r="I573" s="887">
        <v>-5.5200000000000005</v>
      </c>
      <c r="J573" s="771">
        <f t="shared" si="49"/>
        <v>71.77</v>
      </c>
      <c r="K573" s="887">
        <v>66.25</v>
      </c>
      <c r="L573" s="772">
        <f t="shared" si="50"/>
        <v>127.11000000000001</v>
      </c>
      <c r="N573" s="893" t="s">
        <v>321</v>
      </c>
      <c r="O573" s="892" t="s">
        <v>2260</v>
      </c>
      <c r="P573" s="891">
        <v>42309</v>
      </c>
      <c r="Q573" s="890">
        <v>1080</v>
      </c>
      <c r="R573" s="889"/>
      <c r="S573" s="888">
        <v>20</v>
      </c>
      <c r="T573" s="887">
        <f t="shared" si="51"/>
        <v>6</v>
      </c>
      <c r="U573" s="887">
        <v>65.88</v>
      </c>
      <c r="V573" s="771">
        <f t="shared" si="52"/>
        <v>91.03</v>
      </c>
      <c r="W573" s="887">
        <v>156.91</v>
      </c>
      <c r="X573" s="772">
        <f t="shared" si="53"/>
        <v>923.09</v>
      </c>
    </row>
    <row r="574" spans="2:24" ht="15.75" x14ac:dyDescent="0.25">
      <c r="B574" s="893" t="s">
        <v>313</v>
      </c>
      <c r="C574" s="892" t="s">
        <v>532</v>
      </c>
      <c r="D574" s="891">
        <v>39844</v>
      </c>
      <c r="E574" s="890">
        <v>736.15</v>
      </c>
      <c r="F574" s="889"/>
      <c r="G574" s="888">
        <v>35</v>
      </c>
      <c r="H574" s="887">
        <f t="shared" si="48"/>
        <v>12</v>
      </c>
      <c r="I574" s="887">
        <v>-21.12</v>
      </c>
      <c r="J574" s="771">
        <f t="shared" si="49"/>
        <v>274.23</v>
      </c>
      <c r="K574" s="887">
        <v>253.11</v>
      </c>
      <c r="L574" s="772">
        <f t="shared" si="50"/>
        <v>483.03999999999996</v>
      </c>
      <c r="N574" s="893" t="s">
        <v>321</v>
      </c>
      <c r="O574" s="892" t="s">
        <v>2260</v>
      </c>
      <c r="P574" s="891">
        <v>42309</v>
      </c>
      <c r="Q574" s="890">
        <v>360</v>
      </c>
      <c r="R574" s="889"/>
      <c r="S574" s="888">
        <v>20</v>
      </c>
      <c r="T574" s="887">
        <f t="shared" si="51"/>
        <v>6</v>
      </c>
      <c r="U574" s="887">
        <v>19.8</v>
      </c>
      <c r="V574" s="771">
        <f t="shared" si="52"/>
        <v>60.5</v>
      </c>
      <c r="W574" s="887">
        <v>80.3</v>
      </c>
      <c r="X574" s="772">
        <f t="shared" si="53"/>
        <v>279.7</v>
      </c>
    </row>
    <row r="575" spans="2:24" ht="15.75" x14ac:dyDescent="0.25">
      <c r="B575" s="893" t="s">
        <v>313</v>
      </c>
      <c r="C575" s="892" t="s">
        <v>532</v>
      </c>
      <c r="D575" s="891">
        <v>39844</v>
      </c>
      <c r="E575" s="890">
        <v>141.69</v>
      </c>
      <c r="F575" s="889"/>
      <c r="G575" s="888">
        <v>35</v>
      </c>
      <c r="H575" s="887">
        <f t="shared" si="48"/>
        <v>12</v>
      </c>
      <c r="I575" s="887">
        <v>-4.08</v>
      </c>
      <c r="J575" s="771">
        <f t="shared" si="49"/>
        <v>52.91</v>
      </c>
      <c r="K575" s="887">
        <v>48.83</v>
      </c>
      <c r="L575" s="772">
        <f t="shared" si="50"/>
        <v>92.86</v>
      </c>
      <c r="N575" s="893" t="s">
        <v>321</v>
      </c>
      <c r="O575" s="892" t="s">
        <v>2260</v>
      </c>
      <c r="P575" s="891">
        <v>42309</v>
      </c>
      <c r="Q575" s="890">
        <v>360</v>
      </c>
      <c r="R575" s="889"/>
      <c r="S575" s="888">
        <v>20</v>
      </c>
      <c r="T575" s="887">
        <f t="shared" si="51"/>
        <v>6</v>
      </c>
      <c r="U575" s="887">
        <v>18.84</v>
      </c>
      <c r="V575" s="771">
        <f t="shared" si="52"/>
        <v>78.239999999999995</v>
      </c>
      <c r="W575" s="887">
        <v>97.08</v>
      </c>
      <c r="X575" s="772">
        <f t="shared" si="53"/>
        <v>262.92</v>
      </c>
    </row>
    <row r="576" spans="2:24" ht="15.75" x14ac:dyDescent="0.25">
      <c r="B576" s="893" t="s">
        <v>313</v>
      </c>
      <c r="C576" s="892" t="s">
        <v>532</v>
      </c>
      <c r="D576" s="891">
        <v>39844</v>
      </c>
      <c r="E576" s="890">
        <v>355.07</v>
      </c>
      <c r="F576" s="889"/>
      <c r="G576" s="888">
        <v>35</v>
      </c>
      <c r="H576" s="887">
        <f t="shared" si="48"/>
        <v>12</v>
      </c>
      <c r="I576" s="887">
        <v>-10.199999999999999</v>
      </c>
      <c r="J576" s="771">
        <f t="shared" si="49"/>
        <v>132.38</v>
      </c>
      <c r="K576" s="887">
        <v>122.18</v>
      </c>
      <c r="L576" s="772">
        <f t="shared" si="50"/>
        <v>232.89</v>
      </c>
      <c r="N576" s="893" t="s">
        <v>321</v>
      </c>
      <c r="O576" s="892" t="s">
        <v>2260</v>
      </c>
      <c r="P576" s="891">
        <v>42309</v>
      </c>
      <c r="Q576" s="890">
        <v>360</v>
      </c>
      <c r="R576" s="889"/>
      <c r="S576" s="888">
        <v>20</v>
      </c>
      <c r="T576" s="887">
        <f t="shared" si="51"/>
        <v>6</v>
      </c>
      <c r="U576" s="887">
        <v>18</v>
      </c>
      <c r="V576" s="771">
        <f t="shared" si="52"/>
        <v>75</v>
      </c>
      <c r="W576" s="887">
        <v>93</v>
      </c>
      <c r="X576" s="772">
        <f t="shared" si="53"/>
        <v>267</v>
      </c>
    </row>
    <row r="577" spans="2:24" ht="15.75" x14ac:dyDescent="0.25">
      <c r="B577" s="893" t="s">
        <v>313</v>
      </c>
      <c r="C577" s="892" t="s">
        <v>532</v>
      </c>
      <c r="D577" s="891">
        <v>39844</v>
      </c>
      <c r="E577" s="890">
        <v>214.15</v>
      </c>
      <c r="F577" s="889"/>
      <c r="G577" s="888">
        <v>35</v>
      </c>
      <c r="H577" s="887">
        <f t="shared" si="48"/>
        <v>12</v>
      </c>
      <c r="I577" s="887">
        <v>-6.12</v>
      </c>
      <c r="J577" s="771">
        <f t="shared" si="49"/>
        <v>79.56</v>
      </c>
      <c r="K577" s="887">
        <v>73.44</v>
      </c>
      <c r="L577" s="772">
        <f t="shared" si="50"/>
        <v>140.71</v>
      </c>
      <c r="N577" s="893" t="s">
        <v>321</v>
      </c>
      <c r="O577" s="892" t="s">
        <v>2260</v>
      </c>
      <c r="P577" s="891">
        <v>42309</v>
      </c>
      <c r="Q577" s="890">
        <v>360</v>
      </c>
      <c r="R577" s="889"/>
      <c r="S577" s="888">
        <v>20</v>
      </c>
      <c r="T577" s="887">
        <f t="shared" si="51"/>
        <v>6</v>
      </c>
      <c r="U577" s="887">
        <v>24.48</v>
      </c>
      <c r="V577" s="771">
        <f t="shared" si="52"/>
        <v>-6.3599999999999994</v>
      </c>
      <c r="W577" s="887">
        <v>18.12</v>
      </c>
      <c r="X577" s="772">
        <f t="shared" si="53"/>
        <v>341.88</v>
      </c>
    </row>
    <row r="578" spans="2:24" ht="15.75" x14ac:dyDescent="0.25">
      <c r="B578" s="893" t="s">
        <v>313</v>
      </c>
      <c r="C578" s="892" t="s">
        <v>532</v>
      </c>
      <c r="D578" s="891">
        <v>39844</v>
      </c>
      <c r="E578" s="890">
        <v>944.28</v>
      </c>
      <c r="F578" s="889"/>
      <c r="G578" s="888">
        <v>35</v>
      </c>
      <c r="H578" s="887">
        <f t="shared" si="48"/>
        <v>12</v>
      </c>
      <c r="I578" s="887">
        <v>-27.120000000000005</v>
      </c>
      <c r="J578" s="771">
        <f t="shared" si="49"/>
        <v>352.02</v>
      </c>
      <c r="K578" s="887">
        <v>324.89999999999998</v>
      </c>
      <c r="L578" s="772">
        <f t="shared" si="50"/>
        <v>619.38</v>
      </c>
      <c r="N578" s="893" t="s">
        <v>321</v>
      </c>
      <c r="O578" s="892" t="s">
        <v>2260</v>
      </c>
      <c r="P578" s="891">
        <v>42309</v>
      </c>
      <c r="Q578" s="890">
        <v>360</v>
      </c>
      <c r="R578" s="889"/>
      <c r="S578" s="888">
        <v>20</v>
      </c>
      <c r="T578" s="887">
        <f t="shared" si="51"/>
        <v>6</v>
      </c>
      <c r="U578" s="887">
        <v>18</v>
      </c>
      <c r="V578" s="771">
        <f t="shared" si="52"/>
        <v>75</v>
      </c>
      <c r="W578" s="887">
        <v>93</v>
      </c>
      <c r="X578" s="772">
        <f t="shared" si="53"/>
        <v>267</v>
      </c>
    </row>
    <row r="579" spans="2:24" ht="15.75" x14ac:dyDescent="0.25">
      <c r="B579" s="893" t="s">
        <v>313</v>
      </c>
      <c r="C579" s="892" t="s">
        <v>532</v>
      </c>
      <c r="D579" s="891">
        <v>39844</v>
      </c>
      <c r="E579" s="890">
        <v>77.3</v>
      </c>
      <c r="F579" s="889"/>
      <c r="G579" s="888">
        <v>35</v>
      </c>
      <c r="H579" s="887">
        <f t="shared" si="48"/>
        <v>12</v>
      </c>
      <c r="I579" s="887">
        <v>-2.16</v>
      </c>
      <c r="J579" s="771">
        <f t="shared" si="49"/>
        <v>28.77</v>
      </c>
      <c r="K579" s="887">
        <v>26.61</v>
      </c>
      <c r="L579" s="772">
        <f t="shared" si="50"/>
        <v>50.69</v>
      </c>
      <c r="N579" s="893" t="s">
        <v>321</v>
      </c>
      <c r="O579" s="892" t="s">
        <v>2260</v>
      </c>
      <c r="P579" s="891">
        <v>42339</v>
      </c>
      <c r="Q579" s="890">
        <v>360</v>
      </c>
      <c r="R579" s="889"/>
      <c r="S579" s="888">
        <v>20</v>
      </c>
      <c r="T579" s="887">
        <f t="shared" si="51"/>
        <v>6</v>
      </c>
      <c r="U579" s="887">
        <v>19.200000000000003</v>
      </c>
      <c r="V579" s="771">
        <f t="shared" si="52"/>
        <v>72.84</v>
      </c>
      <c r="W579" s="887">
        <v>92.04</v>
      </c>
      <c r="X579" s="772">
        <f t="shared" si="53"/>
        <v>267.95999999999998</v>
      </c>
    </row>
    <row r="580" spans="2:24" ht="15.75" x14ac:dyDescent="0.25">
      <c r="B580" s="893" t="s">
        <v>313</v>
      </c>
      <c r="C580" s="892" t="s">
        <v>532</v>
      </c>
      <c r="D580" s="891">
        <v>39844</v>
      </c>
      <c r="E580" s="890">
        <v>193.5</v>
      </c>
      <c r="F580" s="889"/>
      <c r="G580" s="888">
        <v>35</v>
      </c>
      <c r="H580" s="887">
        <f t="shared" si="48"/>
        <v>12</v>
      </c>
      <c r="I580" s="887">
        <v>-5.5200000000000005</v>
      </c>
      <c r="J580" s="771">
        <f t="shared" si="49"/>
        <v>71.8</v>
      </c>
      <c r="K580" s="887">
        <v>66.28</v>
      </c>
      <c r="L580" s="772">
        <f t="shared" si="50"/>
        <v>127.22</v>
      </c>
      <c r="N580" s="893" t="s">
        <v>321</v>
      </c>
      <c r="O580" s="892" t="s">
        <v>2260</v>
      </c>
      <c r="P580" s="891">
        <v>42339</v>
      </c>
      <c r="Q580" s="890">
        <v>720</v>
      </c>
      <c r="R580" s="889"/>
      <c r="S580" s="888">
        <v>20</v>
      </c>
      <c r="T580" s="887">
        <f t="shared" si="51"/>
        <v>6</v>
      </c>
      <c r="U580" s="887">
        <v>37.799999999999997</v>
      </c>
      <c r="V580" s="771">
        <f t="shared" si="52"/>
        <v>153.83999999999997</v>
      </c>
      <c r="W580" s="887">
        <v>191.64</v>
      </c>
      <c r="X580" s="772">
        <f t="shared" si="53"/>
        <v>528.36</v>
      </c>
    </row>
    <row r="581" spans="2:24" ht="15.75" x14ac:dyDescent="0.25">
      <c r="B581" s="893" t="s">
        <v>313</v>
      </c>
      <c r="C581" s="892" t="s">
        <v>532</v>
      </c>
      <c r="D581" s="891">
        <v>39844</v>
      </c>
      <c r="E581" s="890">
        <v>333.72</v>
      </c>
      <c r="F581" s="889"/>
      <c r="G581" s="888">
        <v>35</v>
      </c>
      <c r="H581" s="887">
        <f t="shared" si="48"/>
        <v>12</v>
      </c>
      <c r="I581" s="887">
        <v>-9.6000000000000014</v>
      </c>
      <c r="J581" s="771">
        <f t="shared" si="49"/>
        <v>124.55000000000001</v>
      </c>
      <c r="K581" s="887">
        <v>114.95</v>
      </c>
      <c r="L581" s="772">
        <f t="shared" si="50"/>
        <v>218.77000000000004</v>
      </c>
      <c r="N581" s="893" t="s">
        <v>321</v>
      </c>
      <c r="O581" s="892" t="s">
        <v>2260</v>
      </c>
      <c r="P581" s="891">
        <v>42339</v>
      </c>
      <c r="Q581" s="890">
        <v>360</v>
      </c>
      <c r="R581" s="889"/>
      <c r="S581" s="888">
        <v>20</v>
      </c>
      <c r="T581" s="887">
        <f t="shared" si="51"/>
        <v>6</v>
      </c>
      <c r="U581" s="887">
        <v>19.68</v>
      </c>
      <c r="V581" s="771">
        <f t="shared" si="52"/>
        <v>64.87</v>
      </c>
      <c r="W581" s="887">
        <v>84.55</v>
      </c>
      <c r="X581" s="772">
        <f t="shared" si="53"/>
        <v>275.45</v>
      </c>
    </row>
    <row r="582" spans="2:24" ht="15.75" x14ac:dyDescent="0.25">
      <c r="B582" s="893" t="s">
        <v>313</v>
      </c>
      <c r="C582" s="892" t="s">
        <v>532</v>
      </c>
      <c r="D582" s="891">
        <v>39844</v>
      </c>
      <c r="E582" s="890">
        <v>820.93</v>
      </c>
      <c r="F582" s="889"/>
      <c r="G582" s="888">
        <v>35</v>
      </c>
      <c r="H582" s="887">
        <f t="shared" si="48"/>
        <v>12</v>
      </c>
      <c r="I582" s="887">
        <v>-23.52</v>
      </c>
      <c r="J582" s="771">
        <f t="shared" si="49"/>
        <v>306.03999999999996</v>
      </c>
      <c r="K582" s="887">
        <v>282.52</v>
      </c>
      <c r="L582" s="772">
        <f t="shared" si="50"/>
        <v>538.41</v>
      </c>
      <c r="N582" s="893" t="s">
        <v>321</v>
      </c>
      <c r="O582" s="892" t="s">
        <v>2260</v>
      </c>
      <c r="P582" s="891">
        <v>42370</v>
      </c>
      <c r="Q582" s="890">
        <v>360</v>
      </c>
      <c r="R582" s="889"/>
      <c r="S582" s="888">
        <v>20</v>
      </c>
      <c r="T582" s="887">
        <f t="shared" si="51"/>
        <v>6</v>
      </c>
      <c r="U582" s="887">
        <v>18</v>
      </c>
      <c r="V582" s="771">
        <f t="shared" si="52"/>
        <v>72</v>
      </c>
      <c r="W582" s="887">
        <v>90</v>
      </c>
      <c r="X582" s="772">
        <f t="shared" si="53"/>
        <v>270</v>
      </c>
    </row>
    <row r="583" spans="2:24" ht="15.75" x14ac:dyDescent="0.25">
      <c r="B583" s="893" t="s">
        <v>313</v>
      </c>
      <c r="C583" s="892" t="s">
        <v>532</v>
      </c>
      <c r="D583" s="891">
        <v>39844</v>
      </c>
      <c r="E583" s="890">
        <v>559.08000000000004</v>
      </c>
      <c r="F583" s="889"/>
      <c r="G583" s="888">
        <v>35</v>
      </c>
      <c r="H583" s="887">
        <f t="shared" si="48"/>
        <v>12</v>
      </c>
      <c r="I583" s="887">
        <v>-16.080000000000002</v>
      </c>
      <c r="J583" s="771">
        <f t="shared" si="49"/>
        <v>208.04000000000002</v>
      </c>
      <c r="K583" s="887">
        <v>191.96</v>
      </c>
      <c r="L583" s="772">
        <f t="shared" si="50"/>
        <v>367.12</v>
      </c>
      <c r="N583" s="893" t="s">
        <v>321</v>
      </c>
      <c r="O583" s="892" t="s">
        <v>2260</v>
      </c>
      <c r="P583" s="891">
        <v>42370</v>
      </c>
      <c r="Q583" s="890">
        <v>360</v>
      </c>
      <c r="R583" s="889"/>
      <c r="S583" s="888">
        <v>20</v>
      </c>
      <c r="T583" s="887">
        <f t="shared" si="51"/>
        <v>6</v>
      </c>
      <c r="U583" s="887">
        <v>18</v>
      </c>
      <c r="V583" s="771">
        <f t="shared" si="52"/>
        <v>72</v>
      </c>
      <c r="W583" s="887">
        <v>90</v>
      </c>
      <c r="X583" s="772">
        <f t="shared" si="53"/>
        <v>270</v>
      </c>
    </row>
    <row r="584" spans="2:24" ht="15.75" x14ac:dyDescent="0.25">
      <c r="B584" s="893" t="s">
        <v>313</v>
      </c>
      <c r="C584" s="892" t="s">
        <v>532</v>
      </c>
      <c r="D584" s="891">
        <v>39844</v>
      </c>
      <c r="E584" s="890">
        <v>511.25</v>
      </c>
      <c r="F584" s="889"/>
      <c r="G584" s="888">
        <v>35</v>
      </c>
      <c r="H584" s="887">
        <f t="shared" ref="H584:H647" si="54">IF(E584&lt;&gt;"",IF((TestEOY-D584)/365&gt;G584,G584,ROUNDUP(((TestEOY-D584)/365),0)),"")</f>
        <v>12</v>
      </c>
      <c r="I584" s="887">
        <v>-14.64</v>
      </c>
      <c r="J584" s="771">
        <f t="shared" ref="J584:J647" si="55">K584-I584</f>
        <v>190.19</v>
      </c>
      <c r="K584" s="887">
        <v>175.55</v>
      </c>
      <c r="L584" s="772">
        <f t="shared" ref="L584:L647" si="56">IFERROR(IF(K584&gt;E584,0,(+E584-K584))-F584,"")</f>
        <v>335.7</v>
      </c>
      <c r="N584" s="893" t="s">
        <v>321</v>
      </c>
      <c r="O584" s="892" t="s">
        <v>2260</v>
      </c>
      <c r="P584" s="891">
        <v>42370</v>
      </c>
      <c r="Q584" s="890">
        <v>360</v>
      </c>
      <c r="R584" s="889"/>
      <c r="S584" s="888">
        <v>20</v>
      </c>
      <c r="T584" s="887">
        <f t="shared" ref="T584:T647" si="57">IF(Q584&lt;&gt;"",IF((TestEOY-P584)/365&gt;S584,S584,ROUNDUP(((TestEOY-P584)/365),0)),"")</f>
        <v>6</v>
      </c>
      <c r="U584" s="887">
        <v>18</v>
      </c>
      <c r="V584" s="771">
        <f t="shared" ref="V584:V647" si="58">W584-U584</f>
        <v>72</v>
      </c>
      <c r="W584" s="887">
        <v>90</v>
      </c>
      <c r="X584" s="772">
        <f t="shared" ref="X584:X647" si="59">IFERROR(IF(W584&gt;Q584,0,(+Q584-W584))-R584,"")</f>
        <v>270</v>
      </c>
    </row>
    <row r="585" spans="2:24" ht="15.75" x14ac:dyDescent="0.25">
      <c r="B585" s="893" t="s">
        <v>313</v>
      </c>
      <c r="C585" s="892" t="s">
        <v>532</v>
      </c>
      <c r="D585" s="891">
        <v>39844</v>
      </c>
      <c r="E585" s="890">
        <v>1405.1</v>
      </c>
      <c r="F585" s="889"/>
      <c r="G585" s="888">
        <v>35</v>
      </c>
      <c r="H585" s="887">
        <f t="shared" si="54"/>
        <v>12</v>
      </c>
      <c r="I585" s="887">
        <v>-40.32</v>
      </c>
      <c r="J585" s="771">
        <f t="shared" si="55"/>
        <v>523.49</v>
      </c>
      <c r="K585" s="887">
        <v>483.17</v>
      </c>
      <c r="L585" s="772">
        <f t="shared" si="56"/>
        <v>921.92999999999984</v>
      </c>
      <c r="N585" s="893" t="s">
        <v>321</v>
      </c>
      <c r="O585" s="892" t="s">
        <v>2260</v>
      </c>
      <c r="P585" s="891">
        <v>42370</v>
      </c>
      <c r="Q585" s="890">
        <v>720</v>
      </c>
      <c r="R585" s="889"/>
      <c r="S585" s="888">
        <v>20</v>
      </c>
      <c r="T585" s="887">
        <f t="shared" si="57"/>
        <v>6</v>
      </c>
      <c r="U585" s="887">
        <v>36</v>
      </c>
      <c r="V585" s="771">
        <f t="shared" si="58"/>
        <v>144</v>
      </c>
      <c r="W585" s="887">
        <v>180</v>
      </c>
      <c r="X585" s="772">
        <f t="shared" si="59"/>
        <v>540</v>
      </c>
    </row>
    <row r="586" spans="2:24" ht="15.75" x14ac:dyDescent="0.25">
      <c r="B586" s="893" t="s">
        <v>313</v>
      </c>
      <c r="C586" s="892" t="s">
        <v>532</v>
      </c>
      <c r="D586" s="891">
        <v>39844</v>
      </c>
      <c r="E586" s="890">
        <v>2190.08</v>
      </c>
      <c r="F586" s="889"/>
      <c r="G586" s="888">
        <v>35</v>
      </c>
      <c r="H586" s="887">
        <f t="shared" si="54"/>
        <v>12</v>
      </c>
      <c r="I586" s="887">
        <v>-62.760000000000005</v>
      </c>
      <c r="J586" s="771">
        <f t="shared" si="55"/>
        <v>815.16</v>
      </c>
      <c r="K586" s="887">
        <v>752.4</v>
      </c>
      <c r="L586" s="772">
        <f t="shared" si="56"/>
        <v>1437.6799999999998</v>
      </c>
      <c r="N586" s="893" t="s">
        <v>321</v>
      </c>
      <c r="O586" s="892" t="s">
        <v>2260</v>
      </c>
      <c r="P586" s="891">
        <v>42370</v>
      </c>
      <c r="Q586" s="890">
        <v>1800</v>
      </c>
      <c r="R586" s="889"/>
      <c r="S586" s="888">
        <v>20</v>
      </c>
      <c r="T586" s="887">
        <f t="shared" si="57"/>
        <v>6</v>
      </c>
      <c r="U586" s="887">
        <v>90</v>
      </c>
      <c r="V586" s="771">
        <f t="shared" si="58"/>
        <v>360</v>
      </c>
      <c r="W586" s="887">
        <v>450</v>
      </c>
      <c r="X586" s="772">
        <f t="shared" si="59"/>
        <v>1350</v>
      </c>
    </row>
    <row r="587" spans="2:24" ht="15.75" x14ac:dyDescent="0.25">
      <c r="B587" s="893" t="s">
        <v>313</v>
      </c>
      <c r="C587" s="892" t="s">
        <v>532</v>
      </c>
      <c r="D587" s="891">
        <v>39844</v>
      </c>
      <c r="E587" s="890">
        <v>769.61</v>
      </c>
      <c r="F587" s="889"/>
      <c r="G587" s="888">
        <v>35</v>
      </c>
      <c r="H587" s="887">
        <f t="shared" si="54"/>
        <v>12</v>
      </c>
      <c r="I587" s="887">
        <v>-22.080000000000002</v>
      </c>
      <c r="J587" s="771">
        <f t="shared" si="55"/>
        <v>286.69</v>
      </c>
      <c r="K587" s="887">
        <v>264.61</v>
      </c>
      <c r="L587" s="772">
        <f t="shared" si="56"/>
        <v>505</v>
      </c>
      <c r="N587" s="893" t="s">
        <v>321</v>
      </c>
      <c r="O587" s="892" t="s">
        <v>2260</v>
      </c>
      <c r="P587" s="891">
        <v>42370</v>
      </c>
      <c r="Q587" s="890">
        <v>360</v>
      </c>
      <c r="R587" s="889"/>
      <c r="S587" s="888">
        <v>20</v>
      </c>
      <c r="T587" s="887">
        <f t="shared" si="57"/>
        <v>6</v>
      </c>
      <c r="U587" s="887">
        <v>18</v>
      </c>
      <c r="V587" s="771">
        <f t="shared" si="58"/>
        <v>72</v>
      </c>
      <c r="W587" s="887">
        <v>90</v>
      </c>
      <c r="X587" s="772">
        <f t="shared" si="59"/>
        <v>270</v>
      </c>
    </row>
    <row r="588" spans="2:24" ht="15.75" x14ac:dyDescent="0.25">
      <c r="B588" s="893" t="s">
        <v>313</v>
      </c>
      <c r="C588" s="892" t="s">
        <v>532</v>
      </c>
      <c r="D588" s="891">
        <v>39844</v>
      </c>
      <c r="E588" s="890">
        <v>1410.74</v>
      </c>
      <c r="F588" s="889"/>
      <c r="G588" s="888">
        <v>35</v>
      </c>
      <c r="H588" s="887">
        <f t="shared" si="54"/>
        <v>12</v>
      </c>
      <c r="I588" s="887">
        <v>-40.44</v>
      </c>
      <c r="J588" s="771">
        <f t="shared" si="55"/>
        <v>525.21</v>
      </c>
      <c r="K588" s="887">
        <v>484.77</v>
      </c>
      <c r="L588" s="772">
        <f t="shared" si="56"/>
        <v>925.97</v>
      </c>
      <c r="N588" s="893" t="s">
        <v>321</v>
      </c>
      <c r="O588" s="892" t="s">
        <v>2260</v>
      </c>
      <c r="P588" s="891">
        <v>42401</v>
      </c>
      <c r="Q588" s="890">
        <v>360</v>
      </c>
      <c r="R588" s="889"/>
      <c r="S588" s="888">
        <v>20</v>
      </c>
      <c r="T588" s="887">
        <f t="shared" si="57"/>
        <v>5</v>
      </c>
      <c r="U588" s="887">
        <v>18.600000000000001</v>
      </c>
      <c r="V588" s="771">
        <f t="shared" si="58"/>
        <v>63.300000000000004</v>
      </c>
      <c r="W588" s="887">
        <v>81.900000000000006</v>
      </c>
      <c r="X588" s="772">
        <f t="shared" si="59"/>
        <v>278.10000000000002</v>
      </c>
    </row>
    <row r="589" spans="2:24" ht="15.75" x14ac:dyDescent="0.25">
      <c r="B589" s="893" t="s">
        <v>313</v>
      </c>
      <c r="C589" s="892" t="s">
        <v>532</v>
      </c>
      <c r="D589" s="891">
        <v>39844</v>
      </c>
      <c r="E589" s="890">
        <v>869.15</v>
      </c>
      <c r="F589" s="889"/>
      <c r="G589" s="888">
        <v>35</v>
      </c>
      <c r="H589" s="887">
        <f t="shared" si="54"/>
        <v>12</v>
      </c>
      <c r="I589" s="887">
        <v>-24.96</v>
      </c>
      <c r="J589" s="771">
        <f t="shared" si="55"/>
        <v>323.98999999999995</v>
      </c>
      <c r="K589" s="887">
        <v>299.02999999999997</v>
      </c>
      <c r="L589" s="772">
        <f t="shared" si="56"/>
        <v>570.12</v>
      </c>
      <c r="N589" s="893" t="s">
        <v>321</v>
      </c>
      <c r="O589" s="892" t="s">
        <v>2260</v>
      </c>
      <c r="P589" s="891">
        <v>42401</v>
      </c>
      <c r="Q589" s="890">
        <v>1080</v>
      </c>
      <c r="R589" s="889"/>
      <c r="S589" s="888">
        <v>20</v>
      </c>
      <c r="T589" s="887">
        <f t="shared" si="57"/>
        <v>5</v>
      </c>
      <c r="U589" s="887">
        <v>54.240000000000009</v>
      </c>
      <c r="V589" s="771">
        <f t="shared" si="58"/>
        <v>212.58999999999997</v>
      </c>
      <c r="W589" s="887">
        <v>266.83</v>
      </c>
      <c r="X589" s="772">
        <f t="shared" si="59"/>
        <v>813.17000000000007</v>
      </c>
    </row>
    <row r="590" spans="2:24" ht="15.75" x14ac:dyDescent="0.25">
      <c r="B590" s="893" t="s">
        <v>313</v>
      </c>
      <c r="C590" s="892" t="s">
        <v>532</v>
      </c>
      <c r="D590" s="891">
        <v>39844</v>
      </c>
      <c r="E590" s="890">
        <v>282.26</v>
      </c>
      <c r="F590" s="889"/>
      <c r="G590" s="888">
        <v>35</v>
      </c>
      <c r="H590" s="887">
        <f t="shared" si="54"/>
        <v>12</v>
      </c>
      <c r="I590" s="887">
        <v>-8.16</v>
      </c>
      <c r="J590" s="771">
        <f t="shared" si="55"/>
        <v>104.8</v>
      </c>
      <c r="K590" s="887">
        <v>96.64</v>
      </c>
      <c r="L590" s="772">
        <f t="shared" si="56"/>
        <v>185.62</v>
      </c>
      <c r="N590" s="893" t="s">
        <v>321</v>
      </c>
      <c r="O590" s="892" t="s">
        <v>2260</v>
      </c>
      <c r="P590" s="891">
        <v>42401</v>
      </c>
      <c r="Q590" s="890">
        <v>360</v>
      </c>
      <c r="R590" s="889"/>
      <c r="S590" s="888">
        <v>20</v>
      </c>
      <c r="T590" s="887">
        <f t="shared" si="57"/>
        <v>5</v>
      </c>
      <c r="U590" s="887">
        <v>18</v>
      </c>
      <c r="V590" s="771">
        <f t="shared" si="58"/>
        <v>70.5</v>
      </c>
      <c r="W590" s="887">
        <v>88.5</v>
      </c>
      <c r="X590" s="772">
        <f t="shared" si="59"/>
        <v>271.5</v>
      </c>
    </row>
    <row r="591" spans="2:24" ht="15.75" x14ac:dyDescent="0.25">
      <c r="B591" s="893" t="s">
        <v>313</v>
      </c>
      <c r="C591" s="892" t="s">
        <v>532</v>
      </c>
      <c r="D591" s="891">
        <v>39844</v>
      </c>
      <c r="E591" s="890">
        <v>721.67</v>
      </c>
      <c r="F591" s="889"/>
      <c r="G591" s="888">
        <v>35</v>
      </c>
      <c r="H591" s="887">
        <f t="shared" si="54"/>
        <v>12</v>
      </c>
      <c r="I591" s="887">
        <v>-20.759999999999998</v>
      </c>
      <c r="J591" s="771">
        <f t="shared" si="55"/>
        <v>269.34000000000003</v>
      </c>
      <c r="K591" s="887">
        <v>248.58</v>
      </c>
      <c r="L591" s="772">
        <f t="shared" si="56"/>
        <v>473.08999999999992</v>
      </c>
      <c r="N591" s="893" t="s">
        <v>321</v>
      </c>
      <c r="O591" s="892" t="s">
        <v>2260</v>
      </c>
      <c r="P591" s="891">
        <v>42401</v>
      </c>
      <c r="Q591" s="890">
        <v>360</v>
      </c>
      <c r="R591" s="889"/>
      <c r="S591" s="888">
        <v>20</v>
      </c>
      <c r="T591" s="887">
        <f t="shared" si="57"/>
        <v>5</v>
      </c>
      <c r="U591" s="887">
        <v>17.52</v>
      </c>
      <c r="V591" s="771">
        <f t="shared" si="58"/>
        <v>79.23</v>
      </c>
      <c r="W591" s="887">
        <v>96.75</v>
      </c>
      <c r="X591" s="772">
        <f t="shared" si="59"/>
        <v>263.25</v>
      </c>
    </row>
    <row r="592" spans="2:24" ht="15.75" x14ac:dyDescent="0.25">
      <c r="B592" s="893" t="s">
        <v>313</v>
      </c>
      <c r="C592" s="892" t="s">
        <v>532</v>
      </c>
      <c r="D592" s="891">
        <v>39844</v>
      </c>
      <c r="E592" s="890">
        <v>796.04</v>
      </c>
      <c r="F592" s="889"/>
      <c r="G592" s="888">
        <v>35</v>
      </c>
      <c r="H592" s="887">
        <f t="shared" si="54"/>
        <v>12</v>
      </c>
      <c r="I592" s="887">
        <v>-22.8</v>
      </c>
      <c r="J592" s="771">
        <f t="shared" si="55"/>
        <v>296.18</v>
      </c>
      <c r="K592" s="887">
        <v>273.38</v>
      </c>
      <c r="L592" s="772">
        <f t="shared" si="56"/>
        <v>522.66</v>
      </c>
      <c r="N592" s="893" t="s">
        <v>321</v>
      </c>
      <c r="O592" s="892" t="s">
        <v>2260</v>
      </c>
      <c r="P592" s="891">
        <v>42401</v>
      </c>
      <c r="Q592" s="890">
        <v>360</v>
      </c>
      <c r="R592" s="889"/>
      <c r="S592" s="888">
        <v>20</v>
      </c>
      <c r="T592" s="887">
        <f t="shared" si="57"/>
        <v>5</v>
      </c>
      <c r="U592" s="887">
        <v>18</v>
      </c>
      <c r="V592" s="771">
        <f t="shared" si="58"/>
        <v>70.5</v>
      </c>
      <c r="W592" s="887">
        <v>88.5</v>
      </c>
      <c r="X592" s="772">
        <f t="shared" si="59"/>
        <v>271.5</v>
      </c>
    </row>
    <row r="593" spans="2:24" ht="15.75" x14ac:dyDescent="0.25">
      <c r="B593" s="893" t="s">
        <v>313</v>
      </c>
      <c r="C593" s="892" t="s">
        <v>532</v>
      </c>
      <c r="D593" s="891">
        <v>39844</v>
      </c>
      <c r="E593" s="890">
        <v>1827.72</v>
      </c>
      <c r="F593" s="889"/>
      <c r="G593" s="888">
        <v>35</v>
      </c>
      <c r="H593" s="887">
        <f t="shared" si="54"/>
        <v>12</v>
      </c>
      <c r="I593" s="887">
        <v>-52.320000000000007</v>
      </c>
      <c r="J593" s="771">
        <f t="shared" si="55"/>
        <v>679.78000000000009</v>
      </c>
      <c r="K593" s="887">
        <v>627.46</v>
      </c>
      <c r="L593" s="772">
        <f t="shared" si="56"/>
        <v>1200.26</v>
      </c>
      <c r="N593" s="893" t="s">
        <v>321</v>
      </c>
      <c r="O593" s="892" t="s">
        <v>2260</v>
      </c>
      <c r="P593" s="891">
        <v>42430</v>
      </c>
      <c r="Q593" s="890">
        <v>360</v>
      </c>
      <c r="R593" s="889"/>
      <c r="S593" s="888">
        <v>20</v>
      </c>
      <c r="T593" s="887">
        <f t="shared" si="57"/>
        <v>5</v>
      </c>
      <c r="U593" s="887">
        <v>18</v>
      </c>
      <c r="V593" s="771">
        <f t="shared" si="58"/>
        <v>69</v>
      </c>
      <c r="W593" s="887">
        <v>87</v>
      </c>
      <c r="X593" s="772">
        <f t="shared" si="59"/>
        <v>273</v>
      </c>
    </row>
    <row r="594" spans="2:24" ht="15.75" x14ac:dyDescent="0.25">
      <c r="B594" s="893" t="s">
        <v>313</v>
      </c>
      <c r="C594" s="892" t="s">
        <v>532</v>
      </c>
      <c r="D594" s="891">
        <v>39844</v>
      </c>
      <c r="E594" s="890">
        <v>1586.63</v>
      </c>
      <c r="F594" s="889"/>
      <c r="G594" s="888">
        <v>35</v>
      </c>
      <c r="H594" s="887">
        <f t="shared" si="54"/>
        <v>12</v>
      </c>
      <c r="I594" s="887">
        <v>-45.6</v>
      </c>
      <c r="J594" s="771">
        <f t="shared" si="55"/>
        <v>591.78</v>
      </c>
      <c r="K594" s="887">
        <v>546.17999999999995</v>
      </c>
      <c r="L594" s="772">
        <f t="shared" si="56"/>
        <v>1040.4500000000003</v>
      </c>
      <c r="N594" s="893" t="s">
        <v>321</v>
      </c>
      <c r="O594" s="892" t="s">
        <v>2260</v>
      </c>
      <c r="P594" s="891">
        <v>42430</v>
      </c>
      <c r="Q594" s="890">
        <v>360</v>
      </c>
      <c r="R594" s="889"/>
      <c r="S594" s="888">
        <v>20</v>
      </c>
      <c r="T594" s="887">
        <f t="shared" si="57"/>
        <v>5</v>
      </c>
      <c r="U594" s="887">
        <v>18</v>
      </c>
      <c r="V594" s="771">
        <f t="shared" si="58"/>
        <v>69</v>
      </c>
      <c r="W594" s="887">
        <v>87</v>
      </c>
      <c r="X594" s="772">
        <f t="shared" si="59"/>
        <v>273</v>
      </c>
    </row>
    <row r="595" spans="2:24" ht="15.75" x14ac:dyDescent="0.25">
      <c r="B595" s="893" t="s">
        <v>313</v>
      </c>
      <c r="C595" s="892" t="s">
        <v>532</v>
      </c>
      <c r="D595" s="891">
        <v>39844</v>
      </c>
      <c r="E595" s="890">
        <v>104.64</v>
      </c>
      <c r="F595" s="889"/>
      <c r="G595" s="888">
        <v>35</v>
      </c>
      <c r="H595" s="887">
        <f t="shared" si="54"/>
        <v>12</v>
      </c>
      <c r="I595" s="887">
        <v>-3</v>
      </c>
      <c r="J595" s="771">
        <f t="shared" si="55"/>
        <v>38.96</v>
      </c>
      <c r="K595" s="887">
        <v>35.96</v>
      </c>
      <c r="L595" s="772">
        <f t="shared" si="56"/>
        <v>68.680000000000007</v>
      </c>
      <c r="N595" s="893" t="s">
        <v>321</v>
      </c>
      <c r="O595" s="892" t="s">
        <v>2260</v>
      </c>
      <c r="P595" s="891">
        <v>42430</v>
      </c>
      <c r="Q595" s="890">
        <v>360</v>
      </c>
      <c r="R595" s="889"/>
      <c r="S595" s="888">
        <v>20</v>
      </c>
      <c r="T595" s="887">
        <f t="shared" si="57"/>
        <v>5</v>
      </c>
      <c r="U595" s="887">
        <v>18.600000000000001</v>
      </c>
      <c r="V595" s="771">
        <f t="shared" si="58"/>
        <v>61.499999999999993</v>
      </c>
      <c r="W595" s="887">
        <v>80.099999999999994</v>
      </c>
      <c r="X595" s="772">
        <f t="shared" si="59"/>
        <v>279.89999999999998</v>
      </c>
    </row>
    <row r="596" spans="2:24" ht="15.75" x14ac:dyDescent="0.25">
      <c r="B596" s="893" t="s">
        <v>313</v>
      </c>
      <c r="C596" s="892" t="s">
        <v>532</v>
      </c>
      <c r="D596" s="891">
        <v>39844</v>
      </c>
      <c r="E596" s="890">
        <v>270.95</v>
      </c>
      <c r="F596" s="889"/>
      <c r="G596" s="888">
        <v>35</v>
      </c>
      <c r="H596" s="887">
        <f t="shared" si="54"/>
        <v>12</v>
      </c>
      <c r="I596" s="887">
        <v>-7.8000000000000007</v>
      </c>
      <c r="J596" s="771">
        <f t="shared" si="55"/>
        <v>101.17</v>
      </c>
      <c r="K596" s="887">
        <v>93.37</v>
      </c>
      <c r="L596" s="772">
        <f t="shared" si="56"/>
        <v>177.57999999999998</v>
      </c>
      <c r="N596" s="893" t="s">
        <v>321</v>
      </c>
      <c r="O596" s="892" t="s">
        <v>2260</v>
      </c>
      <c r="P596" s="891">
        <v>42430</v>
      </c>
      <c r="Q596" s="890">
        <v>360</v>
      </c>
      <c r="R596" s="889"/>
      <c r="S596" s="888">
        <v>20</v>
      </c>
      <c r="T596" s="887">
        <f t="shared" si="57"/>
        <v>5</v>
      </c>
      <c r="U596" s="887">
        <v>18.240000000000002</v>
      </c>
      <c r="V596" s="771">
        <f t="shared" si="58"/>
        <v>67.259999999999991</v>
      </c>
      <c r="W596" s="887">
        <v>85.5</v>
      </c>
      <c r="X596" s="772">
        <f t="shared" si="59"/>
        <v>274.5</v>
      </c>
    </row>
    <row r="597" spans="2:24" ht="15.75" x14ac:dyDescent="0.25">
      <c r="B597" s="893" t="s">
        <v>313</v>
      </c>
      <c r="C597" s="892" t="s">
        <v>532</v>
      </c>
      <c r="D597" s="891">
        <v>39844</v>
      </c>
      <c r="E597" s="890">
        <v>3550.16</v>
      </c>
      <c r="F597" s="889"/>
      <c r="G597" s="888">
        <v>35</v>
      </c>
      <c r="H597" s="887">
        <f t="shared" si="54"/>
        <v>12</v>
      </c>
      <c r="I597" s="887">
        <v>-102</v>
      </c>
      <c r="J597" s="771">
        <f t="shared" si="55"/>
        <v>1323.83</v>
      </c>
      <c r="K597" s="887">
        <v>1221.83</v>
      </c>
      <c r="L597" s="772">
        <f t="shared" si="56"/>
        <v>2328.33</v>
      </c>
      <c r="N597" s="893" t="s">
        <v>321</v>
      </c>
      <c r="O597" s="892" t="s">
        <v>2260</v>
      </c>
      <c r="P597" s="891">
        <v>42461</v>
      </c>
      <c r="Q597" s="890">
        <v>720</v>
      </c>
      <c r="R597" s="889"/>
      <c r="S597" s="888">
        <v>20</v>
      </c>
      <c r="T597" s="887">
        <f t="shared" si="57"/>
        <v>5</v>
      </c>
      <c r="U597" s="887">
        <v>36.96</v>
      </c>
      <c r="V597" s="771">
        <f t="shared" si="58"/>
        <v>128.95999999999998</v>
      </c>
      <c r="W597" s="887">
        <v>165.92</v>
      </c>
      <c r="X597" s="772">
        <f t="shared" si="59"/>
        <v>554.08000000000004</v>
      </c>
    </row>
    <row r="598" spans="2:24" ht="15.75" x14ac:dyDescent="0.25">
      <c r="B598" s="893" t="s">
        <v>313</v>
      </c>
      <c r="C598" s="892" t="s">
        <v>532</v>
      </c>
      <c r="D598" s="891">
        <v>39844</v>
      </c>
      <c r="E598" s="890">
        <v>464.04</v>
      </c>
      <c r="F598" s="889"/>
      <c r="G598" s="888">
        <v>35</v>
      </c>
      <c r="H598" s="887">
        <f t="shared" si="54"/>
        <v>12</v>
      </c>
      <c r="I598" s="887">
        <v>-13.32</v>
      </c>
      <c r="J598" s="771">
        <f t="shared" si="55"/>
        <v>172.92</v>
      </c>
      <c r="K598" s="887">
        <v>159.6</v>
      </c>
      <c r="L598" s="772">
        <f t="shared" si="56"/>
        <v>304.44000000000005</v>
      </c>
      <c r="N598" s="893" t="s">
        <v>321</v>
      </c>
      <c r="O598" s="892" t="s">
        <v>2260</v>
      </c>
      <c r="P598" s="891">
        <v>42461</v>
      </c>
      <c r="Q598" s="890">
        <v>3960</v>
      </c>
      <c r="R598" s="889"/>
      <c r="S598" s="888">
        <v>20</v>
      </c>
      <c r="T598" s="887">
        <f t="shared" si="57"/>
        <v>5</v>
      </c>
      <c r="U598" s="887">
        <v>198</v>
      </c>
      <c r="V598" s="771">
        <f t="shared" si="58"/>
        <v>742.5</v>
      </c>
      <c r="W598" s="887">
        <v>940.5</v>
      </c>
      <c r="X598" s="772">
        <f t="shared" si="59"/>
        <v>3019.5</v>
      </c>
    </row>
    <row r="599" spans="2:24" ht="15.75" x14ac:dyDescent="0.25">
      <c r="B599" s="893" t="s">
        <v>313</v>
      </c>
      <c r="C599" s="892" t="s">
        <v>532</v>
      </c>
      <c r="D599" s="891">
        <v>39844</v>
      </c>
      <c r="E599" s="890">
        <v>309.36</v>
      </c>
      <c r="F599" s="889"/>
      <c r="G599" s="888">
        <v>35</v>
      </c>
      <c r="H599" s="887">
        <f t="shared" si="54"/>
        <v>12</v>
      </c>
      <c r="I599" s="887">
        <v>-8.879999999999999</v>
      </c>
      <c r="J599" s="771">
        <f t="shared" si="55"/>
        <v>115.28999999999999</v>
      </c>
      <c r="K599" s="887">
        <v>106.41</v>
      </c>
      <c r="L599" s="772">
        <f t="shared" si="56"/>
        <v>202.95000000000002</v>
      </c>
      <c r="N599" s="893" t="s">
        <v>321</v>
      </c>
      <c r="O599" s="892" t="s">
        <v>2260</v>
      </c>
      <c r="P599" s="891">
        <v>42461</v>
      </c>
      <c r="Q599" s="890">
        <v>360</v>
      </c>
      <c r="R599" s="889"/>
      <c r="S599" s="888">
        <v>20</v>
      </c>
      <c r="T599" s="887">
        <f t="shared" si="57"/>
        <v>5</v>
      </c>
      <c r="U599" s="887">
        <v>18</v>
      </c>
      <c r="V599" s="771">
        <f t="shared" si="58"/>
        <v>67.5</v>
      </c>
      <c r="W599" s="887">
        <v>85.5</v>
      </c>
      <c r="X599" s="772">
        <f t="shared" si="59"/>
        <v>274.5</v>
      </c>
    </row>
    <row r="600" spans="2:24" ht="15.75" x14ac:dyDescent="0.25">
      <c r="B600" s="893" t="s">
        <v>313</v>
      </c>
      <c r="C600" s="892" t="s">
        <v>532</v>
      </c>
      <c r="D600" s="891">
        <v>39844</v>
      </c>
      <c r="E600" s="890">
        <v>12347.99</v>
      </c>
      <c r="F600" s="889"/>
      <c r="G600" s="888">
        <v>35</v>
      </c>
      <c r="H600" s="887">
        <f t="shared" si="54"/>
        <v>12</v>
      </c>
      <c r="I600" s="887">
        <v>-354.36</v>
      </c>
      <c r="J600" s="771">
        <f t="shared" si="55"/>
        <v>4611.5999999999995</v>
      </c>
      <c r="K600" s="887">
        <v>4257.24</v>
      </c>
      <c r="L600" s="772">
        <f t="shared" si="56"/>
        <v>8090.75</v>
      </c>
      <c r="N600" s="893" t="s">
        <v>321</v>
      </c>
      <c r="O600" s="892" t="s">
        <v>2260</v>
      </c>
      <c r="P600" s="891">
        <v>42461</v>
      </c>
      <c r="Q600" s="890">
        <v>360</v>
      </c>
      <c r="R600" s="889"/>
      <c r="S600" s="888">
        <v>20</v>
      </c>
      <c r="T600" s="887">
        <f t="shared" si="57"/>
        <v>5</v>
      </c>
      <c r="U600" s="887">
        <v>18</v>
      </c>
      <c r="V600" s="771">
        <f t="shared" si="58"/>
        <v>67.5</v>
      </c>
      <c r="W600" s="887">
        <v>85.5</v>
      </c>
      <c r="X600" s="772">
        <f t="shared" si="59"/>
        <v>274.5</v>
      </c>
    </row>
    <row r="601" spans="2:24" ht="15.75" x14ac:dyDescent="0.25">
      <c r="B601" s="893" t="s">
        <v>313</v>
      </c>
      <c r="C601" s="892" t="s">
        <v>532</v>
      </c>
      <c r="D601" s="891">
        <v>39844</v>
      </c>
      <c r="E601" s="890">
        <v>3235.7</v>
      </c>
      <c r="F601" s="889"/>
      <c r="G601" s="888">
        <v>35</v>
      </c>
      <c r="H601" s="887">
        <f t="shared" si="54"/>
        <v>12</v>
      </c>
      <c r="I601" s="887">
        <v>-92.88</v>
      </c>
      <c r="J601" s="771">
        <f t="shared" si="55"/>
        <v>1206.4499999999998</v>
      </c>
      <c r="K601" s="887">
        <v>1113.57</v>
      </c>
      <c r="L601" s="772">
        <f t="shared" si="56"/>
        <v>2122.13</v>
      </c>
      <c r="N601" s="893" t="s">
        <v>321</v>
      </c>
      <c r="O601" s="892" t="s">
        <v>2260</v>
      </c>
      <c r="P601" s="891">
        <v>42461</v>
      </c>
      <c r="Q601" s="890">
        <v>360</v>
      </c>
      <c r="R601" s="889"/>
      <c r="S601" s="888">
        <v>20</v>
      </c>
      <c r="T601" s="887">
        <f t="shared" si="57"/>
        <v>5</v>
      </c>
      <c r="U601" s="887">
        <v>18</v>
      </c>
      <c r="V601" s="771">
        <f t="shared" si="58"/>
        <v>67.5</v>
      </c>
      <c r="W601" s="887">
        <v>85.5</v>
      </c>
      <c r="X601" s="772">
        <f t="shared" si="59"/>
        <v>274.5</v>
      </c>
    </row>
    <row r="602" spans="2:24" ht="15.75" x14ac:dyDescent="0.25">
      <c r="B602" s="893" t="s">
        <v>313</v>
      </c>
      <c r="C602" s="892" t="s">
        <v>532</v>
      </c>
      <c r="D602" s="891">
        <v>39844</v>
      </c>
      <c r="E602" s="890">
        <v>2549.4</v>
      </c>
      <c r="F602" s="889"/>
      <c r="G602" s="888">
        <v>35</v>
      </c>
      <c r="H602" s="887">
        <f t="shared" si="54"/>
        <v>12</v>
      </c>
      <c r="I602" s="887">
        <v>-73.08</v>
      </c>
      <c r="J602" s="771">
        <f t="shared" si="55"/>
        <v>949.11</v>
      </c>
      <c r="K602" s="887">
        <v>876.03</v>
      </c>
      <c r="L602" s="772">
        <f t="shared" si="56"/>
        <v>1673.3700000000001</v>
      </c>
      <c r="N602" s="893" t="s">
        <v>321</v>
      </c>
      <c r="O602" s="892" t="s">
        <v>2260</v>
      </c>
      <c r="P602" s="891">
        <v>42461</v>
      </c>
      <c r="Q602" s="890">
        <v>360</v>
      </c>
      <c r="R602" s="889"/>
      <c r="S602" s="888">
        <v>20</v>
      </c>
      <c r="T602" s="887">
        <f t="shared" si="57"/>
        <v>5</v>
      </c>
      <c r="U602" s="887">
        <v>18</v>
      </c>
      <c r="V602" s="771">
        <f t="shared" si="58"/>
        <v>67.5</v>
      </c>
      <c r="W602" s="887">
        <v>85.5</v>
      </c>
      <c r="X602" s="772">
        <f t="shared" si="59"/>
        <v>274.5</v>
      </c>
    </row>
    <row r="603" spans="2:24" ht="15.75" x14ac:dyDescent="0.25">
      <c r="B603" s="893" t="s">
        <v>313</v>
      </c>
      <c r="C603" s="892" t="s">
        <v>532</v>
      </c>
      <c r="D603" s="891">
        <v>39844</v>
      </c>
      <c r="E603" s="890">
        <v>2051.27</v>
      </c>
      <c r="F603" s="889"/>
      <c r="G603" s="888">
        <v>35</v>
      </c>
      <c r="H603" s="887">
        <f t="shared" si="54"/>
        <v>12</v>
      </c>
      <c r="I603" s="887">
        <v>-58.800000000000004</v>
      </c>
      <c r="J603" s="771">
        <f t="shared" si="55"/>
        <v>763.66</v>
      </c>
      <c r="K603" s="887">
        <v>704.86</v>
      </c>
      <c r="L603" s="772">
        <f t="shared" si="56"/>
        <v>1346.4099999999999</v>
      </c>
      <c r="N603" s="893" t="s">
        <v>321</v>
      </c>
      <c r="O603" s="892" t="s">
        <v>2260</v>
      </c>
      <c r="P603" s="891">
        <v>42461</v>
      </c>
      <c r="Q603" s="890">
        <v>1440</v>
      </c>
      <c r="R603" s="889"/>
      <c r="S603" s="888">
        <v>20</v>
      </c>
      <c r="T603" s="887">
        <f t="shared" si="57"/>
        <v>5</v>
      </c>
      <c r="U603" s="887">
        <v>72</v>
      </c>
      <c r="V603" s="771">
        <f t="shared" si="58"/>
        <v>270</v>
      </c>
      <c r="W603" s="887">
        <v>342</v>
      </c>
      <c r="X603" s="772">
        <f t="shared" si="59"/>
        <v>1098</v>
      </c>
    </row>
    <row r="604" spans="2:24" ht="15.75" x14ac:dyDescent="0.25">
      <c r="B604" s="893" t="s">
        <v>313</v>
      </c>
      <c r="C604" s="892" t="s">
        <v>532</v>
      </c>
      <c r="D604" s="891">
        <v>39844</v>
      </c>
      <c r="E604" s="890">
        <v>57.98</v>
      </c>
      <c r="F604" s="889"/>
      <c r="G604" s="888">
        <v>35</v>
      </c>
      <c r="H604" s="887">
        <f t="shared" si="54"/>
        <v>12</v>
      </c>
      <c r="I604" s="887">
        <v>-1.6800000000000002</v>
      </c>
      <c r="J604" s="771">
        <f t="shared" si="55"/>
        <v>21.75</v>
      </c>
      <c r="K604" s="887">
        <v>20.07</v>
      </c>
      <c r="L604" s="772">
        <f t="shared" si="56"/>
        <v>37.909999999999997</v>
      </c>
      <c r="N604" s="893" t="s">
        <v>321</v>
      </c>
      <c r="O604" s="892" t="s">
        <v>2260</v>
      </c>
      <c r="P604" s="891">
        <v>42461</v>
      </c>
      <c r="Q604" s="890">
        <v>2520</v>
      </c>
      <c r="R604" s="889"/>
      <c r="S604" s="888">
        <v>20</v>
      </c>
      <c r="T604" s="887">
        <f t="shared" si="57"/>
        <v>5</v>
      </c>
      <c r="U604" s="887">
        <v>126</v>
      </c>
      <c r="V604" s="771">
        <f t="shared" si="58"/>
        <v>472.5</v>
      </c>
      <c r="W604" s="887">
        <v>598.5</v>
      </c>
      <c r="X604" s="772">
        <f t="shared" si="59"/>
        <v>1921.5</v>
      </c>
    </row>
    <row r="605" spans="2:24" ht="15.75" x14ac:dyDescent="0.25">
      <c r="B605" s="893" t="s">
        <v>313</v>
      </c>
      <c r="C605" s="892" t="s">
        <v>532</v>
      </c>
      <c r="D605" s="891">
        <v>39844</v>
      </c>
      <c r="E605" s="890">
        <v>566.11</v>
      </c>
      <c r="F605" s="889"/>
      <c r="G605" s="888">
        <v>35</v>
      </c>
      <c r="H605" s="887">
        <f t="shared" si="54"/>
        <v>12</v>
      </c>
      <c r="I605" s="887">
        <v>-16.200000000000003</v>
      </c>
      <c r="J605" s="771">
        <f t="shared" si="55"/>
        <v>210.5</v>
      </c>
      <c r="K605" s="887">
        <v>194.3</v>
      </c>
      <c r="L605" s="772">
        <f t="shared" si="56"/>
        <v>371.81</v>
      </c>
      <c r="N605" s="893" t="s">
        <v>321</v>
      </c>
      <c r="O605" s="892" t="s">
        <v>2260</v>
      </c>
      <c r="P605" s="891">
        <v>42461</v>
      </c>
      <c r="Q605" s="890">
        <v>360</v>
      </c>
      <c r="R605" s="889"/>
      <c r="S605" s="888">
        <v>20</v>
      </c>
      <c r="T605" s="887">
        <f t="shared" si="57"/>
        <v>5</v>
      </c>
      <c r="U605" s="887">
        <v>18</v>
      </c>
      <c r="V605" s="771">
        <f t="shared" si="58"/>
        <v>67.5</v>
      </c>
      <c r="W605" s="887">
        <v>85.5</v>
      </c>
      <c r="X605" s="772">
        <f t="shared" si="59"/>
        <v>274.5</v>
      </c>
    </row>
    <row r="606" spans="2:24" ht="15.75" x14ac:dyDescent="0.25">
      <c r="B606" s="893" t="s">
        <v>313</v>
      </c>
      <c r="C606" s="892" t="s">
        <v>532</v>
      </c>
      <c r="D606" s="891">
        <v>39844</v>
      </c>
      <c r="E606" s="890">
        <v>4200.08</v>
      </c>
      <c r="F606" s="889"/>
      <c r="G606" s="888">
        <v>35</v>
      </c>
      <c r="H606" s="887">
        <f t="shared" si="54"/>
        <v>12</v>
      </c>
      <c r="I606" s="887">
        <v>-120.60000000000001</v>
      </c>
      <c r="J606" s="771">
        <f t="shared" si="55"/>
        <v>1565.61</v>
      </c>
      <c r="K606" s="887">
        <v>1445.01</v>
      </c>
      <c r="L606" s="772">
        <f t="shared" si="56"/>
        <v>2755.0699999999997</v>
      </c>
      <c r="N606" s="893" t="s">
        <v>321</v>
      </c>
      <c r="O606" s="892" t="s">
        <v>2260</v>
      </c>
      <c r="P606" s="891">
        <v>42491</v>
      </c>
      <c r="Q606" s="890">
        <v>1440</v>
      </c>
      <c r="R606" s="889"/>
      <c r="S606" s="888">
        <v>20</v>
      </c>
      <c r="T606" s="887">
        <f t="shared" si="57"/>
        <v>5</v>
      </c>
      <c r="U606" s="887">
        <v>72</v>
      </c>
      <c r="V606" s="771">
        <f t="shared" si="58"/>
        <v>264</v>
      </c>
      <c r="W606" s="887">
        <v>336</v>
      </c>
      <c r="X606" s="772">
        <f t="shared" si="59"/>
        <v>1104</v>
      </c>
    </row>
    <row r="607" spans="2:24" ht="15.75" x14ac:dyDescent="0.25">
      <c r="B607" s="893" t="s">
        <v>313</v>
      </c>
      <c r="C607" s="892" t="s">
        <v>532</v>
      </c>
      <c r="D607" s="891">
        <v>39844</v>
      </c>
      <c r="E607" s="890">
        <v>1057.17</v>
      </c>
      <c r="F607" s="889"/>
      <c r="G607" s="888">
        <v>35</v>
      </c>
      <c r="H607" s="887">
        <f t="shared" si="54"/>
        <v>12</v>
      </c>
      <c r="I607" s="887">
        <v>-30.360000000000003</v>
      </c>
      <c r="J607" s="771">
        <f t="shared" si="55"/>
        <v>393.16</v>
      </c>
      <c r="K607" s="887">
        <v>362.8</v>
      </c>
      <c r="L607" s="772">
        <f t="shared" si="56"/>
        <v>694.37000000000012</v>
      </c>
      <c r="N607" s="893" t="s">
        <v>321</v>
      </c>
      <c r="O607" s="892" t="s">
        <v>2260</v>
      </c>
      <c r="P607" s="891">
        <v>42491</v>
      </c>
      <c r="Q607" s="890">
        <v>360</v>
      </c>
      <c r="R607" s="889"/>
      <c r="S607" s="888">
        <v>20</v>
      </c>
      <c r="T607" s="887">
        <f t="shared" si="57"/>
        <v>5</v>
      </c>
      <c r="U607" s="887">
        <v>18</v>
      </c>
      <c r="V607" s="771">
        <f t="shared" si="58"/>
        <v>66</v>
      </c>
      <c r="W607" s="887">
        <v>84</v>
      </c>
      <c r="X607" s="772">
        <f t="shared" si="59"/>
        <v>276</v>
      </c>
    </row>
    <row r="608" spans="2:24" ht="15.75" x14ac:dyDescent="0.25">
      <c r="B608" s="893" t="s">
        <v>313</v>
      </c>
      <c r="C608" s="892" t="s">
        <v>532</v>
      </c>
      <c r="D608" s="891">
        <v>39844</v>
      </c>
      <c r="E608" s="890">
        <v>817.62</v>
      </c>
      <c r="F608" s="889"/>
      <c r="G608" s="888">
        <v>35</v>
      </c>
      <c r="H608" s="887">
        <f t="shared" si="54"/>
        <v>12</v>
      </c>
      <c r="I608" s="887">
        <v>-23.4</v>
      </c>
      <c r="J608" s="771">
        <f t="shared" si="55"/>
        <v>304.04999999999995</v>
      </c>
      <c r="K608" s="887">
        <v>280.64999999999998</v>
      </c>
      <c r="L608" s="772">
        <f t="shared" si="56"/>
        <v>536.97</v>
      </c>
      <c r="N608" s="893" t="s">
        <v>321</v>
      </c>
      <c r="O608" s="892" t="s">
        <v>2260</v>
      </c>
      <c r="P608" s="891">
        <v>42491</v>
      </c>
      <c r="Q608" s="890">
        <v>1080</v>
      </c>
      <c r="R608" s="889"/>
      <c r="S608" s="888">
        <v>20</v>
      </c>
      <c r="T608" s="887">
        <f t="shared" si="57"/>
        <v>5</v>
      </c>
      <c r="U608" s="887">
        <v>55.2</v>
      </c>
      <c r="V608" s="771">
        <f t="shared" si="58"/>
        <v>197.42000000000002</v>
      </c>
      <c r="W608" s="887">
        <v>252.62</v>
      </c>
      <c r="X608" s="772">
        <f t="shared" si="59"/>
        <v>827.38</v>
      </c>
    </row>
    <row r="609" spans="2:24" ht="15.75" x14ac:dyDescent="0.25">
      <c r="B609" s="893" t="s">
        <v>313</v>
      </c>
      <c r="C609" s="892" t="s">
        <v>532</v>
      </c>
      <c r="D609" s="891">
        <v>39844</v>
      </c>
      <c r="E609" s="890">
        <v>330.96</v>
      </c>
      <c r="F609" s="889"/>
      <c r="G609" s="888">
        <v>35</v>
      </c>
      <c r="H609" s="887">
        <f t="shared" si="54"/>
        <v>12</v>
      </c>
      <c r="I609" s="887">
        <v>-9.48</v>
      </c>
      <c r="J609" s="771">
        <f t="shared" si="55"/>
        <v>123.15</v>
      </c>
      <c r="K609" s="887">
        <v>113.67</v>
      </c>
      <c r="L609" s="772">
        <f t="shared" si="56"/>
        <v>217.28999999999996</v>
      </c>
      <c r="N609" s="893" t="s">
        <v>321</v>
      </c>
      <c r="O609" s="892" t="s">
        <v>2260</v>
      </c>
      <c r="P609" s="891">
        <v>42491</v>
      </c>
      <c r="Q609" s="890">
        <v>360</v>
      </c>
      <c r="R609" s="889"/>
      <c r="S609" s="888">
        <v>20</v>
      </c>
      <c r="T609" s="887">
        <f t="shared" si="57"/>
        <v>5</v>
      </c>
      <c r="U609" s="887">
        <v>18.12</v>
      </c>
      <c r="V609" s="771">
        <f t="shared" si="58"/>
        <v>65.97</v>
      </c>
      <c r="W609" s="887">
        <v>84.09</v>
      </c>
      <c r="X609" s="772">
        <f t="shared" si="59"/>
        <v>275.90999999999997</v>
      </c>
    </row>
    <row r="610" spans="2:24" ht="15.75" x14ac:dyDescent="0.25">
      <c r="B610" s="893" t="s">
        <v>313</v>
      </c>
      <c r="C610" s="892" t="s">
        <v>532</v>
      </c>
      <c r="D610" s="891">
        <v>39844</v>
      </c>
      <c r="E610" s="890">
        <v>545.24</v>
      </c>
      <c r="F610" s="889"/>
      <c r="G610" s="888">
        <v>35</v>
      </c>
      <c r="H610" s="887">
        <f t="shared" si="54"/>
        <v>12</v>
      </c>
      <c r="I610" s="887">
        <v>-15.600000000000001</v>
      </c>
      <c r="J610" s="771">
        <f t="shared" si="55"/>
        <v>202.71</v>
      </c>
      <c r="K610" s="887">
        <v>187.11</v>
      </c>
      <c r="L610" s="772">
        <f t="shared" si="56"/>
        <v>358.13</v>
      </c>
      <c r="N610" s="893" t="s">
        <v>321</v>
      </c>
      <c r="O610" s="892" t="s">
        <v>2260</v>
      </c>
      <c r="P610" s="891">
        <v>42522</v>
      </c>
      <c r="Q610" s="890">
        <v>1440</v>
      </c>
      <c r="R610" s="889"/>
      <c r="S610" s="888">
        <v>20</v>
      </c>
      <c r="T610" s="887">
        <f t="shared" si="57"/>
        <v>5</v>
      </c>
      <c r="U610" s="887">
        <v>72</v>
      </c>
      <c r="V610" s="771">
        <f t="shared" si="58"/>
        <v>258</v>
      </c>
      <c r="W610" s="887">
        <v>330</v>
      </c>
      <c r="X610" s="772">
        <f t="shared" si="59"/>
        <v>1110</v>
      </c>
    </row>
    <row r="611" spans="2:24" ht="15.75" x14ac:dyDescent="0.25">
      <c r="B611" s="893" t="s">
        <v>313</v>
      </c>
      <c r="C611" s="892" t="s">
        <v>532</v>
      </c>
      <c r="D611" s="891">
        <v>39844</v>
      </c>
      <c r="E611" s="890">
        <v>409.18</v>
      </c>
      <c r="F611" s="889"/>
      <c r="G611" s="888">
        <v>35</v>
      </c>
      <c r="H611" s="887">
        <f t="shared" si="54"/>
        <v>12</v>
      </c>
      <c r="I611" s="887">
        <v>-11.76</v>
      </c>
      <c r="J611" s="771">
        <f t="shared" si="55"/>
        <v>152.60999999999999</v>
      </c>
      <c r="K611" s="887">
        <v>140.85</v>
      </c>
      <c r="L611" s="772">
        <f t="shared" si="56"/>
        <v>268.33000000000004</v>
      </c>
      <c r="N611" s="893" t="s">
        <v>321</v>
      </c>
      <c r="O611" s="892" t="s">
        <v>2260</v>
      </c>
      <c r="P611" s="891">
        <v>42522</v>
      </c>
      <c r="Q611" s="890">
        <v>360</v>
      </c>
      <c r="R611" s="889"/>
      <c r="S611" s="888">
        <v>20</v>
      </c>
      <c r="T611" s="887">
        <f t="shared" si="57"/>
        <v>5</v>
      </c>
      <c r="U611" s="887">
        <v>18.96</v>
      </c>
      <c r="V611" s="771">
        <f t="shared" si="58"/>
        <v>56.4</v>
      </c>
      <c r="W611" s="887">
        <v>75.36</v>
      </c>
      <c r="X611" s="772">
        <f t="shared" si="59"/>
        <v>284.64</v>
      </c>
    </row>
    <row r="612" spans="2:24" ht="15.75" x14ac:dyDescent="0.25">
      <c r="B612" s="893" t="s">
        <v>313</v>
      </c>
      <c r="C612" s="892" t="s">
        <v>532</v>
      </c>
      <c r="D612" s="891">
        <v>39844</v>
      </c>
      <c r="E612" s="890">
        <v>380.45</v>
      </c>
      <c r="F612" s="889"/>
      <c r="G612" s="888">
        <v>35</v>
      </c>
      <c r="H612" s="887">
        <f t="shared" si="54"/>
        <v>12</v>
      </c>
      <c r="I612" s="887">
        <v>-10.92</v>
      </c>
      <c r="J612" s="771">
        <f t="shared" si="55"/>
        <v>141.76999999999998</v>
      </c>
      <c r="K612" s="887">
        <v>130.85</v>
      </c>
      <c r="L612" s="772">
        <f t="shared" si="56"/>
        <v>249.6</v>
      </c>
      <c r="N612" s="893" t="s">
        <v>321</v>
      </c>
      <c r="O612" s="892" t="s">
        <v>2260</v>
      </c>
      <c r="P612" s="891">
        <v>42522</v>
      </c>
      <c r="Q612" s="890">
        <v>2520</v>
      </c>
      <c r="R612" s="889"/>
      <c r="S612" s="888">
        <v>20</v>
      </c>
      <c r="T612" s="887">
        <f t="shared" si="57"/>
        <v>5</v>
      </c>
      <c r="U612" s="887">
        <v>131.04</v>
      </c>
      <c r="V612" s="771">
        <f t="shared" si="58"/>
        <v>422.67000000000007</v>
      </c>
      <c r="W612" s="887">
        <v>553.71</v>
      </c>
      <c r="X612" s="772">
        <f t="shared" si="59"/>
        <v>1966.29</v>
      </c>
    </row>
    <row r="613" spans="2:24" ht="15.75" x14ac:dyDescent="0.25">
      <c r="B613" s="893" t="s">
        <v>313</v>
      </c>
      <c r="C613" s="892" t="s">
        <v>532</v>
      </c>
      <c r="D613" s="891">
        <v>40359</v>
      </c>
      <c r="E613" s="890">
        <v>293.10000000000002</v>
      </c>
      <c r="F613" s="889"/>
      <c r="G613" s="888">
        <v>35</v>
      </c>
      <c r="H613" s="887">
        <f t="shared" si="54"/>
        <v>11</v>
      </c>
      <c r="I613" s="887">
        <v>-8.4</v>
      </c>
      <c r="J613" s="771">
        <f t="shared" si="55"/>
        <v>96.54</v>
      </c>
      <c r="K613" s="887">
        <v>88.14</v>
      </c>
      <c r="L613" s="772">
        <f t="shared" si="56"/>
        <v>204.96000000000004</v>
      </c>
      <c r="N613" s="893" t="s">
        <v>321</v>
      </c>
      <c r="O613" s="892" t="s">
        <v>2260</v>
      </c>
      <c r="P613" s="891">
        <v>42522</v>
      </c>
      <c r="Q613" s="890">
        <v>360</v>
      </c>
      <c r="R613" s="889"/>
      <c r="S613" s="888">
        <v>20</v>
      </c>
      <c r="T613" s="887">
        <f t="shared" si="57"/>
        <v>5</v>
      </c>
      <c r="U613" s="887">
        <v>18</v>
      </c>
      <c r="V613" s="771">
        <f t="shared" si="58"/>
        <v>64.5</v>
      </c>
      <c r="W613" s="887">
        <v>82.5</v>
      </c>
      <c r="X613" s="772">
        <f t="shared" si="59"/>
        <v>277.5</v>
      </c>
    </row>
    <row r="614" spans="2:24" ht="15.75" x14ac:dyDescent="0.25">
      <c r="B614" s="893" t="s">
        <v>313</v>
      </c>
      <c r="C614" s="892" t="s">
        <v>532</v>
      </c>
      <c r="D614" s="891">
        <v>40359</v>
      </c>
      <c r="E614" s="890">
        <v>170.98</v>
      </c>
      <c r="F614" s="889"/>
      <c r="G614" s="888">
        <v>35</v>
      </c>
      <c r="H614" s="887">
        <f t="shared" si="54"/>
        <v>11</v>
      </c>
      <c r="I614" s="887">
        <v>-4.92</v>
      </c>
      <c r="J614" s="771">
        <f t="shared" si="55"/>
        <v>56.5</v>
      </c>
      <c r="K614" s="887">
        <v>51.58</v>
      </c>
      <c r="L614" s="772">
        <f t="shared" si="56"/>
        <v>119.39999999999999</v>
      </c>
      <c r="N614" s="893" t="s">
        <v>321</v>
      </c>
      <c r="O614" s="892" t="s">
        <v>2260</v>
      </c>
      <c r="P614" s="891">
        <v>42522</v>
      </c>
      <c r="Q614" s="890">
        <v>360</v>
      </c>
      <c r="R614" s="889"/>
      <c r="S614" s="888">
        <v>20</v>
      </c>
      <c r="T614" s="887">
        <f t="shared" si="57"/>
        <v>5</v>
      </c>
      <c r="U614" s="887">
        <v>18.12</v>
      </c>
      <c r="V614" s="771">
        <f t="shared" si="58"/>
        <v>69.91</v>
      </c>
      <c r="W614" s="887">
        <v>88.03</v>
      </c>
      <c r="X614" s="772">
        <f t="shared" si="59"/>
        <v>271.97000000000003</v>
      </c>
    </row>
    <row r="615" spans="2:24" ht="15.75" x14ac:dyDescent="0.25">
      <c r="B615" s="893" t="s">
        <v>313</v>
      </c>
      <c r="C615" s="892" t="s">
        <v>532</v>
      </c>
      <c r="D615" s="891">
        <v>40359</v>
      </c>
      <c r="E615" s="890">
        <v>493.5</v>
      </c>
      <c r="F615" s="889"/>
      <c r="G615" s="888">
        <v>35</v>
      </c>
      <c r="H615" s="887">
        <f t="shared" si="54"/>
        <v>11</v>
      </c>
      <c r="I615" s="887">
        <v>-14.16</v>
      </c>
      <c r="J615" s="771">
        <f t="shared" si="55"/>
        <v>162.57</v>
      </c>
      <c r="K615" s="887">
        <v>148.41</v>
      </c>
      <c r="L615" s="772">
        <f t="shared" si="56"/>
        <v>345.09000000000003</v>
      </c>
      <c r="N615" s="893" t="s">
        <v>321</v>
      </c>
      <c r="O615" s="892" t="s">
        <v>2260</v>
      </c>
      <c r="P615" s="891">
        <v>42522</v>
      </c>
      <c r="Q615" s="890">
        <v>360</v>
      </c>
      <c r="R615" s="889"/>
      <c r="S615" s="888">
        <v>20</v>
      </c>
      <c r="T615" s="887">
        <f t="shared" si="57"/>
        <v>5</v>
      </c>
      <c r="U615" s="887">
        <v>18.12</v>
      </c>
      <c r="V615" s="771">
        <f t="shared" si="58"/>
        <v>69.91</v>
      </c>
      <c r="W615" s="887">
        <v>88.03</v>
      </c>
      <c r="X615" s="772">
        <f t="shared" si="59"/>
        <v>271.97000000000003</v>
      </c>
    </row>
    <row r="616" spans="2:24" ht="15.75" x14ac:dyDescent="0.25">
      <c r="B616" s="893" t="s">
        <v>313</v>
      </c>
      <c r="C616" s="892" t="s">
        <v>532</v>
      </c>
      <c r="D616" s="891">
        <v>40359</v>
      </c>
      <c r="E616" s="890">
        <v>170.98</v>
      </c>
      <c r="F616" s="889"/>
      <c r="G616" s="888">
        <v>35</v>
      </c>
      <c r="H616" s="887">
        <f t="shared" si="54"/>
        <v>11</v>
      </c>
      <c r="I616" s="887">
        <v>-4.92</v>
      </c>
      <c r="J616" s="771">
        <f t="shared" si="55"/>
        <v>56.5</v>
      </c>
      <c r="K616" s="887">
        <v>51.58</v>
      </c>
      <c r="L616" s="772">
        <f t="shared" si="56"/>
        <v>119.39999999999999</v>
      </c>
      <c r="N616" s="893" t="s">
        <v>321</v>
      </c>
      <c r="O616" s="892" t="s">
        <v>2260</v>
      </c>
      <c r="P616" s="891">
        <v>42522</v>
      </c>
      <c r="Q616" s="890">
        <v>360</v>
      </c>
      <c r="R616" s="889"/>
      <c r="S616" s="888">
        <v>20</v>
      </c>
      <c r="T616" s="887">
        <f t="shared" si="57"/>
        <v>5</v>
      </c>
      <c r="U616" s="887">
        <v>18.12</v>
      </c>
      <c r="V616" s="771">
        <f t="shared" si="58"/>
        <v>65.88</v>
      </c>
      <c r="W616" s="887">
        <v>84</v>
      </c>
      <c r="X616" s="772">
        <f t="shared" si="59"/>
        <v>276</v>
      </c>
    </row>
    <row r="617" spans="2:24" ht="15.75" x14ac:dyDescent="0.25">
      <c r="B617" s="893" t="s">
        <v>313</v>
      </c>
      <c r="C617" s="892" t="s">
        <v>532</v>
      </c>
      <c r="D617" s="891">
        <v>40359</v>
      </c>
      <c r="E617" s="890">
        <v>355.1</v>
      </c>
      <c r="F617" s="889"/>
      <c r="G617" s="888">
        <v>35</v>
      </c>
      <c r="H617" s="887">
        <f t="shared" si="54"/>
        <v>11</v>
      </c>
      <c r="I617" s="887">
        <v>-10.199999999999999</v>
      </c>
      <c r="J617" s="771">
        <f t="shared" si="55"/>
        <v>117.17</v>
      </c>
      <c r="K617" s="887">
        <v>106.97</v>
      </c>
      <c r="L617" s="772">
        <f t="shared" si="56"/>
        <v>248.13000000000002</v>
      </c>
      <c r="N617" s="893" t="s">
        <v>321</v>
      </c>
      <c r="O617" s="892" t="s">
        <v>2260</v>
      </c>
      <c r="P617" s="891">
        <v>42552</v>
      </c>
      <c r="Q617" s="890">
        <v>720</v>
      </c>
      <c r="R617" s="889"/>
      <c r="S617" s="888">
        <v>20</v>
      </c>
      <c r="T617" s="887">
        <f t="shared" si="57"/>
        <v>5</v>
      </c>
      <c r="U617" s="887">
        <v>36</v>
      </c>
      <c r="V617" s="771">
        <f t="shared" si="58"/>
        <v>126</v>
      </c>
      <c r="W617" s="887">
        <v>162</v>
      </c>
      <c r="X617" s="772">
        <f t="shared" si="59"/>
        <v>558</v>
      </c>
    </row>
    <row r="618" spans="2:24" ht="15.75" x14ac:dyDescent="0.25">
      <c r="B618" s="893" t="s">
        <v>313</v>
      </c>
      <c r="C618" s="892" t="s">
        <v>532</v>
      </c>
      <c r="D618" s="891">
        <v>40359</v>
      </c>
      <c r="E618" s="890">
        <v>511.56</v>
      </c>
      <c r="F618" s="889"/>
      <c r="G618" s="888">
        <v>35</v>
      </c>
      <c r="H618" s="887">
        <f t="shared" si="54"/>
        <v>11</v>
      </c>
      <c r="I618" s="887">
        <v>-14.64</v>
      </c>
      <c r="J618" s="771">
        <f t="shared" si="55"/>
        <v>168.3</v>
      </c>
      <c r="K618" s="887">
        <v>153.66</v>
      </c>
      <c r="L618" s="772">
        <f t="shared" si="56"/>
        <v>357.9</v>
      </c>
      <c r="N618" s="893" t="s">
        <v>321</v>
      </c>
      <c r="O618" s="892" t="s">
        <v>2260</v>
      </c>
      <c r="P618" s="891">
        <v>42552</v>
      </c>
      <c r="Q618" s="890">
        <v>1080</v>
      </c>
      <c r="R618" s="889"/>
      <c r="S618" s="888">
        <v>20</v>
      </c>
      <c r="T618" s="887">
        <f t="shared" si="57"/>
        <v>5</v>
      </c>
      <c r="U618" s="887">
        <v>54</v>
      </c>
      <c r="V618" s="771">
        <f t="shared" si="58"/>
        <v>189</v>
      </c>
      <c r="W618" s="887">
        <v>243</v>
      </c>
      <c r="X618" s="772">
        <f t="shared" si="59"/>
        <v>837</v>
      </c>
    </row>
    <row r="619" spans="2:24" ht="15.75" x14ac:dyDescent="0.25">
      <c r="B619" s="893" t="s">
        <v>313</v>
      </c>
      <c r="C619" s="892" t="s">
        <v>532</v>
      </c>
      <c r="D619" s="891">
        <v>40359</v>
      </c>
      <c r="E619" s="890">
        <v>319.08999999999997</v>
      </c>
      <c r="F619" s="889"/>
      <c r="G619" s="888">
        <v>35</v>
      </c>
      <c r="H619" s="887">
        <f t="shared" si="54"/>
        <v>11</v>
      </c>
      <c r="I619" s="887">
        <v>-9.24</v>
      </c>
      <c r="J619" s="771">
        <f t="shared" si="55"/>
        <v>104.94999999999999</v>
      </c>
      <c r="K619" s="887">
        <v>95.71</v>
      </c>
      <c r="L619" s="772">
        <f t="shared" si="56"/>
        <v>223.38</v>
      </c>
      <c r="N619" s="893" t="s">
        <v>321</v>
      </c>
      <c r="O619" s="892" t="s">
        <v>2260</v>
      </c>
      <c r="P619" s="891">
        <v>42552</v>
      </c>
      <c r="Q619" s="890">
        <v>360</v>
      </c>
      <c r="R619" s="889"/>
      <c r="S619" s="888">
        <v>20</v>
      </c>
      <c r="T619" s="887">
        <f t="shared" si="57"/>
        <v>5</v>
      </c>
      <c r="U619" s="887">
        <v>18</v>
      </c>
      <c r="V619" s="771">
        <f t="shared" si="58"/>
        <v>63</v>
      </c>
      <c r="W619" s="887">
        <v>81</v>
      </c>
      <c r="X619" s="772">
        <f t="shared" si="59"/>
        <v>279</v>
      </c>
    </row>
    <row r="620" spans="2:24" ht="15.75" x14ac:dyDescent="0.25">
      <c r="B620" s="893" t="s">
        <v>313</v>
      </c>
      <c r="C620" s="892" t="s">
        <v>532</v>
      </c>
      <c r="D620" s="891">
        <v>40359</v>
      </c>
      <c r="E620" s="890">
        <v>2540.9699999999998</v>
      </c>
      <c r="F620" s="889"/>
      <c r="G620" s="888">
        <v>35</v>
      </c>
      <c r="H620" s="887">
        <f t="shared" si="54"/>
        <v>11</v>
      </c>
      <c r="I620" s="887">
        <v>-72.960000000000008</v>
      </c>
      <c r="J620" s="771">
        <f t="shared" si="55"/>
        <v>838.2</v>
      </c>
      <c r="K620" s="887">
        <v>765.24</v>
      </c>
      <c r="L620" s="772">
        <f t="shared" si="56"/>
        <v>1775.7299999999998</v>
      </c>
      <c r="N620" s="893" t="s">
        <v>321</v>
      </c>
      <c r="O620" s="892" t="s">
        <v>2260</v>
      </c>
      <c r="P620" s="891">
        <v>42552</v>
      </c>
      <c r="Q620" s="890">
        <v>360</v>
      </c>
      <c r="R620" s="889"/>
      <c r="S620" s="888">
        <v>20</v>
      </c>
      <c r="T620" s="887">
        <f t="shared" si="57"/>
        <v>5</v>
      </c>
      <c r="U620" s="887">
        <v>18</v>
      </c>
      <c r="V620" s="771">
        <f t="shared" si="58"/>
        <v>63</v>
      </c>
      <c r="W620" s="887">
        <v>81</v>
      </c>
      <c r="X620" s="772">
        <f t="shared" si="59"/>
        <v>279</v>
      </c>
    </row>
    <row r="621" spans="2:24" ht="15.75" x14ac:dyDescent="0.25">
      <c r="B621" s="893" t="s">
        <v>313</v>
      </c>
      <c r="C621" s="892" t="s">
        <v>532</v>
      </c>
      <c r="D621" s="891">
        <v>40359</v>
      </c>
      <c r="E621" s="890">
        <v>137.41999999999999</v>
      </c>
      <c r="F621" s="889"/>
      <c r="G621" s="888">
        <v>35</v>
      </c>
      <c r="H621" s="887">
        <f t="shared" si="54"/>
        <v>11</v>
      </c>
      <c r="I621" s="887">
        <v>-3.96</v>
      </c>
      <c r="J621" s="771">
        <f t="shared" si="55"/>
        <v>45.46</v>
      </c>
      <c r="K621" s="887">
        <v>41.5</v>
      </c>
      <c r="L621" s="772">
        <f t="shared" si="56"/>
        <v>95.919999999999987</v>
      </c>
      <c r="N621" s="893" t="s">
        <v>321</v>
      </c>
      <c r="O621" s="892" t="s">
        <v>2260</v>
      </c>
      <c r="P621" s="891">
        <v>42552</v>
      </c>
      <c r="Q621" s="890">
        <v>360</v>
      </c>
      <c r="R621" s="889"/>
      <c r="S621" s="888">
        <v>20</v>
      </c>
      <c r="T621" s="887">
        <f t="shared" si="57"/>
        <v>5</v>
      </c>
      <c r="U621" s="887">
        <v>18</v>
      </c>
      <c r="V621" s="771">
        <f t="shared" si="58"/>
        <v>63</v>
      </c>
      <c r="W621" s="887">
        <v>81</v>
      </c>
      <c r="X621" s="772">
        <f t="shared" si="59"/>
        <v>279</v>
      </c>
    </row>
    <row r="622" spans="2:24" ht="15.75" x14ac:dyDescent="0.25">
      <c r="B622" s="893" t="s">
        <v>313</v>
      </c>
      <c r="C622" s="892" t="s">
        <v>532</v>
      </c>
      <c r="D622" s="891">
        <v>40359</v>
      </c>
      <c r="E622" s="890">
        <v>686.02</v>
      </c>
      <c r="F622" s="889"/>
      <c r="G622" s="888">
        <v>35</v>
      </c>
      <c r="H622" s="887">
        <f t="shared" si="54"/>
        <v>11</v>
      </c>
      <c r="I622" s="887">
        <v>-19.68</v>
      </c>
      <c r="J622" s="771">
        <f t="shared" si="55"/>
        <v>226.13</v>
      </c>
      <c r="K622" s="887">
        <v>206.45</v>
      </c>
      <c r="L622" s="772">
        <f t="shared" si="56"/>
        <v>479.57</v>
      </c>
      <c r="N622" s="893" t="s">
        <v>321</v>
      </c>
      <c r="O622" s="892" t="s">
        <v>2260</v>
      </c>
      <c r="P622" s="891">
        <v>42552</v>
      </c>
      <c r="Q622" s="890">
        <v>720</v>
      </c>
      <c r="R622" s="889"/>
      <c r="S622" s="888">
        <v>20</v>
      </c>
      <c r="T622" s="887">
        <f t="shared" si="57"/>
        <v>5</v>
      </c>
      <c r="U622" s="887">
        <v>30.96</v>
      </c>
      <c r="V622" s="771">
        <f t="shared" si="58"/>
        <v>223.81</v>
      </c>
      <c r="W622" s="887">
        <v>254.77</v>
      </c>
      <c r="X622" s="772">
        <f t="shared" si="59"/>
        <v>465.23</v>
      </c>
    </row>
    <row r="623" spans="2:24" ht="15.75" x14ac:dyDescent="0.25">
      <c r="B623" s="893" t="s">
        <v>313</v>
      </c>
      <c r="C623" s="892" t="s">
        <v>532</v>
      </c>
      <c r="D623" s="891">
        <v>40359</v>
      </c>
      <c r="E623" s="890">
        <v>245.45</v>
      </c>
      <c r="F623" s="889"/>
      <c r="G623" s="888">
        <v>35</v>
      </c>
      <c r="H623" s="887">
        <f t="shared" si="54"/>
        <v>11</v>
      </c>
      <c r="I623" s="887">
        <v>-7.08</v>
      </c>
      <c r="J623" s="771">
        <f t="shared" si="55"/>
        <v>81.260000000000005</v>
      </c>
      <c r="K623" s="887">
        <v>74.180000000000007</v>
      </c>
      <c r="L623" s="772">
        <f t="shared" si="56"/>
        <v>171.26999999999998</v>
      </c>
      <c r="N623" s="893" t="s">
        <v>321</v>
      </c>
      <c r="O623" s="892" t="s">
        <v>2260</v>
      </c>
      <c r="P623" s="891">
        <v>42552</v>
      </c>
      <c r="Q623" s="890">
        <v>360</v>
      </c>
      <c r="R623" s="889"/>
      <c r="S623" s="888">
        <v>20</v>
      </c>
      <c r="T623" s="887">
        <f t="shared" si="57"/>
        <v>5</v>
      </c>
      <c r="U623" s="887">
        <v>18</v>
      </c>
      <c r="V623" s="771">
        <f t="shared" si="58"/>
        <v>63</v>
      </c>
      <c r="W623" s="887">
        <v>81</v>
      </c>
      <c r="X623" s="772">
        <f t="shared" si="59"/>
        <v>279</v>
      </c>
    </row>
    <row r="624" spans="2:24" ht="15.75" x14ac:dyDescent="0.25">
      <c r="B624" s="893" t="s">
        <v>313</v>
      </c>
      <c r="C624" s="892" t="s">
        <v>532</v>
      </c>
      <c r="D624" s="891">
        <v>40359</v>
      </c>
      <c r="E624" s="890">
        <v>76.22</v>
      </c>
      <c r="F624" s="889"/>
      <c r="G624" s="888">
        <v>35</v>
      </c>
      <c r="H624" s="887">
        <f t="shared" si="54"/>
        <v>11</v>
      </c>
      <c r="I624" s="887">
        <v>-2.16</v>
      </c>
      <c r="J624" s="771">
        <f t="shared" si="55"/>
        <v>24.88</v>
      </c>
      <c r="K624" s="887">
        <v>22.72</v>
      </c>
      <c r="L624" s="772">
        <f t="shared" si="56"/>
        <v>53.5</v>
      </c>
      <c r="N624" s="893" t="s">
        <v>321</v>
      </c>
      <c r="O624" s="892" t="s">
        <v>2260</v>
      </c>
      <c r="P624" s="891">
        <v>42552</v>
      </c>
      <c r="Q624" s="890">
        <v>360</v>
      </c>
      <c r="R624" s="889"/>
      <c r="S624" s="888">
        <v>20</v>
      </c>
      <c r="T624" s="887">
        <f t="shared" si="57"/>
        <v>5</v>
      </c>
      <c r="U624" s="887">
        <v>18</v>
      </c>
      <c r="V624" s="771">
        <f t="shared" si="58"/>
        <v>63</v>
      </c>
      <c r="W624" s="887">
        <v>81</v>
      </c>
      <c r="X624" s="772">
        <f t="shared" si="59"/>
        <v>279</v>
      </c>
    </row>
    <row r="625" spans="2:24" ht="15.75" x14ac:dyDescent="0.25">
      <c r="B625" s="893" t="s">
        <v>313</v>
      </c>
      <c r="C625" s="892" t="s">
        <v>532</v>
      </c>
      <c r="D625" s="891">
        <v>40359</v>
      </c>
      <c r="E625" s="890">
        <v>625.41999999999996</v>
      </c>
      <c r="F625" s="889"/>
      <c r="G625" s="888">
        <v>35</v>
      </c>
      <c r="H625" s="887">
        <f t="shared" si="54"/>
        <v>11</v>
      </c>
      <c r="I625" s="887">
        <v>-17.88</v>
      </c>
      <c r="J625" s="771">
        <f t="shared" si="55"/>
        <v>205.59</v>
      </c>
      <c r="K625" s="887">
        <v>187.71</v>
      </c>
      <c r="L625" s="772">
        <f t="shared" si="56"/>
        <v>437.70999999999992</v>
      </c>
      <c r="N625" s="893" t="s">
        <v>321</v>
      </c>
      <c r="O625" s="892" t="s">
        <v>2260</v>
      </c>
      <c r="P625" s="891">
        <v>42583</v>
      </c>
      <c r="Q625" s="890">
        <v>720</v>
      </c>
      <c r="R625" s="889"/>
      <c r="S625" s="888">
        <v>20</v>
      </c>
      <c r="T625" s="887">
        <f t="shared" si="57"/>
        <v>5</v>
      </c>
      <c r="U625" s="887">
        <v>36</v>
      </c>
      <c r="V625" s="771">
        <f t="shared" si="58"/>
        <v>123</v>
      </c>
      <c r="W625" s="887">
        <v>159</v>
      </c>
      <c r="X625" s="772">
        <f t="shared" si="59"/>
        <v>561</v>
      </c>
    </row>
    <row r="626" spans="2:24" ht="15.75" x14ac:dyDescent="0.25">
      <c r="B626" s="893" t="s">
        <v>313</v>
      </c>
      <c r="C626" s="892" t="s">
        <v>532</v>
      </c>
      <c r="D626" s="891">
        <v>40359</v>
      </c>
      <c r="E626" s="890">
        <v>510.89</v>
      </c>
      <c r="F626" s="889"/>
      <c r="G626" s="888">
        <v>35</v>
      </c>
      <c r="H626" s="887">
        <f t="shared" si="54"/>
        <v>11</v>
      </c>
      <c r="I626" s="887">
        <v>-14.64</v>
      </c>
      <c r="J626" s="771">
        <f t="shared" si="55"/>
        <v>168.26</v>
      </c>
      <c r="K626" s="887">
        <v>153.62</v>
      </c>
      <c r="L626" s="772">
        <f t="shared" si="56"/>
        <v>357.27</v>
      </c>
      <c r="N626" s="893" t="s">
        <v>321</v>
      </c>
      <c r="O626" s="892" t="s">
        <v>2260</v>
      </c>
      <c r="P626" s="891">
        <v>42583</v>
      </c>
      <c r="Q626" s="890">
        <v>360</v>
      </c>
      <c r="R626" s="889"/>
      <c r="S626" s="888">
        <v>20</v>
      </c>
      <c r="T626" s="887">
        <f t="shared" si="57"/>
        <v>5</v>
      </c>
      <c r="U626" s="887">
        <v>18</v>
      </c>
      <c r="V626" s="771">
        <f t="shared" si="58"/>
        <v>61.5</v>
      </c>
      <c r="W626" s="887">
        <v>79.5</v>
      </c>
      <c r="X626" s="772">
        <f t="shared" si="59"/>
        <v>280.5</v>
      </c>
    </row>
    <row r="627" spans="2:24" ht="15.75" x14ac:dyDescent="0.25">
      <c r="B627" s="893" t="s">
        <v>313</v>
      </c>
      <c r="C627" s="892" t="s">
        <v>532</v>
      </c>
      <c r="D627" s="891">
        <v>40359</v>
      </c>
      <c r="E627" s="890">
        <v>4502.51</v>
      </c>
      <c r="F627" s="889"/>
      <c r="G627" s="888">
        <v>35</v>
      </c>
      <c r="H627" s="887">
        <f t="shared" si="54"/>
        <v>11</v>
      </c>
      <c r="I627" s="887">
        <v>-129</v>
      </c>
      <c r="J627" s="771">
        <f t="shared" si="55"/>
        <v>1482.66</v>
      </c>
      <c r="K627" s="887">
        <v>1353.66</v>
      </c>
      <c r="L627" s="772">
        <f t="shared" si="56"/>
        <v>3148.8500000000004</v>
      </c>
      <c r="N627" s="893" t="s">
        <v>321</v>
      </c>
      <c r="O627" s="892" t="s">
        <v>2260</v>
      </c>
      <c r="P627" s="891">
        <v>42583</v>
      </c>
      <c r="Q627" s="890">
        <v>1440</v>
      </c>
      <c r="R627" s="889"/>
      <c r="S627" s="888">
        <v>20</v>
      </c>
      <c r="T627" s="887">
        <f t="shared" si="57"/>
        <v>5</v>
      </c>
      <c r="U627" s="887">
        <v>75.960000000000008</v>
      </c>
      <c r="V627" s="771">
        <f t="shared" si="58"/>
        <v>224.96</v>
      </c>
      <c r="W627" s="887">
        <v>300.92</v>
      </c>
      <c r="X627" s="772">
        <f t="shared" si="59"/>
        <v>1139.08</v>
      </c>
    </row>
    <row r="628" spans="2:24" ht="15.75" x14ac:dyDescent="0.25">
      <c r="B628" s="893" t="s">
        <v>313</v>
      </c>
      <c r="C628" s="892" t="s">
        <v>532</v>
      </c>
      <c r="D628" s="891">
        <v>40359</v>
      </c>
      <c r="E628" s="890">
        <v>1323.13</v>
      </c>
      <c r="F628" s="889"/>
      <c r="G628" s="888">
        <v>35</v>
      </c>
      <c r="H628" s="887">
        <f t="shared" si="54"/>
        <v>11</v>
      </c>
      <c r="I628" s="887">
        <v>-38.04</v>
      </c>
      <c r="J628" s="771">
        <f t="shared" si="55"/>
        <v>436.91</v>
      </c>
      <c r="K628" s="887">
        <v>398.87</v>
      </c>
      <c r="L628" s="772">
        <f t="shared" si="56"/>
        <v>924.2600000000001</v>
      </c>
      <c r="N628" s="893" t="s">
        <v>321</v>
      </c>
      <c r="O628" s="892" t="s">
        <v>2260</v>
      </c>
      <c r="P628" s="891">
        <v>42583</v>
      </c>
      <c r="Q628" s="890">
        <v>360</v>
      </c>
      <c r="R628" s="889"/>
      <c r="S628" s="888">
        <v>20</v>
      </c>
      <c r="T628" s="887">
        <f t="shared" si="57"/>
        <v>5</v>
      </c>
      <c r="U628" s="887">
        <v>18</v>
      </c>
      <c r="V628" s="771">
        <f t="shared" si="58"/>
        <v>61.5</v>
      </c>
      <c r="W628" s="887">
        <v>79.5</v>
      </c>
      <c r="X628" s="772">
        <f t="shared" si="59"/>
        <v>280.5</v>
      </c>
    </row>
    <row r="629" spans="2:24" ht="15.75" x14ac:dyDescent="0.25">
      <c r="B629" s="893" t="s">
        <v>313</v>
      </c>
      <c r="C629" s="892" t="s">
        <v>532</v>
      </c>
      <c r="D629" s="891">
        <v>40359</v>
      </c>
      <c r="E629" s="890">
        <v>1274.21</v>
      </c>
      <c r="F629" s="889"/>
      <c r="G629" s="888">
        <v>35</v>
      </c>
      <c r="H629" s="887">
        <f t="shared" si="54"/>
        <v>11</v>
      </c>
      <c r="I629" s="887">
        <v>-36.6</v>
      </c>
      <c r="J629" s="771">
        <f t="shared" si="55"/>
        <v>420.45000000000005</v>
      </c>
      <c r="K629" s="887">
        <v>383.85</v>
      </c>
      <c r="L629" s="772">
        <f t="shared" si="56"/>
        <v>890.36</v>
      </c>
      <c r="N629" s="893" t="s">
        <v>321</v>
      </c>
      <c r="O629" s="892" t="s">
        <v>2260</v>
      </c>
      <c r="P629" s="891">
        <v>42583</v>
      </c>
      <c r="Q629" s="890">
        <v>360</v>
      </c>
      <c r="R629" s="889"/>
      <c r="S629" s="888">
        <v>20</v>
      </c>
      <c r="T629" s="887">
        <f t="shared" si="57"/>
        <v>5</v>
      </c>
      <c r="U629" s="887">
        <v>19.8</v>
      </c>
      <c r="V629" s="771">
        <f t="shared" si="58"/>
        <v>42.91</v>
      </c>
      <c r="W629" s="887">
        <v>62.71</v>
      </c>
      <c r="X629" s="772">
        <f t="shared" si="59"/>
        <v>297.29000000000002</v>
      </c>
    </row>
    <row r="630" spans="2:24" ht="15.75" x14ac:dyDescent="0.25">
      <c r="B630" s="893" t="s">
        <v>313</v>
      </c>
      <c r="C630" s="892" t="s">
        <v>532</v>
      </c>
      <c r="D630" s="891">
        <v>40359</v>
      </c>
      <c r="E630" s="890">
        <v>590.6</v>
      </c>
      <c r="F630" s="889"/>
      <c r="G630" s="888">
        <v>35</v>
      </c>
      <c r="H630" s="887">
        <f t="shared" si="54"/>
        <v>11</v>
      </c>
      <c r="I630" s="887">
        <v>-16.919999999999998</v>
      </c>
      <c r="J630" s="771">
        <f t="shared" si="55"/>
        <v>194.47</v>
      </c>
      <c r="K630" s="887">
        <v>177.55</v>
      </c>
      <c r="L630" s="772">
        <f t="shared" si="56"/>
        <v>413.05</v>
      </c>
      <c r="N630" s="893" t="s">
        <v>321</v>
      </c>
      <c r="O630" s="892" t="s">
        <v>2260</v>
      </c>
      <c r="P630" s="891">
        <v>42583</v>
      </c>
      <c r="Q630" s="890">
        <v>360</v>
      </c>
      <c r="R630" s="889"/>
      <c r="S630" s="888">
        <v>20</v>
      </c>
      <c r="T630" s="887">
        <f t="shared" si="57"/>
        <v>5</v>
      </c>
      <c r="U630" s="887">
        <v>19.8</v>
      </c>
      <c r="V630" s="771">
        <f t="shared" si="58"/>
        <v>42.91</v>
      </c>
      <c r="W630" s="887">
        <v>62.71</v>
      </c>
      <c r="X630" s="772">
        <f t="shared" si="59"/>
        <v>297.29000000000002</v>
      </c>
    </row>
    <row r="631" spans="2:24" ht="15.75" x14ac:dyDescent="0.25">
      <c r="B631" s="893" t="s">
        <v>313</v>
      </c>
      <c r="C631" s="892" t="s">
        <v>532</v>
      </c>
      <c r="D631" s="891">
        <v>40359</v>
      </c>
      <c r="E631" s="890">
        <v>521</v>
      </c>
      <c r="F631" s="889"/>
      <c r="G631" s="888">
        <v>35</v>
      </c>
      <c r="H631" s="887">
        <f t="shared" si="54"/>
        <v>11</v>
      </c>
      <c r="I631" s="887">
        <v>-15</v>
      </c>
      <c r="J631" s="771">
        <f t="shared" si="55"/>
        <v>172.23</v>
      </c>
      <c r="K631" s="887">
        <v>157.22999999999999</v>
      </c>
      <c r="L631" s="772">
        <f t="shared" si="56"/>
        <v>363.77</v>
      </c>
      <c r="N631" s="893" t="s">
        <v>321</v>
      </c>
      <c r="O631" s="892" t="s">
        <v>2260</v>
      </c>
      <c r="P631" s="891">
        <v>42583</v>
      </c>
      <c r="Q631" s="890">
        <v>720</v>
      </c>
      <c r="R631" s="889"/>
      <c r="S631" s="888">
        <v>20</v>
      </c>
      <c r="T631" s="887">
        <f t="shared" si="57"/>
        <v>5</v>
      </c>
      <c r="U631" s="887">
        <v>39.6</v>
      </c>
      <c r="V631" s="771">
        <f t="shared" si="58"/>
        <v>85.82</v>
      </c>
      <c r="W631" s="887">
        <v>125.42</v>
      </c>
      <c r="X631" s="772">
        <f t="shared" si="59"/>
        <v>594.58000000000004</v>
      </c>
    </row>
    <row r="632" spans="2:24" ht="15.75" x14ac:dyDescent="0.25">
      <c r="B632" s="893" t="s">
        <v>313</v>
      </c>
      <c r="C632" s="892" t="s">
        <v>532</v>
      </c>
      <c r="D632" s="891">
        <v>40359</v>
      </c>
      <c r="E632" s="890">
        <v>2391.3200000000002</v>
      </c>
      <c r="F632" s="889"/>
      <c r="G632" s="888">
        <v>35</v>
      </c>
      <c r="H632" s="887">
        <f t="shared" si="54"/>
        <v>11</v>
      </c>
      <c r="I632" s="887">
        <v>-68.64</v>
      </c>
      <c r="J632" s="771">
        <f t="shared" si="55"/>
        <v>788.63</v>
      </c>
      <c r="K632" s="887">
        <v>719.99</v>
      </c>
      <c r="L632" s="772">
        <f t="shared" si="56"/>
        <v>1671.3300000000002</v>
      </c>
      <c r="N632" s="893" t="s">
        <v>321</v>
      </c>
      <c r="O632" s="892" t="s">
        <v>2260</v>
      </c>
      <c r="P632" s="891">
        <v>42614</v>
      </c>
      <c r="Q632" s="890">
        <v>720</v>
      </c>
      <c r="R632" s="889"/>
      <c r="S632" s="888">
        <v>20</v>
      </c>
      <c r="T632" s="887">
        <f t="shared" si="57"/>
        <v>5</v>
      </c>
      <c r="U632" s="887">
        <v>38.76</v>
      </c>
      <c r="V632" s="771">
        <f t="shared" si="58"/>
        <v>99.960000000000008</v>
      </c>
      <c r="W632" s="887">
        <v>138.72</v>
      </c>
      <c r="X632" s="772">
        <f t="shared" si="59"/>
        <v>581.28</v>
      </c>
    </row>
    <row r="633" spans="2:24" ht="15.75" x14ac:dyDescent="0.25">
      <c r="B633" s="893" t="s">
        <v>313</v>
      </c>
      <c r="C633" s="892" t="s">
        <v>532</v>
      </c>
      <c r="D633" s="891">
        <v>40359</v>
      </c>
      <c r="E633" s="890">
        <v>1072.82</v>
      </c>
      <c r="F633" s="889"/>
      <c r="G633" s="888">
        <v>35</v>
      </c>
      <c r="H633" s="887">
        <f t="shared" si="54"/>
        <v>11</v>
      </c>
      <c r="I633" s="887">
        <v>-30.839999999999996</v>
      </c>
      <c r="J633" s="771">
        <f t="shared" si="55"/>
        <v>354.21999999999997</v>
      </c>
      <c r="K633" s="887">
        <v>323.38</v>
      </c>
      <c r="L633" s="772">
        <f t="shared" si="56"/>
        <v>749.43999999999994</v>
      </c>
      <c r="N633" s="893" t="s">
        <v>321</v>
      </c>
      <c r="O633" s="892" t="s">
        <v>2260</v>
      </c>
      <c r="P633" s="891">
        <v>42614</v>
      </c>
      <c r="Q633" s="890">
        <v>1800</v>
      </c>
      <c r="R633" s="889"/>
      <c r="S633" s="888">
        <v>20</v>
      </c>
      <c r="T633" s="887">
        <f t="shared" si="57"/>
        <v>5</v>
      </c>
      <c r="U633" s="887">
        <v>89.52</v>
      </c>
      <c r="V633" s="771">
        <f t="shared" si="58"/>
        <v>367.53000000000003</v>
      </c>
      <c r="W633" s="887">
        <v>457.05</v>
      </c>
      <c r="X633" s="772">
        <f t="shared" si="59"/>
        <v>1342.95</v>
      </c>
    </row>
    <row r="634" spans="2:24" ht="15.75" x14ac:dyDescent="0.25">
      <c r="B634" s="893" t="s">
        <v>313</v>
      </c>
      <c r="C634" s="892" t="s">
        <v>532</v>
      </c>
      <c r="D634" s="891">
        <v>40359</v>
      </c>
      <c r="E634" s="890">
        <v>716.74</v>
      </c>
      <c r="F634" s="889"/>
      <c r="G634" s="888">
        <v>35</v>
      </c>
      <c r="H634" s="887">
        <f t="shared" si="54"/>
        <v>11</v>
      </c>
      <c r="I634" s="887">
        <v>-20.64</v>
      </c>
      <c r="J634" s="771">
        <f t="shared" si="55"/>
        <v>236.60000000000002</v>
      </c>
      <c r="K634" s="887">
        <v>215.96</v>
      </c>
      <c r="L634" s="772">
        <f t="shared" si="56"/>
        <v>500.78</v>
      </c>
      <c r="N634" s="893" t="s">
        <v>321</v>
      </c>
      <c r="O634" s="892" t="s">
        <v>2260</v>
      </c>
      <c r="P634" s="891">
        <v>42614</v>
      </c>
      <c r="Q634" s="890">
        <v>360</v>
      </c>
      <c r="R634" s="889"/>
      <c r="S634" s="888">
        <v>20</v>
      </c>
      <c r="T634" s="887">
        <f t="shared" si="57"/>
        <v>5</v>
      </c>
      <c r="U634" s="887">
        <v>18.96</v>
      </c>
      <c r="V634" s="771">
        <f t="shared" si="58"/>
        <v>55.74</v>
      </c>
      <c r="W634" s="887">
        <v>74.7</v>
      </c>
      <c r="X634" s="772">
        <f t="shared" si="59"/>
        <v>285.3</v>
      </c>
    </row>
    <row r="635" spans="2:24" ht="15.75" x14ac:dyDescent="0.25">
      <c r="B635" s="893" t="s">
        <v>313</v>
      </c>
      <c r="C635" s="892" t="s">
        <v>532</v>
      </c>
      <c r="D635" s="891">
        <v>40359</v>
      </c>
      <c r="E635" s="890">
        <v>646.41</v>
      </c>
      <c r="F635" s="889"/>
      <c r="G635" s="888">
        <v>35</v>
      </c>
      <c r="H635" s="887">
        <f t="shared" si="54"/>
        <v>11</v>
      </c>
      <c r="I635" s="887">
        <v>-18.48</v>
      </c>
      <c r="J635" s="771">
        <f t="shared" si="55"/>
        <v>212.48999999999998</v>
      </c>
      <c r="K635" s="887">
        <v>194.01</v>
      </c>
      <c r="L635" s="772">
        <f t="shared" si="56"/>
        <v>452.4</v>
      </c>
      <c r="N635" s="893" t="s">
        <v>321</v>
      </c>
      <c r="O635" s="892" t="s">
        <v>2260</v>
      </c>
      <c r="P635" s="891">
        <v>42614</v>
      </c>
      <c r="Q635" s="890">
        <v>360</v>
      </c>
      <c r="R635" s="889"/>
      <c r="S635" s="888">
        <v>20</v>
      </c>
      <c r="T635" s="887">
        <f t="shared" si="57"/>
        <v>5</v>
      </c>
      <c r="U635" s="887">
        <v>19.560000000000002</v>
      </c>
      <c r="V635" s="771">
        <f t="shared" si="58"/>
        <v>47.129999999999995</v>
      </c>
      <c r="W635" s="887">
        <v>66.69</v>
      </c>
      <c r="X635" s="772">
        <f t="shared" si="59"/>
        <v>293.31</v>
      </c>
    </row>
    <row r="636" spans="2:24" ht="15.75" x14ac:dyDescent="0.25">
      <c r="B636" s="893" t="s">
        <v>313</v>
      </c>
      <c r="C636" s="892" t="s">
        <v>532</v>
      </c>
      <c r="D636" s="891">
        <v>40359</v>
      </c>
      <c r="E636" s="890">
        <v>383.88</v>
      </c>
      <c r="F636" s="889"/>
      <c r="G636" s="888">
        <v>35</v>
      </c>
      <c r="H636" s="887">
        <f t="shared" si="54"/>
        <v>11</v>
      </c>
      <c r="I636" s="887">
        <v>-11.040000000000001</v>
      </c>
      <c r="J636" s="771">
        <f t="shared" si="55"/>
        <v>126.79</v>
      </c>
      <c r="K636" s="887">
        <v>115.75</v>
      </c>
      <c r="L636" s="772">
        <f t="shared" si="56"/>
        <v>268.13</v>
      </c>
      <c r="N636" s="893" t="s">
        <v>321</v>
      </c>
      <c r="O636" s="892" t="s">
        <v>2260</v>
      </c>
      <c r="P636" s="891">
        <v>42614</v>
      </c>
      <c r="Q636" s="890">
        <v>360</v>
      </c>
      <c r="R636" s="889"/>
      <c r="S636" s="888">
        <v>20</v>
      </c>
      <c r="T636" s="887">
        <f t="shared" si="57"/>
        <v>5</v>
      </c>
      <c r="U636" s="887">
        <v>15.36</v>
      </c>
      <c r="V636" s="771">
        <f t="shared" si="58"/>
        <v>113.33999999999999</v>
      </c>
      <c r="W636" s="887">
        <v>128.69999999999999</v>
      </c>
      <c r="X636" s="772">
        <f t="shared" si="59"/>
        <v>231.3</v>
      </c>
    </row>
    <row r="637" spans="2:24" ht="15.75" x14ac:dyDescent="0.25">
      <c r="B637" s="893" t="s">
        <v>313</v>
      </c>
      <c r="C637" s="892" t="s">
        <v>532</v>
      </c>
      <c r="D637" s="891">
        <v>40359</v>
      </c>
      <c r="E637" s="890">
        <v>24.92</v>
      </c>
      <c r="F637" s="889"/>
      <c r="G637" s="888">
        <v>35</v>
      </c>
      <c r="H637" s="887">
        <f t="shared" si="54"/>
        <v>11</v>
      </c>
      <c r="I637" s="887">
        <v>-0.72</v>
      </c>
      <c r="J637" s="771">
        <f t="shared" si="55"/>
        <v>8.26</v>
      </c>
      <c r="K637" s="887">
        <v>7.54</v>
      </c>
      <c r="L637" s="772">
        <f t="shared" si="56"/>
        <v>17.380000000000003</v>
      </c>
      <c r="N637" s="893" t="s">
        <v>321</v>
      </c>
      <c r="O637" s="892" t="s">
        <v>2260</v>
      </c>
      <c r="P637" s="891">
        <v>42614</v>
      </c>
      <c r="Q637" s="890">
        <v>360</v>
      </c>
      <c r="R637" s="889"/>
      <c r="S637" s="888">
        <v>20</v>
      </c>
      <c r="T637" s="887">
        <f t="shared" si="57"/>
        <v>5</v>
      </c>
      <c r="U637" s="887">
        <v>15.36</v>
      </c>
      <c r="V637" s="771">
        <f t="shared" si="58"/>
        <v>113.33999999999999</v>
      </c>
      <c r="W637" s="887">
        <v>128.69999999999999</v>
      </c>
      <c r="X637" s="772">
        <f t="shared" si="59"/>
        <v>231.3</v>
      </c>
    </row>
    <row r="638" spans="2:24" ht="15.75" x14ac:dyDescent="0.25">
      <c r="B638" s="893" t="s">
        <v>313</v>
      </c>
      <c r="C638" s="892" t="s">
        <v>532</v>
      </c>
      <c r="D638" s="891">
        <v>40359</v>
      </c>
      <c r="E638" s="890">
        <v>1648.85</v>
      </c>
      <c r="F638" s="889"/>
      <c r="G638" s="888">
        <v>35</v>
      </c>
      <c r="H638" s="887">
        <f t="shared" si="54"/>
        <v>11</v>
      </c>
      <c r="I638" s="887">
        <v>-47.400000000000006</v>
      </c>
      <c r="J638" s="771">
        <f t="shared" si="55"/>
        <v>544.31000000000006</v>
      </c>
      <c r="K638" s="887">
        <v>496.91</v>
      </c>
      <c r="L638" s="772">
        <f t="shared" si="56"/>
        <v>1151.9399999999998</v>
      </c>
      <c r="N638" s="893" t="s">
        <v>321</v>
      </c>
      <c r="O638" s="892" t="s">
        <v>2260</v>
      </c>
      <c r="P638" s="891">
        <v>42614</v>
      </c>
      <c r="Q638" s="890">
        <v>360</v>
      </c>
      <c r="R638" s="889"/>
      <c r="S638" s="888">
        <v>20</v>
      </c>
      <c r="T638" s="887">
        <f t="shared" si="57"/>
        <v>5</v>
      </c>
      <c r="U638" s="887">
        <v>18.240000000000002</v>
      </c>
      <c r="V638" s="771">
        <f t="shared" si="58"/>
        <v>58.46</v>
      </c>
      <c r="W638" s="887">
        <v>76.7</v>
      </c>
      <c r="X638" s="772">
        <f t="shared" si="59"/>
        <v>283.3</v>
      </c>
    </row>
    <row r="639" spans="2:24" ht="15.75" x14ac:dyDescent="0.25">
      <c r="B639" s="893" t="s">
        <v>313</v>
      </c>
      <c r="C639" s="892" t="s">
        <v>532</v>
      </c>
      <c r="D639" s="891">
        <v>40359</v>
      </c>
      <c r="E639" s="890">
        <v>843.17</v>
      </c>
      <c r="F639" s="889"/>
      <c r="G639" s="888">
        <v>35</v>
      </c>
      <c r="H639" s="887">
        <f t="shared" si="54"/>
        <v>11</v>
      </c>
      <c r="I639" s="887">
        <v>-24.240000000000002</v>
      </c>
      <c r="J639" s="771">
        <f t="shared" si="55"/>
        <v>278.42</v>
      </c>
      <c r="K639" s="887">
        <v>254.18</v>
      </c>
      <c r="L639" s="772">
        <f t="shared" si="56"/>
        <v>588.99</v>
      </c>
      <c r="N639" s="893" t="s">
        <v>321</v>
      </c>
      <c r="O639" s="892" t="s">
        <v>2260</v>
      </c>
      <c r="P639" s="891">
        <v>42614</v>
      </c>
      <c r="Q639" s="890">
        <v>360</v>
      </c>
      <c r="R639" s="889"/>
      <c r="S639" s="888">
        <v>20</v>
      </c>
      <c r="T639" s="887">
        <f t="shared" si="57"/>
        <v>5</v>
      </c>
      <c r="U639" s="887">
        <v>18.240000000000002</v>
      </c>
      <c r="V639" s="771">
        <f t="shared" si="58"/>
        <v>58.46</v>
      </c>
      <c r="W639" s="887">
        <v>76.7</v>
      </c>
      <c r="X639" s="772">
        <f t="shared" si="59"/>
        <v>283.3</v>
      </c>
    </row>
    <row r="640" spans="2:24" ht="15.75" x14ac:dyDescent="0.25">
      <c r="B640" s="893" t="s">
        <v>313</v>
      </c>
      <c r="C640" s="892" t="s">
        <v>532</v>
      </c>
      <c r="D640" s="891">
        <v>40359</v>
      </c>
      <c r="E640" s="890">
        <v>958.18</v>
      </c>
      <c r="F640" s="889"/>
      <c r="G640" s="888">
        <v>35</v>
      </c>
      <c r="H640" s="887">
        <f t="shared" si="54"/>
        <v>11</v>
      </c>
      <c r="I640" s="887">
        <v>-27.48</v>
      </c>
      <c r="J640" s="771">
        <f t="shared" si="55"/>
        <v>315.77000000000004</v>
      </c>
      <c r="K640" s="887">
        <v>288.29000000000002</v>
      </c>
      <c r="L640" s="772">
        <f t="shared" si="56"/>
        <v>669.88999999999987</v>
      </c>
      <c r="N640" s="893" t="s">
        <v>321</v>
      </c>
      <c r="O640" s="892" t="s">
        <v>2260</v>
      </c>
      <c r="P640" s="891">
        <v>42644</v>
      </c>
      <c r="Q640" s="890">
        <v>360</v>
      </c>
      <c r="R640" s="889"/>
      <c r="S640" s="888">
        <v>20</v>
      </c>
      <c r="T640" s="887">
        <f t="shared" si="57"/>
        <v>5</v>
      </c>
      <c r="U640" s="887">
        <v>18</v>
      </c>
      <c r="V640" s="771">
        <f t="shared" si="58"/>
        <v>58.5</v>
      </c>
      <c r="W640" s="887">
        <v>76.5</v>
      </c>
      <c r="X640" s="772">
        <f t="shared" si="59"/>
        <v>283.5</v>
      </c>
    </row>
    <row r="641" spans="2:24" ht="15.75" x14ac:dyDescent="0.25">
      <c r="B641" s="893" t="s">
        <v>313</v>
      </c>
      <c r="C641" s="892" t="s">
        <v>532</v>
      </c>
      <c r="D641" s="891">
        <v>40359</v>
      </c>
      <c r="E641" s="890">
        <v>435.25</v>
      </c>
      <c r="F641" s="889"/>
      <c r="G641" s="888">
        <v>35</v>
      </c>
      <c r="H641" s="887">
        <f t="shared" si="54"/>
        <v>11</v>
      </c>
      <c r="I641" s="887">
        <v>-12.48</v>
      </c>
      <c r="J641" s="771">
        <f t="shared" si="55"/>
        <v>142.89999999999998</v>
      </c>
      <c r="K641" s="887">
        <v>130.41999999999999</v>
      </c>
      <c r="L641" s="772">
        <f t="shared" si="56"/>
        <v>304.83000000000004</v>
      </c>
      <c r="N641" s="893" t="s">
        <v>321</v>
      </c>
      <c r="O641" s="892" t="s">
        <v>2260</v>
      </c>
      <c r="P641" s="891">
        <v>42644</v>
      </c>
      <c r="Q641" s="890">
        <v>360</v>
      </c>
      <c r="R641" s="889"/>
      <c r="S641" s="888">
        <v>20</v>
      </c>
      <c r="T641" s="887">
        <f t="shared" si="57"/>
        <v>5</v>
      </c>
      <c r="U641" s="887">
        <v>18</v>
      </c>
      <c r="V641" s="771">
        <f t="shared" si="58"/>
        <v>58.5</v>
      </c>
      <c r="W641" s="887">
        <v>76.5</v>
      </c>
      <c r="X641" s="772">
        <f t="shared" si="59"/>
        <v>283.5</v>
      </c>
    </row>
    <row r="642" spans="2:24" ht="15.75" x14ac:dyDescent="0.25">
      <c r="B642" s="893" t="s">
        <v>313</v>
      </c>
      <c r="C642" s="892" t="s">
        <v>532</v>
      </c>
      <c r="D642" s="891">
        <v>40359</v>
      </c>
      <c r="E642" s="890">
        <v>1194.98</v>
      </c>
      <c r="F642" s="889"/>
      <c r="G642" s="888">
        <v>35</v>
      </c>
      <c r="H642" s="887">
        <f t="shared" si="54"/>
        <v>11</v>
      </c>
      <c r="I642" s="887">
        <v>-34.200000000000003</v>
      </c>
      <c r="J642" s="771">
        <f t="shared" si="55"/>
        <v>393.15999999999997</v>
      </c>
      <c r="K642" s="887">
        <v>358.96</v>
      </c>
      <c r="L642" s="772">
        <f t="shared" si="56"/>
        <v>836.02</v>
      </c>
      <c r="N642" s="893" t="s">
        <v>321</v>
      </c>
      <c r="O642" s="892" t="s">
        <v>2260</v>
      </c>
      <c r="P642" s="891">
        <v>42644</v>
      </c>
      <c r="Q642" s="890">
        <v>360</v>
      </c>
      <c r="R642" s="889"/>
      <c r="S642" s="888">
        <v>20</v>
      </c>
      <c r="T642" s="887">
        <f t="shared" si="57"/>
        <v>5</v>
      </c>
      <c r="U642" s="887">
        <v>18</v>
      </c>
      <c r="V642" s="771">
        <f t="shared" si="58"/>
        <v>58.5</v>
      </c>
      <c r="W642" s="887">
        <v>76.5</v>
      </c>
      <c r="X642" s="772">
        <f t="shared" si="59"/>
        <v>283.5</v>
      </c>
    </row>
    <row r="643" spans="2:24" ht="15.75" x14ac:dyDescent="0.25">
      <c r="B643" s="893" t="s">
        <v>313</v>
      </c>
      <c r="C643" s="892" t="s">
        <v>532</v>
      </c>
      <c r="D643" s="891">
        <v>40359</v>
      </c>
      <c r="E643" s="890">
        <v>105.4</v>
      </c>
      <c r="F643" s="889"/>
      <c r="G643" s="888">
        <v>35</v>
      </c>
      <c r="H643" s="887">
        <f t="shared" si="54"/>
        <v>11</v>
      </c>
      <c r="I643" s="887">
        <v>-3</v>
      </c>
      <c r="J643" s="771">
        <f t="shared" si="55"/>
        <v>34.53</v>
      </c>
      <c r="K643" s="887">
        <v>31.53</v>
      </c>
      <c r="L643" s="772">
        <f t="shared" si="56"/>
        <v>73.87</v>
      </c>
      <c r="N643" s="893" t="s">
        <v>321</v>
      </c>
      <c r="O643" s="892" t="s">
        <v>2260</v>
      </c>
      <c r="P643" s="891">
        <v>42675</v>
      </c>
      <c r="Q643" s="890">
        <v>360</v>
      </c>
      <c r="R643" s="889"/>
      <c r="S643" s="888">
        <v>20</v>
      </c>
      <c r="T643" s="887">
        <f t="shared" si="57"/>
        <v>5</v>
      </c>
      <c r="U643" s="887">
        <v>19.560000000000002</v>
      </c>
      <c r="V643" s="771">
        <f t="shared" si="58"/>
        <v>46.61</v>
      </c>
      <c r="W643" s="887">
        <v>66.17</v>
      </c>
      <c r="X643" s="772">
        <f t="shared" si="59"/>
        <v>293.83</v>
      </c>
    </row>
    <row r="644" spans="2:24" ht="15.75" x14ac:dyDescent="0.25">
      <c r="B644" s="893" t="s">
        <v>313</v>
      </c>
      <c r="C644" s="892" t="s">
        <v>532</v>
      </c>
      <c r="D644" s="891">
        <v>40359</v>
      </c>
      <c r="E644" s="890">
        <v>147.27000000000001</v>
      </c>
      <c r="F644" s="889"/>
      <c r="G644" s="888">
        <v>35</v>
      </c>
      <c r="H644" s="887">
        <f t="shared" si="54"/>
        <v>11</v>
      </c>
      <c r="I644" s="887">
        <v>-4.2</v>
      </c>
      <c r="J644" s="771">
        <f t="shared" si="55"/>
        <v>48.32</v>
      </c>
      <c r="K644" s="887">
        <v>44.12</v>
      </c>
      <c r="L644" s="772">
        <f t="shared" si="56"/>
        <v>103.15</v>
      </c>
      <c r="N644" s="893" t="s">
        <v>321</v>
      </c>
      <c r="O644" s="892" t="s">
        <v>2260</v>
      </c>
      <c r="P644" s="891">
        <v>42675</v>
      </c>
      <c r="Q644" s="890">
        <v>720</v>
      </c>
      <c r="R644" s="889"/>
      <c r="S644" s="888">
        <v>20</v>
      </c>
      <c r="T644" s="887">
        <f t="shared" si="57"/>
        <v>5</v>
      </c>
      <c r="U644" s="887">
        <v>47.519999999999996</v>
      </c>
      <c r="V644" s="771">
        <f t="shared" si="58"/>
        <v>-39.65</v>
      </c>
      <c r="W644" s="887">
        <v>7.87</v>
      </c>
      <c r="X644" s="772">
        <f t="shared" si="59"/>
        <v>712.13</v>
      </c>
    </row>
    <row r="645" spans="2:24" ht="15.75" x14ac:dyDescent="0.25">
      <c r="B645" s="893" t="s">
        <v>313</v>
      </c>
      <c r="C645" s="892" t="s">
        <v>532</v>
      </c>
      <c r="D645" s="891">
        <v>40359</v>
      </c>
      <c r="E645" s="890">
        <v>300.49</v>
      </c>
      <c r="F645" s="889"/>
      <c r="G645" s="888">
        <v>35</v>
      </c>
      <c r="H645" s="887">
        <f t="shared" si="54"/>
        <v>11</v>
      </c>
      <c r="I645" s="887">
        <v>-8.64</v>
      </c>
      <c r="J645" s="771">
        <f t="shared" si="55"/>
        <v>99.23</v>
      </c>
      <c r="K645" s="887">
        <v>90.59</v>
      </c>
      <c r="L645" s="772">
        <f t="shared" si="56"/>
        <v>209.9</v>
      </c>
      <c r="N645" s="893" t="s">
        <v>321</v>
      </c>
      <c r="O645" s="892" t="s">
        <v>2260</v>
      </c>
      <c r="P645" s="891">
        <v>42675</v>
      </c>
      <c r="Q645" s="890">
        <v>360</v>
      </c>
      <c r="R645" s="889"/>
      <c r="S645" s="888">
        <v>20</v>
      </c>
      <c r="T645" s="887">
        <f t="shared" si="57"/>
        <v>5</v>
      </c>
      <c r="U645" s="887">
        <v>19.560000000000002</v>
      </c>
      <c r="V645" s="771">
        <f t="shared" si="58"/>
        <v>47.129999999999995</v>
      </c>
      <c r="W645" s="887">
        <v>66.69</v>
      </c>
      <c r="X645" s="772">
        <f t="shared" si="59"/>
        <v>293.31</v>
      </c>
    </row>
    <row r="646" spans="2:24" ht="15.75" x14ac:dyDescent="0.25">
      <c r="B646" s="893" t="s">
        <v>313</v>
      </c>
      <c r="C646" s="892" t="s">
        <v>532</v>
      </c>
      <c r="D646" s="891">
        <v>40359</v>
      </c>
      <c r="E646" s="890">
        <v>1392.34</v>
      </c>
      <c r="F646" s="889"/>
      <c r="G646" s="888">
        <v>35</v>
      </c>
      <c r="H646" s="887">
        <f t="shared" si="54"/>
        <v>11</v>
      </c>
      <c r="I646" s="887">
        <v>-39.840000000000003</v>
      </c>
      <c r="J646" s="771">
        <f t="shared" si="55"/>
        <v>458.02</v>
      </c>
      <c r="K646" s="887">
        <v>418.18</v>
      </c>
      <c r="L646" s="772">
        <f t="shared" si="56"/>
        <v>974.15999999999985</v>
      </c>
      <c r="N646" s="893" t="s">
        <v>321</v>
      </c>
      <c r="O646" s="892" t="s">
        <v>2260</v>
      </c>
      <c r="P646" s="891">
        <v>42675</v>
      </c>
      <c r="Q646" s="890">
        <v>360</v>
      </c>
      <c r="R646" s="889"/>
      <c r="S646" s="888">
        <v>20</v>
      </c>
      <c r="T646" s="887">
        <f t="shared" si="57"/>
        <v>5</v>
      </c>
      <c r="U646" s="887">
        <v>40.08</v>
      </c>
      <c r="V646" s="771">
        <f t="shared" si="58"/>
        <v>-280.92</v>
      </c>
      <c r="W646" s="887">
        <v>-240.84</v>
      </c>
      <c r="X646" s="772">
        <f t="shared" si="59"/>
        <v>600.84</v>
      </c>
    </row>
    <row r="647" spans="2:24" ht="15.75" x14ac:dyDescent="0.25">
      <c r="B647" s="893" t="s">
        <v>313</v>
      </c>
      <c r="C647" s="892" t="s">
        <v>532</v>
      </c>
      <c r="D647" s="891">
        <v>40359</v>
      </c>
      <c r="E647" s="890">
        <v>818.37</v>
      </c>
      <c r="F647" s="889"/>
      <c r="G647" s="888">
        <v>35</v>
      </c>
      <c r="H647" s="887">
        <f t="shared" si="54"/>
        <v>11</v>
      </c>
      <c r="I647" s="887">
        <v>-23.4</v>
      </c>
      <c r="J647" s="771">
        <f t="shared" si="55"/>
        <v>269.06</v>
      </c>
      <c r="K647" s="887">
        <v>245.66</v>
      </c>
      <c r="L647" s="772">
        <f t="shared" si="56"/>
        <v>572.71</v>
      </c>
      <c r="N647" s="893" t="s">
        <v>321</v>
      </c>
      <c r="O647" s="892" t="s">
        <v>2260</v>
      </c>
      <c r="P647" s="891">
        <v>42675</v>
      </c>
      <c r="Q647" s="890">
        <v>360</v>
      </c>
      <c r="R647" s="889"/>
      <c r="S647" s="888">
        <v>20</v>
      </c>
      <c r="T647" s="887">
        <f t="shared" si="57"/>
        <v>5</v>
      </c>
      <c r="U647" s="887">
        <v>18</v>
      </c>
      <c r="V647" s="771">
        <f t="shared" si="58"/>
        <v>57</v>
      </c>
      <c r="W647" s="887">
        <v>75</v>
      </c>
      <c r="X647" s="772">
        <f t="shared" si="59"/>
        <v>285</v>
      </c>
    </row>
    <row r="648" spans="2:24" ht="15.75" x14ac:dyDescent="0.25">
      <c r="B648" s="893" t="s">
        <v>313</v>
      </c>
      <c r="C648" s="892" t="s">
        <v>532</v>
      </c>
      <c r="D648" s="891">
        <v>40359</v>
      </c>
      <c r="E648" s="890">
        <v>32.51</v>
      </c>
      <c r="F648" s="889"/>
      <c r="G648" s="888">
        <v>35</v>
      </c>
      <c r="H648" s="887">
        <f t="shared" ref="H648:H711" si="60">IF(E648&lt;&gt;"",IF((TestEOY-D648)/365&gt;G648,G648,ROUNDUP(((TestEOY-D648)/365),0)),"")</f>
        <v>11</v>
      </c>
      <c r="I648" s="887">
        <v>-0.96</v>
      </c>
      <c r="J648" s="771">
        <f t="shared" ref="J648:J711" si="61">K648-I648</f>
        <v>10.8</v>
      </c>
      <c r="K648" s="887">
        <v>9.84</v>
      </c>
      <c r="L648" s="772">
        <f t="shared" ref="L648:L711" si="62">IFERROR(IF(K648&gt;E648,0,(+E648-K648))-F648,"")</f>
        <v>22.669999999999998</v>
      </c>
      <c r="N648" s="893" t="s">
        <v>321</v>
      </c>
      <c r="O648" s="892" t="s">
        <v>2260</v>
      </c>
      <c r="P648" s="891">
        <v>42705</v>
      </c>
      <c r="Q648" s="890">
        <v>360</v>
      </c>
      <c r="R648" s="889"/>
      <c r="S648" s="888">
        <v>20</v>
      </c>
      <c r="T648" s="887">
        <f t="shared" ref="T648:T711" si="63">IF(Q648&lt;&gt;"",IF((TestEOY-P648)/365&gt;S648,S648,ROUNDUP(((TestEOY-P648)/365),0)),"")</f>
        <v>5</v>
      </c>
      <c r="U648" s="887">
        <v>18</v>
      </c>
      <c r="V648" s="771">
        <f t="shared" ref="V648:V711" si="64">W648-U648</f>
        <v>55.5</v>
      </c>
      <c r="W648" s="887">
        <v>73.5</v>
      </c>
      <c r="X648" s="772">
        <f t="shared" ref="X648:X711" si="65">IFERROR(IF(W648&gt;Q648,0,(+Q648-W648))-R648,"")</f>
        <v>286.5</v>
      </c>
    </row>
    <row r="649" spans="2:24" ht="15.75" x14ac:dyDescent="0.25">
      <c r="B649" s="893" t="s">
        <v>313</v>
      </c>
      <c r="C649" s="892" t="s">
        <v>532</v>
      </c>
      <c r="D649" s="891">
        <v>40359</v>
      </c>
      <c r="E649" s="890">
        <v>1185.6300000000001</v>
      </c>
      <c r="F649" s="889"/>
      <c r="G649" s="888">
        <v>35</v>
      </c>
      <c r="H649" s="887">
        <f t="shared" si="60"/>
        <v>11</v>
      </c>
      <c r="I649" s="887">
        <v>-33.96</v>
      </c>
      <c r="J649" s="771">
        <f t="shared" si="61"/>
        <v>390.34</v>
      </c>
      <c r="K649" s="887">
        <v>356.38</v>
      </c>
      <c r="L649" s="772">
        <f t="shared" si="62"/>
        <v>829.25000000000011</v>
      </c>
      <c r="N649" s="893" t="s">
        <v>321</v>
      </c>
      <c r="O649" s="892" t="s">
        <v>2260</v>
      </c>
      <c r="P649" s="891">
        <v>42705</v>
      </c>
      <c r="Q649" s="890">
        <v>360</v>
      </c>
      <c r="R649" s="889"/>
      <c r="S649" s="888">
        <v>20</v>
      </c>
      <c r="T649" s="887">
        <f t="shared" si="63"/>
        <v>5</v>
      </c>
      <c r="U649" s="887">
        <v>18.72</v>
      </c>
      <c r="V649" s="771">
        <f t="shared" si="64"/>
        <v>59.58</v>
      </c>
      <c r="W649" s="887">
        <v>78.3</v>
      </c>
      <c r="X649" s="772">
        <f t="shared" si="65"/>
        <v>281.7</v>
      </c>
    </row>
    <row r="650" spans="2:24" ht="15.75" x14ac:dyDescent="0.25">
      <c r="B650" s="893" t="s">
        <v>313</v>
      </c>
      <c r="C650" s="892" t="s">
        <v>532</v>
      </c>
      <c r="D650" s="891">
        <v>40359</v>
      </c>
      <c r="E650" s="890">
        <v>2185.3200000000002</v>
      </c>
      <c r="F650" s="889"/>
      <c r="G650" s="888">
        <v>35</v>
      </c>
      <c r="H650" s="887">
        <f t="shared" si="60"/>
        <v>11</v>
      </c>
      <c r="I650" s="887">
        <v>-62.760000000000005</v>
      </c>
      <c r="J650" s="771">
        <f t="shared" si="61"/>
        <v>720.99</v>
      </c>
      <c r="K650" s="887">
        <v>658.23</v>
      </c>
      <c r="L650" s="772">
        <f t="shared" si="62"/>
        <v>1527.0900000000001</v>
      </c>
      <c r="N650" s="893" t="s">
        <v>321</v>
      </c>
      <c r="O650" s="892" t="s">
        <v>2260</v>
      </c>
      <c r="P650" s="891">
        <v>42705</v>
      </c>
      <c r="Q650" s="890">
        <v>360</v>
      </c>
      <c r="R650" s="889"/>
      <c r="S650" s="888">
        <v>20</v>
      </c>
      <c r="T650" s="887">
        <f t="shared" si="63"/>
        <v>5</v>
      </c>
      <c r="U650" s="887">
        <v>18.72</v>
      </c>
      <c r="V650" s="771">
        <f t="shared" si="64"/>
        <v>59.58</v>
      </c>
      <c r="W650" s="887">
        <v>78.3</v>
      </c>
      <c r="X650" s="772">
        <f t="shared" si="65"/>
        <v>281.7</v>
      </c>
    </row>
    <row r="651" spans="2:24" ht="15.75" x14ac:dyDescent="0.25">
      <c r="B651" s="893" t="s">
        <v>313</v>
      </c>
      <c r="C651" s="892" t="s">
        <v>532</v>
      </c>
      <c r="D651" s="891">
        <v>40359</v>
      </c>
      <c r="E651" s="890">
        <v>171.82</v>
      </c>
      <c r="F651" s="889"/>
      <c r="G651" s="888">
        <v>35</v>
      </c>
      <c r="H651" s="887">
        <f t="shared" si="60"/>
        <v>11</v>
      </c>
      <c r="I651" s="887">
        <v>-4.92</v>
      </c>
      <c r="J651" s="771">
        <f t="shared" si="61"/>
        <v>56.550000000000004</v>
      </c>
      <c r="K651" s="887">
        <v>51.63</v>
      </c>
      <c r="L651" s="772">
        <f t="shared" si="62"/>
        <v>120.19</v>
      </c>
      <c r="N651" s="893" t="s">
        <v>321</v>
      </c>
      <c r="O651" s="892" t="s">
        <v>2260</v>
      </c>
      <c r="P651" s="891">
        <v>42705</v>
      </c>
      <c r="Q651" s="890">
        <v>720</v>
      </c>
      <c r="R651" s="889"/>
      <c r="S651" s="888">
        <v>20</v>
      </c>
      <c r="T651" s="887">
        <f t="shared" si="63"/>
        <v>5</v>
      </c>
      <c r="U651" s="887">
        <v>36.24</v>
      </c>
      <c r="V651" s="771">
        <f t="shared" si="64"/>
        <v>109.91999999999999</v>
      </c>
      <c r="W651" s="887">
        <v>146.16</v>
      </c>
      <c r="X651" s="772">
        <f t="shared" si="65"/>
        <v>573.84</v>
      </c>
    </row>
    <row r="652" spans="2:24" ht="15.75" x14ac:dyDescent="0.25">
      <c r="B652" s="893" t="s">
        <v>313</v>
      </c>
      <c r="C652" s="892" t="s">
        <v>532</v>
      </c>
      <c r="D652" s="891">
        <v>40359</v>
      </c>
      <c r="E652" s="890">
        <v>102.36</v>
      </c>
      <c r="F652" s="889"/>
      <c r="G652" s="888">
        <v>35</v>
      </c>
      <c r="H652" s="887">
        <f t="shared" si="60"/>
        <v>11</v>
      </c>
      <c r="I652" s="887">
        <v>-3</v>
      </c>
      <c r="J652" s="771">
        <f t="shared" si="61"/>
        <v>33.82</v>
      </c>
      <c r="K652" s="887">
        <v>30.82</v>
      </c>
      <c r="L652" s="772">
        <f t="shared" si="62"/>
        <v>71.539999999999992</v>
      </c>
      <c r="N652" s="893" t="s">
        <v>321</v>
      </c>
      <c r="O652" s="892" t="s">
        <v>2260</v>
      </c>
      <c r="P652" s="891">
        <v>42705</v>
      </c>
      <c r="Q652" s="890">
        <v>720</v>
      </c>
      <c r="R652" s="889"/>
      <c r="S652" s="888">
        <v>20</v>
      </c>
      <c r="T652" s="887">
        <f t="shared" si="63"/>
        <v>5</v>
      </c>
      <c r="U652" s="887">
        <v>37.68</v>
      </c>
      <c r="V652" s="771">
        <f t="shared" si="64"/>
        <v>118.00999999999999</v>
      </c>
      <c r="W652" s="887">
        <v>155.69</v>
      </c>
      <c r="X652" s="772">
        <f t="shared" si="65"/>
        <v>564.30999999999995</v>
      </c>
    </row>
    <row r="653" spans="2:24" ht="15.75" x14ac:dyDescent="0.25">
      <c r="B653" s="893" t="s">
        <v>313</v>
      </c>
      <c r="C653" s="892" t="s">
        <v>532</v>
      </c>
      <c r="D653" s="891">
        <v>40359</v>
      </c>
      <c r="E653" s="890">
        <v>396.1</v>
      </c>
      <c r="F653" s="889"/>
      <c r="G653" s="888">
        <v>35</v>
      </c>
      <c r="H653" s="887">
        <f t="shared" si="60"/>
        <v>11</v>
      </c>
      <c r="I653" s="887">
        <v>-11.4</v>
      </c>
      <c r="J653" s="771">
        <f t="shared" si="61"/>
        <v>130.91</v>
      </c>
      <c r="K653" s="887">
        <v>119.51</v>
      </c>
      <c r="L653" s="772">
        <f t="shared" si="62"/>
        <v>276.59000000000003</v>
      </c>
      <c r="N653" s="893" t="s">
        <v>321</v>
      </c>
      <c r="O653" s="892" t="s">
        <v>2260</v>
      </c>
      <c r="P653" s="891">
        <v>42736</v>
      </c>
      <c r="Q653" s="890">
        <v>360</v>
      </c>
      <c r="R653" s="889"/>
      <c r="S653" s="888">
        <v>20</v>
      </c>
      <c r="T653" s="887">
        <f t="shared" si="63"/>
        <v>4</v>
      </c>
      <c r="U653" s="887">
        <v>18</v>
      </c>
      <c r="V653" s="771">
        <f t="shared" si="64"/>
        <v>54</v>
      </c>
      <c r="W653" s="887">
        <v>72</v>
      </c>
      <c r="X653" s="772">
        <f t="shared" si="65"/>
        <v>288</v>
      </c>
    </row>
    <row r="654" spans="2:24" ht="15.75" x14ac:dyDescent="0.25">
      <c r="B654" s="893" t="s">
        <v>313</v>
      </c>
      <c r="C654" s="892" t="s">
        <v>532</v>
      </c>
      <c r="D654" s="891">
        <v>40359</v>
      </c>
      <c r="E654" s="890">
        <v>279.48</v>
      </c>
      <c r="F654" s="889"/>
      <c r="G654" s="888">
        <v>35</v>
      </c>
      <c r="H654" s="887">
        <f t="shared" si="60"/>
        <v>11</v>
      </c>
      <c r="I654" s="887">
        <v>-8.0400000000000009</v>
      </c>
      <c r="J654" s="771">
        <f t="shared" si="61"/>
        <v>92.330000000000013</v>
      </c>
      <c r="K654" s="887">
        <v>84.29</v>
      </c>
      <c r="L654" s="772">
        <f t="shared" si="62"/>
        <v>195.19</v>
      </c>
      <c r="N654" s="893" t="s">
        <v>321</v>
      </c>
      <c r="O654" s="892" t="s">
        <v>2260</v>
      </c>
      <c r="P654" s="891">
        <v>42767</v>
      </c>
      <c r="Q654" s="890">
        <v>360</v>
      </c>
      <c r="R654" s="889"/>
      <c r="S654" s="888">
        <v>20</v>
      </c>
      <c r="T654" s="887">
        <f t="shared" si="63"/>
        <v>4</v>
      </c>
      <c r="U654" s="887">
        <v>17.399999999999999</v>
      </c>
      <c r="V654" s="771">
        <f t="shared" si="64"/>
        <v>63.43</v>
      </c>
      <c r="W654" s="887">
        <v>80.83</v>
      </c>
      <c r="X654" s="772">
        <f t="shared" si="65"/>
        <v>279.17</v>
      </c>
    </row>
    <row r="655" spans="2:24" ht="15.75" x14ac:dyDescent="0.25">
      <c r="B655" s="893" t="s">
        <v>313</v>
      </c>
      <c r="C655" s="892" t="s">
        <v>532</v>
      </c>
      <c r="D655" s="891">
        <v>40390</v>
      </c>
      <c r="E655" s="890">
        <v>95.93</v>
      </c>
      <c r="F655" s="889"/>
      <c r="G655" s="888">
        <v>35</v>
      </c>
      <c r="H655" s="887">
        <f t="shared" si="60"/>
        <v>11</v>
      </c>
      <c r="I655" s="887">
        <v>-2.7600000000000002</v>
      </c>
      <c r="J655" s="771">
        <f t="shared" si="61"/>
        <v>31.46</v>
      </c>
      <c r="K655" s="887">
        <v>28.7</v>
      </c>
      <c r="L655" s="772">
        <f t="shared" si="62"/>
        <v>67.23</v>
      </c>
      <c r="N655" s="893" t="s">
        <v>321</v>
      </c>
      <c r="O655" s="892" t="s">
        <v>2260</v>
      </c>
      <c r="P655" s="891">
        <v>42767</v>
      </c>
      <c r="Q655" s="890">
        <v>360</v>
      </c>
      <c r="R655" s="889"/>
      <c r="S655" s="888">
        <v>20</v>
      </c>
      <c r="T655" s="887">
        <f t="shared" si="63"/>
        <v>4</v>
      </c>
      <c r="U655" s="887">
        <v>20.04</v>
      </c>
      <c r="V655" s="771">
        <f t="shared" si="64"/>
        <v>38.68</v>
      </c>
      <c r="W655" s="887">
        <v>58.72</v>
      </c>
      <c r="X655" s="772">
        <f t="shared" si="65"/>
        <v>301.27999999999997</v>
      </c>
    </row>
    <row r="656" spans="2:24" ht="15.75" x14ac:dyDescent="0.25">
      <c r="B656" s="893" t="s">
        <v>313</v>
      </c>
      <c r="C656" s="892" t="s">
        <v>532</v>
      </c>
      <c r="D656" s="891">
        <v>40390</v>
      </c>
      <c r="E656" s="890">
        <v>559.5</v>
      </c>
      <c r="F656" s="889"/>
      <c r="G656" s="888">
        <v>35</v>
      </c>
      <c r="H656" s="887">
        <f t="shared" si="60"/>
        <v>11</v>
      </c>
      <c r="I656" s="887">
        <v>-16.080000000000002</v>
      </c>
      <c r="J656" s="771">
        <f t="shared" si="61"/>
        <v>183.37</v>
      </c>
      <c r="K656" s="887">
        <v>167.29</v>
      </c>
      <c r="L656" s="772">
        <f t="shared" si="62"/>
        <v>392.21000000000004</v>
      </c>
      <c r="N656" s="893" t="s">
        <v>321</v>
      </c>
      <c r="O656" s="892" t="s">
        <v>2260</v>
      </c>
      <c r="P656" s="891">
        <v>42767</v>
      </c>
      <c r="Q656" s="890">
        <v>360</v>
      </c>
      <c r="R656" s="889"/>
      <c r="S656" s="888">
        <v>20</v>
      </c>
      <c r="T656" s="887">
        <f t="shared" si="63"/>
        <v>4</v>
      </c>
      <c r="U656" s="887">
        <v>18</v>
      </c>
      <c r="V656" s="771">
        <f t="shared" si="64"/>
        <v>52.5</v>
      </c>
      <c r="W656" s="887">
        <v>70.5</v>
      </c>
      <c r="X656" s="772">
        <f t="shared" si="65"/>
        <v>289.5</v>
      </c>
    </row>
    <row r="657" spans="2:24" ht="15.75" x14ac:dyDescent="0.25">
      <c r="B657" s="893" t="s">
        <v>313</v>
      </c>
      <c r="C657" s="892" t="s">
        <v>532</v>
      </c>
      <c r="D657" s="891">
        <v>40390</v>
      </c>
      <c r="E657" s="890">
        <v>187.71</v>
      </c>
      <c r="F657" s="889"/>
      <c r="G657" s="888">
        <v>35</v>
      </c>
      <c r="H657" s="887">
        <f t="shared" si="60"/>
        <v>11</v>
      </c>
      <c r="I657" s="887">
        <v>-5.4</v>
      </c>
      <c r="J657" s="771">
        <f t="shared" si="61"/>
        <v>61.57</v>
      </c>
      <c r="K657" s="887">
        <v>56.17</v>
      </c>
      <c r="L657" s="772">
        <f t="shared" si="62"/>
        <v>131.54000000000002</v>
      </c>
      <c r="N657" s="893" t="s">
        <v>321</v>
      </c>
      <c r="O657" s="892" t="s">
        <v>2260</v>
      </c>
      <c r="P657" s="891">
        <v>42767</v>
      </c>
      <c r="Q657" s="890">
        <v>360</v>
      </c>
      <c r="R657" s="889"/>
      <c r="S657" s="888">
        <v>20</v>
      </c>
      <c r="T657" s="887">
        <f t="shared" si="63"/>
        <v>4</v>
      </c>
      <c r="U657" s="887">
        <v>18</v>
      </c>
      <c r="V657" s="771">
        <f t="shared" si="64"/>
        <v>54.25</v>
      </c>
      <c r="W657" s="887">
        <v>72.25</v>
      </c>
      <c r="X657" s="772">
        <f t="shared" si="65"/>
        <v>287.75</v>
      </c>
    </row>
    <row r="658" spans="2:24" ht="15.75" x14ac:dyDescent="0.25">
      <c r="B658" s="893" t="s">
        <v>313</v>
      </c>
      <c r="C658" s="892" t="s">
        <v>532</v>
      </c>
      <c r="D658" s="891">
        <v>40390</v>
      </c>
      <c r="E658" s="890">
        <v>15.13</v>
      </c>
      <c r="F658" s="889"/>
      <c r="G658" s="888">
        <v>35</v>
      </c>
      <c r="H658" s="887">
        <f t="shared" si="60"/>
        <v>11</v>
      </c>
      <c r="I658" s="887">
        <v>-0.36</v>
      </c>
      <c r="J658" s="771">
        <f t="shared" si="61"/>
        <v>5.2</v>
      </c>
      <c r="K658" s="887">
        <v>4.84</v>
      </c>
      <c r="L658" s="772">
        <f t="shared" si="62"/>
        <v>10.290000000000001</v>
      </c>
      <c r="N658" s="893" t="s">
        <v>321</v>
      </c>
      <c r="O658" s="892" t="s">
        <v>2260</v>
      </c>
      <c r="P658" s="891">
        <v>42767</v>
      </c>
      <c r="Q658" s="890">
        <v>360</v>
      </c>
      <c r="R658" s="889"/>
      <c r="S658" s="888">
        <v>20</v>
      </c>
      <c r="T658" s="887">
        <f t="shared" si="63"/>
        <v>4</v>
      </c>
      <c r="U658" s="887">
        <v>18</v>
      </c>
      <c r="V658" s="771">
        <f t="shared" si="64"/>
        <v>54.25</v>
      </c>
      <c r="W658" s="887">
        <v>72.25</v>
      </c>
      <c r="X658" s="772">
        <f t="shared" si="65"/>
        <v>287.75</v>
      </c>
    </row>
    <row r="659" spans="2:24" ht="15.75" x14ac:dyDescent="0.25">
      <c r="B659" s="893" t="s">
        <v>313</v>
      </c>
      <c r="C659" s="892" t="s">
        <v>532</v>
      </c>
      <c r="D659" s="891">
        <v>40421</v>
      </c>
      <c r="E659" s="890">
        <v>461.43</v>
      </c>
      <c r="F659" s="889"/>
      <c r="G659" s="888">
        <v>35</v>
      </c>
      <c r="H659" s="887">
        <f t="shared" si="60"/>
        <v>11</v>
      </c>
      <c r="I659" s="887">
        <v>-13.200000000000001</v>
      </c>
      <c r="J659" s="771">
        <f t="shared" si="61"/>
        <v>149.76</v>
      </c>
      <c r="K659" s="887">
        <v>136.56</v>
      </c>
      <c r="L659" s="772">
        <f t="shared" si="62"/>
        <v>324.87</v>
      </c>
      <c r="N659" s="893" t="s">
        <v>321</v>
      </c>
      <c r="O659" s="892" t="s">
        <v>2260</v>
      </c>
      <c r="P659" s="891">
        <v>42767</v>
      </c>
      <c r="Q659" s="890">
        <v>360</v>
      </c>
      <c r="R659" s="889"/>
      <c r="S659" s="888">
        <v>20</v>
      </c>
      <c r="T659" s="887">
        <f t="shared" si="63"/>
        <v>4</v>
      </c>
      <c r="U659" s="887">
        <v>18.36</v>
      </c>
      <c r="V659" s="771">
        <f t="shared" si="64"/>
        <v>51.3</v>
      </c>
      <c r="W659" s="887">
        <v>69.66</v>
      </c>
      <c r="X659" s="772">
        <f t="shared" si="65"/>
        <v>290.34000000000003</v>
      </c>
    </row>
    <row r="660" spans="2:24" ht="15.75" x14ac:dyDescent="0.25">
      <c r="B660" s="893" t="s">
        <v>313</v>
      </c>
      <c r="C660" s="892" t="s">
        <v>532</v>
      </c>
      <c r="D660" s="891">
        <v>40421</v>
      </c>
      <c r="E660" s="890">
        <v>307.58999999999997</v>
      </c>
      <c r="F660" s="889"/>
      <c r="G660" s="888">
        <v>35</v>
      </c>
      <c r="H660" s="887">
        <f t="shared" si="60"/>
        <v>11</v>
      </c>
      <c r="I660" s="887">
        <v>-8.76</v>
      </c>
      <c r="J660" s="771">
        <f t="shared" si="61"/>
        <v>100.26</v>
      </c>
      <c r="K660" s="887">
        <v>91.5</v>
      </c>
      <c r="L660" s="772">
        <f t="shared" si="62"/>
        <v>216.08999999999997</v>
      </c>
      <c r="N660" s="893" t="s">
        <v>321</v>
      </c>
      <c r="O660" s="892" t="s">
        <v>2260</v>
      </c>
      <c r="P660" s="891">
        <v>42767</v>
      </c>
      <c r="Q660" s="890">
        <v>360</v>
      </c>
      <c r="R660" s="889"/>
      <c r="S660" s="888">
        <v>20</v>
      </c>
      <c r="T660" s="887">
        <f t="shared" si="63"/>
        <v>4</v>
      </c>
      <c r="U660" s="887">
        <v>21</v>
      </c>
      <c r="V660" s="771">
        <f t="shared" si="64"/>
        <v>24.22</v>
      </c>
      <c r="W660" s="887">
        <v>45.22</v>
      </c>
      <c r="X660" s="772">
        <f t="shared" si="65"/>
        <v>314.77999999999997</v>
      </c>
    </row>
    <row r="661" spans="2:24" ht="15.75" x14ac:dyDescent="0.25">
      <c r="B661" s="893" t="s">
        <v>313</v>
      </c>
      <c r="C661" s="892" t="s">
        <v>532</v>
      </c>
      <c r="D661" s="891">
        <v>40421</v>
      </c>
      <c r="E661" s="890">
        <v>391.18</v>
      </c>
      <c r="F661" s="889"/>
      <c r="G661" s="888">
        <v>35</v>
      </c>
      <c r="H661" s="887">
        <f t="shared" si="60"/>
        <v>11</v>
      </c>
      <c r="I661" s="887">
        <v>-11.280000000000001</v>
      </c>
      <c r="J661" s="771">
        <f t="shared" si="61"/>
        <v>126.64</v>
      </c>
      <c r="K661" s="887">
        <v>115.36</v>
      </c>
      <c r="L661" s="772">
        <f t="shared" si="62"/>
        <v>275.82</v>
      </c>
      <c r="N661" s="893" t="s">
        <v>321</v>
      </c>
      <c r="O661" s="892" t="s">
        <v>2260</v>
      </c>
      <c r="P661" s="891">
        <v>42795</v>
      </c>
      <c r="Q661" s="890">
        <v>360</v>
      </c>
      <c r="R661" s="889"/>
      <c r="S661" s="888">
        <v>20</v>
      </c>
      <c r="T661" s="887">
        <f t="shared" si="63"/>
        <v>4</v>
      </c>
      <c r="U661" s="887">
        <v>17.88</v>
      </c>
      <c r="V661" s="771">
        <f t="shared" si="64"/>
        <v>56.14</v>
      </c>
      <c r="W661" s="887">
        <v>74.02</v>
      </c>
      <c r="X661" s="772">
        <f t="shared" si="65"/>
        <v>285.98</v>
      </c>
    </row>
    <row r="662" spans="2:24" ht="15.75" x14ac:dyDescent="0.25">
      <c r="B662" s="893" t="s">
        <v>313</v>
      </c>
      <c r="C662" s="892" t="s">
        <v>532</v>
      </c>
      <c r="D662" s="891">
        <v>40421</v>
      </c>
      <c r="E662" s="890">
        <v>433.67</v>
      </c>
      <c r="F662" s="889"/>
      <c r="G662" s="888">
        <v>35</v>
      </c>
      <c r="H662" s="887">
        <f t="shared" si="60"/>
        <v>11</v>
      </c>
      <c r="I662" s="887">
        <v>-12.48</v>
      </c>
      <c r="J662" s="771">
        <f t="shared" si="61"/>
        <v>140.82999999999998</v>
      </c>
      <c r="K662" s="887">
        <v>128.35</v>
      </c>
      <c r="L662" s="772">
        <f t="shared" si="62"/>
        <v>305.32000000000005</v>
      </c>
      <c r="N662" s="893" t="s">
        <v>321</v>
      </c>
      <c r="O662" s="892" t="s">
        <v>2260</v>
      </c>
      <c r="P662" s="891">
        <v>42795</v>
      </c>
      <c r="Q662" s="890">
        <v>360</v>
      </c>
      <c r="R662" s="889"/>
      <c r="S662" s="888">
        <v>20</v>
      </c>
      <c r="T662" s="887">
        <f t="shared" si="63"/>
        <v>4</v>
      </c>
      <c r="U662" s="887">
        <v>17.88</v>
      </c>
      <c r="V662" s="771">
        <f t="shared" si="64"/>
        <v>56.13000000000001</v>
      </c>
      <c r="W662" s="887">
        <v>74.010000000000005</v>
      </c>
      <c r="X662" s="772">
        <f t="shared" si="65"/>
        <v>285.99</v>
      </c>
    </row>
    <row r="663" spans="2:24" ht="15.75" x14ac:dyDescent="0.25">
      <c r="B663" s="893" t="s">
        <v>313</v>
      </c>
      <c r="C663" s="892" t="s">
        <v>532</v>
      </c>
      <c r="D663" s="891">
        <v>40421</v>
      </c>
      <c r="E663" s="890">
        <v>563.92999999999995</v>
      </c>
      <c r="F663" s="889"/>
      <c r="G663" s="888">
        <v>35</v>
      </c>
      <c r="H663" s="887">
        <f t="shared" si="60"/>
        <v>11</v>
      </c>
      <c r="I663" s="887">
        <v>-16.200000000000003</v>
      </c>
      <c r="J663" s="771">
        <f t="shared" si="61"/>
        <v>183.36</v>
      </c>
      <c r="K663" s="887">
        <v>167.16</v>
      </c>
      <c r="L663" s="772">
        <f t="shared" si="62"/>
        <v>396.77</v>
      </c>
      <c r="N663" s="893" t="s">
        <v>321</v>
      </c>
      <c r="O663" s="892" t="s">
        <v>2260</v>
      </c>
      <c r="P663" s="891">
        <v>42795</v>
      </c>
      <c r="Q663" s="890">
        <v>360</v>
      </c>
      <c r="R663" s="889"/>
      <c r="S663" s="888">
        <v>20</v>
      </c>
      <c r="T663" s="887">
        <f t="shared" si="63"/>
        <v>4</v>
      </c>
      <c r="U663" s="887">
        <v>18.48</v>
      </c>
      <c r="V663" s="771">
        <f t="shared" si="64"/>
        <v>45.319999999999993</v>
      </c>
      <c r="W663" s="887">
        <v>63.8</v>
      </c>
      <c r="X663" s="772">
        <f t="shared" si="65"/>
        <v>296.2</v>
      </c>
    </row>
    <row r="664" spans="2:24" ht="15.75" x14ac:dyDescent="0.25">
      <c r="B664" s="893" t="s">
        <v>313</v>
      </c>
      <c r="C664" s="892" t="s">
        <v>532</v>
      </c>
      <c r="D664" s="891">
        <v>40421</v>
      </c>
      <c r="E664" s="890">
        <v>410.16</v>
      </c>
      <c r="F664" s="889"/>
      <c r="G664" s="888">
        <v>35</v>
      </c>
      <c r="H664" s="887">
        <f t="shared" si="60"/>
        <v>11</v>
      </c>
      <c r="I664" s="887">
        <v>-11.76</v>
      </c>
      <c r="J664" s="771">
        <f t="shared" si="61"/>
        <v>133.19999999999999</v>
      </c>
      <c r="K664" s="887">
        <v>121.44</v>
      </c>
      <c r="L664" s="772">
        <f t="shared" si="62"/>
        <v>288.72000000000003</v>
      </c>
      <c r="N664" s="893" t="s">
        <v>321</v>
      </c>
      <c r="O664" s="892" t="s">
        <v>2260</v>
      </c>
      <c r="P664" s="891">
        <v>42826</v>
      </c>
      <c r="Q664" s="890">
        <v>720</v>
      </c>
      <c r="R664" s="889"/>
      <c r="S664" s="888">
        <v>20</v>
      </c>
      <c r="T664" s="887">
        <f t="shared" si="63"/>
        <v>4</v>
      </c>
      <c r="U664" s="887">
        <v>43.92</v>
      </c>
      <c r="V664" s="771">
        <f t="shared" si="64"/>
        <v>17.159999999999997</v>
      </c>
      <c r="W664" s="887">
        <v>61.08</v>
      </c>
      <c r="X664" s="772">
        <f t="shared" si="65"/>
        <v>658.92</v>
      </c>
    </row>
    <row r="665" spans="2:24" ht="15.75" x14ac:dyDescent="0.25">
      <c r="B665" s="893" t="s">
        <v>313</v>
      </c>
      <c r="C665" s="892" t="s">
        <v>532</v>
      </c>
      <c r="D665" s="891">
        <v>40421</v>
      </c>
      <c r="E665" s="890">
        <v>435.79</v>
      </c>
      <c r="F665" s="889"/>
      <c r="G665" s="888">
        <v>35</v>
      </c>
      <c r="H665" s="887">
        <f t="shared" si="60"/>
        <v>11</v>
      </c>
      <c r="I665" s="887">
        <v>-12.48</v>
      </c>
      <c r="J665" s="771">
        <f t="shared" si="61"/>
        <v>141.38</v>
      </c>
      <c r="K665" s="887">
        <v>128.9</v>
      </c>
      <c r="L665" s="772">
        <f t="shared" si="62"/>
        <v>306.89</v>
      </c>
      <c r="N665" s="893" t="s">
        <v>321</v>
      </c>
      <c r="O665" s="892" t="s">
        <v>2260</v>
      </c>
      <c r="P665" s="891">
        <v>42826</v>
      </c>
      <c r="Q665" s="890">
        <v>1800</v>
      </c>
      <c r="R665" s="889"/>
      <c r="S665" s="888">
        <v>20</v>
      </c>
      <c r="T665" s="887">
        <f t="shared" si="63"/>
        <v>4</v>
      </c>
      <c r="U665" s="887">
        <v>90</v>
      </c>
      <c r="V665" s="771">
        <f t="shared" si="64"/>
        <v>247.5</v>
      </c>
      <c r="W665" s="887">
        <v>337.5</v>
      </c>
      <c r="X665" s="772">
        <f t="shared" si="65"/>
        <v>1462.5</v>
      </c>
    </row>
    <row r="666" spans="2:24" ht="15.75" x14ac:dyDescent="0.25">
      <c r="B666" s="893" t="s">
        <v>313</v>
      </c>
      <c r="C666" s="892" t="s">
        <v>532</v>
      </c>
      <c r="D666" s="891">
        <v>40482</v>
      </c>
      <c r="E666" s="890">
        <v>615.41</v>
      </c>
      <c r="F666" s="889"/>
      <c r="G666" s="888">
        <v>35</v>
      </c>
      <c r="H666" s="887">
        <f t="shared" si="60"/>
        <v>11</v>
      </c>
      <c r="I666" s="887">
        <v>-17.64</v>
      </c>
      <c r="J666" s="771">
        <f t="shared" si="61"/>
        <v>196.86</v>
      </c>
      <c r="K666" s="887">
        <v>179.22</v>
      </c>
      <c r="L666" s="772">
        <f t="shared" si="62"/>
        <v>436.18999999999994</v>
      </c>
      <c r="N666" s="893" t="s">
        <v>321</v>
      </c>
      <c r="O666" s="892" t="s">
        <v>2260</v>
      </c>
      <c r="P666" s="891">
        <v>42826</v>
      </c>
      <c r="Q666" s="890">
        <v>360</v>
      </c>
      <c r="R666" s="889"/>
      <c r="S666" s="888">
        <v>20</v>
      </c>
      <c r="T666" s="887">
        <f t="shared" si="63"/>
        <v>4</v>
      </c>
      <c r="U666" s="887">
        <v>18</v>
      </c>
      <c r="V666" s="771">
        <f t="shared" si="64"/>
        <v>49.5</v>
      </c>
      <c r="W666" s="887">
        <v>67.5</v>
      </c>
      <c r="X666" s="772">
        <f t="shared" si="65"/>
        <v>292.5</v>
      </c>
    </row>
    <row r="667" spans="2:24" ht="15.75" x14ac:dyDescent="0.25">
      <c r="B667" s="893" t="s">
        <v>313</v>
      </c>
      <c r="C667" s="892" t="s">
        <v>532</v>
      </c>
      <c r="D667" s="891">
        <v>40482</v>
      </c>
      <c r="E667" s="890">
        <v>146.57</v>
      </c>
      <c r="F667" s="889"/>
      <c r="G667" s="888">
        <v>35</v>
      </c>
      <c r="H667" s="887">
        <f t="shared" si="60"/>
        <v>11</v>
      </c>
      <c r="I667" s="887">
        <v>-4.2</v>
      </c>
      <c r="J667" s="771">
        <f t="shared" si="61"/>
        <v>46.88</v>
      </c>
      <c r="K667" s="887">
        <v>42.68</v>
      </c>
      <c r="L667" s="772">
        <f t="shared" si="62"/>
        <v>103.88999999999999</v>
      </c>
      <c r="N667" s="893" t="s">
        <v>321</v>
      </c>
      <c r="O667" s="892" t="s">
        <v>2260</v>
      </c>
      <c r="P667" s="891">
        <v>42826</v>
      </c>
      <c r="Q667" s="890">
        <v>360</v>
      </c>
      <c r="R667" s="889"/>
      <c r="S667" s="888">
        <v>20</v>
      </c>
      <c r="T667" s="887">
        <f t="shared" si="63"/>
        <v>4</v>
      </c>
      <c r="U667" s="887">
        <v>15.96</v>
      </c>
      <c r="V667" s="771">
        <f t="shared" si="64"/>
        <v>87.84</v>
      </c>
      <c r="W667" s="887">
        <v>103.8</v>
      </c>
      <c r="X667" s="772">
        <f t="shared" si="65"/>
        <v>256.2</v>
      </c>
    </row>
    <row r="668" spans="2:24" ht="15.75" x14ac:dyDescent="0.25">
      <c r="B668" s="893" t="s">
        <v>313</v>
      </c>
      <c r="C668" s="892" t="s">
        <v>532</v>
      </c>
      <c r="D668" s="891">
        <v>40543</v>
      </c>
      <c r="E668" s="890">
        <v>604.22</v>
      </c>
      <c r="F668" s="889"/>
      <c r="G668" s="888">
        <v>35</v>
      </c>
      <c r="H668" s="887">
        <f t="shared" si="60"/>
        <v>11</v>
      </c>
      <c r="I668" s="887">
        <v>-17.28</v>
      </c>
      <c r="J668" s="771">
        <f t="shared" si="61"/>
        <v>190.05</v>
      </c>
      <c r="K668" s="887">
        <v>172.77</v>
      </c>
      <c r="L668" s="772">
        <f t="shared" si="62"/>
        <v>431.45000000000005</v>
      </c>
      <c r="N668" s="893" t="s">
        <v>321</v>
      </c>
      <c r="O668" s="892" t="s">
        <v>2260</v>
      </c>
      <c r="P668" s="891">
        <v>42826</v>
      </c>
      <c r="Q668" s="890">
        <v>360</v>
      </c>
      <c r="R668" s="889"/>
      <c r="S668" s="888">
        <v>20</v>
      </c>
      <c r="T668" s="887">
        <f t="shared" si="63"/>
        <v>4</v>
      </c>
      <c r="U668" s="887">
        <v>18</v>
      </c>
      <c r="V668" s="771">
        <f t="shared" si="64"/>
        <v>49.5</v>
      </c>
      <c r="W668" s="887">
        <v>67.5</v>
      </c>
      <c r="X668" s="772">
        <f t="shared" si="65"/>
        <v>292.5</v>
      </c>
    </row>
    <row r="669" spans="2:24" ht="15.75" x14ac:dyDescent="0.25">
      <c r="B669" s="893" t="s">
        <v>313</v>
      </c>
      <c r="C669" s="892" t="s">
        <v>532</v>
      </c>
      <c r="D669" s="891">
        <v>40543</v>
      </c>
      <c r="E669" s="890">
        <v>45.51</v>
      </c>
      <c r="F669" s="889"/>
      <c r="G669" s="888">
        <v>35</v>
      </c>
      <c r="H669" s="887">
        <f t="shared" si="60"/>
        <v>11</v>
      </c>
      <c r="I669" s="887">
        <v>-1.32</v>
      </c>
      <c r="J669" s="771">
        <f t="shared" si="61"/>
        <v>14.48</v>
      </c>
      <c r="K669" s="887">
        <v>13.16</v>
      </c>
      <c r="L669" s="772">
        <f t="shared" si="62"/>
        <v>32.349999999999994</v>
      </c>
      <c r="N669" s="893" t="s">
        <v>321</v>
      </c>
      <c r="O669" s="892" t="s">
        <v>2260</v>
      </c>
      <c r="P669" s="891">
        <v>42826</v>
      </c>
      <c r="Q669" s="890">
        <v>360</v>
      </c>
      <c r="R669" s="889"/>
      <c r="S669" s="888">
        <v>20</v>
      </c>
      <c r="T669" s="887">
        <f t="shared" si="63"/>
        <v>4</v>
      </c>
      <c r="U669" s="887">
        <v>21.12</v>
      </c>
      <c r="V669" s="771">
        <f t="shared" si="64"/>
        <v>22.84</v>
      </c>
      <c r="W669" s="887">
        <v>43.96</v>
      </c>
      <c r="X669" s="772">
        <f t="shared" si="65"/>
        <v>316.04000000000002</v>
      </c>
    </row>
    <row r="670" spans="2:24" ht="15.75" x14ac:dyDescent="0.25">
      <c r="B670" s="893" t="s">
        <v>313</v>
      </c>
      <c r="C670" s="892" t="s">
        <v>532</v>
      </c>
      <c r="D670" s="891">
        <v>40451</v>
      </c>
      <c r="E670" s="890">
        <v>64.209999999999994</v>
      </c>
      <c r="F670" s="889"/>
      <c r="G670" s="888">
        <v>35</v>
      </c>
      <c r="H670" s="887">
        <f t="shared" si="60"/>
        <v>11</v>
      </c>
      <c r="I670" s="887">
        <v>-1.7999999999999998</v>
      </c>
      <c r="J670" s="771">
        <f t="shared" si="61"/>
        <v>20.32</v>
      </c>
      <c r="K670" s="887">
        <v>18.52</v>
      </c>
      <c r="L670" s="772">
        <f t="shared" si="62"/>
        <v>45.69</v>
      </c>
      <c r="N670" s="893" t="s">
        <v>321</v>
      </c>
      <c r="O670" s="892" t="s">
        <v>2260</v>
      </c>
      <c r="P670" s="891">
        <v>42856</v>
      </c>
      <c r="Q670" s="890">
        <v>360</v>
      </c>
      <c r="R670" s="889"/>
      <c r="S670" s="888">
        <v>20</v>
      </c>
      <c r="T670" s="887">
        <f t="shared" si="63"/>
        <v>4</v>
      </c>
      <c r="U670" s="887">
        <v>18</v>
      </c>
      <c r="V670" s="771">
        <f t="shared" si="64"/>
        <v>48</v>
      </c>
      <c r="W670" s="887">
        <v>66</v>
      </c>
      <c r="X670" s="772">
        <f t="shared" si="65"/>
        <v>294</v>
      </c>
    </row>
    <row r="671" spans="2:24" ht="15.75" x14ac:dyDescent="0.25">
      <c r="B671" s="893" t="s">
        <v>313</v>
      </c>
      <c r="C671" s="892" t="s">
        <v>532</v>
      </c>
      <c r="D671" s="891">
        <v>40451</v>
      </c>
      <c r="E671" s="890">
        <v>126.94</v>
      </c>
      <c r="F671" s="889"/>
      <c r="G671" s="888">
        <v>35</v>
      </c>
      <c r="H671" s="887">
        <f t="shared" si="60"/>
        <v>11</v>
      </c>
      <c r="I671" s="887">
        <v>-3.5999999999999996</v>
      </c>
      <c r="J671" s="771">
        <f t="shared" si="61"/>
        <v>40.550000000000004</v>
      </c>
      <c r="K671" s="887">
        <v>36.950000000000003</v>
      </c>
      <c r="L671" s="772">
        <f t="shared" si="62"/>
        <v>89.99</v>
      </c>
      <c r="N671" s="893" t="s">
        <v>321</v>
      </c>
      <c r="O671" s="892" t="s">
        <v>2260</v>
      </c>
      <c r="P671" s="891">
        <v>42856</v>
      </c>
      <c r="Q671" s="890">
        <v>360</v>
      </c>
      <c r="R671" s="889"/>
      <c r="S671" s="888">
        <v>20</v>
      </c>
      <c r="T671" s="887">
        <f t="shared" si="63"/>
        <v>4</v>
      </c>
      <c r="U671" s="887">
        <v>18.12</v>
      </c>
      <c r="V671" s="771">
        <f t="shared" si="64"/>
        <v>51.899999999999991</v>
      </c>
      <c r="W671" s="887">
        <v>70.02</v>
      </c>
      <c r="X671" s="772">
        <f t="shared" si="65"/>
        <v>289.98</v>
      </c>
    </row>
    <row r="672" spans="2:24" ht="15.75" x14ac:dyDescent="0.25">
      <c r="B672" s="893" t="s">
        <v>313</v>
      </c>
      <c r="C672" s="892" t="s">
        <v>532</v>
      </c>
      <c r="D672" s="891">
        <v>40574</v>
      </c>
      <c r="E672" s="890">
        <v>1213.3699999999999</v>
      </c>
      <c r="F672" s="889"/>
      <c r="G672" s="888">
        <v>35</v>
      </c>
      <c r="H672" s="887">
        <f t="shared" si="60"/>
        <v>10</v>
      </c>
      <c r="I672" s="887">
        <v>-34.799999999999997</v>
      </c>
      <c r="J672" s="771">
        <f t="shared" si="61"/>
        <v>382.56</v>
      </c>
      <c r="K672" s="887">
        <v>347.76</v>
      </c>
      <c r="L672" s="772">
        <f t="shared" si="62"/>
        <v>865.6099999999999</v>
      </c>
      <c r="N672" s="893" t="s">
        <v>321</v>
      </c>
      <c r="O672" s="892" t="s">
        <v>2260</v>
      </c>
      <c r="P672" s="891">
        <v>42856</v>
      </c>
      <c r="Q672" s="890">
        <v>1440</v>
      </c>
      <c r="R672" s="889"/>
      <c r="S672" s="888">
        <v>20</v>
      </c>
      <c r="T672" s="887">
        <f t="shared" si="63"/>
        <v>4</v>
      </c>
      <c r="U672" s="887">
        <v>73.56</v>
      </c>
      <c r="V672" s="771">
        <f t="shared" si="64"/>
        <v>189.13</v>
      </c>
      <c r="W672" s="887">
        <v>262.69</v>
      </c>
      <c r="X672" s="772">
        <f t="shared" si="65"/>
        <v>1177.31</v>
      </c>
    </row>
    <row r="673" spans="2:24" ht="15.75" x14ac:dyDescent="0.25">
      <c r="B673" s="893" t="s">
        <v>313</v>
      </c>
      <c r="C673" s="892" t="s">
        <v>532</v>
      </c>
      <c r="D673" s="891">
        <v>40574</v>
      </c>
      <c r="E673" s="890">
        <v>1134.3699999999999</v>
      </c>
      <c r="F673" s="889"/>
      <c r="G673" s="888">
        <v>35</v>
      </c>
      <c r="H673" s="887">
        <f t="shared" si="60"/>
        <v>10</v>
      </c>
      <c r="I673" s="887">
        <v>-32.519999999999996</v>
      </c>
      <c r="J673" s="771">
        <f t="shared" si="61"/>
        <v>357.52</v>
      </c>
      <c r="K673" s="887">
        <v>325</v>
      </c>
      <c r="L673" s="772">
        <f t="shared" si="62"/>
        <v>809.36999999999989</v>
      </c>
      <c r="N673" s="893" t="s">
        <v>321</v>
      </c>
      <c r="O673" s="892" t="s">
        <v>2260</v>
      </c>
      <c r="P673" s="891">
        <v>42856</v>
      </c>
      <c r="Q673" s="890">
        <v>720</v>
      </c>
      <c r="R673" s="889"/>
      <c r="S673" s="888">
        <v>20</v>
      </c>
      <c r="T673" s="887">
        <f t="shared" si="63"/>
        <v>4</v>
      </c>
      <c r="U673" s="887">
        <v>36.72</v>
      </c>
      <c r="V673" s="771">
        <f t="shared" si="64"/>
        <v>94.800000000000011</v>
      </c>
      <c r="W673" s="887">
        <v>131.52000000000001</v>
      </c>
      <c r="X673" s="772">
        <f t="shared" si="65"/>
        <v>588.48</v>
      </c>
    </row>
    <row r="674" spans="2:24" ht="15.75" x14ac:dyDescent="0.25">
      <c r="B674" s="893" t="s">
        <v>313</v>
      </c>
      <c r="C674" s="892" t="s">
        <v>532</v>
      </c>
      <c r="D674" s="891">
        <v>40574</v>
      </c>
      <c r="E674" s="890">
        <v>1605.93</v>
      </c>
      <c r="F674" s="889"/>
      <c r="G674" s="888">
        <v>35</v>
      </c>
      <c r="H674" s="887">
        <f t="shared" si="60"/>
        <v>10</v>
      </c>
      <c r="I674" s="887">
        <v>-45.96</v>
      </c>
      <c r="J674" s="771">
        <f t="shared" si="61"/>
        <v>505.41999999999996</v>
      </c>
      <c r="K674" s="887">
        <v>459.46</v>
      </c>
      <c r="L674" s="772">
        <f t="shared" si="62"/>
        <v>1146.47</v>
      </c>
      <c r="N674" s="893" t="s">
        <v>321</v>
      </c>
      <c r="O674" s="892" t="s">
        <v>2260</v>
      </c>
      <c r="P674" s="891">
        <v>42856</v>
      </c>
      <c r="Q674" s="890">
        <v>720</v>
      </c>
      <c r="R674" s="889"/>
      <c r="S674" s="888">
        <v>20</v>
      </c>
      <c r="T674" s="887">
        <f t="shared" si="63"/>
        <v>4</v>
      </c>
      <c r="U674" s="887">
        <v>33.96</v>
      </c>
      <c r="V674" s="771">
        <f t="shared" si="64"/>
        <v>141.72</v>
      </c>
      <c r="W674" s="887">
        <v>175.68</v>
      </c>
      <c r="X674" s="772">
        <f t="shared" si="65"/>
        <v>544.31999999999994</v>
      </c>
    </row>
    <row r="675" spans="2:24" ht="15.75" x14ac:dyDescent="0.25">
      <c r="B675" s="893" t="s">
        <v>313</v>
      </c>
      <c r="C675" s="892" t="s">
        <v>532</v>
      </c>
      <c r="D675" s="891">
        <v>40633</v>
      </c>
      <c r="E675" s="890">
        <v>1155.8800000000001</v>
      </c>
      <c r="F675" s="889"/>
      <c r="G675" s="888">
        <v>35</v>
      </c>
      <c r="H675" s="887">
        <f t="shared" si="60"/>
        <v>10</v>
      </c>
      <c r="I675" s="887">
        <v>-33.120000000000005</v>
      </c>
      <c r="J675" s="771">
        <f t="shared" si="61"/>
        <v>358.64</v>
      </c>
      <c r="K675" s="887">
        <v>325.52</v>
      </c>
      <c r="L675" s="772">
        <f t="shared" si="62"/>
        <v>830.36000000000013</v>
      </c>
      <c r="N675" s="893" t="s">
        <v>321</v>
      </c>
      <c r="O675" s="892" t="s">
        <v>2260</v>
      </c>
      <c r="P675" s="891">
        <v>42887</v>
      </c>
      <c r="Q675" s="890">
        <v>720</v>
      </c>
      <c r="R675" s="889"/>
      <c r="S675" s="888">
        <v>20</v>
      </c>
      <c r="T675" s="887">
        <f t="shared" si="63"/>
        <v>4</v>
      </c>
      <c r="U675" s="887">
        <v>37.44</v>
      </c>
      <c r="V675" s="771">
        <f t="shared" si="64"/>
        <v>83.320000000000007</v>
      </c>
      <c r="W675" s="887">
        <v>120.76</v>
      </c>
      <c r="X675" s="772">
        <f t="shared" si="65"/>
        <v>599.24</v>
      </c>
    </row>
    <row r="676" spans="2:24" ht="15.75" x14ac:dyDescent="0.25">
      <c r="B676" s="893" t="s">
        <v>313</v>
      </c>
      <c r="C676" s="892" t="s">
        <v>532</v>
      </c>
      <c r="D676" s="891">
        <v>40633</v>
      </c>
      <c r="E676" s="890">
        <v>2892.18</v>
      </c>
      <c r="F676" s="889"/>
      <c r="G676" s="888">
        <v>35</v>
      </c>
      <c r="H676" s="887">
        <f t="shared" si="60"/>
        <v>10</v>
      </c>
      <c r="I676" s="887">
        <v>-82.800000000000011</v>
      </c>
      <c r="J676" s="771">
        <f t="shared" si="61"/>
        <v>896.72</v>
      </c>
      <c r="K676" s="887">
        <v>813.92</v>
      </c>
      <c r="L676" s="772">
        <f t="shared" si="62"/>
        <v>2078.2599999999998</v>
      </c>
      <c r="N676" s="893" t="s">
        <v>321</v>
      </c>
      <c r="O676" s="892" t="s">
        <v>2260</v>
      </c>
      <c r="P676" s="891">
        <v>42887</v>
      </c>
      <c r="Q676" s="890">
        <v>360</v>
      </c>
      <c r="R676" s="889"/>
      <c r="S676" s="888">
        <v>20</v>
      </c>
      <c r="T676" s="887">
        <f t="shared" si="63"/>
        <v>4</v>
      </c>
      <c r="U676" s="887">
        <v>18.48</v>
      </c>
      <c r="V676" s="771">
        <f t="shared" si="64"/>
        <v>44.879999999999995</v>
      </c>
      <c r="W676" s="887">
        <v>63.36</v>
      </c>
      <c r="X676" s="772">
        <f t="shared" si="65"/>
        <v>296.64</v>
      </c>
    </row>
    <row r="677" spans="2:24" ht="15.75" x14ac:dyDescent="0.25">
      <c r="B677" s="893" t="s">
        <v>313</v>
      </c>
      <c r="C677" s="892" t="s">
        <v>532</v>
      </c>
      <c r="D677" s="891">
        <v>40755</v>
      </c>
      <c r="E677" s="890">
        <v>2896.12</v>
      </c>
      <c r="F677" s="889"/>
      <c r="G677" s="888">
        <v>35</v>
      </c>
      <c r="H677" s="887">
        <f t="shared" si="60"/>
        <v>10</v>
      </c>
      <c r="I677" s="887">
        <v>-82.92</v>
      </c>
      <c r="J677" s="771">
        <f t="shared" si="61"/>
        <v>870.43</v>
      </c>
      <c r="K677" s="887">
        <v>787.51</v>
      </c>
      <c r="L677" s="772">
        <f t="shared" si="62"/>
        <v>2108.6099999999997</v>
      </c>
      <c r="N677" s="893" t="s">
        <v>321</v>
      </c>
      <c r="O677" s="892" t="s">
        <v>2260</v>
      </c>
      <c r="P677" s="891">
        <v>42887</v>
      </c>
      <c r="Q677" s="890">
        <v>360</v>
      </c>
      <c r="R677" s="889"/>
      <c r="S677" s="888">
        <v>20</v>
      </c>
      <c r="T677" s="887">
        <f t="shared" si="63"/>
        <v>4</v>
      </c>
      <c r="U677" s="887">
        <v>18</v>
      </c>
      <c r="V677" s="771">
        <f t="shared" si="64"/>
        <v>46.5</v>
      </c>
      <c r="W677" s="887">
        <v>64.5</v>
      </c>
      <c r="X677" s="772">
        <f t="shared" si="65"/>
        <v>295.5</v>
      </c>
    </row>
    <row r="678" spans="2:24" ht="15.75" x14ac:dyDescent="0.25">
      <c r="B678" s="893" t="s">
        <v>313</v>
      </c>
      <c r="C678" s="892" t="s">
        <v>532</v>
      </c>
      <c r="D678" s="891">
        <v>40755</v>
      </c>
      <c r="E678" s="890">
        <v>1538.02</v>
      </c>
      <c r="F678" s="889"/>
      <c r="G678" s="888">
        <v>35</v>
      </c>
      <c r="H678" s="887">
        <f t="shared" si="60"/>
        <v>10</v>
      </c>
      <c r="I678" s="887">
        <v>-44.04</v>
      </c>
      <c r="J678" s="771">
        <f t="shared" si="61"/>
        <v>462.29</v>
      </c>
      <c r="K678" s="887">
        <v>418.25</v>
      </c>
      <c r="L678" s="772">
        <f t="shared" si="62"/>
        <v>1119.77</v>
      </c>
      <c r="N678" s="893" t="s">
        <v>321</v>
      </c>
      <c r="O678" s="892" t="s">
        <v>2260</v>
      </c>
      <c r="P678" s="891">
        <v>42887</v>
      </c>
      <c r="Q678" s="890">
        <v>360</v>
      </c>
      <c r="R678" s="889"/>
      <c r="S678" s="888">
        <v>20</v>
      </c>
      <c r="T678" s="887">
        <f t="shared" si="63"/>
        <v>4</v>
      </c>
      <c r="U678" s="887">
        <v>18.72</v>
      </c>
      <c r="V678" s="771">
        <f t="shared" si="64"/>
        <v>41.19</v>
      </c>
      <c r="W678" s="887">
        <v>59.91</v>
      </c>
      <c r="X678" s="772">
        <f t="shared" si="65"/>
        <v>300.09000000000003</v>
      </c>
    </row>
    <row r="679" spans="2:24" ht="15.75" x14ac:dyDescent="0.25">
      <c r="B679" s="893" t="s">
        <v>313</v>
      </c>
      <c r="C679" s="892" t="s">
        <v>532</v>
      </c>
      <c r="D679" s="891">
        <v>40999</v>
      </c>
      <c r="E679" s="890">
        <v>1385.85</v>
      </c>
      <c r="F679" s="889"/>
      <c r="G679" s="888">
        <v>35</v>
      </c>
      <c r="H679" s="887">
        <f t="shared" si="60"/>
        <v>9</v>
      </c>
      <c r="I679" s="887">
        <v>-39.72</v>
      </c>
      <c r="J679" s="771">
        <f t="shared" si="61"/>
        <v>387.20000000000005</v>
      </c>
      <c r="K679" s="887">
        <v>347.48</v>
      </c>
      <c r="L679" s="772">
        <f t="shared" si="62"/>
        <v>1038.3699999999999</v>
      </c>
      <c r="N679" s="893" t="s">
        <v>321</v>
      </c>
      <c r="O679" s="892" t="s">
        <v>2260</v>
      </c>
      <c r="P679" s="891">
        <v>42887</v>
      </c>
      <c r="Q679" s="890">
        <v>1440</v>
      </c>
      <c r="R679" s="889"/>
      <c r="S679" s="888">
        <v>20</v>
      </c>
      <c r="T679" s="887">
        <f t="shared" si="63"/>
        <v>4</v>
      </c>
      <c r="U679" s="887">
        <v>72.84</v>
      </c>
      <c r="V679" s="771">
        <f t="shared" si="64"/>
        <v>201.36999999999998</v>
      </c>
      <c r="W679" s="887">
        <v>274.20999999999998</v>
      </c>
      <c r="X679" s="772">
        <f t="shared" si="65"/>
        <v>1165.79</v>
      </c>
    </row>
    <row r="680" spans="2:24" ht="15.75" x14ac:dyDescent="0.25">
      <c r="B680" s="893" t="s">
        <v>313</v>
      </c>
      <c r="C680" s="892" t="s">
        <v>532</v>
      </c>
      <c r="D680" s="891">
        <v>40999</v>
      </c>
      <c r="E680" s="890">
        <v>15732.58</v>
      </c>
      <c r="F680" s="889"/>
      <c r="G680" s="888">
        <v>35</v>
      </c>
      <c r="H680" s="887">
        <f t="shared" si="60"/>
        <v>9</v>
      </c>
      <c r="I680" s="887">
        <v>-450.6</v>
      </c>
      <c r="J680" s="771">
        <f t="shared" si="61"/>
        <v>4392.71</v>
      </c>
      <c r="K680" s="887">
        <v>3942.11</v>
      </c>
      <c r="L680" s="772">
        <f t="shared" si="62"/>
        <v>11790.47</v>
      </c>
      <c r="N680" s="893" t="s">
        <v>321</v>
      </c>
      <c r="O680" s="892" t="s">
        <v>2260</v>
      </c>
      <c r="P680" s="891">
        <v>42887</v>
      </c>
      <c r="Q680" s="890">
        <v>360</v>
      </c>
      <c r="R680" s="889"/>
      <c r="S680" s="888">
        <v>20</v>
      </c>
      <c r="T680" s="887">
        <f t="shared" si="63"/>
        <v>4</v>
      </c>
      <c r="U680" s="887">
        <v>19.080000000000002</v>
      </c>
      <c r="V680" s="771">
        <f t="shared" si="64"/>
        <v>39.269999999999996</v>
      </c>
      <c r="W680" s="887">
        <v>58.35</v>
      </c>
      <c r="X680" s="772">
        <f t="shared" si="65"/>
        <v>301.64999999999998</v>
      </c>
    </row>
    <row r="681" spans="2:24" ht="15.75" x14ac:dyDescent="0.25">
      <c r="B681" s="893" t="s">
        <v>313</v>
      </c>
      <c r="C681" s="892" t="s">
        <v>532</v>
      </c>
      <c r="D681" s="891">
        <v>41060</v>
      </c>
      <c r="E681" s="890">
        <v>739.34</v>
      </c>
      <c r="F681" s="889"/>
      <c r="G681" s="888">
        <v>35</v>
      </c>
      <c r="H681" s="887">
        <f t="shared" si="60"/>
        <v>9</v>
      </c>
      <c r="I681" s="887">
        <v>-21.240000000000002</v>
      </c>
      <c r="J681" s="771">
        <f t="shared" si="61"/>
        <v>202.84</v>
      </c>
      <c r="K681" s="887">
        <v>181.6</v>
      </c>
      <c r="L681" s="772">
        <f t="shared" si="62"/>
        <v>557.74</v>
      </c>
      <c r="N681" s="893" t="s">
        <v>321</v>
      </c>
      <c r="O681" s="892" t="s">
        <v>2260</v>
      </c>
      <c r="P681" s="891">
        <v>42887</v>
      </c>
      <c r="Q681" s="890">
        <v>360</v>
      </c>
      <c r="R681" s="889"/>
      <c r="S681" s="888">
        <v>20</v>
      </c>
      <c r="T681" s="887">
        <f t="shared" si="63"/>
        <v>4</v>
      </c>
      <c r="U681" s="887">
        <v>22.32</v>
      </c>
      <c r="V681" s="771">
        <f t="shared" si="64"/>
        <v>-18.87</v>
      </c>
      <c r="W681" s="887">
        <v>3.45</v>
      </c>
      <c r="X681" s="772">
        <f t="shared" si="65"/>
        <v>356.55</v>
      </c>
    </row>
    <row r="682" spans="2:24" ht="15.75" x14ac:dyDescent="0.25">
      <c r="B682" s="893" t="s">
        <v>313</v>
      </c>
      <c r="C682" s="892" t="s">
        <v>532</v>
      </c>
      <c r="D682" s="891">
        <v>41182</v>
      </c>
      <c r="E682" s="890">
        <v>1280.76</v>
      </c>
      <c r="F682" s="889"/>
      <c r="G682" s="888">
        <v>35</v>
      </c>
      <c r="H682" s="887">
        <f t="shared" si="60"/>
        <v>9</v>
      </c>
      <c r="I682" s="887">
        <v>-37.200000000000003</v>
      </c>
      <c r="J682" s="771">
        <f t="shared" si="61"/>
        <v>325.31</v>
      </c>
      <c r="K682" s="887">
        <v>288.11</v>
      </c>
      <c r="L682" s="772">
        <f t="shared" si="62"/>
        <v>992.65</v>
      </c>
      <c r="N682" s="893" t="s">
        <v>321</v>
      </c>
      <c r="O682" s="892" t="s">
        <v>2260</v>
      </c>
      <c r="P682" s="891">
        <v>42917</v>
      </c>
      <c r="Q682" s="890">
        <v>1440</v>
      </c>
      <c r="R682" s="889"/>
      <c r="S682" s="888">
        <v>20</v>
      </c>
      <c r="T682" s="887">
        <f t="shared" si="63"/>
        <v>4</v>
      </c>
      <c r="U682" s="887">
        <v>72</v>
      </c>
      <c r="V682" s="771">
        <f t="shared" si="64"/>
        <v>180</v>
      </c>
      <c r="W682" s="887">
        <v>252</v>
      </c>
      <c r="X682" s="772">
        <f t="shared" si="65"/>
        <v>1188</v>
      </c>
    </row>
    <row r="683" spans="2:24" ht="15.75" x14ac:dyDescent="0.25">
      <c r="B683" s="893" t="s">
        <v>313</v>
      </c>
      <c r="C683" s="892" t="s">
        <v>532</v>
      </c>
      <c r="D683" s="891">
        <v>41213</v>
      </c>
      <c r="E683" s="890">
        <v>925.52</v>
      </c>
      <c r="F683" s="889"/>
      <c r="G683" s="888">
        <v>35</v>
      </c>
      <c r="H683" s="887">
        <f t="shared" si="60"/>
        <v>9</v>
      </c>
      <c r="I683" s="887">
        <v>-26.52</v>
      </c>
      <c r="J683" s="771">
        <f t="shared" si="61"/>
        <v>243.10000000000002</v>
      </c>
      <c r="K683" s="887">
        <v>216.58</v>
      </c>
      <c r="L683" s="772">
        <f t="shared" si="62"/>
        <v>708.93999999999994</v>
      </c>
      <c r="N683" s="893" t="s">
        <v>321</v>
      </c>
      <c r="O683" s="892" t="s">
        <v>2260</v>
      </c>
      <c r="P683" s="891">
        <v>42917</v>
      </c>
      <c r="Q683" s="890">
        <v>360</v>
      </c>
      <c r="R683" s="889"/>
      <c r="S683" s="888">
        <v>20</v>
      </c>
      <c r="T683" s="887">
        <f t="shared" si="63"/>
        <v>4</v>
      </c>
      <c r="U683" s="887">
        <v>18</v>
      </c>
      <c r="V683" s="771">
        <f t="shared" si="64"/>
        <v>45</v>
      </c>
      <c r="W683" s="887">
        <v>63</v>
      </c>
      <c r="X683" s="772">
        <f t="shared" si="65"/>
        <v>297</v>
      </c>
    </row>
    <row r="684" spans="2:24" ht="15.75" x14ac:dyDescent="0.25">
      <c r="B684" s="893" t="s">
        <v>313</v>
      </c>
      <c r="C684" s="892" t="s">
        <v>532</v>
      </c>
      <c r="D684" s="891">
        <v>41213</v>
      </c>
      <c r="E684" s="890">
        <v>1171.1500000000001</v>
      </c>
      <c r="F684" s="889"/>
      <c r="G684" s="888">
        <v>35</v>
      </c>
      <c r="H684" s="887">
        <f t="shared" si="60"/>
        <v>9</v>
      </c>
      <c r="I684" s="887">
        <v>-33.480000000000004</v>
      </c>
      <c r="J684" s="771">
        <f t="shared" si="61"/>
        <v>307.43</v>
      </c>
      <c r="K684" s="887">
        <v>273.95</v>
      </c>
      <c r="L684" s="772">
        <f t="shared" si="62"/>
        <v>897.2</v>
      </c>
      <c r="N684" s="893" t="s">
        <v>321</v>
      </c>
      <c r="O684" s="892" t="s">
        <v>2260</v>
      </c>
      <c r="P684" s="891">
        <v>42917</v>
      </c>
      <c r="Q684" s="890">
        <v>360</v>
      </c>
      <c r="R684" s="889"/>
      <c r="S684" s="888">
        <v>20</v>
      </c>
      <c r="T684" s="887">
        <f t="shared" si="63"/>
        <v>4</v>
      </c>
      <c r="U684" s="887">
        <v>28.92</v>
      </c>
      <c r="V684" s="771">
        <f t="shared" si="64"/>
        <v>-103.62</v>
      </c>
      <c r="W684" s="887">
        <v>-74.7</v>
      </c>
      <c r="X684" s="772">
        <f t="shared" si="65"/>
        <v>434.7</v>
      </c>
    </row>
    <row r="685" spans="2:24" ht="15.75" x14ac:dyDescent="0.25">
      <c r="B685" s="893" t="s">
        <v>313</v>
      </c>
      <c r="C685" s="892" t="s">
        <v>532</v>
      </c>
      <c r="D685" s="891">
        <v>34334</v>
      </c>
      <c r="E685" s="890">
        <v>10316</v>
      </c>
      <c r="F685" s="889"/>
      <c r="G685" s="888">
        <v>30</v>
      </c>
      <c r="H685" s="887">
        <f t="shared" si="60"/>
        <v>28</v>
      </c>
      <c r="I685" s="887">
        <v>-349.08</v>
      </c>
      <c r="J685" s="771">
        <f t="shared" si="61"/>
        <v>9704.94</v>
      </c>
      <c r="K685" s="887">
        <v>9355.86</v>
      </c>
      <c r="L685" s="772">
        <f t="shared" si="62"/>
        <v>960.13999999999942</v>
      </c>
      <c r="N685" s="893" t="s">
        <v>321</v>
      </c>
      <c r="O685" s="892" t="s">
        <v>2260</v>
      </c>
      <c r="P685" s="891">
        <v>42917</v>
      </c>
      <c r="Q685" s="890">
        <v>720</v>
      </c>
      <c r="R685" s="889"/>
      <c r="S685" s="888">
        <v>20</v>
      </c>
      <c r="T685" s="887">
        <f t="shared" si="63"/>
        <v>4</v>
      </c>
      <c r="U685" s="887">
        <v>31.44</v>
      </c>
      <c r="V685" s="771">
        <f t="shared" si="64"/>
        <v>185.45</v>
      </c>
      <c r="W685" s="887">
        <v>216.89</v>
      </c>
      <c r="X685" s="772">
        <f t="shared" si="65"/>
        <v>503.11</v>
      </c>
    </row>
    <row r="686" spans="2:24" ht="15.75" x14ac:dyDescent="0.25">
      <c r="B686" s="893" t="s">
        <v>313</v>
      </c>
      <c r="C686" s="892" t="s">
        <v>532</v>
      </c>
      <c r="D686" s="891">
        <v>34334</v>
      </c>
      <c r="E686" s="890">
        <v>786</v>
      </c>
      <c r="F686" s="889"/>
      <c r="G686" s="888">
        <v>30</v>
      </c>
      <c r="H686" s="887">
        <f t="shared" si="60"/>
        <v>28</v>
      </c>
      <c r="I686" s="887">
        <v>-26.400000000000002</v>
      </c>
      <c r="J686" s="771">
        <f t="shared" si="61"/>
        <v>737.61</v>
      </c>
      <c r="K686" s="887">
        <v>711.21</v>
      </c>
      <c r="L686" s="772">
        <f t="shared" si="62"/>
        <v>74.789999999999964</v>
      </c>
      <c r="N686" s="893" t="s">
        <v>321</v>
      </c>
      <c r="O686" s="892" t="s">
        <v>2260</v>
      </c>
      <c r="P686" s="891">
        <v>42917</v>
      </c>
      <c r="Q686" s="890">
        <v>360</v>
      </c>
      <c r="R686" s="889"/>
      <c r="S686" s="888">
        <v>20</v>
      </c>
      <c r="T686" s="887">
        <f t="shared" si="63"/>
        <v>4</v>
      </c>
      <c r="U686" s="887">
        <v>0</v>
      </c>
      <c r="V686" s="771">
        <f t="shared" si="64"/>
        <v>360</v>
      </c>
      <c r="W686" s="887">
        <v>360</v>
      </c>
      <c r="X686" s="772">
        <f t="shared" si="65"/>
        <v>0</v>
      </c>
    </row>
    <row r="687" spans="2:24" ht="15.75" x14ac:dyDescent="0.25">
      <c r="B687" s="893" t="s">
        <v>313</v>
      </c>
      <c r="C687" s="892" t="s">
        <v>532</v>
      </c>
      <c r="D687" s="891">
        <v>34334</v>
      </c>
      <c r="E687" s="890">
        <v>1114.21</v>
      </c>
      <c r="F687" s="889"/>
      <c r="G687" s="888">
        <v>50</v>
      </c>
      <c r="H687" s="887">
        <f t="shared" si="60"/>
        <v>28</v>
      </c>
      <c r="I687" s="887">
        <v>-22.32</v>
      </c>
      <c r="J687" s="771">
        <f t="shared" si="61"/>
        <v>626.22</v>
      </c>
      <c r="K687" s="887">
        <v>603.9</v>
      </c>
      <c r="L687" s="772">
        <f t="shared" si="62"/>
        <v>510.31000000000006</v>
      </c>
      <c r="N687" s="893" t="s">
        <v>321</v>
      </c>
      <c r="O687" s="892" t="s">
        <v>2260</v>
      </c>
      <c r="P687" s="891">
        <v>42948</v>
      </c>
      <c r="Q687" s="890">
        <v>360</v>
      </c>
      <c r="R687" s="889"/>
      <c r="S687" s="888">
        <v>20</v>
      </c>
      <c r="T687" s="887">
        <f t="shared" si="63"/>
        <v>4</v>
      </c>
      <c r="U687" s="887">
        <v>18.240000000000002</v>
      </c>
      <c r="V687" s="771">
        <f t="shared" si="64"/>
        <v>49.32</v>
      </c>
      <c r="W687" s="887">
        <v>67.56</v>
      </c>
      <c r="X687" s="772">
        <f t="shared" si="65"/>
        <v>292.44</v>
      </c>
    </row>
    <row r="688" spans="2:24" ht="15.75" x14ac:dyDescent="0.25">
      <c r="B688" s="893" t="s">
        <v>313</v>
      </c>
      <c r="C688" s="892" t="s">
        <v>532</v>
      </c>
      <c r="D688" s="891">
        <v>34699</v>
      </c>
      <c r="E688" s="890">
        <v>10873.54</v>
      </c>
      <c r="F688" s="889"/>
      <c r="G688" s="888">
        <v>30</v>
      </c>
      <c r="H688" s="887">
        <f t="shared" si="60"/>
        <v>27</v>
      </c>
      <c r="I688" s="887">
        <v>-367.44</v>
      </c>
      <c r="J688" s="771">
        <f t="shared" si="61"/>
        <v>9862.85</v>
      </c>
      <c r="K688" s="887">
        <v>9495.41</v>
      </c>
      <c r="L688" s="772">
        <f t="shared" si="62"/>
        <v>1378.130000000001</v>
      </c>
      <c r="N688" s="893" t="s">
        <v>321</v>
      </c>
      <c r="O688" s="892" t="s">
        <v>2260</v>
      </c>
      <c r="P688" s="891">
        <v>42948</v>
      </c>
      <c r="Q688" s="890">
        <v>360</v>
      </c>
      <c r="R688" s="889"/>
      <c r="S688" s="888">
        <v>20</v>
      </c>
      <c r="T688" s="887">
        <f t="shared" si="63"/>
        <v>4</v>
      </c>
      <c r="U688" s="887">
        <v>8.4</v>
      </c>
      <c r="V688" s="771">
        <f t="shared" si="64"/>
        <v>216.23999999999998</v>
      </c>
      <c r="W688" s="887">
        <v>224.64</v>
      </c>
      <c r="X688" s="772">
        <f t="shared" si="65"/>
        <v>135.36000000000001</v>
      </c>
    </row>
    <row r="689" spans="2:24" ht="15.75" x14ac:dyDescent="0.25">
      <c r="B689" s="893" t="s">
        <v>313</v>
      </c>
      <c r="C689" s="892" t="s">
        <v>532</v>
      </c>
      <c r="D689" s="891">
        <v>34699</v>
      </c>
      <c r="E689" s="890">
        <v>7767.93</v>
      </c>
      <c r="F689" s="889"/>
      <c r="G689" s="888">
        <v>30</v>
      </c>
      <c r="H689" s="887">
        <f t="shared" si="60"/>
        <v>27</v>
      </c>
      <c r="I689" s="887">
        <v>-260.76</v>
      </c>
      <c r="J689" s="771">
        <f t="shared" si="61"/>
        <v>7029.34</v>
      </c>
      <c r="K689" s="887">
        <v>6768.58</v>
      </c>
      <c r="L689" s="772">
        <f t="shared" si="62"/>
        <v>999.35000000000036</v>
      </c>
      <c r="N689" s="893" t="s">
        <v>321</v>
      </c>
      <c r="O689" s="892" t="s">
        <v>2260</v>
      </c>
      <c r="P689" s="891">
        <v>42948</v>
      </c>
      <c r="Q689" s="890">
        <v>720</v>
      </c>
      <c r="R689" s="889"/>
      <c r="S689" s="888">
        <v>20</v>
      </c>
      <c r="T689" s="887">
        <f t="shared" si="63"/>
        <v>4</v>
      </c>
      <c r="U689" s="887">
        <v>38.04</v>
      </c>
      <c r="V689" s="771">
        <f t="shared" si="64"/>
        <v>72.360000000000014</v>
      </c>
      <c r="W689" s="887">
        <v>110.4</v>
      </c>
      <c r="X689" s="772">
        <f t="shared" si="65"/>
        <v>609.6</v>
      </c>
    </row>
    <row r="690" spans="2:24" ht="15.75" x14ac:dyDescent="0.25">
      <c r="B690" s="893" t="s">
        <v>313</v>
      </c>
      <c r="C690" s="892" t="s">
        <v>532</v>
      </c>
      <c r="D690" s="891">
        <v>34699</v>
      </c>
      <c r="E690" s="890">
        <v>10222.23</v>
      </c>
      <c r="F690" s="889"/>
      <c r="G690" s="888">
        <v>35</v>
      </c>
      <c r="H690" s="887">
        <f t="shared" si="60"/>
        <v>27</v>
      </c>
      <c r="I690" s="887">
        <v>-293.52</v>
      </c>
      <c r="J690" s="771">
        <f t="shared" si="61"/>
        <v>7923.41</v>
      </c>
      <c r="K690" s="887">
        <v>7629.89</v>
      </c>
      <c r="L690" s="772">
        <f t="shared" si="62"/>
        <v>2592.3399999999992</v>
      </c>
      <c r="N690" s="893" t="s">
        <v>321</v>
      </c>
      <c r="O690" s="892" t="s">
        <v>2260</v>
      </c>
      <c r="P690" s="891">
        <v>42948</v>
      </c>
      <c r="Q690" s="890">
        <v>360</v>
      </c>
      <c r="R690" s="889"/>
      <c r="S690" s="888">
        <v>20</v>
      </c>
      <c r="T690" s="887">
        <f t="shared" si="63"/>
        <v>4</v>
      </c>
      <c r="U690" s="887">
        <v>18.240000000000002</v>
      </c>
      <c r="V690" s="771">
        <f t="shared" si="64"/>
        <v>48.96</v>
      </c>
      <c r="W690" s="887">
        <v>67.2</v>
      </c>
      <c r="X690" s="772">
        <f t="shared" si="65"/>
        <v>292.8</v>
      </c>
    </row>
    <row r="691" spans="2:24" ht="15.75" x14ac:dyDescent="0.25">
      <c r="B691" s="893" t="s">
        <v>313</v>
      </c>
      <c r="C691" s="892" t="s">
        <v>532</v>
      </c>
      <c r="D691" s="891">
        <v>34699</v>
      </c>
      <c r="E691" s="890">
        <v>3276</v>
      </c>
      <c r="F691" s="889"/>
      <c r="G691" s="888">
        <v>40</v>
      </c>
      <c r="H691" s="887">
        <f t="shared" si="60"/>
        <v>27</v>
      </c>
      <c r="I691" s="887">
        <v>-82.2</v>
      </c>
      <c r="J691" s="771">
        <f t="shared" si="61"/>
        <v>2220.87</v>
      </c>
      <c r="K691" s="887">
        <v>2138.67</v>
      </c>
      <c r="L691" s="772">
        <f t="shared" si="62"/>
        <v>1137.33</v>
      </c>
      <c r="N691" s="893" t="s">
        <v>321</v>
      </c>
      <c r="O691" s="892" t="s">
        <v>2260</v>
      </c>
      <c r="P691" s="891">
        <v>42948</v>
      </c>
      <c r="Q691" s="890">
        <v>1080</v>
      </c>
      <c r="R691" s="889"/>
      <c r="S691" s="888">
        <v>20</v>
      </c>
      <c r="T691" s="887">
        <f t="shared" si="63"/>
        <v>4</v>
      </c>
      <c r="U691" s="887">
        <v>54.84</v>
      </c>
      <c r="V691" s="771">
        <f t="shared" si="64"/>
        <v>146.87</v>
      </c>
      <c r="W691" s="887">
        <v>201.71</v>
      </c>
      <c r="X691" s="772">
        <f t="shared" si="65"/>
        <v>878.29</v>
      </c>
    </row>
    <row r="692" spans="2:24" ht="15.75" x14ac:dyDescent="0.25">
      <c r="B692" s="893" t="s">
        <v>313</v>
      </c>
      <c r="C692" s="892" t="s">
        <v>532</v>
      </c>
      <c r="D692" s="891">
        <v>35064</v>
      </c>
      <c r="E692" s="890">
        <v>14718.72</v>
      </c>
      <c r="F692" s="889"/>
      <c r="G692" s="888">
        <v>30</v>
      </c>
      <c r="H692" s="887">
        <f t="shared" si="60"/>
        <v>26</v>
      </c>
      <c r="I692" s="887">
        <v>-497.04</v>
      </c>
      <c r="J692" s="771">
        <f t="shared" si="61"/>
        <v>12855.11</v>
      </c>
      <c r="K692" s="887">
        <v>12358.07</v>
      </c>
      <c r="L692" s="772">
        <f t="shared" si="62"/>
        <v>2360.6499999999996</v>
      </c>
      <c r="N692" s="893" t="s">
        <v>321</v>
      </c>
      <c r="O692" s="892" t="s">
        <v>2260</v>
      </c>
      <c r="P692" s="891">
        <v>42948</v>
      </c>
      <c r="Q692" s="890">
        <v>360</v>
      </c>
      <c r="R692" s="889"/>
      <c r="S692" s="888">
        <v>20</v>
      </c>
      <c r="T692" s="887">
        <f t="shared" si="63"/>
        <v>4</v>
      </c>
      <c r="U692" s="887">
        <v>18.240000000000002</v>
      </c>
      <c r="V692" s="771">
        <f t="shared" si="64"/>
        <v>48.96</v>
      </c>
      <c r="W692" s="887">
        <v>67.2</v>
      </c>
      <c r="X692" s="772">
        <f t="shared" si="65"/>
        <v>292.8</v>
      </c>
    </row>
    <row r="693" spans="2:24" ht="15.75" x14ac:dyDescent="0.25">
      <c r="B693" s="893" t="s">
        <v>313</v>
      </c>
      <c r="C693" s="892" t="s">
        <v>532</v>
      </c>
      <c r="D693" s="891">
        <v>35064</v>
      </c>
      <c r="E693" s="890">
        <v>11002.95</v>
      </c>
      <c r="F693" s="889"/>
      <c r="G693" s="888">
        <v>30</v>
      </c>
      <c r="H693" s="887">
        <f t="shared" si="60"/>
        <v>26</v>
      </c>
      <c r="I693" s="887">
        <v>-369.12</v>
      </c>
      <c r="J693" s="771">
        <f t="shared" si="61"/>
        <v>9588.0400000000009</v>
      </c>
      <c r="K693" s="887">
        <v>9218.92</v>
      </c>
      <c r="L693" s="772">
        <f t="shared" si="62"/>
        <v>1784.0300000000007</v>
      </c>
      <c r="N693" s="893" t="s">
        <v>321</v>
      </c>
      <c r="O693" s="892" t="s">
        <v>2260</v>
      </c>
      <c r="P693" s="891">
        <v>42948</v>
      </c>
      <c r="Q693" s="890">
        <v>720</v>
      </c>
      <c r="R693" s="889"/>
      <c r="S693" s="888">
        <v>20</v>
      </c>
      <c r="T693" s="887">
        <f t="shared" si="63"/>
        <v>4</v>
      </c>
      <c r="U693" s="887">
        <v>50.16</v>
      </c>
      <c r="V693" s="771">
        <f t="shared" si="64"/>
        <v>-132.39999999999998</v>
      </c>
      <c r="W693" s="887">
        <v>-82.24</v>
      </c>
      <c r="X693" s="772">
        <f t="shared" si="65"/>
        <v>802.24</v>
      </c>
    </row>
    <row r="694" spans="2:24" ht="15.75" x14ac:dyDescent="0.25">
      <c r="B694" s="893" t="s">
        <v>313</v>
      </c>
      <c r="C694" s="892" t="s">
        <v>532</v>
      </c>
      <c r="D694" s="891">
        <v>35064</v>
      </c>
      <c r="E694" s="890">
        <v>2863.36</v>
      </c>
      <c r="F694" s="889"/>
      <c r="G694" s="888">
        <v>40</v>
      </c>
      <c r="H694" s="887">
        <f t="shared" si="60"/>
        <v>26</v>
      </c>
      <c r="I694" s="887">
        <v>-72.12</v>
      </c>
      <c r="J694" s="771">
        <f t="shared" si="61"/>
        <v>1872.06</v>
      </c>
      <c r="K694" s="887">
        <v>1799.94</v>
      </c>
      <c r="L694" s="772">
        <f t="shared" si="62"/>
        <v>1063.42</v>
      </c>
      <c r="N694" s="893" t="s">
        <v>321</v>
      </c>
      <c r="O694" s="892" t="s">
        <v>2260</v>
      </c>
      <c r="P694" s="891">
        <v>42979</v>
      </c>
      <c r="Q694" s="890">
        <v>720</v>
      </c>
      <c r="R694" s="889"/>
      <c r="S694" s="888">
        <v>20</v>
      </c>
      <c r="T694" s="887">
        <f t="shared" si="63"/>
        <v>4</v>
      </c>
      <c r="U694" s="887">
        <v>0</v>
      </c>
      <c r="V694" s="771">
        <f t="shared" si="64"/>
        <v>720</v>
      </c>
      <c r="W694" s="887">
        <v>720</v>
      </c>
      <c r="X694" s="772">
        <f t="shared" si="65"/>
        <v>0</v>
      </c>
    </row>
    <row r="695" spans="2:24" ht="15.75" x14ac:dyDescent="0.25">
      <c r="B695" s="893" t="s">
        <v>313</v>
      </c>
      <c r="C695" s="892" t="s">
        <v>532</v>
      </c>
      <c r="D695" s="891">
        <v>35064</v>
      </c>
      <c r="E695" s="890">
        <v>1170.98</v>
      </c>
      <c r="F695" s="889"/>
      <c r="G695" s="888">
        <v>50</v>
      </c>
      <c r="H695" s="887">
        <f t="shared" si="60"/>
        <v>26</v>
      </c>
      <c r="I695" s="887">
        <v>-23.52</v>
      </c>
      <c r="J695" s="771">
        <f t="shared" si="61"/>
        <v>611.66999999999996</v>
      </c>
      <c r="K695" s="887">
        <v>588.15</v>
      </c>
      <c r="L695" s="772">
        <f t="shared" si="62"/>
        <v>582.83000000000004</v>
      </c>
      <c r="N695" s="893" t="s">
        <v>321</v>
      </c>
      <c r="O695" s="892" t="s">
        <v>2260</v>
      </c>
      <c r="P695" s="891">
        <v>42979</v>
      </c>
      <c r="Q695" s="890">
        <v>360</v>
      </c>
      <c r="R695" s="889"/>
      <c r="S695" s="888">
        <v>20</v>
      </c>
      <c r="T695" s="887">
        <f t="shared" si="63"/>
        <v>4</v>
      </c>
      <c r="U695" s="887">
        <v>18</v>
      </c>
      <c r="V695" s="771">
        <f t="shared" si="64"/>
        <v>42</v>
      </c>
      <c r="W695" s="887">
        <v>60</v>
      </c>
      <c r="X695" s="772">
        <f t="shared" si="65"/>
        <v>300</v>
      </c>
    </row>
    <row r="696" spans="2:24" ht="15.75" x14ac:dyDescent="0.25">
      <c r="B696" s="893" t="s">
        <v>313</v>
      </c>
      <c r="C696" s="892" t="s">
        <v>532</v>
      </c>
      <c r="D696" s="891">
        <v>35430</v>
      </c>
      <c r="E696" s="890">
        <v>2721.02</v>
      </c>
      <c r="F696" s="889"/>
      <c r="G696" s="888">
        <v>30</v>
      </c>
      <c r="H696" s="887">
        <f t="shared" si="60"/>
        <v>25</v>
      </c>
      <c r="I696" s="887">
        <v>-91.800000000000011</v>
      </c>
      <c r="J696" s="771">
        <f t="shared" si="61"/>
        <v>2285.15</v>
      </c>
      <c r="K696" s="887">
        <v>2193.35</v>
      </c>
      <c r="L696" s="772">
        <f t="shared" si="62"/>
        <v>527.67000000000007</v>
      </c>
      <c r="N696" s="893" t="s">
        <v>321</v>
      </c>
      <c r="O696" s="892" t="s">
        <v>2260</v>
      </c>
      <c r="P696" s="891">
        <v>42979</v>
      </c>
      <c r="Q696" s="890">
        <v>360</v>
      </c>
      <c r="R696" s="889"/>
      <c r="S696" s="888">
        <v>20</v>
      </c>
      <c r="T696" s="887">
        <f t="shared" si="63"/>
        <v>4</v>
      </c>
      <c r="U696" s="887">
        <v>19.200000000000003</v>
      </c>
      <c r="V696" s="771">
        <f t="shared" si="64"/>
        <v>34.32</v>
      </c>
      <c r="W696" s="887">
        <v>53.52</v>
      </c>
      <c r="X696" s="772">
        <f t="shared" si="65"/>
        <v>306.48</v>
      </c>
    </row>
    <row r="697" spans="2:24" ht="15.75" x14ac:dyDescent="0.25">
      <c r="B697" s="893" t="s">
        <v>313</v>
      </c>
      <c r="C697" s="892" t="s">
        <v>532</v>
      </c>
      <c r="D697" s="891">
        <v>35430</v>
      </c>
      <c r="E697" s="890">
        <v>5840.93</v>
      </c>
      <c r="F697" s="889"/>
      <c r="G697" s="888">
        <v>30</v>
      </c>
      <c r="H697" s="887">
        <f t="shared" si="60"/>
        <v>25</v>
      </c>
      <c r="I697" s="887">
        <v>-197.04000000000002</v>
      </c>
      <c r="J697" s="771">
        <f t="shared" si="61"/>
        <v>4905.1400000000003</v>
      </c>
      <c r="K697" s="887">
        <v>4708.1000000000004</v>
      </c>
      <c r="L697" s="772">
        <f t="shared" si="62"/>
        <v>1132.83</v>
      </c>
      <c r="N697" s="893" t="s">
        <v>321</v>
      </c>
      <c r="O697" s="892" t="s">
        <v>2260</v>
      </c>
      <c r="P697" s="891">
        <v>42979</v>
      </c>
      <c r="Q697" s="890">
        <v>720</v>
      </c>
      <c r="R697" s="889"/>
      <c r="S697" s="888">
        <v>20</v>
      </c>
      <c r="T697" s="887">
        <f t="shared" si="63"/>
        <v>4</v>
      </c>
      <c r="U697" s="887">
        <v>35.28</v>
      </c>
      <c r="V697" s="771">
        <f t="shared" si="64"/>
        <v>119.4</v>
      </c>
      <c r="W697" s="887">
        <v>154.68</v>
      </c>
      <c r="X697" s="772">
        <f t="shared" si="65"/>
        <v>565.31999999999994</v>
      </c>
    </row>
    <row r="698" spans="2:24" ht="15.75" x14ac:dyDescent="0.25">
      <c r="B698" s="893" t="s">
        <v>313</v>
      </c>
      <c r="C698" s="892" t="s">
        <v>532</v>
      </c>
      <c r="D698" s="891">
        <v>35430</v>
      </c>
      <c r="E698" s="890">
        <v>23651.08</v>
      </c>
      <c r="F698" s="889"/>
      <c r="G698" s="888">
        <v>35</v>
      </c>
      <c r="H698" s="887">
        <f t="shared" si="60"/>
        <v>25</v>
      </c>
      <c r="I698" s="887">
        <v>-681.72</v>
      </c>
      <c r="J698" s="771">
        <f t="shared" si="61"/>
        <v>17004.71</v>
      </c>
      <c r="K698" s="887">
        <v>16322.99</v>
      </c>
      <c r="L698" s="772">
        <f t="shared" si="62"/>
        <v>7328.090000000002</v>
      </c>
      <c r="N698" s="893" t="s">
        <v>321</v>
      </c>
      <c r="O698" s="892" t="s">
        <v>2260</v>
      </c>
      <c r="P698" s="891">
        <v>42979</v>
      </c>
      <c r="Q698" s="890">
        <v>360</v>
      </c>
      <c r="R698" s="889"/>
      <c r="S698" s="888">
        <v>20</v>
      </c>
      <c r="T698" s="887">
        <f t="shared" si="63"/>
        <v>4</v>
      </c>
      <c r="U698" s="887">
        <v>18.36</v>
      </c>
      <c r="V698" s="771">
        <f t="shared" si="64"/>
        <v>37.85</v>
      </c>
      <c r="W698" s="887">
        <v>56.21</v>
      </c>
      <c r="X698" s="772">
        <f t="shared" si="65"/>
        <v>303.79000000000002</v>
      </c>
    </row>
    <row r="699" spans="2:24" ht="15.75" x14ac:dyDescent="0.25">
      <c r="B699" s="893" t="s">
        <v>313</v>
      </c>
      <c r="C699" s="892" t="s">
        <v>532</v>
      </c>
      <c r="D699" s="891">
        <v>35795</v>
      </c>
      <c r="E699" s="890">
        <v>13085.54</v>
      </c>
      <c r="F699" s="889"/>
      <c r="G699" s="888">
        <v>30</v>
      </c>
      <c r="H699" s="887">
        <f t="shared" si="60"/>
        <v>24</v>
      </c>
      <c r="I699" s="887">
        <v>-438.6</v>
      </c>
      <c r="J699" s="771">
        <f t="shared" si="61"/>
        <v>10526.92</v>
      </c>
      <c r="K699" s="887">
        <v>10088.32</v>
      </c>
      <c r="L699" s="772">
        <f t="shared" si="62"/>
        <v>2997.2200000000012</v>
      </c>
      <c r="N699" s="893" t="s">
        <v>321</v>
      </c>
      <c r="O699" s="892" t="s">
        <v>2260</v>
      </c>
      <c r="P699" s="891">
        <v>42979</v>
      </c>
      <c r="Q699" s="890">
        <v>1440</v>
      </c>
      <c r="R699" s="889"/>
      <c r="S699" s="888">
        <v>20</v>
      </c>
      <c r="T699" s="887">
        <f t="shared" si="63"/>
        <v>4</v>
      </c>
      <c r="U699" s="887">
        <v>75.599999999999994</v>
      </c>
      <c r="V699" s="771">
        <f t="shared" si="64"/>
        <v>154.54</v>
      </c>
      <c r="W699" s="887">
        <v>230.14</v>
      </c>
      <c r="X699" s="772">
        <f t="shared" si="65"/>
        <v>1209.8600000000001</v>
      </c>
    </row>
    <row r="700" spans="2:24" ht="15.75" x14ac:dyDescent="0.25">
      <c r="B700" s="893" t="s">
        <v>313</v>
      </c>
      <c r="C700" s="892" t="s">
        <v>532</v>
      </c>
      <c r="D700" s="891">
        <v>35795</v>
      </c>
      <c r="E700" s="890">
        <v>1059.1500000000001</v>
      </c>
      <c r="F700" s="889"/>
      <c r="G700" s="888">
        <v>30</v>
      </c>
      <c r="H700" s="887">
        <f t="shared" si="60"/>
        <v>24</v>
      </c>
      <c r="I700" s="887">
        <v>-35.519999999999996</v>
      </c>
      <c r="J700" s="771">
        <f t="shared" si="61"/>
        <v>852.23</v>
      </c>
      <c r="K700" s="887">
        <v>816.71</v>
      </c>
      <c r="L700" s="772">
        <f t="shared" si="62"/>
        <v>242.44000000000005</v>
      </c>
      <c r="N700" s="893" t="s">
        <v>321</v>
      </c>
      <c r="O700" s="892" t="s">
        <v>2260</v>
      </c>
      <c r="P700" s="891">
        <v>42979</v>
      </c>
      <c r="Q700" s="890">
        <v>360</v>
      </c>
      <c r="R700" s="889"/>
      <c r="S700" s="888">
        <v>20</v>
      </c>
      <c r="T700" s="887">
        <f t="shared" si="63"/>
        <v>4</v>
      </c>
      <c r="U700" s="887">
        <v>18.84</v>
      </c>
      <c r="V700" s="771">
        <f t="shared" si="64"/>
        <v>38.760000000000005</v>
      </c>
      <c r="W700" s="887">
        <v>57.6</v>
      </c>
      <c r="X700" s="772">
        <f t="shared" si="65"/>
        <v>302.39999999999998</v>
      </c>
    </row>
    <row r="701" spans="2:24" ht="15.75" x14ac:dyDescent="0.25">
      <c r="B701" s="893" t="s">
        <v>313</v>
      </c>
      <c r="C701" s="892" t="s">
        <v>532</v>
      </c>
      <c r="D701" s="891">
        <v>35795</v>
      </c>
      <c r="E701" s="890">
        <v>1401.49</v>
      </c>
      <c r="F701" s="889"/>
      <c r="G701" s="888">
        <v>30</v>
      </c>
      <c r="H701" s="887">
        <f t="shared" si="60"/>
        <v>24</v>
      </c>
      <c r="I701" s="887">
        <v>-47.04</v>
      </c>
      <c r="J701" s="771">
        <f t="shared" si="61"/>
        <v>1127.5</v>
      </c>
      <c r="K701" s="887">
        <v>1080.46</v>
      </c>
      <c r="L701" s="772">
        <f t="shared" si="62"/>
        <v>321.02999999999997</v>
      </c>
      <c r="N701" s="893" t="s">
        <v>321</v>
      </c>
      <c r="O701" s="892" t="s">
        <v>2260</v>
      </c>
      <c r="P701" s="891">
        <v>42979</v>
      </c>
      <c r="Q701" s="890">
        <v>360</v>
      </c>
      <c r="R701" s="889"/>
      <c r="S701" s="888">
        <v>20</v>
      </c>
      <c r="T701" s="887">
        <f t="shared" si="63"/>
        <v>4</v>
      </c>
      <c r="U701" s="887">
        <v>0</v>
      </c>
      <c r="V701" s="771">
        <f t="shared" si="64"/>
        <v>360</v>
      </c>
      <c r="W701" s="887">
        <v>360</v>
      </c>
      <c r="X701" s="772">
        <f t="shared" si="65"/>
        <v>0</v>
      </c>
    </row>
    <row r="702" spans="2:24" ht="15.75" x14ac:dyDescent="0.25">
      <c r="B702" s="893" t="s">
        <v>313</v>
      </c>
      <c r="C702" s="892" t="s">
        <v>532</v>
      </c>
      <c r="D702" s="891">
        <v>35795</v>
      </c>
      <c r="E702" s="890">
        <v>21574</v>
      </c>
      <c r="F702" s="889"/>
      <c r="G702" s="888">
        <v>30</v>
      </c>
      <c r="H702" s="887">
        <f t="shared" si="60"/>
        <v>24</v>
      </c>
      <c r="I702" s="887">
        <v>-723.12</v>
      </c>
      <c r="J702" s="771">
        <f t="shared" si="61"/>
        <v>17355.669999999998</v>
      </c>
      <c r="K702" s="887">
        <v>16632.55</v>
      </c>
      <c r="L702" s="772">
        <f t="shared" si="62"/>
        <v>4941.4500000000007</v>
      </c>
      <c r="N702" s="893" t="s">
        <v>321</v>
      </c>
      <c r="O702" s="892" t="s">
        <v>2260</v>
      </c>
      <c r="P702" s="891">
        <v>43009</v>
      </c>
      <c r="Q702" s="890">
        <v>360</v>
      </c>
      <c r="R702" s="889"/>
      <c r="S702" s="888">
        <v>20</v>
      </c>
      <c r="T702" s="887">
        <f t="shared" si="63"/>
        <v>4</v>
      </c>
      <c r="U702" s="887">
        <v>18</v>
      </c>
      <c r="V702" s="771">
        <f t="shared" si="64"/>
        <v>40.5</v>
      </c>
      <c r="W702" s="887">
        <v>58.5</v>
      </c>
      <c r="X702" s="772">
        <f t="shared" si="65"/>
        <v>301.5</v>
      </c>
    </row>
    <row r="703" spans="2:24" ht="15.75" x14ac:dyDescent="0.25">
      <c r="B703" s="893" t="s">
        <v>313</v>
      </c>
      <c r="C703" s="892" t="s">
        <v>532</v>
      </c>
      <c r="D703" s="891">
        <v>35795</v>
      </c>
      <c r="E703" s="890">
        <v>16080.2</v>
      </c>
      <c r="F703" s="889"/>
      <c r="G703" s="888">
        <v>35</v>
      </c>
      <c r="H703" s="887">
        <f t="shared" si="60"/>
        <v>24</v>
      </c>
      <c r="I703" s="887">
        <v>-463.20000000000005</v>
      </c>
      <c r="J703" s="771">
        <f t="shared" si="61"/>
        <v>11100.09</v>
      </c>
      <c r="K703" s="887">
        <v>10636.89</v>
      </c>
      <c r="L703" s="772">
        <f t="shared" si="62"/>
        <v>5443.3100000000013</v>
      </c>
      <c r="N703" s="893" t="s">
        <v>321</v>
      </c>
      <c r="O703" s="892" t="s">
        <v>2260</v>
      </c>
      <c r="P703" s="891">
        <v>43009</v>
      </c>
      <c r="Q703" s="890">
        <v>1080</v>
      </c>
      <c r="R703" s="889"/>
      <c r="S703" s="888">
        <v>20</v>
      </c>
      <c r="T703" s="887">
        <f t="shared" si="63"/>
        <v>4</v>
      </c>
      <c r="U703" s="887">
        <v>54</v>
      </c>
      <c r="V703" s="771">
        <f t="shared" si="64"/>
        <v>121.5</v>
      </c>
      <c r="W703" s="887">
        <v>175.5</v>
      </c>
      <c r="X703" s="772">
        <f t="shared" si="65"/>
        <v>904.5</v>
      </c>
    </row>
    <row r="704" spans="2:24" ht="15.75" x14ac:dyDescent="0.25">
      <c r="B704" s="893" t="s">
        <v>313</v>
      </c>
      <c r="C704" s="892" t="s">
        <v>532</v>
      </c>
      <c r="D704" s="891">
        <v>27759</v>
      </c>
      <c r="E704" s="890">
        <v>403.93</v>
      </c>
      <c r="F704" s="889"/>
      <c r="G704" s="888">
        <v>8.3333333333333329E-2</v>
      </c>
      <c r="H704" s="887">
        <f t="shared" si="60"/>
        <v>8.3333333333333329E-2</v>
      </c>
      <c r="I704" s="887">
        <v>0</v>
      </c>
      <c r="J704" s="771">
        <f t="shared" si="61"/>
        <v>403.93</v>
      </c>
      <c r="K704" s="887">
        <v>403.93</v>
      </c>
      <c r="L704" s="772">
        <f t="shared" si="62"/>
        <v>0</v>
      </c>
      <c r="N704" s="893" t="s">
        <v>321</v>
      </c>
      <c r="O704" s="892" t="s">
        <v>2260</v>
      </c>
      <c r="P704" s="891">
        <v>43009</v>
      </c>
      <c r="Q704" s="890">
        <v>360</v>
      </c>
      <c r="R704" s="889"/>
      <c r="S704" s="888">
        <v>20</v>
      </c>
      <c r="T704" s="887">
        <f t="shared" si="63"/>
        <v>4</v>
      </c>
      <c r="U704" s="887">
        <v>18</v>
      </c>
      <c r="V704" s="771">
        <f t="shared" si="64"/>
        <v>40.5</v>
      </c>
      <c r="W704" s="887">
        <v>58.5</v>
      </c>
      <c r="X704" s="772">
        <f t="shared" si="65"/>
        <v>301.5</v>
      </c>
    </row>
    <row r="705" spans="2:24" ht="15.75" x14ac:dyDescent="0.25">
      <c r="B705" s="893" t="s">
        <v>313</v>
      </c>
      <c r="C705" s="892" t="s">
        <v>532</v>
      </c>
      <c r="D705" s="891">
        <v>36160</v>
      </c>
      <c r="E705" s="890">
        <v>4675.08</v>
      </c>
      <c r="F705" s="889"/>
      <c r="G705" s="888">
        <v>30</v>
      </c>
      <c r="H705" s="887">
        <f t="shared" si="60"/>
        <v>23</v>
      </c>
      <c r="I705" s="887">
        <v>-156.60000000000002</v>
      </c>
      <c r="J705" s="771">
        <f t="shared" si="61"/>
        <v>3604.5099999999998</v>
      </c>
      <c r="K705" s="887">
        <v>3447.91</v>
      </c>
      <c r="L705" s="772">
        <f t="shared" si="62"/>
        <v>1227.17</v>
      </c>
      <c r="N705" s="893" t="s">
        <v>321</v>
      </c>
      <c r="O705" s="892" t="s">
        <v>2260</v>
      </c>
      <c r="P705" s="891">
        <v>43009</v>
      </c>
      <c r="Q705" s="890">
        <v>360</v>
      </c>
      <c r="R705" s="889"/>
      <c r="S705" s="888">
        <v>20</v>
      </c>
      <c r="T705" s="887">
        <f t="shared" si="63"/>
        <v>4</v>
      </c>
      <c r="U705" s="887">
        <v>18</v>
      </c>
      <c r="V705" s="771">
        <f t="shared" si="64"/>
        <v>40.5</v>
      </c>
      <c r="W705" s="887">
        <v>58.5</v>
      </c>
      <c r="X705" s="772">
        <f t="shared" si="65"/>
        <v>301.5</v>
      </c>
    </row>
    <row r="706" spans="2:24" ht="15.75" x14ac:dyDescent="0.25">
      <c r="B706" s="893" t="s">
        <v>313</v>
      </c>
      <c r="C706" s="892" t="s">
        <v>532</v>
      </c>
      <c r="D706" s="891">
        <v>36160</v>
      </c>
      <c r="E706" s="890">
        <v>6486.34</v>
      </c>
      <c r="F706" s="889"/>
      <c r="G706" s="888">
        <v>30</v>
      </c>
      <c r="H706" s="887">
        <f t="shared" si="60"/>
        <v>23</v>
      </c>
      <c r="I706" s="887">
        <v>-217.32</v>
      </c>
      <c r="J706" s="771">
        <f t="shared" si="61"/>
        <v>5001.04</v>
      </c>
      <c r="K706" s="887">
        <v>4783.72</v>
      </c>
      <c r="L706" s="772">
        <f t="shared" si="62"/>
        <v>1702.62</v>
      </c>
      <c r="N706" s="893" t="s">
        <v>321</v>
      </c>
      <c r="O706" s="892" t="s">
        <v>2260</v>
      </c>
      <c r="P706" s="891">
        <v>43009</v>
      </c>
      <c r="Q706" s="890">
        <v>360</v>
      </c>
      <c r="R706" s="889"/>
      <c r="S706" s="888">
        <v>20</v>
      </c>
      <c r="T706" s="887">
        <f t="shared" si="63"/>
        <v>4</v>
      </c>
      <c r="U706" s="887">
        <v>18</v>
      </c>
      <c r="V706" s="771">
        <f t="shared" si="64"/>
        <v>40.5</v>
      </c>
      <c r="W706" s="887">
        <v>58.5</v>
      </c>
      <c r="X706" s="772">
        <f t="shared" si="65"/>
        <v>301.5</v>
      </c>
    </row>
    <row r="707" spans="2:24" ht="15.75" x14ac:dyDescent="0.25">
      <c r="B707" s="893" t="s">
        <v>313</v>
      </c>
      <c r="C707" s="892" t="s">
        <v>532</v>
      </c>
      <c r="D707" s="891">
        <v>36160</v>
      </c>
      <c r="E707" s="890">
        <v>21134.46</v>
      </c>
      <c r="F707" s="889"/>
      <c r="G707" s="888">
        <v>30</v>
      </c>
      <c r="H707" s="887">
        <f t="shared" si="60"/>
        <v>23</v>
      </c>
      <c r="I707" s="887">
        <v>-708.12</v>
      </c>
      <c r="J707" s="771">
        <f t="shared" si="61"/>
        <v>16295.17</v>
      </c>
      <c r="K707" s="887">
        <v>15587.05</v>
      </c>
      <c r="L707" s="772">
        <f t="shared" si="62"/>
        <v>5547.41</v>
      </c>
      <c r="N707" s="893" t="s">
        <v>321</v>
      </c>
      <c r="O707" s="892" t="s">
        <v>2260</v>
      </c>
      <c r="P707" s="891">
        <v>43009</v>
      </c>
      <c r="Q707" s="890">
        <v>360</v>
      </c>
      <c r="R707" s="889"/>
      <c r="S707" s="888">
        <v>20</v>
      </c>
      <c r="T707" s="887">
        <f t="shared" si="63"/>
        <v>4</v>
      </c>
      <c r="U707" s="887">
        <v>18</v>
      </c>
      <c r="V707" s="771">
        <f t="shared" si="64"/>
        <v>40.5</v>
      </c>
      <c r="W707" s="887">
        <v>58.5</v>
      </c>
      <c r="X707" s="772">
        <f t="shared" si="65"/>
        <v>301.5</v>
      </c>
    </row>
    <row r="708" spans="2:24" ht="15.75" x14ac:dyDescent="0.25">
      <c r="B708" s="893" t="s">
        <v>313</v>
      </c>
      <c r="C708" s="892" t="s">
        <v>532</v>
      </c>
      <c r="D708" s="891">
        <v>36160</v>
      </c>
      <c r="E708" s="890">
        <v>4895.4399999999996</v>
      </c>
      <c r="F708" s="889"/>
      <c r="G708" s="888">
        <v>35</v>
      </c>
      <c r="H708" s="887">
        <f t="shared" si="60"/>
        <v>23</v>
      </c>
      <c r="I708" s="887">
        <v>-140.4</v>
      </c>
      <c r="J708" s="771">
        <f t="shared" si="61"/>
        <v>3233.52</v>
      </c>
      <c r="K708" s="887">
        <v>3093.12</v>
      </c>
      <c r="L708" s="772">
        <f t="shared" si="62"/>
        <v>1802.3199999999997</v>
      </c>
      <c r="N708" s="893" t="s">
        <v>321</v>
      </c>
      <c r="O708" s="892" t="s">
        <v>2260</v>
      </c>
      <c r="P708" s="891">
        <v>43009</v>
      </c>
      <c r="Q708" s="890">
        <v>720</v>
      </c>
      <c r="R708" s="889"/>
      <c r="S708" s="888">
        <v>20</v>
      </c>
      <c r="T708" s="887">
        <f t="shared" si="63"/>
        <v>4</v>
      </c>
      <c r="U708" s="887">
        <v>36</v>
      </c>
      <c r="V708" s="771">
        <f t="shared" si="64"/>
        <v>81</v>
      </c>
      <c r="W708" s="887">
        <v>117</v>
      </c>
      <c r="X708" s="772">
        <f t="shared" si="65"/>
        <v>603</v>
      </c>
    </row>
    <row r="709" spans="2:24" ht="15.75" x14ac:dyDescent="0.25">
      <c r="B709" s="893" t="s">
        <v>313</v>
      </c>
      <c r="C709" s="892" t="s">
        <v>532</v>
      </c>
      <c r="D709" s="891">
        <v>36525</v>
      </c>
      <c r="E709" s="890">
        <v>8617.86</v>
      </c>
      <c r="F709" s="889"/>
      <c r="G709" s="888">
        <v>30</v>
      </c>
      <c r="H709" s="887">
        <f t="shared" si="60"/>
        <v>22</v>
      </c>
      <c r="I709" s="887">
        <v>-288.60000000000002</v>
      </c>
      <c r="J709" s="771">
        <f t="shared" si="61"/>
        <v>6356.63</v>
      </c>
      <c r="K709" s="887">
        <v>6068.03</v>
      </c>
      <c r="L709" s="772">
        <f t="shared" si="62"/>
        <v>2549.8300000000008</v>
      </c>
      <c r="N709" s="893" t="s">
        <v>321</v>
      </c>
      <c r="O709" s="892" t="s">
        <v>2260</v>
      </c>
      <c r="P709" s="891">
        <v>43040</v>
      </c>
      <c r="Q709" s="890">
        <v>360</v>
      </c>
      <c r="R709" s="889"/>
      <c r="S709" s="888">
        <v>20</v>
      </c>
      <c r="T709" s="887">
        <f t="shared" si="63"/>
        <v>4</v>
      </c>
      <c r="U709" s="887">
        <v>18</v>
      </c>
      <c r="V709" s="771">
        <f t="shared" si="64"/>
        <v>39</v>
      </c>
      <c r="W709" s="887">
        <v>57</v>
      </c>
      <c r="X709" s="772">
        <f t="shared" si="65"/>
        <v>303</v>
      </c>
    </row>
    <row r="710" spans="2:24" ht="15.75" x14ac:dyDescent="0.25">
      <c r="B710" s="893" t="s">
        <v>313</v>
      </c>
      <c r="C710" s="892" t="s">
        <v>532</v>
      </c>
      <c r="D710" s="891">
        <v>36525</v>
      </c>
      <c r="E710" s="890">
        <v>5919.91</v>
      </c>
      <c r="F710" s="889"/>
      <c r="G710" s="888">
        <v>30</v>
      </c>
      <c r="H710" s="887">
        <f t="shared" si="60"/>
        <v>22</v>
      </c>
      <c r="I710" s="887">
        <v>-199.32</v>
      </c>
      <c r="J710" s="771">
        <f t="shared" si="61"/>
        <v>4375.54</v>
      </c>
      <c r="K710" s="887">
        <v>4176.22</v>
      </c>
      <c r="L710" s="772">
        <f t="shared" si="62"/>
        <v>1743.6899999999996</v>
      </c>
      <c r="N710" s="893" t="s">
        <v>321</v>
      </c>
      <c r="O710" s="892" t="s">
        <v>2260</v>
      </c>
      <c r="P710" s="891">
        <v>43040</v>
      </c>
      <c r="Q710" s="890">
        <v>360</v>
      </c>
      <c r="R710" s="889"/>
      <c r="S710" s="888">
        <v>20</v>
      </c>
      <c r="T710" s="887">
        <f t="shared" si="63"/>
        <v>4</v>
      </c>
      <c r="U710" s="887">
        <v>18</v>
      </c>
      <c r="V710" s="771">
        <f t="shared" si="64"/>
        <v>39</v>
      </c>
      <c r="W710" s="887">
        <v>57</v>
      </c>
      <c r="X710" s="772">
        <f t="shared" si="65"/>
        <v>303</v>
      </c>
    </row>
    <row r="711" spans="2:24" ht="15.75" x14ac:dyDescent="0.25">
      <c r="B711" s="893" t="s">
        <v>313</v>
      </c>
      <c r="C711" s="892" t="s">
        <v>532</v>
      </c>
      <c r="D711" s="891">
        <v>38352</v>
      </c>
      <c r="E711" s="890">
        <v>7529.9</v>
      </c>
      <c r="F711" s="889"/>
      <c r="G711" s="888">
        <v>30</v>
      </c>
      <c r="H711" s="887">
        <f t="shared" si="60"/>
        <v>17</v>
      </c>
      <c r="I711" s="887">
        <v>-252</v>
      </c>
      <c r="J711" s="771">
        <f t="shared" si="61"/>
        <v>4296.7299999999996</v>
      </c>
      <c r="K711" s="887">
        <v>4044.73</v>
      </c>
      <c r="L711" s="772">
        <f t="shared" si="62"/>
        <v>3485.1699999999996</v>
      </c>
      <c r="N711" s="893" t="s">
        <v>321</v>
      </c>
      <c r="O711" s="892" t="s">
        <v>2260</v>
      </c>
      <c r="P711" s="891">
        <v>43040</v>
      </c>
      <c r="Q711" s="890">
        <v>360</v>
      </c>
      <c r="R711" s="889"/>
      <c r="S711" s="888">
        <v>20</v>
      </c>
      <c r="T711" s="887">
        <f t="shared" si="63"/>
        <v>4</v>
      </c>
      <c r="U711" s="887">
        <v>18</v>
      </c>
      <c r="V711" s="771">
        <f t="shared" si="64"/>
        <v>39</v>
      </c>
      <c r="W711" s="887">
        <v>57</v>
      </c>
      <c r="X711" s="772">
        <f t="shared" si="65"/>
        <v>303</v>
      </c>
    </row>
    <row r="712" spans="2:24" ht="15.75" x14ac:dyDescent="0.25">
      <c r="B712" s="893" t="s">
        <v>313</v>
      </c>
      <c r="C712" s="892" t="s">
        <v>670</v>
      </c>
      <c r="D712" s="891">
        <v>41274</v>
      </c>
      <c r="E712" s="890">
        <v>1486.47</v>
      </c>
      <c r="F712" s="889"/>
      <c r="G712" s="888">
        <v>35</v>
      </c>
      <c r="H712" s="887">
        <f t="shared" ref="H712:H775" si="66">IF(E712&lt;&gt;"",IF((TestEOY-D712)/365&gt;G712,G712,ROUNDUP(((TestEOY-D712)/365),0)),"")</f>
        <v>9</v>
      </c>
      <c r="I712" s="887">
        <v>-42.36</v>
      </c>
      <c r="J712" s="771">
        <f t="shared" ref="J712:J775" si="67">K712-I712</f>
        <v>380.11</v>
      </c>
      <c r="K712" s="887">
        <v>337.75</v>
      </c>
      <c r="L712" s="772">
        <f t="shared" ref="L712:L775" si="68">IFERROR(IF(K712&gt;E712,0,(+E712-K712))-F712,"")</f>
        <v>1148.72</v>
      </c>
      <c r="N712" s="893" t="s">
        <v>321</v>
      </c>
      <c r="O712" s="892" t="s">
        <v>2260</v>
      </c>
      <c r="P712" s="891">
        <v>43070</v>
      </c>
      <c r="Q712" s="890">
        <v>720</v>
      </c>
      <c r="R712" s="889"/>
      <c r="S712" s="888">
        <v>20</v>
      </c>
      <c r="T712" s="887">
        <f t="shared" ref="T712:T775" si="69">IF(Q712&lt;&gt;"",IF((TestEOY-P712)/365&gt;S712,S712,ROUNDUP(((TestEOY-P712)/365),0)),"")</f>
        <v>4</v>
      </c>
      <c r="U712" s="887">
        <v>36</v>
      </c>
      <c r="V712" s="771">
        <f t="shared" ref="V712:V775" si="70">W712-U712</f>
        <v>75</v>
      </c>
      <c r="W712" s="887">
        <v>111</v>
      </c>
      <c r="X712" s="772">
        <f t="shared" ref="X712:X775" si="71">IFERROR(IF(W712&gt;Q712,0,(+Q712-W712))-R712,"")</f>
        <v>609</v>
      </c>
    </row>
    <row r="713" spans="2:24" ht="15.75" x14ac:dyDescent="0.25">
      <c r="B713" s="893" t="s">
        <v>313</v>
      </c>
      <c r="C713" s="892" t="s">
        <v>671</v>
      </c>
      <c r="D713" s="891">
        <v>41274</v>
      </c>
      <c r="E713" s="890">
        <v>11188.54</v>
      </c>
      <c r="F713" s="889"/>
      <c r="G713" s="888">
        <v>35</v>
      </c>
      <c r="H713" s="887">
        <f t="shared" si="66"/>
        <v>9</v>
      </c>
      <c r="I713" s="887">
        <v>-316.92</v>
      </c>
      <c r="J713" s="771">
        <f t="shared" si="67"/>
        <v>2844.55</v>
      </c>
      <c r="K713" s="887">
        <v>2527.63</v>
      </c>
      <c r="L713" s="772">
        <f t="shared" si="68"/>
        <v>8660.91</v>
      </c>
      <c r="N713" s="893" t="s">
        <v>321</v>
      </c>
      <c r="O713" s="892" t="s">
        <v>2260</v>
      </c>
      <c r="P713" s="891">
        <v>43070</v>
      </c>
      <c r="Q713" s="890">
        <v>360</v>
      </c>
      <c r="R713" s="889"/>
      <c r="S713" s="888">
        <v>20</v>
      </c>
      <c r="T713" s="887">
        <f t="shared" si="69"/>
        <v>4</v>
      </c>
      <c r="U713" s="887">
        <v>18</v>
      </c>
      <c r="V713" s="771">
        <f t="shared" si="70"/>
        <v>37.5</v>
      </c>
      <c r="W713" s="887">
        <v>55.5</v>
      </c>
      <c r="X713" s="772">
        <f t="shared" si="71"/>
        <v>304.5</v>
      </c>
    </row>
    <row r="714" spans="2:24" ht="15.75" x14ac:dyDescent="0.25">
      <c r="B714" s="893" t="s">
        <v>313</v>
      </c>
      <c r="C714" s="892" t="s">
        <v>672</v>
      </c>
      <c r="D714" s="891">
        <v>41364</v>
      </c>
      <c r="E714" s="890">
        <v>2622.71</v>
      </c>
      <c r="F714" s="889"/>
      <c r="G714" s="888">
        <v>35</v>
      </c>
      <c r="H714" s="887">
        <f t="shared" si="66"/>
        <v>8</v>
      </c>
      <c r="I714" s="887">
        <v>-74.88</v>
      </c>
      <c r="J714" s="771">
        <f t="shared" si="67"/>
        <v>657.3</v>
      </c>
      <c r="K714" s="887">
        <v>582.41999999999996</v>
      </c>
      <c r="L714" s="772">
        <f t="shared" si="68"/>
        <v>2040.29</v>
      </c>
      <c r="N714" s="893" t="s">
        <v>321</v>
      </c>
      <c r="O714" s="892" t="s">
        <v>2250</v>
      </c>
      <c r="P714" s="891">
        <v>37986</v>
      </c>
      <c r="Q714" s="890">
        <v>112510.58</v>
      </c>
      <c r="R714" s="889"/>
      <c r="S714" s="888">
        <v>30</v>
      </c>
      <c r="T714" s="887">
        <f t="shared" si="69"/>
        <v>18</v>
      </c>
      <c r="U714" s="887">
        <v>3765.24</v>
      </c>
      <c r="V714" s="771">
        <f t="shared" si="70"/>
        <v>60424.86</v>
      </c>
      <c r="W714" s="887">
        <v>64190.1</v>
      </c>
      <c r="X714" s="772">
        <f t="shared" si="71"/>
        <v>48320.480000000003</v>
      </c>
    </row>
    <row r="715" spans="2:24" ht="15.75" x14ac:dyDescent="0.25">
      <c r="B715" s="893" t="s">
        <v>313</v>
      </c>
      <c r="C715" s="892" t="s">
        <v>673</v>
      </c>
      <c r="D715" s="891">
        <v>41364</v>
      </c>
      <c r="E715" s="890">
        <v>1243.1300000000001</v>
      </c>
      <c r="F715" s="889"/>
      <c r="G715" s="888">
        <v>35</v>
      </c>
      <c r="H715" s="887">
        <f t="shared" si="66"/>
        <v>8</v>
      </c>
      <c r="I715" s="887">
        <v>-35.519999999999996</v>
      </c>
      <c r="J715" s="771">
        <f t="shared" si="67"/>
        <v>311.77999999999997</v>
      </c>
      <c r="K715" s="887">
        <v>276.26</v>
      </c>
      <c r="L715" s="772">
        <f t="shared" si="68"/>
        <v>966.87000000000012</v>
      </c>
      <c r="N715" s="893" t="s">
        <v>321</v>
      </c>
      <c r="O715" s="892" t="s">
        <v>107</v>
      </c>
      <c r="P715" s="891">
        <v>37256</v>
      </c>
      <c r="Q715" s="890">
        <v>103981.44</v>
      </c>
      <c r="R715" s="889"/>
      <c r="S715" s="888">
        <v>30</v>
      </c>
      <c r="T715" s="887">
        <f t="shared" si="69"/>
        <v>20</v>
      </c>
      <c r="U715" s="887">
        <v>3496.56</v>
      </c>
      <c r="V715" s="771">
        <f t="shared" si="70"/>
        <v>62896.369999999995</v>
      </c>
      <c r="W715" s="887">
        <v>66392.929999999993</v>
      </c>
      <c r="X715" s="772">
        <f t="shared" si="71"/>
        <v>37588.510000000009</v>
      </c>
    </row>
    <row r="716" spans="2:24" ht="15.75" x14ac:dyDescent="0.25">
      <c r="B716" s="893" t="s">
        <v>313</v>
      </c>
      <c r="C716" s="892" t="s">
        <v>674</v>
      </c>
      <c r="D716" s="891">
        <v>41364</v>
      </c>
      <c r="E716" s="890">
        <v>1483.9</v>
      </c>
      <c r="F716" s="889"/>
      <c r="G716" s="888">
        <v>35</v>
      </c>
      <c r="H716" s="887">
        <f t="shared" si="66"/>
        <v>8</v>
      </c>
      <c r="I716" s="887">
        <v>-42.36</v>
      </c>
      <c r="J716" s="771">
        <f t="shared" si="67"/>
        <v>367.71000000000004</v>
      </c>
      <c r="K716" s="887">
        <v>325.35000000000002</v>
      </c>
      <c r="L716" s="772">
        <f t="shared" si="68"/>
        <v>1158.5500000000002</v>
      </c>
      <c r="N716" s="893" t="s">
        <v>321</v>
      </c>
      <c r="O716" s="892" t="s">
        <v>107</v>
      </c>
      <c r="P716" s="891">
        <v>37256</v>
      </c>
      <c r="Q716" s="890">
        <v>85373.56</v>
      </c>
      <c r="R716" s="889"/>
      <c r="S716" s="888">
        <v>30</v>
      </c>
      <c r="T716" s="887">
        <f t="shared" si="69"/>
        <v>20</v>
      </c>
      <c r="U716" s="887">
        <v>2858.2799999999997</v>
      </c>
      <c r="V716" s="771">
        <f t="shared" si="70"/>
        <v>51550.83</v>
      </c>
      <c r="W716" s="887">
        <v>54409.11</v>
      </c>
      <c r="X716" s="772">
        <f t="shared" si="71"/>
        <v>30964.449999999997</v>
      </c>
    </row>
    <row r="717" spans="2:24" ht="15.75" x14ac:dyDescent="0.25">
      <c r="B717" s="893" t="s">
        <v>313</v>
      </c>
      <c r="C717" s="892" t="s">
        <v>675</v>
      </c>
      <c r="D717" s="891">
        <v>41394</v>
      </c>
      <c r="E717" s="890">
        <v>2138.37</v>
      </c>
      <c r="F717" s="889"/>
      <c r="G717" s="888">
        <v>35</v>
      </c>
      <c r="H717" s="887">
        <f t="shared" si="66"/>
        <v>8</v>
      </c>
      <c r="I717" s="887">
        <v>-61.08</v>
      </c>
      <c r="J717" s="771">
        <f t="shared" si="67"/>
        <v>525.12</v>
      </c>
      <c r="K717" s="887">
        <v>464.04</v>
      </c>
      <c r="L717" s="772">
        <f t="shared" si="68"/>
        <v>1674.33</v>
      </c>
      <c r="N717" s="893" t="s">
        <v>321</v>
      </c>
      <c r="O717" s="892" t="s">
        <v>2250</v>
      </c>
      <c r="P717" s="891">
        <v>38717</v>
      </c>
      <c r="Q717" s="890">
        <v>66931</v>
      </c>
      <c r="R717" s="889"/>
      <c r="S717" s="888">
        <v>30</v>
      </c>
      <c r="T717" s="887">
        <f t="shared" si="69"/>
        <v>16</v>
      </c>
      <c r="U717" s="887">
        <v>2247.2400000000002</v>
      </c>
      <c r="V717" s="771">
        <f t="shared" si="70"/>
        <v>31536.529999999995</v>
      </c>
      <c r="W717" s="887">
        <v>33783.769999999997</v>
      </c>
      <c r="X717" s="772">
        <f t="shared" si="71"/>
        <v>33147.230000000003</v>
      </c>
    </row>
    <row r="718" spans="2:24" ht="15.75" x14ac:dyDescent="0.25">
      <c r="B718" s="893" t="s">
        <v>313</v>
      </c>
      <c r="C718" s="892" t="s">
        <v>676</v>
      </c>
      <c r="D718" s="891">
        <v>41547</v>
      </c>
      <c r="E718" s="890">
        <v>47396.32</v>
      </c>
      <c r="F718" s="889"/>
      <c r="G718" s="888">
        <v>35</v>
      </c>
      <c r="H718" s="887">
        <f t="shared" si="66"/>
        <v>8</v>
      </c>
      <c r="I718" s="887">
        <v>-1352.52</v>
      </c>
      <c r="J718" s="771">
        <f t="shared" si="67"/>
        <v>11215.140000000001</v>
      </c>
      <c r="K718" s="887">
        <v>9862.6200000000008</v>
      </c>
      <c r="L718" s="772">
        <f t="shared" si="68"/>
        <v>37533.699999999997</v>
      </c>
      <c r="N718" s="893" t="s">
        <v>321</v>
      </c>
      <c r="O718" s="892" t="s">
        <v>2250</v>
      </c>
      <c r="P718" s="891">
        <v>38717</v>
      </c>
      <c r="Q718" s="890">
        <v>39456.54</v>
      </c>
      <c r="R718" s="889"/>
      <c r="S718" s="888">
        <v>30</v>
      </c>
      <c r="T718" s="887">
        <f t="shared" si="69"/>
        <v>16</v>
      </c>
      <c r="U718" s="887">
        <v>1324.8000000000002</v>
      </c>
      <c r="V718" s="771">
        <f t="shared" si="70"/>
        <v>18591.330000000002</v>
      </c>
      <c r="W718" s="887">
        <v>19916.13</v>
      </c>
      <c r="X718" s="772">
        <f t="shared" si="71"/>
        <v>19540.41</v>
      </c>
    </row>
    <row r="719" spans="2:24" ht="15.75" x14ac:dyDescent="0.25">
      <c r="B719" s="893" t="s">
        <v>313</v>
      </c>
      <c r="C719" s="892" t="s">
        <v>677</v>
      </c>
      <c r="D719" s="891">
        <v>41486</v>
      </c>
      <c r="E719" s="890">
        <v>1398.48</v>
      </c>
      <c r="F719" s="889"/>
      <c r="G719" s="888">
        <v>35</v>
      </c>
      <c r="H719" s="887">
        <f t="shared" si="66"/>
        <v>8</v>
      </c>
      <c r="I719" s="887">
        <v>-39.840000000000003</v>
      </c>
      <c r="J719" s="771">
        <f t="shared" si="67"/>
        <v>331.09000000000003</v>
      </c>
      <c r="K719" s="887">
        <v>291.25</v>
      </c>
      <c r="L719" s="772">
        <f t="shared" si="68"/>
        <v>1107.23</v>
      </c>
      <c r="N719" s="893" t="s">
        <v>321</v>
      </c>
      <c r="O719" s="892" t="s">
        <v>2250</v>
      </c>
      <c r="P719" s="891">
        <v>38352</v>
      </c>
      <c r="Q719" s="890">
        <v>36300</v>
      </c>
      <c r="R719" s="889"/>
      <c r="S719" s="888">
        <v>30</v>
      </c>
      <c r="T719" s="887">
        <f t="shared" si="69"/>
        <v>17</v>
      </c>
      <c r="U719" s="887">
        <v>1214.52</v>
      </c>
      <c r="V719" s="771">
        <f t="shared" si="70"/>
        <v>18283.78</v>
      </c>
      <c r="W719" s="887">
        <v>19498.3</v>
      </c>
      <c r="X719" s="772">
        <f t="shared" si="71"/>
        <v>16801.7</v>
      </c>
    </row>
    <row r="720" spans="2:24" ht="15.75" x14ac:dyDescent="0.25">
      <c r="B720" s="893" t="s">
        <v>313</v>
      </c>
      <c r="C720" s="892" t="s">
        <v>678</v>
      </c>
      <c r="D720" s="891">
        <v>41608</v>
      </c>
      <c r="E720" s="890">
        <v>4567.8500000000004</v>
      </c>
      <c r="F720" s="889"/>
      <c r="G720" s="888">
        <v>35</v>
      </c>
      <c r="H720" s="887">
        <f t="shared" si="66"/>
        <v>8</v>
      </c>
      <c r="I720" s="887">
        <v>-130.44</v>
      </c>
      <c r="J720" s="771">
        <f t="shared" si="67"/>
        <v>1056.21</v>
      </c>
      <c r="K720" s="887">
        <v>925.77</v>
      </c>
      <c r="L720" s="772">
        <f t="shared" si="68"/>
        <v>3642.0800000000004</v>
      </c>
      <c r="N720" s="893" t="s">
        <v>321</v>
      </c>
      <c r="O720" s="892" t="s">
        <v>2250</v>
      </c>
      <c r="P720" s="891">
        <v>39082</v>
      </c>
      <c r="Q720" s="890">
        <v>32420</v>
      </c>
      <c r="R720" s="889"/>
      <c r="S720" s="888">
        <v>30</v>
      </c>
      <c r="T720" s="887">
        <f t="shared" si="69"/>
        <v>15</v>
      </c>
      <c r="U720" s="887">
        <v>1088.1600000000001</v>
      </c>
      <c r="V720" s="771">
        <f t="shared" si="70"/>
        <v>14192.43</v>
      </c>
      <c r="W720" s="887">
        <v>15280.59</v>
      </c>
      <c r="X720" s="772">
        <f t="shared" si="71"/>
        <v>17139.41</v>
      </c>
    </row>
    <row r="721" spans="2:24" ht="15.75" x14ac:dyDescent="0.25">
      <c r="B721" s="893" t="s">
        <v>313</v>
      </c>
      <c r="C721" s="892" t="s">
        <v>679</v>
      </c>
      <c r="D721" s="891">
        <v>41608</v>
      </c>
      <c r="E721" s="890">
        <v>3073.68</v>
      </c>
      <c r="F721" s="889"/>
      <c r="G721" s="888">
        <v>35</v>
      </c>
      <c r="H721" s="887">
        <f t="shared" si="66"/>
        <v>8</v>
      </c>
      <c r="I721" s="887">
        <v>-87.72</v>
      </c>
      <c r="J721" s="771">
        <f t="shared" si="67"/>
        <v>710.87</v>
      </c>
      <c r="K721" s="887">
        <v>623.15</v>
      </c>
      <c r="L721" s="772">
        <f t="shared" si="68"/>
        <v>2450.5299999999997</v>
      </c>
      <c r="N721" s="893" t="s">
        <v>321</v>
      </c>
      <c r="O721" s="892" t="s">
        <v>2250</v>
      </c>
      <c r="P721" s="891">
        <v>38352</v>
      </c>
      <c r="Q721" s="890">
        <v>26260</v>
      </c>
      <c r="R721" s="889"/>
      <c r="S721" s="888">
        <v>30</v>
      </c>
      <c r="T721" s="887">
        <f t="shared" si="69"/>
        <v>17</v>
      </c>
      <c r="U721" s="887">
        <v>882</v>
      </c>
      <c r="V721" s="771">
        <f t="shared" si="70"/>
        <v>13250.72</v>
      </c>
      <c r="W721" s="887">
        <v>14132.72</v>
      </c>
      <c r="X721" s="772">
        <f t="shared" si="71"/>
        <v>12127.28</v>
      </c>
    </row>
    <row r="722" spans="2:24" ht="15.75" x14ac:dyDescent="0.25">
      <c r="B722" s="893" t="s">
        <v>313</v>
      </c>
      <c r="C722" s="892" t="s">
        <v>680</v>
      </c>
      <c r="D722" s="891">
        <v>41608</v>
      </c>
      <c r="E722" s="890">
        <v>7334.82</v>
      </c>
      <c r="F722" s="889"/>
      <c r="G722" s="888">
        <v>35</v>
      </c>
      <c r="H722" s="887">
        <f t="shared" si="66"/>
        <v>8</v>
      </c>
      <c r="I722" s="887">
        <v>-209.52</v>
      </c>
      <c r="J722" s="771">
        <f t="shared" si="67"/>
        <v>1679.07</v>
      </c>
      <c r="K722" s="887">
        <v>1469.55</v>
      </c>
      <c r="L722" s="772">
        <f t="shared" si="68"/>
        <v>5865.2699999999995</v>
      </c>
      <c r="N722" s="893" t="s">
        <v>321</v>
      </c>
      <c r="O722" s="892" t="s">
        <v>2250</v>
      </c>
      <c r="P722" s="891">
        <v>39082</v>
      </c>
      <c r="Q722" s="890">
        <v>25165.54</v>
      </c>
      <c r="R722" s="889"/>
      <c r="S722" s="888">
        <v>30</v>
      </c>
      <c r="T722" s="887">
        <f t="shared" si="69"/>
        <v>15</v>
      </c>
      <c r="U722" s="887">
        <v>841.80000000000007</v>
      </c>
      <c r="V722" s="771">
        <f t="shared" si="70"/>
        <v>10996.1</v>
      </c>
      <c r="W722" s="887">
        <v>11837.9</v>
      </c>
      <c r="X722" s="772">
        <f t="shared" si="71"/>
        <v>13327.640000000001</v>
      </c>
    </row>
    <row r="723" spans="2:24" ht="15.75" x14ac:dyDescent="0.25">
      <c r="B723" s="893" t="s">
        <v>313</v>
      </c>
      <c r="C723" s="892" t="s">
        <v>681</v>
      </c>
      <c r="D723" s="891">
        <v>41729</v>
      </c>
      <c r="E723" s="890">
        <v>2101.81</v>
      </c>
      <c r="F723" s="889"/>
      <c r="G723" s="888">
        <v>35</v>
      </c>
      <c r="H723" s="887">
        <f t="shared" si="66"/>
        <v>7</v>
      </c>
      <c r="I723" s="887">
        <v>-60</v>
      </c>
      <c r="J723" s="771">
        <f t="shared" si="67"/>
        <v>465.84</v>
      </c>
      <c r="K723" s="887">
        <v>405.84</v>
      </c>
      <c r="L723" s="772">
        <f t="shared" si="68"/>
        <v>1695.97</v>
      </c>
      <c r="N723" s="893" t="s">
        <v>321</v>
      </c>
      <c r="O723" s="892" t="s">
        <v>2250</v>
      </c>
      <c r="P723" s="891">
        <v>39082</v>
      </c>
      <c r="Q723" s="890">
        <v>19880</v>
      </c>
      <c r="R723" s="889"/>
      <c r="S723" s="888">
        <v>30</v>
      </c>
      <c r="T723" s="887">
        <f t="shared" si="69"/>
        <v>15</v>
      </c>
      <c r="U723" s="887">
        <v>664.92000000000007</v>
      </c>
      <c r="V723" s="771">
        <f t="shared" si="70"/>
        <v>8686.23</v>
      </c>
      <c r="W723" s="887">
        <v>9351.15</v>
      </c>
      <c r="X723" s="772">
        <f t="shared" si="71"/>
        <v>10528.85</v>
      </c>
    </row>
    <row r="724" spans="2:24" ht="15.75" x14ac:dyDescent="0.25">
      <c r="B724" s="893" t="s">
        <v>313</v>
      </c>
      <c r="C724" s="892" t="s">
        <v>532</v>
      </c>
      <c r="D724" s="891">
        <v>39478</v>
      </c>
      <c r="E724" s="890">
        <v>597.16999999999996</v>
      </c>
      <c r="F724" s="889"/>
      <c r="G724" s="888">
        <v>35</v>
      </c>
      <c r="H724" s="887">
        <f t="shared" si="66"/>
        <v>13</v>
      </c>
      <c r="I724" s="887">
        <v>-17.16</v>
      </c>
      <c r="J724" s="771">
        <f t="shared" si="67"/>
        <v>239.77</v>
      </c>
      <c r="K724" s="887">
        <v>222.61</v>
      </c>
      <c r="L724" s="772">
        <f t="shared" si="68"/>
        <v>374.55999999999995</v>
      </c>
      <c r="N724" s="893" t="s">
        <v>321</v>
      </c>
      <c r="O724" s="892" t="s">
        <v>2250</v>
      </c>
      <c r="P724" s="891">
        <v>39844</v>
      </c>
      <c r="Q724" s="890">
        <v>16560</v>
      </c>
      <c r="R724" s="889"/>
      <c r="S724" s="888">
        <v>30</v>
      </c>
      <c r="T724" s="887">
        <f t="shared" si="69"/>
        <v>12</v>
      </c>
      <c r="U724" s="887">
        <v>553.92000000000007</v>
      </c>
      <c r="V724" s="771">
        <f t="shared" si="70"/>
        <v>5850.76</v>
      </c>
      <c r="W724" s="887">
        <v>6404.68</v>
      </c>
      <c r="X724" s="772">
        <f t="shared" si="71"/>
        <v>10155.32</v>
      </c>
    </row>
    <row r="725" spans="2:24" ht="15.75" x14ac:dyDescent="0.25">
      <c r="B725" s="893" t="s">
        <v>313</v>
      </c>
      <c r="C725" s="892" t="s">
        <v>682</v>
      </c>
      <c r="D725" s="891">
        <v>42094</v>
      </c>
      <c r="E725" s="890">
        <v>1745.09</v>
      </c>
      <c r="F725" s="889"/>
      <c r="G725" s="888">
        <v>35</v>
      </c>
      <c r="H725" s="887">
        <f t="shared" si="66"/>
        <v>6</v>
      </c>
      <c r="I725" s="887">
        <v>-49.800000000000004</v>
      </c>
      <c r="J725" s="771">
        <f t="shared" si="67"/>
        <v>336.85</v>
      </c>
      <c r="K725" s="887">
        <v>287.05</v>
      </c>
      <c r="L725" s="772">
        <f t="shared" si="68"/>
        <v>1458.04</v>
      </c>
      <c r="N725" s="893" t="s">
        <v>321</v>
      </c>
      <c r="O725" s="892" t="s">
        <v>2250</v>
      </c>
      <c r="P725" s="891">
        <v>40390</v>
      </c>
      <c r="Q725" s="890">
        <v>5760</v>
      </c>
      <c r="R725" s="889"/>
      <c r="S725" s="888">
        <v>30</v>
      </c>
      <c r="T725" s="887">
        <f t="shared" si="69"/>
        <v>11</v>
      </c>
      <c r="U725" s="887">
        <v>193.07999999999998</v>
      </c>
      <c r="V725" s="771">
        <f t="shared" si="70"/>
        <v>1768.74</v>
      </c>
      <c r="W725" s="887">
        <v>1961.82</v>
      </c>
      <c r="X725" s="772">
        <f t="shared" si="71"/>
        <v>3798.1800000000003</v>
      </c>
    </row>
    <row r="726" spans="2:24" ht="15.75" x14ac:dyDescent="0.25">
      <c r="B726" s="893" t="s">
        <v>313</v>
      </c>
      <c r="C726" s="892" t="s">
        <v>683</v>
      </c>
      <c r="D726" s="891">
        <v>42521</v>
      </c>
      <c r="E726" s="890">
        <v>24575.26</v>
      </c>
      <c r="F726" s="889"/>
      <c r="G726" s="888">
        <v>35</v>
      </c>
      <c r="H726" s="887">
        <f t="shared" si="66"/>
        <v>5</v>
      </c>
      <c r="I726" s="887">
        <v>-701.88</v>
      </c>
      <c r="J726" s="771">
        <f t="shared" si="67"/>
        <v>3928.6</v>
      </c>
      <c r="K726" s="887">
        <v>3226.72</v>
      </c>
      <c r="L726" s="772">
        <f t="shared" si="68"/>
        <v>21348.539999999997</v>
      </c>
      <c r="N726" s="893" t="s">
        <v>321</v>
      </c>
      <c r="O726" s="892" t="s">
        <v>2250</v>
      </c>
      <c r="P726" s="891">
        <v>40421</v>
      </c>
      <c r="Q726" s="890">
        <v>5040</v>
      </c>
      <c r="R726" s="889"/>
      <c r="S726" s="888">
        <v>30</v>
      </c>
      <c r="T726" s="887">
        <f t="shared" si="69"/>
        <v>11</v>
      </c>
      <c r="U726" s="887">
        <v>168.48000000000002</v>
      </c>
      <c r="V726" s="771">
        <f t="shared" si="70"/>
        <v>1571.44</v>
      </c>
      <c r="W726" s="887">
        <v>1739.92</v>
      </c>
      <c r="X726" s="772">
        <f t="shared" si="71"/>
        <v>3300.08</v>
      </c>
    </row>
    <row r="727" spans="2:24" ht="15.75" x14ac:dyDescent="0.25">
      <c r="B727" s="893" t="s">
        <v>313</v>
      </c>
      <c r="C727" s="892" t="s">
        <v>684</v>
      </c>
      <c r="D727" s="891">
        <v>42643</v>
      </c>
      <c r="E727" s="890">
        <v>2750</v>
      </c>
      <c r="F727" s="889"/>
      <c r="G727" s="888">
        <v>10</v>
      </c>
      <c r="H727" s="887">
        <f t="shared" si="66"/>
        <v>5</v>
      </c>
      <c r="I727" s="887">
        <v>-276.48</v>
      </c>
      <c r="J727" s="771">
        <f t="shared" si="67"/>
        <v>1413.33</v>
      </c>
      <c r="K727" s="887">
        <v>1136.8499999999999</v>
      </c>
      <c r="L727" s="772">
        <f t="shared" si="68"/>
        <v>1613.15</v>
      </c>
      <c r="N727" s="893" t="s">
        <v>321</v>
      </c>
      <c r="O727" s="892" t="s">
        <v>2250</v>
      </c>
      <c r="P727" s="891">
        <v>40724</v>
      </c>
      <c r="Q727" s="890">
        <v>4680</v>
      </c>
      <c r="R727" s="889"/>
      <c r="S727" s="888">
        <v>30</v>
      </c>
      <c r="T727" s="887">
        <f t="shared" si="69"/>
        <v>10</v>
      </c>
      <c r="U727" s="887">
        <v>156.48000000000002</v>
      </c>
      <c r="V727" s="771">
        <f t="shared" si="70"/>
        <v>1329.44</v>
      </c>
      <c r="W727" s="887">
        <v>1485.92</v>
      </c>
      <c r="X727" s="772">
        <f t="shared" si="71"/>
        <v>3194.08</v>
      </c>
    </row>
    <row r="728" spans="2:24" ht="15.75" x14ac:dyDescent="0.25">
      <c r="B728" s="893" t="s">
        <v>313</v>
      </c>
      <c r="C728" s="892" t="s">
        <v>685</v>
      </c>
      <c r="D728" s="891">
        <v>42429</v>
      </c>
      <c r="E728" s="890">
        <v>357.4</v>
      </c>
      <c r="F728" s="889"/>
      <c r="G728" s="888">
        <v>35</v>
      </c>
      <c r="H728" s="887">
        <f t="shared" si="66"/>
        <v>5</v>
      </c>
      <c r="I728" s="887">
        <v>-10.199999999999999</v>
      </c>
      <c r="J728" s="771">
        <f t="shared" si="67"/>
        <v>53.69</v>
      </c>
      <c r="K728" s="887">
        <v>43.49</v>
      </c>
      <c r="L728" s="772">
        <f t="shared" si="68"/>
        <v>313.90999999999997</v>
      </c>
      <c r="N728" s="893" t="s">
        <v>321</v>
      </c>
      <c r="O728" s="892" t="s">
        <v>2250</v>
      </c>
      <c r="P728" s="891">
        <v>40877</v>
      </c>
      <c r="Q728" s="890">
        <v>3600</v>
      </c>
      <c r="R728" s="889"/>
      <c r="S728" s="888">
        <v>30</v>
      </c>
      <c r="T728" s="887">
        <f t="shared" si="69"/>
        <v>10</v>
      </c>
      <c r="U728" s="887">
        <v>120.35999999999999</v>
      </c>
      <c r="V728" s="771">
        <f t="shared" si="70"/>
        <v>972.58</v>
      </c>
      <c r="W728" s="887">
        <v>1092.94</v>
      </c>
      <c r="X728" s="772">
        <f t="shared" si="71"/>
        <v>2507.06</v>
      </c>
    </row>
    <row r="729" spans="2:24" ht="15.75" x14ac:dyDescent="0.25">
      <c r="B729" s="893" t="s">
        <v>313</v>
      </c>
      <c r="C729" s="892" t="s">
        <v>686</v>
      </c>
      <c r="D729" s="891">
        <v>42429</v>
      </c>
      <c r="E729" s="890">
        <v>14305.81</v>
      </c>
      <c r="F729" s="889"/>
      <c r="G729" s="888">
        <v>35</v>
      </c>
      <c r="H729" s="887">
        <f t="shared" si="66"/>
        <v>5</v>
      </c>
      <c r="I729" s="887">
        <v>-408.59999999999997</v>
      </c>
      <c r="J729" s="771">
        <f t="shared" si="67"/>
        <v>2150.84</v>
      </c>
      <c r="K729" s="887">
        <v>1742.24</v>
      </c>
      <c r="L729" s="772">
        <f t="shared" si="68"/>
        <v>12563.57</v>
      </c>
      <c r="N729" s="893" t="s">
        <v>321</v>
      </c>
      <c r="O729" s="892" t="s">
        <v>2250</v>
      </c>
      <c r="P729" s="891">
        <v>40543</v>
      </c>
      <c r="Q729" s="890">
        <v>3240</v>
      </c>
      <c r="R729" s="889"/>
      <c r="S729" s="888">
        <v>30</v>
      </c>
      <c r="T729" s="887">
        <f t="shared" si="69"/>
        <v>11</v>
      </c>
      <c r="U729" s="887">
        <v>108.35999999999999</v>
      </c>
      <c r="V729" s="771">
        <f t="shared" si="70"/>
        <v>974.58</v>
      </c>
      <c r="W729" s="887">
        <v>1082.94</v>
      </c>
      <c r="X729" s="772">
        <f t="shared" si="71"/>
        <v>2157.06</v>
      </c>
    </row>
    <row r="730" spans="2:24" ht="15.75" x14ac:dyDescent="0.25">
      <c r="B730" s="893" t="s">
        <v>313</v>
      </c>
      <c r="C730" s="892" t="s">
        <v>687</v>
      </c>
      <c r="D730" s="891">
        <v>42429</v>
      </c>
      <c r="E730" s="890">
        <v>1018.15</v>
      </c>
      <c r="F730" s="889"/>
      <c r="G730" s="888">
        <v>35</v>
      </c>
      <c r="H730" s="887">
        <f t="shared" si="66"/>
        <v>5</v>
      </c>
      <c r="I730" s="887">
        <v>-29.04</v>
      </c>
      <c r="J730" s="771">
        <f t="shared" si="67"/>
        <v>152.87</v>
      </c>
      <c r="K730" s="887">
        <v>123.83</v>
      </c>
      <c r="L730" s="772">
        <f t="shared" si="68"/>
        <v>894.31999999999994</v>
      </c>
      <c r="N730" s="893" t="s">
        <v>321</v>
      </c>
      <c r="O730" s="892" t="s">
        <v>2250</v>
      </c>
      <c r="P730" s="891">
        <v>41121</v>
      </c>
      <c r="Q730" s="890">
        <v>2520</v>
      </c>
      <c r="R730" s="889"/>
      <c r="S730" s="888">
        <v>30</v>
      </c>
      <c r="T730" s="887">
        <f t="shared" si="69"/>
        <v>9</v>
      </c>
      <c r="U730" s="887">
        <v>84.240000000000009</v>
      </c>
      <c r="V730" s="771">
        <f t="shared" si="70"/>
        <v>624.72</v>
      </c>
      <c r="W730" s="887">
        <v>708.96</v>
      </c>
      <c r="X730" s="772">
        <f t="shared" si="71"/>
        <v>1811.04</v>
      </c>
    </row>
    <row r="731" spans="2:24" ht="15.75" x14ac:dyDescent="0.25">
      <c r="B731" s="893" t="s">
        <v>313</v>
      </c>
      <c r="C731" s="892" t="s">
        <v>688</v>
      </c>
      <c r="D731" s="891">
        <v>42916</v>
      </c>
      <c r="E731" s="890">
        <v>16248.18</v>
      </c>
      <c r="F731" s="889"/>
      <c r="G731" s="888">
        <v>35</v>
      </c>
      <c r="H731" s="887">
        <f t="shared" si="66"/>
        <v>4</v>
      </c>
      <c r="I731" s="887">
        <v>-464.04</v>
      </c>
      <c r="J731" s="771">
        <f t="shared" si="67"/>
        <v>2055.9700000000003</v>
      </c>
      <c r="K731" s="887">
        <v>1591.93</v>
      </c>
      <c r="L731" s="772">
        <f t="shared" si="68"/>
        <v>14656.25</v>
      </c>
      <c r="N731" s="893" t="s">
        <v>321</v>
      </c>
      <c r="O731" s="892" t="s">
        <v>2250</v>
      </c>
      <c r="P731" s="891">
        <v>40602</v>
      </c>
      <c r="Q731" s="890">
        <v>2520</v>
      </c>
      <c r="R731" s="889"/>
      <c r="S731" s="888">
        <v>30</v>
      </c>
      <c r="T731" s="887">
        <f t="shared" si="69"/>
        <v>10</v>
      </c>
      <c r="U731" s="887">
        <v>84.240000000000009</v>
      </c>
      <c r="V731" s="771">
        <f t="shared" si="70"/>
        <v>743.72</v>
      </c>
      <c r="W731" s="887">
        <v>827.96</v>
      </c>
      <c r="X731" s="772">
        <f t="shared" si="71"/>
        <v>1692.04</v>
      </c>
    </row>
    <row r="732" spans="2:24" ht="15.75" x14ac:dyDescent="0.25">
      <c r="B732" s="893" t="s">
        <v>313</v>
      </c>
      <c r="C732" s="892" t="s">
        <v>689</v>
      </c>
      <c r="D732" s="891">
        <v>43109</v>
      </c>
      <c r="E732" s="890">
        <v>615.35</v>
      </c>
      <c r="F732" s="889"/>
      <c r="G732" s="888">
        <v>35</v>
      </c>
      <c r="H732" s="887">
        <f t="shared" si="66"/>
        <v>3</v>
      </c>
      <c r="I732" s="887">
        <v>-17.52</v>
      </c>
      <c r="J732" s="771">
        <f t="shared" si="67"/>
        <v>68.87</v>
      </c>
      <c r="K732" s="887">
        <v>51.35</v>
      </c>
      <c r="L732" s="772">
        <f t="shared" si="68"/>
        <v>564</v>
      </c>
      <c r="N732" s="893" t="s">
        <v>321</v>
      </c>
      <c r="O732" s="892" t="s">
        <v>2250</v>
      </c>
      <c r="P732" s="891">
        <v>40482</v>
      </c>
      <c r="Q732" s="890">
        <v>2520</v>
      </c>
      <c r="R732" s="889"/>
      <c r="S732" s="888">
        <v>30</v>
      </c>
      <c r="T732" s="887">
        <f t="shared" si="69"/>
        <v>11</v>
      </c>
      <c r="U732" s="887">
        <v>84.240000000000009</v>
      </c>
      <c r="V732" s="771">
        <f t="shared" si="70"/>
        <v>771.72</v>
      </c>
      <c r="W732" s="887">
        <v>855.96</v>
      </c>
      <c r="X732" s="772">
        <f t="shared" si="71"/>
        <v>1664.04</v>
      </c>
    </row>
    <row r="733" spans="2:24" ht="15.75" x14ac:dyDescent="0.25">
      <c r="B733" s="893" t="s">
        <v>313</v>
      </c>
      <c r="C733" s="892" t="s">
        <v>690</v>
      </c>
      <c r="D733" s="891">
        <v>43130</v>
      </c>
      <c r="E733" s="890">
        <v>936.26</v>
      </c>
      <c r="F733" s="889"/>
      <c r="G733" s="888">
        <v>35</v>
      </c>
      <c r="H733" s="887">
        <f t="shared" si="66"/>
        <v>3</v>
      </c>
      <c r="I733" s="887">
        <v>-26.759999999999998</v>
      </c>
      <c r="J733" s="771">
        <f t="shared" si="67"/>
        <v>103.32</v>
      </c>
      <c r="K733" s="887">
        <v>76.56</v>
      </c>
      <c r="L733" s="772">
        <f t="shared" si="68"/>
        <v>859.7</v>
      </c>
      <c r="N733" s="893" t="s">
        <v>321</v>
      </c>
      <c r="O733" s="892" t="s">
        <v>2250</v>
      </c>
      <c r="P733" s="891">
        <v>41152</v>
      </c>
      <c r="Q733" s="890">
        <v>2160</v>
      </c>
      <c r="R733" s="889"/>
      <c r="S733" s="888">
        <v>30</v>
      </c>
      <c r="T733" s="887">
        <f t="shared" si="69"/>
        <v>9</v>
      </c>
      <c r="U733" s="887">
        <v>72.240000000000009</v>
      </c>
      <c r="V733" s="771">
        <f t="shared" si="70"/>
        <v>529.72</v>
      </c>
      <c r="W733" s="887">
        <v>601.96</v>
      </c>
      <c r="X733" s="772">
        <f t="shared" si="71"/>
        <v>1558.04</v>
      </c>
    </row>
    <row r="734" spans="2:24" ht="15.75" x14ac:dyDescent="0.25">
      <c r="B734" s="893" t="s">
        <v>313</v>
      </c>
      <c r="C734" s="892" t="s">
        <v>691</v>
      </c>
      <c r="D734" s="891">
        <v>43109</v>
      </c>
      <c r="E734" s="890">
        <v>1047.3900000000001</v>
      </c>
      <c r="F734" s="889"/>
      <c r="G734" s="888">
        <v>35</v>
      </c>
      <c r="H734" s="887">
        <f t="shared" si="66"/>
        <v>3</v>
      </c>
      <c r="I734" s="887">
        <v>-29.880000000000003</v>
      </c>
      <c r="J734" s="771">
        <f t="shared" si="67"/>
        <v>115.38</v>
      </c>
      <c r="K734" s="887">
        <v>85.5</v>
      </c>
      <c r="L734" s="772">
        <f t="shared" si="68"/>
        <v>961.8900000000001</v>
      </c>
      <c r="N734" s="893" t="s">
        <v>321</v>
      </c>
      <c r="O734" s="892" t="s">
        <v>2250</v>
      </c>
      <c r="P734" s="891">
        <v>41060</v>
      </c>
      <c r="Q734" s="890">
        <v>2160</v>
      </c>
      <c r="R734" s="889"/>
      <c r="S734" s="888">
        <v>30</v>
      </c>
      <c r="T734" s="887">
        <f t="shared" si="69"/>
        <v>9</v>
      </c>
      <c r="U734" s="887">
        <v>72.240000000000009</v>
      </c>
      <c r="V734" s="771">
        <f t="shared" si="70"/>
        <v>547.72</v>
      </c>
      <c r="W734" s="887">
        <v>619.96</v>
      </c>
      <c r="X734" s="772">
        <f t="shared" si="71"/>
        <v>1540.04</v>
      </c>
    </row>
    <row r="735" spans="2:24" ht="15.75" x14ac:dyDescent="0.25">
      <c r="B735" s="893" t="s">
        <v>313</v>
      </c>
      <c r="C735" s="892" t="s">
        <v>692</v>
      </c>
      <c r="D735" s="891">
        <v>43100</v>
      </c>
      <c r="E735" s="890">
        <v>1958.55</v>
      </c>
      <c r="F735" s="889"/>
      <c r="G735" s="888">
        <v>35</v>
      </c>
      <c r="H735" s="887">
        <f t="shared" si="66"/>
        <v>4</v>
      </c>
      <c r="I735" s="887">
        <v>-55.92</v>
      </c>
      <c r="J735" s="771">
        <f t="shared" si="67"/>
        <v>210.48000000000002</v>
      </c>
      <c r="K735" s="887">
        <v>154.56</v>
      </c>
      <c r="L735" s="772">
        <f t="shared" si="68"/>
        <v>1803.99</v>
      </c>
      <c r="N735" s="893" t="s">
        <v>321</v>
      </c>
      <c r="O735" s="892" t="s">
        <v>2250</v>
      </c>
      <c r="P735" s="891">
        <v>40786</v>
      </c>
      <c r="Q735" s="890">
        <v>2160</v>
      </c>
      <c r="R735" s="889"/>
      <c r="S735" s="888">
        <v>30</v>
      </c>
      <c r="T735" s="887">
        <f t="shared" si="69"/>
        <v>10</v>
      </c>
      <c r="U735" s="887">
        <v>72.240000000000009</v>
      </c>
      <c r="V735" s="771">
        <f t="shared" si="70"/>
        <v>601.72</v>
      </c>
      <c r="W735" s="887">
        <v>673.96</v>
      </c>
      <c r="X735" s="772">
        <f t="shared" si="71"/>
        <v>1486.04</v>
      </c>
    </row>
    <row r="736" spans="2:24" ht="15.75" x14ac:dyDescent="0.25">
      <c r="B736" s="893" t="s">
        <v>313</v>
      </c>
      <c r="C736" s="892" t="s">
        <v>693</v>
      </c>
      <c r="D736" s="891">
        <v>43100</v>
      </c>
      <c r="E736" s="890">
        <v>5342.67</v>
      </c>
      <c r="F736" s="889"/>
      <c r="G736" s="888">
        <v>35</v>
      </c>
      <c r="H736" s="887">
        <f t="shared" si="66"/>
        <v>4</v>
      </c>
      <c r="I736" s="887">
        <v>-152.64000000000001</v>
      </c>
      <c r="J736" s="771">
        <f t="shared" si="67"/>
        <v>574.52</v>
      </c>
      <c r="K736" s="887">
        <v>421.88</v>
      </c>
      <c r="L736" s="772">
        <f t="shared" si="68"/>
        <v>4920.79</v>
      </c>
      <c r="N736" s="893" t="s">
        <v>321</v>
      </c>
      <c r="O736" s="892" t="s">
        <v>2250</v>
      </c>
      <c r="P736" s="891">
        <v>40968</v>
      </c>
      <c r="Q736" s="890">
        <v>1800</v>
      </c>
      <c r="R736" s="889"/>
      <c r="S736" s="888">
        <v>30</v>
      </c>
      <c r="T736" s="887">
        <f t="shared" si="69"/>
        <v>9</v>
      </c>
      <c r="U736" s="887">
        <v>60.240000000000009</v>
      </c>
      <c r="V736" s="771">
        <f t="shared" si="70"/>
        <v>470.97</v>
      </c>
      <c r="W736" s="887">
        <v>531.21</v>
      </c>
      <c r="X736" s="772">
        <f t="shared" si="71"/>
        <v>1268.79</v>
      </c>
    </row>
    <row r="737" spans="2:24" ht="15.75" x14ac:dyDescent="0.25">
      <c r="B737" s="893" t="s">
        <v>313</v>
      </c>
      <c r="C737" s="892" t="s">
        <v>694</v>
      </c>
      <c r="D737" s="891">
        <v>43100</v>
      </c>
      <c r="E737" s="890">
        <v>5910.05</v>
      </c>
      <c r="F737" s="889"/>
      <c r="G737" s="888">
        <v>35</v>
      </c>
      <c r="H737" s="887">
        <f t="shared" si="66"/>
        <v>4</v>
      </c>
      <c r="I737" s="887">
        <v>-168.84</v>
      </c>
      <c r="J737" s="771">
        <f t="shared" si="67"/>
        <v>635.5</v>
      </c>
      <c r="K737" s="887">
        <v>466.66</v>
      </c>
      <c r="L737" s="772">
        <f t="shared" si="68"/>
        <v>5443.39</v>
      </c>
      <c r="N737" s="893" t="s">
        <v>321</v>
      </c>
      <c r="O737" s="892" t="s">
        <v>2250</v>
      </c>
      <c r="P737" s="891">
        <v>41029</v>
      </c>
      <c r="Q737" s="890">
        <v>1440</v>
      </c>
      <c r="R737" s="889"/>
      <c r="S737" s="888">
        <v>30</v>
      </c>
      <c r="T737" s="887">
        <f t="shared" si="69"/>
        <v>9</v>
      </c>
      <c r="U737" s="887">
        <v>48.12</v>
      </c>
      <c r="V737" s="771">
        <f t="shared" si="70"/>
        <v>368.86</v>
      </c>
      <c r="W737" s="887">
        <v>416.98</v>
      </c>
      <c r="X737" s="772">
        <f t="shared" si="71"/>
        <v>1023.02</v>
      </c>
    </row>
    <row r="738" spans="2:24" ht="15.75" x14ac:dyDescent="0.25">
      <c r="B738" s="893" t="s">
        <v>313</v>
      </c>
      <c r="C738" s="892" t="s">
        <v>695</v>
      </c>
      <c r="D738" s="891">
        <v>43237</v>
      </c>
      <c r="E738" s="890">
        <v>14576.44</v>
      </c>
      <c r="F738" s="889"/>
      <c r="G738" s="888">
        <v>35</v>
      </c>
      <c r="H738" s="887">
        <f t="shared" si="66"/>
        <v>3</v>
      </c>
      <c r="I738" s="887">
        <v>-416.28</v>
      </c>
      <c r="J738" s="771">
        <f t="shared" si="67"/>
        <v>1532.16</v>
      </c>
      <c r="K738" s="887">
        <v>1115.8800000000001</v>
      </c>
      <c r="L738" s="772">
        <f t="shared" si="68"/>
        <v>13460.560000000001</v>
      </c>
      <c r="N738" s="893" t="s">
        <v>321</v>
      </c>
      <c r="O738" s="892" t="s">
        <v>2250</v>
      </c>
      <c r="P738" s="891">
        <v>40939</v>
      </c>
      <c r="Q738" s="890">
        <v>1440</v>
      </c>
      <c r="R738" s="889"/>
      <c r="S738" s="888">
        <v>30</v>
      </c>
      <c r="T738" s="887">
        <f t="shared" si="69"/>
        <v>9</v>
      </c>
      <c r="U738" s="887">
        <v>48.12</v>
      </c>
      <c r="V738" s="771">
        <f t="shared" si="70"/>
        <v>380.86</v>
      </c>
      <c r="W738" s="887">
        <v>428.98</v>
      </c>
      <c r="X738" s="772">
        <f t="shared" si="71"/>
        <v>1011.02</v>
      </c>
    </row>
    <row r="739" spans="2:24" ht="15.75" x14ac:dyDescent="0.25">
      <c r="B739" s="893" t="s">
        <v>313</v>
      </c>
      <c r="C739" s="892" t="s">
        <v>696</v>
      </c>
      <c r="D739" s="891">
        <v>43187</v>
      </c>
      <c r="E739" s="890">
        <v>11633.76</v>
      </c>
      <c r="F739" s="889"/>
      <c r="G739" s="888">
        <v>35</v>
      </c>
      <c r="H739" s="887">
        <f t="shared" si="66"/>
        <v>3</v>
      </c>
      <c r="I739" s="887">
        <v>-332.28000000000003</v>
      </c>
      <c r="J739" s="771">
        <f t="shared" si="67"/>
        <v>1222.99</v>
      </c>
      <c r="K739" s="887">
        <v>890.71</v>
      </c>
      <c r="L739" s="772">
        <f t="shared" si="68"/>
        <v>10743.05</v>
      </c>
      <c r="N739" s="893" t="s">
        <v>321</v>
      </c>
      <c r="O739" s="892" t="s">
        <v>2250</v>
      </c>
      <c r="P739" s="891">
        <v>40329</v>
      </c>
      <c r="Q739" s="890">
        <v>1440</v>
      </c>
      <c r="R739" s="889"/>
      <c r="S739" s="888">
        <v>30</v>
      </c>
      <c r="T739" s="887">
        <f t="shared" si="69"/>
        <v>11</v>
      </c>
      <c r="U739" s="887">
        <v>48.12</v>
      </c>
      <c r="V739" s="771">
        <f t="shared" si="70"/>
        <v>460.86</v>
      </c>
      <c r="W739" s="887">
        <v>508.98</v>
      </c>
      <c r="X739" s="772">
        <f t="shared" si="71"/>
        <v>931.02</v>
      </c>
    </row>
    <row r="740" spans="2:24" ht="15.75" x14ac:dyDescent="0.25">
      <c r="B740" s="893" t="s">
        <v>313</v>
      </c>
      <c r="C740" s="892" t="s">
        <v>697</v>
      </c>
      <c r="D740" s="891">
        <v>43130</v>
      </c>
      <c r="E740" s="890">
        <v>302.5</v>
      </c>
      <c r="F740" s="889"/>
      <c r="G740" s="888">
        <v>35</v>
      </c>
      <c r="H740" s="887">
        <f t="shared" si="66"/>
        <v>3</v>
      </c>
      <c r="I740" s="887">
        <v>-8.64</v>
      </c>
      <c r="J740" s="771">
        <f t="shared" si="67"/>
        <v>31.8</v>
      </c>
      <c r="K740" s="887">
        <v>23.16</v>
      </c>
      <c r="L740" s="772">
        <f t="shared" si="68"/>
        <v>279.33999999999997</v>
      </c>
      <c r="N740" s="893" t="s">
        <v>321</v>
      </c>
      <c r="O740" s="892" t="s">
        <v>2250</v>
      </c>
      <c r="P740" s="891">
        <v>39478</v>
      </c>
      <c r="Q740" s="890">
        <v>22380</v>
      </c>
      <c r="R740" s="889"/>
      <c r="S740" s="888">
        <v>50</v>
      </c>
      <c r="T740" s="887">
        <f t="shared" si="69"/>
        <v>13</v>
      </c>
      <c r="U740" s="887">
        <v>448.43999999999994</v>
      </c>
      <c r="V740" s="771">
        <f t="shared" si="70"/>
        <v>5377.3</v>
      </c>
      <c r="W740" s="887">
        <v>5825.74</v>
      </c>
      <c r="X740" s="772">
        <f t="shared" si="71"/>
        <v>16554.260000000002</v>
      </c>
    </row>
    <row r="741" spans="2:24" ht="15.75" x14ac:dyDescent="0.25">
      <c r="B741" s="893" t="s">
        <v>313</v>
      </c>
      <c r="C741" s="892" t="s">
        <v>698</v>
      </c>
      <c r="D741" s="891">
        <v>43130</v>
      </c>
      <c r="E741" s="890">
        <v>197.78</v>
      </c>
      <c r="F741" s="889"/>
      <c r="G741" s="888">
        <v>35</v>
      </c>
      <c r="H741" s="887">
        <f t="shared" si="66"/>
        <v>3</v>
      </c>
      <c r="I741" s="887">
        <v>-5.6400000000000006</v>
      </c>
      <c r="J741" s="771">
        <f t="shared" si="67"/>
        <v>20.759999999999998</v>
      </c>
      <c r="K741" s="887">
        <v>15.12</v>
      </c>
      <c r="L741" s="772">
        <f t="shared" si="68"/>
        <v>182.66</v>
      </c>
      <c r="N741" s="893" t="s">
        <v>321</v>
      </c>
      <c r="O741" s="892" t="s">
        <v>2250</v>
      </c>
      <c r="P741" s="891">
        <v>39447</v>
      </c>
      <c r="Q741" s="890">
        <v>44640</v>
      </c>
      <c r="R741" s="889"/>
      <c r="S741" s="888">
        <v>30</v>
      </c>
      <c r="T741" s="887">
        <f t="shared" si="69"/>
        <v>14</v>
      </c>
      <c r="U741" s="887">
        <v>1492.92</v>
      </c>
      <c r="V741" s="771">
        <f t="shared" si="70"/>
        <v>18015.559999999998</v>
      </c>
      <c r="W741" s="887">
        <v>19508.48</v>
      </c>
      <c r="X741" s="772">
        <f t="shared" si="71"/>
        <v>25131.52</v>
      </c>
    </row>
    <row r="742" spans="2:24" ht="15.75" x14ac:dyDescent="0.25">
      <c r="B742" s="893" t="s">
        <v>313</v>
      </c>
      <c r="C742" s="892" t="s">
        <v>699</v>
      </c>
      <c r="D742" s="891">
        <v>43236</v>
      </c>
      <c r="E742" s="890">
        <v>4820.21</v>
      </c>
      <c r="F742" s="889"/>
      <c r="G742" s="888">
        <v>35</v>
      </c>
      <c r="H742" s="887">
        <f t="shared" si="66"/>
        <v>3</v>
      </c>
      <c r="I742" s="887">
        <v>-137.64000000000001</v>
      </c>
      <c r="J742" s="771">
        <f t="shared" si="67"/>
        <v>483.65999999999997</v>
      </c>
      <c r="K742" s="887">
        <v>346.02</v>
      </c>
      <c r="L742" s="772">
        <f t="shared" si="68"/>
        <v>4474.1900000000005</v>
      </c>
      <c r="N742" s="893" t="s">
        <v>311</v>
      </c>
      <c r="O742" s="892" t="s">
        <v>1359</v>
      </c>
      <c r="P742" s="891">
        <v>41486</v>
      </c>
      <c r="Q742" s="890">
        <v>3784.3</v>
      </c>
      <c r="R742" s="889"/>
      <c r="S742" s="888">
        <v>40</v>
      </c>
      <c r="T742" s="887">
        <f t="shared" si="69"/>
        <v>8</v>
      </c>
      <c r="U742" s="887">
        <v>94.56</v>
      </c>
      <c r="V742" s="771">
        <f t="shared" si="70"/>
        <v>606.76</v>
      </c>
      <c r="W742" s="887">
        <v>701.32</v>
      </c>
      <c r="X742" s="772">
        <f t="shared" si="71"/>
        <v>3082.98</v>
      </c>
    </row>
    <row r="743" spans="2:24" ht="15.75" x14ac:dyDescent="0.25">
      <c r="B743" s="893" t="s">
        <v>313</v>
      </c>
      <c r="C743" s="892" t="s">
        <v>700</v>
      </c>
      <c r="D743" s="891">
        <v>43238</v>
      </c>
      <c r="E743" s="890">
        <v>1084.72</v>
      </c>
      <c r="F743" s="889"/>
      <c r="G743" s="888">
        <v>35</v>
      </c>
      <c r="H743" s="887">
        <f t="shared" si="66"/>
        <v>3</v>
      </c>
      <c r="I743" s="887">
        <v>-30.96</v>
      </c>
      <c r="J743" s="771">
        <f t="shared" si="67"/>
        <v>108.78999999999999</v>
      </c>
      <c r="K743" s="887">
        <v>77.83</v>
      </c>
      <c r="L743" s="772">
        <f t="shared" si="68"/>
        <v>1006.89</v>
      </c>
      <c r="N743" s="893" t="s">
        <v>311</v>
      </c>
      <c r="O743" s="892" t="s">
        <v>1361</v>
      </c>
      <c r="P743" s="891">
        <v>41820</v>
      </c>
      <c r="Q743" s="890">
        <v>6640</v>
      </c>
      <c r="R743" s="889"/>
      <c r="S743" s="888">
        <v>40</v>
      </c>
      <c r="T743" s="887">
        <f t="shared" si="69"/>
        <v>7</v>
      </c>
      <c r="U743" s="887">
        <v>165.96</v>
      </c>
      <c r="V743" s="771">
        <f t="shared" si="70"/>
        <v>871.29</v>
      </c>
      <c r="W743" s="887">
        <v>1037.25</v>
      </c>
      <c r="X743" s="772">
        <f t="shared" si="71"/>
        <v>5602.75</v>
      </c>
    </row>
    <row r="744" spans="2:24" ht="15.75" x14ac:dyDescent="0.25">
      <c r="B744" s="893" t="s">
        <v>313</v>
      </c>
      <c r="C744" s="892" t="s">
        <v>701</v>
      </c>
      <c r="D744" s="891">
        <v>43250</v>
      </c>
      <c r="E744" s="890">
        <v>2192.63</v>
      </c>
      <c r="F744" s="889"/>
      <c r="G744" s="888">
        <v>35</v>
      </c>
      <c r="H744" s="887">
        <f t="shared" si="66"/>
        <v>3</v>
      </c>
      <c r="I744" s="887">
        <v>-62.64</v>
      </c>
      <c r="J744" s="771">
        <f t="shared" si="67"/>
        <v>220.11</v>
      </c>
      <c r="K744" s="887">
        <v>157.47</v>
      </c>
      <c r="L744" s="772">
        <f t="shared" si="68"/>
        <v>2035.16</v>
      </c>
      <c r="N744" s="893" t="s">
        <v>311</v>
      </c>
      <c r="O744" s="892" t="s">
        <v>2268</v>
      </c>
      <c r="P744" s="891">
        <v>41834</v>
      </c>
      <c r="Q744" s="890">
        <v>12852</v>
      </c>
      <c r="R744" s="889"/>
      <c r="S744" s="888">
        <v>40</v>
      </c>
      <c r="T744" s="887">
        <f t="shared" si="69"/>
        <v>7</v>
      </c>
      <c r="U744" s="887">
        <v>321.24</v>
      </c>
      <c r="V744" s="771">
        <f t="shared" si="70"/>
        <v>1526.24</v>
      </c>
      <c r="W744" s="887">
        <v>1847.48</v>
      </c>
      <c r="X744" s="772">
        <f t="shared" si="71"/>
        <v>11004.52</v>
      </c>
    </row>
    <row r="745" spans="2:24" ht="15.75" x14ac:dyDescent="0.25">
      <c r="B745" s="893" t="s">
        <v>313</v>
      </c>
      <c r="C745" s="892" t="s">
        <v>702</v>
      </c>
      <c r="D745" s="891">
        <v>43313</v>
      </c>
      <c r="E745" s="890">
        <v>289.66000000000003</v>
      </c>
      <c r="F745" s="889"/>
      <c r="G745" s="888">
        <v>35</v>
      </c>
      <c r="H745" s="887">
        <f t="shared" si="66"/>
        <v>3</v>
      </c>
      <c r="I745" s="887">
        <v>-8.2800000000000011</v>
      </c>
      <c r="J745" s="771">
        <f t="shared" si="67"/>
        <v>28.62</v>
      </c>
      <c r="K745" s="887">
        <v>20.34</v>
      </c>
      <c r="L745" s="772">
        <f t="shared" si="68"/>
        <v>269.32000000000005</v>
      </c>
      <c r="N745" s="893" t="s">
        <v>311</v>
      </c>
      <c r="O745" s="892" t="s">
        <v>1363</v>
      </c>
      <c r="P745" s="891">
        <v>42369</v>
      </c>
      <c r="Q745" s="890">
        <v>7070</v>
      </c>
      <c r="R745" s="889"/>
      <c r="S745" s="888">
        <v>40</v>
      </c>
      <c r="T745" s="887">
        <f t="shared" si="69"/>
        <v>6</v>
      </c>
      <c r="U745" s="887">
        <v>176.76</v>
      </c>
      <c r="V745" s="771">
        <f t="shared" si="70"/>
        <v>677.58</v>
      </c>
      <c r="W745" s="887">
        <v>854.34</v>
      </c>
      <c r="X745" s="772">
        <f t="shared" si="71"/>
        <v>6215.66</v>
      </c>
    </row>
    <row r="746" spans="2:24" ht="15.75" x14ac:dyDescent="0.25">
      <c r="B746" s="893" t="s">
        <v>313</v>
      </c>
      <c r="C746" s="892" t="s">
        <v>703</v>
      </c>
      <c r="D746" s="891">
        <v>43311</v>
      </c>
      <c r="E746" s="890">
        <v>3471.7</v>
      </c>
      <c r="F746" s="889"/>
      <c r="G746" s="888">
        <v>35</v>
      </c>
      <c r="H746" s="887">
        <f t="shared" si="66"/>
        <v>3</v>
      </c>
      <c r="I746" s="887">
        <v>-99.12</v>
      </c>
      <c r="J746" s="771">
        <f t="shared" si="67"/>
        <v>333.15999999999997</v>
      </c>
      <c r="K746" s="887">
        <v>234.04</v>
      </c>
      <c r="L746" s="772">
        <f t="shared" si="68"/>
        <v>3237.66</v>
      </c>
      <c r="N746" s="893" t="s">
        <v>311</v>
      </c>
      <c r="O746" s="892" t="s">
        <v>1364</v>
      </c>
      <c r="P746" s="891">
        <v>42277</v>
      </c>
      <c r="Q746" s="890">
        <v>7870.49</v>
      </c>
      <c r="R746" s="889"/>
      <c r="S746" s="888">
        <v>40</v>
      </c>
      <c r="T746" s="887">
        <f t="shared" si="69"/>
        <v>6</v>
      </c>
      <c r="U746" s="887">
        <v>196.79999999999998</v>
      </c>
      <c r="V746" s="771">
        <f t="shared" si="70"/>
        <v>738</v>
      </c>
      <c r="W746" s="887">
        <v>934.8</v>
      </c>
      <c r="X746" s="772">
        <f t="shared" si="71"/>
        <v>6935.69</v>
      </c>
    </row>
    <row r="747" spans="2:24" ht="15.75" x14ac:dyDescent="0.25">
      <c r="B747" s="893" t="s">
        <v>313</v>
      </c>
      <c r="C747" s="892" t="s">
        <v>704</v>
      </c>
      <c r="D747" s="891">
        <v>43311</v>
      </c>
      <c r="E747" s="890">
        <v>3471.7</v>
      </c>
      <c r="F747" s="889"/>
      <c r="G747" s="888">
        <v>35</v>
      </c>
      <c r="H747" s="887">
        <f t="shared" si="66"/>
        <v>3</v>
      </c>
      <c r="I747" s="887">
        <v>-99.12</v>
      </c>
      <c r="J747" s="771">
        <f t="shared" si="67"/>
        <v>333.15999999999997</v>
      </c>
      <c r="K747" s="887">
        <v>234.04</v>
      </c>
      <c r="L747" s="772">
        <f t="shared" si="68"/>
        <v>3237.66</v>
      </c>
      <c r="N747" s="893" t="s">
        <v>311</v>
      </c>
      <c r="O747" s="892" t="s">
        <v>1108</v>
      </c>
      <c r="P747" s="891">
        <v>42429</v>
      </c>
      <c r="Q747" s="890">
        <v>19271.32</v>
      </c>
      <c r="R747" s="889"/>
      <c r="S747" s="888">
        <v>40</v>
      </c>
      <c r="T747" s="887">
        <f t="shared" si="69"/>
        <v>5</v>
      </c>
      <c r="U747" s="887">
        <v>481.79999999999995</v>
      </c>
      <c r="V747" s="771">
        <f t="shared" si="70"/>
        <v>1726.45</v>
      </c>
      <c r="W747" s="887">
        <v>2208.25</v>
      </c>
      <c r="X747" s="772">
        <f t="shared" si="71"/>
        <v>17063.07</v>
      </c>
    </row>
    <row r="748" spans="2:24" ht="15.75" x14ac:dyDescent="0.25">
      <c r="B748" s="893" t="s">
        <v>313</v>
      </c>
      <c r="C748" s="892" t="s">
        <v>705</v>
      </c>
      <c r="D748" s="891">
        <v>43305</v>
      </c>
      <c r="E748" s="890">
        <v>625.89</v>
      </c>
      <c r="F748" s="889"/>
      <c r="G748" s="888">
        <v>35</v>
      </c>
      <c r="H748" s="887">
        <f t="shared" si="66"/>
        <v>3</v>
      </c>
      <c r="I748" s="887">
        <v>-17.88</v>
      </c>
      <c r="J748" s="771">
        <f t="shared" si="67"/>
        <v>56.620000000000005</v>
      </c>
      <c r="K748" s="887">
        <v>38.74</v>
      </c>
      <c r="L748" s="772">
        <f t="shared" si="68"/>
        <v>587.15</v>
      </c>
      <c r="N748" s="893" t="s">
        <v>311</v>
      </c>
      <c r="O748" s="892" t="s">
        <v>1366</v>
      </c>
      <c r="P748" s="891">
        <v>43068</v>
      </c>
      <c r="Q748" s="890">
        <v>6221.26</v>
      </c>
      <c r="R748" s="889"/>
      <c r="S748" s="888">
        <v>40</v>
      </c>
      <c r="T748" s="887">
        <f t="shared" si="69"/>
        <v>4</v>
      </c>
      <c r="U748" s="887">
        <v>155.52000000000001</v>
      </c>
      <c r="V748" s="771">
        <f t="shared" si="70"/>
        <v>298.08000000000004</v>
      </c>
      <c r="W748" s="887">
        <v>453.6</v>
      </c>
      <c r="X748" s="772">
        <f t="shared" si="71"/>
        <v>5767.66</v>
      </c>
    </row>
    <row r="749" spans="2:24" ht="15.75" x14ac:dyDescent="0.25">
      <c r="B749" s="893" t="s">
        <v>313</v>
      </c>
      <c r="C749" s="892" t="s">
        <v>706</v>
      </c>
      <c r="D749" s="891">
        <v>43381</v>
      </c>
      <c r="E749" s="890">
        <v>8551.6200000000008</v>
      </c>
      <c r="F749" s="889"/>
      <c r="G749" s="888">
        <v>35</v>
      </c>
      <c r="H749" s="887">
        <f t="shared" si="66"/>
        <v>3</v>
      </c>
      <c r="I749" s="887">
        <v>-244.32</v>
      </c>
      <c r="J749" s="771">
        <f t="shared" si="67"/>
        <v>773.68000000000006</v>
      </c>
      <c r="K749" s="887">
        <v>529.36</v>
      </c>
      <c r="L749" s="772">
        <f t="shared" si="68"/>
        <v>8022.2600000000011</v>
      </c>
      <c r="N749" s="893" t="s">
        <v>311</v>
      </c>
      <c r="O749" s="892" t="s">
        <v>1367</v>
      </c>
      <c r="P749" s="891">
        <v>43068</v>
      </c>
      <c r="Q749" s="890">
        <v>6446.42</v>
      </c>
      <c r="R749" s="889"/>
      <c r="S749" s="888">
        <v>40</v>
      </c>
      <c r="T749" s="887">
        <f t="shared" si="69"/>
        <v>4</v>
      </c>
      <c r="U749" s="887">
        <v>161.16</v>
      </c>
      <c r="V749" s="771">
        <f t="shared" si="70"/>
        <v>308.89</v>
      </c>
      <c r="W749" s="887">
        <v>470.05</v>
      </c>
      <c r="X749" s="772">
        <f t="shared" si="71"/>
        <v>5976.37</v>
      </c>
    </row>
    <row r="750" spans="2:24" ht="15.75" x14ac:dyDescent="0.25">
      <c r="B750" s="893" t="s">
        <v>313</v>
      </c>
      <c r="C750" s="892" t="s">
        <v>707</v>
      </c>
      <c r="D750" s="891">
        <v>43462</v>
      </c>
      <c r="E750" s="890">
        <v>4189.67</v>
      </c>
      <c r="F750" s="889"/>
      <c r="G750" s="888">
        <v>35</v>
      </c>
      <c r="H750" s="887">
        <f t="shared" si="66"/>
        <v>3</v>
      </c>
      <c r="I750" s="887">
        <v>-119.76</v>
      </c>
      <c r="J750" s="771">
        <f t="shared" si="67"/>
        <v>369.22</v>
      </c>
      <c r="K750" s="887">
        <v>249.46</v>
      </c>
      <c r="L750" s="772">
        <f t="shared" si="68"/>
        <v>3940.21</v>
      </c>
      <c r="N750" s="893" t="s">
        <v>311</v>
      </c>
      <c r="O750" s="892" t="s">
        <v>1370</v>
      </c>
      <c r="P750" s="891">
        <v>43367</v>
      </c>
      <c r="Q750" s="890">
        <v>3337.28</v>
      </c>
      <c r="R750" s="889"/>
      <c r="S750" s="888">
        <v>40</v>
      </c>
      <c r="T750" s="887">
        <f t="shared" si="69"/>
        <v>3</v>
      </c>
      <c r="U750" s="887">
        <v>83.4</v>
      </c>
      <c r="V750" s="771">
        <f t="shared" si="70"/>
        <v>76.449999999999989</v>
      </c>
      <c r="W750" s="887">
        <v>159.85</v>
      </c>
      <c r="X750" s="772">
        <f t="shared" si="71"/>
        <v>3177.4300000000003</v>
      </c>
    </row>
    <row r="751" spans="2:24" ht="15.75" x14ac:dyDescent="0.25">
      <c r="B751" s="893" t="s">
        <v>313</v>
      </c>
      <c r="C751" s="892" t="s">
        <v>708</v>
      </c>
      <c r="D751" s="891">
        <v>43376</v>
      </c>
      <c r="E751" s="890">
        <v>11846.19</v>
      </c>
      <c r="F751" s="889"/>
      <c r="G751" s="888">
        <v>35</v>
      </c>
      <c r="H751" s="887">
        <f t="shared" si="66"/>
        <v>3</v>
      </c>
      <c r="I751" s="887">
        <v>-338.64</v>
      </c>
      <c r="J751" s="771">
        <f t="shared" si="67"/>
        <v>1036.98</v>
      </c>
      <c r="K751" s="887">
        <v>698.34</v>
      </c>
      <c r="L751" s="772">
        <f t="shared" si="68"/>
        <v>11147.85</v>
      </c>
      <c r="N751" s="893" t="s">
        <v>311</v>
      </c>
      <c r="O751" s="892" t="s">
        <v>1371</v>
      </c>
      <c r="P751" s="891">
        <v>43339</v>
      </c>
      <c r="Q751" s="890">
        <v>1934.24</v>
      </c>
      <c r="R751" s="889"/>
      <c r="S751" s="888">
        <v>40</v>
      </c>
      <c r="T751" s="887">
        <f t="shared" si="69"/>
        <v>3</v>
      </c>
      <c r="U751" s="887">
        <v>48.36</v>
      </c>
      <c r="V751" s="771">
        <f t="shared" si="70"/>
        <v>44.33</v>
      </c>
      <c r="W751" s="887">
        <v>92.69</v>
      </c>
      <c r="X751" s="772">
        <f t="shared" si="71"/>
        <v>1841.55</v>
      </c>
    </row>
    <row r="752" spans="2:24" ht="15.75" x14ac:dyDescent="0.25">
      <c r="B752" s="893" t="s">
        <v>313</v>
      </c>
      <c r="C752" s="892" t="s">
        <v>709</v>
      </c>
      <c r="D752" s="891">
        <v>43438</v>
      </c>
      <c r="E752" s="890">
        <v>1428.13</v>
      </c>
      <c r="F752" s="889"/>
      <c r="G752" s="888">
        <v>35</v>
      </c>
      <c r="H752" s="887">
        <f t="shared" si="66"/>
        <v>3</v>
      </c>
      <c r="I752" s="887">
        <v>-40.799999999999997</v>
      </c>
      <c r="J752" s="771">
        <f t="shared" si="67"/>
        <v>125.8</v>
      </c>
      <c r="K752" s="887">
        <v>85</v>
      </c>
      <c r="L752" s="772">
        <f t="shared" si="68"/>
        <v>1343.13</v>
      </c>
      <c r="N752" s="893" t="s">
        <v>311</v>
      </c>
      <c r="O752" s="892" t="s">
        <v>1372</v>
      </c>
      <c r="P752" s="891">
        <v>43461</v>
      </c>
      <c r="Q752" s="890">
        <v>6062.92</v>
      </c>
      <c r="R752" s="889"/>
      <c r="S752" s="888">
        <v>40</v>
      </c>
      <c r="T752" s="887">
        <f t="shared" si="69"/>
        <v>3</v>
      </c>
      <c r="U752" s="887">
        <v>151.56</v>
      </c>
      <c r="V752" s="771">
        <f t="shared" si="70"/>
        <v>113.67000000000002</v>
      </c>
      <c r="W752" s="887">
        <v>265.23</v>
      </c>
      <c r="X752" s="772">
        <f t="shared" si="71"/>
        <v>5797.6900000000005</v>
      </c>
    </row>
    <row r="753" spans="2:24" ht="15.75" x14ac:dyDescent="0.25">
      <c r="B753" s="893" t="s">
        <v>313</v>
      </c>
      <c r="C753" s="892" t="s">
        <v>710</v>
      </c>
      <c r="D753" s="891">
        <v>43497</v>
      </c>
      <c r="E753" s="890">
        <v>6441.1</v>
      </c>
      <c r="F753" s="889"/>
      <c r="G753" s="888">
        <v>35</v>
      </c>
      <c r="H753" s="887">
        <f t="shared" si="66"/>
        <v>2</v>
      </c>
      <c r="I753" s="887">
        <v>-184.56</v>
      </c>
      <c r="J753" s="771">
        <f t="shared" si="67"/>
        <v>487.64</v>
      </c>
      <c r="K753" s="887">
        <v>303.08</v>
      </c>
      <c r="L753" s="772">
        <f t="shared" si="68"/>
        <v>6138.02</v>
      </c>
      <c r="N753" s="893" t="s">
        <v>311</v>
      </c>
      <c r="O753" s="892" t="s">
        <v>1373</v>
      </c>
      <c r="P753" s="891">
        <v>43509</v>
      </c>
      <c r="Q753" s="890">
        <v>8264</v>
      </c>
      <c r="R753" s="889"/>
      <c r="S753" s="888">
        <v>40</v>
      </c>
      <c r="T753" s="887">
        <f t="shared" si="69"/>
        <v>2</v>
      </c>
      <c r="U753" s="887">
        <v>206.64</v>
      </c>
      <c r="V753" s="771">
        <f t="shared" si="70"/>
        <v>68.88</v>
      </c>
      <c r="W753" s="887">
        <v>275.52</v>
      </c>
      <c r="X753" s="772">
        <f t="shared" si="71"/>
        <v>7988.48</v>
      </c>
    </row>
    <row r="754" spans="2:24" ht="15.75" x14ac:dyDescent="0.25">
      <c r="B754" s="893" t="s">
        <v>313</v>
      </c>
      <c r="C754" s="892" t="s">
        <v>711</v>
      </c>
      <c r="D754" s="891">
        <v>43480</v>
      </c>
      <c r="E754" s="890">
        <v>4528.1099999999997</v>
      </c>
      <c r="F754" s="889"/>
      <c r="G754" s="888">
        <v>35</v>
      </c>
      <c r="H754" s="887">
        <f t="shared" si="66"/>
        <v>2</v>
      </c>
      <c r="I754" s="887">
        <v>-129.35999999999999</v>
      </c>
      <c r="J754" s="771">
        <f t="shared" si="67"/>
        <v>355.74</v>
      </c>
      <c r="K754" s="887">
        <v>226.38</v>
      </c>
      <c r="L754" s="772">
        <f t="shared" si="68"/>
        <v>4301.7299999999996</v>
      </c>
      <c r="N754" s="893" t="s">
        <v>311</v>
      </c>
      <c r="O754" s="892" t="s">
        <v>1375</v>
      </c>
      <c r="P754" s="891">
        <v>43728</v>
      </c>
      <c r="Q754" s="890">
        <v>18400</v>
      </c>
      <c r="R754" s="889"/>
      <c r="S754" s="888">
        <v>40</v>
      </c>
      <c r="T754" s="887">
        <f t="shared" si="69"/>
        <v>2</v>
      </c>
      <c r="U754" s="887">
        <v>459.96</v>
      </c>
      <c r="V754" s="771">
        <f t="shared" si="70"/>
        <v>-114.98999999999995</v>
      </c>
      <c r="W754" s="887">
        <v>344.97</v>
      </c>
      <c r="X754" s="772">
        <f t="shared" si="71"/>
        <v>18055.03</v>
      </c>
    </row>
    <row r="755" spans="2:24" ht="15.75" x14ac:dyDescent="0.25">
      <c r="B755" s="893" t="s">
        <v>313</v>
      </c>
      <c r="C755" s="892" t="s">
        <v>712</v>
      </c>
      <c r="D755" s="891">
        <v>43538</v>
      </c>
      <c r="E755" s="890">
        <v>11870.17</v>
      </c>
      <c r="F755" s="889"/>
      <c r="G755" s="888">
        <v>35</v>
      </c>
      <c r="H755" s="887">
        <f t="shared" si="66"/>
        <v>2</v>
      </c>
      <c r="I755" s="887">
        <v>-339.12</v>
      </c>
      <c r="J755" s="771">
        <f t="shared" si="67"/>
        <v>932.58</v>
      </c>
      <c r="K755" s="887">
        <v>593.46</v>
      </c>
      <c r="L755" s="772">
        <f t="shared" si="68"/>
        <v>11276.71</v>
      </c>
      <c r="N755" s="893" t="s">
        <v>311</v>
      </c>
      <c r="O755" s="892" t="s">
        <v>1376</v>
      </c>
      <c r="P755" s="891">
        <v>43921</v>
      </c>
      <c r="Q755" s="890">
        <v>17856.3</v>
      </c>
      <c r="R755" s="889"/>
      <c r="S755" s="888">
        <v>40</v>
      </c>
      <c r="T755" s="887">
        <f t="shared" si="69"/>
        <v>1</v>
      </c>
      <c r="U755" s="887">
        <v>446.40000000000003</v>
      </c>
      <c r="V755" s="771">
        <f t="shared" si="70"/>
        <v>-111.60000000000002</v>
      </c>
      <c r="W755" s="887">
        <v>334.8</v>
      </c>
      <c r="X755" s="772">
        <f t="shared" si="71"/>
        <v>17521.5</v>
      </c>
    </row>
    <row r="756" spans="2:24" ht="15.75" x14ac:dyDescent="0.25">
      <c r="B756" s="893" t="s">
        <v>313</v>
      </c>
      <c r="C756" s="892" t="s">
        <v>713</v>
      </c>
      <c r="D756" s="891">
        <v>43538</v>
      </c>
      <c r="E756" s="890">
        <v>1279.31</v>
      </c>
      <c r="F756" s="889"/>
      <c r="G756" s="888">
        <v>35</v>
      </c>
      <c r="H756" s="887">
        <f t="shared" si="66"/>
        <v>2</v>
      </c>
      <c r="I756" s="887">
        <v>-36.6</v>
      </c>
      <c r="J756" s="771">
        <f t="shared" si="67"/>
        <v>100.65</v>
      </c>
      <c r="K756" s="887">
        <v>64.05</v>
      </c>
      <c r="L756" s="772">
        <f t="shared" si="68"/>
        <v>1215.26</v>
      </c>
      <c r="N756" s="893" t="s">
        <v>311</v>
      </c>
      <c r="O756" s="892" t="s">
        <v>1378</v>
      </c>
      <c r="P756" s="891">
        <v>43809</v>
      </c>
      <c r="Q756" s="890">
        <v>9030.69</v>
      </c>
      <c r="R756" s="889"/>
      <c r="S756" s="888">
        <v>40</v>
      </c>
      <c r="T756" s="887">
        <f t="shared" si="69"/>
        <v>2</v>
      </c>
      <c r="U756" s="887">
        <v>225.71999999999997</v>
      </c>
      <c r="V756" s="771">
        <f t="shared" si="70"/>
        <v>-188.09999999999997</v>
      </c>
      <c r="W756" s="887">
        <v>37.619999999999997</v>
      </c>
      <c r="X756" s="772">
        <f t="shared" si="71"/>
        <v>8993.07</v>
      </c>
    </row>
    <row r="757" spans="2:24" ht="15.75" x14ac:dyDescent="0.25">
      <c r="B757" s="893" t="s">
        <v>313</v>
      </c>
      <c r="C757" s="892" t="s">
        <v>714</v>
      </c>
      <c r="D757" s="891">
        <v>43530</v>
      </c>
      <c r="E757" s="890">
        <v>68619.56</v>
      </c>
      <c r="F757" s="889"/>
      <c r="G757" s="888">
        <v>35</v>
      </c>
      <c r="H757" s="887">
        <f t="shared" si="66"/>
        <v>2</v>
      </c>
      <c r="I757" s="887">
        <v>-1960.56</v>
      </c>
      <c r="J757" s="771">
        <f t="shared" si="67"/>
        <v>5064.78</v>
      </c>
      <c r="K757" s="887">
        <v>3104.22</v>
      </c>
      <c r="L757" s="772">
        <f t="shared" si="68"/>
        <v>65515.34</v>
      </c>
      <c r="N757" s="893" t="s">
        <v>311</v>
      </c>
      <c r="O757" s="892" t="s">
        <v>1379</v>
      </c>
      <c r="P757" s="891">
        <v>43888</v>
      </c>
      <c r="Q757" s="890">
        <v>8829.4699999999993</v>
      </c>
      <c r="R757" s="889"/>
      <c r="S757" s="888">
        <v>40</v>
      </c>
      <c r="T757" s="887">
        <f t="shared" si="69"/>
        <v>1</v>
      </c>
      <c r="U757" s="887">
        <v>220.68</v>
      </c>
      <c r="V757" s="771">
        <f t="shared" si="70"/>
        <v>-183.9</v>
      </c>
      <c r="W757" s="887">
        <v>36.78</v>
      </c>
      <c r="X757" s="772">
        <f t="shared" si="71"/>
        <v>8792.6899999999987</v>
      </c>
    </row>
    <row r="758" spans="2:24" ht="15.75" x14ac:dyDescent="0.25">
      <c r="B758" s="893" t="s">
        <v>313</v>
      </c>
      <c r="C758" s="892" t="s">
        <v>715</v>
      </c>
      <c r="D758" s="891">
        <v>43409</v>
      </c>
      <c r="E758" s="890">
        <v>12857.89</v>
      </c>
      <c r="F758" s="889"/>
      <c r="G758" s="888">
        <v>35</v>
      </c>
      <c r="H758" s="887">
        <f t="shared" si="66"/>
        <v>3</v>
      </c>
      <c r="I758" s="887">
        <v>-367.32</v>
      </c>
      <c r="J758" s="771">
        <f t="shared" si="67"/>
        <v>948.91000000000008</v>
      </c>
      <c r="K758" s="887">
        <v>581.59</v>
      </c>
      <c r="L758" s="772">
        <f t="shared" si="68"/>
        <v>12276.3</v>
      </c>
      <c r="N758" s="893" t="s">
        <v>311</v>
      </c>
      <c r="O758" s="892" t="s">
        <v>1380</v>
      </c>
      <c r="P758" s="891">
        <v>44027</v>
      </c>
      <c r="Q758" s="890">
        <v>8910.67</v>
      </c>
      <c r="R758" s="889"/>
      <c r="S758" s="888">
        <v>40</v>
      </c>
      <c r="T758" s="887">
        <f t="shared" si="69"/>
        <v>1</v>
      </c>
      <c r="U758" s="887">
        <v>222.71999999999997</v>
      </c>
      <c r="V758" s="771">
        <f t="shared" si="70"/>
        <v>-185.59999999999997</v>
      </c>
      <c r="W758" s="887">
        <v>37.119999999999997</v>
      </c>
      <c r="X758" s="772">
        <f t="shared" si="71"/>
        <v>8873.5499999999993</v>
      </c>
    </row>
    <row r="759" spans="2:24" ht="15.75" x14ac:dyDescent="0.25">
      <c r="B759" s="893" t="s">
        <v>313</v>
      </c>
      <c r="C759" s="892" t="s">
        <v>716</v>
      </c>
      <c r="D759" s="891">
        <v>43538</v>
      </c>
      <c r="E759" s="890">
        <v>14151.83</v>
      </c>
      <c r="F759" s="889"/>
      <c r="G759" s="888">
        <v>35</v>
      </c>
      <c r="H759" s="887">
        <f t="shared" si="66"/>
        <v>2</v>
      </c>
      <c r="I759" s="887">
        <v>-404.28</v>
      </c>
      <c r="J759" s="771">
        <f t="shared" si="67"/>
        <v>1010.72</v>
      </c>
      <c r="K759" s="887">
        <v>606.44000000000005</v>
      </c>
      <c r="L759" s="772">
        <f t="shared" si="68"/>
        <v>13545.39</v>
      </c>
      <c r="N759" s="893" t="e">
        <v>#N/A</v>
      </c>
      <c r="O759" s="892" t="s">
        <v>1370</v>
      </c>
      <c r="P759" s="891">
        <v>43367</v>
      </c>
      <c r="Q759" s="890">
        <v>419.76</v>
      </c>
      <c r="R759" s="889"/>
      <c r="S759" s="888">
        <v>40</v>
      </c>
      <c r="T759" s="887">
        <f t="shared" si="69"/>
        <v>3</v>
      </c>
      <c r="U759" s="887">
        <v>10.44</v>
      </c>
      <c r="V759" s="771">
        <f t="shared" si="70"/>
        <v>9.5700000000000021</v>
      </c>
      <c r="W759" s="887">
        <v>20.010000000000002</v>
      </c>
      <c r="X759" s="772">
        <f t="shared" si="71"/>
        <v>399.75</v>
      </c>
    </row>
    <row r="760" spans="2:24" ht="15.75" x14ac:dyDescent="0.25">
      <c r="B760" s="893" t="s">
        <v>313</v>
      </c>
      <c r="C760" s="892" t="s">
        <v>717</v>
      </c>
      <c r="D760" s="891">
        <v>43481</v>
      </c>
      <c r="E760" s="890">
        <v>17637.29</v>
      </c>
      <c r="F760" s="889"/>
      <c r="G760" s="888">
        <v>35</v>
      </c>
      <c r="H760" s="887">
        <f t="shared" si="66"/>
        <v>2</v>
      </c>
      <c r="I760" s="887">
        <v>-503.88</v>
      </c>
      <c r="J760" s="771">
        <f t="shared" si="67"/>
        <v>1217.71</v>
      </c>
      <c r="K760" s="887">
        <v>713.83</v>
      </c>
      <c r="L760" s="772">
        <f t="shared" si="68"/>
        <v>16923.46</v>
      </c>
      <c r="N760" s="893" t="e">
        <v>#N/A</v>
      </c>
      <c r="O760" s="892" t="s">
        <v>1371</v>
      </c>
      <c r="P760" s="891">
        <v>43339</v>
      </c>
      <c r="Q760" s="890">
        <v>107.66</v>
      </c>
      <c r="R760" s="889"/>
      <c r="S760" s="888">
        <v>40</v>
      </c>
      <c r="T760" s="887">
        <f t="shared" si="69"/>
        <v>3</v>
      </c>
      <c r="U760" s="887">
        <v>2.64</v>
      </c>
      <c r="V760" s="771">
        <f t="shared" si="70"/>
        <v>2.4199999999999995</v>
      </c>
      <c r="W760" s="887">
        <v>5.0599999999999996</v>
      </c>
      <c r="X760" s="772">
        <f t="shared" si="71"/>
        <v>102.6</v>
      </c>
    </row>
    <row r="761" spans="2:24" ht="15.75" x14ac:dyDescent="0.25">
      <c r="B761" s="893" t="s">
        <v>313</v>
      </c>
      <c r="C761" s="892" t="s">
        <v>718</v>
      </c>
      <c r="D761" s="891">
        <v>43480</v>
      </c>
      <c r="E761" s="890">
        <v>9254.84</v>
      </c>
      <c r="F761" s="889"/>
      <c r="G761" s="888">
        <v>35</v>
      </c>
      <c r="H761" s="887">
        <f t="shared" si="66"/>
        <v>2</v>
      </c>
      <c r="I761" s="887">
        <v>-264.48</v>
      </c>
      <c r="J761" s="771">
        <f t="shared" si="67"/>
        <v>639.16000000000008</v>
      </c>
      <c r="K761" s="887">
        <v>374.68</v>
      </c>
      <c r="L761" s="772">
        <f t="shared" si="68"/>
        <v>8880.16</v>
      </c>
      <c r="N761" s="893" t="e">
        <v>#N/A</v>
      </c>
      <c r="O761" s="892" t="s">
        <v>1372</v>
      </c>
      <c r="P761" s="891">
        <v>43461</v>
      </c>
      <c r="Q761" s="890">
        <v>34.590000000000003</v>
      </c>
      <c r="R761" s="889"/>
      <c r="S761" s="888">
        <v>40</v>
      </c>
      <c r="T761" s="887">
        <f t="shared" si="69"/>
        <v>3</v>
      </c>
      <c r="U761" s="887">
        <v>0.84000000000000008</v>
      </c>
      <c r="V761" s="771">
        <f t="shared" si="70"/>
        <v>0.62999999999999989</v>
      </c>
      <c r="W761" s="887">
        <v>1.47</v>
      </c>
      <c r="X761" s="772">
        <f t="shared" si="71"/>
        <v>33.120000000000005</v>
      </c>
    </row>
    <row r="762" spans="2:24" ht="15.75" x14ac:dyDescent="0.25">
      <c r="B762" s="893" t="s">
        <v>313</v>
      </c>
      <c r="C762" s="892" t="s">
        <v>719</v>
      </c>
      <c r="D762" s="891">
        <v>43720</v>
      </c>
      <c r="E762" s="890">
        <v>10194.4</v>
      </c>
      <c r="F762" s="889"/>
      <c r="G762" s="888">
        <v>35</v>
      </c>
      <c r="H762" s="887">
        <f t="shared" si="66"/>
        <v>2</v>
      </c>
      <c r="I762" s="887">
        <v>-291.24</v>
      </c>
      <c r="J762" s="771">
        <f t="shared" si="67"/>
        <v>655.29</v>
      </c>
      <c r="K762" s="887">
        <v>364.05</v>
      </c>
      <c r="L762" s="772">
        <f t="shared" si="68"/>
        <v>9830.35</v>
      </c>
      <c r="N762" s="893" t="e">
        <v>#N/A</v>
      </c>
      <c r="O762" s="892" t="s">
        <v>1373</v>
      </c>
      <c r="P762" s="891">
        <v>43509</v>
      </c>
      <c r="Q762" s="890">
        <v>136.34</v>
      </c>
      <c r="R762" s="889"/>
      <c r="S762" s="888">
        <v>40</v>
      </c>
      <c r="T762" s="887">
        <f t="shared" si="69"/>
        <v>2</v>
      </c>
      <c r="U762" s="887">
        <v>3.3600000000000003</v>
      </c>
      <c r="V762" s="771">
        <f t="shared" si="70"/>
        <v>1.1200000000000001</v>
      </c>
      <c r="W762" s="887">
        <v>4.4800000000000004</v>
      </c>
      <c r="X762" s="772">
        <f t="shared" si="71"/>
        <v>131.86000000000001</v>
      </c>
    </row>
    <row r="763" spans="2:24" ht="15.75" x14ac:dyDescent="0.25">
      <c r="B763" s="893" t="s">
        <v>313</v>
      </c>
      <c r="C763" s="892" t="s">
        <v>720</v>
      </c>
      <c r="D763" s="891">
        <v>43811</v>
      </c>
      <c r="E763" s="890">
        <v>35448.68</v>
      </c>
      <c r="F763" s="889"/>
      <c r="G763" s="888">
        <v>35</v>
      </c>
      <c r="H763" s="887">
        <f t="shared" si="66"/>
        <v>2</v>
      </c>
      <c r="I763" s="887">
        <v>-1018.44</v>
      </c>
      <c r="J763" s="771">
        <f t="shared" si="67"/>
        <v>1925.75</v>
      </c>
      <c r="K763" s="887">
        <v>907.31</v>
      </c>
      <c r="L763" s="772">
        <f t="shared" si="68"/>
        <v>34541.370000000003</v>
      </c>
      <c r="N763" s="893" t="e">
        <v>#N/A</v>
      </c>
      <c r="O763" s="892" t="s">
        <v>1378</v>
      </c>
      <c r="P763" s="891">
        <v>43809</v>
      </c>
      <c r="Q763" s="890">
        <v>169.31</v>
      </c>
      <c r="R763" s="889"/>
      <c r="S763" s="888">
        <v>40</v>
      </c>
      <c r="T763" s="887">
        <f t="shared" si="69"/>
        <v>2</v>
      </c>
      <c r="U763" s="887">
        <v>4.2</v>
      </c>
      <c r="V763" s="771">
        <f t="shared" si="70"/>
        <v>-3.5</v>
      </c>
      <c r="W763" s="887">
        <v>0.7</v>
      </c>
      <c r="X763" s="772">
        <f t="shared" si="71"/>
        <v>168.61</v>
      </c>
    </row>
    <row r="764" spans="2:24" ht="15.75" x14ac:dyDescent="0.25">
      <c r="B764" s="893" t="s">
        <v>313</v>
      </c>
      <c r="C764" s="892" t="s">
        <v>721</v>
      </c>
      <c r="D764" s="891">
        <v>43803</v>
      </c>
      <c r="E764" s="890">
        <v>8748.58</v>
      </c>
      <c r="F764" s="889"/>
      <c r="G764" s="888">
        <v>35</v>
      </c>
      <c r="H764" s="887">
        <f t="shared" si="66"/>
        <v>2</v>
      </c>
      <c r="I764" s="887">
        <v>-249.96000000000004</v>
      </c>
      <c r="J764" s="771">
        <f t="shared" si="67"/>
        <v>520.75</v>
      </c>
      <c r="K764" s="887">
        <v>270.79000000000002</v>
      </c>
      <c r="L764" s="772">
        <f t="shared" si="68"/>
        <v>8477.7899999999991</v>
      </c>
      <c r="N764" s="893" t="e">
        <v>#N/A</v>
      </c>
      <c r="O764" s="892" t="s">
        <v>1379</v>
      </c>
      <c r="P764" s="891">
        <v>43888</v>
      </c>
      <c r="Q764" s="890">
        <v>370.53</v>
      </c>
      <c r="R764" s="889"/>
      <c r="S764" s="888">
        <v>40</v>
      </c>
      <c r="T764" s="887">
        <f t="shared" si="69"/>
        <v>1</v>
      </c>
      <c r="U764" s="887">
        <v>9.24</v>
      </c>
      <c r="V764" s="771">
        <f t="shared" si="70"/>
        <v>-7.7</v>
      </c>
      <c r="W764" s="887">
        <v>1.54</v>
      </c>
      <c r="X764" s="772">
        <f t="shared" si="71"/>
        <v>368.98999999999995</v>
      </c>
    </row>
    <row r="765" spans="2:24" ht="15.75" x14ac:dyDescent="0.25">
      <c r="B765" s="893" t="s">
        <v>313</v>
      </c>
      <c r="C765" s="892" t="s">
        <v>722</v>
      </c>
      <c r="D765" s="891">
        <v>43819</v>
      </c>
      <c r="E765" s="890">
        <v>5394.04</v>
      </c>
      <c r="F765" s="889"/>
      <c r="G765" s="888">
        <v>35</v>
      </c>
      <c r="H765" s="887">
        <f t="shared" si="66"/>
        <v>2</v>
      </c>
      <c r="I765" s="887">
        <v>-154.07999999999998</v>
      </c>
      <c r="J765" s="771">
        <f t="shared" si="67"/>
        <v>295.32</v>
      </c>
      <c r="K765" s="887">
        <v>141.24</v>
      </c>
      <c r="L765" s="772">
        <f t="shared" si="68"/>
        <v>5252.8</v>
      </c>
      <c r="N765" s="893" t="e">
        <v>#N/A</v>
      </c>
      <c r="O765" s="892" t="s">
        <v>1380</v>
      </c>
      <c r="P765" s="891">
        <v>44027</v>
      </c>
      <c r="Q765" s="890">
        <v>289.33</v>
      </c>
      <c r="R765" s="889"/>
      <c r="S765" s="888">
        <v>40</v>
      </c>
      <c r="T765" s="887">
        <f t="shared" si="69"/>
        <v>1</v>
      </c>
      <c r="U765" s="887">
        <v>7.1999999999999993</v>
      </c>
      <c r="V765" s="771">
        <f t="shared" si="70"/>
        <v>-5.9999999999999991</v>
      </c>
      <c r="W765" s="887">
        <v>1.2</v>
      </c>
      <c r="X765" s="772">
        <f t="shared" si="71"/>
        <v>288.13</v>
      </c>
    </row>
    <row r="766" spans="2:24" ht="15.75" x14ac:dyDescent="0.25">
      <c r="B766" s="893" t="s">
        <v>313</v>
      </c>
      <c r="C766" s="892" t="s">
        <v>723</v>
      </c>
      <c r="D766" s="891">
        <v>43922</v>
      </c>
      <c r="E766" s="890">
        <v>4325.83</v>
      </c>
      <c r="F766" s="889"/>
      <c r="G766" s="888">
        <v>8333333333333.25</v>
      </c>
      <c r="H766" s="887">
        <f t="shared" si="66"/>
        <v>1</v>
      </c>
      <c r="I766" s="887">
        <v>0</v>
      </c>
      <c r="J766" s="771">
        <f t="shared" si="67"/>
        <v>4325.83</v>
      </c>
      <c r="K766" s="887">
        <v>4325.83</v>
      </c>
      <c r="L766" s="772">
        <f t="shared" si="68"/>
        <v>0</v>
      </c>
      <c r="N766" s="893" t="s">
        <v>307</v>
      </c>
      <c r="O766" s="892" t="s">
        <v>558</v>
      </c>
      <c r="P766" s="891">
        <v>41182</v>
      </c>
      <c r="Q766" s="890">
        <v>1119.23</v>
      </c>
      <c r="R766" s="889"/>
      <c r="S766" s="888">
        <v>10</v>
      </c>
      <c r="T766" s="887">
        <f t="shared" si="69"/>
        <v>9</v>
      </c>
      <c r="U766" s="887">
        <v>112.80000000000001</v>
      </c>
      <c r="V766" s="771">
        <f t="shared" si="70"/>
        <v>818.32999999999993</v>
      </c>
      <c r="W766" s="887">
        <v>931.13</v>
      </c>
      <c r="X766" s="772">
        <f t="shared" si="71"/>
        <v>188.10000000000002</v>
      </c>
    </row>
    <row r="767" spans="2:24" ht="15.75" x14ac:dyDescent="0.25">
      <c r="B767" s="893" t="s">
        <v>313</v>
      </c>
      <c r="C767" s="892" t="s">
        <v>724</v>
      </c>
      <c r="D767" s="891">
        <v>43358</v>
      </c>
      <c r="E767" s="890">
        <v>20469.41</v>
      </c>
      <c r="F767" s="889"/>
      <c r="G767" s="888">
        <v>35</v>
      </c>
      <c r="H767" s="887">
        <f t="shared" si="66"/>
        <v>3</v>
      </c>
      <c r="I767" s="887">
        <v>-584.40000000000009</v>
      </c>
      <c r="J767" s="771">
        <f t="shared" si="67"/>
        <v>1915.6200000000001</v>
      </c>
      <c r="K767" s="887">
        <v>1331.22</v>
      </c>
      <c r="L767" s="772">
        <f t="shared" si="68"/>
        <v>19138.189999999999</v>
      </c>
      <c r="N767" s="893" t="s">
        <v>307</v>
      </c>
      <c r="O767" s="892" t="s">
        <v>2250</v>
      </c>
      <c r="P767" s="891">
        <v>39447</v>
      </c>
      <c r="Q767" s="890">
        <v>526.79</v>
      </c>
      <c r="R767" s="889"/>
      <c r="S767" s="888">
        <v>30</v>
      </c>
      <c r="T767" s="887">
        <f t="shared" si="69"/>
        <v>14</v>
      </c>
      <c r="U767" s="887">
        <v>17.64</v>
      </c>
      <c r="V767" s="771">
        <f t="shared" si="70"/>
        <v>212.75</v>
      </c>
      <c r="W767" s="887">
        <v>230.39</v>
      </c>
      <c r="X767" s="772">
        <f t="shared" si="71"/>
        <v>296.39999999999998</v>
      </c>
    </row>
    <row r="768" spans="2:24" ht="15.75" x14ac:dyDescent="0.25">
      <c r="B768" s="893" t="s">
        <v>313</v>
      </c>
      <c r="C768" s="892" t="s">
        <v>725</v>
      </c>
      <c r="D768" s="891">
        <v>43130</v>
      </c>
      <c r="E768" s="890">
        <v>717.31</v>
      </c>
      <c r="F768" s="889"/>
      <c r="G768" s="888">
        <v>35</v>
      </c>
      <c r="H768" s="887">
        <f t="shared" si="66"/>
        <v>3</v>
      </c>
      <c r="I768" s="887">
        <v>-20.52</v>
      </c>
      <c r="J768" s="771">
        <f t="shared" si="67"/>
        <v>75.52</v>
      </c>
      <c r="K768" s="887">
        <v>55</v>
      </c>
      <c r="L768" s="772">
        <f t="shared" si="68"/>
        <v>662.31</v>
      </c>
      <c r="N768" s="893" t="s">
        <v>307</v>
      </c>
      <c r="O768" s="892" t="s">
        <v>2250</v>
      </c>
      <c r="P768" s="891">
        <v>39447</v>
      </c>
      <c r="Q768" s="890">
        <v>54551.27</v>
      </c>
      <c r="R768" s="889"/>
      <c r="S768" s="888">
        <v>30</v>
      </c>
      <c r="T768" s="887">
        <f t="shared" si="69"/>
        <v>14</v>
      </c>
      <c r="U768" s="887">
        <v>1830.6000000000001</v>
      </c>
      <c r="V768" s="771">
        <f t="shared" si="70"/>
        <v>22059.13</v>
      </c>
      <c r="W768" s="887">
        <v>23889.73</v>
      </c>
      <c r="X768" s="772">
        <f t="shared" si="71"/>
        <v>30661.539999999997</v>
      </c>
    </row>
    <row r="769" spans="2:24" ht="15.75" x14ac:dyDescent="0.25">
      <c r="B769" s="893" t="s">
        <v>313</v>
      </c>
      <c r="C769" s="892" t="s">
        <v>726</v>
      </c>
      <c r="D769" s="891">
        <v>42521</v>
      </c>
      <c r="E769" s="890">
        <v>8971.49</v>
      </c>
      <c r="F769" s="889"/>
      <c r="G769" s="888">
        <v>35</v>
      </c>
      <c r="H769" s="887">
        <f t="shared" si="66"/>
        <v>5</v>
      </c>
      <c r="I769" s="887">
        <v>-256.20000000000005</v>
      </c>
      <c r="J769" s="771">
        <f t="shared" si="67"/>
        <v>1412.67</v>
      </c>
      <c r="K769" s="887">
        <v>1156.47</v>
      </c>
      <c r="L769" s="772">
        <f t="shared" si="68"/>
        <v>7815.0199999999995</v>
      </c>
      <c r="N769" s="893" t="s">
        <v>307</v>
      </c>
      <c r="O769" s="892" t="s">
        <v>2250</v>
      </c>
      <c r="P769" s="891">
        <v>39447</v>
      </c>
      <c r="Q769" s="890">
        <v>18641.43</v>
      </c>
      <c r="R769" s="889"/>
      <c r="S769" s="888">
        <v>30</v>
      </c>
      <c r="T769" s="887">
        <f t="shared" si="69"/>
        <v>14</v>
      </c>
      <c r="U769" s="887">
        <v>625.56000000000006</v>
      </c>
      <c r="V769" s="771">
        <f t="shared" si="70"/>
        <v>7538.3099999999995</v>
      </c>
      <c r="W769" s="887">
        <v>8163.87</v>
      </c>
      <c r="X769" s="772">
        <f t="shared" si="71"/>
        <v>10477.560000000001</v>
      </c>
    </row>
    <row r="770" spans="2:24" ht="15.75" x14ac:dyDescent="0.25">
      <c r="B770" s="893" t="s">
        <v>313</v>
      </c>
      <c r="C770" s="892" t="s">
        <v>727</v>
      </c>
      <c r="D770" s="891">
        <v>43130</v>
      </c>
      <c r="E770" s="890">
        <v>14454.06</v>
      </c>
      <c r="F770" s="889"/>
      <c r="G770" s="888">
        <v>35</v>
      </c>
      <c r="H770" s="887">
        <f t="shared" si="66"/>
        <v>3</v>
      </c>
      <c r="I770" s="887">
        <v>-412.92000000000007</v>
      </c>
      <c r="J770" s="771">
        <f t="shared" si="67"/>
        <v>1517.0900000000001</v>
      </c>
      <c r="K770" s="887">
        <v>1104.17</v>
      </c>
      <c r="L770" s="772">
        <f t="shared" si="68"/>
        <v>13349.89</v>
      </c>
      <c r="N770" s="893" t="s">
        <v>307</v>
      </c>
      <c r="O770" s="892" t="s">
        <v>2250</v>
      </c>
      <c r="P770" s="891">
        <v>36891</v>
      </c>
      <c r="Q770" s="890">
        <v>212661.92</v>
      </c>
      <c r="R770" s="889"/>
      <c r="S770" s="888">
        <v>30</v>
      </c>
      <c r="T770" s="887">
        <f t="shared" si="69"/>
        <v>21</v>
      </c>
      <c r="U770" s="887">
        <v>7121.52</v>
      </c>
      <c r="V770" s="771">
        <f t="shared" si="70"/>
        <v>135511.6</v>
      </c>
      <c r="W770" s="887">
        <v>142633.12</v>
      </c>
      <c r="X770" s="772">
        <f t="shared" si="71"/>
        <v>70028.800000000017</v>
      </c>
    </row>
    <row r="771" spans="2:24" ht="15.75" x14ac:dyDescent="0.25">
      <c r="B771" s="893" t="s">
        <v>313</v>
      </c>
      <c r="C771" s="892" t="s">
        <v>728</v>
      </c>
      <c r="D771" s="891">
        <v>41973</v>
      </c>
      <c r="E771" s="890">
        <v>38554.769999999997</v>
      </c>
      <c r="F771" s="889"/>
      <c r="G771" s="888">
        <v>35</v>
      </c>
      <c r="H771" s="887">
        <f t="shared" si="66"/>
        <v>7</v>
      </c>
      <c r="I771" s="887">
        <v>-1101.1200000000001</v>
      </c>
      <c r="J771" s="771">
        <f t="shared" si="67"/>
        <v>7814.94</v>
      </c>
      <c r="K771" s="887">
        <v>6713.82</v>
      </c>
      <c r="L771" s="772">
        <f t="shared" si="68"/>
        <v>31840.949999999997</v>
      </c>
      <c r="N771" s="893" t="s">
        <v>307</v>
      </c>
      <c r="O771" s="892" t="s">
        <v>2250</v>
      </c>
      <c r="P771" s="891">
        <v>36525</v>
      </c>
      <c r="Q771" s="890">
        <v>102140</v>
      </c>
      <c r="R771" s="889"/>
      <c r="S771" s="888">
        <v>30</v>
      </c>
      <c r="T771" s="887">
        <f t="shared" si="69"/>
        <v>22</v>
      </c>
      <c r="U771" s="887">
        <v>3421.32</v>
      </c>
      <c r="V771" s="771">
        <f t="shared" si="70"/>
        <v>68496.489999999991</v>
      </c>
      <c r="W771" s="887">
        <v>71917.81</v>
      </c>
      <c r="X771" s="772">
        <f t="shared" si="71"/>
        <v>30222.190000000002</v>
      </c>
    </row>
    <row r="772" spans="2:24" ht="15.75" x14ac:dyDescent="0.25">
      <c r="B772" s="893" t="s">
        <v>313</v>
      </c>
      <c r="C772" s="892" t="s">
        <v>729</v>
      </c>
      <c r="D772" s="891">
        <v>42825</v>
      </c>
      <c r="E772" s="890">
        <v>78469.75</v>
      </c>
      <c r="F772" s="889"/>
      <c r="G772" s="888">
        <v>35</v>
      </c>
      <c r="H772" s="887">
        <f t="shared" si="66"/>
        <v>4</v>
      </c>
      <c r="I772" s="887">
        <v>-2241.12</v>
      </c>
      <c r="J772" s="771">
        <f t="shared" si="67"/>
        <v>10489.82</v>
      </c>
      <c r="K772" s="887">
        <v>8248.7000000000007</v>
      </c>
      <c r="L772" s="772">
        <f t="shared" si="68"/>
        <v>70221.05</v>
      </c>
      <c r="N772" s="893" t="s">
        <v>307</v>
      </c>
      <c r="O772" s="892" t="s">
        <v>2250</v>
      </c>
      <c r="P772" s="891">
        <v>36160</v>
      </c>
      <c r="Q772" s="890">
        <v>99356.479999999996</v>
      </c>
      <c r="R772" s="889"/>
      <c r="S772" s="888">
        <v>30</v>
      </c>
      <c r="T772" s="887">
        <f t="shared" si="69"/>
        <v>23</v>
      </c>
      <c r="U772" s="887">
        <v>3329.16</v>
      </c>
      <c r="V772" s="771">
        <f t="shared" si="70"/>
        <v>69949.34</v>
      </c>
      <c r="W772" s="887">
        <v>73278.5</v>
      </c>
      <c r="X772" s="772">
        <f t="shared" si="71"/>
        <v>26077.979999999996</v>
      </c>
    </row>
    <row r="773" spans="2:24" ht="15.75" x14ac:dyDescent="0.25">
      <c r="B773" s="893" t="s">
        <v>313</v>
      </c>
      <c r="C773" s="892" t="s">
        <v>532</v>
      </c>
      <c r="D773" s="891">
        <v>32142</v>
      </c>
      <c r="E773" s="890">
        <v>175</v>
      </c>
      <c r="F773" s="889"/>
      <c r="G773" s="888">
        <v>30</v>
      </c>
      <c r="H773" s="887">
        <f t="shared" si="66"/>
        <v>30</v>
      </c>
      <c r="I773" s="887">
        <v>0</v>
      </c>
      <c r="J773" s="771">
        <f t="shared" si="67"/>
        <v>175</v>
      </c>
      <c r="K773" s="887">
        <v>175</v>
      </c>
      <c r="L773" s="772">
        <f t="shared" si="68"/>
        <v>0</v>
      </c>
      <c r="N773" s="893" t="s">
        <v>307</v>
      </c>
      <c r="O773" s="892" t="s">
        <v>2250</v>
      </c>
      <c r="P773" s="891">
        <v>36525</v>
      </c>
      <c r="Q773" s="890">
        <v>51494.33</v>
      </c>
      <c r="R773" s="889"/>
      <c r="S773" s="888">
        <v>30</v>
      </c>
      <c r="T773" s="887">
        <f t="shared" si="69"/>
        <v>22</v>
      </c>
      <c r="U773" s="887">
        <v>1724.88</v>
      </c>
      <c r="V773" s="771">
        <f t="shared" si="70"/>
        <v>34532.810000000005</v>
      </c>
      <c r="W773" s="887">
        <v>36257.69</v>
      </c>
      <c r="X773" s="772">
        <f t="shared" si="71"/>
        <v>15236.64</v>
      </c>
    </row>
    <row r="774" spans="2:24" ht="15.75" x14ac:dyDescent="0.25">
      <c r="B774" s="893" t="s">
        <v>313</v>
      </c>
      <c r="C774" s="892" t="s">
        <v>532</v>
      </c>
      <c r="D774" s="891">
        <v>28125</v>
      </c>
      <c r="E774" s="890">
        <v>185.82</v>
      </c>
      <c r="F774" s="889"/>
      <c r="G774" s="888">
        <v>8.3333333333333329E-2</v>
      </c>
      <c r="H774" s="887">
        <f t="shared" si="66"/>
        <v>8.3333333333333329E-2</v>
      </c>
      <c r="I774" s="887">
        <v>0</v>
      </c>
      <c r="J774" s="771">
        <f t="shared" si="67"/>
        <v>185.82</v>
      </c>
      <c r="K774" s="887">
        <v>185.82</v>
      </c>
      <c r="L774" s="772">
        <f t="shared" si="68"/>
        <v>0</v>
      </c>
      <c r="N774" s="893" t="s">
        <v>307</v>
      </c>
      <c r="O774" s="892" t="s">
        <v>2250</v>
      </c>
      <c r="P774" s="891">
        <v>36525</v>
      </c>
      <c r="Q774" s="890">
        <v>51382.71</v>
      </c>
      <c r="R774" s="889"/>
      <c r="S774" s="888">
        <v>30</v>
      </c>
      <c r="T774" s="887">
        <f t="shared" si="69"/>
        <v>22</v>
      </c>
      <c r="U774" s="887">
        <v>1721.16</v>
      </c>
      <c r="V774" s="771">
        <f t="shared" si="70"/>
        <v>34458.089999999997</v>
      </c>
      <c r="W774" s="887">
        <v>36179.25</v>
      </c>
      <c r="X774" s="772">
        <f t="shared" si="71"/>
        <v>15203.46</v>
      </c>
    </row>
    <row r="775" spans="2:24" ht="15.75" x14ac:dyDescent="0.25">
      <c r="B775" s="893" t="s">
        <v>313</v>
      </c>
      <c r="C775" s="892" t="s">
        <v>532</v>
      </c>
      <c r="D775" s="891">
        <v>33603</v>
      </c>
      <c r="E775" s="890">
        <v>343</v>
      </c>
      <c r="F775" s="889"/>
      <c r="G775" s="888">
        <v>30</v>
      </c>
      <c r="H775" s="887">
        <f t="shared" si="66"/>
        <v>30</v>
      </c>
      <c r="I775" s="887">
        <v>-11.76</v>
      </c>
      <c r="J775" s="771">
        <f t="shared" si="67"/>
        <v>345.99</v>
      </c>
      <c r="K775" s="887">
        <v>334.23</v>
      </c>
      <c r="L775" s="772">
        <f t="shared" si="68"/>
        <v>8.7699999999999818</v>
      </c>
      <c r="N775" s="893" t="s">
        <v>307</v>
      </c>
      <c r="O775" s="892" t="s">
        <v>2250</v>
      </c>
      <c r="P775" s="891">
        <v>36160</v>
      </c>
      <c r="Q775" s="890">
        <v>49335.44</v>
      </c>
      <c r="R775" s="889"/>
      <c r="S775" s="888">
        <v>30</v>
      </c>
      <c r="T775" s="887">
        <f t="shared" si="69"/>
        <v>23</v>
      </c>
      <c r="U775" s="887">
        <v>1653.12</v>
      </c>
      <c r="V775" s="771">
        <f t="shared" si="70"/>
        <v>34733.360000000001</v>
      </c>
      <c r="W775" s="887">
        <v>36386.480000000003</v>
      </c>
      <c r="X775" s="772">
        <f t="shared" si="71"/>
        <v>12948.96</v>
      </c>
    </row>
    <row r="776" spans="2:24" ht="15.75" x14ac:dyDescent="0.25">
      <c r="B776" s="893" t="s">
        <v>313</v>
      </c>
      <c r="C776" s="892" t="s">
        <v>532</v>
      </c>
      <c r="D776" s="891">
        <v>31777</v>
      </c>
      <c r="E776" s="890">
        <v>829</v>
      </c>
      <c r="F776" s="889"/>
      <c r="G776" s="888">
        <v>30</v>
      </c>
      <c r="H776" s="887">
        <f t="shared" ref="H776:H839" si="72">IF(E776&lt;&gt;"",IF((TestEOY-D776)/365&gt;G776,G776,ROUNDUP(((TestEOY-D776)/365),0)),"")</f>
        <v>30</v>
      </c>
      <c r="I776" s="887">
        <v>0</v>
      </c>
      <c r="J776" s="771">
        <f t="shared" ref="J776:J839" si="73">K776-I776</f>
        <v>829</v>
      </c>
      <c r="K776" s="887">
        <v>829</v>
      </c>
      <c r="L776" s="772">
        <f t="shared" ref="L776:L839" si="74">IFERROR(IF(K776&gt;E776,0,(+E776-K776))-F776,"")</f>
        <v>0</v>
      </c>
      <c r="N776" s="893" t="s">
        <v>307</v>
      </c>
      <c r="O776" s="892" t="s">
        <v>2250</v>
      </c>
      <c r="P776" s="891">
        <v>36160</v>
      </c>
      <c r="Q776" s="890">
        <v>48812.03</v>
      </c>
      <c r="R776" s="889"/>
      <c r="S776" s="888">
        <v>30</v>
      </c>
      <c r="T776" s="887">
        <f t="shared" ref="T776:T839" si="75">IF(Q776&lt;&gt;"",IF((TestEOY-P776)/365&gt;S776,S776,ROUNDUP(((TestEOY-P776)/365),0)),"")</f>
        <v>23</v>
      </c>
      <c r="U776" s="887">
        <v>1644.12</v>
      </c>
      <c r="V776" s="771">
        <f t="shared" ref="V776:V839" si="76">W776-U776</f>
        <v>34426.219999999994</v>
      </c>
      <c r="W776" s="887">
        <v>36070.339999999997</v>
      </c>
      <c r="X776" s="772">
        <f t="shared" ref="X776:X839" si="77">IFERROR(IF(W776&gt;Q776,0,(+Q776-W776))-R776,"")</f>
        <v>12741.690000000002</v>
      </c>
    </row>
    <row r="777" spans="2:24" ht="15.75" x14ac:dyDescent="0.25">
      <c r="B777" s="893" t="s">
        <v>313</v>
      </c>
      <c r="C777" s="892" t="s">
        <v>532</v>
      </c>
      <c r="D777" s="891">
        <v>30681</v>
      </c>
      <c r="E777" s="890">
        <v>1297.28</v>
      </c>
      <c r="F777" s="889"/>
      <c r="G777" s="888">
        <v>30</v>
      </c>
      <c r="H777" s="887">
        <f t="shared" si="72"/>
        <v>30</v>
      </c>
      <c r="I777" s="887">
        <v>0</v>
      </c>
      <c r="J777" s="771">
        <f t="shared" si="73"/>
        <v>1297.28</v>
      </c>
      <c r="K777" s="887">
        <v>1297.28</v>
      </c>
      <c r="L777" s="772">
        <f t="shared" si="74"/>
        <v>0</v>
      </c>
      <c r="N777" s="893" t="s">
        <v>307</v>
      </c>
      <c r="O777" s="892" t="s">
        <v>2250</v>
      </c>
      <c r="P777" s="891">
        <v>35795</v>
      </c>
      <c r="Q777" s="890">
        <v>15994.85</v>
      </c>
      <c r="R777" s="889"/>
      <c r="S777" s="888">
        <v>30</v>
      </c>
      <c r="T777" s="887">
        <f t="shared" si="75"/>
        <v>24</v>
      </c>
      <c r="U777" s="887">
        <v>536.16</v>
      </c>
      <c r="V777" s="771">
        <f t="shared" si="76"/>
        <v>11795.34</v>
      </c>
      <c r="W777" s="887">
        <v>12331.5</v>
      </c>
      <c r="X777" s="772">
        <f t="shared" si="77"/>
        <v>3663.3500000000004</v>
      </c>
    </row>
    <row r="778" spans="2:24" ht="15.75" x14ac:dyDescent="0.25">
      <c r="B778" s="893" t="s">
        <v>313</v>
      </c>
      <c r="C778" s="892" t="s">
        <v>532</v>
      </c>
      <c r="D778" s="891">
        <v>28490</v>
      </c>
      <c r="E778" s="890">
        <v>1293.3900000000001</v>
      </c>
      <c r="F778" s="889"/>
      <c r="G778" s="888">
        <v>8.3333333333333329E-2</v>
      </c>
      <c r="H778" s="887">
        <f t="shared" si="72"/>
        <v>8.3333333333333329E-2</v>
      </c>
      <c r="I778" s="887">
        <v>0</v>
      </c>
      <c r="J778" s="771">
        <f t="shared" si="73"/>
        <v>1293.3900000000001</v>
      </c>
      <c r="K778" s="887">
        <v>1293.3900000000001</v>
      </c>
      <c r="L778" s="772">
        <f t="shared" si="74"/>
        <v>0</v>
      </c>
      <c r="N778" s="893" t="s">
        <v>307</v>
      </c>
      <c r="O778" s="892" t="s">
        <v>2250</v>
      </c>
      <c r="P778" s="891">
        <v>37986</v>
      </c>
      <c r="Q778" s="890">
        <v>447.5</v>
      </c>
      <c r="R778" s="889"/>
      <c r="S778" s="888">
        <v>30</v>
      </c>
      <c r="T778" s="887">
        <f t="shared" si="75"/>
        <v>18</v>
      </c>
      <c r="U778" s="887">
        <v>15</v>
      </c>
      <c r="V778" s="771">
        <f t="shared" si="76"/>
        <v>240.51</v>
      </c>
      <c r="W778" s="887">
        <v>255.51</v>
      </c>
      <c r="X778" s="772">
        <f t="shared" si="77"/>
        <v>191.99</v>
      </c>
    </row>
    <row r="779" spans="2:24" ht="15.75" x14ac:dyDescent="0.25">
      <c r="B779" s="893" t="s">
        <v>313</v>
      </c>
      <c r="C779" s="892" t="s">
        <v>532</v>
      </c>
      <c r="D779" s="891">
        <v>33238</v>
      </c>
      <c r="E779" s="890">
        <v>2303</v>
      </c>
      <c r="F779" s="889"/>
      <c r="G779" s="888">
        <v>30</v>
      </c>
      <c r="H779" s="887">
        <f t="shared" si="72"/>
        <v>30</v>
      </c>
      <c r="I779" s="887">
        <v>0</v>
      </c>
      <c r="J779" s="771">
        <f t="shared" si="73"/>
        <v>2303</v>
      </c>
      <c r="K779" s="887">
        <v>2303</v>
      </c>
      <c r="L779" s="772">
        <f t="shared" si="74"/>
        <v>0</v>
      </c>
      <c r="N779" s="893">
        <v>0</v>
      </c>
      <c r="O779" s="892" t="s">
        <v>651</v>
      </c>
      <c r="P779" s="891">
        <v>39447</v>
      </c>
      <c r="Q779" s="890">
        <v>8845</v>
      </c>
      <c r="R779" s="889"/>
      <c r="S779" s="888">
        <v>35</v>
      </c>
      <c r="T779" s="887">
        <f t="shared" si="75"/>
        <v>14</v>
      </c>
      <c r="U779" s="887">
        <v>254.16</v>
      </c>
      <c r="V779" s="771">
        <f t="shared" si="76"/>
        <v>3064</v>
      </c>
      <c r="W779" s="887">
        <v>3318.16</v>
      </c>
      <c r="X779" s="772">
        <f t="shared" si="77"/>
        <v>5526.84</v>
      </c>
    </row>
    <row r="780" spans="2:24" ht="15.75" x14ac:dyDescent="0.25">
      <c r="B780" s="893" t="s">
        <v>313</v>
      </c>
      <c r="C780" s="892" t="s">
        <v>532</v>
      </c>
      <c r="D780" s="891">
        <v>28855</v>
      </c>
      <c r="E780" s="890">
        <v>533.70000000000005</v>
      </c>
      <c r="F780" s="889"/>
      <c r="G780" s="888">
        <v>8.3333333333333329E-2</v>
      </c>
      <c r="H780" s="887">
        <f t="shared" si="72"/>
        <v>8.3333333333333329E-2</v>
      </c>
      <c r="I780" s="887">
        <v>0</v>
      </c>
      <c r="J780" s="771">
        <f t="shared" si="73"/>
        <v>533.70000000000005</v>
      </c>
      <c r="K780" s="887">
        <v>533.70000000000005</v>
      </c>
      <c r="L780" s="772">
        <f t="shared" si="74"/>
        <v>0</v>
      </c>
      <c r="N780" s="893">
        <v>0</v>
      </c>
      <c r="O780" s="892" t="s">
        <v>651</v>
      </c>
      <c r="P780" s="891">
        <v>39447</v>
      </c>
      <c r="Q780" s="890">
        <v>3052.11</v>
      </c>
      <c r="R780" s="889"/>
      <c r="S780" s="888">
        <v>35</v>
      </c>
      <c r="T780" s="887">
        <f t="shared" si="75"/>
        <v>14</v>
      </c>
      <c r="U780" s="887">
        <v>87.72</v>
      </c>
      <c r="V780" s="771">
        <f t="shared" si="76"/>
        <v>1057.4100000000001</v>
      </c>
      <c r="W780" s="887">
        <v>1145.1300000000001</v>
      </c>
      <c r="X780" s="772">
        <f t="shared" si="77"/>
        <v>1906.98</v>
      </c>
    </row>
    <row r="781" spans="2:24" ht="15.75" x14ac:dyDescent="0.25">
      <c r="B781" s="893" t="s">
        <v>313</v>
      </c>
      <c r="C781" s="892" t="s">
        <v>532</v>
      </c>
      <c r="D781" s="891">
        <v>29220</v>
      </c>
      <c r="E781" s="890">
        <v>3675.46</v>
      </c>
      <c r="F781" s="889"/>
      <c r="G781" s="888">
        <v>8.3333333333333329E-2</v>
      </c>
      <c r="H781" s="887">
        <f t="shared" si="72"/>
        <v>8.3333333333333329E-2</v>
      </c>
      <c r="I781" s="887">
        <v>0</v>
      </c>
      <c r="J781" s="771">
        <f t="shared" si="73"/>
        <v>3675.46</v>
      </c>
      <c r="K781" s="887">
        <v>3675.46</v>
      </c>
      <c r="L781" s="772">
        <f t="shared" si="74"/>
        <v>0</v>
      </c>
      <c r="N781" s="893">
        <v>0</v>
      </c>
      <c r="O781" s="892" t="s">
        <v>651</v>
      </c>
      <c r="P781" s="891">
        <v>39447</v>
      </c>
      <c r="Q781" s="890">
        <v>3052.11</v>
      </c>
      <c r="R781" s="889"/>
      <c r="S781" s="888">
        <v>35</v>
      </c>
      <c r="T781" s="887">
        <f t="shared" si="75"/>
        <v>14</v>
      </c>
      <c r="U781" s="887">
        <v>87.72</v>
      </c>
      <c r="V781" s="771">
        <f t="shared" si="76"/>
        <v>1057.4100000000001</v>
      </c>
      <c r="W781" s="887">
        <v>1145.1300000000001</v>
      </c>
      <c r="X781" s="772">
        <f t="shared" si="77"/>
        <v>1906.98</v>
      </c>
    </row>
    <row r="782" spans="2:24" ht="15.75" x14ac:dyDescent="0.25">
      <c r="B782" s="893" t="s">
        <v>313</v>
      </c>
      <c r="C782" s="892" t="s">
        <v>532</v>
      </c>
      <c r="D782" s="891">
        <v>29951</v>
      </c>
      <c r="E782" s="890">
        <v>5672.39</v>
      </c>
      <c r="F782" s="889"/>
      <c r="G782" s="888">
        <v>8.3333333333333329E-2</v>
      </c>
      <c r="H782" s="887">
        <f t="shared" si="72"/>
        <v>8.3333333333333329E-2</v>
      </c>
      <c r="I782" s="887">
        <v>0</v>
      </c>
      <c r="J782" s="771">
        <f t="shared" si="73"/>
        <v>5672.39</v>
      </c>
      <c r="K782" s="887">
        <v>5672.39</v>
      </c>
      <c r="L782" s="772">
        <f t="shared" si="74"/>
        <v>0</v>
      </c>
      <c r="N782" s="893" t="s">
        <v>313</v>
      </c>
      <c r="O782" s="892" t="s">
        <v>532</v>
      </c>
      <c r="P782" s="891">
        <v>39447</v>
      </c>
      <c r="Q782" s="890">
        <v>9504</v>
      </c>
      <c r="R782" s="889"/>
      <c r="S782" s="888">
        <v>35</v>
      </c>
      <c r="T782" s="887">
        <f t="shared" si="75"/>
        <v>14</v>
      </c>
      <c r="U782" s="887">
        <v>272.28000000000003</v>
      </c>
      <c r="V782" s="771">
        <f t="shared" si="76"/>
        <v>3286.43</v>
      </c>
      <c r="W782" s="887">
        <v>3558.71</v>
      </c>
      <c r="X782" s="772">
        <f t="shared" si="77"/>
        <v>5945.29</v>
      </c>
    </row>
    <row r="783" spans="2:24" ht="15.75" x14ac:dyDescent="0.25">
      <c r="B783" s="893" t="s">
        <v>313</v>
      </c>
      <c r="C783" s="892" t="s">
        <v>532</v>
      </c>
      <c r="D783" s="891">
        <v>31412</v>
      </c>
      <c r="E783" s="890">
        <v>6280</v>
      </c>
      <c r="F783" s="889"/>
      <c r="G783" s="888">
        <v>30</v>
      </c>
      <c r="H783" s="887">
        <f t="shared" si="72"/>
        <v>30</v>
      </c>
      <c r="I783" s="887">
        <v>0</v>
      </c>
      <c r="J783" s="771">
        <f t="shared" si="73"/>
        <v>6280</v>
      </c>
      <c r="K783" s="887">
        <v>6280</v>
      </c>
      <c r="L783" s="772">
        <f t="shared" si="74"/>
        <v>0</v>
      </c>
      <c r="N783" s="893" t="s">
        <v>313</v>
      </c>
      <c r="O783" s="892" t="s">
        <v>532</v>
      </c>
      <c r="P783" s="891">
        <v>39447</v>
      </c>
      <c r="Q783" s="890">
        <v>7679.92</v>
      </c>
      <c r="R783" s="889"/>
      <c r="S783" s="888">
        <v>35</v>
      </c>
      <c r="T783" s="887">
        <f t="shared" si="75"/>
        <v>14</v>
      </c>
      <c r="U783" s="887">
        <v>219.96000000000004</v>
      </c>
      <c r="V783" s="771">
        <f t="shared" si="76"/>
        <v>2656.19</v>
      </c>
      <c r="W783" s="887">
        <v>2876.15</v>
      </c>
      <c r="X783" s="772">
        <f t="shared" si="77"/>
        <v>4803.7700000000004</v>
      </c>
    </row>
    <row r="784" spans="2:24" ht="15.75" x14ac:dyDescent="0.25">
      <c r="B784" s="893" t="s">
        <v>313</v>
      </c>
      <c r="C784" s="892" t="s">
        <v>532</v>
      </c>
      <c r="D784" s="891">
        <v>32873</v>
      </c>
      <c r="E784" s="890">
        <v>6551</v>
      </c>
      <c r="F784" s="889"/>
      <c r="G784" s="888">
        <v>30</v>
      </c>
      <c r="H784" s="887">
        <f t="shared" si="72"/>
        <v>30</v>
      </c>
      <c r="I784" s="887">
        <v>0</v>
      </c>
      <c r="J784" s="771">
        <f t="shared" si="73"/>
        <v>6551</v>
      </c>
      <c r="K784" s="887">
        <v>6551</v>
      </c>
      <c r="L784" s="772">
        <f t="shared" si="74"/>
        <v>0</v>
      </c>
      <c r="N784" s="893" t="s">
        <v>313</v>
      </c>
      <c r="O784" s="892" t="s">
        <v>532</v>
      </c>
      <c r="P784" s="891">
        <v>39447</v>
      </c>
      <c r="Q784" s="890">
        <v>7679.92</v>
      </c>
      <c r="R784" s="889"/>
      <c r="S784" s="888">
        <v>35</v>
      </c>
      <c r="T784" s="887">
        <f t="shared" si="75"/>
        <v>14</v>
      </c>
      <c r="U784" s="887">
        <v>219.96000000000004</v>
      </c>
      <c r="V784" s="771">
        <f t="shared" si="76"/>
        <v>2656.19</v>
      </c>
      <c r="W784" s="887">
        <v>2876.15</v>
      </c>
      <c r="X784" s="772">
        <f t="shared" si="77"/>
        <v>4803.7700000000004</v>
      </c>
    </row>
    <row r="785" spans="2:24" ht="15.75" x14ac:dyDescent="0.25">
      <c r="B785" s="893" t="s">
        <v>313</v>
      </c>
      <c r="C785" s="892" t="s">
        <v>532</v>
      </c>
      <c r="D785" s="891">
        <v>36525</v>
      </c>
      <c r="E785" s="890">
        <v>10306.19</v>
      </c>
      <c r="F785" s="889"/>
      <c r="G785" s="888">
        <v>30</v>
      </c>
      <c r="H785" s="887">
        <f t="shared" si="72"/>
        <v>22</v>
      </c>
      <c r="I785" s="887">
        <v>-345.24</v>
      </c>
      <c r="J785" s="771">
        <f t="shared" si="73"/>
        <v>7602.08</v>
      </c>
      <c r="K785" s="887">
        <v>7256.84</v>
      </c>
      <c r="L785" s="772">
        <f t="shared" si="74"/>
        <v>3049.3500000000004</v>
      </c>
      <c r="N785" s="893" t="s">
        <v>313</v>
      </c>
      <c r="O785" s="892" t="s">
        <v>532</v>
      </c>
      <c r="P785" s="891">
        <v>28125</v>
      </c>
      <c r="Q785" s="890">
        <v>248.09</v>
      </c>
      <c r="R785" s="889"/>
      <c r="S785" s="888">
        <v>8.3333333333333329E-2</v>
      </c>
      <c r="T785" s="887">
        <f t="shared" si="75"/>
        <v>8.3333333333333329E-2</v>
      </c>
      <c r="U785" s="887">
        <v>0</v>
      </c>
      <c r="V785" s="771">
        <f t="shared" si="76"/>
        <v>248.09</v>
      </c>
      <c r="W785" s="887">
        <v>248.09</v>
      </c>
      <c r="X785" s="772">
        <f t="shared" si="77"/>
        <v>0</v>
      </c>
    </row>
    <row r="786" spans="2:24" ht="15.75" x14ac:dyDescent="0.25">
      <c r="B786" s="893" t="s">
        <v>313</v>
      </c>
      <c r="C786" s="892" t="s">
        <v>532</v>
      </c>
      <c r="D786" s="891">
        <v>33969</v>
      </c>
      <c r="E786" s="890">
        <v>11482</v>
      </c>
      <c r="F786" s="889"/>
      <c r="G786" s="888">
        <v>30</v>
      </c>
      <c r="H786" s="887">
        <f t="shared" si="72"/>
        <v>29</v>
      </c>
      <c r="I786" s="887">
        <v>-389.15999999999997</v>
      </c>
      <c r="J786" s="771">
        <f t="shared" si="73"/>
        <v>11190.07</v>
      </c>
      <c r="K786" s="887">
        <v>10800.91</v>
      </c>
      <c r="L786" s="772">
        <f t="shared" si="74"/>
        <v>681.09000000000015</v>
      </c>
      <c r="N786" s="893" t="s">
        <v>313</v>
      </c>
      <c r="O786" s="892" t="s">
        <v>116</v>
      </c>
      <c r="P786" s="891">
        <v>39447</v>
      </c>
      <c r="Q786" s="890">
        <v>80770</v>
      </c>
      <c r="R786" s="889"/>
      <c r="S786" s="888">
        <v>20</v>
      </c>
      <c r="T786" s="887">
        <f t="shared" si="75"/>
        <v>14</v>
      </c>
      <c r="U786" s="887">
        <v>4060.92</v>
      </c>
      <c r="V786" s="771">
        <f t="shared" si="76"/>
        <v>48959.22</v>
      </c>
      <c r="W786" s="887">
        <v>53020.14</v>
      </c>
      <c r="X786" s="772">
        <f t="shared" si="77"/>
        <v>27749.86</v>
      </c>
    </row>
    <row r="787" spans="2:24" ht="15.75" x14ac:dyDescent="0.25">
      <c r="B787" s="893" t="s">
        <v>313</v>
      </c>
      <c r="C787" s="892" t="s">
        <v>532</v>
      </c>
      <c r="D787" s="891">
        <v>30316</v>
      </c>
      <c r="E787" s="890">
        <v>11566</v>
      </c>
      <c r="F787" s="889"/>
      <c r="G787" s="888">
        <v>30</v>
      </c>
      <c r="H787" s="887">
        <f t="shared" si="72"/>
        <v>30</v>
      </c>
      <c r="I787" s="887">
        <v>0</v>
      </c>
      <c r="J787" s="771">
        <f t="shared" si="73"/>
        <v>11566</v>
      </c>
      <c r="K787" s="887">
        <v>11566</v>
      </c>
      <c r="L787" s="772">
        <f t="shared" si="74"/>
        <v>0</v>
      </c>
      <c r="N787" s="893" t="s">
        <v>313</v>
      </c>
      <c r="O787" s="892" t="s">
        <v>116</v>
      </c>
      <c r="P787" s="891">
        <v>39447</v>
      </c>
      <c r="Q787" s="890">
        <v>1617.07</v>
      </c>
      <c r="R787" s="889"/>
      <c r="S787" s="888">
        <v>20</v>
      </c>
      <c r="T787" s="887">
        <f t="shared" si="75"/>
        <v>14</v>
      </c>
      <c r="U787" s="887">
        <v>81.36</v>
      </c>
      <c r="V787" s="771">
        <f t="shared" si="76"/>
        <v>980.16</v>
      </c>
      <c r="W787" s="887">
        <v>1061.52</v>
      </c>
      <c r="X787" s="772">
        <f t="shared" si="77"/>
        <v>555.54999999999995</v>
      </c>
    </row>
    <row r="788" spans="2:24" ht="15.75" x14ac:dyDescent="0.25">
      <c r="B788" s="893" t="s">
        <v>313</v>
      </c>
      <c r="C788" s="892" t="s">
        <v>532</v>
      </c>
      <c r="D788" s="891">
        <v>31047</v>
      </c>
      <c r="E788" s="890">
        <v>12105</v>
      </c>
      <c r="F788" s="889"/>
      <c r="G788" s="888">
        <v>30</v>
      </c>
      <c r="H788" s="887">
        <f t="shared" si="72"/>
        <v>30</v>
      </c>
      <c r="I788" s="887">
        <v>0</v>
      </c>
      <c r="J788" s="771">
        <f t="shared" si="73"/>
        <v>12105</v>
      </c>
      <c r="K788" s="887">
        <v>12105</v>
      </c>
      <c r="L788" s="772">
        <f t="shared" si="74"/>
        <v>0</v>
      </c>
      <c r="N788" s="893" t="s">
        <v>313</v>
      </c>
      <c r="O788" s="892" t="s">
        <v>116</v>
      </c>
      <c r="P788" s="891">
        <v>39447</v>
      </c>
      <c r="Q788" s="890">
        <v>1617.07</v>
      </c>
      <c r="R788" s="889"/>
      <c r="S788" s="888">
        <v>20</v>
      </c>
      <c r="T788" s="887">
        <f t="shared" si="75"/>
        <v>14</v>
      </c>
      <c r="U788" s="887">
        <v>81.36</v>
      </c>
      <c r="V788" s="771">
        <f t="shared" si="76"/>
        <v>980.16</v>
      </c>
      <c r="W788" s="887">
        <v>1061.52</v>
      </c>
      <c r="X788" s="772">
        <f t="shared" si="77"/>
        <v>555.54999999999995</v>
      </c>
    </row>
    <row r="789" spans="2:24" ht="15.75" x14ac:dyDescent="0.25">
      <c r="B789" s="893" t="s">
        <v>313</v>
      </c>
      <c r="C789" s="892" t="s">
        <v>730</v>
      </c>
      <c r="D789" s="891">
        <v>43069</v>
      </c>
      <c r="E789" s="890">
        <v>16144.28</v>
      </c>
      <c r="F789" s="889"/>
      <c r="G789" s="888">
        <v>35</v>
      </c>
      <c r="H789" s="887">
        <f t="shared" si="72"/>
        <v>4</v>
      </c>
      <c r="I789" s="887">
        <v>-461.04</v>
      </c>
      <c r="J789" s="771">
        <f t="shared" si="73"/>
        <v>1927.1599999999999</v>
      </c>
      <c r="K789" s="887">
        <v>1466.12</v>
      </c>
      <c r="L789" s="772">
        <f t="shared" si="74"/>
        <v>14678.16</v>
      </c>
      <c r="N789" s="893" t="s">
        <v>312</v>
      </c>
      <c r="O789" s="892" t="s">
        <v>1043</v>
      </c>
      <c r="P789" s="891">
        <v>39447</v>
      </c>
      <c r="Q789" s="890">
        <v>36314</v>
      </c>
      <c r="R789" s="889"/>
      <c r="S789" s="888">
        <v>50</v>
      </c>
      <c r="T789" s="887">
        <f t="shared" si="75"/>
        <v>14</v>
      </c>
      <c r="U789" s="887">
        <v>727.68000000000006</v>
      </c>
      <c r="V789" s="771">
        <f t="shared" si="76"/>
        <v>8785.6299999999992</v>
      </c>
      <c r="W789" s="887">
        <v>9513.31</v>
      </c>
      <c r="X789" s="772">
        <f t="shared" si="77"/>
        <v>26800.690000000002</v>
      </c>
    </row>
    <row r="790" spans="2:24" ht="15.75" x14ac:dyDescent="0.25">
      <c r="B790" s="893" t="s">
        <v>313</v>
      </c>
      <c r="C790" s="892" t="s">
        <v>532</v>
      </c>
      <c r="D790" s="891">
        <v>29586</v>
      </c>
      <c r="E790" s="890">
        <v>21380</v>
      </c>
      <c r="F790" s="889"/>
      <c r="G790" s="888">
        <v>8.3333333333333329E-2</v>
      </c>
      <c r="H790" s="887">
        <f t="shared" si="72"/>
        <v>8.3333333333333329E-2</v>
      </c>
      <c r="I790" s="887">
        <v>0</v>
      </c>
      <c r="J790" s="771">
        <f t="shared" si="73"/>
        <v>21380</v>
      </c>
      <c r="K790" s="887">
        <v>21380</v>
      </c>
      <c r="L790" s="772">
        <f t="shared" si="74"/>
        <v>0</v>
      </c>
      <c r="N790" s="893" t="s">
        <v>312</v>
      </c>
      <c r="O790" s="892" t="s">
        <v>1043</v>
      </c>
      <c r="P790" s="891">
        <v>38717</v>
      </c>
      <c r="Q790" s="890">
        <v>5725.09</v>
      </c>
      <c r="R790" s="889"/>
      <c r="S790" s="888">
        <v>50</v>
      </c>
      <c r="T790" s="887">
        <f t="shared" si="75"/>
        <v>16</v>
      </c>
      <c r="U790" s="887">
        <v>114.72</v>
      </c>
      <c r="V790" s="771">
        <f t="shared" si="76"/>
        <v>1614.1299999999999</v>
      </c>
      <c r="W790" s="887">
        <v>1728.85</v>
      </c>
      <c r="X790" s="772">
        <f t="shared" si="77"/>
        <v>3996.2400000000002</v>
      </c>
    </row>
    <row r="791" spans="2:24" ht="15.75" x14ac:dyDescent="0.25">
      <c r="B791" s="893" t="s">
        <v>313</v>
      </c>
      <c r="C791" s="892" t="s">
        <v>532</v>
      </c>
      <c r="D791" s="891">
        <v>36891</v>
      </c>
      <c r="E791" s="890">
        <v>191442.6</v>
      </c>
      <c r="F791" s="889"/>
      <c r="G791" s="888">
        <v>30</v>
      </c>
      <c r="H791" s="887">
        <f t="shared" si="72"/>
        <v>21</v>
      </c>
      <c r="I791" s="887">
        <v>-6410.88</v>
      </c>
      <c r="J791" s="771">
        <f t="shared" si="73"/>
        <v>134812.56</v>
      </c>
      <c r="K791" s="887">
        <v>128401.68</v>
      </c>
      <c r="L791" s="772">
        <f t="shared" si="74"/>
        <v>63040.920000000013</v>
      </c>
      <c r="N791" s="893" t="s">
        <v>359</v>
      </c>
      <c r="O791" s="892" t="s">
        <v>536</v>
      </c>
      <c r="P791" s="891">
        <v>39447</v>
      </c>
      <c r="Q791" s="890">
        <v>70090</v>
      </c>
      <c r="R791" s="889"/>
      <c r="S791" s="888">
        <v>50</v>
      </c>
      <c r="T791" s="887">
        <f t="shared" si="75"/>
        <v>14</v>
      </c>
      <c r="U791" s="887">
        <v>1407</v>
      </c>
      <c r="V791" s="771">
        <f t="shared" si="76"/>
        <v>16975.689999999999</v>
      </c>
      <c r="W791" s="887">
        <v>18382.689999999999</v>
      </c>
      <c r="X791" s="772">
        <f t="shared" si="77"/>
        <v>51707.31</v>
      </c>
    </row>
    <row r="792" spans="2:24" ht="15.75" x14ac:dyDescent="0.25">
      <c r="B792" s="893" t="s">
        <v>313</v>
      </c>
      <c r="C792" s="892" t="s">
        <v>532</v>
      </c>
      <c r="D792" s="891">
        <v>37986</v>
      </c>
      <c r="E792" s="890">
        <v>23509.45</v>
      </c>
      <c r="F792" s="889"/>
      <c r="G792" s="888">
        <v>30</v>
      </c>
      <c r="H792" s="887">
        <f t="shared" si="72"/>
        <v>18</v>
      </c>
      <c r="I792" s="887">
        <v>-789.84000000000015</v>
      </c>
      <c r="J792" s="771">
        <f t="shared" si="73"/>
        <v>14228.15</v>
      </c>
      <c r="K792" s="887">
        <v>13438.31</v>
      </c>
      <c r="L792" s="772">
        <f t="shared" si="74"/>
        <v>10071.140000000001</v>
      </c>
      <c r="N792" s="893" t="s">
        <v>359</v>
      </c>
      <c r="O792" s="892" t="s">
        <v>536</v>
      </c>
      <c r="P792" s="891">
        <v>39447</v>
      </c>
      <c r="Q792" s="890">
        <v>12992.86</v>
      </c>
      <c r="R792" s="889"/>
      <c r="S792" s="888">
        <v>50</v>
      </c>
      <c r="T792" s="887">
        <f t="shared" si="75"/>
        <v>14</v>
      </c>
      <c r="U792" s="887">
        <v>260.39999999999998</v>
      </c>
      <c r="V792" s="771">
        <f t="shared" si="76"/>
        <v>3143.27</v>
      </c>
      <c r="W792" s="887">
        <v>3403.67</v>
      </c>
      <c r="X792" s="772">
        <f t="shared" si="77"/>
        <v>9589.19</v>
      </c>
    </row>
    <row r="793" spans="2:24" ht="15.75" x14ac:dyDescent="0.25">
      <c r="B793" s="893" t="s">
        <v>313</v>
      </c>
      <c r="C793" s="892" t="s">
        <v>532</v>
      </c>
      <c r="D793" s="891">
        <v>37621</v>
      </c>
      <c r="E793" s="890">
        <v>9698.76</v>
      </c>
      <c r="F793" s="889"/>
      <c r="G793" s="888">
        <v>30</v>
      </c>
      <c r="H793" s="887">
        <f t="shared" si="72"/>
        <v>19</v>
      </c>
      <c r="I793" s="887">
        <v>-326.04000000000002</v>
      </c>
      <c r="J793" s="771">
        <f t="shared" si="73"/>
        <v>6194.51</v>
      </c>
      <c r="K793" s="887">
        <v>5868.47</v>
      </c>
      <c r="L793" s="772">
        <f t="shared" si="74"/>
        <v>3830.29</v>
      </c>
      <c r="N793" s="893" t="s">
        <v>359</v>
      </c>
      <c r="O793" s="892" t="s">
        <v>536</v>
      </c>
      <c r="P793" s="891">
        <v>39447</v>
      </c>
      <c r="Q793" s="890">
        <v>12992.87</v>
      </c>
      <c r="R793" s="889"/>
      <c r="S793" s="888">
        <v>50</v>
      </c>
      <c r="T793" s="887">
        <f t="shared" si="75"/>
        <v>14</v>
      </c>
      <c r="U793" s="887">
        <v>260.39999999999998</v>
      </c>
      <c r="V793" s="771">
        <f t="shared" si="76"/>
        <v>3143.2799999999997</v>
      </c>
      <c r="W793" s="887">
        <v>3403.68</v>
      </c>
      <c r="X793" s="772">
        <f t="shared" si="77"/>
        <v>9589.19</v>
      </c>
    </row>
    <row r="794" spans="2:24" ht="15.75" x14ac:dyDescent="0.25">
      <c r="B794" s="893" t="s">
        <v>313</v>
      </c>
      <c r="C794" s="892" t="s">
        <v>731</v>
      </c>
      <c r="D794" s="891">
        <v>43955</v>
      </c>
      <c r="E794" s="890">
        <v>35952.67</v>
      </c>
      <c r="F794" s="889"/>
      <c r="G794" s="888">
        <v>35</v>
      </c>
      <c r="H794" s="887">
        <f t="shared" si="72"/>
        <v>1</v>
      </c>
      <c r="I794" s="887">
        <v>-1027.2</v>
      </c>
      <c r="J794" s="771">
        <f t="shared" si="73"/>
        <v>1540.8000000000002</v>
      </c>
      <c r="K794" s="887">
        <v>513.6</v>
      </c>
      <c r="L794" s="772">
        <f t="shared" si="74"/>
        <v>35439.07</v>
      </c>
      <c r="N794" s="893" t="s">
        <v>359</v>
      </c>
      <c r="O794" s="892" t="s">
        <v>536</v>
      </c>
      <c r="P794" s="891">
        <v>39478</v>
      </c>
      <c r="Q794" s="890">
        <v>13632</v>
      </c>
      <c r="R794" s="889"/>
      <c r="S794" s="888">
        <v>50</v>
      </c>
      <c r="T794" s="887">
        <f t="shared" si="75"/>
        <v>13</v>
      </c>
      <c r="U794" s="887">
        <v>273.12</v>
      </c>
      <c r="V794" s="771">
        <f t="shared" si="76"/>
        <v>3275.12</v>
      </c>
      <c r="W794" s="887">
        <v>3548.24</v>
      </c>
      <c r="X794" s="772">
        <f t="shared" si="77"/>
        <v>10083.76</v>
      </c>
    </row>
    <row r="795" spans="2:24" ht="15.75" x14ac:dyDescent="0.25">
      <c r="B795" s="893" t="s">
        <v>313</v>
      </c>
      <c r="C795" s="892" t="s">
        <v>732</v>
      </c>
      <c r="D795" s="891">
        <v>43829</v>
      </c>
      <c r="E795" s="890">
        <v>18043.68</v>
      </c>
      <c r="F795" s="889"/>
      <c r="G795" s="888">
        <v>35</v>
      </c>
      <c r="H795" s="887">
        <f t="shared" si="72"/>
        <v>2</v>
      </c>
      <c r="I795" s="887">
        <v>-515.52</v>
      </c>
      <c r="J795" s="771">
        <f t="shared" si="73"/>
        <v>773.28</v>
      </c>
      <c r="K795" s="887">
        <v>257.76</v>
      </c>
      <c r="L795" s="772">
        <f t="shared" si="74"/>
        <v>17785.920000000002</v>
      </c>
      <c r="N795" s="893" t="s">
        <v>359</v>
      </c>
      <c r="O795" s="892" t="s">
        <v>2250</v>
      </c>
      <c r="P795" s="891">
        <v>39844</v>
      </c>
      <c r="Q795" s="890">
        <v>3000</v>
      </c>
      <c r="R795" s="889"/>
      <c r="S795" s="888">
        <v>50</v>
      </c>
      <c r="T795" s="887">
        <f t="shared" si="75"/>
        <v>12</v>
      </c>
      <c r="U795" s="887">
        <v>60.12</v>
      </c>
      <c r="V795" s="771">
        <f t="shared" si="76"/>
        <v>635.86</v>
      </c>
      <c r="W795" s="887">
        <v>695.98</v>
      </c>
      <c r="X795" s="772">
        <f t="shared" si="77"/>
        <v>2304.02</v>
      </c>
    </row>
    <row r="796" spans="2:24" ht="15.75" x14ac:dyDescent="0.25">
      <c r="B796" s="893" t="s">
        <v>313</v>
      </c>
      <c r="C796" s="892" t="s">
        <v>733</v>
      </c>
      <c r="D796" s="891">
        <v>43971</v>
      </c>
      <c r="E796" s="890">
        <v>16843.990000000002</v>
      </c>
      <c r="F796" s="889"/>
      <c r="G796" s="888">
        <v>35</v>
      </c>
      <c r="H796" s="887">
        <f t="shared" si="72"/>
        <v>1</v>
      </c>
      <c r="I796" s="887">
        <v>-481.20000000000005</v>
      </c>
      <c r="J796" s="771">
        <f t="shared" si="73"/>
        <v>721.80000000000007</v>
      </c>
      <c r="K796" s="887">
        <v>240.6</v>
      </c>
      <c r="L796" s="772">
        <f t="shared" si="74"/>
        <v>16603.390000000003</v>
      </c>
      <c r="N796" s="893" t="s">
        <v>359</v>
      </c>
      <c r="O796" s="892" t="s">
        <v>536</v>
      </c>
      <c r="P796" s="891">
        <v>40512</v>
      </c>
      <c r="Q796" s="890">
        <v>3585.41</v>
      </c>
      <c r="R796" s="889"/>
      <c r="S796" s="888">
        <v>50</v>
      </c>
      <c r="T796" s="887">
        <f t="shared" si="75"/>
        <v>11</v>
      </c>
      <c r="U796" s="887">
        <v>71.88</v>
      </c>
      <c r="V796" s="771">
        <f t="shared" si="76"/>
        <v>652.58000000000004</v>
      </c>
      <c r="W796" s="887">
        <v>724.46</v>
      </c>
      <c r="X796" s="772">
        <f t="shared" si="77"/>
        <v>2860.95</v>
      </c>
    </row>
    <row r="797" spans="2:24" ht="15.75" x14ac:dyDescent="0.25">
      <c r="B797" s="893" t="s">
        <v>313</v>
      </c>
      <c r="C797" s="892" t="s">
        <v>734</v>
      </c>
      <c r="D797" s="891">
        <v>44049</v>
      </c>
      <c r="E797" s="890">
        <v>3159.86</v>
      </c>
      <c r="F797" s="889"/>
      <c r="G797" s="888">
        <v>35</v>
      </c>
      <c r="H797" s="887">
        <f t="shared" si="72"/>
        <v>1</v>
      </c>
      <c r="I797" s="887">
        <v>-90.240000000000009</v>
      </c>
      <c r="J797" s="771">
        <f t="shared" si="73"/>
        <v>127.84</v>
      </c>
      <c r="K797" s="887">
        <v>37.6</v>
      </c>
      <c r="L797" s="772">
        <f t="shared" si="74"/>
        <v>3122.26</v>
      </c>
      <c r="N797" s="893" t="s">
        <v>359</v>
      </c>
      <c r="O797" s="892" t="s">
        <v>536</v>
      </c>
      <c r="P797" s="891">
        <v>40694</v>
      </c>
      <c r="Q797" s="890">
        <v>108533.65</v>
      </c>
      <c r="R797" s="889"/>
      <c r="S797" s="888">
        <v>50</v>
      </c>
      <c r="T797" s="887">
        <f t="shared" si="75"/>
        <v>10</v>
      </c>
      <c r="U797" s="887">
        <v>2178.12</v>
      </c>
      <c r="V797" s="771">
        <f t="shared" si="76"/>
        <v>18684.98</v>
      </c>
      <c r="W797" s="887">
        <v>20863.099999999999</v>
      </c>
      <c r="X797" s="772">
        <f t="shared" si="77"/>
        <v>87670.549999999988</v>
      </c>
    </row>
    <row r="798" spans="2:24" ht="15.75" x14ac:dyDescent="0.25">
      <c r="B798" s="893" t="s">
        <v>313</v>
      </c>
      <c r="C798" s="892" t="s">
        <v>735</v>
      </c>
      <c r="D798" s="891">
        <v>43998</v>
      </c>
      <c r="E798" s="890">
        <v>17037.830000000002</v>
      </c>
      <c r="F798" s="889"/>
      <c r="G798" s="888">
        <v>35</v>
      </c>
      <c r="H798" s="887">
        <f t="shared" si="72"/>
        <v>1</v>
      </c>
      <c r="I798" s="887">
        <v>-486.84000000000003</v>
      </c>
      <c r="J798" s="771">
        <f t="shared" si="73"/>
        <v>689.69</v>
      </c>
      <c r="K798" s="887">
        <v>202.85</v>
      </c>
      <c r="L798" s="772">
        <f t="shared" si="74"/>
        <v>16834.980000000003</v>
      </c>
      <c r="N798" s="893" t="s">
        <v>359</v>
      </c>
      <c r="O798" s="892" t="s">
        <v>536</v>
      </c>
      <c r="P798" s="891">
        <v>40694</v>
      </c>
      <c r="Q798" s="890">
        <v>3426.36</v>
      </c>
      <c r="R798" s="889"/>
      <c r="S798" s="888">
        <v>50</v>
      </c>
      <c r="T798" s="887">
        <f t="shared" si="75"/>
        <v>10</v>
      </c>
      <c r="U798" s="887">
        <v>68.64</v>
      </c>
      <c r="V798" s="771">
        <f t="shared" si="76"/>
        <v>589</v>
      </c>
      <c r="W798" s="887">
        <v>657.64</v>
      </c>
      <c r="X798" s="772">
        <f t="shared" si="77"/>
        <v>2768.7200000000003</v>
      </c>
    </row>
    <row r="799" spans="2:24" ht="15.75" x14ac:dyDescent="0.25">
      <c r="B799" s="893" t="s">
        <v>313</v>
      </c>
      <c r="C799" s="892" t="s">
        <v>736</v>
      </c>
      <c r="D799" s="891">
        <v>44168</v>
      </c>
      <c r="E799" s="890">
        <v>6920.2</v>
      </c>
      <c r="F799" s="889"/>
      <c r="G799" s="888">
        <v>35</v>
      </c>
      <c r="H799" s="887">
        <f t="shared" si="72"/>
        <v>1</v>
      </c>
      <c r="I799" s="887">
        <v>-197.76</v>
      </c>
      <c r="J799" s="771">
        <f t="shared" si="73"/>
        <v>214.23999999999998</v>
      </c>
      <c r="K799" s="887">
        <v>16.48</v>
      </c>
      <c r="L799" s="772">
        <f t="shared" si="74"/>
        <v>6903.72</v>
      </c>
      <c r="N799" s="893" t="s">
        <v>359</v>
      </c>
      <c r="O799" s="892" t="s">
        <v>536</v>
      </c>
      <c r="P799" s="891">
        <v>32142</v>
      </c>
      <c r="Q799" s="890">
        <v>760</v>
      </c>
      <c r="R799" s="889"/>
      <c r="S799" s="888">
        <v>25</v>
      </c>
      <c r="T799" s="887">
        <f t="shared" si="75"/>
        <v>25</v>
      </c>
      <c r="U799" s="887">
        <v>0</v>
      </c>
      <c r="V799" s="771">
        <f t="shared" si="76"/>
        <v>760</v>
      </c>
      <c r="W799" s="887">
        <v>760</v>
      </c>
      <c r="X799" s="772">
        <f t="shared" si="77"/>
        <v>0</v>
      </c>
    </row>
    <row r="800" spans="2:24" ht="15.75" x14ac:dyDescent="0.25">
      <c r="B800" s="893" t="s">
        <v>313</v>
      </c>
      <c r="C800" s="892" t="s">
        <v>737</v>
      </c>
      <c r="D800" s="891">
        <v>44168</v>
      </c>
      <c r="E800" s="890">
        <v>5567.46</v>
      </c>
      <c r="F800" s="889"/>
      <c r="G800" s="888">
        <v>35</v>
      </c>
      <c r="H800" s="887">
        <f t="shared" si="72"/>
        <v>1</v>
      </c>
      <c r="I800" s="887">
        <v>-159.12</v>
      </c>
      <c r="J800" s="771">
        <f t="shared" si="73"/>
        <v>172.38</v>
      </c>
      <c r="K800" s="887">
        <v>13.26</v>
      </c>
      <c r="L800" s="772">
        <f t="shared" si="74"/>
        <v>5554.2</v>
      </c>
      <c r="N800" s="893" t="s">
        <v>359</v>
      </c>
      <c r="O800" s="892" t="s">
        <v>536</v>
      </c>
      <c r="P800" s="891">
        <v>31412</v>
      </c>
      <c r="Q800" s="890">
        <v>284645.71000000002</v>
      </c>
      <c r="R800" s="889"/>
      <c r="S800" s="888">
        <v>50</v>
      </c>
      <c r="T800" s="887">
        <f t="shared" si="75"/>
        <v>36</v>
      </c>
      <c r="U800" s="887">
        <v>5713.5599999999995</v>
      </c>
      <c r="V800" s="771">
        <f t="shared" si="76"/>
        <v>194181.53</v>
      </c>
      <c r="W800" s="887">
        <v>199895.09</v>
      </c>
      <c r="X800" s="772">
        <f t="shared" si="77"/>
        <v>84750.620000000024</v>
      </c>
    </row>
    <row r="801" spans="2:24" ht="15.75" x14ac:dyDescent="0.25">
      <c r="B801" s="893" t="s">
        <v>313</v>
      </c>
      <c r="C801" s="892" t="s">
        <v>738</v>
      </c>
      <c r="D801" s="891">
        <v>44102</v>
      </c>
      <c r="E801" s="890">
        <v>46871.75</v>
      </c>
      <c r="F801" s="889"/>
      <c r="G801" s="888">
        <v>35</v>
      </c>
      <c r="H801" s="887">
        <f t="shared" si="72"/>
        <v>1</v>
      </c>
      <c r="I801" s="887">
        <v>-1339.2</v>
      </c>
      <c r="J801" s="771">
        <f t="shared" si="73"/>
        <v>1450.8</v>
      </c>
      <c r="K801" s="887">
        <v>111.6</v>
      </c>
      <c r="L801" s="772">
        <f t="shared" si="74"/>
        <v>46760.15</v>
      </c>
      <c r="N801" s="893" t="s">
        <v>359</v>
      </c>
      <c r="O801" s="892" t="s">
        <v>536</v>
      </c>
      <c r="P801" s="891">
        <v>33969</v>
      </c>
      <c r="Q801" s="890">
        <v>79798</v>
      </c>
      <c r="R801" s="889"/>
      <c r="S801" s="888">
        <v>50</v>
      </c>
      <c r="T801" s="887">
        <f t="shared" si="75"/>
        <v>29</v>
      </c>
      <c r="U801" s="887">
        <v>1604.88</v>
      </c>
      <c r="V801" s="771">
        <f t="shared" si="76"/>
        <v>43287.850000000006</v>
      </c>
      <c r="W801" s="887">
        <v>44892.73</v>
      </c>
      <c r="X801" s="772">
        <f t="shared" si="77"/>
        <v>34905.269999999997</v>
      </c>
    </row>
    <row r="802" spans="2:24" ht="15.75" x14ac:dyDescent="0.25">
      <c r="B802" s="893" t="s">
        <v>313</v>
      </c>
      <c r="C802" s="892" t="s">
        <v>739</v>
      </c>
      <c r="D802" s="891">
        <v>44076</v>
      </c>
      <c r="E802" s="890">
        <v>2820.12</v>
      </c>
      <c r="F802" s="889"/>
      <c r="G802" s="888">
        <v>35</v>
      </c>
      <c r="H802" s="887">
        <f t="shared" si="72"/>
        <v>1</v>
      </c>
      <c r="I802" s="887">
        <v>-80.52</v>
      </c>
      <c r="J802" s="771">
        <f t="shared" si="73"/>
        <v>87.22999999999999</v>
      </c>
      <c r="K802" s="887">
        <v>6.71</v>
      </c>
      <c r="L802" s="772">
        <f t="shared" si="74"/>
        <v>2813.41</v>
      </c>
      <c r="N802" s="893" t="s">
        <v>359</v>
      </c>
      <c r="O802" s="892" t="s">
        <v>536</v>
      </c>
      <c r="P802" s="891">
        <v>34334</v>
      </c>
      <c r="Q802" s="890">
        <v>51789</v>
      </c>
      <c r="R802" s="889"/>
      <c r="S802" s="888">
        <v>50</v>
      </c>
      <c r="T802" s="887">
        <f t="shared" si="75"/>
        <v>28</v>
      </c>
      <c r="U802" s="887">
        <v>1038.5999999999999</v>
      </c>
      <c r="V802" s="771">
        <f t="shared" si="76"/>
        <v>27036.800000000003</v>
      </c>
      <c r="W802" s="887">
        <v>28075.4</v>
      </c>
      <c r="X802" s="772">
        <f t="shared" si="77"/>
        <v>23713.599999999999</v>
      </c>
    </row>
    <row r="803" spans="2:24" ht="15.75" x14ac:dyDescent="0.25">
      <c r="B803" s="893" t="s">
        <v>313</v>
      </c>
      <c r="C803" s="892" t="s">
        <v>740</v>
      </c>
      <c r="D803" s="891">
        <v>44071</v>
      </c>
      <c r="E803" s="890">
        <v>2530.15</v>
      </c>
      <c r="F803" s="889"/>
      <c r="G803" s="888">
        <v>35</v>
      </c>
      <c r="H803" s="887">
        <f t="shared" si="72"/>
        <v>1</v>
      </c>
      <c r="I803" s="887">
        <v>-72.240000000000009</v>
      </c>
      <c r="J803" s="771">
        <f t="shared" si="73"/>
        <v>78.260000000000005</v>
      </c>
      <c r="K803" s="887">
        <v>6.02</v>
      </c>
      <c r="L803" s="772">
        <f t="shared" si="74"/>
        <v>2524.13</v>
      </c>
      <c r="N803" s="893" t="s">
        <v>359</v>
      </c>
      <c r="O803" s="892" t="s">
        <v>536</v>
      </c>
      <c r="P803" s="891">
        <v>32142</v>
      </c>
      <c r="Q803" s="890">
        <v>47053</v>
      </c>
      <c r="R803" s="889"/>
      <c r="S803" s="888">
        <v>50</v>
      </c>
      <c r="T803" s="887">
        <f t="shared" si="75"/>
        <v>34</v>
      </c>
      <c r="U803" s="887">
        <v>944.16000000000008</v>
      </c>
      <c r="V803" s="771">
        <f t="shared" si="76"/>
        <v>30214.560000000001</v>
      </c>
      <c r="W803" s="887">
        <v>31158.720000000001</v>
      </c>
      <c r="X803" s="772">
        <f t="shared" si="77"/>
        <v>15894.279999999999</v>
      </c>
    </row>
    <row r="804" spans="2:24" ht="15.75" x14ac:dyDescent="0.25">
      <c r="B804" s="893" t="s">
        <v>313</v>
      </c>
      <c r="C804" s="892" t="s">
        <v>741</v>
      </c>
      <c r="D804" s="891">
        <v>44172</v>
      </c>
      <c r="E804" s="890">
        <v>5678.79</v>
      </c>
      <c r="F804" s="889"/>
      <c r="G804" s="888">
        <v>35</v>
      </c>
      <c r="H804" s="887">
        <f t="shared" si="72"/>
        <v>1</v>
      </c>
      <c r="I804" s="887">
        <v>-162.24</v>
      </c>
      <c r="J804" s="771">
        <f t="shared" si="73"/>
        <v>175.76000000000002</v>
      </c>
      <c r="K804" s="887">
        <v>13.52</v>
      </c>
      <c r="L804" s="772">
        <f t="shared" si="74"/>
        <v>5665.2699999999995</v>
      </c>
      <c r="N804" s="893" t="s">
        <v>359</v>
      </c>
      <c r="O804" s="892" t="s">
        <v>536</v>
      </c>
      <c r="P804" s="891">
        <v>33238</v>
      </c>
      <c r="Q804" s="890">
        <v>39984</v>
      </c>
      <c r="R804" s="889"/>
      <c r="S804" s="888">
        <v>50</v>
      </c>
      <c r="T804" s="887">
        <f t="shared" si="75"/>
        <v>31</v>
      </c>
      <c r="U804" s="887">
        <v>695.16</v>
      </c>
      <c r="V804" s="771">
        <f t="shared" si="76"/>
        <v>25500.31</v>
      </c>
      <c r="W804" s="887">
        <v>26195.47</v>
      </c>
      <c r="X804" s="772">
        <f t="shared" si="77"/>
        <v>13788.529999999999</v>
      </c>
    </row>
    <row r="805" spans="2:24" ht="15.75" x14ac:dyDescent="0.25">
      <c r="B805" s="893" t="s">
        <v>313</v>
      </c>
      <c r="C805" s="892" t="s">
        <v>742</v>
      </c>
      <c r="D805" s="891">
        <v>44182</v>
      </c>
      <c r="E805" s="890">
        <v>3472.65</v>
      </c>
      <c r="F805" s="889"/>
      <c r="G805" s="888">
        <v>35</v>
      </c>
      <c r="H805" s="887">
        <f t="shared" si="72"/>
        <v>1</v>
      </c>
      <c r="I805" s="887">
        <v>-99.24</v>
      </c>
      <c r="J805" s="771">
        <f t="shared" si="73"/>
        <v>107.50999999999999</v>
      </c>
      <c r="K805" s="887">
        <v>8.27</v>
      </c>
      <c r="L805" s="772">
        <f t="shared" si="74"/>
        <v>3464.38</v>
      </c>
      <c r="N805" s="893" t="s">
        <v>359</v>
      </c>
      <c r="O805" s="892" t="s">
        <v>536</v>
      </c>
      <c r="P805" s="891">
        <v>32873</v>
      </c>
      <c r="Q805" s="890">
        <v>38632</v>
      </c>
      <c r="R805" s="889"/>
      <c r="S805" s="888">
        <v>50</v>
      </c>
      <c r="T805" s="887">
        <f t="shared" si="75"/>
        <v>32</v>
      </c>
      <c r="U805" s="887">
        <v>777.48</v>
      </c>
      <c r="V805" s="771">
        <f t="shared" si="76"/>
        <v>23277.89</v>
      </c>
      <c r="W805" s="887">
        <v>24055.37</v>
      </c>
      <c r="X805" s="772">
        <f t="shared" si="77"/>
        <v>14576.630000000001</v>
      </c>
    </row>
    <row r="806" spans="2:24" ht="15.75" x14ac:dyDescent="0.25">
      <c r="B806" s="893" t="s">
        <v>313</v>
      </c>
      <c r="C806" s="892" t="s">
        <v>743</v>
      </c>
      <c r="D806" s="891">
        <v>44172</v>
      </c>
      <c r="E806" s="890">
        <v>4286.01</v>
      </c>
      <c r="F806" s="889"/>
      <c r="G806" s="888">
        <v>35</v>
      </c>
      <c r="H806" s="887">
        <f t="shared" si="72"/>
        <v>1</v>
      </c>
      <c r="I806" s="887">
        <v>-122.4</v>
      </c>
      <c r="J806" s="771">
        <f t="shared" si="73"/>
        <v>132.6</v>
      </c>
      <c r="K806" s="887">
        <v>10.199999999999999</v>
      </c>
      <c r="L806" s="772">
        <f t="shared" si="74"/>
        <v>4275.8100000000004</v>
      </c>
      <c r="N806" s="893" t="s">
        <v>359</v>
      </c>
      <c r="O806" s="892" t="s">
        <v>536</v>
      </c>
      <c r="P806" s="891">
        <v>32508</v>
      </c>
      <c r="Q806" s="890">
        <v>36070</v>
      </c>
      <c r="R806" s="889"/>
      <c r="S806" s="888">
        <v>50</v>
      </c>
      <c r="T806" s="887">
        <f t="shared" si="75"/>
        <v>33</v>
      </c>
      <c r="U806" s="887">
        <v>726</v>
      </c>
      <c r="V806" s="771">
        <f t="shared" si="76"/>
        <v>22456.49</v>
      </c>
      <c r="W806" s="887">
        <v>23182.49</v>
      </c>
      <c r="X806" s="772">
        <f t="shared" si="77"/>
        <v>12887.509999999998</v>
      </c>
    </row>
    <row r="807" spans="2:24" ht="15.75" x14ac:dyDescent="0.25">
      <c r="B807" s="893" t="e">
        <v>#N/A</v>
      </c>
      <c r="C807" s="892" t="s">
        <v>689</v>
      </c>
      <c r="D807" s="891">
        <v>43109</v>
      </c>
      <c r="E807" s="890">
        <v>17.649999999999999</v>
      </c>
      <c r="F807" s="889"/>
      <c r="G807" s="888">
        <v>30</v>
      </c>
      <c r="H807" s="887">
        <f t="shared" si="72"/>
        <v>3</v>
      </c>
      <c r="I807" s="887">
        <v>-0.60000000000000009</v>
      </c>
      <c r="J807" s="771">
        <f t="shared" si="73"/>
        <v>2.35</v>
      </c>
      <c r="K807" s="887">
        <v>1.75</v>
      </c>
      <c r="L807" s="772">
        <f t="shared" si="74"/>
        <v>15.899999999999999</v>
      </c>
      <c r="N807" s="893" t="s">
        <v>359</v>
      </c>
      <c r="O807" s="892" t="s">
        <v>536</v>
      </c>
      <c r="P807" s="891">
        <v>31412</v>
      </c>
      <c r="Q807" s="890">
        <v>24915</v>
      </c>
      <c r="R807" s="889"/>
      <c r="S807" s="888">
        <v>8.3333333333333329E-2</v>
      </c>
      <c r="T807" s="887">
        <f t="shared" si="75"/>
        <v>8.3333333333333329E-2</v>
      </c>
      <c r="U807" s="887">
        <v>0</v>
      </c>
      <c r="V807" s="771">
        <f t="shared" si="76"/>
        <v>24915</v>
      </c>
      <c r="W807" s="887">
        <v>24915</v>
      </c>
      <c r="X807" s="772">
        <f t="shared" si="77"/>
        <v>0</v>
      </c>
    </row>
    <row r="808" spans="2:24" ht="15.75" x14ac:dyDescent="0.25">
      <c r="B808" s="893" t="e">
        <v>#N/A</v>
      </c>
      <c r="C808" s="892" t="s">
        <v>690</v>
      </c>
      <c r="D808" s="891">
        <v>43130</v>
      </c>
      <c r="E808" s="890">
        <v>28.7</v>
      </c>
      <c r="F808" s="889"/>
      <c r="G808" s="888">
        <v>30</v>
      </c>
      <c r="H808" s="887">
        <f t="shared" si="72"/>
        <v>3</v>
      </c>
      <c r="I808" s="887">
        <v>-0.96</v>
      </c>
      <c r="J808" s="771">
        <f t="shared" si="73"/>
        <v>3.68</v>
      </c>
      <c r="K808" s="887">
        <v>2.72</v>
      </c>
      <c r="L808" s="772">
        <f t="shared" si="74"/>
        <v>25.98</v>
      </c>
      <c r="N808" s="893" t="s">
        <v>359</v>
      </c>
      <c r="O808" s="892" t="s">
        <v>536</v>
      </c>
      <c r="P808" s="891">
        <v>31777</v>
      </c>
      <c r="Q808" s="890">
        <v>14160</v>
      </c>
      <c r="R808" s="889"/>
      <c r="S808" s="888">
        <v>50</v>
      </c>
      <c r="T808" s="887">
        <f t="shared" si="75"/>
        <v>35</v>
      </c>
      <c r="U808" s="887">
        <v>284.15999999999997</v>
      </c>
      <c r="V808" s="771">
        <f t="shared" si="76"/>
        <v>9376.08</v>
      </c>
      <c r="W808" s="887">
        <v>9660.24</v>
      </c>
      <c r="X808" s="772">
        <f t="shared" si="77"/>
        <v>4499.76</v>
      </c>
    </row>
    <row r="809" spans="2:24" ht="15.75" x14ac:dyDescent="0.25">
      <c r="B809" s="893" t="e">
        <v>#N/A</v>
      </c>
      <c r="C809" s="892" t="s">
        <v>691</v>
      </c>
      <c r="D809" s="891">
        <v>43109</v>
      </c>
      <c r="E809" s="890">
        <v>33.1</v>
      </c>
      <c r="F809" s="889"/>
      <c r="G809" s="888">
        <v>30</v>
      </c>
      <c r="H809" s="887">
        <f t="shared" si="72"/>
        <v>3</v>
      </c>
      <c r="I809" s="887">
        <v>-1.08</v>
      </c>
      <c r="J809" s="771">
        <f t="shared" si="73"/>
        <v>4.1400000000000006</v>
      </c>
      <c r="K809" s="887">
        <v>3.06</v>
      </c>
      <c r="L809" s="772">
        <f t="shared" si="74"/>
        <v>30.040000000000003</v>
      </c>
      <c r="N809" s="893" t="s">
        <v>359</v>
      </c>
      <c r="O809" s="892" t="s">
        <v>536</v>
      </c>
      <c r="P809" s="891">
        <v>33603</v>
      </c>
      <c r="Q809" s="890">
        <v>13936.32</v>
      </c>
      <c r="R809" s="889"/>
      <c r="S809" s="888">
        <v>50</v>
      </c>
      <c r="T809" s="887">
        <f t="shared" si="75"/>
        <v>30</v>
      </c>
      <c r="U809" s="887">
        <v>279.48</v>
      </c>
      <c r="V809" s="771">
        <f t="shared" si="76"/>
        <v>7833.3099999999995</v>
      </c>
      <c r="W809" s="887">
        <v>8112.79</v>
      </c>
      <c r="X809" s="772">
        <f t="shared" si="77"/>
        <v>5823.53</v>
      </c>
    </row>
    <row r="810" spans="2:24" ht="15.75" x14ac:dyDescent="0.25">
      <c r="B810" s="893" t="e">
        <v>#N/A</v>
      </c>
      <c r="C810" s="892" t="s">
        <v>693</v>
      </c>
      <c r="D810" s="891">
        <v>43100</v>
      </c>
      <c r="E810" s="890">
        <v>8.27</v>
      </c>
      <c r="F810" s="889"/>
      <c r="G810" s="888">
        <v>30</v>
      </c>
      <c r="H810" s="887">
        <f t="shared" si="72"/>
        <v>4</v>
      </c>
      <c r="I810" s="887">
        <v>-0.24</v>
      </c>
      <c r="J810" s="771">
        <f t="shared" si="73"/>
        <v>0.9</v>
      </c>
      <c r="K810" s="887">
        <v>0.66</v>
      </c>
      <c r="L810" s="772">
        <f t="shared" si="74"/>
        <v>7.6099999999999994</v>
      </c>
      <c r="N810" s="893" t="s">
        <v>359</v>
      </c>
      <c r="O810" s="892" t="s">
        <v>536</v>
      </c>
      <c r="P810" s="891">
        <v>36525</v>
      </c>
      <c r="Q810" s="890">
        <v>8280</v>
      </c>
      <c r="R810" s="889"/>
      <c r="S810" s="888">
        <v>50</v>
      </c>
      <c r="T810" s="887">
        <f t="shared" si="75"/>
        <v>22</v>
      </c>
      <c r="U810" s="887">
        <v>165.96</v>
      </c>
      <c r="V810" s="771">
        <f t="shared" si="76"/>
        <v>3328.38</v>
      </c>
      <c r="W810" s="887">
        <v>3494.34</v>
      </c>
      <c r="X810" s="772">
        <f t="shared" si="77"/>
        <v>4785.66</v>
      </c>
    </row>
    <row r="811" spans="2:24" ht="15.75" x14ac:dyDescent="0.25">
      <c r="B811" s="893" t="e">
        <v>#N/A</v>
      </c>
      <c r="C811" s="892" t="s">
        <v>692</v>
      </c>
      <c r="D811" s="891">
        <v>43100</v>
      </c>
      <c r="E811" s="890">
        <v>3.03</v>
      </c>
      <c r="F811" s="889"/>
      <c r="G811" s="888">
        <v>30</v>
      </c>
      <c r="H811" s="887">
        <f t="shared" si="72"/>
        <v>4</v>
      </c>
      <c r="I811" s="887">
        <v>-0.12</v>
      </c>
      <c r="J811" s="771">
        <f t="shared" si="73"/>
        <v>0.45</v>
      </c>
      <c r="K811" s="887">
        <v>0.33</v>
      </c>
      <c r="L811" s="772">
        <f t="shared" si="74"/>
        <v>2.6999999999999997</v>
      </c>
      <c r="N811" s="893" t="s">
        <v>359</v>
      </c>
      <c r="O811" s="892" t="s">
        <v>536</v>
      </c>
      <c r="P811" s="891">
        <v>36891</v>
      </c>
      <c r="Q811" s="890">
        <v>4780.25</v>
      </c>
      <c r="R811" s="889"/>
      <c r="S811" s="888">
        <v>50</v>
      </c>
      <c r="T811" s="887">
        <f t="shared" si="75"/>
        <v>21</v>
      </c>
      <c r="U811" s="887">
        <v>95.76</v>
      </c>
      <c r="V811" s="771">
        <f t="shared" si="76"/>
        <v>1825.86</v>
      </c>
      <c r="W811" s="887">
        <v>1921.62</v>
      </c>
      <c r="X811" s="772">
        <f t="shared" si="77"/>
        <v>2858.63</v>
      </c>
    </row>
    <row r="812" spans="2:24" ht="15.75" x14ac:dyDescent="0.25">
      <c r="B812" s="893" t="e">
        <v>#N/A</v>
      </c>
      <c r="C812" s="892" t="s">
        <v>694</v>
      </c>
      <c r="D812" s="891">
        <v>43100</v>
      </c>
      <c r="E812" s="890">
        <v>9.15</v>
      </c>
      <c r="F812" s="889"/>
      <c r="G812" s="888">
        <v>30</v>
      </c>
      <c r="H812" s="887">
        <f t="shared" si="72"/>
        <v>4</v>
      </c>
      <c r="I812" s="887">
        <v>-0.24</v>
      </c>
      <c r="J812" s="771">
        <f t="shared" si="73"/>
        <v>1.21</v>
      </c>
      <c r="K812" s="887">
        <v>0.97</v>
      </c>
      <c r="L812" s="772">
        <f t="shared" si="74"/>
        <v>8.18</v>
      </c>
      <c r="N812" s="893" t="s">
        <v>359</v>
      </c>
      <c r="O812" s="892" t="s">
        <v>536</v>
      </c>
      <c r="P812" s="891">
        <v>31777</v>
      </c>
      <c r="Q812" s="890">
        <v>1465</v>
      </c>
      <c r="R812" s="889"/>
      <c r="S812" s="888">
        <v>8.3333333333333329E-2</v>
      </c>
      <c r="T812" s="887">
        <f t="shared" si="75"/>
        <v>8.3333333333333329E-2</v>
      </c>
      <c r="U812" s="887">
        <v>0</v>
      </c>
      <c r="V812" s="771">
        <f t="shared" si="76"/>
        <v>1465</v>
      </c>
      <c r="W812" s="887">
        <v>1465</v>
      </c>
      <c r="X812" s="772">
        <f t="shared" si="77"/>
        <v>0</v>
      </c>
    </row>
    <row r="813" spans="2:24" ht="15.75" x14ac:dyDescent="0.25">
      <c r="B813" s="893" t="e">
        <v>#N/A</v>
      </c>
      <c r="C813" s="892" t="s">
        <v>695</v>
      </c>
      <c r="D813" s="891">
        <v>43237</v>
      </c>
      <c r="E813" s="890">
        <v>284.23</v>
      </c>
      <c r="F813" s="889"/>
      <c r="G813" s="888">
        <v>30</v>
      </c>
      <c r="H813" s="887">
        <f t="shared" si="72"/>
        <v>3</v>
      </c>
      <c r="I813" s="887">
        <v>-9.48</v>
      </c>
      <c r="J813" s="771">
        <f t="shared" si="73"/>
        <v>34.760000000000005</v>
      </c>
      <c r="K813" s="887">
        <v>25.28</v>
      </c>
      <c r="L813" s="772">
        <f t="shared" si="74"/>
        <v>258.95000000000005</v>
      </c>
      <c r="N813" s="893" t="s">
        <v>359</v>
      </c>
      <c r="O813" s="892" t="s">
        <v>2250</v>
      </c>
      <c r="P813" s="891">
        <v>37256</v>
      </c>
      <c r="Q813" s="890">
        <v>1000</v>
      </c>
      <c r="R813" s="889"/>
      <c r="S813" s="888">
        <v>50</v>
      </c>
      <c r="T813" s="887">
        <f t="shared" si="75"/>
        <v>20</v>
      </c>
      <c r="U813" s="887">
        <v>20.04</v>
      </c>
      <c r="V813" s="771">
        <f t="shared" si="76"/>
        <v>361.96</v>
      </c>
      <c r="W813" s="887">
        <v>382</v>
      </c>
      <c r="X813" s="772">
        <f t="shared" si="77"/>
        <v>618</v>
      </c>
    </row>
    <row r="814" spans="2:24" ht="15.75" x14ac:dyDescent="0.25">
      <c r="B814" s="893" t="e">
        <v>#N/A</v>
      </c>
      <c r="C814" s="892" t="s">
        <v>696</v>
      </c>
      <c r="D814" s="891">
        <v>43187</v>
      </c>
      <c r="E814" s="890">
        <v>53.97</v>
      </c>
      <c r="F814" s="889"/>
      <c r="G814" s="888">
        <v>30</v>
      </c>
      <c r="H814" s="887">
        <f t="shared" si="72"/>
        <v>3</v>
      </c>
      <c r="I814" s="887">
        <v>-1.7999999999999998</v>
      </c>
      <c r="J814" s="771">
        <f t="shared" si="73"/>
        <v>6.6</v>
      </c>
      <c r="K814" s="887">
        <v>4.8</v>
      </c>
      <c r="L814" s="772">
        <f t="shared" si="74"/>
        <v>49.17</v>
      </c>
      <c r="N814" s="893" t="s">
        <v>359</v>
      </c>
      <c r="O814" s="892" t="s">
        <v>2250</v>
      </c>
      <c r="P814" s="891">
        <v>36891</v>
      </c>
      <c r="Q814" s="890">
        <v>1000</v>
      </c>
      <c r="R814" s="889"/>
      <c r="S814" s="888">
        <v>50</v>
      </c>
      <c r="T814" s="887">
        <f t="shared" si="75"/>
        <v>21</v>
      </c>
      <c r="U814" s="887">
        <v>20.16</v>
      </c>
      <c r="V814" s="771">
        <f t="shared" si="76"/>
        <v>381.86999999999995</v>
      </c>
      <c r="W814" s="887">
        <v>402.03</v>
      </c>
      <c r="X814" s="772">
        <f t="shared" si="77"/>
        <v>597.97</v>
      </c>
    </row>
    <row r="815" spans="2:24" ht="15.75" x14ac:dyDescent="0.25">
      <c r="B815" s="893" t="e">
        <v>#N/A</v>
      </c>
      <c r="C815" s="892" t="s">
        <v>697</v>
      </c>
      <c r="D815" s="891">
        <v>43130</v>
      </c>
      <c r="E815" s="890">
        <v>5.52</v>
      </c>
      <c r="F815" s="889"/>
      <c r="G815" s="888">
        <v>30</v>
      </c>
      <c r="H815" s="887">
        <f t="shared" si="72"/>
        <v>3</v>
      </c>
      <c r="I815" s="887">
        <v>-0.24</v>
      </c>
      <c r="J815" s="771">
        <f t="shared" si="73"/>
        <v>0.84</v>
      </c>
      <c r="K815" s="887">
        <v>0.6</v>
      </c>
      <c r="L815" s="772">
        <f t="shared" si="74"/>
        <v>4.92</v>
      </c>
      <c r="N815" s="893" t="e">
        <v>#N/A</v>
      </c>
      <c r="O815" s="892" t="s">
        <v>1818</v>
      </c>
      <c r="P815" s="891">
        <v>43677</v>
      </c>
      <c r="Q815" s="890">
        <v>11.49</v>
      </c>
      <c r="R815" s="889"/>
      <c r="S815" s="888">
        <v>30</v>
      </c>
      <c r="T815" s="887">
        <f t="shared" si="75"/>
        <v>2</v>
      </c>
      <c r="U815" s="887">
        <v>0.36</v>
      </c>
      <c r="V815" s="771">
        <f t="shared" si="76"/>
        <v>9.0000000000000024E-2</v>
      </c>
      <c r="W815" s="887">
        <v>0.45</v>
      </c>
      <c r="X815" s="772">
        <f t="shared" si="77"/>
        <v>11.040000000000001</v>
      </c>
    </row>
    <row r="816" spans="2:24" ht="15.75" x14ac:dyDescent="0.25">
      <c r="B816" s="893" t="e">
        <v>#N/A</v>
      </c>
      <c r="C816" s="892" t="s">
        <v>698</v>
      </c>
      <c r="D816" s="891">
        <v>43130</v>
      </c>
      <c r="E816" s="890">
        <v>4.42</v>
      </c>
      <c r="F816" s="889"/>
      <c r="G816" s="888">
        <v>30</v>
      </c>
      <c r="H816" s="887">
        <f t="shared" si="72"/>
        <v>3</v>
      </c>
      <c r="I816" s="887">
        <v>-0.12</v>
      </c>
      <c r="J816" s="771">
        <f t="shared" si="73"/>
        <v>0.44</v>
      </c>
      <c r="K816" s="887">
        <v>0.32</v>
      </c>
      <c r="L816" s="772">
        <f t="shared" si="74"/>
        <v>4.0999999999999996</v>
      </c>
      <c r="N816" s="893" t="e">
        <v>#N/A</v>
      </c>
      <c r="O816" s="892" t="s">
        <v>1825</v>
      </c>
      <c r="P816" s="891">
        <v>43481</v>
      </c>
      <c r="Q816" s="890">
        <v>53.64</v>
      </c>
      <c r="R816" s="889"/>
      <c r="S816" s="888">
        <v>30</v>
      </c>
      <c r="T816" s="887">
        <f t="shared" si="75"/>
        <v>2</v>
      </c>
      <c r="U816" s="887">
        <v>1.7999999999999998</v>
      </c>
      <c r="V816" s="771">
        <f t="shared" si="76"/>
        <v>-1.4999999999999998</v>
      </c>
      <c r="W816" s="887">
        <v>0.3</v>
      </c>
      <c r="X816" s="772">
        <f t="shared" si="77"/>
        <v>53.34</v>
      </c>
    </row>
    <row r="817" spans="2:24" ht="15.75" x14ac:dyDescent="0.25">
      <c r="B817" s="893" t="e">
        <v>#N/A</v>
      </c>
      <c r="C817" s="892" t="s">
        <v>699</v>
      </c>
      <c r="D817" s="891">
        <v>43236</v>
      </c>
      <c r="E817" s="890">
        <v>11.8</v>
      </c>
      <c r="F817" s="889"/>
      <c r="G817" s="888">
        <v>30</v>
      </c>
      <c r="H817" s="887">
        <f t="shared" si="72"/>
        <v>3</v>
      </c>
      <c r="I817" s="887">
        <v>-0.36</v>
      </c>
      <c r="J817" s="771">
        <f t="shared" si="73"/>
        <v>1.26</v>
      </c>
      <c r="K817" s="887">
        <v>0.9</v>
      </c>
      <c r="L817" s="772">
        <f t="shared" si="74"/>
        <v>10.9</v>
      </c>
      <c r="N817" s="893" t="e">
        <v>#N/A</v>
      </c>
      <c r="O817" s="892" t="s">
        <v>1826</v>
      </c>
      <c r="P817" s="891">
        <v>43988</v>
      </c>
      <c r="Q817" s="890">
        <v>54.56</v>
      </c>
      <c r="R817" s="889"/>
      <c r="S817" s="888">
        <v>30</v>
      </c>
      <c r="T817" s="887">
        <f t="shared" si="75"/>
        <v>1</v>
      </c>
      <c r="U817" s="887">
        <v>1.7999999999999998</v>
      </c>
      <c r="V817" s="771">
        <f t="shared" si="76"/>
        <v>-1.4999999999999998</v>
      </c>
      <c r="W817" s="887">
        <v>0.3</v>
      </c>
      <c r="X817" s="772">
        <f t="shared" si="77"/>
        <v>54.260000000000005</v>
      </c>
    </row>
    <row r="818" spans="2:24" ht="15.75" x14ac:dyDescent="0.25">
      <c r="B818" s="893" t="e">
        <v>#N/A</v>
      </c>
      <c r="C818" s="892" t="s">
        <v>700</v>
      </c>
      <c r="D818" s="891">
        <v>43238</v>
      </c>
      <c r="E818" s="890">
        <v>59.25</v>
      </c>
      <c r="F818" s="889"/>
      <c r="G818" s="888">
        <v>30</v>
      </c>
      <c r="H818" s="887">
        <f t="shared" si="72"/>
        <v>3</v>
      </c>
      <c r="I818" s="887">
        <v>-1.92</v>
      </c>
      <c r="J818" s="771">
        <f t="shared" si="73"/>
        <v>6.72</v>
      </c>
      <c r="K818" s="887">
        <v>4.8</v>
      </c>
      <c r="L818" s="772">
        <f t="shared" si="74"/>
        <v>54.45</v>
      </c>
      <c r="N818" s="893" t="e">
        <v>#N/A</v>
      </c>
      <c r="O818" s="892" t="s">
        <v>1827</v>
      </c>
      <c r="P818" s="891">
        <v>43893</v>
      </c>
      <c r="Q818" s="890">
        <v>76.17</v>
      </c>
      <c r="R818" s="889"/>
      <c r="S818" s="888">
        <v>30</v>
      </c>
      <c r="T818" s="887">
        <f t="shared" si="75"/>
        <v>1</v>
      </c>
      <c r="U818" s="887">
        <v>2.52</v>
      </c>
      <c r="V818" s="771">
        <f t="shared" si="76"/>
        <v>-2.1</v>
      </c>
      <c r="W818" s="887">
        <v>0.42</v>
      </c>
      <c r="X818" s="772">
        <f t="shared" si="77"/>
        <v>75.75</v>
      </c>
    </row>
    <row r="819" spans="2:24" ht="15.75" x14ac:dyDescent="0.25">
      <c r="B819" s="893" t="e">
        <v>#N/A</v>
      </c>
      <c r="C819" s="892" t="s">
        <v>701</v>
      </c>
      <c r="D819" s="891">
        <v>43250</v>
      </c>
      <c r="E819" s="890">
        <v>106.98</v>
      </c>
      <c r="F819" s="889"/>
      <c r="G819" s="888">
        <v>30</v>
      </c>
      <c r="H819" s="887">
        <f t="shared" si="72"/>
        <v>3</v>
      </c>
      <c r="I819" s="887">
        <v>-3.5999999999999996</v>
      </c>
      <c r="J819" s="771">
        <f t="shared" si="73"/>
        <v>12.6</v>
      </c>
      <c r="K819" s="887">
        <v>9</v>
      </c>
      <c r="L819" s="772">
        <f t="shared" si="74"/>
        <v>97.98</v>
      </c>
      <c r="N819" s="893" t="s">
        <v>359</v>
      </c>
      <c r="O819" s="892" t="s">
        <v>537</v>
      </c>
      <c r="P819" s="891">
        <v>39447</v>
      </c>
      <c r="Q819" s="890">
        <v>4500</v>
      </c>
      <c r="R819" s="889"/>
      <c r="S819" s="888">
        <v>30</v>
      </c>
      <c r="T819" s="887">
        <f t="shared" si="75"/>
        <v>14</v>
      </c>
      <c r="U819" s="887">
        <v>150.48000000000002</v>
      </c>
      <c r="V819" s="771">
        <f t="shared" si="76"/>
        <v>1815.94</v>
      </c>
      <c r="W819" s="887">
        <v>1966.42</v>
      </c>
      <c r="X819" s="772">
        <f t="shared" si="77"/>
        <v>2533.58</v>
      </c>
    </row>
    <row r="820" spans="2:24" ht="15.75" x14ac:dyDescent="0.25">
      <c r="B820" s="893" t="e">
        <v>#N/A</v>
      </c>
      <c r="C820" s="892" t="s">
        <v>704</v>
      </c>
      <c r="D820" s="891">
        <v>43311</v>
      </c>
      <c r="E820" s="890">
        <v>40.69</v>
      </c>
      <c r="F820" s="889"/>
      <c r="G820" s="888">
        <v>30</v>
      </c>
      <c r="H820" s="887">
        <f t="shared" si="72"/>
        <v>3</v>
      </c>
      <c r="I820" s="887">
        <v>-1.32</v>
      </c>
      <c r="J820" s="771">
        <f t="shared" si="73"/>
        <v>4.4000000000000004</v>
      </c>
      <c r="K820" s="887">
        <v>3.08</v>
      </c>
      <c r="L820" s="772">
        <f t="shared" si="74"/>
        <v>37.61</v>
      </c>
      <c r="N820" s="893" t="s">
        <v>359</v>
      </c>
      <c r="O820" s="892" t="s">
        <v>1818</v>
      </c>
      <c r="P820" s="891">
        <v>43677</v>
      </c>
      <c r="Q820" s="890">
        <v>675.81</v>
      </c>
      <c r="R820" s="889"/>
      <c r="S820" s="888">
        <v>30</v>
      </c>
      <c r="T820" s="887">
        <f t="shared" si="75"/>
        <v>2</v>
      </c>
      <c r="U820" s="887">
        <v>22.560000000000002</v>
      </c>
      <c r="V820" s="771">
        <f t="shared" si="76"/>
        <v>5.639999999999997</v>
      </c>
      <c r="W820" s="887">
        <v>28.2</v>
      </c>
      <c r="X820" s="772">
        <f t="shared" si="77"/>
        <v>647.6099999999999</v>
      </c>
    </row>
    <row r="821" spans="2:24" ht="15.75" x14ac:dyDescent="0.25">
      <c r="B821" s="893" t="e">
        <v>#N/A</v>
      </c>
      <c r="C821" s="892" t="s">
        <v>703</v>
      </c>
      <c r="D821" s="891">
        <v>43311</v>
      </c>
      <c r="E821" s="890">
        <v>40.69</v>
      </c>
      <c r="F821" s="889"/>
      <c r="G821" s="888">
        <v>30</v>
      </c>
      <c r="H821" s="887">
        <f t="shared" si="72"/>
        <v>3</v>
      </c>
      <c r="I821" s="887">
        <v>-1.32</v>
      </c>
      <c r="J821" s="771">
        <f t="shared" si="73"/>
        <v>4.4000000000000004</v>
      </c>
      <c r="K821" s="887">
        <v>3.08</v>
      </c>
      <c r="L821" s="772">
        <f t="shared" si="74"/>
        <v>37.61</v>
      </c>
      <c r="N821" s="893" t="s">
        <v>359</v>
      </c>
      <c r="O821" s="892" t="s">
        <v>1825</v>
      </c>
      <c r="P821" s="891">
        <v>43481</v>
      </c>
      <c r="Q821" s="890">
        <v>2995.25</v>
      </c>
      <c r="R821" s="889"/>
      <c r="S821" s="888">
        <v>30</v>
      </c>
      <c r="T821" s="887">
        <f t="shared" si="75"/>
        <v>2</v>
      </c>
      <c r="U821" s="887">
        <v>99.84</v>
      </c>
      <c r="V821" s="771">
        <f t="shared" si="76"/>
        <v>-83.2</v>
      </c>
      <c r="W821" s="887">
        <v>16.64</v>
      </c>
      <c r="X821" s="772">
        <f t="shared" si="77"/>
        <v>2978.61</v>
      </c>
    </row>
    <row r="822" spans="2:24" ht="15.75" x14ac:dyDescent="0.25">
      <c r="B822" s="893" t="e">
        <v>#N/A</v>
      </c>
      <c r="C822" s="892" t="s">
        <v>705</v>
      </c>
      <c r="D822" s="891">
        <v>43305</v>
      </c>
      <c r="E822" s="890">
        <v>23.73</v>
      </c>
      <c r="F822" s="889"/>
      <c r="G822" s="888">
        <v>35</v>
      </c>
      <c r="H822" s="887">
        <f t="shared" si="72"/>
        <v>3</v>
      </c>
      <c r="I822" s="887">
        <v>-0.72</v>
      </c>
      <c r="J822" s="771">
        <f t="shared" si="73"/>
        <v>2.2800000000000002</v>
      </c>
      <c r="K822" s="887">
        <v>1.56</v>
      </c>
      <c r="L822" s="772">
        <f t="shared" si="74"/>
        <v>22.17</v>
      </c>
      <c r="N822" s="893" t="s">
        <v>359</v>
      </c>
      <c r="O822" s="892" t="s">
        <v>1826</v>
      </c>
      <c r="P822" s="891">
        <v>43988</v>
      </c>
      <c r="Q822" s="890">
        <v>3895.44</v>
      </c>
      <c r="R822" s="889"/>
      <c r="S822" s="888">
        <v>30</v>
      </c>
      <c r="T822" s="887">
        <f t="shared" si="75"/>
        <v>1</v>
      </c>
      <c r="U822" s="887">
        <v>129.84</v>
      </c>
      <c r="V822" s="771">
        <f t="shared" si="76"/>
        <v>-108.2</v>
      </c>
      <c r="W822" s="887">
        <v>21.64</v>
      </c>
      <c r="X822" s="772">
        <f t="shared" si="77"/>
        <v>3873.8</v>
      </c>
    </row>
    <row r="823" spans="2:24" ht="15.75" x14ac:dyDescent="0.25">
      <c r="B823" s="893" t="e">
        <v>#N/A</v>
      </c>
      <c r="C823" s="892" t="s">
        <v>706</v>
      </c>
      <c r="D823" s="891">
        <v>43381</v>
      </c>
      <c r="E823" s="890">
        <v>130.65</v>
      </c>
      <c r="F823" s="889"/>
      <c r="G823" s="888">
        <v>35</v>
      </c>
      <c r="H823" s="887">
        <f t="shared" si="72"/>
        <v>3</v>
      </c>
      <c r="I823" s="887">
        <v>-3.7199999999999998</v>
      </c>
      <c r="J823" s="771">
        <f t="shared" si="73"/>
        <v>11.780000000000001</v>
      </c>
      <c r="K823" s="887">
        <v>8.06</v>
      </c>
      <c r="L823" s="772">
        <f t="shared" si="74"/>
        <v>122.59</v>
      </c>
      <c r="N823" s="893" t="s">
        <v>359</v>
      </c>
      <c r="O823" s="892" t="s">
        <v>1827</v>
      </c>
      <c r="P823" s="891">
        <v>43893</v>
      </c>
      <c r="Q823" s="890">
        <v>3873.83</v>
      </c>
      <c r="R823" s="889"/>
      <c r="S823" s="888">
        <v>30</v>
      </c>
      <c r="T823" s="887">
        <f t="shared" si="75"/>
        <v>1</v>
      </c>
      <c r="U823" s="887">
        <v>129.12</v>
      </c>
      <c r="V823" s="771">
        <f t="shared" si="76"/>
        <v>-107.60000000000001</v>
      </c>
      <c r="W823" s="887">
        <v>21.52</v>
      </c>
      <c r="X823" s="772">
        <f t="shared" si="77"/>
        <v>3852.31</v>
      </c>
    </row>
    <row r="824" spans="2:24" ht="15.75" x14ac:dyDescent="0.25">
      <c r="B824" s="893" t="e">
        <v>#N/A</v>
      </c>
      <c r="C824" s="892" t="s">
        <v>707</v>
      </c>
      <c r="D824" s="891">
        <v>43462</v>
      </c>
      <c r="E824" s="890">
        <v>41.75</v>
      </c>
      <c r="F824" s="889"/>
      <c r="G824" s="888">
        <v>35</v>
      </c>
      <c r="H824" s="887">
        <f t="shared" si="72"/>
        <v>3</v>
      </c>
      <c r="I824" s="887">
        <v>-1.2000000000000002</v>
      </c>
      <c r="J824" s="771">
        <f t="shared" si="73"/>
        <v>3.7</v>
      </c>
      <c r="K824" s="887">
        <v>2.5</v>
      </c>
      <c r="L824" s="772">
        <f t="shared" si="74"/>
        <v>39.25</v>
      </c>
      <c r="N824" s="893" t="s">
        <v>321</v>
      </c>
      <c r="O824" s="892" t="s">
        <v>107</v>
      </c>
      <c r="P824" s="891">
        <v>39447</v>
      </c>
      <c r="Q824" s="890">
        <v>787.32</v>
      </c>
      <c r="R824" s="889"/>
      <c r="S824" s="888">
        <v>30</v>
      </c>
      <c r="T824" s="887">
        <f t="shared" si="75"/>
        <v>14</v>
      </c>
      <c r="U824" s="887">
        <v>26.400000000000002</v>
      </c>
      <c r="V824" s="771">
        <f t="shared" si="76"/>
        <v>317.53000000000003</v>
      </c>
      <c r="W824" s="887">
        <v>343.93</v>
      </c>
      <c r="X824" s="772">
        <f t="shared" si="77"/>
        <v>443.39000000000004</v>
      </c>
    </row>
    <row r="825" spans="2:24" ht="15.75" x14ac:dyDescent="0.25">
      <c r="B825" s="893" t="e">
        <v>#N/A</v>
      </c>
      <c r="C825" s="892" t="s">
        <v>708</v>
      </c>
      <c r="D825" s="891">
        <v>43376</v>
      </c>
      <c r="E825" s="890">
        <v>277.18</v>
      </c>
      <c r="F825" s="889"/>
      <c r="G825" s="888">
        <v>35</v>
      </c>
      <c r="H825" s="887">
        <f t="shared" si="72"/>
        <v>3</v>
      </c>
      <c r="I825" s="887">
        <v>-7.92</v>
      </c>
      <c r="J825" s="771">
        <f t="shared" si="73"/>
        <v>24.42</v>
      </c>
      <c r="K825" s="887">
        <v>16.5</v>
      </c>
      <c r="L825" s="772">
        <f t="shared" si="74"/>
        <v>260.68</v>
      </c>
      <c r="N825" s="893" t="s">
        <v>321</v>
      </c>
      <c r="O825" s="892" t="s">
        <v>107</v>
      </c>
      <c r="P825" s="891">
        <v>39447</v>
      </c>
      <c r="Q825" s="890">
        <v>787.32</v>
      </c>
      <c r="R825" s="889"/>
      <c r="S825" s="888">
        <v>30</v>
      </c>
      <c r="T825" s="887">
        <f t="shared" si="75"/>
        <v>14</v>
      </c>
      <c r="U825" s="887">
        <v>26.400000000000002</v>
      </c>
      <c r="V825" s="771">
        <f t="shared" si="76"/>
        <v>317.53000000000003</v>
      </c>
      <c r="W825" s="887">
        <v>343.93</v>
      </c>
      <c r="X825" s="772">
        <f t="shared" si="77"/>
        <v>443.39000000000004</v>
      </c>
    </row>
    <row r="826" spans="2:24" ht="15.75" x14ac:dyDescent="0.25">
      <c r="B826" s="893" t="e">
        <v>#N/A</v>
      </c>
      <c r="C826" s="892" t="s">
        <v>709</v>
      </c>
      <c r="D826" s="891">
        <v>43438</v>
      </c>
      <c r="E826" s="890">
        <v>10.79</v>
      </c>
      <c r="F826" s="889"/>
      <c r="G826" s="888">
        <v>35</v>
      </c>
      <c r="H826" s="887">
        <f t="shared" si="72"/>
        <v>3</v>
      </c>
      <c r="I826" s="887">
        <v>-0.36</v>
      </c>
      <c r="J826" s="771">
        <f t="shared" si="73"/>
        <v>1.1099999999999999</v>
      </c>
      <c r="K826" s="887">
        <v>0.75</v>
      </c>
      <c r="L826" s="772">
        <f t="shared" si="74"/>
        <v>10.039999999999999</v>
      </c>
      <c r="N826" s="893" t="s">
        <v>321</v>
      </c>
      <c r="O826" s="892" t="s">
        <v>2260</v>
      </c>
      <c r="P826" s="891">
        <v>41365</v>
      </c>
      <c r="Q826" s="890">
        <v>1080</v>
      </c>
      <c r="R826" s="889"/>
      <c r="S826" s="888">
        <v>20</v>
      </c>
      <c r="T826" s="887">
        <f t="shared" si="75"/>
        <v>8</v>
      </c>
      <c r="U826" s="887">
        <v>54</v>
      </c>
      <c r="V826" s="771">
        <f t="shared" si="76"/>
        <v>364.5</v>
      </c>
      <c r="W826" s="887">
        <v>418.5</v>
      </c>
      <c r="X826" s="772">
        <f t="shared" si="77"/>
        <v>661.5</v>
      </c>
    </row>
    <row r="827" spans="2:24" ht="15.75" x14ac:dyDescent="0.25">
      <c r="B827" s="893" t="e">
        <v>#N/A</v>
      </c>
      <c r="C827" s="892" t="s">
        <v>710</v>
      </c>
      <c r="D827" s="891">
        <v>43497</v>
      </c>
      <c r="E827" s="890">
        <v>121.25</v>
      </c>
      <c r="F827" s="889"/>
      <c r="G827" s="888">
        <v>35</v>
      </c>
      <c r="H827" s="887">
        <f t="shared" si="72"/>
        <v>2</v>
      </c>
      <c r="I827" s="887">
        <v>-3.4799999999999995</v>
      </c>
      <c r="J827" s="771">
        <f t="shared" si="73"/>
        <v>9.57</v>
      </c>
      <c r="K827" s="887">
        <v>6.09</v>
      </c>
      <c r="L827" s="772">
        <f t="shared" si="74"/>
        <v>115.16</v>
      </c>
      <c r="N827" s="893" t="s">
        <v>321</v>
      </c>
      <c r="O827" s="892" t="s">
        <v>2260</v>
      </c>
      <c r="P827" s="891">
        <v>41365</v>
      </c>
      <c r="Q827" s="890">
        <v>720</v>
      </c>
      <c r="R827" s="889"/>
      <c r="S827" s="888">
        <v>20</v>
      </c>
      <c r="T827" s="887">
        <f t="shared" si="75"/>
        <v>8</v>
      </c>
      <c r="U827" s="887">
        <v>36</v>
      </c>
      <c r="V827" s="771">
        <f t="shared" si="76"/>
        <v>243</v>
      </c>
      <c r="W827" s="887">
        <v>279</v>
      </c>
      <c r="X827" s="772">
        <f t="shared" si="77"/>
        <v>441</v>
      </c>
    </row>
    <row r="828" spans="2:24" ht="15.75" x14ac:dyDescent="0.25">
      <c r="B828" s="893" t="e">
        <v>#N/A</v>
      </c>
      <c r="C828" s="892" t="s">
        <v>711</v>
      </c>
      <c r="D828" s="891">
        <v>43480</v>
      </c>
      <c r="E828" s="890">
        <v>44.17</v>
      </c>
      <c r="F828" s="889"/>
      <c r="G828" s="888">
        <v>35</v>
      </c>
      <c r="H828" s="887">
        <f t="shared" si="72"/>
        <v>2</v>
      </c>
      <c r="I828" s="887">
        <v>-1.32</v>
      </c>
      <c r="J828" s="771">
        <f t="shared" si="73"/>
        <v>3.5999999999999996</v>
      </c>
      <c r="K828" s="887">
        <v>2.2799999999999998</v>
      </c>
      <c r="L828" s="772">
        <f t="shared" si="74"/>
        <v>41.89</v>
      </c>
      <c r="N828" s="893" t="s">
        <v>321</v>
      </c>
      <c r="O828" s="892" t="s">
        <v>2260</v>
      </c>
      <c r="P828" s="891">
        <v>41365</v>
      </c>
      <c r="Q828" s="890">
        <v>1440</v>
      </c>
      <c r="R828" s="889"/>
      <c r="S828" s="888">
        <v>20</v>
      </c>
      <c r="T828" s="887">
        <f t="shared" si="75"/>
        <v>8</v>
      </c>
      <c r="U828" s="887">
        <v>72</v>
      </c>
      <c r="V828" s="771">
        <f t="shared" si="76"/>
        <v>486</v>
      </c>
      <c r="W828" s="887">
        <v>558</v>
      </c>
      <c r="X828" s="772">
        <f t="shared" si="77"/>
        <v>882</v>
      </c>
    </row>
    <row r="829" spans="2:24" ht="15.75" x14ac:dyDescent="0.25">
      <c r="B829" s="893" t="e">
        <v>#N/A</v>
      </c>
      <c r="C829" s="892" t="s">
        <v>712</v>
      </c>
      <c r="D829" s="891">
        <v>43538</v>
      </c>
      <c r="E829" s="890">
        <v>87.2</v>
      </c>
      <c r="F829" s="889"/>
      <c r="G829" s="888">
        <v>35</v>
      </c>
      <c r="H829" s="887">
        <f t="shared" si="72"/>
        <v>2</v>
      </c>
      <c r="I829" s="887">
        <v>-2.52</v>
      </c>
      <c r="J829" s="771">
        <f t="shared" si="73"/>
        <v>6.93</v>
      </c>
      <c r="K829" s="887">
        <v>4.41</v>
      </c>
      <c r="L829" s="772">
        <f t="shared" si="74"/>
        <v>82.79</v>
      </c>
      <c r="N829" s="893" t="s">
        <v>321</v>
      </c>
      <c r="O829" s="892" t="s">
        <v>2260</v>
      </c>
      <c r="P829" s="891">
        <v>41365</v>
      </c>
      <c r="Q829" s="890">
        <v>720</v>
      </c>
      <c r="R829" s="889"/>
      <c r="S829" s="888">
        <v>20</v>
      </c>
      <c r="T829" s="887">
        <f t="shared" si="75"/>
        <v>8</v>
      </c>
      <c r="U829" s="887">
        <v>36</v>
      </c>
      <c r="V829" s="771">
        <f t="shared" si="76"/>
        <v>243</v>
      </c>
      <c r="W829" s="887">
        <v>279</v>
      </c>
      <c r="X829" s="772">
        <f t="shared" si="77"/>
        <v>441</v>
      </c>
    </row>
    <row r="830" spans="2:24" ht="15.75" x14ac:dyDescent="0.25">
      <c r="B830" s="893" t="e">
        <v>#N/A</v>
      </c>
      <c r="C830" s="892" t="s">
        <v>713</v>
      </c>
      <c r="D830" s="891">
        <v>43538</v>
      </c>
      <c r="E830" s="890">
        <v>9.4</v>
      </c>
      <c r="F830" s="889"/>
      <c r="G830" s="888">
        <v>35</v>
      </c>
      <c r="H830" s="887">
        <f t="shared" si="72"/>
        <v>2</v>
      </c>
      <c r="I830" s="887">
        <v>-0.24</v>
      </c>
      <c r="J830" s="771">
        <f t="shared" si="73"/>
        <v>0.65999999999999992</v>
      </c>
      <c r="K830" s="887">
        <v>0.42</v>
      </c>
      <c r="L830" s="772">
        <f t="shared" si="74"/>
        <v>8.98</v>
      </c>
      <c r="N830" s="893" t="s">
        <v>321</v>
      </c>
      <c r="O830" s="892" t="s">
        <v>2260</v>
      </c>
      <c r="P830" s="891">
        <v>41365</v>
      </c>
      <c r="Q830" s="890">
        <v>360</v>
      </c>
      <c r="R830" s="889"/>
      <c r="S830" s="888">
        <v>20</v>
      </c>
      <c r="T830" s="887">
        <f t="shared" si="75"/>
        <v>8</v>
      </c>
      <c r="U830" s="887">
        <v>18</v>
      </c>
      <c r="V830" s="771">
        <f t="shared" si="76"/>
        <v>121.5</v>
      </c>
      <c r="W830" s="887">
        <v>139.5</v>
      </c>
      <c r="X830" s="772">
        <f t="shared" si="77"/>
        <v>220.5</v>
      </c>
    </row>
    <row r="831" spans="2:24" ht="15.75" x14ac:dyDescent="0.25">
      <c r="B831" s="893" t="e">
        <v>#N/A</v>
      </c>
      <c r="C831" s="892" t="s">
        <v>714</v>
      </c>
      <c r="D831" s="891">
        <v>43530</v>
      </c>
      <c r="E831" s="890">
        <v>826.66</v>
      </c>
      <c r="F831" s="889"/>
      <c r="G831" s="888">
        <v>35</v>
      </c>
      <c r="H831" s="887">
        <f t="shared" si="72"/>
        <v>2</v>
      </c>
      <c r="I831" s="887">
        <v>-23.64</v>
      </c>
      <c r="J831" s="771">
        <f t="shared" si="73"/>
        <v>61.07</v>
      </c>
      <c r="K831" s="887">
        <v>37.43</v>
      </c>
      <c r="L831" s="772">
        <f t="shared" si="74"/>
        <v>789.23</v>
      </c>
      <c r="N831" s="893" t="s">
        <v>321</v>
      </c>
      <c r="O831" s="892" t="s">
        <v>2260</v>
      </c>
      <c r="P831" s="891">
        <v>41365</v>
      </c>
      <c r="Q831" s="890">
        <v>360</v>
      </c>
      <c r="R831" s="889"/>
      <c r="S831" s="888">
        <v>20</v>
      </c>
      <c r="T831" s="887">
        <f t="shared" si="75"/>
        <v>8</v>
      </c>
      <c r="U831" s="887">
        <v>18</v>
      </c>
      <c r="V831" s="771">
        <f t="shared" si="76"/>
        <v>121.5</v>
      </c>
      <c r="W831" s="887">
        <v>139.5</v>
      </c>
      <c r="X831" s="772">
        <f t="shared" si="77"/>
        <v>220.5</v>
      </c>
    </row>
    <row r="832" spans="2:24" ht="15.75" x14ac:dyDescent="0.25">
      <c r="B832" s="893" t="e">
        <v>#N/A</v>
      </c>
      <c r="C832" s="892" t="s">
        <v>715</v>
      </c>
      <c r="D832" s="891">
        <v>43409</v>
      </c>
      <c r="E832" s="890">
        <v>287.29000000000002</v>
      </c>
      <c r="F832" s="889"/>
      <c r="G832" s="888">
        <v>35</v>
      </c>
      <c r="H832" s="887">
        <f t="shared" si="72"/>
        <v>3</v>
      </c>
      <c r="I832" s="887">
        <v>-8.16</v>
      </c>
      <c r="J832" s="771">
        <f t="shared" si="73"/>
        <v>21.08</v>
      </c>
      <c r="K832" s="887">
        <v>12.92</v>
      </c>
      <c r="L832" s="772">
        <f t="shared" si="74"/>
        <v>274.37</v>
      </c>
      <c r="N832" s="893" t="s">
        <v>321</v>
      </c>
      <c r="O832" s="892" t="s">
        <v>2260</v>
      </c>
      <c r="P832" s="891">
        <v>41395</v>
      </c>
      <c r="Q832" s="890">
        <v>1080</v>
      </c>
      <c r="R832" s="889"/>
      <c r="S832" s="888">
        <v>20</v>
      </c>
      <c r="T832" s="887">
        <f t="shared" si="75"/>
        <v>8</v>
      </c>
      <c r="U832" s="887">
        <v>54</v>
      </c>
      <c r="V832" s="771">
        <f t="shared" si="76"/>
        <v>359.72</v>
      </c>
      <c r="W832" s="887">
        <v>413.72</v>
      </c>
      <c r="X832" s="772">
        <f t="shared" si="77"/>
        <v>666.28</v>
      </c>
    </row>
    <row r="833" spans="2:24" ht="15.75" x14ac:dyDescent="0.25">
      <c r="B833" s="893" t="e">
        <v>#N/A</v>
      </c>
      <c r="C833" s="892" t="s">
        <v>716</v>
      </c>
      <c r="D833" s="891">
        <v>43538</v>
      </c>
      <c r="E833" s="890">
        <v>123.95</v>
      </c>
      <c r="F833" s="889"/>
      <c r="G833" s="888">
        <v>35</v>
      </c>
      <c r="H833" s="887">
        <f t="shared" si="72"/>
        <v>2</v>
      </c>
      <c r="I833" s="887">
        <v>-3.4799999999999995</v>
      </c>
      <c r="J833" s="771">
        <f t="shared" si="73"/>
        <v>8.84</v>
      </c>
      <c r="K833" s="887">
        <v>5.36</v>
      </c>
      <c r="L833" s="772">
        <f t="shared" si="74"/>
        <v>118.59</v>
      </c>
      <c r="N833" s="893" t="s">
        <v>321</v>
      </c>
      <c r="O833" s="892" t="s">
        <v>2260</v>
      </c>
      <c r="P833" s="891">
        <v>41426</v>
      </c>
      <c r="Q833" s="890">
        <v>1080</v>
      </c>
      <c r="R833" s="889"/>
      <c r="S833" s="888">
        <v>20</v>
      </c>
      <c r="T833" s="887">
        <f t="shared" si="75"/>
        <v>8</v>
      </c>
      <c r="U833" s="887">
        <v>55.2</v>
      </c>
      <c r="V833" s="771">
        <f t="shared" si="76"/>
        <v>343.79</v>
      </c>
      <c r="W833" s="887">
        <v>398.99</v>
      </c>
      <c r="X833" s="772">
        <f t="shared" si="77"/>
        <v>681.01</v>
      </c>
    </row>
    <row r="834" spans="2:24" ht="15.75" x14ac:dyDescent="0.25">
      <c r="B834" s="893" t="e">
        <v>#N/A</v>
      </c>
      <c r="C834" s="892" t="s">
        <v>717</v>
      </c>
      <c r="D834" s="891">
        <v>43481</v>
      </c>
      <c r="E834" s="890">
        <v>527.95000000000005</v>
      </c>
      <c r="F834" s="889"/>
      <c r="G834" s="888">
        <v>35</v>
      </c>
      <c r="H834" s="887">
        <f t="shared" si="72"/>
        <v>2</v>
      </c>
      <c r="I834" s="887">
        <v>-15.120000000000001</v>
      </c>
      <c r="J834" s="771">
        <f t="shared" si="73"/>
        <v>36.540000000000006</v>
      </c>
      <c r="K834" s="887">
        <v>21.42</v>
      </c>
      <c r="L834" s="772">
        <f t="shared" si="74"/>
        <v>506.53000000000003</v>
      </c>
      <c r="N834" s="893" t="s">
        <v>321</v>
      </c>
      <c r="O834" s="892" t="s">
        <v>2260</v>
      </c>
      <c r="P834" s="891">
        <v>41426</v>
      </c>
      <c r="Q834" s="890">
        <v>360</v>
      </c>
      <c r="R834" s="889"/>
      <c r="S834" s="888">
        <v>20</v>
      </c>
      <c r="T834" s="887">
        <f t="shared" si="75"/>
        <v>8</v>
      </c>
      <c r="U834" s="887">
        <v>18.12</v>
      </c>
      <c r="V834" s="771">
        <f t="shared" si="76"/>
        <v>118.43</v>
      </c>
      <c r="W834" s="887">
        <v>136.55000000000001</v>
      </c>
      <c r="X834" s="772">
        <f t="shared" si="77"/>
        <v>223.45</v>
      </c>
    </row>
    <row r="835" spans="2:24" ht="15.75" x14ac:dyDescent="0.25">
      <c r="B835" s="893" t="e">
        <v>#N/A</v>
      </c>
      <c r="C835" s="892" t="s">
        <v>718</v>
      </c>
      <c r="D835" s="891">
        <v>43480</v>
      </c>
      <c r="E835" s="890">
        <v>76.099999999999994</v>
      </c>
      <c r="F835" s="889"/>
      <c r="G835" s="888">
        <v>35</v>
      </c>
      <c r="H835" s="887">
        <f t="shared" si="72"/>
        <v>2</v>
      </c>
      <c r="I835" s="887">
        <v>-2.16</v>
      </c>
      <c r="J835" s="771">
        <f t="shared" si="73"/>
        <v>5.2200000000000006</v>
      </c>
      <c r="K835" s="887">
        <v>3.06</v>
      </c>
      <c r="L835" s="772">
        <f t="shared" si="74"/>
        <v>73.039999999999992</v>
      </c>
      <c r="N835" s="893" t="s">
        <v>321</v>
      </c>
      <c r="O835" s="892" t="s">
        <v>2260</v>
      </c>
      <c r="P835" s="891">
        <v>41456</v>
      </c>
      <c r="Q835" s="890">
        <v>2160</v>
      </c>
      <c r="R835" s="889"/>
      <c r="S835" s="888">
        <v>20</v>
      </c>
      <c r="T835" s="887">
        <f t="shared" si="75"/>
        <v>8</v>
      </c>
      <c r="U835" s="887">
        <v>108</v>
      </c>
      <c r="V835" s="771">
        <f t="shared" si="76"/>
        <v>702</v>
      </c>
      <c r="W835" s="887">
        <v>810</v>
      </c>
      <c r="X835" s="772">
        <f t="shared" si="77"/>
        <v>1350</v>
      </c>
    </row>
    <row r="836" spans="2:24" ht="15.75" x14ac:dyDescent="0.25">
      <c r="B836" s="893" t="e">
        <v>#N/A</v>
      </c>
      <c r="C836" s="892" t="s">
        <v>719</v>
      </c>
      <c r="D836" s="891">
        <v>43720</v>
      </c>
      <c r="E836" s="890">
        <v>128.96</v>
      </c>
      <c r="F836" s="889"/>
      <c r="G836" s="888">
        <v>35</v>
      </c>
      <c r="H836" s="887">
        <f t="shared" si="72"/>
        <v>2</v>
      </c>
      <c r="I836" s="887">
        <v>-3.7199999999999998</v>
      </c>
      <c r="J836" s="771">
        <f t="shared" si="73"/>
        <v>8.370000000000001</v>
      </c>
      <c r="K836" s="887">
        <v>4.6500000000000004</v>
      </c>
      <c r="L836" s="772">
        <f t="shared" si="74"/>
        <v>124.31</v>
      </c>
      <c r="N836" s="893" t="s">
        <v>321</v>
      </c>
      <c r="O836" s="892" t="s">
        <v>2260</v>
      </c>
      <c r="P836" s="891">
        <v>41487</v>
      </c>
      <c r="Q836" s="890">
        <v>2160</v>
      </c>
      <c r="R836" s="889"/>
      <c r="S836" s="888">
        <v>20</v>
      </c>
      <c r="T836" s="887">
        <f t="shared" si="75"/>
        <v>8</v>
      </c>
      <c r="U836" s="887">
        <v>109.32</v>
      </c>
      <c r="V836" s="771">
        <f t="shared" si="76"/>
        <v>701.66000000000008</v>
      </c>
      <c r="W836" s="887">
        <v>810.98</v>
      </c>
      <c r="X836" s="772">
        <f t="shared" si="77"/>
        <v>1349.02</v>
      </c>
    </row>
    <row r="837" spans="2:24" ht="15.75" x14ac:dyDescent="0.25">
      <c r="B837" s="893" t="e">
        <v>#N/A</v>
      </c>
      <c r="C837" s="892" t="s">
        <v>720</v>
      </c>
      <c r="D837" s="891">
        <v>43811</v>
      </c>
      <c r="E837" s="890">
        <v>171.35</v>
      </c>
      <c r="F837" s="889"/>
      <c r="G837" s="888">
        <v>35</v>
      </c>
      <c r="H837" s="887">
        <f t="shared" si="72"/>
        <v>2</v>
      </c>
      <c r="I837" s="887">
        <v>-4.92</v>
      </c>
      <c r="J837" s="771">
        <f t="shared" si="73"/>
        <v>10.25</v>
      </c>
      <c r="K837" s="887">
        <v>5.33</v>
      </c>
      <c r="L837" s="772">
        <f t="shared" si="74"/>
        <v>166.01999999999998</v>
      </c>
      <c r="N837" s="893" t="s">
        <v>321</v>
      </c>
      <c r="O837" s="892" t="s">
        <v>2260</v>
      </c>
      <c r="P837" s="891">
        <v>41487</v>
      </c>
      <c r="Q837" s="890">
        <v>360</v>
      </c>
      <c r="R837" s="889"/>
      <c r="S837" s="888">
        <v>20</v>
      </c>
      <c r="T837" s="887">
        <f t="shared" si="75"/>
        <v>8</v>
      </c>
      <c r="U837" s="887">
        <v>19.32</v>
      </c>
      <c r="V837" s="771">
        <f t="shared" si="76"/>
        <v>101.66</v>
      </c>
      <c r="W837" s="887">
        <v>120.98</v>
      </c>
      <c r="X837" s="772">
        <f t="shared" si="77"/>
        <v>239.01999999999998</v>
      </c>
    </row>
    <row r="838" spans="2:24" ht="15.75" x14ac:dyDescent="0.25">
      <c r="B838" s="893" t="e">
        <v>#N/A</v>
      </c>
      <c r="C838" s="892" t="s">
        <v>721</v>
      </c>
      <c r="D838" s="891">
        <v>43803</v>
      </c>
      <c r="E838" s="890">
        <v>94.55</v>
      </c>
      <c r="F838" s="889"/>
      <c r="G838" s="888">
        <v>35</v>
      </c>
      <c r="H838" s="887">
        <f t="shared" si="72"/>
        <v>2</v>
      </c>
      <c r="I838" s="887">
        <v>-2.64</v>
      </c>
      <c r="J838" s="771">
        <f t="shared" si="73"/>
        <v>5.61</v>
      </c>
      <c r="K838" s="887">
        <v>2.97</v>
      </c>
      <c r="L838" s="772">
        <f t="shared" si="74"/>
        <v>91.58</v>
      </c>
      <c r="N838" s="893" t="s">
        <v>321</v>
      </c>
      <c r="O838" s="892" t="s">
        <v>2260</v>
      </c>
      <c r="P838" s="891">
        <v>41518</v>
      </c>
      <c r="Q838" s="890">
        <v>360</v>
      </c>
      <c r="R838" s="889"/>
      <c r="S838" s="888">
        <v>20</v>
      </c>
      <c r="T838" s="887">
        <f t="shared" si="75"/>
        <v>8</v>
      </c>
      <c r="U838" s="887">
        <v>18.84</v>
      </c>
      <c r="V838" s="771">
        <f t="shared" si="76"/>
        <v>108.06</v>
      </c>
      <c r="W838" s="887">
        <v>126.9</v>
      </c>
      <c r="X838" s="772">
        <f t="shared" si="77"/>
        <v>233.1</v>
      </c>
    </row>
    <row r="839" spans="2:24" ht="15.75" x14ac:dyDescent="0.25">
      <c r="B839" s="893" t="e">
        <v>#N/A</v>
      </c>
      <c r="C839" s="892" t="s">
        <v>722</v>
      </c>
      <c r="D839" s="891">
        <v>43819</v>
      </c>
      <c r="E839" s="890">
        <v>111</v>
      </c>
      <c r="F839" s="889"/>
      <c r="G839" s="888">
        <v>35</v>
      </c>
      <c r="H839" s="887">
        <f t="shared" si="72"/>
        <v>2</v>
      </c>
      <c r="I839" s="887">
        <v>-3.12</v>
      </c>
      <c r="J839" s="771">
        <f t="shared" si="73"/>
        <v>5.98</v>
      </c>
      <c r="K839" s="887">
        <v>2.86</v>
      </c>
      <c r="L839" s="772">
        <f t="shared" si="74"/>
        <v>108.14</v>
      </c>
      <c r="N839" s="893" t="s">
        <v>321</v>
      </c>
      <c r="O839" s="892" t="s">
        <v>2260</v>
      </c>
      <c r="P839" s="891">
        <v>41579</v>
      </c>
      <c r="Q839" s="890">
        <v>720</v>
      </c>
      <c r="R839" s="889"/>
      <c r="S839" s="888">
        <v>20</v>
      </c>
      <c r="T839" s="887">
        <f t="shared" si="75"/>
        <v>8</v>
      </c>
      <c r="U839" s="887">
        <v>37.08</v>
      </c>
      <c r="V839" s="771">
        <f t="shared" si="76"/>
        <v>226.13</v>
      </c>
      <c r="W839" s="887">
        <v>263.20999999999998</v>
      </c>
      <c r="X839" s="772">
        <f t="shared" si="77"/>
        <v>456.79</v>
      </c>
    </row>
    <row r="840" spans="2:24" ht="15.75" x14ac:dyDescent="0.25">
      <c r="B840" s="893" t="e">
        <v>#N/A</v>
      </c>
      <c r="C840" s="892" t="s">
        <v>720</v>
      </c>
      <c r="D840" s="891">
        <v>43811</v>
      </c>
      <c r="E840" s="890">
        <v>158.59</v>
      </c>
      <c r="F840" s="889"/>
      <c r="G840" s="888">
        <v>35</v>
      </c>
      <c r="H840" s="887">
        <f t="shared" ref="H840:H903" si="78">IF(E840&lt;&gt;"",IF((TestEOY-D840)/365&gt;G840,G840,ROUNDUP(((TestEOY-D840)/365),0)),"")</f>
        <v>2</v>
      </c>
      <c r="I840" s="887">
        <v>-4.5600000000000005</v>
      </c>
      <c r="J840" s="771">
        <f t="shared" ref="J840:J903" si="79">K840-I840</f>
        <v>7.98</v>
      </c>
      <c r="K840" s="887">
        <v>3.42</v>
      </c>
      <c r="L840" s="772">
        <f t="shared" ref="L840:L903" si="80">IFERROR(IF(K840&gt;E840,0,(+E840-K840))-F840,"")</f>
        <v>155.17000000000002</v>
      </c>
      <c r="N840" s="893" t="s">
        <v>321</v>
      </c>
      <c r="O840" s="892" t="s">
        <v>2260</v>
      </c>
      <c r="P840" s="891">
        <v>41671</v>
      </c>
      <c r="Q840" s="890">
        <v>1080</v>
      </c>
      <c r="R840" s="889"/>
      <c r="S840" s="888">
        <v>20</v>
      </c>
      <c r="T840" s="887">
        <f t="shared" ref="T840:T903" si="81">IF(Q840&lt;&gt;"",IF((TestEOY-P840)/365&gt;S840,S840,ROUNDUP(((TestEOY-P840)/365),0)),"")</f>
        <v>7</v>
      </c>
      <c r="U840" s="887">
        <v>54</v>
      </c>
      <c r="V840" s="771">
        <f t="shared" ref="V840:V903" si="82">W840-U840</f>
        <v>319.5</v>
      </c>
      <c r="W840" s="887">
        <v>373.5</v>
      </c>
      <c r="X840" s="772">
        <f t="shared" ref="X840:X903" si="83">IFERROR(IF(W840&gt;Q840,0,(+Q840-W840))-R840,"")</f>
        <v>706.5</v>
      </c>
    </row>
    <row r="841" spans="2:24" ht="15.75" x14ac:dyDescent="0.25">
      <c r="B841" s="893" t="e">
        <v>#N/A</v>
      </c>
      <c r="C841" s="892" t="s">
        <v>724</v>
      </c>
      <c r="D841" s="891">
        <v>43358</v>
      </c>
      <c r="E841" s="890">
        <v>267.35000000000002</v>
      </c>
      <c r="F841" s="889"/>
      <c r="G841" s="888">
        <v>30</v>
      </c>
      <c r="H841" s="887">
        <f t="shared" si="78"/>
        <v>3</v>
      </c>
      <c r="I841" s="887">
        <v>-8.879999999999999</v>
      </c>
      <c r="J841" s="771">
        <f t="shared" si="79"/>
        <v>28.86</v>
      </c>
      <c r="K841" s="887">
        <v>19.98</v>
      </c>
      <c r="L841" s="772">
        <f t="shared" si="80"/>
        <v>247.37000000000003</v>
      </c>
      <c r="N841" s="893" t="s">
        <v>321</v>
      </c>
      <c r="O841" s="892" t="s">
        <v>2260</v>
      </c>
      <c r="P841" s="891">
        <v>41671</v>
      </c>
      <c r="Q841" s="890">
        <v>720</v>
      </c>
      <c r="R841" s="889"/>
      <c r="S841" s="888">
        <v>20</v>
      </c>
      <c r="T841" s="887">
        <f t="shared" si="81"/>
        <v>7</v>
      </c>
      <c r="U841" s="887">
        <v>36</v>
      </c>
      <c r="V841" s="771">
        <f t="shared" si="82"/>
        <v>213</v>
      </c>
      <c r="W841" s="887">
        <v>249</v>
      </c>
      <c r="X841" s="772">
        <f t="shared" si="83"/>
        <v>471</v>
      </c>
    </row>
    <row r="842" spans="2:24" ht="15.75" x14ac:dyDescent="0.25">
      <c r="B842" s="893" t="e">
        <v>#N/A</v>
      </c>
      <c r="C842" s="892" t="s">
        <v>731</v>
      </c>
      <c r="D842" s="891">
        <v>43955</v>
      </c>
      <c r="E842" s="890">
        <v>52.96</v>
      </c>
      <c r="F842" s="889"/>
      <c r="G842" s="888">
        <v>35</v>
      </c>
      <c r="H842" s="887">
        <f t="shared" si="78"/>
        <v>1</v>
      </c>
      <c r="I842" s="887">
        <v>-1.56</v>
      </c>
      <c r="J842" s="771">
        <f t="shared" si="79"/>
        <v>2.34</v>
      </c>
      <c r="K842" s="887">
        <v>0.78</v>
      </c>
      <c r="L842" s="772">
        <f t="shared" si="80"/>
        <v>52.18</v>
      </c>
      <c r="N842" s="893" t="s">
        <v>321</v>
      </c>
      <c r="O842" s="892" t="s">
        <v>2260</v>
      </c>
      <c r="P842" s="891">
        <v>41730</v>
      </c>
      <c r="Q842" s="890">
        <v>360</v>
      </c>
      <c r="R842" s="889"/>
      <c r="S842" s="888">
        <v>20</v>
      </c>
      <c r="T842" s="887">
        <f t="shared" si="81"/>
        <v>7</v>
      </c>
      <c r="U842" s="887">
        <v>18</v>
      </c>
      <c r="V842" s="771">
        <f t="shared" si="82"/>
        <v>103.5</v>
      </c>
      <c r="W842" s="887">
        <v>121.5</v>
      </c>
      <c r="X842" s="772">
        <f t="shared" si="83"/>
        <v>238.5</v>
      </c>
    </row>
    <row r="843" spans="2:24" ht="15.75" x14ac:dyDescent="0.25">
      <c r="B843" s="893" t="e">
        <v>#N/A</v>
      </c>
      <c r="C843" s="892" t="s">
        <v>732</v>
      </c>
      <c r="D843" s="891">
        <v>43829</v>
      </c>
      <c r="E843" s="890">
        <v>150.97</v>
      </c>
      <c r="F843" s="889"/>
      <c r="G843" s="888">
        <v>35</v>
      </c>
      <c r="H843" s="887">
        <f t="shared" si="78"/>
        <v>2</v>
      </c>
      <c r="I843" s="887">
        <v>-4.32</v>
      </c>
      <c r="J843" s="771">
        <f t="shared" si="79"/>
        <v>6.48</v>
      </c>
      <c r="K843" s="887">
        <v>2.16</v>
      </c>
      <c r="L843" s="772">
        <f t="shared" si="80"/>
        <v>148.81</v>
      </c>
      <c r="N843" s="893" t="s">
        <v>321</v>
      </c>
      <c r="O843" s="892" t="s">
        <v>2260</v>
      </c>
      <c r="P843" s="891">
        <v>41791</v>
      </c>
      <c r="Q843" s="890">
        <v>2520</v>
      </c>
      <c r="R843" s="889"/>
      <c r="S843" s="888">
        <v>20</v>
      </c>
      <c r="T843" s="887">
        <f t="shared" si="81"/>
        <v>7</v>
      </c>
      <c r="U843" s="887">
        <v>128.52000000000001</v>
      </c>
      <c r="V843" s="771">
        <f t="shared" si="82"/>
        <v>709.22</v>
      </c>
      <c r="W843" s="887">
        <v>837.74</v>
      </c>
      <c r="X843" s="772">
        <f t="shared" si="83"/>
        <v>1682.26</v>
      </c>
    </row>
    <row r="844" spans="2:24" ht="15.75" x14ac:dyDescent="0.25">
      <c r="B844" s="893" t="e">
        <v>#N/A</v>
      </c>
      <c r="C844" s="892" t="s">
        <v>733</v>
      </c>
      <c r="D844" s="891">
        <v>43971</v>
      </c>
      <c r="E844" s="890">
        <v>9.3800000000000008</v>
      </c>
      <c r="F844" s="889"/>
      <c r="G844" s="888">
        <v>35</v>
      </c>
      <c r="H844" s="887">
        <f t="shared" si="78"/>
        <v>1</v>
      </c>
      <c r="I844" s="887">
        <v>-0.24</v>
      </c>
      <c r="J844" s="771">
        <f t="shared" si="79"/>
        <v>0.36</v>
      </c>
      <c r="K844" s="887">
        <v>0.12</v>
      </c>
      <c r="L844" s="772">
        <f t="shared" si="80"/>
        <v>9.2600000000000016</v>
      </c>
      <c r="N844" s="893" t="s">
        <v>321</v>
      </c>
      <c r="O844" s="892" t="s">
        <v>2260</v>
      </c>
      <c r="P844" s="891">
        <v>41821</v>
      </c>
      <c r="Q844" s="890">
        <v>360</v>
      </c>
      <c r="R844" s="889"/>
      <c r="S844" s="888">
        <v>20</v>
      </c>
      <c r="T844" s="887">
        <f t="shared" si="81"/>
        <v>7</v>
      </c>
      <c r="U844" s="887">
        <v>18</v>
      </c>
      <c r="V844" s="771">
        <f t="shared" si="82"/>
        <v>99</v>
      </c>
      <c r="W844" s="887">
        <v>117</v>
      </c>
      <c r="X844" s="772">
        <f t="shared" si="83"/>
        <v>243</v>
      </c>
    </row>
    <row r="845" spans="2:24" ht="15.75" x14ac:dyDescent="0.25">
      <c r="B845" s="893" t="e">
        <v>#N/A</v>
      </c>
      <c r="C845" s="892" t="s">
        <v>735</v>
      </c>
      <c r="D845" s="891">
        <v>43998</v>
      </c>
      <c r="E845" s="890">
        <v>439.79</v>
      </c>
      <c r="F845" s="889"/>
      <c r="G845" s="888">
        <v>35</v>
      </c>
      <c r="H845" s="887">
        <f t="shared" si="78"/>
        <v>1</v>
      </c>
      <c r="I845" s="887">
        <v>-12.600000000000001</v>
      </c>
      <c r="J845" s="771">
        <f t="shared" si="79"/>
        <v>17.850000000000001</v>
      </c>
      <c r="K845" s="887">
        <v>5.25</v>
      </c>
      <c r="L845" s="772">
        <f t="shared" si="80"/>
        <v>434.54</v>
      </c>
      <c r="N845" s="893" t="s">
        <v>321</v>
      </c>
      <c r="O845" s="892" t="s">
        <v>2260</v>
      </c>
      <c r="P845" s="891">
        <v>41852</v>
      </c>
      <c r="Q845" s="890">
        <v>1080</v>
      </c>
      <c r="R845" s="889"/>
      <c r="S845" s="888">
        <v>20</v>
      </c>
      <c r="T845" s="887">
        <f t="shared" si="81"/>
        <v>7</v>
      </c>
      <c r="U845" s="887">
        <v>56.04</v>
      </c>
      <c r="V845" s="771">
        <f t="shared" si="82"/>
        <v>290.39999999999998</v>
      </c>
      <c r="W845" s="887">
        <v>346.44</v>
      </c>
      <c r="X845" s="772">
        <f t="shared" si="83"/>
        <v>733.56</v>
      </c>
    </row>
    <row r="846" spans="2:24" ht="15.75" x14ac:dyDescent="0.25">
      <c r="B846" s="893" t="e">
        <v>#N/A</v>
      </c>
      <c r="C846" s="892" t="s">
        <v>736</v>
      </c>
      <c r="D846" s="891">
        <v>44168</v>
      </c>
      <c r="E846" s="890">
        <v>76.64</v>
      </c>
      <c r="F846" s="889"/>
      <c r="G846" s="888">
        <v>35</v>
      </c>
      <c r="H846" s="887">
        <f t="shared" si="78"/>
        <v>1</v>
      </c>
      <c r="I846" s="887">
        <v>-2.16</v>
      </c>
      <c r="J846" s="771">
        <f t="shared" si="79"/>
        <v>2.3400000000000003</v>
      </c>
      <c r="K846" s="887">
        <v>0.18</v>
      </c>
      <c r="L846" s="772">
        <f t="shared" si="80"/>
        <v>76.459999999999994</v>
      </c>
      <c r="N846" s="893" t="s">
        <v>321</v>
      </c>
      <c r="O846" s="892" t="s">
        <v>2260</v>
      </c>
      <c r="P846" s="891">
        <v>41883</v>
      </c>
      <c r="Q846" s="890">
        <v>2160</v>
      </c>
      <c r="R846" s="889"/>
      <c r="S846" s="888">
        <v>20</v>
      </c>
      <c r="T846" s="887">
        <f t="shared" si="81"/>
        <v>7</v>
      </c>
      <c r="U846" s="887">
        <v>112.19999999999999</v>
      </c>
      <c r="V846" s="771">
        <f t="shared" si="82"/>
        <v>579.26</v>
      </c>
      <c r="W846" s="887">
        <v>691.46</v>
      </c>
      <c r="X846" s="772">
        <f t="shared" si="83"/>
        <v>1468.54</v>
      </c>
    </row>
    <row r="847" spans="2:24" ht="15.75" x14ac:dyDescent="0.25">
      <c r="B847" s="893" t="e">
        <v>#N/A</v>
      </c>
      <c r="C847" s="892" t="s">
        <v>737</v>
      </c>
      <c r="D847" s="891">
        <v>44168</v>
      </c>
      <c r="E847" s="890">
        <v>61.66</v>
      </c>
      <c r="F847" s="889"/>
      <c r="G847" s="888">
        <v>35</v>
      </c>
      <c r="H847" s="887">
        <f t="shared" si="78"/>
        <v>1</v>
      </c>
      <c r="I847" s="887">
        <v>-1.7999999999999998</v>
      </c>
      <c r="J847" s="771">
        <f t="shared" si="79"/>
        <v>1.9499999999999997</v>
      </c>
      <c r="K847" s="887">
        <v>0.15</v>
      </c>
      <c r="L847" s="772">
        <f t="shared" si="80"/>
        <v>61.51</v>
      </c>
      <c r="N847" s="893" t="s">
        <v>321</v>
      </c>
      <c r="O847" s="892" t="s">
        <v>2260</v>
      </c>
      <c r="P847" s="891">
        <v>41944</v>
      </c>
      <c r="Q847" s="890">
        <v>1440</v>
      </c>
      <c r="R847" s="889"/>
      <c r="S847" s="888">
        <v>20</v>
      </c>
      <c r="T847" s="887">
        <f t="shared" si="81"/>
        <v>7</v>
      </c>
      <c r="U847" s="887">
        <v>76.320000000000007</v>
      </c>
      <c r="V847" s="771">
        <f t="shared" si="82"/>
        <v>365.47</v>
      </c>
      <c r="W847" s="887">
        <v>441.79</v>
      </c>
      <c r="X847" s="772">
        <f t="shared" si="83"/>
        <v>998.21</v>
      </c>
    </row>
    <row r="848" spans="2:24" ht="15.75" x14ac:dyDescent="0.25">
      <c r="B848" s="893" t="e">
        <v>#N/A</v>
      </c>
      <c r="C848" s="892" t="s">
        <v>738</v>
      </c>
      <c r="D848" s="891">
        <v>44102</v>
      </c>
      <c r="E848" s="890">
        <v>571.86</v>
      </c>
      <c r="F848" s="889"/>
      <c r="G848" s="888">
        <v>35</v>
      </c>
      <c r="H848" s="887">
        <f t="shared" si="78"/>
        <v>1</v>
      </c>
      <c r="I848" s="887">
        <v>-16.32</v>
      </c>
      <c r="J848" s="771">
        <f t="shared" si="79"/>
        <v>17.68</v>
      </c>
      <c r="K848" s="887">
        <v>1.36</v>
      </c>
      <c r="L848" s="772">
        <f t="shared" si="80"/>
        <v>570.5</v>
      </c>
      <c r="N848" s="893" t="s">
        <v>321</v>
      </c>
      <c r="O848" s="892" t="s">
        <v>2260</v>
      </c>
      <c r="P848" s="891">
        <v>41944</v>
      </c>
      <c r="Q848" s="890">
        <v>360</v>
      </c>
      <c r="R848" s="889"/>
      <c r="S848" s="888">
        <v>20</v>
      </c>
      <c r="T848" s="887">
        <f t="shared" si="81"/>
        <v>7</v>
      </c>
      <c r="U848" s="887">
        <v>18.12</v>
      </c>
      <c r="V848" s="771">
        <f t="shared" si="82"/>
        <v>95.08</v>
      </c>
      <c r="W848" s="887">
        <v>113.2</v>
      </c>
      <c r="X848" s="772">
        <f t="shared" si="83"/>
        <v>246.8</v>
      </c>
    </row>
    <row r="849" spans="2:24" ht="15.75" x14ac:dyDescent="0.25">
      <c r="B849" s="893" t="e">
        <v>#N/A</v>
      </c>
      <c r="C849" s="892" t="s">
        <v>741</v>
      </c>
      <c r="D849" s="891">
        <v>44172</v>
      </c>
      <c r="E849" s="890">
        <v>142.91</v>
      </c>
      <c r="F849" s="889"/>
      <c r="G849" s="888">
        <v>35</v>
      </c>
      <c r="H849" s="887">
        <f t="shared" si="78"/>
        <v>1</v>
      </c>
      <c r="I849" s="887">
        <v>-4.08</v>
      </c>
      <c r="J849" s="771">
        <f t="shared" si="79"/>
        <v>4.42</v>
      </c>
      <c r="K849" s="887">
        <v>0.34</v>
      </c>
      <c r="L849" s="772">
        <f t="shared" si="80"/>
        <v>142.57</v>
      </c>
      <c r="N849" s="893" t="s">
        <v>321</v>
      </c>
      <c r="O849" s="892" t="s">
        <v>2260</v>
      </c>
      <c r="P849" s="891">
        <v>41974</v>
      </c>
      <c r="Q849" s="890">
        <v>720</v>
      </c>
      <c r="R849" s="889"/>
      <c r="S849" s="888">
        <v>20</v>
      </c>
      <c r="T849" s="887">
        <f t="shared" si="81"/>
        <v>7</v>
      </c>
      <c r="U849" s="887">
        <v>34.56</v>
      </c>
      <c r="V849" s="771">
        <f t="shared" si="82"/>
        <v>233.41000000000003</v>
      </c>
      <c r="W849" s="887">
        <v>267.97000000000003</v>
      </c>
      <c r="X849" s="772">
        <f t="shared" si="83"/>
        <v>452.03</v>
      </c>
    </row>
    <row r="850" spans="2:24" ht="15.75" x14ac:dyDescent="0.25">
      <c r="B850" s="893" t="e">
        <v>#N/A</v>
      </c>
      <c r="C850" s="892" t="s">
        <v>742</v>
      </c>
      <c r="D850" s="891">
        <v>44182</v>
      </c>
      <c r="E850" s="890">
        <v>81.37</v>
      </c>
      <c r="F850" s="889"/>
      <c r="G850" s="888">
        <v>35</v>
      </c>
      <c r="H850" s="887">
        <f t="shared" si="78"/>
        <v>1</v>
      </c>
      <c r="I850" s="887">
        <v>-2.2800000000000002</v>
      </c>
      <c r="J850" s="771">
        <f t="shared" si="79"/>
        <v>2.4700000000000002</v>
      </c>
      <c r="K850" s="887">
        <v>0.19</v>
      </c>
      <c r="L850" s="772">
        <f t="shared" si="80"/>
        <v>81.180000000000007</v>
      </c>
      <c r="N850" s="893" t="s">
        <v>321</v>
      </c>
      <c r="O850" s="892" t="s">
        <v>2260</v>
      </c>
      <c r="P850" s="891">
        <v>42005</v>
      </c>
      <c r="Q850" s="890">
        <v>720</v>
      </c>
      <c r="R850" s="889"/>
      <c r="S850" s="888">
        <v>20</v>
      </c>
      <c r="T850" s="887">
        <f t="shared" si="81"/>
        <v>7</v>
      </c>
      <c r="U850" s="887">
        <v>42.24</v>
      </c>
      <c r="V850" s="771">
        <f t="shared" si="82"/>
        <v>124.62</v>
      </c>
      <c r="W850" s="887">
        <v>166.86</v>
      </c>
      <c r="X850" s="772">
        <f t="shared" si="83"/>
        <v>553.14</v>
      </c>
    </row>
    <row r="851" spans="2:24" ht="15.75" x14ac:dyDescent="0.25">
      <c r="B851" s="893" t="e">
        <v>#N/A</v>
      </c>
      <c r="C851" s="892" t="s">
        <v>743</v>
      </c>
      <c r="D851" s="891">
        <v>44172</v>
      </c>
      <c r="E851" s="890">
        <v>103.13</v>
      </c>
      <c r="F851" s="889"/>
      <c r="G851" s="888">
        <v>35</v>
      </c>
      <c r="H851" s="887">
        <f t="shared" si="78"/>
        <v>1</v>
      </c>
      <c r="I851" s="887">
        <v>-3</v>
      </c>
      <c r="J851" s="771">
        <f t="shared" si="79"/>
        <v>3.25</v>
      </c>
      <c r="K851" s="887">
        <v>0.25</v>
      </c>
      <c r="L851" s="772">
        <f t="shared" si="80"/>
        <v>102.88</v>
      </c>
      <c r="N851" s="893" t="s">
        <v>321</v>
      </c>
      <c r="O851" s="892" t="s">
        <v>2260</v>
      </c>
      <c r="P851" s="891">
        <v>42064</v>
      </c>
      <c r="Q851" s="890">
        <v>720</v>
      </c>
      <c r="R851" s="889"/>
      <c r="S851" s="888">
        <v>20</v>
      </c>
      <c r="T851" s="887">
        <f t="shared" si="81"/>
        <v>6</v>
      </c>
      <c r="U851" s="887">
        <v>41.76</v>
      </c>
      <c r="V851" s="771">
        <f t="shared" si="82"/>
        <v>131.23000000000002</v>
      </c>
      <c r="W851" s="887">
        <v>172.99</v>
      </c>
      <c r="X851" s="772">
        <f t="shared" si="83"/>
        <v>547.01</v>
      </c>
    </row>
    <row r="852" spans="2:24" ht="15.75" x14ac:dyDescent="0.25">
      <c r="B852" s="893" t="s">
        <v>313</v>
      </c>
      <c r="C852" s="892" t="s">
        <v>744</v>
      </c>
      <c r="D852" s="891">
        <v>44040</v>
      </c>
      <c r="E852" s="890">
        <v>11260.94</v>
      </c>
      <c r="F852" s="889"/>
      <c r="G852" s="888">
        <v>30</v>
      </c>
      <c r="H852" s="887">
        <f t="shared" si="78"/>
        <v>1</v>
      </c>
      <c r="I852" s="887">
        <v>-375.36</v>
      </c>
      <c r="J852" s="771">
        <f t="shared" si="79"/>
        <v>500.48</v>
      </c>
      <c r="K852" s="887">
        <v>125.12</v>
      </c>
      <c r="L852" s="772">
        <f t="shared" si="80"/>
        <v>11135.82</v>
      </c>
      <c r="N852" s="893" t="s">
        <v>321</v>
      </c>
      <c r="O852" s="892" t="s">
        <v>2260</v>
      </c>
      <c r="P852" s="891">
        <v>42095</v>
      </c>
      <c r="Q852" s="890">
        <v>1440</v>
      </c>
      <c r="R852" s="889"/>
      <c r="S852" s="888">
        <v>20</v>
      </c>
      <c r="T852" s="887">
        <f t="shared" si="81"/>
        <v>6</v>
      </c>
      <c r="U852" s="887">
        <v>72</v>
      </c>
      <c r="V852" s="771">
        <f t="shared" si="82"/>
        <v>342</v>
      </c>
      <c r="W852" s="887">
        <v>414</v>
      </c>
      <c r="X852" s="772">
        <f t="shared" si="83"/>
        <v>1026</v>
      </c>
    </row>
    <row r="853" spans="2:24" ht="15.75" x14ac:dyDescent="0.25">
      <c r="B853" s="893" t="e">
        <v>#N/A</v>
      </c>
      <c r="C853" s="892" t="s">
        <v>744</v>
      </c>
      <c r="D853" s="891">
        <v>44040</v>
      </c>
      <c r="E853" s="890">
        <v>42.73</v>
      </c>
      <c r="F853" s="889"/>
      <c r="G853" s="888">
        <v>30</v>
      </c>
      <c r="H853" s="887">
        <f t="shared" si="78"/>
        <v>1</v>
      </c>
      <c r="I853" s="887">
        <v>-1.44</v>
      </c>
      <c r="J853" s="771">
        <f t="shared" si="79"/>
        <v>1.92</v>
      </c>
      <c r="K853" s="887">
        <v>0.48</v>
      </c>
      <c r="L853" s="772">
        <f t="shared" si="80"/>
        <v>42.25</v>
      </c>
      <c r="N853" s="893" t="s">
        <v>321</v>
      </c>
      <c r="O853" s="892" t="s">
        <v>2260</v>
      </c>
      <c r="P853" s="891">
        <v>42125</v>
      </c>
      <c r="Q853" s="890">
        <v>2520</v>
      </c>
      <c r="R853" s="889"/>
      <c r="S853" s="888">
        <v>20</v>
      </c>
      <c r="T853" s="887">
        <f t="shared" si="81"/>
        <v>6</v>
      </c>
      <c r="U853" s="887">
        <v>136.56</v>
      </c>
      <c r="V853" s="771">
        <f t="shared" si="82"/>
        <v>597</v>
      </c>
      <c r="W853" s="887">
        <v>733.56</v>
      </c>
      <c r="X853" s="772">
        <f t="shared" si="83"/>
        <v>1786.44</v>
      </c>
    </row>
    <row r="854" spans="2:24" ht="15.75" x14ac:dyDescent="0.25">
      <c r="B854" s="893" t="s">
        <v>313</v>
      </c>
      <c r="C854" s="892" t="s">
        <v>116</v>
      </c>
      <c r="D854" s="891">
        <v>39082</v>
      </c>
      <c r="E854" s="890">
        <v>3933.68</v>
      </c>
      <c r="F854" s="889"/>
      <c r="G854" s="888">
        <v>20</v>
      </c>
      <c r="H854" s="887">
        <f t="shared" si="78"/>
        <v>15</v>
      </c>
      <c r="I854" s="887">
        <v>-197.88000000000002</v>
      </c>
      <c r="J854" s="771">
        <f t="shared" si="79"/>
        <v>2977.61</v>
      </c>
      <c r="K854" s="887">
        <v>2779.73</v>
      </c>
      <c r="L854" s="772">
        <f t="shared" si="80"/>
        <v>1153.9499999999998</v>
      </c>
      <c r="N854" s="893" t="s">
        <v>321</v>
      </c>
      <c r="O854" s="892" t="s">
        <v>2260</v>
      </c>
      <c r="P854" s="891">
        <v>42156</v>
      </c>
      <c r="Q854" s="890">
        <v>720</v>
      </c>
      <c r="R854" s="889"/>
      <c r="S854" s="888">
        <v>20</v>
      </c>
      <c r="T854" s="887">
        <f t="shared" si="81"/>
        <v>6</v>
      </c>
      <c r="U854" s="887">
        <v>36.840000000000003</v>
      </c>
      <c r="V854" s="771">
        <f t="shared" si="82"/>
        <v>167.35</v>
      </c>
      <c r="W854" s="887">
        <v>204.19</v>
      </c>
      <c r="X854" s="772">
        <f t="shared" si="83"/>
        <v>515.80999999999995</v>
      </c>
    </row>
    <row r="855" spans="2:24" ht="15.75" x14ac:dyDescent="0.25">
      <c r="B855" s="893" t="s">
        <v>313</v>
      </c>
      <c r="C855" s="892" t="s">
        <v>116</v>
      </c>
      <c r="D855" s="891">
        <v>39082</v>
      </c>
      <c r="E855" s="890">
        <v>4165.28</v>
      </c>
      <c r="F855" s="889"/>
      <c r="G855" s="888">
        <v>20</v>
      </c>
      <c r="H855" s="887">
        <f t="shared" si="78"/>
        <v>15</v>
      </c>
      <c r="I855" s="887">
        <v>-210.71999999999997</v>
      </c>
      <c r="J855" s="771">
        <f t="shared" si="79"/>
        <v>3164.0099999999998</v>
      </c>
      <c r="K855" s="887">
        <v>2953.29</v>
      </c>
      <c r="L855" s="772">
        <f t="shared" si="80"/>
        <v>1211.9899999999998</v>
      </c>
      <c r="N855" s="893" t="s">
        <v>321</v>
      </c>
      <c r="O855" s="892" t="s">
        <v>2260</v>
      </c>
      <c r="P855" s="891">
        <v>42186</v>
      </c>
      <c r="Q855" s="890">
        <v>1800</v>
      </c>
      <c r="R855" s="889"/>
      <c r="S855" s="888">
        <v>20</v>
      </c>
      <c r="T855" s="887">
        <f t="shared" si="81"/>
        <v>6</v>
      </c>
      <c r="U855" s="887">
        <v>97.08</v>
      </c>
      <c r="V855" s="771">
        <f t="shared" si="82"/>
        <v>432.3</v>
      </c>
      <c r="W855" s="887">
        <v>529.38</v>
      </c>
      <c r="X855" s="772">
        <f t="shared" si="83"/>
        <v>1270.6199999999999</v>
      </c>
    </row>
    <row r="856" spans="2:24" ht="15.75" x14ac:dyDescent="0.25">
      <c r="B856" s="893" t="s">
        <v>313</v>
      </c>
      <c r="C856" s="892" t="s">
        <v>116</v>
      </c>
      <c r="D856" s="891">
        <v>39082</v>
      </c>
      <c r="E856" s="890">
        <v>4979.99</v>
      </c>
      <c r="F856" s="889"/>
      <c r="G856" s="888">
        <v>20</v>
      </c>
      <c r="H856" s="887">
        <f t="shared" si="78"/>
        <v>15</v>
      </c>
      <c r="I856" s="887">
        <v>-252</v>
      </c>
      <c r="J856" s="771">
        <f t="shared" si="79"/>
        <v>3783.25</v>
      </c>
      <c r="K856" s="887">
        <v>3531.25</v>
      </c>
      <c r="L856" s="772">
        <f t="shared" si="80"/>
        <v>1448.7399999999998</v>
      </c>
      <c r="N856" s="893" t="s">
        <v>321</v>
      </c>
      <c r="O856" s="892" t="s">
        <v>2260</v>
      </c>
      <c r="P856" s="891">
        <v>42186</v>
      </c>
      <c r="Q856" s="890">
        <v>720</v>
      </c>
      <c r="R856" s="889"/>
      <c r="S856" s="888">
        <v>20</v>
      </c>
      <c r="T856" s="887">
        <f t="shared" si="81"/>
        <v>6</v>
      </c>
      <c r="U856" s="887">
        <v>38.880000000000003</v>
      </c>
      <c r="V856" s="771">
        <f t="shared" si="82"/>
        <v>173.14000000000001</v>
      </c>
      <c r="W856" s="887">
        <v>212.02</v>
      </c>
      <c r="X856" s="772">
        <f t="shared" si="83"/>
        <v>507.98</v>
      </c>
    </row>
    <row r="857" spans="2:24" ht="15.75" x14ac:dyDescent="0.25">
      <c r="B857" s="893" t="s">
        <v>313</v>
      </c>
      <c r="C857" s="892" t="s">
        <v>116</v>
      </c>
      <c r="D857" s="891">
        <v>39082</v>
      </c>
      <c r="E857" s="890">
        <v>655.11</v>
      </c>
      <c r="F857" s="889"/>
      <c r="G857" s="888">
        <v>20</v>
      </c>
      <c r="H857" s="887">
        <f t="shared" si="78"/>
        <v>15</v>
      </c>
      <c r="I857" s="887">
        <v>-33.120000000000005</v>
      </c>
      <c r="J857" s="771">
        <f t="shared" si="79"/>
        <v>497.44</v>
      </c>
      <c r="K857" s="887">
        <v>464.32</v>
      </c>
      <c r="L857" s="772">
        <f t="shared" si="80"/>
        <v>190.79000000000002</v>
      </c>
      <c r="N857" s="893" t="s">
        <v>321</v>
      </c>
      <c r="O857" s="892" t="s">
        <v>2260</v>
      </c>
      <c r="P857" s="891">
        <v>42217</v>
      </c>
      <c r="Q857" s="890">
        <v>360</v>
      </c>
      <c r="R857" s="889"/>
      <c r="S857" s="888">
        <v>20</v>
      </c>
      <c r="T857" s="887">
        <f t="shared" si="81"/>
        <v>6</v>
      </c>
      <c r="U857" s="887">
        <v>20.28</v>
      </c>
      <c r="V857" s="771">
        <f t="shared" si="82"/>
        <v>55.16</v>
      </c>
      <c r="W857" s="887">
        <v>75.44</v>
      </c>
      <c r="X857" s="772">
        <f t="shared" si="83"/>
        <v>284.56</v>
      </c>
    </row>
    <row r="858" spans="2:24" ht="15.75" x14ac:dyDescent="0.25">
      <c r="B858" s="893" t="s">
        <v>313</v>
      </c>
      <c r="C858" s="892" t="s">
        <v>116</v>
      </c>
      <c r="D858" s="891">
        <v>39082</v>
      </c>
      <c r="E858" s="890">
        <v>487.97</v>
      </c>
      <c r="F858" s="889"/>
      <c r="G858" s="888">
        <v>20</v>
      </c>
      <c r="H858" s="887">
        <f t="shared" si="78"/>
        <v>15</v>
      </c>
      <c r="I858" s="887">
        <v>-24.599999999999998</v>
      </c>
      <c r="J858" s="771">
        <f t="shared" si="79"/>
        <v>370.77000000000004</v>
      </c>
      <c r="K858" s="887">
        <v>346.17</v>
      </c>
      <c r="L858" s="772">
        <f t="shared" si="80"/>
        <v>141.80000000000001</v>
      </c>
      <c r="N858" s="893" t="s">
        <v>321</v>
      </c>
      <c r="O858" s="892" t="s">
        <v>2260</v>
      </c>
      <c r="P858" s="891">
        <v>42217</v>
      </c>
      <c r="Q858" s="890">
        <v>360</v>
      </c>
      <c r="R858" s="889"/>
      <c r="S858" s="888">
        <v>20</v>
      </c>
      <c r="T858" s="887">
        <f t="shared" si="81"/>
        <v>6</v>
      </c>
      <c r="U858" s="887">
        <v>18.48</v>
      </c>
      <c r="V858" s="771">
        <f t="shared" si="82"/>
        <v>83.64</v>
      </c>
      <c r="W858" s="887">
        <v>102.12</v>
      </c>
      <c r="X858" s="772">
        <f t="shared" si="83"/>
        <v>257.88</v>
      </c>
    </row>
    <row r="859" spans="2:24" ht="15.75" x14ac:dyDescent="0.25">
      <c r="B859" s="893" t="s">
        <v>313</v>
      </c>
      <c r="C859" s="892" t="s">
        <v>116</v>
      </c>
      <c r="D859" s="891">
        <v>39082</v>
      </c>
      <c r="E859" s="890">
        <v>1902.21</v>
      </c>
      <c r="F859" s="889"/>
      <c r="G859" s="888">
        <v>20</v>
      </c>
      <c r="H859" s="887">
        <f t="shared" si="78"/>
        <v>15</v>
      </c>
      <c r="I859" s="887">
        <v>-96.24</v>
      </c>
      <c r="J859" s="771">
        <f t="shared" si="79"/>
        <v>1444.94</v>
      </c>
      <c r="K859" s="887">
        <v>1348.7</v>
      </c>
      <c r="L859" s="772">
        <f t="shared" si="80"/>
        <v>553.51</v>
      </c>
      <c r="N859" s="893" t="s">
        <v>321</v>
      </c>
      <c r="O859" s="892" t="s">
        <v>2260</v>
      </c>
      <c r="P859" s="891">
        <v>42248</v>
      </c>
      <c r="Q859" s="890">
        <v>360</v>
      </c>
      <c r="R859" s="889"/>
      <c r="S859" s="888">
        <v>20</v>
      </c>
      <c r="T859" s="887">
        <f t="shared" si="81"/>
        <v>6</v>
      </c>
      <c r="U859" s="887">
        <v>25.08</v>
      </c>
      <c r="V859" s="771">
        <f t="shared" si="82"/>
        <v>6.2600000000000016</v>
      </c>
      <c r="W859" s="887">
        <v>31.34</v>
      </c>
      <c r="X859" s="772">
        <f t="shared" si="83"/>
        <v>328.66</v>
      </c>
    </row>
    <row r="860" spans="2:24" ht="15.75" x14ac:dyDescent="0.25">
      <c r="B860" s="893" t="s">
        <v>313</v>
      </c>
      <c r="C860" s="892" t="s">
        <v>116</v>
      </c>
      <c r="D860" s="891">
        <v>39082</v>
      </c>
      <c r="E860" s="890">
        <v>1263</v>
      </c>
      <c r="F860" s="889"/>
      <c r="G860" s="888">
        <v>20</v>
      </c>
      <c r="H860" s="887">
        <f t="shared" si="78"/>
        <v>15</v>
      </c>
      <c r="I860" s="887">
        <v>-63.480000000000004</v>
      </c>
      <c r="J860" s="771">
        <f t="shared" si="79"/>
        <v>955.83</v>
      </c>
      <c r="K860" s="887">
        <v>892.35</v>
      </c>
      <c r="L860" s="772">
        <f t="shared" si="80"/>
        <v>370.65</v>
      </c>
      <c r="N860" s="893" t="s">
        <v>321</v>
      </c>
      <c r="O860" s="892" t="s">
        <v>2260</v>
      </c>
      <c r="P860" s="891">
        <v>42278</v>
      </c>
      <c r="Q860" s="890">
        <v>3240</v>
      </c>
      <c r="R860" s="889"/>
      <c r="S860" s="888">
        <v>20</v>
      </c>
      <c r="T860" s="887">
        <f t="shared" si="81"/>
        <v>6</v>
      </c>
      <c r="U860" s="887">
        <v>162</v>
      </c>
      <c r="V860" s="771">
        <f t="shared" si="82"/>
        <v>688.5</v>
      </c>
      <c r="W860" s="887">
        <v>850.5</v>
      </c>
      <c r="X860" s="772">
        <f t="shared" si="83"/>
        <v>2389.5</v>
      </c>
    </row>
    <row r="861" spans="2:24" ht="15.75" x14ac:dyDescent="0.25">
      <c r="B861" s="893" t="s">
        <v>313</v>
      </c>
      <c r="C861" s="892" t="s">
        <v>116</v>
      </c>
      <c r="D861" s="891">
        <v>39082</v>
      </c>
      <c r="E861" s="890">
        <v>847.12</v>
      </c>
      <c r="F861" s="889"/>
      <c r="G861" s="888">
        <v>20</v>
      </c>
      <c r="H861" s="887">
        <f t="shared" si="78"/>
        <v>15</v>
      </c>
      <c r="I861" s="887">
        <v>-42.84</v>
      </c>
      <c r="J861" s="771">
        <f t="shared" si="79"/>
        <v>643.31000000000006</v>
      </c>
      <c r="K861" s="887">
        <v>600.47</v>
      </c>
      <c r="L861" s="772">
        <f t="shared" si="80"/>
        <v>246.64999999999998</v>
      </c>
      <c r="N861" s="893" t="s">
        <v>321</v>
      </c>
      <c r="O861" s="892" t="s">
        <v>2260</v>
      </c>
      <c r="P861" s="891">
        <v>42309</v>
      </c>
      <c r="Q861" s="890">
        <v>2160</v>
      </c>
      <c r="R861" s="889"/>
      <c r="S861" s="888">
        <v>20</v>
      </c>
      <c r="T861" s="887">
        <f t="shared" si="81"/>
        <v>6</v>
      </c>
      <c r="U861" s="887">
        <v>112.92</v>
      </c>
      <c r="V861" s="771">
        <f t="shared" si="82"/>
        <v>466.22999999999996</v>
      </c>
      <c r="W861" s="887">
        <v>579.15</v>
      </c>
      <c r="X861" s="772">
        <f t="shared" si="83"/>
        <v>1580.85</v>
      </c>
    </row>
    <row r="862" spans="2:24" ht="15.75" x14ac:dyDescent="0.25">
      <c r="B862" s="893" t="s">
        <v>313</v>
      </c>
      <c r="C862" s="892" t="s">
        <v>116</v>
      </c>
      <c r="D862" s="891">
        <v>39082</v>
      </c>
      <c r="E862" s="890">
        <v>778.38</v>
      </c>
      <c r="F862" s="889"/>
      <c r="G862" s="888">
        <v>20</v>
      </c>
      <c r="H862" s="887">
        <f t="shared" si="78"/>
        <v>15</v>
      </c>
      <c r="I862" s="887">
        <v>-39.36</v>
      </c>
      <c r="J862" s="771">
        <f t="shared" si="79"/>
        <v>591.07000000000005</v>
      </c>
      <c r="K862" s="887">
        <v>551.71</v>
      </c>
      <c r="L862" s="772">
        <f t="shared" si="80"/>
        <v>226.66999999999996</v>
      </c>
      <c r="N862" s="893" t="s">
        <v>321</v>
      </c>
      <c r="O862" s="892" t="s">
        <v>2260</v>
      </c>
      <c r="P862" s="891">
        <v>42309</v>
      </c>
      <c r="Q862" s="890">
        <v>360</v>
      </c>
      <c r="R862" s="889"/>
      <c r="S862" s="888">
        <v>20</v>
      </c>
      <c r="T862" s="887">
        <f t="shared" si="81"/>
        <v>6</v>
      </c>
      <c r="U862" s="887">
        <v>18.36</v>
      </c>
      <c r="V862" s="771">
        <f t="shared" si="82"/>
        <v>74.55</v>
      </c>
      <c r="W862" s="887">
        <v>92.91</v>
      </c>
      <c r="X862" s="772">
        <f t="shared" si="83"/>
        <v>267.09000000000003</v>
      </c>
    </row>
    <row r="863" spans="2:24" ht="15.75" x14ac:dyDescent="0.25">
      <c r="B863" s="893" t="s">
        <v>313</v>
      </c>
      <c r="C863" s="892" t="s">
        <v>116</v>
      </c>
      <c r="D863" s="891">
        <v>39082</v>
      </c>
      <c r="E863" s="890">
        <v>707.85</v>
      </c>
      <c r="F863" s="889"/>
      <c r="G863" s="888">
        <v>20</v>
      </c>
      <c r="H863" s="887">
        <f t="shared" si="78"/>
        <v>15</v>
      </c>
      <c r="I863" s="887">
        <v>-35.519999999999996</v>
      </c>
      <c r="J863" s="771">
        <f t="shared" si="79"/>
        <v>535.82000000000005</v>
      </c>
      <c r="K863" s="887">
        <v>500.3</v>
      </c>
      <c r="L863" s="772">
        <f t="shared" si="80"/>
        <v>207.55</v>
      </c>
      <c r="N863" s="893" t="s">
        <v>321</v>
      </c>
      <c r="O863" s="892" t="s">
        <v>2260</v>
      </c>
      <c r="P863" s="891">
        <v>42370</v>
      </c>
      <c r="Q863" s="890">
        <v>1800</v>
      </c>
      <c r="R863" s="889"/>
      <c r="S863" s="888">
        <v>20</v>
      </c>
      <c r="T863" s="887">
        <f t="shared" si="81"/>
        <v>6</v>
      </c>
      <c r="U863" s="887">
        <v>90</v>
      </c>
      <c r="V863" s="771">
        <f t="shared" si="82"/>
        <v>360</v>
      </c>
      <c r="W863" s="887">
        <v>450</v>
      </c>
      <c r="X863" s="772">
        <f t="shared" si="83"/>
        <v>1350</v>
      </c>
    </row>
    <row r="864" spans="2:24" ht="15.75" x14ac:dyDescent="0.25">
      <c r="B864" s="893" t="s">
        <v>313</v>
      </c>
      <c r="C864" s="892" t="s">
        <v>116</v>
      </c>
      <c r="D864" s="891">
        <v>39082</v>
      </c>
      <c r="E864" s="890">
        <v>100.06</v>
      </c>
      <c r="F864" s="889"/>
      <c r="G864" s="888">
        <v>20</v>
      </c>
      <c r="H864" s="887">
        <f t="shared" si="78"/>
        <v>15</v>
      </c>
      <c r="I864" s="887">
        <v>-5.04</v>
      </c>
      <c r="J864" s="771">
        <f t="shared" si="79"/>
        <v>75.800000000000011</v>
      </c>
      <c r="K864" s="887">
        <v>70.760000000000005</v>
      </c>
      <c r="L864" s="772">
        <f t="shared" si="80"/>
        <v>29.299999999999997</v>
      </c>
      <c r="N864" s="893" t="s">
        <v>321</v>
      </c>
      <c r="O864" s="892" t="s">
        <v>2260</v>
      </c>
      <c r="P864" s="891">
        <v>42370</v>
      </c>
      <c r="Q864" s="890">
        <v>360</v>
      </c>
      <c r="R864" s="889"/>
      <c r="S864" s="888">
        <v>20</v>
      </c>
      <c r="T864" s="887">
        <f t="shared" si="81"/>
        <v>6</v>
      </c>
      <c r="U864" s="887">
        <v>18</v>
      </c>
      <c r="V864" s="771">
        <f t="shared" si="82"/>
        <v>72</v>
      </c>
      <c r="W864" s="887">
        <v>90</v>
      </c>
      <c r="X864" s="772">
        <f t="shared" si="83"/>
        <v>270</v>
      </c>
    </row>
    <row r="865" spans="2:24" ht="15.75" x14ac:dyDescent="0.25">
      <c r="B865" s="893" t="s">
        <v>313</v>
      </c>
      <c r="C865" s="892" t="s">
        <v>116</v>
      </c>
      <c r="D865" s="891">
        <v>39082</v>
      </c>
      <c r="E865" s="890">
        <v>8802.4500000000007</v>
      </c>
      <c r="F865" s="889"/>
      <c r="G865" s="888">
        <v>20</v>
      </c>
      <c r="H865" s="887">
        <f t="shared" si="78"/>
        <v>15</v>
      </c>
      <c r="I865" s="887">
        <v>-445.32</v>
      </c>
      <c r="J865" s="771">
        <f t="shared" si="79"/>
        <v>6686.83</v>
      </c>
      <c r="K865" s="887">
        <v>6241.51</v>
      </c>
      <c r="L865" s="772">
        <f t="shared" si="80"/>
        <v>2560.9400000000005</v>
      </c>
      <c r="N865" s="893" t="s">
        <v>321</v>
      </c>
      <c r="O865" s="892" t="s">
        <v>2260</v>
      </c>
      <c r="P865" s="891">
        <v>42401</v>
      </c>
      <c r="Q865" s="890">
        <v>1080</v>
      </c>
      <c r="R865" s="889"/>
      <c r="S865" s="888">
        <v>20</v>
      </c>
      <c r="T865" s="887">
        <f t="shared" si="81"/>
        <v>5</v>
      </c>
      <c r="U865" s="887">
        <v>54.240000000000009</v>
      </c>
      <c r="V865" s="771">
        <f t="shared" si="82"/>
        <v>212.67000000000002</v>
      </c>
      <c r="W865" s="887">
        <v>266.91000000000003</v>
      </c>
      <c r="X865" s="772">
        <f t="shared" si="83"/>
        <v>813.08999999999992</v>
      </c>
    </row>
    <row r="866" spans="2:24" ht="15.75" x14ac:dyDescent="0.25">
      <c r="B866" s="893" t="s">
        <v>313</v>
      </c>
      <c r="C866" s="892" t="s">
        <v>116</v>
      </c>
      <c r="D866" s="891">
        <v>39082</v>
      </c>
      <c r="E866" s="890">
        <v>23828.02</v>
      </c>
      <c r="F866" s="889"/>
      <c r="G866" s="888">
        <v>20</v>
      </c>
      <c r="H866" s="887">
        <f t="shared" si="78"/>
        <v>15</v>
      </c>
      <c r="I866" s="887">
        <v>-1198.56</v>
      </c>
      <c r="J866" s="771">
        <f t="shared" si="79"/>
        <v>18035.32</v>
      </c>
      <c r="K866" s="887">
        <v>16836.759999999998</v>
      </c>
      <c r="L866" s="772">
        <f t="shared" si="80"/>
        <v>6991.260000000002</v>
      </c>
      <c r="N866" s="893" t="s">
        <v>321</v>
      </c>
      <c r="O866" s="892" t="s">
        <v>2260</v>
      </c>
      <c r="P866" s="891">
        <v>42401</v>
      </c>
      <c r="Q866" s="890">
        <v>360</v>
      </c>
      <c r="R866" s="889"/>
      <c r="S866" s="888">
        <v>20</v>
      </c>
      <c r="T866" s="887">
        <f t="shared" si="81"/>
        <v>5</v>
      </c>
      <c r="U866" s="887">
        <v>18</v>
      </c>
      <c r="V866" s="771">
        <f t="shared" si="82"/>
        <v>70.5</v>
      </c>
      <c r="W866" s="887">
        <v>88.5</v>
      </c>
      <c r="X866" s="772">
        <f t="shared" si="83"/>
        <v>271.5</v>
      </c>
    </row>
    <row r="867" spans="2:24" ht="15.75" x14ac:dyDescent="0.25">
      <c r="B867" s="893" t="s">
        <v>313</v>
      </c>
      <c r="C867" s="892" t="s">
        <v>116</v>
      </c>
      <c r="D867" s="891">
        <v>39082</v>
      </c>
      <c r="E867" s="890">
        <v>2234.29</v>
      </c>
      <c r="F867" s="889"/>
      <c r="G867" s="888">
        <v>20</v>
      </c>
      <c r="H867" s="887">
        <f t="shared" si="78"/>
        <v>15</v>
      </c>
      <c r="I867" s="887">
        <v>-112.32</v>
      </c>
      <c r="J867" s="771">
        <f t="shared" si="79"/>
        <v>1691.06</v>
      </c>
      <c r="K867" s="887">
        <v>1578.74</v>
      </c>
      <c r="L867" s="772">
        <f t="shared" si="80"/>
        <v>655.55</v>
      </c>
      <c r="N867" s="893" t="s">
        <v>321</v>
      </c>
      <c r="O867" s="892" t="s">
        <v>2260</v>
      </c>
      <c r="P867" s="891">
        <v>42430</v>
      </c>
      <c r="Q867" s="890">
        <v>1440</v>
      </c>
      <c r="R867" s="889"/>
      <c r="S867" s="888">
        <v>20</v>
      </c>
      <c r="T867" s="887">
        <f t="shared" si="81"/>
        <v>5</v>
      </c>
      <c r="U867" s="887">
        <v>72.599999999999994</v>
      </c>
      <c r="V867" s="771">
        <f t="shared" si="82"/>
        <v>277.84000000000003</v>
      </c>
      <c r="W867" s="887">
        <v>350.44</v>
      </c>
      <c r="X867" s="772">
        <f t="shared" si="83"/>
        <v>1089.56</v>
      </c>
    </row>
    <row r="868" spans="2:24" ht="15.75" x14ac:dyDescent="0.25">
      <c r="B868" s="893" t="s">
        <v>313</v>
      </c>
      <c r="C868" s="892" t="s">
        <v>116</v>
      </c>
      <c r="D868" s="891">
        <v>39082</v>
      </c>
      <c r="E868" s="890">
        <v>144.59</v>
      </c>
      <c r="F868" s="889"/>
      <c r="G868" s="888">
        <v>20</v>
      </c>
      <c r="H868" s="887">
        <f t="shared" si="78"/>
        <v>15</v>
      </c>
      <c r="I868" s="887">
        <v>-7.32</v>
      </c>
      <c r="J868" s="771">
        <f t="shared" si="79"/>
        <v>109.87</v>
      </c>
      <c r="K868" s="887">
        <v>102.55</v>
      </c>
      <c r="L868" s="772">
        <f t="shared" si="80"/>
        <v>42.040000000000006</v>
      </c>
      <c r="N868" s="893" t="s">
        <v>321</v>
      </c>
      <c r="O868" s="892" t="s">
        <v>2260</v>
      </c>
      <c r="P868" s="891">
        <v>42461</v>
      </c>
      <c r="Q868" s="890">
        <v>1080</v>
      </c>
      <c r="R868" s="889"/>
      <c r="S868" s="888">
        <v>20</v>
      </c>
      <c r="T868" s="887">
        <f t="shared" si="81"/>
        <v>5</v>
      </c>
      <c r="U868" s="887">
        <v>53.519999999999996</v>
      </c>
      <c r="V868" s="771">
        <f t="shared" si="82"/>
        <v>223.22000000000003</v>
      </c>
      <c r="W868" s="887">
        <v>276.74</v>
      </c>
      <c r="X868" s="772">
        <f t="shared" si="83"/>
        <v>803.26</v>
      </c>
    </row>
    <row r="869" spans="2:24" ht="15.75" x14ac:dyDescent="0.25">
      <c r="B869" s="893" t="s">
        <v>313</v>
      </c>
      <c r="C869" s="892" t="s">
        <v>116</v>
      </c>
      <c r="D869" s="891">
        <v>39082</v>
      </c>
      <c r="E869" s="890">
        <v>21135.78</v>
      </c>
      <c r="F869" s="889"/>
      <c r="G869" s="888">
        <v>20</v>
      </c>
      <c r="H869" s="887">
        <f t="shared" si="78"/>
        <v>15</v>
      </c>
      <c r="I869" s="887">
        <v>-1069.44</v>
      </c>
      <c r="J869" s="771">
        <f t="shared" si="79"/>
        <v>16055.75</v>
      </c>
      <c r="K869" s="887">
        <v>14986.31</v>
      </c>
      <c r="L869" s="772">
        <f t="shared" si="80"/>
        <v>6149.4699999999993</v>
      </c>
      <c r="N869" s="893" t="s">
        <v>321</v>
      </c>
      <c r="O869" s="892" t="s">
        <v>2260</v>
      </c>
      <c r="P869" s="891">
        <v>42491</v>
      </c>
      <c r="Q869" s="890">
        <v>360</v>
      </c>
      <c r="R869" s="889"/>
      <c r="S869" s="888">
        <v>20</v>
      </c>
      <c r="T869" s="887">
        <f t="shared" si="81"/>
        <v>5</v>
      </c>
      <c r="U869" s="887">
        <v>17.759999999999998</v>
      </c>
      <c r="V869" s="771">
        <f t="shared" si="82"/>
        <v>74.430000000000007</v>
      </c>
      <c r="W869" s="887">
        <v>92.19</v>
      </c>
      <c r="X869" s="772">
        <f t="shared" si="83"/>
        <v>267.81</v>
      </c>
    </row>
    <row r="870" spans="2:24" ht="15.75" x14ac:dyDescent="0.25">
      <c r="B870" s="893" t="s">
        <v>313</v>
      </c>
      <c r="C870" s="892" t="s">
        <v>116</v>
      </c>
      <c r="D870" s="891">
        <v>39082</v>
      </c>
      <c r="E870" s="890">
        <v>574.44000000000005</v>
      </c>
      <c r="F870" s="889"/>
      <c r="G870" s="888">
        <v>20</v>
      </c>
      <c r="H870" s="887">
        <f t="shared" si="78"/>
        <v>15</v>
      </c>
      <c r="I870" s="887">
        <v>-28.799999999999997</v>
      </c>
      <c r="J870" s="771">
        <f t="shared" si="79"/>
        <v>434.89</v>
      </c>
      <c r="K870" s="887">
        <v>406.09</v>
      </c>
      <c r="L870" s="772">
        <f t="shared" si="80"/>
        <v>168.35000000000008</v>
      </c>
      <c r="N870" s="893" t="s">
        <v>321</v>
      </c>
      <c r="O870" s="892" t="s">
        <v>2260</v>
      </c>
      <c r="P870" s="891">
        <v>42522</v>
      </c>
      <c r="Q870" s="890">
        <v>1440</v>
      </c>
      <c r="R870" s="889"/>
      <c r="S870" s="888">
        <v>20</v>
      </c>
      <c r="T870" s="887">
        <f t="shared" si="81"/>
        <v>5</v>
      </c>
      <c r="U870" s="887">
        <v>76.320000000000007</v>
      </c>
      <c r="V870" s="771">
        <f t="shared" si="82"/>
        <v>218.99</v>
      </c>
      <c r="W870" s="887">
        <v>295.31</v>
      </c>
      <c r="X870" s="772">
        <f t="shared" si="83"/>
        <v>1144.69</v>
      </c>
    </row>
    <row r="871" spans="2:24" ht="15.75" x14ac:dyDescent="0.25">
      <c r="B871" s="893" t="s">
        <v>313</v>
      </c>
      <c r="C871" s="892" t="s">
        <v>116</v>
      </c>
      <c r="D871" s="891">
        <v>39082</v>
      </c>
      <c r="E871" s="890">
        <v>98.42</v>
      </c>
      <c r="F871" s="889"/>
      <c r="G871" s="888">
        <v>20</v>
      </c>
      <c r="H871" s="887">
        <f t="shared" si="78"/>
        <v>15</v>
      </c>
      <c r="I871" s="887">
        <v>-4.92</v>
      </c>
      <c r="J871" s="771">
        <f t="shared" si="79"/>
        <v>74.7</v>
      </c>
      <c r="K871" s="887">
        <v>69.78</v>
      </c>
      <c r="L871" s="772">
        <f t="shared" si="80"/>
        <v>28.64</v>
      </c>
      <c r="N871" s="893" t="s">
        <v>321</v>
      </c>
      <c r="O871" s="892" t="s">
        <v>2260</v>
      </c>
      <c r="P871" s="891">
        <v>42552</v>
      </c>
      <c r="Q871" s="890">
        <v>360</v>
      </c>
      <c r="R871" s="889"/>
      <c r="S871" s="888">
        <v>20</v>
      </c>
      <c r="T871" s="887">
        <f t="shared" si="81"/>
        <v>5</v>
      </c>
      <c r="U871" s="887">
        <v>18</v>
      </c>
      <c r="V871" s="771">
        <f t="shared" si="82"/>
        <v>63</v>
      </c>
      <c r="W871" s="887">
        <v>81</v>
      </c>
      <c r="X871" s="772">
        <f t="shared" si="83"/>
        <v>279</v>
      </c>
    </row>
    <row r="872" spans="2:24" ht="15.75" x14ac:dyDescent="0.25">
      <c r="B872" s="893" t="s">
        <v>313</v>
      </c>
      <c r="C872" s="892" t="s">
        <v>116</v>
      </c>
      <c r="D872" s="891">
        <v>39082</v>
      </c>
      <c r="E872" s="890">
        <v>742.97</v>
      </c>
      <c r="F872" s="889"/>
      <c r="G872" s="888">
        <v>20</v>
      </c>
      <c r="H872" s="887">
        <f t="shared" si="78"/>
        <v>15</v>
      </c>
      <c r="I872" s="887">
        <v>-37.56</v>
      </c>
      <c r="J872" s="771">
        <f t="shared" si="79"/>
        <v>564.21</v>
      </c>
      <c r="K872" s="887">
        <v>526.65</v>
      </c>
      <c r="L872" s="772">
        <f t="shared" si="80"/>
        <v>216.32000000000005</v>
      </c>
      <c r="N872" s="893" t="s">
        <v>321</v>
      </c>
      <c r="O872" s="892" t="s">
        <v>2260</v>
      </c>
      <c r="P872" s="891">
        <v>42614</v>
      </c>
      <c r="Q872" s="890">
        <v>360</v>
      </c>
      <c r="R872" s="889"/>
      <c r="S872" s="888">
        <v>20</v>
      </c>
      <c r="T872" s="887">
        <f t="shared" si="81"/>
        <v>5</v>
      </c>
      <c r="U872" s="887">
        <v>18.240000000000002</v>
      </c>
      <c r="V872" s="771">
        <f t="shared" si="82"/>
        <v>58.109999999999992</v>
      </c>
      <c r="W872" s="887">
        <v>76.349999999999994</v>
      </c>
      <c r="X872" s="772">
        <f t="shared" si="83"/>
        <v>283.64999999999998</v>
      </c>
    </row>
    <row r="873" spans="2:24" ht="15.75" x14ac:dyDescent="0.25">
      <c r="B873" s="893" t="s">
        <v>313</v>
      </c>
      <c r="C873" s="892" t="s">
        <v>116</v>
      </c>
      <c r="D873" s="891">
        <v>39082</v>
      </c>
      <c r="E873" s="890">
        <v>595.14</v>
      </c>
      <c r="F873" s="889"/>
      <c r="G873" s="888">
        <v>20</v>
      </c>
      <c r="H873" s="887">
        <f t="shared" si="78"/>
        <v>15</v>
      </c>
      <c r="I873" s="887">
        <v>-29.880000000000003</v>
      </c>
      <c r="J873" s="771">
        <f t="shared" si="79"/>
        <v>450.37</v>
      </c>
      <c r="K873" s="887">
        <v>420.49</v>
      </c>
      <c r="L873" s="772">
        <f t="shared" si="80"/>
        <v>174.64999999999998</v>
      </c>
      <c r="N873" s="893" t="s">
        <v>321</v>
      </c>
      <c r="O873" s="892" t="s">
        <v>2260</v>
      </c>
      <c r="P873" s="891">
        <v>42644</v>
      </c>
      <c r="Q873" s="890">
        <v>360</v>
      </c>
      <c r="R873" s="889"/>
      <c r="S873" s="888">
        <v>20</v>
      </c>
      <c r="T873" s="887">
        <f t="shared" si="81"/>
        <v>5</v>
      </c>
      <c r="U873" s="887">
        <v>18</v>
      </c>
      <c r="V873" s="771">
        <f t="shared" si="82"/>
        <v>58.5</v>
      </c>
      <c r="W873" s="887">
        <v>76.5</v>
      </c>
      <c r="X873" s="772">
        <f t="shared" si="83"/>
        <v>283.5</v>
      </c>
    </row>
    <row r="874" spans="2:24" ht="15.75" x14ac:dyDescent="0.25">
      <c r="B874" s="893" t="s">
        <v>313</v>
      </c>
      <c r="C874" s="892" t="s">
        <v>116</v>
      </c>
      <c r="D874" s="891">
        <v>39082</v>
      </c>
      <c r="E874" s="890">
        <v>2442.19</v>
      </c>
      <c r="F874" s="889"/>
      <c r="G874" s="888">
        <v>20</v>
      </c>
      <c r="H874" s="887">
        <f t="shared" si="78"/>
        <v>15</v>
      </c>
      <c r="I874" s="887">
        <v>-122.76</v>
      </c>
      <c r="J874" s="771">
        <f t="shared" si="79"/>
        <v>1848.5</v>
      </c>
      <c r="K874" s="887">
        <v>1725.74</v>
      </c>
      <c r="L874" s="772">
        <f t="shared" si="80"/>
        <v>716.45</v>
      </c>
      <c r="N874" s="893" t="s">
        <v>321</v>
      </c>
      <c r="O874" s="892" t="s">
        <v>2260</v>
      </c>
      <c r="P874" s="891">
        <v>42675</v>
      </c>
      <c r="Q874" s="890">
        <v>360</v>
      </c>
      <c r="R874" s="889"/>
      <c r="S874" s="888">
        <v>20</v>
      </c>
      <c r="T874" s="887">
        <f t="shared" si="81"/>
        <v>5</v>
      </c>
      <c r="U874" s="887">
        <v>18</v>
      </c>
      <c r="V874" s="771">
        <f t="shared" si="82"/>
        <v>57</v>
      </c>
      <c r="W874" s="887">
        <v>75</v>
      </c>
      <c r="X874" s="772">
        <f t="shared" si="83"/>
        <v>285</v>
      </c>
    </row>
    <row r="875" spans="2:24" ht="15.75" x14ac:dyDescent="0.25">
      <c r="B875" s="893" t="s">
        <v>313</v>
      </c>
      <c r="C875" s="892" t="s">
        <v>116</v>
      </c>
      <c r="D875" s="891">
        <v>39082</v>
      </c>
      <c r="E875" s="890">
        <v>1349.52</v>
      </c>
      <c r="F875" s="889"/>
      <c r="G875" s="888">
        <v>20</v>
      </c>
      <c r="H875" s="887">
        <f t="shared" si="78"/>
        <v>15</v>
      </c>
      <c r="I875" s="887">
        <v>-67.800000000000011</v>
      </c>
      <c r="J875" s="771">
        <f t="shared" si="79"/>
        <v>1021.47</v>
      </c>
      <c r="K875" s="887">
        <v>953.67</v>
      </c>
      <c r="L875" s="772">
        <f t="shared" si="80"/>
        <v>395.85</v>
      </c>
      <c r="N875" s="893" t="s">
        <v>321</v>
      </c>
      <c r="O875" s="892" t="s">
        <v>2260</v>
      </c>
      <c r="P875" s="891">
        <v>42795</v>
      </c>
      <c r="Q875" s="890">
        <v>360</v>
      </c>
      <c r="R875" s="889"/>
      <c r="S875" s="888">
        <v>20</v>
      </c>
      <c r="T875" s="887">
        <f t="shared" si="81"/>
        <v>4</v>
      </c>
      <c r="U875" s="887">
        <v>19.200000000000003</v>
      </c>
      <c r="V875" s="771">
        <f t="shared" si="82"/>
        <v>33.879999999999995</v>
      </c>
      <c r="W875" s="887">
        <v>53.08</v>
      </c>
      <c r="X875" s="772">
        <f t="shared" si="83"/>
        <v>306.92</v>
      </c>
    </row>
    <row r="876" spans="2:24" ht="15.75" x14ac:dyDescent="0.25">
      <c r="B876" s="893" t="s">
        <v>313</v>
      </c>
      <c r="C876" s="892" t="s">
        <v>116</v>
      </c>
      <c r="D876" s="891">
        <v>39082</v>
      </c>
      <c r="E876" s="890">
        <v>16101.92</v>
      </c>
      <c r="F876" s="889"/>
      <c r="G876" s="888">
        <v>20</v>
      </c>
      <c r="H876" s="887">
        <f t="shared" si="78"/>
        <v>15</v>
      </c>
      <c r="I876" s="887">
        <v>-809.87999999999988</v>
      </c>
      <c r="J876" s="771">
        <f t="shared" si="79"/>
        <v>12187.38</v>
      </c>
      <c r="K876" s="887">
        <v>11377.5</v>
      </c>
      <c r="L876" s="772">
        <f t="shared" si="80"/>
        <v>4724.42</v>
      </c>
      <c r="N876" s="893" t="s">
        <v>321</v>
      </c>
      <c r="O876" s="892" t="s">
        <v>2260</v>
      </c>
      <c r="P876" s="891">
        <v>42856</v>
      </c>
      <c r="Q876" s="890">
        <v>360</v>
      </c>
      <c r="R876" s="889"/>
      <c r="S876" s="888">
        <v>20</v>
      </c>
      <c r="T876" s="887">
        <f t="shared" si="81"/>
        <v>4</v>
      </c>
      <c r="U876" s="887">
        <v>18.12</v>
      </c>
      <c r="V876" s="771">
        <f t="shared" si="82"/>
        <v>47.47999999999999</v>
      </c>
      <c r="W876" s="887">
        <v>65.599999999999994</v>
      </c>
      <c r="X876" s="772">
        <f t="shared" si="83"/>
        <v>294.39999999999998</v>
      </c>
    </row>
    <row r="877" spans="2:24" ht="15.75" x14ac:dyDescent="0.25">
      <c r="B877" s="893" t="s">
        <v>313</v>
      </c>
      <c r="C877" s="892" t="s">
        <v>116</v>
      </c>
      <c r="D877" s="891">
        <v>39447</v>
      </c>
      <c r="E877" s="890">
        <v>1226.8599999999999</v>
      </c>
      <c r="F877" s="889"/>
      <c r="G877" s="888">
        <v>20</v>
      </c>
      <c r="H877" s="887">
        <f t="shared" si="78"/>
        <v>14</v>
      </c>
      <c r="I877" s="887">
        <v>-61.679999999999993</v>
      </c>
      <c r="J877" s="771">
        <f t="shared" si="79"/>
        <v>867</v>
      </c>
      <c r="K877" s="887">
        <v>805.32</v>
      </c>
      <c r="L877" s="772">
        <f t="shared" si="80"/>
        <v>421.53999999999985</v>
      </c>
      <c r="N877" s="893" t="s">
        <v>321</v>
      </c>
      <c r="O877" s="892" t="s">
        <v>2260</v>
      </c>
      <c r="P877" s="891">
        <v>42917</v>
      </c>
      <c r="Q877" s="890">
        <v>360</v>
      </c>
      <c r="R877" s="889"/>
      <c r="S877" s="888">
        <v>20</v>
      </c>
      <c r="T877" s="887">
        <f t="shared" si="81"/>
        <v>4</v>
      </c>
      <c r="U877" s="887">
        <v>18</v>
      </c>
      <c r="V877" s="771">
        <f t="shared" si="82"/>
        <v>45</v>
      </c>
      <c r="W877" s="887">
        <v>63</v>
      </c>
      <c r="X877" s="772">
        <f t="shared" si="83"/>
        <v>297</v>
      </c>
    </row>
    <row r="878" spans="2:24" ht="15.75" x14ac:dyDescent="0.25">
      <c r="B878" s="893" t="s">
        <v>313</v>
      </c>
      <c r="C878" s="892" t="s">
        <v>116</v>
      </c>
      <c r="D878" s="891">
        <v>39447</v>
      </c>
      <c r="E878" s="890">
        <v>10515.15</v>
      </c>
      <c r="F878" s="889"/>
      <c r="G878" s="888">
        <v>20</v>
      </c>
      <c r="H878" s="887">
        <f t="shared" si="78"/>
        <v>14</v>
      </c>
      <c r="I878" s="887">
        <v>-528.72</v>
      </c>
      <c r="J878" s="771">
        <f t="shared" si="79"/>
        <v>7431.3600000000006</v>
      </c>
      <c r="K878" s="887">
        <v>6902.64</v>
      </c>
      <c r="L878" s="772">
        <f t="shared" si="80"/>
        <v>3612.5099999999993</v>
      </c>
      <c r="N878" s="893" t="s">
        <v>321</v>
      </c>
      <c r="O878" s="892" t="s">
        <v>2260</v>
      </c>
      <c r="P878" s="891">
        <v>42948</v>
      </c>
      <c r="Q878" s="890">
        <v>360</v>
      </c>
      <c r="R878" s="889"/>
      <c r="S878" s="888">
        <v>20</v>
      </c>
      <c r="T878" s="887">
        <f t="shared" si="81"/>
        <v>4</v>
      </c>
      <c r="U878" s="887">
        <v>18</v>
      </c>
      <c r="V878" s="771">
        <f t="shared" si="82"/>
        <v>43.5</v>
      </c>
      <c r="W878" s="887">
        <v>61.5</v>
      </c>
      <c r="X878" s="772">
        <f t="shared" si="83"/>
        <v>298.5</v>
      </c>
    </row>
    <row r="879" spans="2:24" ht="15.75" x14ac:dyDescent="0.25">
      <c r="B879" s="893" t="s">
        <v>313</v>
      </c>
      <c r="C879" s="892" t="s">
        <v>116</v>
      </c>
      <c r="D879" s="891">
        <v>39447</v>
      </c>
      <c r="E879" s="890">
        <v>945.07</v>
      </c>
      <c r="F879" s="889"/>
      <c r="G879" s="888">
        <v>20</v>
      </c>
      <c r="H879" s="887">
        <f t="shared" si="78"/>
        <v>14</v>
      </c>
      <c r="I879" s="887">
        <v>-47.519999999999996</v>
      </c>
      <c r="J879" s="771">
        <f t="shared" si="79"/>
        <v>667.93</v>
      </c>
      <c r="K879" s="887">
        <v>620.41</v>
      </c>
      <c r="L879" s="772">
        <f t="shared" si="80"/>
        <v>324.66000000000008</v>
      </c>
      <c r="N879" s="893" t="s">
        <v>321</v>
      </c>
      <c r="O879" s="892" t="s">
        <v>2260</v>
      </c>
      <c r="P879" s="891">
        <v>42979</v>
      </c>
      <c r="Q879" s="890">
        <v>360</v>
      </c>
      <c r="R879" s="889"/>
      <c r="S879" s="888">
        <v>20</v>
      </c>
      <c r="T879" s="887">
        <f t="shared" si="81"/>
        <v>4</v>
      </c>
      <c r="U879" s="887">
        <v>18.240000000000002</v>
      </c>
      <c r="V879" s="771">
        <f t="shared" si="82"/>
        <v>38.93</v>
      </c>
      <c r="W879" s="887">
        <v>57.17</v>
      </c>
      <c r="X879" s="772">
        <f t="shared" si="83"/>
        <v>302.83</v>
      </c>
    </row>
    <row r="880" spans="2:24" ht="15.75" x14ac:dyDescent="0.25">
      <c r="B880" s="893" t="s">
        <v>313</v>
      </c>
      <c r="C880" s="892" t="s">
        <v>116</v>
      </c>
      <c r="D880" s="891">
        <v>39447</v>
      </c>
      <c r="E880" s="890">
        <v>1364.52</v>
      </c>
      <c r="F880" s="889"/>
      <c r="G880" s="888">
        <v>20</v>
      </c>
      <c r="H880" s="887">
        <f t="shared" si="78"/>
        <v>14</v>
      </c>
      <c r="I880" s="887">
        <v>-69</v>
      </c>
      <c r="J880" s="771">
        <f t="shared" si="79"/>
        <v>967.95</v>
      </c>
      <c r="K880" s="887">
        <v>898.95</v>
      </c>
      <c r="L880" s="772">
        <f t="shared" si="80"/>
        <v>465.56999999999994</v>
      </c>
      <c r="N880" s="893" t="s">
        <v>321</v>
      </c>
      <c r="O880" s="892" t="s">
        <v>2250</v>
      </c>
      <c r="P880" s="891">
        <v>37621</v>
      </c>
      <c r="Q880" s="890">
        <v>125240</v>
      </c>
      <c r="R880" s="889"/>
      <c r="S880" s="888">
        <v>30</v>
      </c>
      <c r="T880" s="887">
        <f t="shared" si="81"/>
        <v>19</v>
      </c>
      <c r="U880" s="887">
        <v>4209.6000000000004</v>
      </c>
      <c r="V880" s="771">
        <f t="shared" si="82"/>
        <v>71567.579999999987</v>
      </c>
      <c r="W880" s="887">
        <v>75777.179999999993</v>
      </c>
      <c r="X880" s="772">
        <f t="shared" si="83"/>
        <v>49462.820000000007</v>
      </c>
    </row>
    <row r="881" spans="2:24" ht="15.75" x14ac:dyDescent="0.25">
      <c r="B881" s="893" t="s">
        <v>313</v>
      </c>
      <c r="C881" s="892" t="s">
        <v>116</v>
      </c>
      <c r="D881" s="891">
        <v>39447</v>
      </c>
      <c r="E881" s="890">
        <v>2887.44</v>
      </c>
      <c r="F881" s="889"/>
      <c r="G881" s="888">
        <v>20</v>
      </c>
      <c r="H881" s="887">
        <f t="shared" si="78"/>
        <v>14</v>
      </c>
      <c r="I881" s="887">
        <v>-145.92000000000002</v>
      </c>
      <c r="J881" s="771">
        <f t="shared" si="79"/>
        <v>2047.99</v>
      </c>
      <c r="K881" s="887">
        <v>1902.07</v>
      </c>
      <c r="L881" s="772">
        <f t="shared" si="80"/>
        <v>985.37000000000012</v>
      </c>
      <c r="N881" s="893" t="s">
        <v>321</v>
      </c>
      <c r="O881" s="892" t="s">
        <v>2250</v>
      </c>
      <c r="P881" s="891">
        <v>38717</v>
      </c>
      <c r="Q881" s="890">
        <v>22310</v>
      </c>
      <c r="R881" s="889"/>
      <c r="S881" s="888">
        <v>30</v>
      </c>
      <c r="T881" s="887">
        <f t="shared" si="81"/>
        <v>16</v>
      </c>
      <c r="U881" s="887">
        <v>746.40000000000009</v>
      </c>
      <c r="V881" s="771">
        <f t="shared" si="82"/>
        <v>10492.890000000001</v>
      </c>
      <c r="W881" s="887">
        <v>11239.29</v>
      </c>
      <c r="X881" s="772">
        <f t="shared" si="83"/>
        <v>11070.71</v>
      </c>
    </row>
    <row r="882" spans="2:24" ht="15.75" x14ac:dyDescent="0.25">
      <c r="B882" s="893" t="s">
        <v>313</v>
      </c>
      <c r="C882" s="892" t="s">
        <v>116</v>
      </c>
      <c r="D882" s="891">
        <v>39447</v>
      </c>
      <c r="E882" s="890">
        <v>1532.99</v>
      </c>
      <c r="F882" s="889"/>
      <c r="G882" s="888">
        <v>20</v>
      </c>
      <c r="H882" s="887">
        <f t="shared" si="78"/>
        <v>14</v>
      </c>
      <c r="I882" s="887">
        <v>-77.52</v>
      </c>
      <c r="J882" s="771">
        <f t="shared" si="79"/>
        <v>1087.46</v>
      </c>
      <c r="K882" s="887">
        <v>1009.94</v>
      </c>
      <c r="L882" s="772">
        <f t="shared" si="80"/>
        <v>523.04999999999995</v>
      </c>
      <c r="N882" s="893" t="s">
        <v>321</v>
      </c>
      <c r="O882" s="892" t="s">
        <v>2250</v>
      </c>
      <c r="P882" s="891">
        <v>38352</v>
      </c>
      <c r="Q882" s="890">
        <v>16250</v>
      </c>
      <c r="R882" s="889"/>
      <c r="S882" s="888">
        <v>30</v>
      </c>
      <c r="T882" s="887">
        <f t="shared" si="81"/>
        <v>17</v>
      </c>
      <c r="U882" s="887">
        <v>545.76</v>
      </c>
      <c r="V882" s="771">
        <f t="shared" si="82"/>
        <v>8199.48</v>
      </c>
      <c r="W882" s="887">
        <v>8745.24</v>
      </c>
      <c r="X882" s="772">
        <f t="shared" si="83"/>
        <v>7504.76</v>
      </c>
    </row>
    <row r="883" spans="2:24" ht="15.75" x14ac:dyDescent="0.25">
      <c r="B883" s="893" t="s">
        <v>313</v>
      </c>
      <c r="C883" s="892" t="s">
        <v>116</v>
      </c>
      <c r="D883" s="891">
        <v>39447</v>
      </c>
      <c r="E883" s="890">
        <v>968.41</v>
      </c>
      <c r="F883" s="889"/>
      <c r="G883" s="888">
        <v>20</v>
      </c>
      <c r="H883" s="887">
        <f t="shared" si="78"/>
        <v>14</v>
      </c>
      <c r="I883" s="887">
        <v>-48.96</v>
      </c>
      <c r="J883" s="771">
        <f t="shared" si="79"/>
        <v>686.87</v>
      </c>
      <c r="K883" s="887">
        <v>637.91</v>
      </c>
      <c r="L883" s="772">
        <f t="shared" si="80"/>
        <v>330.5</v>
      </c>
      <c r="N883" s="893" t="s">
        <v>321</v>
      </c>
      <c r="O883" s="892" t="s">
        <v>2250</v>
      </c>
      <c r="P883" s="891">
        <v>40755</v>
      </c>
      <c r="Q883" s="890">
        <v>1800</v>
      </c>
      <c r="R883" s="889"/>
      <c r="S883" s="888">
        <v>30</v>
      </c>
      <c r="T883" s="887">
        <f t="shared" si="81"/>
        <v>10</v>
      </c>
      <c r="U883" s="887">
        <v>60.12</v>
      </c>
      <c r="V883" s="771">
        <f t="shared" si="82"/>
        <v>506.18999999999994</v>
      </c>
      <c r="W883" s="887">
        <v>566.30999999999995</v>
      </c>
      <c r="X883" s="772">
        <f t="shared" si="83"/>
        <v>1233.69</v>
      </c>
    </row>
    <row r="884" spans="2:24" ht="15.75" x14ac:dyDescent="0.25">
      <c r="B884" s="893" t="s">
        <v>313</v>
      </c>
      <c r="C884" s="892" t="s">
        <v>116</v>
      </c>
      <c r="D884" s="891">
        <v>39447</v>
      </c>
      <c r="E884" s="890">
        <v>263.51</v>
      </c>
      <c r="F884" s="889"/>
      <c r="G884" s="888">
        <v>20</v>
      </c>
      <c r="H884" s="887">
        <f t="shared" si="78"/>
        <v>14</v>
      </c>
      <c r="I884" s="887">
        <v>-13.32</v>
      </c>
      <c r="J884" s="771">
        <f t="shared" si="79"/>
        <v>186.88</v>
      </c>
      <c r="K884" s="887">
        <v>173.56</v>
      </c>
      <c r="L884" s="772">
        <f t="shared" si="80"/>
        <v>89.949999999999989</v>
      </c>
      <c r="N884" s="893" t="s">
        <v>321</v>
      </c>
      <c r="O884" s="892" t="s">
        <v>2250</v>
      </c>
      <c r="P884" s="891">
        <v>40268</v>
      </c>
      <c r="Q884" s="890">
        <v>1800</v>
      </c>
      <c r="R884" s="889"/>
      <c r="S884" s="888">
        <v>30</v>
      </c>
      <c r="T884" s="887">
        <f t="shared" si="81"/>
        <v>11</v>
      </c>
      <c r="U884" s="887">
        <v>60.36</v>
      </c>
      <c r="V884" s="771">
        <f t="shared" si="82"/>
        <v>638.69999999999993</v>
      </c>
      <c r="W884" s="887">
        <v>699.06</v>
      </c>
      <c r="X884" s="772">
        <f t="shared" si="83"/>
        <v>1100.94</v>
      </c>
    </row>
    <row r="885" spans="2:24" ht="15.75" x14ac:dyDescent="0.25">
      <c r="B885" s="893" t="s">
        <v>313</v>
      </c>
      <c r="C885" s="892" t="s">
        <v>116</v>
      </c>
      <c r="D885" s="891">
        <v>39447</v>
      </c>
      <c r="E885" s="890">
        <v>731.29</v>
      </c>
      <c r="F885" s="889"/>
      <c r="G885" s="888">
        <v>20</v>
      </c>
      <c r="H885" s="887">
        <f t="shared" si="78"/>
        <v>14</v>
      </c>
      <c r="I885" s="887">
        <v>-36.96</v>
      </c>
      <c r="J885" s="771">
        <f t="shared" si="79"/>
        <v>518.58000000000004</v>
      </c>
      <c r="K885" s="887">
        <v>481.62</v>
      </c>
      <c r="L885" s="772">
        <f t="shared" si="80"/>
        <v>249.66999999999996</v>
      </c>
      <c r="N885" s="893" t="s">
        <v>321</v>
      </c>
      <c r="O885" s="892" t="s">
        <v>2250</v>
      </c>
      <c r="P885" s="891">
        <v>41090</v>
      </c>
      <c r="Q885" s="890">
        <v>1080</v>
      </c>
      <c r="R885" s="889"/>
      <c r="S885" s="888">
        <v>30</v>
      </c>
      <c r="T885" s="887">
        <f t="shared" si="81"/>
        <v>9</v>
      </c>
      <c r="U885" s="887">
        <v>36.120000000000005</v>
      </c>
      <c r="V885" s="771">
        <f t="shared" si="82"/>
        <v>270.86</v>
      </c>
      <c r="W885" s="887">
        <v>306.98</v>
      </c>
      <c r="X885" s="772">
        <f t="shared" si="83"/>
        <v>773.02</v>
      </c>
    </row>
    <row r="886" spans="2:24" ht="15.75" x14ac:dyDescent="0.25">
      <c r="B886" s="893" t="s">
        <v>313</v>
      </c>
      <c r="C886" s="892" t="s">
        <v>116</v>
      </c>
      <c r="D886" s="891">
        <v>39447</v>
      </c>
      <c r="E886" s="890">
        <v>6013.83</v>
      </c>
      <c r="F886" s="889"/>
      <c r="G886" s="888">
        <v>20</v>
      </c>
      <c r="H886" s="887">
        <f t="shared" si="78"/>
        <v>14</v>
      </c>
      <c r="I886" s="887">
        <v>-302.39999999999998</v>
      </c>
      <c r="J886" s="771">
        <f t="shared" si="79"/>
        <v>4250.24</v>
      </c>
      <c r="K886" s="887">
        <v>3947.84</v>
      </c>
      <c r="L886" s="772">
        <f t="shared" si="80"/>
        <v>2065.9899999999998</v>
      </c>
      <c r="N886" s="893" t="s">
        <v>321</v>
      </c>
      <c r="O886" s="892" t="s">
        <v>107</v>
      </c>
      <c r="P886" s="891">
        <v>40237</v>
      </c>
      <c r="Q886" s="890">
        <v>980.54</v>
      </c>
      <c r="R886" s="889"/>
      <c r="S886" s="888">
        <v>30</v>
      </c>
      <c r="T886" s="887">
        <f t="shared" si="81"/>
        <v>11</v>
      </c>
      <c r="U886" s="887">
        <v>32.880000000000003</v>
      </c>
      <c r="V886" s="771">
        <f t="shared" si="82"/>
        <v>304.94</v>
      </c>
      <c r="W886" s="887">
        <v>337.82</v>
      </c>
      <c r="X886" s="772">
        <f t="shared" si="83"/>
        <v>642.72</v>
      </c>
    </row>
    <row r="887" spans="2:24" ht="15.75" x14ac:dyDescent="0.25">
      <c r="B887" s="893" t="s">
        <v>313</v>
      </c>
      <c r="C887" s="892" t="s">
        <v>116</v>
      </c>
      <c r="D887" s="891">
        <v>39447</v>
      </c>
      <c r="E887" s="890">
        <v>738.11</v>
      </c>
      <c r="F887" s="889"/>
      <c r="G887" s="888">
        <v>20</v>
      </c>
      <c r="H887" s="887">
        <f t="shared" si="78"/>
        <v>14</v>
      </c>
      <c r="I887" s="887">
        <v>-37.32</v>
      </c>
      <c r="J887" s="771">
        <f t="shared" si="79"/>
        <v>523.55000000000007</v>
      </c>
      <c r="K887" s="887">
        <v>486.23</v>
      </c>
      <c r="L887" s="772">
        <f t="shared" si="80"/>
        <v>251.88</v>
      </c>
      <c r="N887" s="893" t="s">
        <v>321</v>
      </c>
      <c r="O887" s="892" t="s">
        <v>2250</v>
      </c>
      <c r="P887" s="891">
        <v>41213</v>
      </c>
      <c r="Q887" s="890">
        <v>720</v>
      </c>
      <c r="R887" s="889"/>
      <c r="S887" s="888">
        <v>30</v>
      </c>
      <c r="T887" s="887">
        <f t="shared" si="81"/>
        <v>9</v>
      </c>
      <c r="U887" s="887">
        <v>24</v>
      </c>
      <c r="V887" s="771">
        <f t="shared" si="82"/>
        <v>172.69</v>
      </c>
      <c r="W887" s="887">
        <v>196.69</v>
      </c>
      <c r="X887" s="772">
        <f t="shared" si="83"/>
        <v>523.30999999999995</v>
      </c>
    </row>
    <row r="888" spans="2:24" ht="15.75" x14ac:dyDescent="0.25">
      <c r="B888" s="893" t="s">
        <v>313</v>
      </c>
      <c r="C888" s="892" t="s">
        <v>116</v>
      </c>
      <c r="D888" s="891">
        <v>39447</v>
      </c>
      <c r="E888" s="890">
        <v>13219.25</v>
      </c>
      <c r="F888" s="889"/>
      <c r="G888" s="888">
        <v>20</v>
      </c>
      <c r="H888" s="887">
        <f t="shared" si="78"/>
        <v>14</v>
      </c>
      <c r="I888" s="887">
        <v>-664.68000000000006</v>
      </c>
      <c r="J888" s="771">
        <f t="shared" si="79"/>
        <v>9342.36</v>
      </c>
      <c r="K888" s="887">
        <v>8677.68</v>
      </c>
      <c r="L888" s="772">
        <f t="shared" si="80"/>
        <v>4541.57</v>
      </c>
      <c r="N888" s="893" t="s">
        <v>321</v>
      </c>
      <c r="O888" s="892" t="s">
        <v>2250</v>
      </c>
      <c r="P888" s="891">
        <v>40694</v>
      </c>
      <c r="Q888" s="890">
        <v>360</v>
      </c>
      <c r="R888" s="889"/>
      <c r="S888" s="888">
        <v>30</v>
      </c>
      <c r="T888" s="887">
        <f t="shared" si="81"/>
        <v>10</v>
      </c>
      <c r="U888" s="887">
        <v>12</v>
      </c>
      <c r="V888" s="771">
        <f t="shared" si="82"/>
        <v>103</v>
      </c>
      <c r="W888" s="887">
        <v>115</v>
      </c>
      <c r="X888" s="772">
        <f t="shared" si="83"/>
        <v>245</v>
      </c>
    </row>
    <row r="889" spans="2:24" ht="15.75" x14ac:dyDescent="0.25">
      <c r="B889" s="893" t="s">
        <v>313</v>
      </c>
      <c r="C889" s="892" t="s">
        <v>116</v>
      </c>
      <c r="D889" s="891">
        <v>39447</v>
      </c>
      <c r="E889" s="890">
        <v>26312.68</v>
      </c>
      <c r="F889" s="889"/>
      <c r="G889" s="888">
        <v>20</v>
      </c>
      <c r="H889" s="887">
        <f t="shared" si="78"/>
        <v>14</v>
      </c>
      <c r="I889" s="887">
        <v>-1330.2</v>
      </c>
      <c r="J889" s="771">
        <f t="shared" si="79"/>
        <v>18663.62</v>
      </c>
      <c r="K889" s="887">
        <v>17333.419999999998</v>
      </c>
      <c r="L889" s="772">
        <f t="shared" si="80"/>
        <v>8979.260000000002</v>
      </c>
      <c r="N889" s="893" t="s">
        <v>321</v>
      </c>
      <c r="O889" s="892" t="s">
        <v>2250</v>
      </c>
      <c r="P889" s="891">
        <v>39478</v>
      </c>
      <c r="Q889" s="890">
        <v>2880</v>
      </c>
      <c r="R889" s="889"/>
      <c r="S889" s="888">
        <v>50</v>
      </c>
      <c r="T889" s="887">
        <f t="shared" si="81"/>
        <v>13</v>
      </c>
      <c r="U889" s="887">
        <v>57.720000000000006</v>
      </c>
      <c r="V889" s="771">
        <f t="shared" si="82"/>
        <v>691.98</v>
      </c>
      <c r="W889" s="887">
        <v>749.7</v>
      </c>
      <c r="X889" s="772">
        <f t="shared" si="83"/>
        <v>2130.3000000000002</v>
      </c>
    </row>
    <row r="890" spans="2:24" ht="15.75" x14ac:dyDescent="0.25">
      <c r="B890" s="893" t="s">
        <v>313</v>
      </c>
      <c r="C890" s="892" t="s">
        <v>116</v>
      </c>
      <c r="D890" s="891">
        <v>39447</v>
      </c>
      <c r="E890" s="890">
        <v>12548.44</v>
      </c>
      <c r="F890" s="889"/>
      <c r="G890" s="888">
        <v>20</v>
      </c>
      <c r="H890" s="887">
        <f t="shared" si="78"/>
        <v>14</v>
      </c>
      <c r="I890" s="887">
        <v>-630.96</v>
      </c>
      <c r="J890" s="771">
        <f t="shared" si="79"/>
        <v>8868.25</v>
      </c>
      <c r="K890" s="887">
        <v>8237.2900000000009</v>
      </c>
      <c r="L890" s="772">
        <f t="shared" si="80"/>
        <v>4311.1499999999996</v>
      </c>
      <c r="N890" s="893" t="s">
        <v>321</v>
      </c>
      <c r="O890" s="892" t="s">
        <v>2250</v>
      </c>
      <c r="P890" s="891">
        <v>39447</v>
      </c>
      <c r="Q890" s="890">
        <v>6120</v>
      </c>
      <c r="R890" s="889"/>
      <c r="S890" s="888">
        <v>30</v>
      </c>
      <c r="T890" s="887">
        <f t="shared" si="81"/>
        <v>14</v>
      </c>
      <c r="U890" s="887">
        <v>204.71999999999997</v>
      </c>
      <c r="V890" s="771">
        <f t="shared" si="82"/>
        <v>2469.86</v>
      </c>
      <c r="W890" s="887">
        <v>2674.58</v>
      </c>
      <c r="X890" s="772">
        <f t="shared" si="83"/>
        <v>3445.42</v>
      </c>
    </row>
    <row r="891" spans="2:24" ht="15.75" x14ac:dyDescent="0.25">
      <c r="B891" s="893" t="s">
        <v>313</v>
      </c>
      <c r="C891" s="892" t="s">
        <v>116</v>
      </c>
      <c r="D891" s="891">
        <v>39447</v>
      </c>
      <c r="E891" s="890">
        <v>880.42</v>
      </c>
      <c r="F891" s="889"/>
      <c r="G891" s="888">
        <v>20</v>
      </c>
      <c r="H891" s="887">
        <f t="shared" si="78"/>
        <v>14</v>
      </c>
      <c r="I891" s="887">
        <v>-44.28</v>
      </c>
      <c r="J891" s="771">
        <f t="shared" si="79"/>
        <v>622.32999999999993</v>
      </c>
      <c r="K891" s="887">
        <v>578.04999999999995</v>
      </c>
      <c r="L891" s="772">
        <f t="shared" si="80"/>
        <v>302.37</v>
      </c>
      <c r="N891" s="893" t="s">
        <v>321</v>
      </c>
      <c r="O891" s="892" t="s">
        <v>2250</v>
      </c>
      <c r="P891" s="891">
        <v>39082</v>
      </c>
      <c r="Q891" s="890">
        <v>8830</v>
      </c>
      <c r="R891" s="889"/>
      <c r="S891" s="888">
        <v>30</v>
      </c>
      <c r="T891" s="887">
        <f t="shared" si="81"/>
        <v>15</v>
      </c>
      <c r="U891" s="887">
        <v>295.32</v>
      </c>
      <c r="V891" s="771">
        <f t="shared" si="82"/>
        <v>3858.2099999999996</v>
      </c>
      <c r="W891" s="887">
        <v>4153.53</v>
      </c>
      <c r="X891" s="772">
        <f t="shared" si="83"/>
        <v>4676.47</v>
      </c>
    </row>
    <row r="892" spans="2:24" ht="15.75" x14ac:dyDescent="0.25">
      <c r="B892" s="893" t="s">
        <v>313</v>
      </c>
      <c r="C892" s="892" t="s">
        <v>116</v>
      </c>
      <c r="D892" s="891">
        <v>39447</v>
      </c>
      <c r="E892" s="890">
        <v>4307.5600000000004</v>
      </c>
      <c r="F892" s="889"/>
      <c r="G892" s="888">
        <v>20</v>
      </c>
      <c r="H892" s="887">
        <f t="shared" si="78"/>
        <v>14</v>
      </c>
      <c r="I892" s="887">
        <v>-216.60000000000002</v>
      </c>
      <c r="J892" s="771">
        <f t="shared" si="79"/>
        <v>3044.44</v>
      </c>
      <c r="K892" s="887">
        <v>2827.84</v>
      </c>
      <c r="L892" s="772">
        <f t="shared" si="80"/>
        <v>1479.7200000000003</v>
      </c>
      <c r="N892" s="893" t="s">
        <v>359</v>
      </c>
      <c r="O892" s="892" t="s">
        <v>2250</v>
      </c>
      <c r="P892" s="891">
        <v>40694</v>
      </c>
      <c r="Q892" s="890">
        <v>18600</v>
      </c>
      <c r="R892" s="889"/>
      <c r="S892" s="888">
        <v>50</v>
      </c>
      <c r="T892" s="887">
        <f t="shared" si="81"/>
        <v>10</v>
      </c>
      <c r="U892" s="887">
        <v>372.6</v>
      </c>
      <c r="V892" s="771">
        <f t="shared" si="82"/>
        <v>3197.3</v>
      </c>
      <c r="W892" s="887">
        <v>3569.9</v>
      </c>
      <c r="X892" s="772">
        <f t="shared" si="83"/>
        <v>15030.1</v>
      </c>
    </row>
    <row r="893" spans="2:24" ht="15.75" x14ac:dyDescent="0.25">
      <c r="B893" s="893" t="s">
        <v>313</v>
      </c>
      <c r="C893" s="892" t="s">
        <v>116</v>
      </c>
      <c r="D893" s="891">
        <v>39447</v>
      </c>
      <c r="E893" s="890">
        <v>28092.29</v>
      </c>
      <c r="F893" s="889"/>
      <c r="G893" s="888">
        <v>20</v>
      </c>
      <c r="H893" s="887">
        <f t="shared" si="78"/>
        <v>14</v>
      </c>
      <c r="I893" s="887">
        <v>-1420.32</v>
      </c>
      <c r="J893" s="771">
        <f t="shared" si="79"/>
        <v>19925.62</v>
      </c>
      <c r="K893" s="887">
        <v>18505.3</v>
      </c>
      <c r="L893" s="772">
        <f t="shared" si="80"/>
        <v>9586.9900000000016</v>
      </c>
      <c r="N893" s="893" t="s">
        <v>359</v>
      </c>
      <c r="O893" s="892" t="s">
        <v>536</v>
      </c>
      <c r="P893" s="891">
        <v>40694</v>
      </c>
      <c r="Q893" s="890">
        <v>21700</v>
      </c>
      <c r="R893" s="889"/>
      <c r="S893" s="888">
        <v>50</v>
      </c>
      <c r="T893" s="887">
        <f t="shared" si="81"/>
        <v>10</v>
      </c>
      <c r="U893" s="887">
        <v>435.48</v>
      </c>
      <c r="V893" s="771">
        <f t="shared" si="82"/>
        <v>3735.78</v>
      </c>
      <c r="W893" s="887">
        <v>4171.26</v>
      </c>
      <c r="X893" s="772">
        <f t="shared" si="83"/>
        <v>17528.739999999998</v>
      </c>
    </row>
    <row r="894" spans="2:24" ht="15.75" x14ac:dyDescent="0.25">
      <c r="B894" s="893" t="s">
        <v>313</v>
      </c>
      <c r="C894" s="892" t="s">
        <v>116</v>
      </c>
      <c r="D894" s="891">
        <v>39447</v>
      </c>
      <c r="E894" s="890">
        <v>4884.45</v>
      </c>
      <c r="F894" s="889"/>
      <c r="G894" s="888">
        <v>20</v>
      </c>
      <c r="H894" s="887">
        <f t="shared" si="78"/>
        <v>14</v>
      </c>
      <c r="I894" s="887">
        <v>-246.96000000000004</v>
      </c>
      <c r="J894" s="771">
        <f t="shared" si="79"/>
        <v>3464.4900000000002</v>
      </c>
      <c r="K894" s="887">
        <v>3217.53</v>
      </c>
      <c r="L894" s="772">
        <f t="shared" si="80"/>
        <v>1666.9199999999996</v>
      </c>
      <c r="N894" s="893" t="s">
        <v>359</v>
      </c>
      <c r="O894" s="892" t="s">
        <v>2250</v>
      </c>
      <c r="P894" s="891">
        <v>40724</v>
      </c>
      <c r="Q894" s="890">
        <v>12400</v>
      </c>
      <c r="R894" s="889"/>
      <c r="S894" s="888">
        <v>50</v>
      </c>
      <c r="T894" s="887">
        <f t="shared" si="81"/>
        <v>10</v>
      </c>
      <c r="U894" s="887">
        <v>248.39999999999998</v>
      </c>
      <c r="V894" s="771">
        <f t="shared" si="82"/>
        <v>2110.87</v>
      </c>
      <c r="W894" s="887">
        <v>2359.27</v>
      </c>
      <c r="X894" s="772">
        <f t="shared" si="83"/>
        <v>10040.73</v>
      </c>
    </row>
    <row r="895" spans="2:24" ht="15.75" x14ac:dyDescent="0.25">
      <c r="B895" s="893" t="s">
        <v>313</v>
      </c>
      <c r="C895" s="892" t="s">
        <v>116</v>
      </c>
      <c r="D895" s="891">
        <v>39447</v>
      </c>
      <c r="E895" s="890">
        <v>81952.649999999994</v>
      </c>
      <c r="F895" s="889"/>
      <c r="G895" s="888">
        <v>20</v>
      </c>
      <c r="H895" s="887">
        <f t="shared" si="78"/>
        <v>14</v>
      </c>
      <c r="I895" s="887">
        <v>-4143.3600000000006</v>
      </c>
      <c r="J895" s="771">
        <f t="shared" si="79"/>
        <v>58127.92</v>
      </c>
      <c r="K895" s="887">
        <v>53984.56</v>
      </c>
      <c r="L895" s="772">
        <f t="shared" si="80"/>
        <v>27968.089999999997</v>
      </c>
      <c r="N895" s="893" t="s">
        <v>359</v>
      </c>
      <c r="O895" s="892" t="s">
        <v>2250</v>
      </c>
      <c r="P895" s="891">
        <v>40724</v>
      </c>
      <c r="Q895" s="890">
        <v>6200</v>
      </c>
      <c r="R895" s="889"/>
      <c r="S895" s="888">
        <v>50</v>
      </c>
      <c r="T895" s="887">
        <f t="shared" si="81"/>
        <v>10</v>
      </c>
      <c r="U895" s="887">
        <v>124.19999999999999</v>
      </c>
      <c r="V895" s="771">
        <f t="shared" si="82"/>
        <v>1055.43</v>
      </c>
      <c r="W895" s="887">
        <v>1179.6300000000001</v>
      </c>
      <c r="X895" s="772">
        <f t="shared" si="83"/>
        <v>5020.37</v>
      </c>
    </row>
    <row r="896" spans="2:24" ht="15.75" x14ac:dyDescent="0.25">
      <c r="B896" s="893" t="s">
        <v>313</v>
      </c>
      <c r="C896" s="892" t="s">
        <v>116</v>
      </c>
      <c r="D896" s="891">
        <v>39447</v>
      </c>
      <c r="E896" s="890">
        <v>1483.67</v>
      </c>
      <c r="F896" s="889"/>
      <c r="G896" s="888">
        <v>20</v>
      </c>
      <c r="H896" s="887">
        <f t="shared" si="78"/>
        <v>14</v>
      </c>
      <c r="I896" s="887">
        <v>-75</v>
      </c>
      <c r="J896" s="771">
        <f t="shared" si="79"/>
        <v>1052.24</v>
      </c>
      <c r="K896" s="887">
        <v>977.24</v>
      </c>
      <c r="L896" s="772">
        <f t="shared" si="80"/>
        <v>506.43000000000006</v>
      </c>
      <c r="N896" s="893" t="s">
        <v>359</v>
      </c>
      <c r="O896" s="892" t="s">
        <v>2250</v>
      </c>
      <c r="P896" s="891">
        <v>41182</v>
      </c>
      <c r="Q896" s="890">
        <v>3100</v>
      </c>
      <c r="R896" s="889"/>
      <c r="S896" s="888">
        <v>50</v>
      </c>
      <c r="T896" s="887">
        <f t="shared" si="81"/>
        <v>9</v>
      </c>
      <c r="U896" s="887">
        <v>62.16</v>
      </c>
      <c r="V896" s="771">
        <f t="shared" si="82"/>
        <v>450.34000000000003</v>
      </c>
      <c r="W896" s="887">
        <v>512.5</v>
      </c>
      <c r="X896" s="772">
        <f t="shared" si="83"/>
        <v>2587.5</v>
      </c>
    </row>
    <row r="897" spans="2:24" ht="15.75" x14ac:dyDescent="0.25">
      <c r="B897" s="893" t="s">
        <v>313</v>
      </c>
      <c r="C897" s="892" t="s">
        <v>116</v>
      </c>
      <c r="D897" s="891">
        <v>39447</v>
      </c>
      <c r="E897" s="890">
        <v>1483.67</v>
      </c>
      <c r="F897" s="889"/>
      <c r="G897" s="888">
        <v>20</v>
      </c>
      <c r="H897" s="887">
        <f t="shared" si="78"/>
        <v>14</v>
      </c>
      <c r="I897" s="887">
        <v>-75</v>
      </c>
      <c r="J897" s="771">
        <f t="shared" si="79"/>
        <v>1052.24</v>
      </c>
      <c r="K897" s="887">
        <v>977.24</v>
      </c>
      <c r="L897" s="772">
        <f t="shared" si="80"/>
        <v>506.43000000000006</v>
      </c>
      <c r="N897" s="893" t="s">
        <v>359</v>
      </c>
      <c r="O897" s="892" t="s">
        <v>2250</v>
      </c>
      <c r="P897" s="891">
        <v>41791</v>
      </c>
      <c r="Q897" s="890">
        <v>3100</v>
      </c>
      <c r="R897" s="889"/>
      <c r="S897" s="888">
        <v>50</v>
      </c>
      <c r="T897" s="887">
        <f t="shared" si="81"/>
        <v>7</v>
      </c>
      <c r="U897" s="887">
        <v>62.400000000000006</v>
      </c>
      <c r="V897" s="771">
        <f t="shared" si="82"/>
        <v>349.03</v>
      </c>
      <c r="W897" s="887">
        <v>411.43</v>
      </c>
      <c r="X897" s="772">
        <f t="shared" si="83"/>
        <v>2688.57</v>
      </c>
    </row>
    <row r="898" spans="2:24" ht="15.75" x14ac:dyDescent="0.25">
      <c r="B898" s="893" t="s">
        <v>313</v>
      </c>
      <c r="C898" s="892" t="s">
        <v>116</v>
      </c>
      <c r="D898" s="891">
        <v>39447</v>
      </c>
      <c r="E898" s="890">
        <v>1043.51</v>
      </c>
      <c r="F898" s="889"/>
      <c r="G898" s="888">
        <v>20</v>
      </c>
      <c r="H898" s="887">
        <f t="shared" si="78"/>
        <v>14</v>
      </c>
      <c r="I898" s="887">
        <v>-52.44</v>
      </c>
      <c r="J898" s="771">
        <f t="shared" si="79"/>
        <v>737.22</v>
      </c>
      <c r="K898" s="887">
        <v>684.78</v>
      </c>
      <c r="L898" s="772">
        <f t="shared" si="80"/>
        <v>358.73</v>
      </c>
      <c r="N898" s="893" t="s">
        <v>321</v>
      </c>
      <c r="O898" s="892" t="s">
        <v>107</v>
      </c>
      <c r="P898" s="891">
        <v>39447</v>
      </c>
      <c r="Q898" s="890">
        <v>87298.03</v>
      </c>
      <c r="R898" s="889"/>
      <c r="S898" s="888">
        <v>30</v>
      </c>
      <c r="T898" s="887">
        <f t="shared" si="81"/>
        <v>14</v>
      </c>
      <c r="U898" s="887">
        <v>2919.6000000000004</v>
      </c>
      <c r="V898" s="771">
        <f t="shared" si="82"/>
        <v>35230.980000000003</v>
      </c>
      <c r="W898" s="887">
        <v>38150.58</v>
      </c>
      <c r="X898" s="772">
        <f t="shared" si="83"/>
        <v>49147.45</v>
      </c>
    </row>
    <row r="899" spans="2:24" ht="15.75" x14ac:dyDescent="0.25">
      <c r="B899" s="893" t="s">
        <v>313</v>
      </c>
      <c r="C899" s="892" t="s">
        <v>116</v>
      </c>
      <c r="D899" s="891">
        <v>39478</v>
      </c>
      <c r="E899" s="890">
        <v>147.63999999999999</v>
      </c>
      <c r="F899" s="889"/>
      <c r="G899" s="888">
        <v>20</v>
      </c>
      <c r="H899" s="887">
        <f t="shared" si="78"/>
        <v>13</v>
      </c>
      <c r="I899" s="887">
        <v>-7.4399999999999995</v>
      </c>
      <c r="J899" s="771">
        <f t="shared" si="79"/>
        <v>103.88</v>
      </c>
      <c r="K899" s="887">
        <v>96.44</v>
      </c>
      <c r="L899" s="772">
        <f t="shared" si="80"/>
        <v>51.199999999999989</v>
      </c>
      <c r="N899" s="893" t="s">
        <v>321</v>
      </c>
      <c r="O899" s="892" t="s">
        <v>2260</v>
      </c>
      <c r="P899" s="891">
        <v>41365</v>
      </c>
      <c r="Q899" s="890">
        <v>360</v>
      </c>
      <c r="R899" s="889"/>
      <c r="S899" s="888">
        <v>20</v>
      </c>
      <c r="T899" s="887">
        <f t="shared" si="81"/>
        <v>8</v>
      </c>
      <c r="U899" s="887">
        <v>18</v>
      </c>
      <c r="V899" s="771">
        <f t="shared" si="82"/>
        <v>121.5</v>
      </c>
      <c r="W899" s="887">
        <v>139.5</v>
      </c>
      <c r="X899" s="772">
        <f t="shared" si="83"/>
        <v>220.5</v>
      </c>
    </row>
    <row r="900" spans="2:24" ht="15.75" x14ac:dyDescent="0.25">
      <c r="B900" s="893" t="s">
        <v>313</v>
      </c>
      <c r="C900" s="892" t="s">
        <v>116</v>
      </c>
      <c r="D900" s="891">
        <v>39478</v>
      </c>
      <c r="E900" s="890">
        <v>432.64</v>
      </c>
      <c r="F900" s="889"/>
      <c r="G900" s="888">
        <v>20</v>
      </c>
      <c r="H900" s="887">
        <f t="shared" si="78"/>
        <v>13</v>
      </c>
      <c r="I900" s="887">
        <v>-21.96</v>
      </c>
      <c r="J900" s="771">
        <f t="shared" si="79"/>
        <v>304.95</v>
      </c>
      <c r="K900" s="887">
        <v>282.99</v>
      </c>
      <c r="L900" s="772">
        <f t="shared" si="80"/>
        <v>149.64999999999998</v>
      </c>
      <c r="N900" s="893" t="s">
        <v>321</v>
      </c>
      <c r="O900" s="892" t="s">
        <v>2260</v>
      </c>
      <c r="P900" s="891">
        <v>41395</v>
      </c>
      <c r="Q900" s="890">
        <v>800</v>
      </c>
      <c r="R900" s="889"/>
      <c r="S900" s="888">
        <v>20</v>
      </c>
      <c r="T900" s="887">
        <f t="shared" si="81"/>
        <v>8</v>
      </c>
      <c r="U900" s="887">
        <v>39.96</v>
      </c>
      <c r="V900" s="771">
        <f t="shared" si="82"/>
        <v>266.46000000000004</v>
      </c>
      <c r="W900" s="887">
        <v>306.42</v>
      </c>
      <c r="X900" s="772">
        <f t="shared" si="83"/>
        <v>493.58</v>
      </c>
    </row>
    <row r="901" spans="2:24" ht="15.75" x14ac:dyDescent="0.25">
      <c r="B901" s="893" t="s">
        <v>313</v>
      </c>
      <c r="C901" s="892" t="s">
        <v>116</v>
      </c>
      <c r="D901" s="891">
        <v>39478</v>
      </c>
      <c r="E901" s="890">
        <v>770.33</v>
      </c>
      <c r="F901" s="889"/>
      <c r="G901" s="888">
        <v>20</v>
      </c>
      <c r="H901" s="887">
        <f t="shared" si="78"/>
        <v>13</v>
      </c>
      <c r="I901" s="887">
        <v>-39</v>
      </c>
      <c r="J901" s="771">
        <f t="shared" si="79"/>
        <v>543.24</v>
      </c>
      <c r="K901" s="887">
        <v>504.24</v>
      </c>
      <c r="L901" s="772">
        <f t="shared" si="80"/>
        <v>266.09000000000003</v>
      </c>
      <c r="N901" s="893" t="s">
        <v>321</v>
      </c>
      <c r="O901" s="892" t="s">
        <v>2260</v>
      </c>
      <c r="P901" s="891">
        <v>41699</v>
      </c>
      <c r="Q901" s="890">
        <v>360</v>
      </c>
      <c r="R901" s="889"/>
      <c r="S901" s="888">
        <v>20</v>
      </c>
      <c r="T901" s="887">
        <f t="shared" si="81"/>
        <v>7</v>
      </c>
      <c r="U901" s="887">
        <v>18.12</v>
      </c>
      <c r="V901" s="771">
        <f t="shared" si="82"/>
        <v>105.35</v>
      </c>
      <c r="W901" s="887">
        <v>123.47</v>
      </c>
      <c r="X901" s="772">
        <f t="shared" si="83"/>
        <v>236.53</v>
      </c>
    </row>
    <row r="902" spans="2:24" ht="15.75" x14ac:dyDescent="0.25">
      <c r="B902" s="893" t="s">
        <v>313</v>
      </c>
      <c r="C902" s="892" t="s">
        <v>116</v>
      </c>
      <c r="D902" s="891">
        <v>39478</v>
      </c>
      <c r="E902" s="890">
        <v>207.04</v>
      </c>
      <c r="F902" s="889"/>
      <c r="G902" s="888">
        <v>20</v>
      </c>
      <c r="H902" s="887">
        <f t="shared" si="78"/>
        <v>13</v>
      </c>
      <c r="I902" s="887">
        <v>-10.44</v>
      </c>
      <c r="J902" s="771">
        <f t="shared" si="79"/>
        <v>145.74</v>
      </c>
      <c r="K902" s="887">
        <v>135.30000000000001</v>
      </c>
      <c r="L902" s="772">
        <f t="shared" si="80"/>
        <v>71.739999999999981</v>
      </c>
      <c r="N902" s="893" t="s">
        <v>321</v>
      </c>
      <c r="O902" s="892" t="s">
        <v>2260</v>
      </c>
      <c r="P902" s="891">
        <v>41913</v>
      </c>
      <c r="Q902" s="890">
        <v>720</v>
      </c>
      <c r="R902" s="889"/>
      <c r="S902" s="888">
        <v>20</v>
      </c>
      <c r="T902" s="887">
        <f t="shared" si="81"/>
        <v>7</v>
      </c>
      <c r="U902" s="887">
        <v>36</v>
      </c>
      <c r="V902" s="771">
        <f t="shared" si="82"/>
        <v>189</v>
      </c>
      <c r="W902" s="887">
        <v>225</v>
      </c>
      <c r="X902" s="772">
        <f t="shared" si="83"/>
        <v>495</v>
      </c>
    </row>
    <row r="903" spans="2:24" ht="15.75" x14ac:dyDescent="0.25">
      <c r="B903" s="893" t="s">
        <v>313</v>
      </c>
      <c r="C903" s="892" t="s">
        <v>116</v>
      </c>
      <c r="D903" s="891">
        <v>39478</v>
      </c>
      <c r="E903" s="890">
        <v>990</v>
      </c>
      <c r="F903" s="889"/>
      <c r="G903" s="888">
        <v>20</v>
      </c>
      <c r="H903" s="887">
        <f t="shared" si="78"/>
        <v>13</v>
      </c>
      <c r="I903" s="887">
        <v>-49.800000000000004</v>
      </c>
      <c r="J903" s="771">
        <f t="shared" si="79"/>
        <v>695.75</v>
      </c>
      <c r="K903" s="887">
        <v>645.95000000000005</v>
      </c>
      <c r="L903" s="772">
        <f t="shared" si="80"/>
        <v>344.04999999999995</v>
      </c>
      <c r="N903" s="893" t="s">
        <v>321</v>
      </c>
      <c r="O903" s="892" t="s">
        <v>2260</v>
      </c>
      <c r="P903" s="891">
        <v>42036</v>
      </c>
      <c r="Q903" s="890">
        <v>720</v>
      </c>
      <c r="R903" s="889"/>
      <c r="S903" s="888">
        <v>20</v>
      </c>
      <c r="T903" s="887">
        <f t="shared" si="81"/>
        <v>6</v>
      </c>
      <c r="U903" s="887">
        <v>36</v>
      </c>
      <c r="V903" s="771">
        <f t="shared" si="82"/>
        <v>177</v>
      </c>
      <c r="W903" s="887">
        <v>213</v>
      </c>
      <c r="X903" s="772">
        <f t="shared" si="83"/>
        <v>507</v>
      </c>
    </row>
    <row r="904" spans="2:24" ht="15.75" x14ac:dyDescent="0.25">
      <c r="B904" s="893" t="s">
        <v>313</v>
      </c>
      <c r="C904" s="892" t="s">
        <v>116</v>
      </c>
      <c r="D904" s="891">
        <v>39478</v>
      </c>
      <c r="E904" s="890">
        <v>853.58</v>
      </c>
      <c r="F904" s="889"/>
      <c r="G904" s="888">
        <v>20</v>
      </c>
      <c r="H904" s="887">
        <f t="shared" ref="H904:H967" si="84">IF(E904&lt;&gt;"",IF((TestEOY-D904)/365&gt;G904,G904,ROUNDUP(((TestEOY-D904)/365),0)),"")</f>
        <v>13</v>
      </c>
      <c r="I904" s="887">
        <v>-43.2</v>
      </c>
      <c r="J904" s="771">
        <f t="shared" ref="J904:J967" si="85">K904-I904</f>
        <v>601.99</v>
      </c>
      <c r="K904" s="887">
        <v>558.79</v>
      </c>
      <c r="L904" s="772">
        <f t="shared" ref="L904:L967" si="86">IFERROR(IF(K904&gt;E904,0,(+E904-K904))-F904,"")</f>
        <v>294.79000000000008</v>
      </c>
      <c r="N904" s="893" t="s">
        <v>321</v>
      </c>
      <c r="O904" s="892" t="s">
        <v>2260</v>
      </c>
      <c r="P904" s="891">
        <v>42156</v>
      </c>
      <c r="Q904" s="890">
        <v>360</v>
      </c>
      <c r="R904" s="889"/>
      <c r="S904" s="888">
        <v>20</v>
      </c>
      <c r="T904" s="887">
        <f t="shared" ref="T904:T967" si="87">IF(Q904&lt;&gt;"",IF((TestEOY-P904)/365&gt;S904,S904,ROUNDUP(((TestEOY-P904)/365),0)),"")</f>
        <v>6</v>
      </c>
      <c r="U904" s="887">
        <v>18</v>
      </c>
      <c r="V904" s="771">
        <f t="shared" ref="V904:V967" si="88">W904-U904</f>
        <v>82.5</v>
      </c>
      <c r="W904" s="887">
        <v>100.5</v>
      </c>
      <c r="X904" s="772">
        <f t="shared" ref="X904:X967" si="89">IFERROR(IF(W904&gt;Q904,0,(+Q904-W904))-R904,"")</f>
        <v>259.5</v>
      </c>
    </row>
    <row r="905" spans="2:24" ht="15.75" x14ac:dyDescent="0.25">
      <c r="B905" s="893" t="s">
        <v>313</v>
      </c>
      <c r="C905" s="892" t="s">
        <v>116</v>
      </c>
      <c r="D905" s="891">
        <v>39478</v>
      </c>
      <c r="E905" s="890">
        <v>9542.98</v>
      </c>
      <c r="F905" s="889"/>
      <c r="G905" s="888">
        <v>20</v>
      </c>
      <c r="H905" s="887">
        <f t="shared" si="84"/>
        <v>13</v>
      </c>
      <c r="I905" s="887">
        <v>-482.52</v>
      </c>
      <c r="J905" s="771">
        <f t="shared" si="85"/>
        <v>6728.6900000000005</v>
      </c>
      <c r="K905" s="887">
        <v>6246.17</v>
      </c>
      <c r="L905" s="772">
        <f t="shared" si="86"/>
        <v>3296.8099999999995</v>
      </c>
      <c r="N905" s="893" t="s">
        <v>321</v>
      </c>
      <c r="O905" s="892" t="s">
        <v>2260</v>
      </c>
      <c r="P905" s="891">
        <v>42309</v>
      </c>
      <c r="Q905" s="890">
        <v>360</v>
      </c>
      <c r="R905" s="889"/>
      <c r="S905" s="888">
        <v>20</v>
      </c>
      <c r="T905" s="887">
        <f t="shared" si="87"/>
        <v>6</v>
      </c>
      <c r="U905" s="887">
        <v>18</v>
      </c>
      <c r="V905" s="771">
        <f t="shared" si="88"/>
        <v>75</v>
      </c>
      <c r="W905" s="887">
        <v>93</v>
      </c>
      <c r="X905" s="772">
        <f t="shared" si="89"/>
        <v>267</v>
      </c>
    </row>
    <row r="906" spans="2:24" ht="15.75" x14ac:dyDescent="0.25">
      <c r="B906" s="893" t="s">
        <v>313</v>
      </c>
      <c r="C906" s="892" t="s">
        <v>116</v>
      </c>
      <c r="D906" s="891">
        <v>39478</v>
      </c>
      <c r="E906" s="890">
        <v>1267.52</v>
      </c>
      <c r="F906" s="889"/>
      <c r="G906" s="888">
        <v>20</v>
      </c>
      <c r="H906" s="887">
        <f t="shared" si="84"/>
        <v>13</v>
      </c>
      <c r="I906" s="887">
        <v>-63.720000000000006</v>
      </c>
      <c r="J906" s="771">
        <f t="shared" si="85"/>
        <v>890.41000000000008</v>
      </c>
      <c r="K906" s="887">
        <v>826.69</v>
      </c>
      <c r="L906" s="772">
        <f t="shared" si="86"/>
        <v>440.82999999999993</v>
      </c>
      <c r="N906" s="893" t="s">
        <v>321</v>
      </c>
      <c r="O906" s="892" t="s">
        <v>2260</v>
      </c>
      <c r="P906" s="891">
        <v>42430</v>
      </c>
      <c r="Q906" s="890">
        <v>360</v>
      </c>
      <c r="R906" s="889"/>
      <c r="S906" s="888">
        <v>20</v>
      </c>
      <c r="T906" s="887">
        <f t="shared" si="87"/>
        <v>5</v>
      </c>
      <c r="U906" s="887">
        <v>18</v>
      </c>
      <c r="V906" s="771">
        <f t="shared" si="88"/>
        <v>69</v>
      </c>
      <c r="W906" s="887">
        <v>87</v>
      </c>
      <c r="X906" s="772">
        <f t="shared" si="89"/>
        <v>273</v>
      </c>
    </row>
    <row r="907" spans="2:24" ht="15.75" x14ac:dyDescent="0.25">
      <c r="B907" s="893" t="s">
        <v>313</v>
      </c>
      <c r="C907" s="892" t="s">
        <v>116</v>
      </c>
      <c r="D907" s="891">
        <v>39478</v>
      </c>
      <c r="E907" s="890">
        <v>2025.29</v>
      </c>
      <c r="F907" s="889"/>
      <c r="G907" s="888">
        <v>20</v>
      </c>
      <c r="H907" s="887">
        <f t="shared" si="84"/>
        <v>13</v>
      </c>
      <c r="I907" s="887">
        <v>-102.48000000000002</v>
      </c>
      <c r="J907" s="771">
        <f t="shared" si="85"/>
        <v>1427.9</v>
      </c>
      <c r="K907" s="887">
        <v>1325.42</v>
      </c>
      <c r="L907" s="772">
        <f t="shared" si="86"/>
        <v>699.86999999999989</v>
      </c>
      <c r="N907" s="893" t="s">
        <v>321</v>
      </c>
      <c r="O907" s="892" t="s">
        <v>2260</v>
      </c>
      <c r="P907" s="891">
        <v>42552</v>
      </c>
      <c r="Q907" s="890">
        <v>360</v>
      </c>
      <c r="R907" s="889"/>
      <c r="S907" s="888">
        <v>20</v>
      </c>
      <c r="T907" s="887">
        <f t="shared" si="87"/>
        <v>5</v>
      </c>
      <c r="U907" s="887">
        <v>18</v>
      </c>
      <c r="V907" s="771">
        <f t="shared" si="88"/>
        <v>63</v>
      </c>
      <c r="W907" s="887">
        <v>81</v>
      </c>
      <c r="X907" s="772">
        <f t="shared" si="89"/>
        <v>279</v>
      </c>
    </row>
    <row r="908" spans="2:24" ht="15.75" x14ac:dyDescent="0.25">
      <c r="B908" s="893" t="s">
        <v>313</v>
      </c>
      <c r="C908" s="892" t="s">
        <v>116</v>
      </c>
      <c r="D908" s="891">
        <v>39478</v>
      </c>
      <c r="E908" s="890">
        <v>73.819999999999993</v>
      </c>
      <c r="F908" s="889"/>
      <c r="G908" s="888">
        <v>20</v>
      </c>
      <c r="H908" s="887">
        <f t="shared" si="84"/>
        <v>13</v>
      </c>
      <c r="I908" s="887">
        <v>-3.7199999999999998</v>
      </c>
      <c r="J908" s="771">
        <f t="shared" si="85"/>
        <v>51.94</v>
      </c>
      <c r="K908" s="887">
        <v>48.22</v>
      </c>
      <c r="L908" s="772">
        <f t="shared" si="86"/>
        <v>25.599999999999994</v>
      </c>
      <c r="N908" s="893" t="s">
        <v>321</v>
      </c>
      <c r="O908" s="892" t="s">
        <v>2260</v>
      </c>
      <c r="P908" s="891">
        <v>42705</v>
      </c>
      <c r="Q908" s="890">
        <v>360</v>
      </c>
      <c r="R908" s="889"/>
      <c r="S908" s="888">
        <v>20</v>
      </c>
      <c r="T908" s="887">
        <f t="shared" si="87"/>
        <v>5</v>
      </c>
      <c r="U908" s="887">
        <v>18</v>
      </c>
      <c r="V908" s="771">
        <f t="shared" si="88"/>
        <v>58.92</v>
      </c>
      <c r="W908" s="887">
        <v>76.92</v>
      </c>
      <c r="X908" s="772">
        <f t="shared" si="89"/>
        <v>283.08</v>
      </c>
    </row>
    <row r="909" spans="2:24" ht="15.75" x14ac:dyDescent="0.25">
      <c r="B909" s="893" t="s">
        <v>313</v>
      </c>
      <c r="C909" s="892" t="s">
        <v>116</v>
      </c>
      <c r="D909" s="891">
        <v>39478</v>
      </c>
      <c r="E909" s="890">
        <v>110.72</v>
      </c>
      <c r="F909" s="889"/>
      <c r="G909" s="888">
        <v>20</v>
      </c>
      <c r="H909" s="887">
        <f t="shared" si="84"/>
        <v>13</v>
      </c>
      <c r="I909" s="887">
        <v>-5.5200000000000005</v>
      </c>
      <c r="J909" s="771">
        <f t="shared" si="85"/>
        <v>77.64</v>
      </c>
      <c r="K909" s="887">
        <v>72.12</v>
      </c>
      <c r="L909" s="772">
        <f t="shared" si="86"/>
        <v>38.599999999999994</v>
      </c>
      <c r="N909" s="893" t="s">
        <v>321</v>
      </c>
      <c r="O909" s="892" t="s">
        <v>2260</v>
      </c>
      <c r="P909" s="891">
        <v>42979</v>
      </c>
      <c r="Q909" s="890">
        <v>720</v>
      </c>
      <c r="R909" s="889"/>
      <c r="S909" s="888">
        <v>20</v>
      </c>
      <c r="T909" s="887">
        <f t="shared" si="87"/>
        <v>4</v>
      </c>
      <c r="U909" s="887">
        <v>45.96</v>
      </c>
      <c r="V909" s="771">
        <f t="shared" si="88"/>
        <v>-61.68</v>
      </c>
      <c r="W909" s="887">
        <v>-15.72</v>
      </c>
      <c r="X909" s="772">
        <f t="shared" si="89"/>
        <v>735.72</v>
      </c>
    </row>
    <row r="910" spans="2:24" ht="15.75" x14ac:dyDescent="0.25">
      <c r="B910" s="893" t="s">
        <v>313</v>
      </c>
      <c r="C910" s="892" t="s">
        <v>116</v>
      </c>
      <c r="D910" s="891">
        <v>39478</v>
      </c>
      <c r="E910" s="890">
        <v>362.72</v>
      </c>
      <c r="F910" s="889"/>
      <c r="G910" s="888">
        <v>20</v>
      </c>
      <c r="H910" s="887">
        <f t="shared" si="84"/>
        <v>13</v>
      </c>
      <c r="I910" s="887">
        <v>-18.240000000000002</v>
      </c>
      <c r="J910" s="771">
        <f t="shared" si="85"/>
        <v>254.85000000000002</v>
      </c>
      <c r="K910" s="887">
        <v>236.61</v>
      </c>
      <c r="L910" s="772">
        <f t="shared" si="86"/>
        <v>126.11000000000001</v>
      </c>
      <c r="N910" s="893" t="s">
        <v>321</v>
      </c>
      <c r="O910" s="892" t="s">
        <v>2250</v>
      </c>
      <c r="P910" s="891">
        <v>40847</v>
      </c>
      <c r="Q910" s="890">
        <v>1080</v>
      </c>
      <c r="R910" s="889"/>
      <c r="S910" s="888">
        <v>30</v>
      </c>
      <c r="T910" s="887">
        <f t="shared" si="87"/>
        <v>10</v>
      </c>
      <c r="U910" s="887">
        <v>36.120000000000005</v>
      </c>
      <c r="V910" s="771">
        <f t="shared" si="88"/>
        <v>294.86</v>
      </c>
      <c r="W910" s="887">
        <v>330.98</v>
      </c>
      <c r="X910" s="772">
        <f t="shared" si="89"/>
        <v>749.02</v>
      </c>
    </row>
    <row r="911" spans="2:24" ht="15.75" x14ac:dyDescent="0.25">
      <c r="B911" s="893" t="s">
        <v>313</v>
      </c>
      <c r="C911" s="892" t="s">
        <v>116</v>
      </c>
      <c r="D911" s="891">
        <v>39478</v>
      </c>
      <c r="E911" s="890">
        <v>2238.9299999999998</v>
      </c>
      <c r="F911" s="889"/>
      <c r="G911" s="888">
        <v>20</v>
      </c>
      <c r="H911" s="887">
        <f t="shared" si="84"/>
        <v>13</v>
      </c>
      <c r="I911" s="887">
        <v>-113.28</v>
      </c>
      <c r="J911" s="771">
        <f t="shared" si="85"/>
        <v>1578.54</v>
      </c>
      <c r="K911" s="887">
        <v>1465.26</v>
      </c>
      <c r="L911" s="772">
        <f t="shared" si="86"/>
        <v>773.66999999999985</v>
      </c>
      <c r="N911" s="893" t="s">
        <v>321</v>
      </c>
      <c r="O911" s="892" t="s">
        <v>2250</v>
      </c>
      <c r="P911" s="891">
        <v>40512</v>
      </c>
      <c r="Q911" s="890">
        <v>720</v>
      </c>
      <c r="R911" s="889"/>
      <c r="S911" s="888">
        <v>30</v>
      </c>
      <c r="T911" s="887">
        <f t="shared" si="87"/>
        <v>11</v>
      </c>
      <c r="U911" s="887">
        <v>24</v>
      </c>
      <c r="V911" s="771">
        <f t="shared" si="88"/>
        <v>218.81</v>
      </c>
      <c r="W911" s="887">
        <v>242.81</v>
      </c>
      <c r="X911" s="772">
        <f t="shared" si="89"/>
        <v>477.19</v>
      </c>
    </row>
    <row r="912" spans="2:24" ht="15.75" x14ac:dyDescent="0.25">
      <c r="B912" s="893" t="s">
        <v>313</v>
      </c>
      <c r="C912" s="892" t="s">
        <v>116</v>
      </c>
      <c r="D912" s="891">
        <v>39478</v>
      </c>
      <c r="E912" s="890">
        <v>7298.56</v>
      </c>
      <c r="F912" s="889"/>
      <c r="G912" s="888">
        <v>20</v>
      </c>
      <c r="H912" s="887">
        <f t="shared" si="84"/>
        <v>13</v>
      </c>
      <c r="I912" s="887">
        <v>-366.96000000000004</v>
      </c>
      <c r="J912" s="771">
        <f t="shared" si="85"/>
        <v>5127.62</v>
      </c>
      <c r="K912" s="887">
        <v>4760.66</v>
      </c>
      <c r="L912" s="772">
        <f t="shared" si="86"/>
        <v>2537.9000000000005</v>
      </c>
      <c r="N912" s="893" t="s">
        <v>321</v>
      </c>
      <c r="O912" s="892" t="s">
        <v>107</v>
      </c>
      <c r="P912" s="891">
        <v>39082</v>
      </c>
      <c r="Q912" s="890">
        <v>324.82</v>
      </c>
      <c r="R912" s="889"/>
      <c r="S912" s="888">
        <v>30</v>
      </c>
      <c r="T912" s="887">
        <f t="shared" si="87"/>
        <v>15</v>
      </c>
      <c r="U912" s="887">
        <v>10.92</v>
      </c>
      <c r="V912" s="771">
        <f t="shared" si="88"/>
        <v>142.32000000000002</v>
      </c>
      <c r="W912" s="887">
        <v>153.24</v>
      </c>
      <c r="X912" s="772">
        <f t="shared" si="89"/>
        <v>171.57999999999998</v>
      </c>
    </row>
    <row r="913" spans="2:24" ht="15.75" x14ac:dyDescent="0.25">
      <c r="B913" s="893" t="s">
        <v>313</v>
      </c>
      <c r="C913" s="892" t="s">
        <v>116</v>
      </c>
      <c r="D913" s="891">
        <v>39478</v>
      </c>
      <c r="E913" s="890">
        <v>470.29</v>
      </c>
      <c r="F913" s="889"/>
      <c r="G913" s="888">
        <v>20</v>
      </c>
      <c r="H913" s="887">
        <f t="shared" si="84"/>
        <v>13</v>
      </c>
      <c r="I913" s="887">
        <v>-23.759999999999998</v>
      </c>
      <c r="J913" s="771">
        <f t="shared" si="85"/>
        <v>331.46</v>
      </c>
      <c r="K913" s="887">
        <v>307.7</v>
      </c>
      <c r="L913" s="772">
        <f t="shared" si="86"/>
        <v>162.59000000000003</v>
      </c>
      <c r="N913" s="893" t="s">
        <v>321</v>
      </c>
      <c r="O913" s="892" t="s">
        <v>2250</v>
      </c>
      <c r="P913" s="891">
        <v>39478</v>
      </c>
      <c r="Q913" s="890">
        <v>360</v>
      </c>
      <c r="R913" s="889"/>
      <c r="S913" s="888">
        <v>50</v>
      </c>
      <c r="T913" s="887">
        <f t="shared" si="87"/>
        <v>13</v>
      </c>
      <c r="U913" s="887">
        <v>7.1999999999999993</v>
      </c>
      <c r="V913" s="771">
        <f t="shared" si="88"/>
        <v>86.5</v>
      </c>
      <c r="W913" s="887">
        <v>93.7</v>
      </c>
      <c r="X913" s="772">
        <f t="shared" si="89"/>
        <v>266.3</v>
      </c>
    </row>
    <row r="914" spans="2:24" ht="15.75" x14ac:dyDescent="0.25">
      <c r="B914" s="893" t="s">
        <v>313</v>
      </c>
      <c r="C914" s="892" t="s">
        <v>116</v>
      </c>
      <c r="D914" s="891">
        <v>39478</v>
      </c>
      <c r="E914" s="890">
        <v>528.86</v>
      </c>
      <c r="F914" s="889"/>
      <c r="G914" s="888">
        <v>20</v>
      </c>
      <c r="H914" s="887">
        <f t="shared" si="84"/>
        <v>13</v>
      </c>
      <c r="I914" s="887">
        <v>-26.52</v>
      </c>
      <c r="J914" s="771">
        <f t="shared" si="85"/>
        <v>371.53</v>
      </c>
      <c r="K914" s="887">
        <v>345.01</v>
      </c>
      <c r="L914" s="772">
        <f t="shared" si="86"/>
        <v>183.85000000000002</v>
      </c>
      <c r="N914" s="893" t="s">
        <v>321</v>
      </c>
      <c r="O914" s="892" t="s">
        <v>2250</v>
      </c>
      <c r="P914" s="891">
        <v>39447</v>
      </c>
      <c r="Q914" s="890">
        <v>360</v>
      </c>
      <c r="R914" s="889"/>
      <c r="S914" s="888">
        <v>30</v>
      </c>
      <c r="T914" s="887">
        <f t="shared" si="87"/>
        <v>14</v>
      </c>
      <c r="U914" s="887">
        <v>12</v>
      </c>
      <c r="V914" s="771">
        <f t="shared" si="88"/>
        <v>145.30000000000001</v>
      </c>
      <c r="W914" s="887">
        <v>157.30000000000001</v>
      </c>
      <c r="X914" s="772">
        <f t="shared" si="89"/>
        <v>202.7</v>
      </c>
    </row>
    <row r="915" spans="2:24" ht="15.75" x14ac:dyDescent="0.25">
      <c r="B915" s="893" t="s">
        <v>313</v>
      </c>
      <c r="C915" s="892" t="s">
        <v>116</v>
      </c>
      <c r="D915" s="891">
        <v>39478</v>
      </c>
      <c r="E915" s="890">
        <v>40710.629999999997</v>
      </c>
      <c r="F915" s="889"/>
      <c r="G915" s="888">
        <v>20</v>
      </c>
      <c r="H915" s="887">
        <f t="shared" si="84"/>
        <v>13</v>
      </c>
      <c r="I915" s="887">
        <v>-2058.12</v>
      </c>
      <c r="J915" s="771">
        <f t="shared" si="85"/>
        <v>28704.52</v>
      </c>
      <c r="K915" s="887">
        <v>26646.400000000001</v>
      </c>
      <c r="L915" s="772">
        <f t="shared" si="86"/>
        <v>14064.229999999996</v>
      </c>
      <c r="N915" s="893" t="s">
        <v>313</v>
      </c>
      <c r="O915" s="892" t="s">
        <v>2068</v>
      </c>
      <c r="P915" s="891">
        <v>43648</v>
      </c>
      <c r="Q915" s="890">
        <v>56726.76</v>
      </c>
      <c r="R915" s="889"/>
      <c r="S915" s="888">
        <v>35</v>
      </c>
      <c r="T915" s="887">
        <f t="shared" si="87"/>
        <v>2</v>
      </c>
      <c r="U915" s="887">
        <v>1620.72</v>
      </c>
      <c r="V915" s="771">
        <f t="shared" si="88"/>
        <v>-135.05999999999995</v>
      </c>
      <c r="W915" s="887">
        <v>1485.66</v>
      </c>
      <c r="X915" s="772">
        <f t="shared" si="89"/>
        <v>55241.1</v>
      </c>
    </row>
    <row r="916" spans="2:24" ht="15.75" x14ac:dyDescent="0.25">
      <c r="B916" s="893" t="s">
        <v>313</v>
      </c>
      <c r="C916" s="892" t="s">
        <v>116</v>
      </c>
      <c r="D916" s="891">
        <v>39478</v>
      </c>
      <c r="E916" s="890">
        <v>1407.91</v>
      </c>
      <c r="F916" s="889"/>
      <c r="G916" s="888">
        <v>20</v>
      </c>
      <c r="H916" s="887">
        <f t="shared" si="84"/>
        <v>13</v>
      </c>
      <c r="I916" s="887">
        <v>-70.800000000000011</v>
      </c>
      <c r="J916" s="771">
        <f t="shared" si="85"/>
        <v>989.24</v>
      </c>
      <c r="K916" s="887">
        <v>918.44</v>
      </c>
      <c r="L916" s="772">
        <f t="shared" si="86"/>
        <v>489.47</v>
      </c>
      <c r="N916" s="893" t="s">
        <v>313</v>
      </c>
      <c r="O916" s="892" t="s">
        <v>2089</v>
      </c>
      <c r="P916" s="891">
        <v>43648</v>
      </c>
      <c r="Q916" s="890">
        <v>103192.08</v>
      </c>
      <c r="R916" s="889"/>
      <c r="S916" s="888">
        <v>20</v>
      </c>
      <c r="T916" s="887">
        <f t="shared" si="87"/>
        <v>2</v>
      </c>
      <c r="U916" s="887">
        <v>5159.6400000000003</v>
      </c>
      <c r="V916" s="771">
        <f t="shared" si="88"/>
        <v>-429.97000000000025</v>
      </c>
      <c r="W916" s="887">
        <v>4729.67</v>
      </c>
      <c r="X916" s="772">
        <f t="shared" si="89"/>
        <v>98462.41</v>
      </c>
    </row>
    <row r="917" spans="2:24" ht="15.75" x14ac:dyDescent="0.25">
      <c r="B917" s="893" t="s">
        <v>313</v>
      </c>
      <c r="C917" s="892" t="s">
        <v>116</v>
      </c>
      <c r="D917" s="891">
        <v>39478</v>
      </c>
      <c r="E917" s="890">
        <v>39436.519999999997</v>
      </c>
      <c r="F917" s="889"/>
      <c r="G917" s="888">
        <v>20</v>
      </c>
      <c r="H917" s="887">
        <f t="shared" si="84"/>
        <v>13</v>
      </c>
      <c r="I917" s="887">
        <v>-1982.6399999999999</v>
      </c>
      <c r="J917" s="771">
        <f t="shared" si="85"/>
        <v>27705.48</v>
      </c>
      <c r="K917" s="887">
        <v>25722.84</v>
      </c>
      <c r="L917" s="772">
        <f t="shared" si="86"/>
        <v>13713.679999999997</v>
      </c>
      <c r="N917" s="893" t="e">
        <v>#N/A</v>
      </c>
      <c r="O917" s="892" t="s">
        <v>2269</v>
      </c>
      <c r="P917" s="891">
        <v>43648</v>
      </c>
      <c r="Q917" s="890">
        <v>4289.9799999999996</v>
      </c>
      <c r="R917" s="889"/>
      <c r="S917" s="888">
        <v>20</v>
      </c>
      <c r="T917" s="887">
        <f t="shared" si="87"/>
        <v>2</v>
      </c>
      <c r="U917" s="887">
        <v>214.56</v>
      </c>
      <c r="V917" s="771">
        <f t="shared" si="88"/>
        <v>-17.949999999999989</v>
      </c>
      <c r="W917" s="887">
        <v>196.61</v>
      </c>
      <c r="X917" s="772">
        <f t="shared" si="89"/>
        <v>4093.3699999999994</v>
      </c>
    </row>
    <row r="918" spans="2:24" ht="15.75" x14ac:dyDescent="0.25">
      <c r="B918" s="893" t="s">
        <v>313</v>
      </c>
      <c r="C918" s="892" t="s">
        <v>116</v>
      </c>
      <c r="D918" s="891">
        <v>39478</v>
      </c>
      <c r="E918" s="890">
        <v>761.03</v>
      </c>
      <c r="F918" s="889"/>
      <c r="G918" s="888">
        <v>20</v>
      </c>
      <c r="H918" s="887">
        <f t="shared" si="84"/>
        <v>13</v>
      </c>
      <c r="I918" s="887">
        <v>-38.519999999999996</v>
      </c>
      <c r="J918" s="771">
        <f t="shared" si="85"/>
        <v>536.74</v>
      </c>
      <c r="K918" s="887">
        <v>498.22</v>
      </c>
      <c r="L918" s="772">
        <f t="shared" si="86"/>
        <v>262.80999999999995</v>
      </c>
      <c r="N918" s="893" t="s">
        <v>359</v>
      </c>
      <c r="O918" s="892" t="s">
        <v>2250</v>
      </c>
      <c r="P918" s="891">
        <v>39447</v>
      </c>
      <c r="Q918" s="890">
        <v>28600</v>
      </c>
      <c r="R918" s="889"/>
      <c r="S918" s="888">
        <v>50</v>
      </c>
      <c r="T918" s="887">
        <f t="shared" si="87"/>
        <v>14</v>
      </c>
      <c r="U918" s="887">
        <v>574.08000000000004</v>
      </c>
      <c r="V918" s="771">
        <f t="shared" si="88"/>
        <v>6926.58</v>
      </c>
      <c r="W918" s="887">
        <v>7500.66</v>
      </c>
      <c r="X918" s="772">
        <f t="shared" si="89"/>
        <v>21099.34</v>
      </c>
    </row>
    <row r="919" spans="2:24" ht="15.75" x14ac:dyDescent="0.25">
      <c r="B919" s="893" t="s">
        <v>313</v>
      </c>
      <c r="C919" s="892" t="s">
        <v>116</v>
      </c>
      <c r="D919" s="891">
        <v>39478</v>
      </c>
      <c r="E919" s="890">
        <v>28979.27</v>
      </c>
      <c r="F919" s="889"/>
      <c r="G919" s="888">
        <v>20</v>
      </c>
      <c r="H919" s="887">
        <f t="shared" si="84"/>
        <v>13</v>
      </c>
      <c r="I919" s="887">
        <v>-1456.92</v>
      </c>
      <c r="J919" s="771">
        <f t="shared" si="85"/>
        <v>20358.739999999998</v>
      </c>
      <c r="K919" s="887">
        <v>18901.82</v>
      </c>
      <c r="L919" s="772">
        <f t="shared" si="86"/>
        <v>10077.450000000001</v>
      </c>
      <c r="N919" s="893" t="s">
        <v>359</v>
      </c>
      <c r="O919" s="892" t="s">
        <v>2250</v>
      </c>
      <c r="P919" s="891">
        <v>40694</v>
      </c>
      <c r="Q919" s="890">
        <v>2600</v>
      </c>
      <c r="R919" s="889"/>
      <c r="S919" s="888">
        <v>50</v>
      </c>
      <c r="T919" s="887">
        <f t="shared" si="87"/>
        <v>10</v>
      </c>
      <c r="U919" s="887">
        <v>52.08</v>
      </c>
      <c r="V919" s="771">
        <f t="shared" si="88"/>
        <v>446.90000000000003</v>
      </c>
      <c r="W919" s="887">
        <v>498.98</v>
      </c>
      <c r="X919" s="772">
        <f t="shared" si="89"/>
        <v>2101.02</v>
      </c>
    </row>
    <row r="920" spans="2:24" ht="15.75" x14ac:dyDescent="0.25">
      <c r="B920" s="893" t="s">
        <v>313</v>
      </c>
      <c r="C920" s="892" t="s">
        <v>116</v>
      </c>
      <c r="D920" s="891">
        <v>39478</v>
      </c>
      <c r="E920" s="890">
        <v>2500</v>
      </c>
      <c r="F920" s="889"/>
      <c r="G920" s="888">
        <v>20</v>
      </c>
      <c r="H920" s="887">
        <f t="shared" si="84"/>
        <v>13</v>
      </c>
      <c r="I920" s="887">
        <v>-125.64000000000001</v>
      </c>
      <c r="J920" s="771">
        <f t="shared" si="85"/>
        <v>1756.21</v>
      </c>
      <c r="K920" s="887">
        <v>1630.57</v>
      </c>
      <c r="L920" s="772">
        <f t="shared" si="86"/>
        <v>869.43000000000006</v>
      </c>
      <c r="N920" s="893" t="s">
        <v>359</v>
      </c>
      <c r="O920" s="892" t="s">
        <v>536</v>
      </c>
      <c r="P920" s="891">
        <v>37256</v>
      </c>
      <c r="Q920" s="890">
        <v>59314</v>
      </c>
      <c r="R920" s="889"/>
      <c r="S920" s="888">
        <v>50</v>
      </c>
      <c r="T920" s="887">
        <f t="shared" si="87"/>
        <v>20</v>
      </c>
      <c r="U920" s="887">
        <v>1191.3600000000001</v>
      </c>
      <c r="V920" s="771">
        <f t="shared" si="88"/>
        <v>21488.309999999998</v>
      </c>
      <c r="W920" s="887">
        <v>22679.67</v>
      </c>
      <c r="X920" s="772">
        <f t="shared" si="89"/>
        <v>36634.33</v>
      </c>
    </row>
    <row r="921" spans="2:24" ht="15.75" x14ac:dyDescent="0.25">
      <c r="B921" s="893" t="s">
        <v>313</v>
      </c>
      <c r="C921" s="892" t="s">
        <v>116</v>
      </c>
      <c r="D921" s="891">
        <v>39478</v>
      </c>
      <c r="E921" s="890">
        <v>408.85</v>
      </c>
      <c r="F921" s="889"/>
      <c r="G921" s="888">
        <v>20</v>
      </c>
      <c r="H921" s="887">
        <f t="shared" si="84"/>
        <v>13</v>
      </c>
      <c r="I921" s="887">
        <v>-20.64</v>
      </c>
      <c r="J921" s="771">
        <f t="shared" si="85"/>
        <v>288.20999999999998</v>
      </c>
      <c r="K921" s="887">
        <v>267.57</v>
      </c>
      <c r="L921" s="772">
        <f t="shared" si="86"/>
        <v>141.28000000000003</v>
      </c>
      <c r="N921" s="893" t="s">
        <v>359</v>
      </c>
      <c r="O921" s="892" t="s">
        <v>536</v>
      </c>
      <c r="P921" s="891">
        <v>38717</v>
      </c>
      <c r="Q921" s="890">
        <v>42989.64</v>
      </c>
      <c r="R921" s="889"/>
      <c r="S921" s="888">
        <v>50</v>
      </c>
      <c r="T921" s="887">
        <f t="shared" si="87"/>
        <v>16</v>
      </c>
      <c r="U921" s="887">
        <v>863.16000000000008</v>
      </c>
      <c r="V921" s="771">
        <f t="shared" si="88"/>
        <v>12132.880000000001</v>
      </c>
      <c r="W921" s="887">
        <v>12996.04</v>
      </c>
      <c r="X921" s="772">
        <f t="shared" si="89"/>
        <v>29993.599999999999</v>
      </c>
    </row>
    <row r="922" spans="2:24" ht="15.75" x14ac:dyDescent="0.25">
      <c r="B922" s="893" t="s">
        <v>313</v>
      </c>
      <c r="C922" s="892" t="s">
        <v>116</v>
      </c>
      <c r="D922" s="891">
        <v>39478</v>
      </c>
      <c r="E922" s="890">
        <v>6580.51</v>
      </c>
      <c r="F922" s="889"/>
      <c r="G922" s="888">
        <v>20</v>
      </c>
      <c r="H922" s="887">
        <f t="shared" si="84"/>
        <v>13</v>
      </c>
      <c r="I922" s="887">
        <v>-330.84000000000003</v>
      </c>
      <c r="J922" s="771">
        <f t="shared" si="85"/>
        <v>4622.99</v>
      </c>
      <c r="K922" s="887">
        <v>4292.1499999999996</v>
      </c>
      <c r="L922" s="772">
        <f t="shared" si="86"/>
        <v>2288.3600000000006</v>
      </c>
      <c r="N922" s="893" t="e">
        <v>#N/A</v>
      </c>
      <c r="O922" s="892" t="s">
        <v>2270</v>
      </c>
      <c r="P922" s="891">
        <v>43259</v>
      </c>
      <c r="Q922" s="890">
        <v>215.19</v>
      </c>
      <c r="R922" s="889"/>
      <c r="S922" s="888">
        <v>40</v>
      </c>
      <c r="T922" s="887">
        <f t="shared" si="87"/>
        <v>3</v>
      </c>
      <c r="U922" s="887">
        <v>5.4</v>
      </c>
      <c r="V922" s="771">
        <f t="shared" si="88"/>
        <v>3.1500000000000004</v>
      </c>
      <c r="W922" s="887">
        <v>8.5500000000000007</v>
      </c>
      <c r="X922" s="772">
        <f t="shared" si="89"/>
        <v>206.64</v>
      </c>
    </row>
    <row r="923" spans="2:24" ht="15.75" x14ac:dyDescent="0.25">
      <c r="B923" s="893" t="s">
        <v>313</v>
      </c>
      <c r="C923" s="892" t="s">
        <v>116</v>
      </c>
      <c r="D923" s="891">
        <v>39478</v>
      </c>
      <c r="E923" s="890">
        <v>6086.48</v>
      </c>
      <c r="F923" s="889"/>
      <c r="G923" s="888">
        <v>20</v>
      </c>
      <c r="H923" s="887">
        <f t="shared" si="84"/>
        <v>13</v>
      </c>
      <c r="I923" s="887">
        <v>-307.68</v>
      </c>
      <c r="J923" s="771">
        <f t="shared" si="85"/>
        <v>4291.3</v>
      </c>
      <c r="K923" s="887">
        <v>3983.62</v>
      </c>
      <c r="L923" s="772">
        <f t="shared" si="86"/>
        <v>2102.8599999999997</v>
      </c>
      <c r="N923" s="893" t="s">
        <v>359</v>
      </c>
      <c r="O923" s="892" t="s">
        <v>2132</v>
      </c>
      <c r="P923" s="891">
        <v>42735</v>
      </c>
      <c r="Q923" s="890">
        <v>4000</v>
      </c>
      <c r="R923" s="889"/>
      <c r="S923" s="888">
        <v>50</v>
      </c>
      <c r="T923" s="887">
        <f t="shared" si="87"/>
        <v>5</v>
      </c>
      <c r="U923" s="887">
        <v>79.92</v>
      </c>
      <c r="V923" s="771">
        <f t="shared" si="88"/>
        <v>184.82999999999998</v>
      </c>
      <c r="W923" s="887">
        <v>264.75</v>
      </c>
      <c r="X923" s="772">
        <f t="shared" si="89"/>
        <v>3735.25</v>
      </c>
    </row>
    <row r="924" spans="2:24" ht="15.75" x14ac:dyDescent="0.25">
      <c r="B924" s="893" t="s">
        <v>313</v>
      </c>
      <c r="C924" s="892" t="s">
        <v>116</v>
      </c>
      <c r="D924" s="891">
        <v>39478</v>
      </c>
      <c r="E924" s="890">
        <v>2256</v>
      </c>
      <c r="F924" s="889"/>
      <c r="G924" s="888">
        <v>20</v>
      </c>
      <c r="H924" s="887">
        <f t="shared" si="84"/>
        <v>13</v>
      </c>
      <c r="I924" s="887">
        <v>-113.4</v>
      </c>
      <c r="J924" s="771">
        <f t="shared" si="85"/>
        <v>1584.7</v>
      </c>
      <c r="K924" s="887">
        <v>1471.3</v>
      </c>
      <c r="L924" s="772">
        <f t="shared" si="86"/>
        <v>784.7</v>
      </c>
      <c r="N924" s="893" t="s">
        <v>359</v>
      </c>
      <c r="O924" s="892" t="s">
        <v>2138</v>
      </c>
      <c r="P924" s="891">
        <v>43259</v>
      </c>
      <c r="Q924" s="890">
        <v>46052.24</v>
      </c>
      <c r="R924" s="889"/>
      <c r="S924" s="888">
        <v>40</v>
      </c>
      <c r="T924" s="887">
        <f t="shared" si="87"/>
        <v>3</v>
      </c>
      <c r="U924" s="887">
        <v>1151.28</v>
      </c>
      <c r="V924" s="771">
        <f t="shared" si="88"/>
        <v>671.57999999999993</v>
      </c>
      <c r="W924" s="887">
        <v>1822.86</v>
      </c>
      <c r="X924" s="772">
        <f t="shared" si="89"/>
        <v>44229.38</v>
      </c>
    </row>
    <row r="925" spans="2:24" ht="15.75" x14ac:dyDescent="0.25">
      <c r="B925" s="893" t="s">
        <v>313</v>
      </c>
      <c r="C925" s="892" t="s">
        <v>116</v>
      </c>
      <c r="D925" s="891">
        <v>39478</v>
      </c>
      <c r="E925" s="890">
        <v>3826.91</v>
      </c>
      <c r="F925" s="889"/>
      <c r="G925" s="888">
        <v>20</v>
      </c>
      <c r="H925" s="887">
        <f t="shared" si="84"/>
        <v>13</v>
      </c>
      <c r="I925" s="887">
        <v>-192.36</v>
      </c>
      <c r="J925" s="771">
        <f t="shared" si="85"/>
        <v>2688.36</v>
      </c>
      <c r="K925" s="887">
        <v>2496</v>
      </c>
      <c r="L925" s="772">
        <f t="shared" si="86"/>
        <v>1330.9099999999999</v>
      </c>
      <c r="N925" s="893" t="s">
        <v>359</v>
      </c>
      <c r="O925" s="892" t="s">
        <v>2140</v>
      </c>
      <c r="P925" s="891">
        <v>43648</v>
      </c>
      <c r="Q925" s="890">
        <v>3707.3</v>
      </c>
      <c r="R925" s="889"/>
      <c r="S925" s="888">
        <v>40</v>
      </c>
      <c r="T925" s="887">
        <f t="shared" si="87"/>
        <v>2</v>
      </c>
      <c r="U925" s="887">
        <v>92.64</v>
      </c>
      <c r="V925" s="771">
        <f t="shared" si="88"/>
        <v>-7.7199999999999989</v>
      </c>
      <c r="W925" s="887">
        <v>84.92</v>
      </c>
      <c r="X925" s="772">
        <f t="shared" si="89"/>
        <v>3622.38</v>
      </c>
    </row>
    <row r="926" spans="2:24" ht="15.75" x14ac:dyDescent="0.25">
      <c r="B926" s="893" t="s">
        <v>313</v>
      </c>
      <c r="C926" s="892" t="s">
        <v>116</v>
      </c>
      <c r="D926" s="891">
        <v>39478</v>
      </c>
      <c r="E926" s="890">
        <v>1590.83</v>
      </c>
      <c r="F926" s="889"/>
      <c r="G926" s="888">
        <v>20</v>
      </c>
      <c r="H926" s="887">
        <f t="shared" si="84"/>
        <v>13</v>
      </c>
      <c r="I926" s="887">
        <v>-80.400000000000006</v>
      </c>
      <c r="J926" s="771">
        <f t="shared" si="85"/>
        <v>1121.45</v>
      </c>
      <c r="K926" s="887">
        <v>1041.05</v>
      </c>
      <c r="L926" s="772">
        <f t="shared" si="86"/>
        <v>549.78</v>
      </c>
      <c r="N926" s="893" t="s">
        <v>359</v>
      </c>
      <c r="O926" s="892" t="s">
        <v>2144</v>
      </c>
      <c r="P926" s="891">
        <v>43259</v>
      </c>
      <c r="Q926" s="890">
        <v>1268.8800000000001</v>
      </c>
      <c r="R926" s="889"/>
      <c r="S926" s="888">
        <v>30</v>
      </c>
      <c r="T926" s="887">
        <f t="shared" si="87"/>
        <v>3</v>
      </c>
      <c r="U926" s="887">
        <v>42.24</v>
      </c>
      <c r="V926" s="771">
        <f t="shared" si="88"/>
        <v>24.639999999999993</v>
      </c>
      <c r="W926" s="887">
        <v>66.88</v>
      </c>
      <c r="X926" s="772">
        <f t="shared" si="89"/>
        <v>1202</v>
      </c>
    </row>
    <row r="927" spans="2:24" ht="15.75" x14ac:dyDescent="0.25">
      <c r="B927" s="893" t="s">
        <v>313</v>
      </c>
      <c r="C927" s="892" t="s">
        <v>116</v>
      </c>
      <c r="D927" s="891">
        <v>39478</v>
      </c>
      <c r="E927" s="890">
        <v>327.87</v>
      </c>
      <c r="F927" s="889"/>
      <c r="G927" s="888">
        <v>20</v>
      </c>
      <c r="H927" s="887">
        <f t="shared" si="84"/>
        <v>13</v>
      </c>
      <c r="I927" s="887">
        <v>-16.440000000000001</v>
      </c>
      <c r="J927" s="771">
        <f t="shared" si="85"/>
        <v>230.18</v>
      </c>
      <c r="K927" s="887">
        <v>213.74</v>
      </c>
      <c r="L927" s="772">
        <f t="shared" si="86"/>
        <v>114.13</v>
      </c>
      <c r="N927" s="893" t="s">
        <v>359</v>
      </c>
      <c r="O927" s="892" t="s">
        <v>2148</v>
      </c>
      <c r="P927" s="891">
        <v>43648</v>
      </c>
      <c r="Q927" s="890">
        <v>7612.07</v>
      </c>
      <c r="R927" s="889"/>
      <c r="S927" s="888">
        <v>30</v>
      </c>
      <c r="T927" s="887">
        <f t="shared" si="87"/>
        <v>2</v>
      </c>
      <c r="U927" s="887">
        <v>253.68</v>
      </c>
      <c r="V927" s="771">
        <f t="shared" si="88"/>
        <v>-21.140000000000015</v>
      </c>
      <c r="W927" s="887">
        <v>232.54</v>
      </c>
      <c r="X927" s="772">
        <f t="shared" si="89"/>
        <v>7379.53</v>
      </c>
    </row>
    <row r="928" spans="2:24" ht="15.75" x14ac:dyDescent="0.25">
      <c r="B928" s="893" t="s">
        <v>313</v>
      </c>
      <c r="C928" s="892" t="s">
        <v>116</v>
      </c>
      <c r="D928" s="891">
        <v>39844</v>
      </c>
      <c r="E928" s="890">
        <v>135.27000000000001</v>
      </c>
      <c r="F928" s="889"/>
      <c r="G928" s="888">
        <v>20</v>
      </c>
      <c r="H928" s="887">
        <f t="shared" si="84"/>
        <v>12</v>
      </c>
      <c r="I928" s="887">
        <v>-6.8400000000000007</v>
      </c>
      <c r="J928" s="771">
        <f t="shared" si="85"/>
        <v>88.44</v>
      </c>
      <c r="K928" s="887">
        <v>81.599999999999994</v>
      </c>
      <c r="L928" s="772">
        <f t="shared" si="86"/>
        <v>53.670000000000016</v>
      </c>
      <c r="N928" s="893" t="s">
        <v>359</v>
      </c>
      <c r="O928" s="892" t="s">
        <v>2149</v>
      </c>
      <c r="P928" s="891">
        <v>43648</v>
      </c>
      <c r="Q928" s="890">
        <v>6990.46</v>
      </c>
      <c r="R928" s="889"/>
      <c r="S928" s="888">
        <v>30</v>
      </c>
      <c r="T928" s="887">
        <f t="shared" si="87"/>
        <v>2</v>
      </c>
      <c r="U928" s="887">
        <v>233.04000000000002</v>
      </c>
      <c r="V928" s="771">
        <f t="shared" si="88"/>
        <v>-19.420000000000016</v>
      </c>
      <c r="W928" s="887">
        <v>213.62</v>
      </c>
      <c r="X928" s="772">
        <f t="shared" si="89"/>
        <v>6776.84</v>
      </c>
    </row>
    <row r="929" spans="2:24" ht="15.75" x14ac:dyDescent="0.25">
      <c r="B929" s="893" t="s">
        <v>313</v>
      </c>
      <c r="C929" s="892" t="s">
        <v>116</v>
      </c>
      <c r="D929" s="891">
        <v>39844</v>
      </c>
      <c r="E929" s="890">
        <v>5291.62</v>
      </c>
      <c r="F929" s="889"/>
      <c r="G929" s="888">
        <v>20</v>
      </c>
      <c r="H929" s="887">
        <f t="shared" si="84"/>
        <v>12</v>
      </c>
      <c r="I929" s="887">
        <v>-266.04000000000002</v>
      </c>
      <c r="J929" s="771">
        <f t="shared" si="85"/>
        <v>3451.99</v>
      </c>
      <c r="K929" s="887">
        <v>3185.95</v>
      </c>
      <c r="L929" s="772">
        <f t="shared" si="86"/>
        <v>2105.67</v>
      </c>
      <c r="N929" s="893" t="s">
        <v>359</v>
      </c>
      <c r="O929" s="892" t="s">
        <v>537</v>
      </c>
      <c r="P929" s="891">
        <v>37256</v>
      </c>
      <c r="Q929" s="890">
        <v>3320.63</v>
      </c>
      <c r="R929" s="889"/>
      <c r="S929" s="888">
        <v>25</v>
      </c>
      <c r="T929" s="887">
        <f t="shared" si="87"/>
        <v>20</v>
      </c>
      <c r="U929" s="887">
        <v>133.56</v>
      </c>
      <c r="V929" s="771">
        <f t="shared" si="88"/>
        <v>2407.64</v>
      </c>
      <c r="W929" s="887">
        <v>2541.1999999999998</v>
      </c>
      <c r="X929" s="772">
        <f t="shared" si="89"/>
        <v>779.43000000000029</v>
      </c>
    </row>
    <row r="930" spans="2:24" ht="15.75" x14ac:dyDescent="0.25">
      <c r="B930" s="893" t="s">
        <v>313</v>
      </c>
      <c r="C930" s="892" t="s">
        <v>116</v>
      </c>
      <c r="D930" s="891">
        <v>39844</v>
      </c>
      <c r="E930" s="890">
        <v>3740.55</v>
      </c>
      <c r="F930" s="889"/>
      <c r="G930" s="888">
        <v>20</v>
      </c>
      <c r="H930" s="887">
        <f t="shared" si="84"/>
        <v>12</v>
      </c>
      <c r="I930" s="887">
        <v>-188.4</v>
      </c>
      <c r="J930" s="771">
        <f t="shared" si="85"/>
        <v>2421.3000000000002</v>
      </c>
      <c r="K930" s="887">
        <v>2232.9</v>
      </c>
      <c r="L930" s="772">
        <f t="shared" si="86"/>
        <v>1507.65</v>
      </c>
      <c r="N930" s="893" t="s">
        <v>359</v>
      </c>
      <c r="O930" s="892" t="s">
        <v>537</v>
      </c>
      <c r="P930" s="891">
        <v>38717</v>
      </c>
      <c r="Q930" s="890">
        <v>1670.71</v>
      </c>
      <c r="R930" s="889"/>
      <c r="S930" s="888">
        <v>25</v>
      </c>
      <c r="T930" s="887">
        <f t="shared" si="87"/>
        <v>16</v>
      </c>
      <c r="U930" s="887">
        <v>67.44</v>
      </c>
      <c r="V930" s="771">
        <f t="shared" si="88"/>
        <v>945.55</v>
      </c>
      <c r="W930" s="887">
        <v>1012.99</v>
      </c>
      <c r="X930" s="772">
        <f t="shared" si="89"/>
        <v>657.72</v>
      </c>
    </row>
    <row r="931" spans="2:24" ht="15.75" x14ac:dyDescent="0.25">
      <c r="B931" s="893" t="s">
        <v>313</v>
      </c>
      <c r="C931" s="892" t="s">
        <v>116</v>
      </c>
      <c r="D931" s="891">
        <v>39844</v>
      </c>
      <c r="E931" s="890">
        <v>1960.97</v>
      </c>
      <c r="F931" s="889"/>
      <c r="G931" s="888">
        <v>20</v>
      </c>
      <c r="H931" s="887">
        <f t="shared" si="84"/>
        <v>12</v>
      </c>
      <c r="I931" s="887">
        <v>-99</v>
      </c>
      <c r="J931" s="771">
        <f t="shared" si="85"/>
        <v>1284</v>
      </c>
      <c r="K931" s="887">
        <v>1185</v>
      </c>
      <c r="L931" s="772">
        <f t="shared" si="86"/>
        <v>775.97</v>
      </c>
      <c r="N931" s="893" t="s">
        <v>359</v>
      </c>
      <c r="O931" s="892" t="s">
        <v>2154</v>
      </c>
      <c r="P931" s="891">
        <v>43790</v>
      </c>
      <c r="Q931" s="890">
        <v>3909.9</v>
      </c>
      <c r="R931" s="889"/>
      <c r="S931" s="888">
        <v>30</v>
      </c>
      <c r="T931" s="887">
        <f t="shared" si="87"/>
        <v>2</v>
      </c>
      <c r="U931" s="887">
        <v>130.32</v>
      </c>
      <c r="V931" s="771">
        <f t="shared" si="88"/>
        <v>-97.74</v>
      </c>
      <c r="W931" s="887">
        <v>32.58</v>
      </c>
      <c r="X931" s="772">
        <f t="shared" si="89"/>
        <v>3877.32</v>
      </c>
    </row>
    <row r="932" spans="2:24" ht="15.75" x14ac:dyDescent="0.25">
      <c r="B932" s="893" t="s">
        <v>313</v>
      </c>
      <c r="C932" s="892" t="s">
        <v>116</v>
      </c>
      <c r="D932" s="891">
        <v>39844</v>
      </c>
      <c r="E932" s="890">
        <v>925.04</v>
      </c>
      <c r="F932" s="889"/>
      <c r="G932" s="888">
        <v>20</v>
      </c>
      <c r="H932" s="887">
        <f t="shared" si="84"/>
        <v>12</v>
      </c>
      <c r="I932" s="887">
        <v>-46.56</v>
      </c>
      <c r="J932" s="771">
        <f t="shared" si="85"/>
        <v>568.59999999999991</v>
      </c>
      <c r="K932" s="887">
        <v>522.04</v>
      </c>
      <c r="L932" s="772">
        <f t="shared" si="86"/>
        <v>403</v>
      </c>
      <c r="N932" s="893" t="s">
        <v>359</v>
      </c>
      <c r="O932" s="892" t="s">
        <v>2158</v>
      </c>
      <c r="P932" s="891">
        <v>43966</v>
      </c>
      <c r="Q932" s="890">
        <v>3877.42</v>
      </c>
      <c r="R932" s="889"/>
      <c r="S932" s="888">
        <v>30</v>
      </c>
      <c r="T932" s="887">
        <f t="shared" si="87"/>
        <v>1</v>
      </c>
      <c r="U932" s="887">
        <v>129.24</v>
      </c>
      <c r="V932" s="771">
        <f t="shared" si="88"/>
        <v>-118.47000000000001</v>
      </c>
      <c r="W932" s="887">
        <v>10.77</v>
      </c>
      <c r="X932" s="772">
        <f t="shared" si="89"/>
        <v>3866.65</v>
      </c>
    </row>
    <row r="933" spans="2:24" ht="15.75" x14ac:dyDescent="0.25">
      <c r="B933" s="893" t="s">
        <v>313</v>
      </c>
      <c r="C933" s="892" t="s">
        <v>116</v>
      </c>
      <c r="D933" s="891">
        <v>39844</v>
      </c>
      <c r="E933" s="890">
        <v>411.87</v>
      </c>
      <c r="F933" s="889"/>
      <c r="G933" s="888">
        <v>20</v>
      </c>
      <c r="H933" s="887">
        <f t="shared" si="84"/>
        <v>12</v>
      </c>
      <c r="I933" s="887">
        <v>-20.759999999999998</v>
      </c>
      <c r="J933" s="771">
        <f t="shared" si="85"/>
        <v>268.76</v>
      </c>
      <c r="K933" s="887">
        <v>248</v>
      </c>
      <c r="L933" s="772">
        <f t="shared" si="86"/>
        <v>163.87</v>
      </c>
      <c r="N933" s="893" t="s">
        <v>359</v>
      </c>
      <c r="O933" s="892" t="s">
        <v>2159</v>
      </c>
      <c r="P933" s="891">
        <v>44119</v>
      </c>
      <c r="Q933" s="890">
        <v>3860.1</v>
      </c>
      <c r="R933" s="889"/>
      <c r="S933" s="888">
        <v>30</v>
      </c>
      <c r="T933" s="887">
        <f t="shared" si="87"/>
        <v>1</v>
      </c>
      <c r="U933" s="887">
        <v>128.64000000000001</v>
      </c>
      <c r="V933" s="771">
        <f t="shared" si="88"/>
        <v>-117.92000000000002</v>
      </c>
      <c r="W933" s="887">
        <v>10.72</v>
      </c>
      <c r="X933" s="772">
        <f t="shared" si="89"/>
        <v>3849.38</v>
      </c>
    </row>
    <row r="934" spans="2:24" ht="15.75" x14ac:dyDescent="0.25">
      <c r="B934" s="893" t="s">
        <v>313</v>
      </c>
      <c r="C934" s="892" t="s">
        <v>116</v>
      </c>
      <c r="D934" s="891">
        <v>39844</v>
      </c>
      <c r="E934" s="890">
        <v>1317.68</v>
      </c>
      <c r="F934" s="889"/>
      <c r="G934" s="888">
        <v>20</v>
      </c>
      <c r="H934" s="887">
        <f t="shared" si="84"/>
        <v>12</v>
      </c>
      <c r="I934" s="887">
        <v>-66.240000000000009</v>
      </c>
      <c r="J934" s="771">
        <f t="shared" si="85"/>
        <v>859.75</v>
      </c>
      <c r="K934" s="887">
        <v>793.51</v>
      </c>
      <c r="L934" s="772">
        <f t="shared" si="86"/>
        <v>524.17000000000007</v>
      </c>
      <c r="N934" s="893" t="e">
        <v>#N/A</v>
      </c>
      <c r="O934" s="892" t="s">
        <v>2154</v>
      </c>
      <c r="P934" s="891">
        <v>43790</v>
      </c>
      <c r="Q934" s="890">
        <v>40.1</v>
      </c>
      <c r="R934" s="889"/>
      <c r="S934" s="888">
        <v>30</v>
      </c>
      <c r="T934" s="887">
        <f t="shared" si="87"/>
        <v>2</v>
      </c>
      <c r="U934" s="887">
        <v>1.32</v>
      </c>
      <c r="V934" s="771">
        <f t="shared" si="88"/>
        <v>-0.99</v>
      </c>
      <c r="W934" s="887">
        <v>0.33</v>
      </c>
      <c r="X934" s="772">
        <f t="shared" si="89"/>
        <v>39.770000000000003</v>
      </c>
    </row>
    <row r="935" spans="2:24" ht="15.75" x14ac:dyDescent="0.25">
      <c r="B935" s="893" t="s">
        <v>313</v>
      </c>
      <c r="C935" s="892" t="s">
        <v>116</v>
      </c>
      <c r="D935" s="891">
        <v>39844</v>
      </c>
      <c r="E935" s="890">
        <v>736.03</v>
      </c>
      <c r="F935" s="889"/>
      <c r="G935" s="888">
        <v>20</v>
      </c>
      <c r="H935" s="887">
        <f t="shared" si="84"/>
        <v>12</v>
      </c>
      <c r="I935" s="887">
        <v>-37.08</v>
      </c>
      <c r="J935" s="771">
        <f t="shared" si="85"/>
        <v>480.03999999999996</v>
      </c>
      <c r="K935" s="887">
        <v>442.96</v>
      </c>
      <c r="L935" s="772">
        <f t="shared" si="86"/>
        <v>293.07</v>
      </c>
      <c r="N935" s="893" t="e">
        <v>#N/A</v>
      </c>
      <c r="O935" s="892" t="s">
        <v>2158</v>
      </c>
      <c r="P935" s="891">
        <v>43966</v>
      </c>
      <c r="Q935" s="890">
        <v>72.58</v>
      </c>
      <c r="R935" s="889"/>
      <c r="S935" s="888">
        <v>30</v>
      </c>
      <c r="T935" s="887">
        <f t="shared" si="87"/>
        <v>1</v>
      </c>
      <c r="U935" s="887">
        <v>2.4000000000000004</v>
      </c>
      <c r="V935" s="771">
        <f t="shared" si="88"/>
        <v>-2.2000000000000002</v>
      </c>
      <c r="W935" s="887">
        <v>0.2</v>
      </c>
      <c r="X935" s="772">
        <f t="shared" si="89"/>
        <v>72.38</v>
      </c>
    </row>
    <row r="936" spans="2:24" ht="15.75" x14ac:dyDescent="0.25">
      <c r="B936" s="893" t="s">
        <v>313</v>
      </c>
      <c r="C936" s="892" t="s">
        <v>116</v>
      </c>
      <c r="D936" s="891">
        <v>39844</v>
      </c>
      <c r="E936" s="890">
        <v>37800.74</v>
      </c>
      <c r="F936" s="889"/>
      <c r="G936" s="888">
        <v>20</v>
      </c>
      <c r="H936" s="887">
        <f t="shared" si="84"/>
        <v>12</v>
      </c>
      <c r="I936" s="887">
        <v>-1908.12</v>
      </c>
      <c r="J936" s="771">
        <f t="shared" si="85"/>
        <v>22694.75</v>
      </c>
      <c r="K936" s="887">
        <v>20786.63</v>
      </c>
      <c r="L936" s="772">
        <f t="shared" si="86"/>
        <v>17014.109999999997</v>
      </c>
      <c r="N936" s="893" t="e">
        <v>#N/A</v>
      </c>
      <c r="O936" s="892" t="s">
        <v>2159</v>
      </c>
      <c r="P936" s="891">
        <v>44119</v>
      </c>
      <c r="Q936" s="890">
        <v>89.9</v>
      </c>
      <c r="R936" s="889"/>
      <c r="S936" s="888">
        <v>30</v>
      </c>
      <c r="T936" s="887">
        <f t="shared" si="87"/>
        <v>1</v>
      </c>
      <c r="U936" s="887">
        <v>3</v>
      </c>
      <c r="V936" s="771">
        <f t="shared" si="88"/>
        <v>-2.75</v>
      </c>
      <c r="W936" s="887">
        <v>0.25</v>
      </c>
      <c r="X936" s="772">
        <f t="shared" si="89"/>
        <v>89.65</v>
      </c>
    </row>
    <row r="937" spans="2:24" ht="15.75" x14ac:dyDescent="0.25">
      <c r="B937" s="893" t="s">
        <v>313</v>
      </c>
      <c r="C937" s="892" t="s">
        <v>116</v>
      </c>
      <c r="D937" s="891">
        <v>39844</v>
      </c>
      <c r="E937" s="890">
        <v>710.43</v>
      </c>
      <c r="F937" s="889"/>
      <c r="G937" s="888">
        <v>20</v>
      </c>
      <c r="H937" s="887">
        <f t="shared" si="84"/>
        <v>12</v>
      </c>
      <c r="I937" s="887">
        <v>-35.76</v>
      </c>
      <c r="J937" s="771">
        <f t="shared" si="85"/>
        <v>463.57</v>
      </c>
      <c r="K937" s="887">
        <v>427.81</v>
      </c>
      <c r="L937" s="772">
        <f t="shared" si="86"/>
        <v>282.61999999999995</v>
      </c>
      <c r="N937" s="893" t="s">
        <v>321</v>
      </c>
      <c r="O937" s="892" t="s">
        <v>107</v>
      </c>
      <c r="P937" s="891">
        <v>39447</v>
      </c>
      <c r="Q937" s="890">
        <v>481.22</v>
      </c>
      <c r="R937" s="889"/>
      <c r="S937" s="888">
        <v>30</v>
      </c>
      <c r="T937" s="887">
        <f t="shared" si="87"/>
        <v>14</v>
      </c>
      <c r="U937" s="887">
        <v>16.200000000000003</v>
      </c>
      <c r="V937" s="771">
        <f t="shared" si="88"/>
        <v>194.68</v>
      </c>
      <c r="W937" s="887">
        <v>210.88</v>
      </c>
      <c r="X937" s="772">
        <f t="shared" si="89"/>
        <v>270.34000000000003</v>
      </c>
    </row>
    <row r="938" spans="2:24" ht="15.75" x14ac:dyDescent="0.25">
      <c r="B938" s="893" t="s">
        <v>313</v>
      </c>
      <c r="C938" s="892" t="s">
        <v>116</v>
      </c>
      <c r="D938" s="891">
        <v>39844</v>
      </c>
      <c r="E938" s="890">
        <v>1543.16</v>
      </c>
      <c r="F938" s="889"/>
      <c r="G938" s="888">
        <v>20</v>
      </c>
      <c r="H938" s="887">
        <f t="shared" si="84"/>
        <v>12</v>
      </c>
      <c r="I938" s="887">
        <v>-77.64</v>
      </c>
      <c r="J938" s="771">
        <f t="shared" si="85"/>
        <v>1006.63</v>
      </c>
      <c r="K938" s="887">
        <v>928.99</v>
      </c>
      <c r="L938" s="772">
        <f t="shared" si="86"/>
        <v>614.17000000000007</v>
      </c>
      <c r="N938" s="893" t="s">
        <v>321</v>
      </c>
      <c r="O938" s="892" t="s">
        <v>2260</v>
      </c>
      <c r="P938" s="891">
        <v>41487</v>
      </c>
      <c r="Q938" s="890">
        <v>360</v>
      </c>
      <c r="R938" s="889"/>
      <c r="S938" s="888">
        <v>20</v>
      </c>
      <c r="T938" s="887">
        <f t="shared" si="87"/>
        <v>8</v>
      </c>
      <c r="U938" s="887">
        <v>18</v>
      </c>
      <c r="V938" s="771">
        <f t="shared" si="88"/>
        <v>115.5</v>
      </c>
      <c r="W938" s="887">
        <v>133.5</v>
      </c>
      <c r="X938" s="772">
        <f t="shared" si="89"/>
        <v>226.5</v>
      </c>
    </row>
    <row r="939" spans="2:24" ht="15.75" x14ac:dyDescent="0.25">
      <c r="B939" s="893" t="s">
        <v>313</v>
      </c>
      <c r="C939" s="892" t="s">
        <v>116</v>
      </c>
      <c r="D939" s="891">
        <v>39844</v>
      </c>
      <c r="E939" s="890">
        <v>3066.52</v>
      </c>
      <c r="F939" s="889"/>
      <c r="G939" s="888">
        <v>20</v>
      </c>
      <c r="H939" s="887">
        <f t="shared" si="84"/>
        <v>12</v>
      </c>
      <c r="I939" s="887">
        <v>-154.92000000000002</v>
      </c>
      <c r="J939" s="771">
        <f t="shared" si="85"/>
        <v>2007.8500000000001</v>
      </c>
      <c r="K939" s="887">
        <v>1852.93</v>
      </c>
      <c r="L939" s="772">
        <f t="shared" si="86"/>
        <v>1213.5899999999999</v>
      </c>
      <c r="N939" s="893" t="s">
        <v>321</v>
      </c>
      <c r="O939" s="892" t="s">
        <v>2260</v>
      </c>
      <c r="P939" s="891">
        <v>41518</v>
      </c>
      <c r="Q939" s="890">
        <v>360</v>
      </c>
      <c r="R939" s="889"/>
      <c r="S939" s="888">
        <v>20</v>
      </c>
      <c r="T939" s="887">
        <f t="shared" si="87"/>
        <v>8</v>
      </c>
      <c r="U939" s="887">
        <v>19.080000000000002</v>
      </c>
      <c r="V939" s="771">
        <f t="shared" si="88"/>
        <v>105.28</v>
      </c>
      <c r="W939" s="887">
        <v>124.36</v>
      </c>
      <c r="X939" s="772">
        <f t="shared" si="89"/>
        <v>235.64</v>
      </c>
    </row>
    <row r="940" spans="2:24" ht="15.75" x14ac:dyDescent="0.25">
      <c r="B940" s="893" t="s">
        <v>313</v>
      </c>
      <c r="C940" s="892" t="s">
        <v>116</v>
      </c>
      <c r="D940" s="891">
        <v>39844</v>
      </c>
      <c r="E940" s="890">
        <v>3774.48</v>
      </c>
      <c r="F940" s="889"/>
      <c r="G940" s="888">
        <v>20</v>
      </c>
      <c r="H940" s="887">
        <f t="shared" si="84"/>
        <v>12</v>
      </c>
      <c r="I940" s="887">
        <v>-189.72</v>
      </c>
      <c r="J940" s="771">
        <f t="shared" si="85"/>
        <v>2462.54</v>
      </c>
      <c r="K940" s="887">
        <v>2272.8200000000002</v>
      </c>
      <c r="L940" s="772">
        <f t="shared" si="86"/>
        <v>1501.6599999999999</v>
      </c>
      <c r="N940" s="893" t="s">
        <v>321</v>
      </c>
      <c r="O940" s="892" t="s">
        <v>2260</v>
      </c>
      <c r="P940" s="891">
        <v>41579</v>
      </c>
      <c r="Q940" s="890">
        <v>360</v>
      </c>
      <c r="R940" s="889"/>
      <c r="S940" s="888">
        <v>20</v>
      </c>
      <c r="T940" s="887">
        <f t="shared" si="87"/>
        <v>8</v>
      </c>
      <c r="U940" s="887">
        <v>18.12</v>
      </c>
      <c r="V940" s="771">
        <f t="shared" si="88"/>
        <v>118.85999999999999</v>
      </c>
      <c r="W940" s="887">
        <v>136.97999999999999</v>
      </c>
      <c r="X940" s="772">
        <f t="shared" si="89"/>
        <v>223.02</v>
      </c>
    </row>
    <row r="941" spans="2:24" ht="15.75" x14ac:dyDescent="0.25">
      <c r="B941" s="893" t="s">
        <v>313</v>
      </c>
      <c r="C941" s="892" t="s">
        <v>116</v>
      </c>
      <c r="D941" s="891">
        <v>39844</v>
      </c>
      <c r="E941" s="890">
        <v>3373.98</v>
      </c>
      <c r="F941" s="889"/>
      <c r="G941" s="888">
        <v>20</v>
      </c>
      <c r="H941" s="887">
        <f t="shared" si="84"/>
        <v>12</v>
      </c>
      <c r="I941" s="887">
        <v>-170.4</v>
      </c>
      <c r="J941" s="771">
        <f t="shared" si="85"/>
        <v>2209.11</v>
      </c>
      <c r="K941" s="887">
        <v>2038.71</v>
      </c>
      <c r="L941" s="772">
        <f t="shared" si="86"/>
        <v>1335.27</v>
      </c>
      <c r="N941" s="893" t="s">
        <v>321</v>
      </c>
      <c r="O941" s="892" t="s">
        <v>2267</v>
      </c>
      <c r="P941" s="891">
        <v>41640</v>
      </c>
      <c r="Q941" s="890">
        <v>-360</v>
      </c>
      <c r="R941" s="889"/>
      <c r="S941" s="888">
        <v>20</v>
      </c>
      <c r="T941" s="887">
        <f t="shared" si="87"/>
        <v>8</v>
      </c>
      <c r="U941" s="887">
        <v>-16.68</v>
      </c>
      <c r="V941" s="771">
        <f t="shared" si="88"/>
        <v>-137.53</v>
      </c>
      <c r="W941" s="887">
        <v>-154.21</v>
      </c>
      <c r="X941" s="772">
        <f t="shared" si="89"/>
        <v>0</v>
      </c>
    </row>
    <row r="942" spans="2:24" ht="15.75" x14ac:dyDescent="0.25">
      <c r="B942" s="893" t="s">
        <v>313</v>
      </c>
      <c r="C942" s="892" t="s">
        <v>116</v>
      </c>
      <c r="D942" s="891">
        <v>39844</v>
      </c>
      <c r="E942" s="890">
        <v>2897.84</v>
      </c>
      <c r="F942" s="889"/>
      <c r="G942" s="888">
        <v>20</v>
      </c>
      <c r="H942" s="887">
        <f t="shared" si="84"/>
        <v>12</v>
      </c>
      <c r="I942" s="887">
        <v>-146.4</v>
      </c>
      <c r="J942" s="771">
        <f t="shared" si="85"/>
        <v>1897.42</v>
      </c>
      <c r="K942" s="887">
        <v>1751.02</v>
      </c>
      <c r="L942" s="772">
        <f t="shared" si="86"/>
        <v>1146.8200000000002</v>
      </c>
      <c r="N942" s="893" t="s">
        <v>321</v>
      </c>
      <c r="O942" s="892" t="s">
        <v>2260</v>
      </c>
      <c r="P942" s="891">
        <v>41671</v>
      </c>
      <c r="Q942" s="890">
        <v>360</v>
      </c>
      <c r="R942" s="889"/>
      <c r="S942" s="888">
        <v>20</v>
      </c>
      <c r="T942" s="887">
        <f t="shared" si="87"/>
        <v>7</v>
      </c>
      <c r="U942" s="887">
        <v>18</v>
      </c>
      <c r="V942" s="771">
        <f t="shared" si="88"/>
        <v>106.5</v>
      </c>
      <c r="W942" s="887">
        <v>124.5</v>
      </c>
      <c r="X942" s="772">
        <f t="shared" si="89"/>
        <v>235.5</v>
      </c>
    </row>
    <row r="943" spans="2:24" ht="15.75" x14ac:dyDescent="0.25">
      <c r="B943" s="893" t="s">
        <v>313</v>
      </c>
      <c r="C943" s="892" t="s">
        <v>116</v>
      </c>
      <c r="D943" s="891">
        <v>39844</v>
      </c>
      <c r="E943" s="890">
        <v>387.22</v>
      </c>
      <c r="F943" s="889"/>
      <c r="G943" s="888">
        <v>20</v>
      </c>
      <c r="H943" s="887">
        <f t="shared" si="84"/>
        <v>12</v>
      </c>
      <c r="I943" s="887">
        <v>-19.440000000000001</v>
      </c>
      <c r="J943" s="771">
        <f t="shared" si="85"/>
        <v>252.41</v>
      </c>
      <c r="K943" s="887">
        <v>232.97</v>
      </c>
      <c r="L943" s="772">
        <f t="shared" si="86"/>
        <v>154.25000000000003</v>
      </c>
      <c r="N943" s="893" t="s">
        <v>321</v>
      </c>
      <c r="O943" s="892" t="s">
        <v>2260</v>
      </c>
      <c r="P943" s="891">
        <v>41730</v>
      </c>
      <c r="Q943" s="890">
        <v>1800</v>
      </c>
      <c r="R943" s="889"/>
      <c r="S943" s="888">
        <v>20</v>
      </c>
      <c r="T943" s="887">
        <f t="shared" si="87"/>
        <v>7</v>
      </c>
      <c r="U943" s="887">
        <v>90</v>
      </c>
      <c r="V943" s="771">
        <f t="shared" si="88"/>
        <v>517.5</v>
      </c>
      <c r="W943" s="887">
        <v>607.5</v>
      </c>
      <c r="X943" s="772">
        <f t="shared" si="89"/>
        <v>1192.5</v>
      </c>
    </row>
    <row r="944" spans="2:24" ht="15.75" x14ac:dyDescent="0.25">
      <c r="B944" s="893" t="s">
        <v>313</v>
      </c>
      <c r="C944" s="892" t="s">
        <v>116</v>
      </c>
      <c r="D944" s="891">
        <v>39844</v>
      </c>
      <c r="E944" s="890">
        <v>544.85</v>
      </c>
      <c r="F944" s="889"/>
      <c r="G944" s="888">
        <v>20</v>
      </c>
      <c r="H944" s="887">
        <f t="shared" si="84"/>
        <v>12</v>
      </c>
      <c r="I944" s="887">
        <v>-27.48</v>
      </c>
      <c r="J944" s="771">
        <f t="shared" si="85"/>
        <v>356.6</v>
      </c>
      <c r="K944" s="887">
        <v>329.12</v>
      </c>
      <c r="L944" s="772">
        <f t="shared" si="86"/>
        <v>215.73000000000002</v>
      </c>
      <c r="N944" s="893" t="s">
        <v>321</v>
      </c>
      <c r="O944" s="892" t="s">
        <v>2260</v>
      </c>
      <c r="P944" s="891">
        <v>41821</v>
      </c>
      <c r="Q944" s="890">
        <v>360</v>
      </c>
      <c r="R944" s="889"/>
      <c r="S944" s="888">
        <v>20</v>
      </c>
      <c r="T944" s="887">
        <f t="shared" si="87"/>
        <v>7</v>
      </c>
      <c r="U944" s="887">
        <v>18</v>
      </c>
      <c r="V944" s="771">
        <f t="shared" si="88"/>
        <v>99</v>
      </c>
      <c r="W944" s="887">
        <v>117</v>
      </c>
      <c r="X944" s="772">
        <f t="shared" si="89"/>
        <v>243</v>
      </c>
    </row>
    <row r="945" spans="2:24" ht="15.75" x14ac:dyDescent="0.25">
      <c r="B945" s="893" t="s">
        <v>313</v>
      </c>
      <c r="C945" s="892" t="s">
        <v>116</v>
      </c>
      <c r="D945" s="891">
        <v>39844</v>
      </c>
      <c r="E945" s="890">
        <v>3407.98</v>
      </c>
      <c r="F945" s="889"/>
      <c r="G945" s="888">
        <v>20</v>
      </c>
      <c r="H945" s="887">
        <f t="shared" si="84"/>
        <v>12</v>
      </c>
      <c r="I945" s="887">
        <v>-172.2</v>
      </c>
      <c r="J945" s="771">
        <f t="shared" si="85"/>
        <v>2231.6999999999998</v>
      </c>
      <c r="K945" s="887">
        <v>2059.5</v>
      </c>
      <c r="L945" s="772">
        <f t="shared" si="86"/>
        <v>1348.48</v>
      </c>
      <c r="N945" s="893" t="s">
        <v>321</v>
      </c>
      <c r="O945" s="892" t="s">
        <v>2260</v>
      </c>
      <c r="P945" s="891">
        <v>41883</v>
      </c>
      <c r="Q945" s="890">
        <v>720</v>
      </c>
      <c r="R945" s="889"/>
      <c r="S945" s="888">
        <v>20</v>
      </c>
      <c r="T945" s="887">
        <f t="shared" si="87"/>
        <v>7</v>
      </c>
      <c r="U945" s="887">
        <v>36.24</v>
      </c>
      <c r="V945" s="771">
        <f t="shared" si="88"/>
        <v>190.67999999999998</v>
      </c>
      <c r="W945" s="887">
        <v>226.92</v>
      </c>
      <c r="X945" s="772">
        <f t="shared" si="89"/>
        <v>493.08000000000004</v>
      </c>
    </row>
    <row r="946" spans="2:24" ht="15.75" x14ac:dyDescent="0.25">
      <c r="B946" s="893" t="s">
        <v>313</v>
      </c>
      <c r="C946" s="892" t="s">
        <v>116</v>
      </c>
      <c r="D946" s="891">
        <v>39844</v>
      </c>
      <c r="E946" s="890">
        <v>2203.77</v>
      </c>
      <c r="F946" s="889"/>
      <c r="G946" s="888">
        <v>20</v>
      </c>
      <c r="H946" s="887">
        <f t="shared" si="84"/>
        <v>12</v>
      </c>
      <c r="I946" s="887">
        <v>-111.35999999999999</v>
      </c>
      <c r="J946" s="771">
        <f t="shared" si="85"/>
        <v>1443.1899999999998</v>
      </c>
      <c r="K946" s="887">
        <v>1331.83</v>
      </c>
      <c r="L946" s="772">
        <f t="shared" si="86"/>
        <v>871.94</v>
      </c>
      <c r="N946" s="893" t="s">
        <v>321</v>
      </c>
      <c r="O946" s="892" t="s">
        <v>2260</v>
      </c>
      <c r="P946" s="891">
        <v>41913</v>
      </c>
      <c r="Q946" s="890">
        <v>360</v>
      </c>
      <c r="R946" s="889"/>
      <c r="S946" s="888">
        <v>20</v>
      </c>
      <c r="T946" s="887">
        <f t="shared" si="87"/>
        <v>7</v>
      </c>
      <c r="U946" s="887">
        <v>18</v>
      </c>
      <c r="V946" s="771">
        <f t="shared" si="88"/>
        <v>94.5</v>
      </c>
      <c r="W946" s="887">
        <v>112.5</v>
      </c>
      <c r="X946" s="772">
        <f t="shared" si="89"/>
        <v>247.5</v>
      </c>
    </row>
    <row r="947" spans="2:24" ht="15.75" x14ac:dyDescent="0.25">
      <c r="B947" s="893" t="s">
        <v>313</v>
      </c>
      <c r="C947" s="892" t="s">
        <v>116</v>
      </c>
      <c r="D947" s="891">
        <v>39844</v>
      </c>
      <c r="E947" s="890">
        <v>390.15</v>
      </c>
      <c r="F947" s="889"/>
      <c r="G947" s="888">
        <v>20</v>
      </c>
      <c r="H947" s="887">
        <f t="shared" si="84"/>
        <v>12</v>
      </c>
      <c r="I947" s="887">
        <v>-19.68</v>
      </c>
      <c r="J947" s="771">
        <f t="shared" si="85"/>
        <v>254.51000000000002</v>
      </c>
      <c r="K947" s="887">
        <v>234.83</v>
      </c>
      <c r="L947" s="772">
        <f t="shared" si="86"/>
        <v>155.31999999999996</v>
      </c>
      <c r="N947" s="893" t="s">
        <v>321</v>
      </c>
      <c r="O947" s="892" t="s">
        <v>2260</v>
      </c>
      <c r="P947" s="891">
        <v>41974</v>
      </c>
      <c r="Q947" s="890">
        <v>360</v>
      </c>
      <c r="R947" s="889"/>
      <c r="S947" s="888">
        <v>20</v>
      </c>
      <c r="T947" s="887">
        <f t="shared" si="87"/>
        <v>7</v>
      </c>
      <c r="U947" s="887">
        <v>20.399999999999999</v>
      </c>
      <c r="V947" s="771">
        <f t="shared" si="88"/>
        <v>67.099999999999994</v>
      </c>
      <c r="W947" s="887">
        <v>87.5</v>
      </c>
      <c r="X947" s="772">
        <f t="shared" si="89"/>
        <v>272.5</v>
      </c>
    </row>
    <row r="948" spans="2:24" ht="15.75" x14ac:dyDescent="0.25">
      <c r="B948" s="893" t="s">
        <v>313</v>
      </c>
      <c r="C948" s="892" t="s">
        <v>116</v>
      </c>
      <c r="D948" s="891">
        <v>39844</v>
      </c>
      <c r="E948" s="890">
        <v>1602.51</v>
      </c>
      <c r="F948" s="889"/>
      <c r="G948" s="888">
        <v>20</v>
      </c>
      <c r="H948" s="887">
        <f t="shared" si="84"/>
        <v>12</v>
      </c>
      <c r="I948" s="887">
        <v>-80.88</v>
      </c>
      <c r="J948" s="771">
        <f t="shared" si="85"/>
        <v>1049.3600000000001</v>
      </c>
      <c r="K948" s="887">
        <v>968.48</v>
      </c>
      <c r="L948" s="772">
        <f t="shared" si="86"/>
        <v>634.03</v>
      </c>
      <c r="N948" s="893" t="s">
        <v>321</v>
      </c>
      <c r="O948" s="892" t="s">
        <v>2260</v>
      </c>
      <c r="P948" s="891">
        <v>42125</v>
      </c>
      <c r="Q948" s="890">
        <v>1080</v>
      </c>
      <c r="R948" s="889"/>
      <c r="S948" s="888">
        <v>20</v>
      </c>
      <c r="T948" s="887">
        <f t="shared" si="87"/>
        <v>6</v>
      </c>
      <c r="U948" s="887">
        <v>54.599999999999994</v>
      </c>
      <c r="V948" s="771">
        <f t="shared" si="88"/>
        <v>261.84000000000003</v>
      </c>
      <c r="W948" s="887">
        <v>316.44</v>
      </c>
      <c r="X948" s="772">
        <f t="shared" si="89"/>
        <v>763.56</v>
      </c>
    </row>
    <row r="949" spans="2:24" ht="15.75" x14ac:dyDescent="0.25">
      <c r="B949" s="893" t="s">
        <v>313</v>
      </c>
      <c r="C949" s="892" t="s">
        <v>116</v>
      </c>
      <c r="D949" s="891">
        <v>39844</v>
      </c>
      <c r="E949" s="890">
        <v>1320.83</v>
      </c>
      <c r="F949" s="889"/>
      <c r="G949" s="888">
        <v>20</v>
      </c>
      <c r="H949" s="887">
        <f t="shared" si="84"/>
        <v>12</v>
      </c>
      <c r="I949" s="887">
        <v>-66.36</v>
      </c>
      <c r="J949" s="771">
        <f t="shared" si="85"/>
        <v>861.45</v>
      </c>
      <c r="K949" s="887">
        <v>795.09</v>
      </c>
      <c r="L949" s="772">
        <f t="shared" si="86"/>
        <v>525.7399999999999</v>
      </c>
      <c r="N949" s="893" t="s">
        <v>321</v>
      </c>
      <c r="O949" s="892" t="s">
        <v>2260</v>
      </c>
      <c r="P949" s="891">
        <v>42125</v>
      </c>
      <c r="Q949" s="890">
        <v>360</v>
      </c>
      <c r="R949" s="889"/>
      <c r="S949" s="888">
        <v>20</v>
      </c>
      <c r="T949" s="887">
        <f t="shared" si="87"/>
        <v>6</v>
      </c>
      <c r="U949" s="887">
        <v>18</v>
      </c>
      <c r="V949" s="771">
        <f t="shared" si="88"/>
        <v>84</v>
      </c>
      <c r="W949" s="887">
        <v>102</v>
      </c>
      <c r="X949" s="772">
        <f t="shared" si="89"/>
        <v>258</v>
      </c>
    </row>
    <row r="950" spans="2:24" ht="15.75" x14ac:dyDescent="0.25">
      <c r="B950" s="893" t="s">
        <v>313</v>
      </c>
      <c r="C950" s="892" t="s">
        <v>116</v>
      </c>
      <c r="D950" s="891">
        <v>39844</v>
      </c>
      <c r="E950" s="890">
        <v>159.63</v>
      </c>
      <c r="F950" s="889"/>
      <c r="G950" s="888">
        <v>20</v>
      </c>
      <c r="H950" s="887">
        <f t="shared" si="84"/>
        <v>12</v>
      </c>
      <c r="I950" s="887">
        <v>-8.0400000000000009</v>
      </c>
      <c r="J950" s="771">
        <f t="shared" si="85"/>
        <v>104.29</v>
      </c>
      <c r="K950" s="887">
        <v>96.25</v>
      </c>
      <c r="L950" s="772">
        <f t="shared" si="86"/>
        <v>63.379999999999995</v>
      </c>
      <c r="N950" s="893" t="s">
        <v>321</v>
      </c>
      <c r="O950" s="892" t="s">
        <v>2260</v>
      </c>
      <c r="P950" s="891">
        <v>42156</v>
      </c>
      <c r="Q950" s="890">
        <v>360</v>
      </c>
      <c r="R950" s="889"/>
      <c r="S950" s="888">
        <v>20</v>
      </c>
      <c r="T950" s="887">
        <f t="shared" si="87"/>
        <v>6</v>
      </c>
      <c r="U950" s="887">
        <v>18.84</v>
      </c>
      <c r="V950" s="771">
        <f t="shared" si="88"/>
        <v>76.789999999999992</v>
      </c>
      <c r="W950" s="887">
        <v>95.63</v>
      </c>
      <c r="X950" s="772">
        <f t="shared" si="89"/>
        <v>264.37</v>
      </c>
    </row>
    <row r="951" spans="2:24" ht="15.75" x14ac:dyDescent="0.25">
      <c r="B951" s="893" t="s">
        <v>313</v>
      </c>
      <c r="C951" s="892" t="s">
        <v>116</v>
      </c>
      <c r="D951" s="891">
        <v>39844</v>
      </c>
      <c r="E951" s="890">
        <v>782.88</v>
      </c>
      <c r="F951" s="889"/>
      <c r="G951" s="888">
        <v>20</v>
      </c>
      <c r="H951" s="887">
        <f t="shared" si="84"/>
        <v>12</v>
      </c>
      <c r="I951" s="887">
        <v>-39.36</v>
      </c>
      <c r="J951" s="771">
        <f t="shared" si="85"/>
        <v>510.85</v>
      </c>
      <c r="K951" s="887">
        <v>471.49</v>
      </c>
      <c r="L951" s="772">
        <f t="shared" si="86"/>
        <v>311.39</v>
      </c>
      <c r="N951" s="893" t="s">
        <v>321</v>
      </c>
      <c r="O951" s="892" t="s">
        <v>2260</v>
      </c>
      <c r="P951" s="891">
        <v>42217</v>
      </c>
      <c r="Q951" s="890">
        <v>360</v>
      </c>
      <c r="R951" s="889"/>
      <c r="S951" s="888">
        <v>20</v>
      </c>
      <c r="T951" s="887">
        <f t="shared" si="87"/>
        <v>6</v>
      </c>
      <c r="U951" s="887">
        <v>18.96</v>
      </c>
      <c r="V951" s="771">
        <f t="shared" si="88"/>
        <v>75.550000000000011</v>
      </c>
      <c r="W951" s="887">
        <v>94.51</v>
      </c>
      <c r="X951" s="772">
        <f t="shared" si="89"/>
        <v>265.49</v>
      </c>
    </row>
    <row r="952" spans="2:24" ht="15.75" x14ac:dyDescent="0.25">
      <c r="B952" s="893" t="s">
        <v>313</v>
      </c>
      <c r="C952" s="892" t="s">
        <v>116</v>
      </c>
      <c r="D952" s="891">
        <v>39844</v>
      </c>
      <c r="E952" s="890">
        <v>6395.97</v>
      </c>
      <c r="F952" s="889"/>
      <c r="G952" s="888">
        <v>20</v>
      </c>
      <c r="H952" s="887">
        <f t="shared" si="84"/>
        <v>12</v>
      </c>
      <c r="I952" s="887">
        <v>-323.04000000000002</v>
      </c>
      <c r="J952" s="771">
        <f t="shared" si="85"/>
        <v>4188.0600000000004</v>
      </c>
      <c r="K952" s="887">
        <v>3865.02</v>
      </c>
      <c r="L952" s="772">
        <f t="shared" si="86"/>
        <v>2530.9500000000003</v>
      </c>
      <c r="N952" s="893" t="s">
        <v>321</v>
      </c>
      <c r="O952" s="892" t="s">
        <v>2260</v>
      </c>
      <c r="P952" s="891">
        <v>42278</v>
      </c>
      <c r="Q952" s="890">
        <v>360</v>
      </c>
      <c r="R952" s="889"/>
      <c r="S952" s="888">
        <v>20</v>
      </c>
      <c r="T952" s="887">
        <f t="shared" si="87"/>
        <v>6</v>
      </c>
      <c r="U952" s="887">
        <v>18</v>
      </c>
      <c r="V952" s="771">
        <f t="shared" si="88"/>
        <v>76.5</v>
      </c>
      <c r="W952" s="887">
        <v>94.5</v>
      </c>
      <c r="X952" s="772">
        <f t="shared" si="89"/>
        <v>265.5</v>
      </c>
    </row>
    <row r="953" spans="2:24" ht="15.75" x14ac:dyDescent="0.25">
      <c r="B953" s="893" t="s">
        <v>313</v>
      </c>
      <c r="C953" s="892" t="s">
        <v>116</v>
      </c>
      <c r="D953" s="891">
        <v>39844</v>
      </c>
      <c r="E953" s="890">
        <v>102.86</v>
      </c>
      <c r="F953" s="889"/>
      <c r="G953" s="888">
        <v>20</v>
      </c>
      <c r="H953" s="887">
        <f t="shared" si="84"/>
        <v>12</v>
      </c>
      <c r="I953" s="887">
        <v>-5.16</v>
      </c>
      <c r="J953" s="771">
        <f t="shared" si="85"/>
        <v>67.13</v>
      </c>
      <c r="K953" s="887">
        <v>61.97</v>
      </c>
      <c r="L953" s="772">
        <f t="shared" si="86"/>
        <v>40.89</v>
      </c>
      <c r="N953" s="893" t="s">
        <v>321</v>
      </c>
      <c r="O953" s="892" t="s">
        <v>2260</v>
      </c>
      <c r="P953" s="891">
        <v>42278</v>
      </c>
      <c r="Q953" s="890">
        <v>360</v>
      </c>
      <c r="R953" s="889"/>
      <c r="S953" s="888">
        <v>20</v>
      </c>
      <c r="T953" s="887">
        <f t="shared" si="87"/>
        <v>6</v>
      </c>
      <c r="U953" s="887">
        <v>18</v>
      </c>
      <c r="V953" s="771">
        <f t="shared" si="88"/>
        <v>76.5</v>
      </c>
      <c r="W953" s="887">
        <v>94.5</v>
      </c>
      <c r="X953" s="772">
        <f t="shared" si="89"/>
        <v>265.5</v>
      </c>
    </row>
    <row r="954" spans="2:24" ht="15.75" x14ac:dyDescent="0.25">
      <c r="B954" s="893" t="s">
        <v>313</v>
      </c>
      <c r="C954" s="892" t="s">
        <v>116</v>
      </c>
      <c r="D954" s="891">
        <v>39844</v>
      </c>
      <c r="E954" s="890">
        <v>1003.89</v>
      </c>
      <c r="F954" s="889"/>
      <c r="G954" s="888">
        <v>20</v>
      </c>
      <c r="H954" s="887">
        <f t="shared" si="84"/>
        <v>12</v>
      </c>
      <c r="I954" s="887">
        <v>-50.519999999999996</v>
      </c>
      <c r="J954" s="771">
        <f t="shared" si="85"/>
        <v>654.93999999999994</v>
      </c>
      <c r="K954" s="887">
        <v>604.41999999999996</v>
      </c>
      <c r="L954" s="772">
        <f t="shared" si="86"/>
        <v>399.47</v>
      </c>
      <c r="N954" s="893" t="s">
        <v>321</v>
      </c>
      <c r="O954" s="892" t="s">
        <v>2260</v>
      </c>
      <c r="P954" s="891">
        <v>42401</v>
      </c>
      <c r="Q954" s="890">
        <v>360</v>
      </c>
      <c r="R954" s="889"/>
      <c r="S954" s="888">
        <v>20</v>
      </c>
      <c r="T954" s="887">
        <f t="shared" si="87"/>
        <v>5</v>
      </c>
      <c r="U954" s="887">
        <v>18</v>
      </c>
      <c r="V954" s="771">
        <f t="shared" si="88"/>
        <v>70.5</v>
      </c>
      <c r="W954" s="887">
        <v>88.5</v>
      </c>
      <c r="X954" s="772">
        <f t="shared" si="89"/>
        <v>271.5</v>
      </c>
    </row>
    <row r="955" spans="2:24" ht="15.75" x14ac:dyDescent="0.25">
      <c r="B955" s="893" t="s">
        <v>313</v>
      </c>
      <c r="C955" s="892" t="s">
        <v>116</v>
      </c>
      <c r="D955" s="891">
        <v>39844</v>
      </c>
      <c r="E955" s="890">
        <v>513.67999999999995</v>
      </c>
      <c r="F955" s="889"/>
      <c r="G955" s="888">
        <v>20</v>
      </c>
      <c r="H955" s="887">
        <f t="shared" si="84"/>
        <v>12</v>
      </c>
      <c r="I955" s="887">
        <v>-25.799999999999997</v>
      </c>
      <c r="J955" s="771">
        <f t="shared" si="85"/>
        <v>334.95</v>
      </c>
      <c r="K955" s="887">
        <v>309.14999999999998</v>
      </c>
      <c r="L955" s="772">
        <f t="shared" si="86"/>
        <v>204.52999999999997</v>
      </c>
      <c r="N955" s="893" t="s">
        <v>321</v>
      </c>
      <c r="O955" s="892" t="s">
        <v>2260</v>
      </c>
      <c r="P955" s="891">
        <v>42461</v>
      </c>
      <c r="Q955" s="890">
        <v>360</v>
      </c>
      <c r="R955" s="889"/>
      <c r="S955" s="888">
        <v>20</v>
      </c>
      <c r="T955" s="887">
        <f t="shared" si="87"/>
        <v>5</v>
      </c>
      <c r="U955" s="887">
        <v>18</v>
      </c>
      <c r="V955" s="771">
        <f t="shared" si="88"/>
        <v>67.5</v>
      </c>
      <c r="W955" s="887">
        <v>85.5</v>
      </c>
      <c r="X955" s="772">
        <f t="shared" si="89"/>
        <v>274.5</v>
      </c>
    </row>
    <row r="956" spans="2:24" ht="15.75" x14ac:dyDescent="0.25">
      <c r="B956" s="893" t="s">
        <v>313</v>
      </c>
      <c r="C956" s="892" t="s">
        <v>116</v>
      </c>
      <c r="D956" s="891">
        <v>40209</v>
      </c>
      <c r="E956" s="890">
        <v>361.56</v>
      </c>
      <c r="F956" s="889"/>
      <c r="G956" s="888">
        <v>20</v>
      </c>
      <c r="H956" s="887">
        <f t="shared" si="84"/>
        <v>11</v>
      </c>
      <c r="I956" s="887">
        <v>-18.240000000000002</v>
      </c>
      <c r="J956" s="771">
        <f t="shared" si="85"/>
        <v>216.92000000000002</v>
      </c>
      <c r="K956" s="887">
        <v>198.68</v>
      </c>
      <c r="L956" s="772">
        <f t="shared" si="86"/>
        <v>162.88</v>
      </c>
      <c r="N956" s="893" t="s">
        <v>321</v>
      </c>
      <c r="O956" s="892" t="s">
        <v>2260</v>
      </c>
      <c r="P956" s="891">
        <v>42461</v>
      </c>
      <c r="Q956" s="890">
        <v>360</v>
      </c>
      <c r="R956" s="889"/>
      <c r="S956" s="888">
        <v>20</v>
      </c>
      <c r="T956" s="887">
        <f t="shared" si="87"/>
        <v>5</v>
      </c>
      <c r="U956" s="887">
        <v>18</v>
      </c>
      <c r="V956" s="771">
        <f t="shared" si="88"/>
        <v>67.5</v>
      </c>
      <c r="W956" s="887">
        <v>85.5</v>
      </c>
      <c r="X956" s="772">
        <f t="shared" si="89"/>
        <v>274.5</v>
      </c>
    </row>
    <row r="957" spans="2:24" ht="15.75" x14ac:dyDescent="0.25">
      <c r="B957" s="893" t="s">
        <v>313</v>
      </c>
      <c r="C957" s="892" t="s">
        <v>116</v>
      </c>
      <c r="D957" s="891">
        <v>40209</v>
      </c>
      <c r="E957" s="890">
        <v>257.33</v>
      </c>
      <c r="F957" s="889"/>
      <c r="G957" s="888">
        <v>20</v>
      </c>
      <c r="H957" s="887">
        <f t="shared" si="84"/>
        <v>11</v>
      </c>
      <c r="I957" s="887">
        <v>-12.96</v>
      </c>
      <c r="J957" s="771">
        <f t="shared" si="85"/>
        <v>154.18</v>
      </c>
      <c r="K957" s="887">
        <v>141.22</v>
      </c>
      <c r="L957" s="772">
        <f t="shared" si="86"/>
        <v>116.10999999999999</v>
      </c>
      <c r="N957" s="893" t="s">
        <v>321</v>
      </c>
      <c r="O957" s="892" t="s">
        <v>2260</v>
      </c>
      <c r="P957" s="891">
        <v>42491</v>
      </c>
      <c r="Q957" s="890">
        <v>360</v>
      </c>
      <c r="R957" s="889"/>
      <c r="S957" s="888">
        <v>20</v>
      </c>
      <c r="T957" s="887">
        <f t="shared" si="87"/>
        <v>5</v>
      </c>
      <c r="U957" s="887">
        <v>18</v>
      </c>
      <c r="V957" s="771">
        <f t="shared" si="88"/>
        <v>66.58</v>
      </c>
      <c r="W957" s="887">
        <v>84.58</v>
      </c>
      <c r="X957" s="772">
        <f t="shared" si="89"/>
        <v>275.42</v>
      </c>
    </row>
    <row r="958" spans="2:24" ht="15.75" x14ac:dyDescent="0.25">
      <c r="B958" s="893" t="s">
        <v>313</v>
      </c>
      <c r="C958" s="892" t="s">
        <v>116</v>
      </c>
      <c r="D958" s="891">
        <v>40209</v>
      </c>
      <c r="E958" s="890">
        <v>31.06</v>
      </c>
      <c r="F958" s="889"/>
      <c r="G958" s="888">
        <v>20</v>
      </c>
      <c r="H958" s="887">
        <f t="shared" si="84"/>
        <v>11</v>
      </c>
      <c r="I958" s="887">
        <v>-1.56</v>
      </c>
      <c r="J958" s="771">
        <f t="shared" si="85"/>
        <v>18.559999999999999</v>
      </c>
      <c r="K958" s="887">
        <v>17</v>
      </c>
      <c r="L958" s="772">
        <f t="shared" si="86"/>
        <v>14.059999999999999</v>
      </c>
      <c r="N958" s="893" t="s">
        <v>321</v>
      </c>
      <c r="O958" s="892" t="s">
        <v>2260</v>
      </c>
      <c r="P958" s="891">
        <v>42522</v>
      </c>
      <c r="Q958" s="890">
        <v>360</v>
      </c>
      <c r="R958" s="889"/>
      <c r="S958" s="888">
        <v>20</v>
      </c>
      <c r="T958" s="887">
        <f t="shared" si="87"/>
        <v>5</v>
      </c>
      <c r="U958" s="887">
        <v>18.240000000000002</v>
      </c>
      <c r="V958" s="771">
        <f t="shared" si="88"/>
        <v>64.490000000000009</v>
      </c>
      <c r="W958" s="887">
        <v>82.73</v>
      </c>
      <c r="X958" s="772">
        <f t="shared" si="89"/>
        <v>277.27</v>
      </c>
    </row>
    <row r="959" spans="2:24" ht="15.75" x14ac:dyDescent="0.25">
      <c r="B959" s="893" t="s">
        <v>313</v>
      </c>
      <c r="C959" s="892" t="s">
        <v>116</v>
      </c>
      <c r="D959" s="891">
        <v>40209</v>
      </c>
      <c r="E959" s="890">
        <v>1007.15</v>
      </c>
      <c r="F959" s="889"/>
      <c r="G959" s="888">
        <v>20</v>
      </c>
      <c r="H959" s="887">
        <f t="shared" si="84"/>
        <v>11</v>
      </c>
      <c r="I959" s="887">
        <v>-50.88</v>
      </c>
      <c r="J959" s="771">
        <f t="shared" si="85"/>
        <v>604.88</v>
      </c>
      <c r="K959" s="887">
        <v>554</v>
      </c>
      <c r="L959" s="772">
        <f t="shared" si="86"/>
        <v>453.15</v>
      </c>
      <c r="N959" s="893" t="s">
        <v>321</v>
      </c>
      <c r="O959" s="892" t="s">
        <v>2260</v>
      </c>
      <c r="P959" s="891">
        <v>42583</v>
      </c>
      <c r="Q959" s="890">
        <v>360</v>
      </c>
      <c r="R959" s="889"/>
      <c r="S959" s="888">
        <v>20</v>
      </c>
      <c r="T959" s="887">
        <f t="shared" si="87"/>
        <v>5</v>
      </c>
      <c r="U959" s="887">
        <v>18</v>
      </c>
      <c r="V959" s="771">
        <f t="shared" si="88"/>
        <v>61.5</v>
      </c>
      <c r="W959" s="887">
        <v>79.5</v>
      </c>
      <c r="X959" s="772">
        <f t="shared" si="89"/>
        <v>280.5</v>
      </c>
    </row>
    <row r="960" spans="2:24" ht="15.75" x14ac:dyDescent="0.25">
      <c r="B960" s="893" t="s">
        <v>313</v>
      </c>
      <c r="C960" s="892" t="s">
        <v>116</v>
      </c>
      <c r="D960" s="891">
        <v>40359</v>
      </c>
      <c r="E960" s="890">
        <v>1066.3699999999999</v>
      </c>
      <c r="F960" s="889"/>
      <c r="G960" s="888">
        <v>20</v>
      </c>
      <c r="H960" s="887">
        <f t="shared" si="84"/>
        <v>11</v>
      </c>
      <c r="I960" s="887">
        <v>-53.760000000000005</v>
      </c>
      <c r="J960" s="771">
        <f t="shared" si="85"/>
        <v>617.80999999999995</v>
      </c>
      <c r="K960" s="887">
        <v>564.04999999999995</v>
      </c>
      <c r="L960" s="772">
        <f t="shared" si="86"/>
        <v>502.31999999999994</v>
      </c>
      <c r="N960" s="893" t="s">
        <v>321</v>
      </c>
      <c r="O960" s="892" t="s">
        <v>2260</v>
      </c>
      <c r="P960" s="891">
        <v>42614</v>
      </c>
      <c r="Q960" s="890">
        <v>720</v>
      </c>
      <c r="R960" s="889"/>
      <c r="S960" s="888">
        <v>20</v>
      </c>
      <c r="T960" s="887">
        <f t="shared" si="87"/>
        <v>5</v>
      </c>
      <c r="U960" s="887">
        <v>38.400000000000006</v>
      </c>
      <c r="V960" s="771">
        <f t="shared" si="88"/>
        <v>95.6</v>
      </c>
      <c r="W960" s="887">
        <v>134</v>
      </c>
      <c r="X960" s="772">
        <f t="shared" si="89"/>
        <v>586</v>
      </c>
    </row>
    <row r="961" spans="2:24" ht="15.75" x14ac:dyDescent="0.25">
      <c r="B961" s="893" t="s">
        <v>313</v>
      </c>
      <c r="C961" s="892" t="s">
        <v>116</v>
      </c>
      <c r="D961" s="891">
        <v>40359</v>
      </c>
      <c r="E961" s="890">
        <v>1950.18</v>
      </c>
      <c r="F961" s="889"/>
      <c r="G961" s="888">
        <v>20</v>
      </c>
      <c r="H961" s="887">
        <f t="shared" si="84"/>
        <v>11</v>
      </c>
      <c r="I961" s="887">
        <v>-98.039999999999992</v>
      </c>
      <c r="J961" s="771">
        <f t="shared" si="85"/>
        <v>1125.58</v>
      </c>
      <c r="K961" s="887">
        <v>1027.54</v>
      </c>
      <c r="L961" s="772">
        <f t="shared" si="86"/>
        <v>922.6400000000001</v>
      </c>
      <c r="N961" s="893" t="s">
        <v>321</v>
      </c>
      <c r="O961" s="892" t="s">
        <v>2260</v>
      </c>
      <c r="P961" s="891">
        <v>42675</v>
      </c>
      <c r="Q961" s="890">
        <v>360</v>
      </c>
      <c r="R961" s="889"/>
      <c r="S961" s="888">
        <v>20</v>
      </c>
      <c r="T961" s="887">
        <f t="shared" si="87"/>
        <v>5</v>
      </c>
      <c r="U961" s="887">
        <v>20.759999999999998</v>
      </c>
      <c r="V961" s="771">
        <f t="shared" si="88"/>
        <v>23.270000000000003</v>
      </c>
      <c r="W961" s="887">
        <v>44.03</v>
      </c>
      <c r="X961" s="772">
        <f t="shared" si="89"/>
        <v>315.97000000000003</v>
      </c>
    </row>
    <row r="962" spans="2:24" ht="15.75" x14ac:dyDescent="0.25">
      <c r="B962" s="893" t="s">
        <v>313</v>
      </c>
      <c r="C962" s="892" t="s">
        <v>116</v>
      </c>
      <c r="D962" s="891">
        <v>40359</v>
      </c>
      <c r="E962" s="890">
        <v>1255.44</v>
      </c>
      <c r="F962" s="889"/>
      <c r="G962" s="888">
        <v>20</v>
      </c>
      <c r="H962" s="887">
        <f t="shared" si="84"/>
        <v>11</v>
      </c>
      <c r="I962" s="887">
        <v>-63.36</v>
      </c>
      <c r="J962" s="771">
        <f t="shared" si="85"/>
        <v>727.27</v>
      </c>
      <c r="K962" s="887">
        <v>663.91</v>
      </c>
      <c r="L962" s="772">
        <f t="shared" si="86"/>
        <v>591.53000000000009</v>
      </c>
      <c r="N962" s="893" t="s">
        <v>321</v>
      </c>
      <c r="O962" s="892" t="s">
        <v>2260</v>
      </c>
      <c r="P962" s="891">
        <v>42705</v>
      </c>
      <c r="Q962" s="890">
        <v>360</v>
      </c>
      <c r="R962" s="889"/>
      <c r="S962" s="888">
        <v>20</v>
      </c>
      <c r="T962" s="887">
        <f t="shared" si="87"/>
        <v>5</v>
      </c>
      <c r="U962" s="887">
        <v>18.600000000000001</v>
      </c>
      <c r="V962" s="771">
        <f t="shared" si="88"/>
        <v>57.559999999999995</v>
      </c>
      <c r="W962" s="887">
        <v>76.16</v>
      </c>
      <c r="X962" s="772">
        <f t="shared" si="89"/>
        <v>283.84000000000003</v>
      </c>
    </row>
    <row r="963" spans="2:24" ht="15.75" x14ac:dyDescent="0.25">
      <c r="B963" s="893" t="s">
        <v>313</v>
      </c>
      <c r="C963" s="892" t="s">
        <v>116</v>
      </c>
      <c r="D963" s="891">
        <v>40359</v>
      </c>
      <c r="E963" s="890">
        <v>6251.52</v>
      </c>
      <c r="F963" s="889"/>
      <c r="G963" s="888">
        <v>20</v>
      </c>
      <c r="H963" s="887">
        <f t="shared" si="84"/>
        <v>11</v>
      </c>
      <c r="I963" s="887">
        <v>-314.04000000000002</v>
      </c>
      <c r="J963" s="771">
        <f t="shared" si="85"/>
        <v>3608.04</v>
      </c>
      <c r="K963" s="887">
        <v>3294</v>
      </c>
      <c r="L963" s="772">
        <f t="shared" si="86"/>
        <v>2957.5200000000004</v>
      </c>
      <c r="N963" s="893" t="s">
        <v>321</v>
      </c>
      <c r="O963" s="892" t="s">
        <v>2260</v>
      </c>
      <c r="P963" s="891">
        <v>42795</v>
      </c>
      <c r="Q963" s="890">
        <v>360</v>
      </c>
      <c r="R963" s="889"/>
      <c r="S963" s="888">
        <v>20</v>
      </c>
      <c r="T963" s="887">
        <f t="shared" si="87"/>
        <v>4</v>
      </c>
      <c r="U963" s="887">
        <v>19.32</v>
      </c>
      <c r="V963" s="771">
        <f t="shared" si="88"/>
        <v>46.559999999999995</v>
      </c>
      <c r="W963" s="887">
        <v>65.88</v>
      </c>
      <c r="X963" s="772">
        <f t="shared" si="89"/>
        <v>294.12</v>
      </c>
    </row>
    <row r="964" spans="2:24" ht="15.75" x14ac:dyDescent="0.25">
      <c r="B964" s="893" t="s">
        <v>313</v>
      </c>
      <c r="C964" s="892" t="s">
        <v>116</v>
      </c>
      <c r="D964" s="891">
        <v>40359</v>
      </c>
      <c r="E964" s="890">
        <v>682.7</v>
      </c>
      <c r="F964" s="889"/>
      <c r="G964" s="888">
        <v>20</v>
      </c>
      <c r="H964" s="887">
        <f t="shared" si="84"/>
        <v>11</v>
      </c>
      <c r="I964" s="887">
        <v>-34.32</v>
      </c>
      <c r="J964" s="771">
        <f t="shared" si="85"/>
        <v>394.25</v>
      </c>
      <c r="K964" s="887">
        <v>359.93</v>
      </c>
      <c r="L964" s="772">
        <f t="shared" si="86"/>
        <v>322.77000000000004</v>
      </c>
      <c r="N964" s="893" t="s">
        <v>321</v>
      </c>
      <c r="O964" s="892" t="s">
        <v>2260</v>
      </c>
      <c r="P964" s="891">
        <v>42826</v>
      </c>
      <c r="Q964" s="890">
        <v>360</v>
      </c>
      <c r="R964" s="889"/>
      <c r="S964" s="888">
        <v>20</v>
      </c>
      <c r="T964" s="887">
        <f t="shared" si="87"/>
        <v>4</v>
      </c>
      <c r="U964" s="887">
        <v>18</v>
      </c>
      <c r="V964" s="771">
        <f t="shared" si="88"/>
        <v>49.5</v>
      </c>
      <c r="W964" s="887">
        <v>67.5</v>
      </c>
      <c r="X964" s="772">
        <f t="shared" si="89"/>
        <v>292.5</v>
      </c>
    </row>
    <row r="965" spans="2:24" ht="15.75" x14ac:dyDescent="0.25">
      <c r="B965" s="893" t="s">
        <v>313</v>
      </c>
      <c r="C965" s="892" t="s">
        <v>116</v>
      </c>
      <c r="D965" s="891">
        <v>40359</v>
      </c>
      <c r="E965" s="890">
        <v>3791.3</v>
      </c>
      <c r="F965" s="889"/>
      <c r="G965" s="888">
        <v>20</v>
      </c>
      <c r="H965" s="887">
        <f t="shared" si="84"/>
        <v>11</v>
      </c>
      <c r="I965" s="887">
        <v>-191.4</v>
      </c>
      <c r="J965" s="771">
        <f t="shared" si="85"/>
        <v>2196.8200000000002</v>
      </c>
      <c r="K965" s="887">
        <v>2005.42</v>
      </c>
      <c r="L965" s="772">
        <f t="shared" si="86"/>
        <v>1785.88</v>
      </c>
      <c r="N965" s="893" t="s">
        <v>321</v>
      </c>
      <c r="O965" s="892" t="s">
        <v>2260</v>
      </c>
      <c r="P965" s="891">
        <v>42826</v>
      </c>
      <c r="Q965" s="890">
        <v>720</v>
      </c>
      <c r="R965" s="889"/>
      <c r="S965" s="888">
        <v>20</v>
      </c>
      <c r="T965" s="887">
        <f t="shared" si="87"/>
        <v>4</v>
      </c>
      <c r="U965" s="887">
        <v>36</v>
      </c>
      <c r="V965" s="771">
        <f t="shared" si="88"/>
        <v>99</v>
      </c>
      <c r="W965" s="887">
        <v>135</v>
      </c>
      <c r="X965" s="772">
        <f t="shared" si="89"/>
        <v>585</v>
      </c>
    </row>
    <row r="966" spans="2:24" ht="15.75" x14ac:dyDescent="0.25">
      <c r="B966" s="893" t="s">
        <v>313</v>
      </c>
      <c r="C966" s="892" t="s">
        <v>116</v>
      </c>
      <c r="D966" s="891">
        <v>40359</v>
      </c>
      <c r="E966" s="890">
        <v>600.47</v>
      </c>
      <c r="F966" s="889"/>
      <c r="G966" s="888">
        <v>20</v>
      </c>
      <c r="H966" s="887">
        <f t="shared" si="84"/>
        <v>11</v>
      </c>
      <c r="I966" s="887">
        <v>-30.240000000000002</v>
      </c>
      <c r="J966" s="771">
        <f t="shared" si="85"/>
        <v>347.91</v>
      </c>
      <c r="K966" s="887">
        <v>317.67</v>
      </c>
      <c r="L966" s="772">
        <f t="shared" si="86"/>
        <v>282.8</v>
      </c>
      <c r="N966" s="893" t="s">
        <v>321</v>
      </c>
      <c r="O966" s="892" t="s">
        <v>2260</v>
      </c>
      <c r="P966" s="891">
        <v>42887</v>
      </c>
      <c r="Q966" s="890">
        <v>720</v>
      </c>
      <c r="R966" s="889"/>
      <c r="S966" s="888">
        <v>20</v>
      </c>
      <c r="T966" s="887">
        <f t="shared" si="87"/>
        <v>4</v>
      </c>
      <c r="U966" s="887">
        <v>37.08</v>
      </c>
      <c r="V966" s="771">
        <f t="shared" si="88"/>
        <v>86.23</v>
      </c>
      <c r="W966" s="887">
        <v>123.31</v>
      </c>
      <c r="X966" s="772">
        <f t="shared" si="89"/>
        <v>596.69000000000005</v>
      </c>
    </row>
    <row r="967" spans="2:24" ht="15.75" x14ac:dyDescent="0.25">
      <c r="B967" s="893" t="s">
        <v>313</v>
      </c>
      <c r="C967" s="892" t="s">
        <v>116</v>
      </c>
      <c r="D967" s="891">
        <v>40359</v>
      </c>
      <c r="E967" s="890">
        <v>1087.76</v>
      </c>
      <c r="F967" s="889"/>
      <c r="G967" s="888">
        <v>20</v>
      </c>
      <c r="H967" s="887">
        <f t="shared" si="84"/>
        <v>11</v>
      </c>
      <c r="I967" s="887">
        <v>-54.720000000000006</v>
      </c>
      <c r="J967" s="771">
        <f t="shared" si="85"/>
        <v>627.77</v>
      </c>
      <c r="K967" s="887">
        <v>573.04999999999995</v>
      </c>
      <c r="L967" s="772">
        <f t="shared" si="86"/>
        <v>514.71</v>
      </c>
      <c r="N967" s="893" t="s">
        <v>321</v>
      </c>
      <c r="O967" s="892" t="s">
        <v>2260</v>
      </c>
      <c r="P967" s="891">
        <v>42948</v>
      </c>
      <c r="Q967" s="890">
        <v>360</v>
      </c>
      <c r="R967" s="889"/>
      <c r="S967" s="888">
        <v>20</v>
      </c>
      <c r="T967" s="887">
        <f t="shared" si="87"/>
        <v>4</v>
      </c>
      <c r="U967" s="887">
        <v>19.080000000000002</v>
      </c>
      <c r="V967" s="771">
        <f t="shared" si="88"/>
        <v>50.81</v>
      </c>
      <c r="W967" s="887">
        <v>69.89</v>
      </c>
      <c r="X967" s="772">
        <f t="shared" si="89"/>
        <v>290.11</v>
      </c>
    </row>
    <row r="968" spans="2:24" ht="15.75" x14ac:dyDescent="0.25">
      <c r="B968" s="893" t="s">
        <v>313</v>
      </c>
      <c r="C968" s="892" t="s">
        <v>116</v>
      </c>
      <c r="D968" s="891">
        <v>40359</v>
      </c>
      <c r="E968" s="890">
        <v>208.98</v>
      </c>
      <c r="F968" s="889"/>
      <c r="G968" s="888">
        <v>20</v>
      </c>
      <c r="H968" s="887">
        <f t="shared" ref="H968:H1031" si="90">IF(E968&lt;&gt;"",IF((TestEOY-D968)/365&gt;G968,G968,ROUNDUP(((TestEOY-D968)/365),0)),"")</f>
        <v>11</v>
      </c>
      <c r="I968" s="887">
        <v>-10.56</v>
      </c>
      <c r="J968" s="771">
        <f t="shared" ref="J968:J1031" si="91">K968-I968</f>
        <v>120.67</v>
      </c>
      <c r="K968" s="887">
        <v>110.11</v>
      </c>
      <c r="L968" s="772">
        <f t="shared" ref="L968:L1031" si="92">IFERROR(IF(K968&gt;E968,0,(+E968-K968))-F968,"")</f>
        <v>98.86999999999999</v>
      </c>
      <c r="N968" s="893" t="s">
        <v>321</v>
      </c>
      <c r="O968" s="892" t="s">
        <v>2260</v>
      </c>
      <c r="P968" s="891">
        <v>43040</v>
      </c>
      <c r="Q968" s="890">
        <v>360</v>
      </c>
      <c r="R968" s="889"/>
      <c r="S968" s="888">
        <v>20</v>
      </c>
      <c r="T968" s="887">
        <f t="shared" ref="T968:T1031" si="93">IF(Q968&lt;&gt;"",IF((TestEOY-P968)/365&gt;S968,S968,ROUNDUP(((TestEOY-P968)/365),0)),"")</f>
        <v>4</v>
      </c>
      <c r="U968" s="887">
        <v>18</v>
      </c>
      <c r="V968" s="771">
        <f t="shared" ref="V968:V1031" si="94">W968-U968</f>
        <v>39</v>
      </c>
      <c r="W968" s="887">
        <v>57</v>
      </c>
      <c r="X968" s="772">
        <f t="shared" ref="X968:X1031" si="95">IFERROR(IF(W968&gt;Q968,0,(+Q968-W968))-R968,"")</f>
        <v>303</v>
      </c>
    </row>
    <row r="969" spans="2:24" ht="15.75" x14ac:dyDescent="0.25">
      <c r="B969" s="893" t="s">
        <v>313</v>
      </c>
      <c r="C969" s="892" t="s">
        <v>116</v>
      </c>
      <c r="D969" s="891">
        <v>40359</v>
      </c>
      <c r="E969" s="890">
        <v>1388.61</v>
      </c>
      <c r="F969" s="889"/>
      <c r="G969" s="888">
        <v>20</v>
      </c>
      <c r="H969" s="887">
        <f t="shared" si="90"/>
        <v>11</v>
      </c>
      <c r="I969" s="887">
        <v>-70.08</v>
      </c>
      <c r="J969" s="771">
        <f t="shared" si="91"/>
        <v>804.41000000000008</v>
      </c>
      <c r="K969" s="887">
        <v>734.33</v>
      </c>
      <c r="L969" s="772">
        <f t="shared" si="92"/>
        <v>654.27999999999986</v>
      </c>
      <c r="N969" s="893" t="s">
        <v>321</v>
      </c>
      <c r="O969" s="892" t="s">
        <v>2250</v>
      </c>
      <c r="P969" s="891">
        <v>38717</v>
      </c>
      <c r="Q969" s="890">
        <v>89610</v>
      </c>
      <c r="R969" s="889"/>
      <c r="S969" s="888">
        <v>30</v>
      </c>
      <c r="T969" s="887">
        <f t="shared" si="93"/>
        <v>16</v>
      </c>
      <c r="U969" s="887">
        <v>3008.76</v>
      </c>
      <c r="V969" s="771">
        <f t="shared" si="94"/>
        <v>42222.869999999995</v>
      </c>
      <c r="W969" s="887">
        <v>45231.63</v>
      </c>
      <c r="X969" s="772">
        <f t="shared" si="95"/>
        <v>44378.37</v>
      </c>
    </row>
    <row r="970" spans="2:24" ht="15.75" x14ac:dyDescent="0.25">
      <c r="B970" s="893" t="s">
        <v>313</v>
      </c>
      <c r="C970" s="892" t="s">
        <v>116</v>
      </c>
      <c r="D970" s="891">
        <v>40359</v>
      </c>
      <c r="E970" s="890">
        <v>7639.84</v>
      </c>
      <c r="F970" s="889"/>
      <c r="G970" s="888">
        <v>20</v>
      </c>
      <c r="H970" s="887">
        <f t="shared" si="90"/>
        <v>11</v>
      </c>
      <c r="I970" s="887">
        <v>-385.56000000000006</v>
      </c>
      <c r="J970" s="771">
        <f t="shared" si="91"/>
        <v>4426.28</v>
      </c>
      <c r="K970" s="887">
        <v>4040.72</v>
      </c>
      <c r="L970" s="772">
        <f t="shared" si="92"/>
        <v>3599.1200000000003</v>
      </c>
      <c r="N970" s="893" t="s">
        <v>321</v>
      </c>
      <c r="O970" s="892" t="s">
        <v>2250</v>
      </c>
      <c r="P970" s="891">
        <v>38352</v>
      </c>
      <c r="Q970" s="890">
        <v>22725</v>
      </c>
      <c r="R970" s="889"/>
      <c r="S970" s="888">
        <v>30</v>
      </c>
      <c r="T970" s="887">
        <f t="shared" si="93"/>
        <v>17</v>
      </c>
      <c r="U970" s="887">
        <v>760.31999999999994</v>
      </c>
      <c r="V970" s="771">
        <f t="shared" si="94"/>
        <v>11446.08</v>
      </c>
      <c r="W970" s="887">
        <v>12206.4</v>
      </c>
      <c r="X970" s="772">
        <f t="shared" si="95"/>
        <v>10518.6</v>
      </c>
    </row>
    <row r="971" spans="2:24" ht="15.75" x14ac:dyDescent="0.25">
      <c r="B971" s="893" t="s">
        <v>313</v>
      </c>
      <c r="C971" s="892" t="s">
        <v>116</v>
      </c>
      <c r="D971" s="891">
        <v>40390</v>
      </c>
      <c r="E971" s="890">
        <v>1534.3</v>
      </c>
      <c r="F971" s="889"/>
      <c r="G971" s="888">
        <v>20</v>
      </c>
      <c r="H971" s="887">
        <f t="shared" si="90"/>
        <v>11</v>
      </c>
      <c r="I971" s="887">
        <v>-77.52</v>
      </c>
      <c r="J971" s="771">
        <f t="shared" si="91"/>
        <v>882.41</v>
      </c>
      <c r="K971" s="887">
        <v>804.89</v>
      </c>
      <c r="L971" s="772">
        <f t="shared" si="92"/>
        <v>729.41</v>
      </c>
      <c r="N971" s="893" t="s">
        <v>321</v>
      </c>
      <c r="O971" s="892" t="s">
        <v>107</v>
      </c>
      <c r="P971" s="891">
        <v>38717</v>
      </c>
      <c r="Q971" s="890">
        <v>6159.92</v>
      </c>
      <c r="R971" s="889"/>
      <c r="S971" s="888">
        <v>30</v>
      </c>
      <c r="T971" s="887">
        <f t="shared" si="93"/>
        <v>16</v>
      </c>
      <c r="U971" s="887">
        <v>206.04000000000002</v>
      </c>
      <c r="V971" s="771">
        <f t="shared" si="94"/>
        <v>2896.82</v>
      </c>
      <c r="W971" s="887">
        <v>3102.86</v>
      </c>
      <c r="X971" s="772">
        <f t="shared" si="95"/>
        <v>3057.06</v>
      </c>
    </row>
    <row r="972" spans="2:24" ht="15.75" x14ac:dyDescent="0.25">
      <c r="B972" s="893" t="s">
        <v>313</v>
      </c>
      <c r="C972" s="892" t="s">
        <v>116</v>
      </c>
      <c r="D972" s="891">
        <v>40421</v>
      </c>
      <c r="E972" s="890">
        <v>9104.67</v>
      </c>
      <c r="F972" s="889"/>
      <c r="G972" s="888">
        <v>20</v>
      </c>
      <c r="H972" s="887">
        <f t="shared" si="90"/>
        <v>11</v>
      </c>
      <c r="I972" s="887">
        <v>-459.48</v>
      </c>
      <c r="J972" s="771">
        <f t="shared" si="91"/>
        <v>5198.5200000000004</v>
      </c>
      <c r="K972" s="887">
        <v>4739.04</v>
      </c>
      <c r="L972" s="772">
        <f t="shared" si="92"/>
        <v>4365.63</v>
      </c>
      <c r="N972" s="893" t="s">
        <v>321</v>
      </c>
      <c r="O972" s="892" t="s">
        <v>107</v>
      </c>
      <c r="P972" s="891">
        <v>39082</v>
      </c>
      <c r="Q972" s="890">
        <v>4835.24</v>
      </c>
      <c r="R972" s="889"/>
      <c r="S972" s="888">
        <v>30</v>
      </c>
      <c r="T972" s="887">
        <f t="shared" si="93"/>
        <v>15</v>
      </c>
      <c r="U972" s="887">
        <v>162.36000000000001</v>
      </c>
      <c r="V972" s="771">
        <f t="shared" si="94"/>
        <v>2116.66</v>
      </c>
      <c r="W972" s="887">
        <v>2279.02</v>
      </c>
      <c r="X972" s="772">
        <f t="shared" si="95"/>
        <v>2556.2199999999998</v>
      </c>
    </row>
    <row r="973" spans="2:24" ht="15.75" x14ac:dyDescent="0.25">
      <c r="B973" s="893" t="s">
        <v>313</v>
      </c>
      <c r="C973" s="892" t="s">
        <v>116</v>
      </c>
      <c r="D973" s="891">
        <v>40421</v>
      </c>
      <c r="E973" s="890">
        <v>7115.6</v>
      </c>
      <c r="F973" s="889"/>
      <c r="G973" s="888">
        <v>20</v>
      </c>
      <c r="H973" s="887">
        <f t="shared" si="90"/>
        <v>11</v>
      </c>
      <c r="I973" s="887">
        <v>-357.48</v>
      </c>
      <c r="J973" s="771">
        <f t="shared" si="91"/>
        <v>4047.75</v>
      </c>
      <c r="K973" s="887">
        <v>3690.27</v>
      </c>
      <c r="L973" s="772">
        <f t="shared" si="92"/>
        <v>3425.3300000000004</v>
      </c>
      <c r="N973" s="893" t="s">
        <v>321</v>
      </c>
      <c r="O973" s="892" t="s">
        <v>2250</v>
      </c>
      <c r="P973" s="891">
        <v>40908</v>
      </c>
      <c r="Q973" s="890">
        <v>1440</v>
      </c>
      <c r="R973" s="889"/>
      <c r="S973" s="888">
        <v>30</v>
      </c>
      <c r="T973" s="887">
        <f t="shared" si="93"/>
        <v>10</v>
      </c>
      <c r="U973" s="887">
        <v>48.12</v>
      </c>
      <c r="V973" s="771">
        <f t="shared" si="94"/>
        <v>384.86</v>
      </c>
      <c r="W973" s="887">
        <v>432.98</v>
      </c>
      <c r="X973" s="772">
        <f t="shared" si="95"/>
        <v>1007.02</v>
      </c>
    </row>
    <row r="974" spans="2:24" ht="15.75" x14ac:dyDescent="0.25">
      <c r="B974" s="893" t="s">
        <v>313</v>
      </c>
      <c r="C974" s="892" t="s">
        <v>116</v>
      </c>
      <c r="D974" s="891">
        <v>40421</v>
      </c>
      <c r="E974" s="890">
        <v>3990.3</v>
      </c>
      <c r="F974" s="889"/>
      <c r="G974" s="888">
        <v>20</v>
      </c>
      <c r="H974" s="887">
        <f t="shared" si="90"/>
        <v>11</v>
      </c>
      <c r="I974" s="887">
        <v>-200.52</v>
      </c>
      <c r="J974" s="771">
        <f t="shared" si="91"/>
        <v>2269.75</v>
      </c>
      <c r="K974" s="887">
        <v>2069.23</v>
      </c>
      <c r="L974" s="772">
        <f t="shared" si="92"/>
        <v>1921.0700000000002</v>
      </c>
      <c r="N974" s="893" t="s">
        <v>321</v>
      </c>
      <c r="O974" s="892" t="s">
        <v>2250</v>
      </c>
      <c r="P974" s="891">
        <v>40451</v>
      </c>
      <c r="Q974" s="890">
        <v>1080</v>
      </c>
      <c r="R974" s="889"/>
      <c r="S974" s="888">
        <v>30</v>
      </c>
      <c r="T974" s="887">
        <f t="shared" si="93"/>
        <v>11</v>
      </c>
      <c r="U974" s="887">
        <v>36.120000000000005</v>
      </c>
      <c r="V974" s="771">
        <f t="shared" si="94"/>
        <v>333.86</v>
      </c>
      <c r="W974" s="887">
        <v>369.98</v>
      </c>
      <c r="X974" s="772">
        <f t="shared" si="95"/>
        <v>710.02</v>
      </c>
    </row>
    <row r="975" spans="2:24" ht="15.75" x14ac:dyDescent="0.25">
      <c r="B975" s="893" t="s">
        <v>313</v>
      </c>
      <c r="C975" s="892" t="s">
        <v>116</v>
      </c>
      <c r="D975" s="891">
        <v>40482</v>
      </c>
      <c r="E975" s="890">
        <v>2236.92</v>
      </c>
      <c r="F975" s="889"/>
      <c r="G975" s="888">
        <v>20</v>
      </c>
      <c r="H975" s="887">
        <f t="shared" si="90"/>
        <v>11</v>
      </c>
      <c r="I975" s="887">
        <v>-112.92</v>
      </c>
      <c r="J975" s="771">
        <f t="shared" si="91"/>
        <v>1258.8000000000002</v>
      </c>
      <c r="K975" s="887">
        <v>1145.8800000000001</v>
      </c>
      <c r="L975" s="772">
        <f t="shared" si="92"/>
        <v>1091.04</v>
      </c>
      <c r="N975" s="893" t="s">
        <v>321</v>
      </c>
      <c r="O975" s="892" t="s">
        <v>107</v>
      </c>
      <c r="P975" s="891">
        <v>39082</v>
      </c>
      <c r="Q975" s="890">
        <v>758.54</v>
      </c>
      <c r="R975" s="889"/>
      <c r="S975" s="888">
        <v>30</v>
      </c>
      <c r="T975" s="887">
        <f t="shared" si="93"/>
        <v>15</v>
      </c>
      <c r="U975" s="887">
        <v>25.44</v>
      </c>
      <c r="V975" s="771">
        <f t="shared" si="94"/>
        <v>331.25</v>
      </c>
      <c r="W975" s="887">
        <v>356.69</v>
      </c>
      <c r="X975" s="772">
        <f t="shared" si="95"/>
        <v>401.84999999999997</v>
      </c>
    </row>
    <row r="976" spans="2:24" ht="15.75" x14ac:dyDescent="0.25">
      <c r="B976" s="893" t="s">
        <v>313</v>
      </c>
      <c r="C976" s="892" t="s">
        <v>116</v>
      </c>
      <c r="D976" s="891">
        <v>40482</v>
      </c>
      <c r="E976" s="890">
        <v>3872.6</v>
      </c>
      <c r="F976" s="889"/>
      <c r="G976" s="888">
        <v>20</v>
      </c>
      <c r="H976" s="887">
        <f t="shared" si="90"/>
        <v>11</v>
      </c>
      <c r="I976" s="887">
        <v>-194.52</v>
      </c>
      <c r="J976" s="771">
        <f t="shared" si="91"/>
        <v>2170.36</v>
      </c>
      <c r="K976" s="887">
        <v>1975.84</v>
      </c>
      <c r="L976" s="772">
        <f t="shared" si="92"/>
        <v>1896.76</v>
      </c>
      <c r="N976" s="893" t="s">
        <v>321</v>
      </c>
      <c r="O976" s="892" t="s">
        <v>2250</v>
      </c>
      <c r="P976" s="891">
        <v>41182</v>
      </c>
      <c r="Q976" s="890">
        <v>720</v>
      </c>
      <c r="R976" s="889"/>
      <c r="S976" s="888">
        <v>30</v>
      </c>
      <c r="T976" s="887">
        <f t="shared" si="93"/>
        <v>9</v>
      </c>
      <c r="U976" s="887">
        <v>24.120000000000005</v>
      </c>
      <c r="V976" s="771">
        <f t="shared" si="94"/>
        <v>174.57999999999998</v>
      </c>
      <c r="W976" s="887">
        <v>198.7</v>
      </c>
      <c r="X976" s="772">
        <f t="shared" si="95"/>
        <v>521.29999999999995</v>
      </c>
    </row>
    <row r="977" spans="2:24" ht="15.75" x14ac:dyDescent="0.25">
      <c r="B977" s="893" t="s">
        <v>313</v>
      </c>
      <c r="C977" s="892" t="s">
        <v>116</v>
      </c>
      <c r="D977" s="891">
        <v>40512</v>
      </c>
      <c r="E977" s="890">
        <v>1519.54</v>
      </c>
      <c r="F977" s="889"/>
      <c r="G977" s="888">
        <v>20</v>
      </c>
      <c r="H977" s="887">
        <f t="shared" si="90"/>
        <v>11</v>
      </c>
      <c r="I977" s="887">
        <v>-76.680000000000007</v>
      </c>
      <c r="J977" s="771">
        <f t="shared" si="91"/>
        <v>848.52</v>
      </c>
      <c r="K977" s="887">
        <v>771.84</v>
      </c>
      <c r="L977" s="772">
        <f t="shared" si="92"/>
        <v>747.69999999999993</v>
      </c>
      <c r="N977" s="893" t="s">
        <v>321</v>
      </c>
      <c r="O977" s="892" t="s">
        <v>2250</v>
      </c>
      <c r="P977" s="891">
        <v>40633</v>
      </c>
      <c r="Q977" s="890">
        <v>720</v>
      </c>
      <c r="R977" s="889"/>
      <c r="S977" s="888">
        <v>30</v>
      </c>
      <c r="T977" s="887">
        <f t="shared" si="93"/>
        <v>10</v>
      </c>
      <c r="U977" s="887">
        <v>24.120000000000005</v>
      </c>
      <c r="V977" s="771">
        <f t="shared" si="94"/>
        <v>210.67</v>
      </c>
      <c r="W977" s="887">
        <v>234.79</v>
      </c>
      <c r="X977" s="772">
        <f t="shared" si="95"/>
        <v>485.21000000000004</v>
      </c>
    </row>
    <row r="978" spans="2:24" ht="15.75" x14ac:dyDescent="0.25">
      <c r="B978" s="893" t="s">
        <v>313</v>
      </c>
      <c r="C978" s="892" t="s">
        <v>116</v>
      </c>
      <c r="D978" s="891">
        <v>40512</v>
      </c>
      <c r="E978" s="890">
        <v>1216.3599999999999</v>
      </c>
      <c r="F978" s="889"/>
      <c r="G978" s="888">
        <v>20</v>
      </c>
      <c r="H978" s="887">
        <f t="shared" si="90"/>
        <v>11</v>
      </c>
      <c r="I978" s="887">
        <v>-61.44</v>
      </c>
      <c r="J978" s="771">
        <f t="shared" si="91"/>
        <v>679.34999999999991</v>
      </c>
      <c r="K978" s="887">
        <v>617.91</v>
      </c>
      <c r="L978" s="772">
        <f t="shared" si="92"/>
        <v>598.44999999999993</v>
      </c>
      <c r="N978" s="893" t="s">
        <v>321</v>
      </c>
      <c r="O978" s="892" t="s">
        <v>2250</v>
      </c>
      <c r="P978" s="891">
        <v>39478</v>
      </c>
      <c r="Q978" s="890">
        <v>2520</v>
      </c>
      <c r="R978" s="889"/>
      <c r="S978" s="888">
        <v>50</v>
      </c>
      <c r="T978" s="887">
        <f t="shared" si="93"/>
        <v>13</v>
      </c>
      <c r="U978" s="887">
        <v>50.519999999999996</v>
      </c>
      <c r="V978" s="771">
        <f t="shared" si="94"/>
        <v>605.48</v>
      </c>
      <c r="W978" s="887">
        <v>656</v>
      </c>
      <c r="X978" s="772">
        <f t="shared" si="95"/>
        <v>1864</v>
      </c>
    </row>
    <row r="979" spans="2:24" ht="15.75" x14ac:dyDescent="0.25">
      <c r="B979" s="893" t="s">
        <v>313</v>
      </c>
      <c r="C979" s="892" t="s">
        <v>116</v>
      </c>
      <c r="D979" s="891">
        <v>40512</v>
      </c>
      <c r="E979" s="890">
        <v>16012.35</v>
      </c>
      <c r="F979" s="889"/>
      <c r="G979" s="888">
        <v>20</v>
      </c>
      <c r="H979" s="887">
        <f t="shared" si="90"/>
        <v>11</v>
      </c>
      <c r="I979" s="887">
        <v>-808.08</v>
      </c>
      <c r="J979" s="771">
        <f t="shared" si="91"/>
        <v>8941.92</v>
      </c>
      <c r="K979" s="887">
        <v>8133.84</v>
      </c>
      <c r="L979" s="772">
        <f t="shared" si="92"/>
        <v>7878.51</v>
      </c>
      <c r="N979" s="893" t="s">
        <v>321</v>
      </c>
      <c r="O979" s="892" t="s">
        <v>2250</v>
      </c>
      <c r="P979" s="891">
        <v>39447</v>
      </c>
      <c r="Q979" s="890">
        <v>5040</v>
      </c>
      <c r="R979" s="889"/>
      <c r="S979" s="888">
        <v>30</v>
      </c>
      <c r="T979" s="887">
        <f t="shared" si="93"/>
        <v>14</v>
      </c>
      <c r="U979" s="887">
        <v>168.60000000000002</v>
      </c>
      <c r="V979" s="771">
        <f t="shared" si="94"/>
        <v>2034</v>
      </c>
      <c r="W979" s="887">
        <v>2202.6</v>
      </c>
      <c r="X979" s="772">
        <f t="shared" si="95"/>
        <v>2837.4</v>
      </c>
    </row>
    <row r="980" spans="2:24" ht="15.75" x14ac:dyDescent="0.25">
      <c r="B980" s="893" t="s">
        <v>313</v>
      </c>
      <c r="C980" s="892" t="s">
        <v>116</v>
      </c>
      <c r="D980" s="891">
        <v>40543</v>
      </c>
      <c r="E980" s="890">
        <v>1623.77</v>
      </c>
      <c r="F980" s="889"/>
      <c r="G980" s="888">
        <v>20</v>
      </c>
      <c r="H980" s="887">
        <f t="shared" si="90"/>
        <v>11</v>
      </c>
      <c r="I980" s="887">
        <v>-81.960000000000008</v>
      </c>
      <c r="J980" s="771">
        <f t="shared" si="91"/>
        <v>900.15000000000009</v>
      </c>
      <c r="K980" s="887">
        <v>818.19</v>
      </c>
      <c r="L980" s="772">
        <f t="shared" si="92"/>
        <v>805.57999999999993</v>
      </c>
      <c r="N980" s="893" t="s">
        <v>311</v>
      </c>
      <c r="O980" s="892" t="s">
        <v>2170</v>
      </c>
      <c r="P980" s="891">
        <v>42947</v>
      </c>
      <c r="Q980" s="890">
        <v>6000</v>
      </c>
      <c r="R980" s="889"/>
      <c r="S980" s="888">
        <v>40</v>
      </c>
      <c r="T980" s="887">
        <f t="shared" si="93"/>
        <v>4</v>
      </c>
      <c r="U980" s="887">
        <v>150</v>
      </c>
      <c r="V980" s="771">
        <f t="shared" si="94"/>
        <v>337.5</v>
      </c>
      <c r="W980" s="887">
        <v>487.5</v>
      </c>
      <c r="X980" s="772">
        <f t="shared" si="95"/>
        <v>5512.5</v>
      </c>
    </row>
    <row r="981" spans="2:24" ht="15.75" x14ac:dyDescent="0.25">
      <c r="B981" s="893" t="s">
        <v>313</v>
      </c>
      <c r="C981" s="892" t="s">
        <v>116</v>
      </c>
      <c r="D981" s="891">
        <v>40543</v>
      </c>
      <c r="E981" s="890">
        <v>774.86</v>
      </c>
      <c r="F981" s="889"/>
      <c r="G981" s="888">
        <v>20</v>
      </c>
      <c r="H981" s="887">
        <f t="shared" si="90"/>
        <v>11</v>
      </c>
      <c r="I981" s="887">
        <v>-38.880000000000003</v>
      </c>
      <c r="J981" s="771">
        <f t="shared" si="91"/>
        <v>427.58</v>
      </c>
      <c r="K981" s="887">
        <v>388.7</v>
      </c>
      <c r="L981" s="772">
        <f t="shared" si="92"/>
        <v>386.16</v>
      </c>
      <c r="N981" s="893" t="s">
        <v>311</v>
      </c>
      <c r="O981" s="892" t="s">
        <v>2171</v>
      </c>
      <c r="P981" s="891">
        <v>43259</v>
      </c>
      <c r="Q981" s="890">
        <v>5998.11</v>
      </c>
      <c r="R981" s="889"/>
      <c r="S981" s="888">
        <v>40</v>
      </c>
      <c r="T981" s="887">
        <f t="shared" si="93"/>
        <v>3</v>
      </c>
      <c r="U981" s="887">
        <v>150</v>
      </c>
      <c r="V981" s="771">
        <f t="shared" si="94"/>
        <v>87.5</v>
      </c>
      <c r="W981" s="887">
        <v>237.5</v>
      </c>
      <c r="X981" s="772">
        <f t="shared" si="95"/>
        <v>5760.61</v>
      </c>
    </row>
    <row r="982" spans="2:24" ht="15.75" x14ac:dyDescent="0.25">
      <c r="B982" s="893" t="s">
        <v>313</v>
      </c>
      <c r="C982" s="892" t="s">
        <v>116</v>
      </c>
      <c r="D982" s="891">
        <v>40543</v>
      </c>
      <c r="E982" s="890">
        <v>1407.03</v>
      </c>
      <c r="F982" s="889"/>
      <c r="G982" s="888">
        <v>20</v>
      </c>
      <c r="H982" s="887">
        <f t="shared" si="90"/>
        <v>11</v>
      </c>
      <c r="I982" s="887">
        <v>-70.679999999999993</v>
      </c>
      <c r="J982" s="771">
        <f t="shared" si="91"/>
        <v>776.88</v>
      </c>
      <c r="K982" s="887">
        <v>706.2</v>
      </c>
      <c r="L982" s="772">
        <f t="shared" si="92"/>
        <v>700.82999999999993</v>
      </c>
      <c r="N982" s="893" t="s">
        <v>311</v>
      </c>
      <c r="O982" s="892" t="s">
        <v>2172</v>
      </c>
      <c r="P982" s="891">
        <v>43648</v>
      </c>
      <c r="Q982" s="890">
        <v>14161.81</v>
      </c>
      <c r="R982" s="889"/>
      <c r="S982" s="888">
        <v>40</v>
      </c>
      <c r="T982" s="887">
        <f t="shared" si="93"/>
        <v>2</v>
      </c>
      <c r="U982" s="887">
        <v>354</v>
      </c>
      <c r="V982" s="771">
        <f t="shared" si="94"/>
        <v>-29.5</v>
      </c>
      <c r="W982" s="887">
        <v>324.5</v>
      </c>
      <c r="X982" s="772">
        <f t="shared" si="95"/>
        <v>13837.31</v>
      </c>
    </row>
    <row r="983" spans="2:24" ht="15.75" x14ac:dyDescent="0.25">
      <c r="B983" s="893" t="s">
        <v>313</v>
      </c>
      <c r="C983" s="892" t="s">
        <v>116</v>
      </c>
      <c r="D983" s="891">
        <v>40543</v>
      </c>
      <c r="E983" s="890">
        <v>33978.04</v>
      </c>
      <c r="F983" s="889"/>
      <c r="G983" s="888">
        <v>20</v>
      </c>
      <c r="H983" s="887">
        <f t="shared" si="90"/>
        <v>11</v>
      </c>
      <c r="I983" s="887">
        <v>-1706.7599999999998</v>
      </c>
      <c r="J983" s="771">
        <f t="shared" si="91"/>
        <v>18759.949999999997</v>
      </c>
      <c r="K983" s="887">
        <v>17053.189999999999</v>
      </c>
      <c r="L983" s="772">
        <f t="shared" si="92"/>
        <v>16924.850000000002</v>
      </c>
      <c r="N983" s="893" t="s">
        <v>307</v>
      </c>
      <c r="O983" s="892" t="s">
        <v>2250</v>
      </c>
      <c r="P983" s="891">
        <v>37256</v>
      </c>
      <c r="Q983" s="890">
        <v>108069.41</v>
      </c>
      <c r="R983" s="889"/>
      <c r="S983" s="888">
        <v>30</v>
      </c>
      <c r="T983" s="887">
        <f t="shared" si="93"/>
        <v>20</v>
      </c>
      <c r="U983" s="887">
        <v>3634.0800000000004</v>
      </c>
      <c r="V983" s="771">
        <f t="shared" si="94"/>
        <v>65369.5</v>
      </c>
      <c r="W983" s="887">
        <v>69003.58</v>
      </c>
      <c r="X983" s="772">
        <f t="shared" si="95"/>
        <v>39065.83</v>
      </c>
    </row>
    <row r="984" spans="2:24" ht="15.75" x14ac:dyDescent="0.25">
      <c r="B984" s="893" t="s">
        <v>313</v>
      </c>
      <c r="C984" s="892" t="s">
        <v>116</v>
      </c>
      <c r="D984" s="891">
        <v>40543</v>
      </c>
      <c r="E984" s="890">
        <v>9359.7099999999991</v>
      </c>
      <c r="F984" s="889"/>
      <c r="G984" s="888">
        <v>20</v>
      </c>
      <c r="H984" s="887">
        <f t="shared" si="90"/>
        <v>11</v>
      </c>
      <c r="I984" s="887">
        <v>-472.32</v>
      </c>
      <c r="J984" s="771">
        <f t="shared" si="91"/>
        <v>5187.58</v>
      </c>
      <c r="K984" s="887">
        <v>4715.26</v>
      </c>
      <c r="L984" s="772">
        <f t="shared" si="92"/>
        <v>4644.4499999999989</v>
      </c>
      <c r="N984" s="893">
        <v>0</v>
      </c>
      <c r="O984" s="892" t="s">
        <v>651</v>
      </c>
      <c r="P984" s="891">
        <v>38717</v>
      </c>
      <c r="Q984" s="890">
        <v>1459.41</v>
      </c>
      <c r="R984" s="889"/>
      <c r="S984" s="888">
        <v>32</v>
      </c>
      <c r="T984" s="887">
        <f t="shared" si="93"/>
        <v>16</v>
      </c>
      <c r="U984" s="887">
        <v>45.96</v>
      </c>
      <c r="V984" s="771">
        <f t="shared" si="94"/>
        <v>644.63</v>
      </c>
      <c r="W984" s="887">
        <v>690.59</v>
      </c>
      <c r="X984" s="772">
        <f t="shared" si="95"/>
        <v>768.82</v>
      </c>
    </row>
    <row r="985" spans="2:24" ht="15.75" x14ac:dyDescent="0.25">
      <c r="B985" s="893" t="s">
        <v>313</v>
      </c>
      <c r="C985" s="892" t="s">
        <v>116</v>
      </c>
      <c r="D985" s="891">
        <v>40451</v>
      </c>
      <c r="E985" s="890">
        <v>4300.6499999999996</v>
      </c>
      <c r="F985" s="889"/>
      <c r="G985" s="888">
        <v>20</v>
      </c>
      <c r="H985" s="887">
        <f t="shared" si="90"/>
        <v>11</v>
      </c>
      <c r="I985" s="887">
        <v>-216</v>
      </c>
      <c r="J985" s="771">
        <f t="shared" si="91"/>
        <v>2428.0700000000002</v>
      </c>
      <c r="K985" s="887">
        <v>2212.0700000000002</v>
      </c>
      <c r="L985" s="772">
        <f t="shared" si="92"/>
        <v>2088.5799999999995</v>
      </c>
      <c r="N985" s="893" t="s">
        <v>359</v>
      </c>
      <c r="O985" s="892" t="s">
        <v>536</v>
      </c>
      <c r="P985" s="891">
        <v>36891</v>
      </c>
      <c r="Q985" s="890">
        <v>329469.58</v>
      </c>
      <c r="R985" s="889"/>
      <c r="S985" s="888">
        <v>50</v>
      </c>
      <c r="T985" s="887">
        <f t="shared" si="93"/>
        <v>21</v>
      </c>
      <c r="U985" s="887">
        <v>6603.84</v>
      </c>
      <c r="V985" s="771">
        <f t="shared" si="94"/>
        <v>125850.97</v>
      </c>
      <c r="W985" s="887">
        <v>132454.81</v>
      </c>
      <c r="X985" s="772">
        <f t="shared" si="95"/>
        <v>197014.77000000002</v>
      </c>
    </row>
    <row r="986" spans="2:24" ht="15.75" x14ac:dyDescent="0.25">
      <c r="B986" s="893" t="s">
        <v>313</v>
      </c>
      <c r="C986" s="892" t="s">
        <v>116</v>
      </c>
      <c r="D986" s="891">
        <v>40574</v>
      </c>
      <c r="E986" s="890">
        <v>2683.64</v>
      </c>
      <c r="F986" s="889"/>
      <c r="G986" s="888">
        <v>20</v>
      </c>
      <c r="H986" s="887">
        <f t="shared" si="90"/>
        <v>10</v>
      </c>
      <c r="I986" s="887">
        <v>-134.76</v>
      </c>
      <c r="J986" s="771">
        <f t="shared" si="91"/>
        <v>1481.43</v>
      </c>
      <c r="K986" s="887">
        <v>1346.67</v>
      </c>
      <c r="L986" s="772">
        <f t="shared" si="92"/>
        <v>1336.9699999999998</v>
      </c>
      <c r="N986" s="893" t="s">
        <v>359</v>
      </c>
      <c r="O986" s="892" t="s">
        <v>536</v>
      </c>
      <c r="P986" s="891">
        <v>40816</v>
      </c>
      <c r="Q986" s="890">
        <v>3900.68</v>
      </c>
      <c r="R986" s="889"/>
      <c r="S986" s="888">
        <v>50</v>
      </c>
      <c r="T986" s="887">
        <f t="shared" si="93"/>
        <v>10</v>
      </c>
      <c r="U986" s="887">
        <v>78.12</v>
      </c>
      <c r="V986" s="771">
        <f t="shared" si="94"/>
        <v>644.37</v>
      </c>
      <c r="W986" s="887">
        <v>722.49</v>
      </c>
      <c r="X986" s="772">
        <f t="shared" si="95"/>
        <v>3178.1899999999996</v>
      </c>
    </row>
    <row r="987" spans="2:24" ht="15.75" x14ac:dyDescent="0.25">
      <c r="B987" s="893" t="s">
        <v>313</v>
      </c>
      <c r="C987" s="892" t="s">
        <v>116</v>
      </c>
      <c r="D987" s="891">
        <v>40574</v>
      </c>
      <c r="E987" s="890">
        <v>1125.8</v>
      </c>
      <c r="F987" s="889"/>
      <c r="G987" s="888">
        <v>20</v>
      </c>
      <c r="H987" s="887">
        <f t="shared" si="90"/>
        <v>10</v>
      </c>
      <c r="I987" s="887">
        <v>-56.519999999999996</v>
      </c>
      <c r="J987" s="771">
        <f t="shared" si="91"/>
        <v>621.29999999999995</v>
      </c>
      <c r="K987" s="887">
        <v>564.78</v>
      </c>
      <c r="L987" s="772">
        <f t="shared" si="92"/>
        <v>561.02</v>
      </c>
      <c r="N987" s="893" t="s">
        <v>359</v>
      </c>
      <c r="O987" s="892" t="s">
        <v>2271</v>
      </c>
      <c r="P987" s="891">
        <v>41943</v>
      </c>
      <c r="Q987" s="890">
        <v>12700</v>
      </c>
      <c r="R987" s="889"/>
      <c r="S987" s="888">
        <v>50</v>
      </c>
      <c r="T987" s="887">
        <f t="shared" si="93"/>
        <v>7</v>
      </c>
      <c r="U987" s="887">
        <v>253.92000000000002</v>
      </c>
      <c r="V987" s="771">
        <f t="shared" si="94"/>
        <v>1232.58</v>
      </c>
      <c r="W987" s="887">
        <v>1486.5</v>
      </c>
      <c r="X987" s="772">
        <f t="shared" si="95"/>
        <v>11213.5</v>
      </c>
    </row>
    <row r="988" spans="2:24" ht="15.75" x14ac:dyDescent="0.25">
      <c r="B988" s="893" t="s">
        <v>313</v>
      </c>
      <c r="C988" s="892" t="s">
        <v>116</v>
      </c>
      <c r="D988" s="891">
        <v>40574</v>
      </c>
      <c r="E988" s="890">
        <v>1469.07</v>
      </c>
      <c r="F988" s="889"/>
      <c r="G988" s="888">
        <v>20</v>
      </c>
      <c r="H988" s="887">
        <f t="shared" si="90"/>
        <v>10</v>
      </c>
      <c r="I988" s="887">
        <v>-73.800000000000011</v>
      </c>
      <c r="J988" s="771">
        <f t="shared" si="91"/>
        <v>811.16000000000008</v>
      </c>
      <c r="K988" s="887">
        <v>737.36</v>
      </c>
      <c r="L988" s="772">
        <f t="shared" si="92"/>
        <v>731.70999999999992</v>
      </c>
      <c r="N988" s="893" t="s">
        <v>359</v>
      </c>
      <c r="O988" s="892" t="s">
        <v>2272</v>
      </c>
      <c r="P988" s="891">
        <v>42674</v>
      </c>
      <c r="Q988" s="890">
        <v>15000</v>
      </c>
      <c r="R988" s="889"/>
      <c r="S988" s="888">
        <v>50</v>
      </c>
      <c r="T988" s="887">
        <f t="shared" si="93"/>
        <v>5</v>
      </c>
      <c r="U988" s="887">
        <v>299.88</v>
      </c>
      <c r="V988" s="771">
        <f t="shared" si="94"/>
        <v>955.88</v>
      </c>
      <c r="W988" s="887">
        <v>1255.76</v>
      </c>
      <c r="X988" s="772">
        <f t="shared" si="95"/>
        <v>13744.24</v>
      </c>
    </row>
    <row r="989" spans="2:24" ht="15.75" x14ac:dyDescent="0.25">
      <c r="B989" s="893" t="s">
        <v>313</v>
      </c>
      <c r="C989" s="892" t="s">
        <v>116</v>
      </c>
      <c r="D989" s="891">
        <v>40602</v>
      </c>
      <c r="E989" s="890">
        <v>379.93</v>
      </c>
      <c r="F989" s="889"/>
      <c r="G989" s="888">
        <v>20</v>
      </c>
      <c r="H989" s="887">
        <f t="shared" si="90"/>
        <v>10</v>
      </c>
      <c r="I989" s="887">
        <v>-19.080000000000002</v>
      </c>
      <c r="J989" s="771">
        <f t="shared" si="91"/>
        <v>208.14000000000001</v>
      </c>
      <c r="K989" s="887">
        <v>189.06</v>
      </c>
      <c r="L989" s="772">
        <f t="shared" si="92"/>
        <v>190.87</v>
      </c>
      <c r="N989" s="893" t="s">
        <v>359</v>
      </c>
      <c r="O989" s="892" t="s">
        <v>536</v>
      </c>
      <c r="P989" s="891">
        <v>37621</v>
      </c>
      <c r="Q989" s="890">
        <v>14980.4</v>
      </c>
      <c r="R989" s="889"/>
      <c r="S989" s="888">
        <v>50</v>
      </c>
      <c r="T989" s="887">
        <f t="shared" si="93"/>
        <v>19</v>
      </c>
      <c r="U989" s="887">
        <v>300.84000000000003</v>
      </c>
      <c r="V989" s="771">
        <f t="shared" si="94"/>
        <v>5127.13</v>
      </c>
      <c r="W989" s="887">
        <v>5427.97</v>
      </c>
      <c r="X989" s="772">
        <f t="shared" si="95"/>
        <v>9552.43</v>
      </c>
    </row>
    <row r="990" spans="2:24" ht="15.75" x14ac:dyDescent="0.25">
      <c r="B990" s="893" t="s">
        <v>313</v>
      </c>
      <c r="C990" s="892" t="s">
        <v>116</v>
      </c>
      <c r="D990" s="891">
        <v>40602</v>
      </c>
      <c r="E990" s="890">
        <v>4781.96</v>
      </c>
      <c r="F990" s="889"/>
      <c r="G990" s="888">
        <v>20</v>
      </c>
      <c r="H990" s="887">
        <f t="shared" si="90"/>
        <v>10</v>
      </c>
      <c r="I990" s="887">
        <v>-240.24</v>
      </c>
      <c r="J990" s="771">
        <f t="shared" si="91"/>
        <v>2620.3999999999996</v>
      </c>
      <c r="K990" s="887">
        <v>2380.16</v>
      </c>
      <c r="L990" s="772">
        <f t="shared" si="92"/>
        <v>2401.8000000000002</v>
      </c>
      <c r="N990" s="893" t="s">
        <v>359</v>
      </c>
      <c r="O990" s="892" t="s">
        <v>536</v>
      </c>
      <c r="P990" s="891">
        <v>38352</v>
      </c>
      <c r="Q990" s="890">
        <v>8407.56</v>
      </c>
      <c r="R990" s="889"/>
      <c r="S990" s="888">
        <v>50</v>
      </c>
      <c r="T990" s="887">
        <f t="shared" si="93"/>
        <v>17</v>
      </c>
      <c r="U990" s="887">
        <v>168.48000000000002</v>
      </c>
      <c r="V990" s="771">
        <f t="shared" si="94"/>
        <v>2538.64</v>
      </c>
      <c r="W990" s="887">
        <v>2707.12</v>
      </c>
      <c r="X990" s="772">
        <f t="shared" si="95"/>
        <v>5700.44</v>
      </c>
    </row>
    <row r="991" spans="2:24" ht="15.75" x14ac:dyDescent="0.25">
      <c r="B991" s="893" t="s">
        <v>313</v>
      </c>
      <c r="C991" s="892" t="s">
        <v>116</v>
      </c>
      <c r="D991" s="891">
        <v>40602</v>
      </c>
      <c r="E991" s="890">
        <v>241</v>
      </c>
      <c r="F991" s="889"/>
      <c r="G991" s="888">
        <v>20</v>
      </c>
      <c r="H991" s="887">
        <f t="shared" si="90"/>
        <v>10</v>
      </c>
      <c r="I991" s="887">
        <v>-12.120000000000001</v>
      </c>
      <c r="J991" s="771">
        <f t="shared" si="91"/>
        <v>132.32999999999998</v>
      </c>
      <c r="K991" s="887">
        <v>120.21</v>
      </c>
      <c r="L991" s="772">
        <f t="shared" si="92"/>
        <v>120.79</v>
      </c>
      <c r="N991" s="893" t="s">
        <v>359</v>
      </c>
      <c r="O991" s="892" t="s">
        <v>536</v>
      </c>
      <c r="P991" s="891">
        <v>38717</v>
      </c>
      <c r="Q991" s="890">
        <v>7051.32</v>
      </c>
      <c r="R991" s="889"/>
      <c r="S991" s="888">
        <v>50</v>
      </c>
      <c r="T991" s="887">
        <f t="shared" si="93"/>
        <v>16</v>
      </c>
      <c r="U991" s="887">
        <v>141.24</v>
      </c>
      <c r="V991" s="771">
        <f t="shared" si="94"/>
        <v>1988.1299999999999</v>
      </c>
      <c r="W991" s="887">
        <v>2129.37</v>
      </c>
      <c r="X991" s="772">
        <f t="shared" si="95"/>
        <v>4921.95</v>
      </c>
    </row>
    <row r="992" spans="2:24" ht="15.75" x14ac:dyDescent="0.25">
      <c r="B992" s="893" t="s">
        <v>313</v>
      </c>
      <c r="C992" s="892" t="s">
        <v>116</v>
      </c>
      <c r="D992" s="891">
        <v>40602</v>
      </c>
      <c r="E992" s="890">
        <v>11936.23</v>
      </c>
      <c r="F992" s="889"/>
      <c r="G992" s="888">
        <v>20</v>
      </c>
      <c r="H992" s="887">
        <f t="shared" si="90"/>
        <v>10</v>
      </c>
      <c r="I992" s="887">
        <v>-602.28</v>
      </c>
      <c r="J992" s="771">
        <f t="shared" si="91"/>
        <v>6565.32</v>
      </c>
      <c r="K992" s="887">
        <v>5963.04</v>
      </c>
      <c r="L992" s="772">
        <f t="shared" si="92"/>
        <v>5973.19</v>
      </c>
      <c r="N992" s="893" t="e">
        <v>#N/A</v>
      </c>
      <c r="O992" s="892" t="s">
        <v>2222</v>
      </c>
      <c r="P992" s="891">
        <v>43238</v>
      </c>
      <c r="Q992" s="890">
        <v>109.53</v>
      </c>
      <c r="R992" s="889"/>
      <c r="S992" s="888">
        <v>30</v>
      </c>
      <c r="T992" s="887">
        <f t="shared" si="93"/>
        <v>3</v>
      </c>
      <c r="U992" s="887">
        <v>3.5999999999999996</v>
      </c>
      <c r="V992" s="771">
        <f t="shared" si="94"/>
        <v>1.2000000000000002</v>
      </c>
      <c r="W992" s="887">
        <v>4.8</v>
      </c>
      <c r="X992" s="772">
        <f t="shared" si="95"/>
        <v>104.73</v>
      </c>
    </row>
    <row r="993" spans="2:24" ht="15.75" x14ac:dyDescent="0.25">
      <c r="B993" s="893" t="s">
        <v>313</v>
      </c>
      <c r="C993" s="892" t="s">
        <v>116</v>
      </c>
      <c r="D993" s="891">
        <v>40633</v>
      </c>
      <c r="E993" s="890">
        <v>863.54</v>
      </c>
      <c r="F993" s="889"/>
      <c r="G993" s="888">
        <v>20</v>
      </c>
      <c r="H993" s="887">
        <f t="shared" si="90"/>
        <v>10</v>
      </c>
      <c r="I993" s="887">
        <v>-43.32</v>
      </c>
      <c r="J993" s="771">
        <f t="shared" si="91"/>
        <v>469.44</v>
      </c>
      <c r="K993" s="887">
        <v>426.12</v>
      </c>
      <c r="L993" s="772">
        <f t="shared" si="92"/>
        <v>437.41999999999996</v>
      </c>
      <c r="N993" s="893" t="e">
        <v>#N/A</v>
      </c>
      <c r="O993" s="892" t="s">
        <v>2232</v>
      </c>
      <c r="P993" s="891">
        <v>43718</v>
      </c>
      <c r="Q993" s="890">
        <v>84.22</v>
      </c>
      <c r="R993" s="889"/>
      <c r="S993" s="888">
        <v>30</v>
      </c>
      <c r="T993" s="887">
        <f t="shared" si="93"/>
        <v>2</v>
      </c>
      <c r="U993" s="887">
        <v>2.7600000000000002</v>
      </c>
      <c r="V993" s="771">
        <f t="shared" si="94"/>
        <v>-2.3000000000000003</v>
      </c>
      <c r="W993" s="887">
        <v>0.46</v>
      </c>
      <c r="X993" s="772">
        <f t="shared" si="95"/>
        <v>83.76</v>
      </c>
    </row>
    <row r="994" spans="2:24" ht="15.75" x14ac:dyDescent="0.25">
      <c r="B994" s="893" t="s">
        <v>313</v>
      </c>
      <c r="C994" s="892" t="s">
        <v>116</v>
      </c>
      <c r="D994" s="891">
        <v>40663</v>
      </c>
      <c r="E994" s="890">
        <v>458.03</v>
      </c>
      <c r="F994" s="889"/>
      <c r="G994" s="888">
        <v>20</v>
      </c>
      <c r="H994" s="887">
        <f t="shared" si="90"/>
        <v>10</v>
      </c>
      <c r="I994" s="887">
        <v>-23.04</v>
      </c>
      <c r="J994" s="771">
        <f t="shared" si="91"/>
        <v>248.14</v>
      </c>
      <c r="K994" s="887">
        <v>225.1</v>
      </c>
      <c r="L994" s="772">
        <f t="shared" si="92"/>
        <v>232.92999999999998</v>
      </c>
      <c r="N994" s="893" t="e">
        <v>#N/A</v>
      </c>
      <c r="O994" s="892" t="s">
        <v>2233</v>
      </c>
      <c r="P994" s="891">
        <v>44040</v>
      </c>
      <c r="Q994" s="890">
        <v>134.71</v>
      </c>
      <c r="R994" s="889"/>
      <c r="S994" s="888">
        <v>30</v>
      </c>
      <c r="T994" s="887">
        <f t="shared" si="93"/>
        <v>1</v>
      </c>
      <c r="U994" s="887">
        <v>4.4399999999999995</v>
      </c>
      <c r="V994" s="771">
        <f t="shared" si="94"/>
        <v>-3.6999999999999993</v>
      </c>
      <c r="W994" s="887">
        <v>0.74</v>
      </c>
      <c r="X994" s="772">
        <f t="shared" si="95"/>
        <v>133.97</v>
      </c>
    </row>
    <row r="995" spans="2:24" ht="15.75" x14ac:dyDescent="0.25">
      <c r="B995" s="893" t="s">
        <v>313</v>
      </c>
      <c r="C995" s="892" t="s">
        <v>116</v>
      </c>
      <c r="D995" s="891">
        <v>40663</v>
      </c>
      <c r="E995" s="890">
        <v>172.9</v>
      </c>
      <c r="F995" s="889"/>
      <c r="G995" s="888">
        <v>20</v>
      </c>
      <c r="H995" s="887">
        <f t="shared" si="90"/>
        <v>10</v>
      </c>
      <c r="I995" s="887">
        <v>-8.64</v>
      </c>
      <c r="J995" s="771">
        <f t="shared" si="91"/>
        <v>93.09</v>
      </c>
      <c r="K995" s="887">
        <v>84.45</v>
      </c>
      <c r="L995" s="772">
        <f t="shared" si="92"/>
        <v>88.45</v>
      </c>
      <c r="N995" s="893" t="e">
        <v>#N/A</v>
      </c>
      <c r="O995" s="892" t="s">
        <v>2234</v>
      </c>
      <c r="P995" s="891">
        <v>43914</v>
      </c>
      <c r="Q995" s="890">
        <v>122.27</v>
      </c>
      <c r="R995" s="889"/>
      <c r="S995" s="888">
        <v>30</v>
      </c>
      <c r="T995" s="887">
        <f t="shared" si="93"/>
        <v>1</v>
      </c>
      <c r="U995" s="887">
        <v>4.08</v>
      </c>
      <c r="V995" s="771">
        <f t="shared" si="94"/>
        <v>-3.74</v>
      </c>
      <c r="W995" s="887">
        <v>0.34</v>
      </c>
      <c r="X995" s="772">
        <f t="shared" si="95"/>
        <v>121.92999999999999</v>
      </c>
    </row>
    <row r="996" spans="2:24" ht="15.75" x14ac:dyDescent="0.25">
      <c r="B996" s="893" t="s">
        <v>313</v>
      </c>
      <c r="C996" s="892" t="s">
        <v>116</v>
      </c>
      <c r="D996" s="891">
        <v>40724</v>
      </c>
      <c r="E996" s="890">
        <v>3105.68</v>
      </c>
      <c r="F996" s="889"/>
      <c r="G996" s="888">
        <v>20</v>
      </c>
      <c r="H996" s="887">
        <f t="shared" si="90"/>
        <v>10</v>
      </c>
      <c r="I996" s="887">
        <v>-156</v>
      </c>
      <c r="J996" s="771">
        <f t="shared" si="91"/>
        <v>1649.98</v>
      </c>
      <c r="K996" s="887">
        <v>1493.98</v>
      </c>
      <c r="L996" s="772">
        <f t="shared" si="92"/>
        <v>1611.6999999999998</v>
      </c>
      <c r="N996" s="893" t="s">
        <v>359</v>
      </c>
      <c r="O996" s="892" t="s">
        <v>2220</v>
      </c>
      <c r="P996" s="891">
        <v>42704</v>
      </c>
      <c r="Q996" s="890">
        <v>2060.98</v>
      </c>
      <c r="R996" s="889"/>
      <c r="S996" s="888">
        <v>30</v>
      </c>
      <c r="T996" s="887">
        <f t="shared" si="93"/>
        <v>5</v>
      </c>
      <c r="U996" s="887">
        <v>68.64</v>
      </c>
      <c r="V996" s="771">
        <f t="shared" si="94"/>
        <v>163.01999999999998</v>
      </c>
      <c r="W996" s="887">
        <v>231.66</v>
      </c>
      <c r="X996" s="772">
        <f t="shared" si="95"/>
        <v>1829.32</v>
      </c>
    </row>
    <row r="997" spans="2:24" ht="15.75" x14ac:dyDescent="0.25">
      <c r="B997" s="893" t="s">
        <v>313</v>
      </c>
      <c r="C997" s="892" t="s">
        <v>116</v>
      </c>
      <c r="D997" s="891">
        <v>40724</v>
      </c>
      <c r="E997" s="890">
        <v>30061.64</v>
      </c>
      <c r="F997" s="889"/>
      <c r="G997" s="888">
        <v>20</v>
      </c>
      <c r="H997" s="887">
        <f t="shared" si="90"/>
        <v>10</v>
      </c>
      <c r="I997" s="887">
        <v>-1516.68</v>
      </c>
      <c r="J997" s="771">
        <f t="shared" si="91"/>
        <v>16032.27</v>
      </c>
      <c r="K997" s="887">
        <v>14515.59</v>
      </c>
      <c r="L997" s="772">
        <f t="shared" si="92"/>
        <v>15546.05</v>
      </c>
      <c r="N997" s="893" t="s">
        <v>359</v>
      </c>
      <c r="O997" s="892" t="s">
        <v>2273</v>
      </c>
      <c r="P997" s="891">
        <v>43238</v>
      </c>
      <c r="Q997" s="890">
        <v>2396.89</v>
      </c>
      <c r="R997" s="889"/>
      <c r="S997" s="888">
        <v>30</v>
      </c>
      <c r="T997" s="887">
        <f t="shared" si="93"/>
        <v>3</v>
      </c>
      <c r="U997" s="887">
        <v>79.92</v>
      </c>
      <c r="V997" s="771">
        <f t="shared" si="94"/>
        <v>26.64</v>
      </c>
      <c r="W997" s="887">
        <v>106.56</v>
      </c>
      <c r="X997" s="772">
        <f t="shared" si="95"/>
        <v>2290.33</v>
      </c>
    </row>
    <row r="998" spans="2:24" ht="15.75" x14ac:dyDescent="0.25">
      <c r="B998" s="893" t="s">
        <v>313</v>
      </c>
      <c r="C998" s="892" t="s">
        <v>116</v>
      </c>
      <c r="D998" s="891">
        <v>40755</v>
      </c>
      <c r="E998" s="890">
        <v>672.66</v>
      </c>
      <c r="F998" s="889"/>
      <c r="G998" s="888">
        <v>20</v>
      </c>
      <c r="H998" s="887">
        <f t="shared" si="90"/>
        <v>10</v>
      </c>
      <c r="I998" s="887">
        <v>-33.96</v>
      </c>
      <c r="J998" s="771">
        <f t="shared" si="91"/>
        <v>356.15</v>
      </c>
      <c r="K998" s="887">
        <v>322.19</v>
      </c>
      <c r="L998" s="772">
        <f t="shared" si="92"/>
        <v>350.46999999999997</v>
      </c>
      <c r="N998" s="893" t="s">
        <v>359</v>
      </c>
      <c r="O998" s="892" t="s">
        <v>537</v>
      </c>
      <c r="P998" s="891">
        <v>38352</v>
      </c>
      <c r="Q998" s="890">
        <v>1187.8599999999999</v>
      </c>
      <c r="R998" s="889"/>
      <c r="S998" s="888">
        <v>25</v>
      </c>
      <c r="T998" s="887">
        <f t="shared" si="93"/>
        <v>17</v>
      </c>
      <c r="U998" s="887">
        <v>47.76</v>
      </c>
      <c r="V998" s="771">
        <f t="shared" si="94"/>
        <v>718.44</v>
      </c>
      <c r="W998" s="887">
        <v>766.2</v>
      </c>
      <c r="X998" s="772">
        <f t="shared" si="95"/>
        <v>421.65999999999985</v>
      </c>
    </row>
    <row r="999" spans="2:24" ht="15.75" x14ac:dyDescent="0.25">
      <c r="B999" s="893" t="s">
        <v>313</v>
      </c>
      <c r="C999" s="892" t="s">
        <v>116</v>
      </c>
      <c r="D999" s="891">
        <v>40816</v>
      </c>
      <c r="E999" s="890">
        <v>5444.21</v>
      </c>
      <c r="F999" s="889"/>
      <c r="G999" s="888">
        <v>20</v>
      </c>
      <c r="H999" s="887">
        <f t="shared" si="90"/>
        <v>10</v>
      </c>
      <c r="I999" s="887">
        <v>-274.56</v>
      </c>
      <c r="J999" s="771">
        <f t="shared" si="91"/>
        <v>2835.2599999999998</v>
      </c>
      <c r="K999" s="887">
        <v>2560.6999999999998</v>
      </c>
      <c r="L999" s="772">
        <f t="shared" si="92"/>
        <v>2883.51</v>
      </c>
      <c r="N999" s="893" t="s">
        <v>359</v>
      </c>
      <c r="O999" s="892" t="s">
        <v>2232</v>
      </c>
      <c r="P999" s="891">
        <v>43718</v>
      </c>
      <c r="Q999" s="890">
        <v>5944.03</v>
      </c>
      <c r="R999" s="889"/>
      <c r="S999" s="888">
        <v>30</v>
      </c>
      <c r="T999" s="887">
        <f t="shared" si="93"/>
        <v>2</v>
      </c>
      <c r="U999" s="887">
        <v>198.12</v>
      </c>
      <c r="V999" s="771">
        <f t="shared" si="94"/>
        <v>-165.1</v>
      </c>
      <c r="W999" s="887">
        <v>33.020000000000003</v>
      </c>
      <c r="X999" s="772">
        <f t="shared" si="95"/>
        <v>5911.0099999999993</v>
      </c>
    </row>
    <row r="1000" spans="2:24" ht="15.75" x14ac:dyDescent="0.25">
      <c r="B1000" s="893" t="s">
        <v>313</v>
      </c>
      <c r="C1000" s="892" t="s">
        <v>116</v>
      </c>
      <c r="D1000" s="891">
        <v>40816</v>
      </c>
      <c r="E1000" s="890">
        <v>4637.6400000000003</v>
      </c>
      <c r="F1000" s="889"/>
      <c r="G1000" s="888">
        <v>20</v>
      </c>
      <c r="H1000" s="887">
        <f t="shared" si="90"/>
        <v>10</v>
      </c>
      <c r="I1000" s="887">
        <v>-232.92000000000002</v>
      </c>
      <c r="J1000" s="771">
        <f t="shared" si="91"/>
        <v>2405.63</v>
      </c>
      <c r="K1000" s="887">
        <v>2172.71</v>
      </c>
      <c r="L1000" s="772">
        <f t="shared" si="92"/>
        <v>2464.9300000000003</v>
      </c>
      <c r="N1000" s="893" t="s">
        <v>359</v>
      </c>
      <c r="O1000" s="892" t="s">
        <v>2233</v>
      </c>
      <c r="P1000" s="891">
        <v>44040</v>
      </c>
      <c r="Q1000" s="890">
        <v>3815.29</v>
      </c>
      <c r="R1000" s="889"/>
      <c r="S1000" s="888">
        <v>30</v>
      </c>
      <c r="T1000" s="887">
        <f t="shared" si="93"/>
        <v>1</v>
      </c>
      <c r="U1000" s="887">
        <v>127.19999999999999</v>
      </c>
      <c r="V1000" s="771">
        <f t="shared" si="94"/>
        <v>-105.99999999999999</v>
      </c>
      <c r="W1000" s="887">
        <v>21.2</v>
      </c>
      <c r="X1000" s="772">
        <f t="shared" si="95"/>
        <v>3794.09</v>
      </c>
    </row>
    <row r="1001" spans="2:24" ht="15.75" x14ac:dyDescent="0.25">
      <c r="B1001" s="893" t="s">
        <v>313</v>
      </c>
      <c r="C1001" s="892" t="s">
        <v>116</v>
      </c>
      <c r="D1001" s="891">
        <v>40847</v>
      </c>
      <c r="E1001" s="890">
        <v>6008.59</v>
      </c>
      <c r="F1001" s="889"/>
      <c r="G1001" s="888">
        <v>20</v>
      </c>
      <c r="H1001" s="887">
        <f t="shared" si="90"/>
        <v>10</v>
      </c>
      <c r="I1001" s="887">
        <v>-303.12</v>
      </c>
      <c r="J1001" s="771">
        <f t="shared" si="91"/>
        <v>3104.0699999999997</v>
      </c>
      <c r="K1001" s="887">
        <v>2800.95</v>
      </c>
      <c r="L1001" s="772">
        <f t="shared" si="92"/>
        <v>3207.6400000000003</v>
      </c>
      <c r="N1001" s="893" t="s">
        <v>359</v>
      </c>
      <c r="O1001" s="892" t="s">
        <v>2234</v>
      </c>
      <c r="P1001" s="891">
        <v>43914</v>
      </c>
      <c r="Q1001" s="890">
        <v>3827.73</v>
      </c>
      <c r="R1001" s="889"/>
      <c r="S1001" s="888">
        <v>30</v>
      </c>
      <c r="T1001" s="887">
        <f t="shared" si="93"/>
        <v>1</v>
      </c>
      <c r="U1001" s="887">
        <v>127.56</v>
      </c>
      <c r="V1001" s="771">
        <f t="shared" si="94"/>
        <v>-116.93</v>
      </c>
      <c r="W1001" s="887">
        <v>10.63</v>
      </c>
      <c r="X1001" s="772">
        <f t="shared" si="95"/>
        <v>3817.1</v>
      </c>
    </row>
    <row r="1002" spans="2:24" ht="15.75" x14ac:dyDescent="0.25">
      <c r="B1002" s="893" t="s">
        <v>313</v>
      </c>
      <c r="C1002" s="892" t="s">
        <v>116</v>
      </c>
      <c r="D1002" s="891">
        <v>40908</v>
      </c>
      <c r="E1002" s="890">
        <v>1477.99</v>
      </c>
      <c r="F1002" s="889"/>
      <c r="G1002" s="888">
        <v>20</v>
      </c>
      <c r="H1002" s="887">
        <f t="shared" si="90"/>
        <v>10</v>
      </c>
      <c r="I1002" s="887">
        <v>-74.28</v>
      </c>
      <c r="J1002" s="771">
        <f t="shared" si="91"/>
        <v>742.04</v>
      </c>
      <c r="K1002" s="887">
        <v>667.76</v>
      </c>
      <c r="L1002" s="772">
        <f t="shared" si="92"/>
        <v>810.23</v>
      </c>
      <c r="N1002" s="893" t="s">
        <v>321</v>
      </c>
      <c r="O1002" s="892" t="s">
        <v>107</v>
      </c>
      <c r="P1002" s="891">
        <v>39447</v>
      </c>
      <c r="Q1002" s="890">
        <v>2060.58</v>
      </c>
      <c r="R1002" s="889"/>
      <c r="S1002" s="888">
        <v>30</v>
      </c>
      <c r="T1002" s="887">
        <f t="shared" si="93"/>
        <v>14</v>
      </c>
      <c r="U1002" s="887">
        <v>69.12</v>
      </c>
      <c r="V1002" s="771">
        <f t="shared" si="94"/>
        <v>833.07</v>
      </c>
      <c r="W1002" s="887">
        <v>902.19</v>
      </c>
      <c r="X1002" s="772">
        <f t="shared" si="95"/>
        <v>1158.3899999999999</v>
      </c>
    </row>
    <row r="1003" spans="2:24" ht="15.75" x14ac:dyDescent="0.25">
      <c r="B1003" s="893" t="s">
        <v>313</v>
      </c>
      <c r="C1003" s="892" t="s">
        <v>116</v>
      </c>
      <c r="D1003" s="891">
        <v>40908</v>
      </c>
      <c r="E1003" s="890">
        <v>1386.83</v>
      </c>
      <c r="F1003" s="889"/>
      <c r="G1003" s="888">
        <v>20</v>
      </c>
      <c r="H1003" s="887">
        <f t="shared" si="90"/>
        <v>10</v>
      </c>
      <c r="I1003" s="887">
        <v>-69.72</v>
      </c>
      <c r="J1003" s="771">
        <f t="shared" si="91"/>
        <v>696.1</v>
      </c>
      <c r="K1003" s="887">
        <v>626.38</v>
      </c>
      <c r="L1003" s="772">
        <f t="shared" si="92"/>
        <v>760.44999999999993</v>
      </c>
      <c r="N1003" s="893" t="s">
        <v>321</v>
      </c>
      <c r="O1003" s="892" t="s">
        <v>107</v>
      </c>
      <c r="P1003" s="891">
        <v>39447</v>
      </c>
      <c r="Q1003" s="890">
        <v>2916.14</v>
      </c>
      <c r="R1003" s="889"/>
      <c r="S1003" s="888">
        <v>30</v>
      </c>
      <c r="T1003" s="887">
        <f t="shared" si="93"/>
        <v>14</v>
      </c>
      <c r="U1003" s="887">
        <v>97.92</v>
      </c>
      <c r="V1003" s="771">
        <f t="shared" si="94"/>
        <v>1179.07</v>
      </c>
      <c r="W1003" s="887">
        <v>1276.99</v>
      </c>
      <c r="X1003" s="772">
        <f t="shared" si="95"/>
        <v>1639.1499999999999</v>
      </c>
    </row>
    <row r="1004" spans="2:24" ht="15.75" x14ac:dyDescent="0.25">
      <c r="B1004" s="893" t="s">
        <v>313</v>
      </c>
      <c r="C1004" s="892" t="s">
        <v>116</v>
      </c>
      <c r="D1004" s="891">
        <v>40908</v>
      </c>
      <c r="E1004" s="890">
        <v>2299.13</v>
      </c>
      <c r="F1004" s="889"/>
      <c r="G1004" s="888">
        <v>20</v>
      </c>
      <c r="H1004" s="887">
        <f t="shared" si="90"/>
        <v>10</v>
      </c>
      <c r="I1004" s="887">
        <v>-115.44000000000001</v>
      </c>
      <c r="J1004" s="771">
        <f t="shared" si="91"/>
        <v>1154</v>
      </c>
      <c r="K1004" s="887">
        <v>1038.56</v>
      </c>
      <c r="L1004" s="772">
        <f t="shared" si="92"/>
        <v>1260.5700000000002</v>
      </c>
      <c r="N1004" s="893" t="s">
        <v>321</v>
      </c>
      <c r="O1004" s="892" t="s">
        <v>107</v>
      </c>
      <c r="P1004" s="891">
        <v>39844</v>
      </c>
      <c r="Q1004" s="890">
        <v>3496.61</v>
      </c>
      <c r="R1004" s="889"/>
      <c r="S1004" s="888">
        <v>30</v>
      </c>
      <c r="T1004" s="887">
        <f t="shared" si="93"/>
        <v>12</v>
      </c>
      <c r="U1004" s="887">
        <v>117.12</v>
      </c>
      <c r="V1004" s="771">
        <f t="shared" si="94"/>
        <v>1262.19</v>
      </c>
      <c r="W1004" s="887">
        <v>1379.31</v>
      </c>
      <c r="X1004" s="772">
        <f t="shared" si="95"/>
        <v>2117.3000000000002</v>
      </c>
    </row>
    <row r="1005" spans="2:24" ht="15.75" x14ac:dyDescent="0.25">
      <c r="B1005" s="893" t="s">
        <v>313</v>
      </c>
      <c r="C1005" s="892" t="s">
        <v>116</v>
      </c>
      <c r="D1005" s="891">
        <v>40999</v>
      </c>
      <c r="E1005" s="890">
        <v>1687.71</v>
      </c>
      <c r="F1005" s="889"/>
      <c r="G1005" s="888">
        <v>20</v>
      </c>
      <c r="H1005" s="887">
        <f t="shared" si="90"/>
        <v>9</v>
      </c>
      <c r="I1005" s="887">
        <v>-84.72</v>
      </c>
      <c r="J1005" s="771">
        <f t="shared" si="91"/>
        <v>825.82</v>
      </c>
      <c r="K1005" s="887">
        <v>741.1</v>
      </c>
      <c r="L1005" s="772">
        <f t="shared" si="92"/>
        <v>946.61</v>
      </c>
      <c r="N1005" s="893" t="s">
        <v>321</v>
      </c>
      <c r="O1005" s="892" t="s">
        <v>107</v>
      </c>
      <c r="P1005" s="891">
        <v>40786</v>
      </c>
      <c r="Q1005" s="890">
        <v>554.91999999999996</v>
      </c>
      <c r="R1005" s="889"/>
      <c r="S1005" s="888">
        <v>30</v>
      </c>
      <c r="T1005" s="887">
        <f t="shared" si="93"/>
        <v>10</v>
      </c>
      <c r="U1005" s="887">
        <v>18.600000000000001</v>
      </c>
      <c r="V1005" s="771">
        <f t="shared" si="94"/>
        <v>154.33000000000001</v>
      </c>
      <c r="W1005" s="887">
        <v>172.93</v>
      </c>
      <c r="X1005" s="772">
        <f t="shared" si="95"/>
        <v>381.98999999999995</v>
      </c>
    </row>
    <row r="1006" spans="2:24" ht="15.75" x14ac:dyDescent="0.25">
      <c r="B1006" s="893" t="s">
        <v>313</v>
      </c>
      <c r="C1006" s="892" t="s">
        <v>116</v>
      </c>
      <c r="D1006" s="891">
        <v>40999</v>
      </c>
      <c r="E1006" s="890">
        <v>10288.56</v>
      </c>
      <c r="F1006" s="889"/>
      <c r="G1006" s="888">
        <v>20</v>
      </c>
      <c r="H1006" s="887">
        <f t="shared" si="90"/>
        <v>9</v>
      </c>
      <c r="I1006" s="887">
        <v>-516.6</v>
      </c>
      <c r="J1006" s="771">
        <f t="shared" si="91"/>
        <v>5035.8700000000008</v>
      </c>
      <c r="K1006" s="887">
        <v>4519.2700000000004</v>
      </c>
      <c r="L1006" s="772">
        <f t="shared" si="92"/>
        <v>5769.2899999999991</v>
      </c>
      <c r="N1006" s="893" t="s">
        <v>321</v>
      </c>
      <c r="O1006" s="892" t="s">
        <v>2260</v>
      </c>
      <c r="P1006" s="891">
        <v>41365</v>
      </c>
      <c r="Q1006" s="890">
        <v>360</v>
      </c>
      <c r="R1006" s="889"/>
      <c r="S1006" s="888">
        <v>20</v>
      </c>
      <c r="T1006" s="887">
        <f t="shared" si="93"/>
        <v>8</v>
      </c>
      <c r="U1006" s="887">
        <v>18</v>
      </c>
      <c r="V1006" s="771">
        <f t="shared" si="94"/>
        <v>121.5</v>
      </c>
      <c r="W1006" s="887">
        <v>139.5</v>
      </c>
      <c r="X1006" s="772">
        <f t="shared" si="95"/>
        <v>220.5</v>
      </c>
    </row>
    <row r="1007" spans="2:24" ht="15.75" x14ac:dyDescent="0.25">
      <c r="B1007" s="893" t="s">
        <v>313</v>
      </c>
      <c r="C1007" s="892" t="s">
        <v>116</v>
      </c>
      <c r="D1007" s="891">
        <v>41029</v>
      </c>
      <c r="E1007" s="890">
        <v>5763.55</v>
      </c>
      <c r="F1007" s="889"/>
      <c r="G1007" s="888">
        <v>20</v>
      </c>
      <c r="H1007" s="887">
        <f t="shared" si="90"/>
        <v>9</v>
      </c>
      <c r="I1007" s="887">
        <v>-289.44</v>
      </c>
      <c r="J1007" s="771">
        <f t="shared" si="91"/>
        <v>2797.29</v>
      </c>
      <c r="K1007" s="887">
        <v>2507.85</v>
      </c>
      <c r="L1007" s="772">
        <f t="shared" si="92"/>
        <v>3255.7000000000003</v>
      </c>
      <c r="N1007" s="893" t="s">
        <v>321</v>
      </c>
      <c r="O1007" s="892" t="s">
        <v>2260</v>
      </c>
      <c r="P1007" s="891">
        <v>41365</v>
      </c>
      <c r="Q1007" s="890">
        <v>360</v>
      </c>
      <c r="R1007" s="889"/>
      <c r="S1007" s="888">
        <v>20</v>
      </c>
      <c r="T1007" s="887">
        <f t="shared" si="93"/>
        <v>8</v>
      </c>
      <c r="U1007" s="887">
        <v>18</v>
      </c>
      <c r="V1007" s="771">
        <f t="shared" si="94"/>
        <v>121.5</v>
      </c>
      <c r="W1007" s="887">
        <v>139.5</v>
      </c>
      <c r="X1007" s="772">
        <f t="shared" si="95"/>
        <v>220.5</v>
      </c>
    </row>
    <row r="1008" spans="2:24" ht="15.75" x14ac:dyDescent="0.25">
      <c r="B1008" s="893" t="s">
        <v>313</v>
      </c>
      <c r="C1008" s="892" t="s">
        <v>116</v>
      </c>
      <c r="D1008" s="891">
        <v>41029</v>
      </c>
      <c r="E1008" s="890">
        <v>1290.73</v>
      </c>
      <c r="F1008" s="889"/>
      <c r="G1008" s="888">
        <v>20</v>
      </c>
      <c r="H1008" s="887">
        <f t="shared" si="90"/>
        <v>9</v>
      </c>
      <c r="I1008" s="887">
        <v>-64.800000000000011</v>
      </c>
      <c r="J1008" s="771">
        <f t="shared" si="91"/>
        <v>626.27</v>
      </c>
      <c r="K1008" s="887">
        <v>561.47</v>
      </c>
      <c r="L1008" s="772">
        <f t="shared" si="92"/>
        <v>729.26</v>
      </c>
      <c r="N1008" s="893" t="s">
        <v>321</v>
      </c>
      <c r="O1008" s="892" t="s">
        <v>2260</v>
      </c>
      <c r="P1008" s="891">
        <v>41426</v>
      </c>
      <c r="Q1008" s="890">
        <v>360</v>
      </c>
      <c r="R1008" s="889"/>
      <c r="S1008" s="888">
        <v>20</v>
      </c>
      <c r="T1008" s="887">
        <f t="shared" si="93"/>
        <v>8</v>
      </c>
      <c r="U1008" s="887">
        <v>18.72</v>
      </c>
      <c r="V1008" s="771">
        <f t="shared" si="94"/>
        <v>110.1</v>
      </c>
      <c r="W1008" s="887">
        <v>128.82</v>
      </c>
      <c r="X1008" s="772">
        <f t="shared" si="95"/>
        <v>231.18</v>
      </c>
    </row>
    <row r="1009" spans="2:24" ht="15.75" x14ac:dyDescent="0.25">
      <c r="B1009" s="893" t="s">
        <v>313</v>
      </c>
      <c r="C1009" s="892" t="s">
        <v>116</v>
      </c>
      <c r="D1009" s="891">
        <v>41060</v>
      </c>
      <c r="E1009" s="890">
        <v>2183.3000000000002</v>
      </c>
      <c r="F1009" s="889"/>
      <c r="G1009" s="888">
        <v>20</v>
      </c>
      <c r="H1009" s="887">
        <f t="shared" si="90"/>
        <v>9</v>
      </c>
      <c r="I1009" s="887">
        <v>-109.56</v>
      </c>
      <c r="J1009" s="771">
        <f t="shared" si="91"/>
        <v>1050.5</v>
      </c>
      <c r="K1009" s="887">
        <v>940.94</v>
      </c>
      <c r="L1009" s="772">
        <f t="shared" si="92"/>
        <v>1242.3600000000001</v>
      </c>
      <c r="N1009" s="893" t="s">
        <v>321</v>
      </c>
      <c r="O1009" s="892" t="s">
        <v>2264</v>
      </c>
      <c r="P1009" s="891">
        <v>41548</v>
      </c>
      <c r="Q1009" s="890">
        <v>1525</v>
      </c>
      <c r="R1009" s="889"/>
      <c r="S1009" s="888">
        <v>20</v>
      </c>
      <c r="T1009" s="887">
        <f t="shared" si="93"/>
        <v>8</v>
      </c>
      <c r="U1009" s="887">
        <v>81.240000000000009</v>
      </c>
      <c r="V1009" s="771">
        <f t="shared" si="94"/>
        <v>442.33000000000004</v>
      </c>
      <c r="W1009" s="887">
        <v>523.57000000000005</v>
      </c>
      <c r="X1009" s="772">
        <f t="shared" si="95"/>
        <v>1001.43</v>
      </c>
    </row>
    <row r="1010" spans="2:24" ht="15.75" x14ac:dyDescent="0.25">
      <c r="B1010" s="893" t="s">
        <v>313</v>
      </c>
      <c r="C1010" s="892" t="s">
        <v>116</v>
      </c>
      <c r="D1010" s="891">
        <v>41121</v>
      </c>
      <c r="E1010" s="890">
        <v>844.81</v>
      </c>
      <c r="F1010" s="889"/>
      <c r="G1010" s="888">
        <v>20</v>
      </c>
      <c r="H1010" s="887">
        <f t="shared" si="90"/>
        <v>9</v>
      </c>
      <c r="I1010" s="887">
        <v>-42.36</v>
      </c>
      <c r="J1010" s="771">
        <f t="shared" si="91"/>
        <v>399.34000000000003</v>
      </c>
      <c r="K1010" s="887">
        <v>356.98</v>
      </c>
      <c r="L1010" s="772">
        <f t="shared" si="92"/>
        <v>487.82999999999993</v>
      </c>
      <c r="N1010" s="893" t="s">
        <v>321</v>
      </c>
      <c r="O1010" s="892" t="s">
        <v>2260</v>
      </c>
      <c r="P1010" s="891">
        <v>41913</v>
      </c>
      <c r="Q1010" s="890">
        <v>360</v>
      </c>
      <c r="R1010" s="889"/>
      <c r="S1010" s="888">
        <v>20</v>
      </c>
      <c r="T1010" s="887">
        <f t="shared" si="93"/>
        <v>7</v>
      </c>
      <c r="U1010" s="887">
        <v>18</v>
      </c>
      <c r="V1010" s="771">
        <f t="shared" si="94"/>
        <v>94.5</v>
      </c>
      <c r="W1010" s="887">
        <v>112.5</v>
      </c>
      <c r="X1010" s="772">
        <f t="shared" si="95"/>
        <v>247.5</v>
      </c>
    </row>
    <row r="1011" spans="2:24" ht="15.75" x14ac:dyDescent="0.25">
      <c r="B1011" s="893" t="s">
        <v>313</v>
      </c>
      <c r="C1011" s="892" t="s">
        <v>116</v>
      </c>
      <c r="D1011" s="891">
        <v>41121</v>
      </c>
      <c r="E1011" s="890">
        <v>4272.3500000000004</v>
      </c>
      <c r="F1011" s="889"/>
      <c r="G1011" s="888">
        <v>20</v>
      </c>
      <c r="H1011" s="887">
        <f t="shared" si="90"/>
        <v>9</v>
      </c>
      <c r="I1011" s="887">
        <v>-214.44</v>
      </c>
      <c r="J1011" s="771">
        <f t="shared" si="91"/>
        <v>2020.04</v>
      </c>
      <c r="K1011" s="887">
        <v>1805.6</v>
      </c>
      <c r="L1011" s="772">
        <f t="shared" si="92"/>
        <v>2466.7500000000005</v>
      </c>
      <c r="N1011" s="893" t="s">
        <v>321</v>
      </c>
      <c r="O1011" s="892" t="s">
        <v>2260</v>
      </c>
      <c r="P1011" s="891">
        <v>42064</v>
      </c>
      <c r="Q1011" s="890">
        <v>360</v>
      </c>
      <c r="R1011" s="889"/>
      <c r="S1011" s="888">
        <v>20</v>
      </c>
      <c r="T1011" s="887">
        <f t="shared" si="93"/>
        <v>6</v>
      </c>
      <c r="U1011" s="887">
        <v>18.600000000000001</v>
      </c>
      <c r="V1011" s="771">
        <f t="shared" si="94"/>
        <v>81.25</v>
      </c>
      <c r="W1011" s="887">
        <v>99.85</v>
      </c>
      <c r="X1011" s="772">
        <f t="shared" si="95"/>
        <v>260.14999999999998</v>
      </c>
    </row>
    <row r="1012" spans="2:24" ht="15.75" x14ac:dyDescent="0.25">
      <c r="B1012" s="893" t="s">
        <v>313</v>
      </c>
      <c r="C1012" s="892" t="s">
        <v>116</v>
      </c>
      <c r="D1012" s="891">
        <v>41182</v>
      </c>
      <c r="E1012" s="890">
        <v>684.05</v>
      </c>
      <c r="F1012" s="889"/>
      <c r="G1012" s="888">
        <v>20</v>
      </c>
      <c r="H1012" s="887">
        <f t="shared" si="90"/>
        <v>9</v>
      </c>
      <c r="I1012" s="887">
        <v>-34.32</v>
      </c>
      <c r="J1012" s="771">
        <f t="shared" si="91"/>
        <v>317.45</v>
      </c>
      <c r="K1012" s="887">
        <v>283.13</v>
      </c>
      <c r="L1012" s="772">
        <f t="shared" si="92"/>
        <v>400.91999999999996</v>
      </c>
      <c r="N1012" s="893" t="s">
        <v>321</v>
      </c>
      <c r="O1012" s="892" t="s">
        <v>2260</v>
      </c>
      <c r="P1012" s="891">
        <v>42125</v>
      </c>
      <c r="Q1012" s="890">
        <v>360</v>
      </c>
      <c r="R1012" s="889"/>
      <c r="S1012" s="888">
        <v>20</v>
      </c>
      <c r="T1012" s="887">
        <f t="shared" si="93"/>
        <v>6</v>
      </c>
      <c r="U1012" s="887">
        <v>18.72</v>
      </c>
      <c r="V1012" s="771">
        <f t="shared" si="94"/>
        <v>79.13</v>
      </c>
      <c r="W1012" s="887">
        <v>97.85</v>
      </c>
      <c r="X1012" s="772">
        <f t="shared" si="95"/>
        <v>262.14999999999998</v>
      </c>
    </row>
    <row r="1013" spans="2:24" ht="15.75" x14ac:dyDescent="0.25">
      <c r="B1013" s="893" t="s">
        <v>313</v>
      </c>
      <c r="C1013" s="892" t="s">
        <v>116</v>
      </c>
      <c r="D1013" s="891">
        <v>41182</v>
      </c>
      <c r="E1013" s="890">
        <v>3868.24</v>
      </c>
      <c r="F1013" s="889"/>
      <c r="G1013" s="888">
        <v>20</v>
      </c>
      <c r="H1013" s="887">
        <f t="shared" si="90"/>
        <v>9</v>
      </c>
      <c r="I1013" s="887">
        <v>-194.28000000000003</v>
      </c>
      <c r="J1013" s="771">
        <f t="shared" si="91"/>
        <v>1796.62</v>
      </c>
      <c r="K1013" s="887">
        <v>1602.34</v>
      </c>
      <c r="L1013" s="772">
        <f t="shared" si="92"/>
        <v>2265.8999999999996</v>
      </c>
      <c r="N1013" s="893" t="s">
        <v>321</v>
      </c>
      <c r="O1013" s="892" t="s">
        <v>2260</v>
      </c>
      <c r="P1013" s="891">
        <v>42156</v>
      </c>
      <c r="Q1013" s="890">
        <v>360</v>
      </c>
      <c r="R1013" s="889"/>
      <c r="S1013" s="888">
        <v>20</v>
      </c>
      <c r="T1013" s="887">
        <f t="shared" si="93"/>
        <v>6</v>
      </c>
      <c r="U1013" s="887">
        <v>17.52</v>
      </c>
      <c r="V1013" s="771">
        <f t="shared" si="94"/>
        <v>96.77000000000001</v>
      </c>
      <c r="W1013" s="887">
        <v>114.29</v>
      </c>
      <c r="X1013" s="772">
        <f t="shared" si="95"/>
        <v>245.70999999999998</v>
      </c>
    </row>
    <row r="1014" spans="2:24" ht="15.75" x14ac:dyDescent="0.25">
      <c r="B1014" s="893" t="s">
        <v>313</v>
      </c>
      <c r="C1014" s="892" t="s">
        <v>116</v>
      </c>
      <c r="D1014" s="891">
        <v>41182</v>
      </c>
      <c r="E1014" s="890">
        <v>3128.22</v>
      </c>
      <c r="F1014" s="889"/>
      <c r="G1014" s="888">
        <v>20</v>
      </c>
      <c r="H1014" s="887">
        <f t="shared" si="90"/>
        <v>9</v>
      </c>
      <c r="I1014" s="887">
        <v>-157.07999999999998</v>
      </c>
      <c r="J1014" s="771">
        <f t="shared" si="91"/>
        <v>1452.9299999999998</v>
      </c>
      <c r="K1014" s="887">
        <v>1295.8499999999999</v>
      </c>
      <c r="L1014" s="772">
        <f t="shared" si="92"/>
        <v>1832.37</v>
      </c>
      <c r="N1014" s="893" t="s">
        <v>321</v>
      </c>
      <c r="O1014" s="892" t="s">
        <v>2260</v>
      </c>
      <c r="P1014" s="891">
        <v>42401</v>
      </c>
      <c r="Q1014" s="890">
        <v>360</v>
      </c>
      <c r="R1014" s="889"/>
      <c r="S1014" s="888">
        <v>20</v>
      </c>
      <c r="T1014" s="887">
        <f t="shared" si="93"/>
        <v>5</v>
      </c>
      <c r="U1014" s="887">
        <v>17.88</v>
      </c>
      <c r="V1014" s="771">
        <f t="shared" si="94"/>
        <v>73.31</v>
      </c>
      <c r="W1014" s="887">
        <v>91.19</v>
      </c>
      <c r="X1014" s="772">
        <f t="shared" si="95"/>
        <v>268.81</v>
      </c>
    </row>
    <row r="1015" spans="2:24" ht="15.75" x14ac:dyDescent="0.25">
      <c r="B1015" s="893" t="s">
        <v>313</v>
      </c>
      <c r="C1015" s="892" t="s">
        <v>116</v>
      </c>
      <c r="D1015" s="891">
        <v>41182</v>
      </c>
      <c r="E1015" s="890">
        <v>1214.08</v>
      </c>
      <c r="F1015" s="889"/>
      <c r="G1015" s="888">
        <v>20</v>
      </c>
      <c r="H1015" s="887">
        <f t="shared" si="90"/>
        <v>9</v>
      </c>
      <c r="I1015" s="887">
        <v>-60.96</v>
      </c>
      <c r="J1015" s="771">
        <f t="shared" si="91"/>
        <v>563.86</v>
      </c>
      <c r="K1015" s="887">
        <v>502.9</v>
      </c>
      <c r="L1015" s="772">
        <f t="shared" si="92"/>
        <v>711.18</v>
      </c>
      <c r="N1015" s="893" t="s">
        <v>321</v>
      </c>
      <c r="O1015" s="892" t="s">
        <v>2260</v>
      </c>
      <c r="P1015" s="891">
        <v>42430</v>
      </c>
      <c r="Q1015" s="890">
        <v>360</v>
      </c>
      <c r="R1015" s="889"/>
      <c r="S1015" s="888">
        <v>20</v>
      </c>
      <c r="T1015" s="887">
        <f t="shared" si="93"/>
        <v>5</v>
      </c>
      <c r="U1015" s="887">
        <v>18.48</v>
      </c>
      <c r="V1015" s="771">
        <f t="shared" si="94"/>
        <v>64.52</v>
      </c>
      <c r="W1015" s="887">
        <v>83</v>
      </c>
      <c r="X1015" s="772">
        <f t="shared" si="95"/>
        <v>277</v>
      </c>
    </row>
    <row r="1016" spans="2:24" ht="15.75" x14ac:dyDescent="0.25">
      <c r="B1016" s="893" t="s">
        <v>313</v>
      </c>
      <c r="C1016" s="892" t="s">
        <v>116</v>
      </c>
      <c r="D1016" s="891">
        <v>41182</v>
      </c>
      <c r="E1016" s="890">
        <v>9248.61</v>
      </c>
      <c r="F1016" s="889"/>
      <c r="G1016" s="888">
        <v>20</v>
      </c>
      <c r="H1016" s="887">
        <f t="shared" si="90"/>
        <v>9</v>
      </c>
      <c r="I1016" s="887">
        <v>-464.40000000000003</v>
      </c>
      <c r="J1016" s="771">
        <f t="shared" si="91"/>
        <v>4295.54</v>
      </c>
      <c r="K1016" s="887">
        <v>3831.14</v>
      </c>
      <c r="L1016" s="772">
        <f t="shared" si="92"/>
        <v>5417.4700000000012</v>
      </c>
      <c r="N1016" s="893" t="s">
        <v>321</v>
      </c>
      <c r="O1016" s="892" t="s">
        <v>2260</v>
      </c>
      <c r="P1016" s="891">
        <v>42461</v>
      </c>
      <c r="Q1016" s="890">
        <v>360</v>
      </c>
      <c r="R1016" s="889"/>
      <c r="S1016" s="888">
        <v>20</v>
      </c>
      <c r="T1016" s="887">
        <f t="shared" si="93"/>
        <v>5</v>
      </c>
      <c r="U1016" s="887">
        <v>12.96</v>
      </c>
      <c r="V1016" s="771">
        <f t="shared" si="94"/>
        <v>152.5</v>
      </c>
      <c r="W1016" s="887">
        <v>165.46</v>
      </c>
      <c r="X1016" s="772">
        <f t="shared" si="95"/>
        <v>194.54</v>
      </c>
    </row>
    <row r="1017" spans="2:24" ht="15.75" x14ac:dyDescent="0.25">
      <c r="B1017" s="893" t="s">
        <v>313</v>
      </c>
      <c r="C1017" s="892" t="s">
        <v>116</v>
      </c>
      <c r="D1017" s="891">
        <v>41213</v>
      </c>
      <c r="E1017" s="890">
        <v>1790.3</v>
      </c>
      <c r="F1017" s="889"/>
      <c r="G1017" s="888">
        <v>20</v>
      </c>
      <c r="H1017" s="887">
        <f t="shared" si="90"/>
        <v>9</v>
      </c>
      <c r="I1017" s="887">
        <v>-89.88</v>
      </c>
      <c r="J1017" s="771">
        <f t="shared" si="91"/>
        <v>823.9</v>
      </c>
      <c r="K1017" s="887">
        <v>734.02</v>
      </c>
      <c r="L1017" s="772">
        <f t="shared" si="92"/>
        <v>1056.28</v>
      </c>
      <c r="N1017" s="893" t="s">
        <v>321</v>
      </c>
      <c r="O1017" s="892" t="s">
        <v>2260</v>
      </c>
      <c r="P1017" s="891">
        <v>42552</v>
      </c>
      <c r="Q1017" s="890">
        <v>360</v>
      </c>
      <c r="R1017" s="889"/>
      <c r="S1017" s="888">
        <v>20</v>
      </c>
      <c r="T1017" s="887">
        <f t="shared" si="93"/>
        <v>5</v>
      </c>
      <c r="U1017" s="887">
        <v>18</v>
      </c>
      <c r="V1017" s="771">
        <f t="shared" si="94"/>
        <v>63</v>
      </c>
      <c r="W1017" s="887">
        <v>81</v>
      </c>
      <c r="X1017" s="772">
        <f t="shared" si="95"/>
        <v>279</v>
      </c>
    </row>
    <row r="1018" spans="2:24" ht="15.75" x14ac:dyDescent="0.25">
      <c r="B1018" s="893" t="s">
        <v>313</v>
      </c>
      <c r="C1018" s="892" t="s">
        <v>116</v>
      </c>
      <c r="D1018" s="891">
        <v>41213</v>
      </c>
      <c r="E1018" s="890">
        <v>556.01</v>
      </c>
      <c r="F1018" s="889"/>
      <c r="G1018" s="888">
        <v>20</v>
      </c>
      <c r="H1018" s="887">
        <f t="shared" si="90"/>
        <v>9</v>
      </c>
      <c r="I1018" s="887">
        <v>-27.839999999999996</v>
      </c>
      <c r="J1018" s="771">
        <f t="shared" si="91"/>
        <v>256.02</v>
      </c>
      <c r="K1018" s="887">
        <v>228.18</v>
      </c>
      <c r="L1018" s="772">
        <f t="shared" si="92"/>
        <v>327.83</v>
      </c>
      <c r="N1018" s="893" t="s">
        <v>321</v>
      </c>
      <c r="O1018" s="892" t="s">
        <v>2260</v>
      </c>
      <c r="P1018" s="891">
        <v>42614</v>
      </c>
      <c r="Q1018" s="890">
        <v>360</v>
      </c>
      <c r="R1018" s="889"/>
      <c r="S1018" s="888">
        <v>20</v>
      </c>
      <c r="T1018" s="887">
        <f t="shared" si="93"/>
        <v>5</v>
      </c>
      <c r="U1018" s="887">
        <v>18.96</v>
      </c>
      <c r="V1018" s="771">
        <f t="shared" si="94"/>
        <v>55.74</v>
      </c>
      <c r="W1018" s="887">
        <v>74.7</v>
      </c>
      <c r="X1018" s="772">
        <f t="shared" si="95"/>
        <v>285.3</v>
      </c>
    </row>
    <row r="1019" spans="2:24" ht="15.75" x14ac:dyDescent="0.25">
      <c r="B1019" s="893" t="s">
        <v>313</v>
      </c>
      <c r="C1019" s="892" t="s">
        <v>116</v>
      </c>
      <c r="D1019" s="891">
        <v>34334</v>
      </c>
      <c r="E1019" s="890">
        <v>5733.85</v>
      </c>
      <c r="F1019" s="889"/>
      <c r="G1019" s="888">
        <v>8.3333333333333329E-2</v>
      </c>
      <c r="H1019" s="887">
        <f t="shared" si="90"/>
        <v>8.3333333333333329E-2</v>
      </c>
      <c r="I1019" s="887">
        <v>0</v>
      </c>
      <c r="J1019" s="771">
        <f t="shared" si="91"/>
        <v>5733.85</v>
      </c>
      <c r="K1019" s="887">
        <v>5733.85</v>
      </c>
      <c r="L1019" s="772">
        <f t="shared" si="92"/>
        <v>0</v>
      </c>
      <c r="N1019" s="893" t="s">
        <v>321</v>
      </c>
      <c r="O1019" s="892" t="s">
        <v>2260</v>
      </c>
      <c r="P1019" s="891">
        <v>42826</v>
      </c>
      <c r="Q1019" s="890">
        <v>360</v>
      </c>
      <c r="R1019" s="889"/>
      <c r="S1019" s="888">
        <v>20</v>
      </c>
      <c r="T1019" s="887">
        <f t="shared" si="93"/>
        <v>4</v>
      </c>
      <c r="U1019" s="887">
        <v>18</v>
      </c>
      <c r="V1019" s="771">
        <f t="shared" si="94"/>
        <v>49.5</v>
      </c>
      <c r="W1019" s="887">
        <v>67.5</v>
      </c>
      <c r="X1019" s="772">
        <f t="shared" si="95"/>
        <v>292.5</v>
      </c>
    </row>
    <row r="1020" spans="2:24" ht="15.75" x14ac:dyDescent="0.25">
      <c r="B1020" s="893" t="s">
        <v>313</v>
      </c>
      <c r="C1020" s="892" t="s">
        <v>116</v>
      </c>
      <c r="D1020" s="891">
        <v>34334</v>
      </c>
      <c r="E1020" s="890">
        <v>30174.61</v>
      </c>
      <c r="F1020" s="889"/>
      <c r="G1020" s="888">
        <v>8.3333333333333329E-2</v>
      </c>
      <c r="H1020" s="887">
        <f t="shared" si="90"/>
        <v>8.3333333333333329E-2</v>
      </c>
      <c r="I1020" s="887">
        <v>0</v>
      </c>
      <c r="J1020" s="771">
        <f t="shared" si="91"/>
        <v>30174.61</v>
      </c>
      <c r="K1020" s="887">
        <v>30174.61</v>
      </c>
      <c r="L1020" s="772">
        <f t="shared" si="92"/>
        <v>0</v>
      </c>
      <c r="N1020" s="893" t="s">
        <v>321</v>
      </c>
      <c r="O1020" s="892" t="s">
        <v>2260</v>
      </c>
      <c r="P1020" s="891">
        <v>42948</v>
      </c>
      <c r="Q1020" s="890">
        <v>360</v>
      </c>
      <c r="R1020" s="889"/>
      <c r="S1020" s="888">
        <v>20</v>
      </c>
      <c r="T1020" s="887">
        <f t="shared" si="93"/>
        <v>4</v>
      </c>
      <c r="U1020" s="887">
        <v>19.200000000000003</v>
      </c>
      <c r="V1020" s="771">
        <f t="shared" si="94"/>
        <v>33.36</v>
      </c>
      <c r="W1020" s="887">
        <v>52.56</v>
      </c>
      <c r="X1020" s="772">
        <f t="shared" si="95"/>
        <v>307.44</v>
      </c>
    </row>
    <row r="1021" spans="2:24" ht="15.75" x14ac:dyDescent="0.25">
      <c r="B1021" s="893" t="s">
        <v>313</v>
      </c>
      <c r="C1021" s="892" t="s">
        <v>116</v>
      </c>
      <c r="D1021" s="891">
        <v>34334</v>
      </c>
      <c r="E1021" s="890">
        <v>33770</v>
      </c>
      <c r="F1021" s="889"/>
      <c r="G1021" s="888">
        <v>8.3333333333333329E-2</v>
      </c>
      <c r="H1021" s="887">
        <f t="shared" si="90"/>
        <v>8.3333333333333329E-2</v>
      </c>
      <c r="I1021" s="887">
        <v>0</v>
      </c>
      <c r="J1021" s="771">
        <f t="shared" si="91"/>
        <v>33770</v>
      </c>
      <c r="K1021" s="887">
        <v>33770</v>
      </c>
      <c r="L1021" s="772">
        <f t="shared" si="92"/>
        <v>0</v>
      </c>
      <c r="N1021" s="893" t="s">
        <v>321</v>
      </c>
      <c r="O1021" s="892" t="s">
        <v>2239</v>
      </c>
      <c r="P1021" s="891">
        <v>42704</v>
      </c>
      <c r="Q1021" s="890">
        <v>1011.84</v>
      </c>
      <c r="R1021" s="889"/>
      <c r="S1021" s="888">
        <v>20</v>
      </c>
      <c r="T1021" s="887">
        <f t="shared" si="93"/>
        <v>5</v>
      </c>
      <c r="U1021" s="887">
        <v>50.64</v>
      </c>
      <c r="V1021" s="771">
        <f t="shared" si="94"/>
        <v>122.38000000000001</v>
      </c>
      <c r="W1021" s="887">
        <v>173.02</v>
      </c>
      <c r="X1021" s="772">
        <f t="shared" si="95"/>
        <v>838.82</v>
      </c>
    </row>
    <row r="1022" spans="2:24" ht="15.75" x14ac:dyDescent="0.25">
      <c r="B1022" s="893" t="s">
        <v>313</v>
      </c>
      <c r="C1022" s="892" t="s">
        <v>116</v>
      </c>
      <c r="D1022" s="891">
        <v>34699</v>
      </c>
      <c r="E1022" s="890">
        <v>11161.06</v>
      </c>
      <c r="F1022" s="889"/>
      <c r="G1022" s="888">
        <v>8.3333333333333329E-2</v>
      </c>
      <c r="H1022" s="887">
        <f t="shared" si="90"/>
        <v>8.3333333333333329E-2</v>
      </c>
      <c r="I1022" s="887">
        <v>0</v>
      </c>
      <c r="J1022" s="771">
        <f t="shared" si="91"/>
        <v>11161.06</v>
      </c>
      <c r="K1022" s="887">
        <v>11161.06</v>
      </c>
      <c r="L1022" s="772">
        <f t="shared" si="92"/>
        <v>0</v>
      </c>
      <c r="N1022" s="893" t="s">
        <v>321</v>
      </c>
      <c r="O1022" s="892" t="s">
        <v>2250</v>
      </c>
      <c r="P1022" s="891">
        <v>39844</v>
      </c>
      <c r="Q1022" s="890">
        <v>3600</v>
      </c>
      <c r="R1022" s="889"/>
      <c r="S1022" s="888">
        <v>30</v>
      </c>
      <c r="T1022" s="887">
        <f t="shared" si="93"/>
        <v>12</v>
      </c>
      <c r="U1022" s="887">
        <v>120.48000000000002</v>
      </c>
      <c r="V1022" s="771">
        <f t="shared" si="94"/>
        <v>1209.44</v>
      </c>
      <c r="W1022" s="887">
        <v>1329.92</v>
      </c>
      <c r="X1022" s="772">
        <f t="shared" si="95"/>
        <v>2270.08</v>
      </c>
    </row>
    <row r="1023" spans="2:24" ht="15.75" x14ac:dyDescent="0.25">
      <c r="B1023" s="893" t="s">
        <v>313</v>
      </c>
      <c r="C1023" s="892" t="s">
        <v>116</v>
      </c>
      <c r="D1023" s="891">
        <v>34699</v>
      </c>
      <c r="E1023" s="890">
        <v>20529.98</v>
      </c>
      <c r="F1023" s="889"/>
      <c r="G1023" s="888">
        <v>8.3333333333333329E-2</v>
      </c>
      <c r="H1023" s="887">
        <f t="shared" si="90"/>
        <v>8.3333333333333329E-2</v>
      </c>
      <c r="I1023" s="887">
        <v>0</v>
      </c>
      <c r="J1023" s="771">
        <f t="shared" si="91"/>
        <v>20529.98</v>
      </c>
      <c r="K1023" s="887">
        <v>20529.98</v>
      </c>
      <c r="L1023" s="772">
        <f t="shared" si="92"/>
        <v>0</v>
      </c>
      <c r="N1023" s="893" t="s">
        <v>321</v>
      </c>
      <c r="O1023" s="892" t="s">
        <v>2250</v>
      </c>
      <c r="P1023" s="891">
        <v>40816</v>
      </c>
      <c r="Q1023" s="890">
        <v>1080</v>
      </c>
      <c r="R1023" s="889"/>
      <c r="S1023" s="888">
        <v>30</v>
      </c>
      <c r="T1023" s="887">
        <f t="shared" si="93"/>
        <v>10</v>
      </c>
      <c r="U1023" s="887">
        <v>36.120000000000005</v>
      </c>
      <c r="V1023" s="771">
        <f t="shared" si="94"/>
        <v>297.86</v>
      </c>
      <c r="W1023" s="887">
        <v>333.98</v>
      </c>
      <c r="X1023" s="772">
        <f t="shared" si="95"/>
        <v>746.02</v>
      </c>
    </row>
    <row r="1024" spans="2:24" ht="15.75" x14ac:dyDescent="0.25">
      <c r="B1024" s="893" t="s">
        <v>313</v>
      </c>
      <c r="C1024" s="892" t="s">
        <v>116</v>
      </c>
      <c r="D1024" s="891">
        <v>34699</v>
      </c>
      <c r="E1024" s="890">
        <v>44540.56</v>
      </c>
      <c r="F1024" s="889"/>
      <c r="G1024" s="888">
        <v>8.3333333333333329E-2</v>
      </c>
      <c r="H1024" s="887">
        <f t="shared" si="90"/>
        <v>8.3333333333333329E-2</v>
      </c>
      <c r="I1024" s="887">
        <v>0</v>
      </c>
      <c r="J1024" s="771">
        <f t="shared" si="91"/>
        <v>44540.56</v>
      </c>
      <c r="K1024" s="887">
        <v>44540.56</v>
      </c>
      <c r="L1024" s="772">
        <f t="shared" si="92"/>
        <v>0</v>
      </c>
      <c r="N1024" s="893" t="s">
        <v>321</v>
      </c>
      <c r="O1024" s="892" t="s">
        <v>2250</v>
      </c>
      <c r="P1024" s="891">
        <v>40237</v>
      </c>
      <c r="Q1024" s="890">
        <v>1080</v>
      </c>
      <c r="R1024" s="889"/>
      <c r="S1024" s="888">
        <v>30</v>
      </c>
      <c r="T1024" s="887">
        <f t="shared" si="93"/>
        <v>11</v>
      </c>
      <c r="U1024" s="887">
        <v>36.120000000000005</v>
      </c>
      <c r="V1024" s="771">
        <f t="shared" si="94"/>
        <v>381.86</v>
      </c>
      <c r="W1024" s="887">
        <v>417.98</v>
      </c>
      <c r="X1024" s="772">
        <f t="shared" si="95"/>
        <v>662.02</v>
      </c>
    </row>
    <row r="1025" spans="2:24" ht="15.75" x14ac:dyDescent="0.25">
      <c r="B1025" s="893" t="s">
        <v>313</v>
      </c>
      <c r="C1025" s="892" t="s">
        <v>116</v>
      </c>
      <c r="D1025" s="891">
        <v>34699</v>
      </c>
      <c r="E1025" s="890">
        <v>50330.48</v>
      </c>
      <c r="F1025" s="889"/>
      <c r="G1025" s="888">
        <v>8.3333333333333329E-2</v>
      </c>
      <c r="H1025" s="887">
        <f t="shared" si="90"/>
        <v>8.3333333333333329E-2</v>
      </c>
      <c r="I1025" s="887">
        <v>0</v>
      </c>
      <c r="J1025" s="771">
        <f t="shared" si="91"/>
        <v>50330.48</v>
      </c>
      <c r="K1025" s="887">
        <v>50330.48</v>
      </c>
      <c r="L1025" s="772">
        <f t="shared" si="92"/>
        <v>0</v>
      </c>
      <c r="N1025" s="893" t="s">
        <v>321</v>
      </c>
      <c r="O1025" s="892" t="s">
        <v>2250</v>
      </c>
      <c r="P1025" s="891">
        <v>40999</v>
      </c>
      <c r="Q1025" s="890">
        <v>720</v>
      </c>
      <c r="R1025" s="889"/>
      <c r="S1025" s="888">
        <v>30</v>
      </c>
      <c r="T1025" s="887">
        <f t="shared" si="93"/>
        <v>9</v>
      </c>
      <c r="U1025" s="887">
        <v>24</v>
      </c>
      <c r="V1025" s="771">
        <f t="shared" si="94"/>
        <v>186.73</v>
      </c>
      <c r="W1025" s="887">
        <v>210.73</v>
      </c>
      <c r="X1025" s="772">
        <f t="shared" si="95"/>
        <v>509.27</v>
      </c>
    </row>
    <row r="1026" spans="2:24" ht="15.75" x14ac:dyDescent="0.25">
      <c r="B1026" s="893" t="s">
        <v>313</v>
      </c>
      <c r="C1026" s="892" t="s">
        <v>116</v>
      </c>
      <c r="D1026" s="891">
        <v>35064</v>
      </c>
      <c r="E1026" s="890">
        <v>6159.22</v>
      </c>
      <c r="F1026" s="889"/>
      <c r="G1026" s="888">
        <v>8.3333333333333329E-2</v>
      </c>
      <c r="H1026" s="887">
        <f t="shared" si="90"/>
        <v>8.3333333333333329E-2</v>
      </c>
      <c r="I1026" s="887">
        <v>0</v>
      </c>
      <c r="J1026" s="771">
        <f t="shared" si="91"/>
        <v>6159.22</v>
      </c>
      <c r="K1026" s="887">
        <v>6159.22</v>
      </c>
      <c r="L1026" s="772">
        <f t="shared" si="92"/>
        <v>0</v>
      </c>
      <c r="N1026" s="893" t="s">
        <v>321</v>
      </c>
      <c r="O1026" s="892" t="s">
        <v>2250</v>
      </c>
      <c r="P1026" s="891">
        <v>40574</v>
      </c>
      <c r="Q1026" s="890">
        <v>720</v>
      </c>
      <c r="R1026" s="889"/>
      <c r="S1026" s="888">
        <v>30</v>
      </c>
      <c r="T1026" s="887">
        <f t="shared" si="93"/>
        <v>10</v>
      </c>
      <c r="U1026" s="887">
        <v>24.120000000000005</v>
      </c>
      <c r="V1026" s="771">
        <f t="shared" si="94"/>
        <v>214.68</v>
      </c>
      <c r="W1026" s="887">
        <v>238.8</v>
      </c>
      <c r="X1026" s="772">
        <f t="shared" si="95"/>
        <v>481.2</v>
      </c>
    </row>
    <row r="1027" spans="2:24" ht="15.75" x14ac:dyDescent="0.25">
      <c r="B1027" s="893" t="s">
        <v>313</v>
      </c>
      <c r="C1027" s="892" t="s">
        <v>116</v>
      </c>
      <c r="D1027" s="891">
        <v>35064</v>
      </c>
      <c r="E1027" s="890">
        <v>26809.18</v>
      </c>
      <c r="F1027" s="889"/>
      <c r="G1027" s="888">
        <v>8.3333333333333329E-2</v>
      </c>
      <c r="H1027" s="887">
        <f t="shared" si="90"/>
        <v>8.3333333333333329E-2</v>
      </c>
      <c r="I1027" s="887">
        <v>0</v>
      </c>
      <c r="J1027" s="771">
        <f t="shared" si="91"/>
        <v>26809.18</v>
      </c>
      <c r="K1027" s="887">
        <v>26809.18</v>
      </c>
      <c r="L1027" s="772">
        <f t="shared" si="92"/>
        <v>0</v>
      </c>
      <c r="N1027" s="893" t="s">
        <v>321</v>
      </c>
      <c r="O1027" s="892" t="s">
        <v>2250</v>
      </c>
      <c r="P1027" s="891">
        <v>40209</v>
      </c>
      <c r="Q1027" s="890">
        <v>720</v>
      </c>
      <c r="R1027" s="889"/>
      <c r="S1027" s="888">
        <v>30</v>
      </c>
      <c r="T1027" s="887">
        <f t="shared" si="93"/>
        <v>11</v>
      </c>
      <c r="U1027" s="887">
        <v>24</v>
      </c>
      <c r="V1027" s="771">
        <f t="shared" si="94"/>
        <v>238.86</v>
      </c>
      <c r="W1027" s="887">
        <v>262.86</v>
      </c>
      <c r="X1027" s="772">
        <f t="shared" si="95"/>
        <v>457.14</v>
      </c>
    </row>
    <row r="1028" spans="2:24" ht="15.75" x14ac:dyDescent="0.25">
      <c r="B1028" s="893" t="s">
        <v>313</v>
      </c>
      <c r="C1028" s="892" t="s">
        <v>116</v>
      </c>
      <c r="D1028" s="891">
        <v>35064</v>
      </c>
      <c r="E1028" s="890">
        <v>54474.47</v>
      </c>
      <c r="F1028" s="889"/>
      <c r="G1028" s="888">
        <v>8.3333333333333329E-2</v>
      </c>
      <c r="H1028" s="887">
        <f t="shared" si="90"/>
        <v>8.3333333333333329E-2</v>
      </c>
      <c r="I1028" s="887">
        <v>0</v>
      </c>
      <c r="J1028" s="771">
        <f t="shared" si="91"/>
        <v>54474.47</v>
      </c>
      <c r="K1028" s="887">
        <v>54474.47</v>
      </c>
      <c r="L1028" s="772">
        <f t="shared" si="92"/>
        <v>0</v>
      </c>
      <c r="N1028" s="893" t="s">
        <v>321</v>
      </c>
      <c r="O1028" s="892" t="s">
        <v>2250</v>
      </c>
      <c r="P1028" s="891">
        <v>39478</v>
      </c>
      <c r="Q1028" s="890">
        <v>2880</v>
      </c>
      <c r="R1028" s="889"/>
      <c r="S1028" s="888">
        <v>50</v>
      </c>
      <c r="T1028" s="887">
        <f t="shared" si="93"/>
        <v>13</v>
      </c>
      <c r="U1028" s="887">
        <v>57.720000000000006</v>
      </c>
      <c r="V1028" s="771">
        <f t="shared" si="94"/>
        <v>691.98</v>
      </c>
      <c r="W1028" s="887">
        <v>749.7</v>
      </c>
      <c r="X1028" s="772">
        <f t="shared" si="95"/>
        <v>2130.3000000000002</v>
      </c>
    </row>
    <row r="1029" spans="2:24" ht="15.75" x14ac:dyDescent="0.25">
      <c r="B1029" s="893" t="s">
        <v>313</v>
      </c>
      <c r="C1029" s="892" t="s">
        <v>116</v>
      </c>
      <c r="D1029" s="891">
        <v>35430</v>
      </c>
      <c r="E1029" s="890">
        <v>23430.560000000001</v>
      </c>
      <c r="F1029" s="889"/>
      <c r="G1029" s="888">
        <v>8.3333333333333329E-2</v>
      </c>
      <c r="H1029" s="887">
        <f t="shared" si="90"/>
        <v>8.3333333333333329E-2</v>
      </c>
      <c r="I1029" s="887">
        <v>0</v>
      </c>
      <c r="J1029" s="771">
        <f t="shared" si="91"/>
        <v>23430.560000000001</v>
      </c>
      <c r="K1029" s="887">
        <v>23430.560000000001</v>
      </c>
      <c r="L1029" s="772">
        <f t="shared" si="92"/>
        <v>0</v>
      </c>
      <c r="N1029" s="893" t="s">
        <v>321</v>
      </c>
      <c r="O1029" s="892" t="s">
        <v>2250</v>
      </c>
      <c r="P1029" s="891">
        <v>39447</v>
      </c>
      <c r="Q1029" s="890">
        <v>5400</v>
      </c>
      <c r="R1029" s="889"/>
      <c r="S1029" s="888">
        <v>30</v>
      </c>
      <c r="T1029" s="887">
        <f t="shared" si="93"/>
        <v>14</v>
      </c>
      <c r="U1029" s="887">
        <v>180.60000000000002</v>
      </c>
      <c r="V1029" s="771">
        <f t="shared" si="94"/>
        <v>2179.3000000000002</v>
      </c>
      <c r="W1029" s="887">
        <v>2359.9</v>
      </c>
      <c r="X1029" s="772">
        <f t="shared" si="95"/>
        <v>3040.1</v>
      </c>
    </row>
    <row r="1030" spans="2:24" ht="15.75" x14ac:dyDescent="0.25">
      <c r="B1030" s="893" t="s">
        <v>313</v>
      </c>
      <c r="C1030" s="892" t="s">
        <v>116</v>
      </c>
      <c r="D1030" s="891">
        <v>35430</v>
      </c>
      <c r="E1030" s="890">
        <v>24469.52</v>
      </c>
      <c r="F1030" s="889"/>
      <c r="G1030" s="888">
        <v>8.3333333333333329E-2</v>
      </c>
      <c r="H1030" s="887">
        <f t="shared" si="90"/>
        <v>8.3333333333333329E-2</v>
      </c>
      <c r="I1030" s="887">
        <v>0</v>
      </c>
      <c r="J1030" s="771">
        <f t="shared" si="91"/>
        <v>24469.52</v>
      </c>
      <c r="K1030" s="887">
        <v>24469.52</v>
      </c>
      <c r="L1030" s="772">
        <f t="shared" si="92"/>
        <v>0</v>
      </c>
      <c r="N1030" s="893" t="s">
        <v>321</v>
      </c>
      <c r="O1030" s="892" t="s">
        <v>2250</v>
      </c>
      <c r="P1030" s="891">
        <v>39082</v>
      </c>
      <c r="Q1030" s="890">
        <v>9000</v>
      </c>
      <c r="R1030" s="889"/>
      <c r="S1030" s="888">
        <v>30</v>
      </c>
      <c r="T1030" s="887">
        <f t="shared" si="93"/>
        <v>15</v>
      </c>
      <c r="U1030" s="887">
        <v>301.08</v>
      </c>
      <c r="V1030" s="771">
        <f t="shared" si="94"/>
        <v>3932.46</v>
      </c>
      <c r="W1030" s="887">
        <v>4233.54</v>
      </c>
      <c r="X1030" s="772">
        <f t="shared" si="95"/>
        <v>4766.46</v>
      </c>
    </row>
    <row r="1031" spans="2:24" ht="15.75" x14ac:dyDescent="0.25">
      <c r="B1031" s="893" t="s">
        <v>313</v>
      </c>
      <c r="C1031" s="892" t="s">
        <v>116</v>
      </c>
      <c r="D1031" s="891">
        <v>35430</v>
      </c>
      <c r="E1031" s="890">
        <v>9229.7099999999991</v>
      </c>
      <c r="F1031" s="889"/>
      <c r="G1031" s="888">
        <v>8.3333333333333329E-2</v>
      </c>
      <c r="H1031" s="887">
        <f t="shared" si="90"/>
        <v>8.3333333333333329E-2</v>
      </c>
      <c r="I1031" s="887">
        <v>0</v>
      </c>
      <c r="J1031" s="771">
        <f t="shared" si="91"/>
        <v>9229.7099999999991</v>
      </c>
      <c r="K1031" s="887">
        <v>9229.7099999999991</v>
      </c>
      <c r="L1031" s="772">
        <f t="shared" si="92"/>
        <v>0</v>
      </c>
      <c r="N1031" s="893" t="s">
        <v>307</v>
      </c>
      <c r="O1031" s="892" t="s">
        <v>2250</v>
      </c>
      <c r="P1031" s="891">
        <v>37621</v>
      </c>
      <c r="Q1031" s="890">
        <v>4249.2299999999996</v>
      </c>
      <c r="R1031" s="889"/>
      <c r="S1031" s="888">
        <v>30</v>
      </c>
      <c r="T1031" s="887">
        <f t="shared" si="93"/>
        <v>19</v>
      </c>
      <c r="U1031" s="887">
        <v>142.19999999999999</v>
      </c>
      <c r="V1031" s="771">
        <f t="shared" si="94"/>
        <v>2423.7000000000003</v>
      </c>
      <c r="W1031" s="887">
        <v>2565.9</v>
      </c>
      <c r="X1031" s="772">
        <f t="shared" si="95"/>
        <v>1683.3299999999995</v>
      </c>
    </row>
    <row r="1032" spans="2:24" ht="15.75" x14ac:dyDescent="0.25">
      <c r="B1032" s="893" t="s">
        <v>313</v>
      </c>
      <c r="C1032" s="892" t="s">
        <v>116</v>
      </c>
      <c r="D1032" s="891">
        <v>35795</v>
      </c>
      <c r="E1032" s="890">
        <v>15283.99</v>
      </c>
      <c r="F1032" s="889"/>
      <c r="G1032" s="888">
        <v>8.3333333333333329E-2</v>
      </c>
      <c r="H1032" s="887">
        <f t="shared" ref="H1032:H1095" si="96">IF(E1032&lt;&gt;"",IF((TestEOY-D1032)/365&gt;G1032,G1032,ROUNDUP(((TestEOY-D1032)/365),0)),"")</f>
        <v>8.3333333333333329E-2</v>
      </c>
      <c r="I1032" s="887">
        <v>0</v>
      </c>
      <c r="J1032" s="771">
        <f t="shared" ref="J1032:J1095" si="97">K1032-I1032</f>
        <v>15283.99</v>
      </c>
      <c r="K1032" s="887">
        <v>15283.99</v>
      </c>
      <c r="L1032" s="772">
        <f t="shared" ref="L1032:L1095" si="98">IFERROR(IF(K1032&gt;E1032,0,(+E1032-K1032))-F1032,"")</f>
        <v>0</v>
      </c>
      <c r="N1032" s="893"/>
      <c r="O1032" s="892"/>
      <c r="P1032" s="891"/>
      <c r="Q1032" s="890"/>
      <c r="R1032" s="889"/>
      <c r="S1032" s="888"/>
      <c r="T1032" s="887"/>
      <c r="U1032" s="887"/>
      <c r="V1032" s="771"/>
      <c r="W1032" s="887"/>
      <c r="X1032" s="772"/>
    </row>
    <row r="1033" spans="2:24" ht="15.75" x14ac:dyDescent="0.25">
      <c r="B1033" s="893" t="s">
        <v>313</v>
      </c>
      <c r="C1033" s="892" t="s">
        <v>116</v>
      </c>
      <c r="D1033" s="891">
        <v>35795</v>
      </c>
      <c r="E1033" s="890">
        <v>66621.08</v>
      </c>
      <c r="F1033" s="889"/>
      <c r="G1033" s="888">
        <v>15</v>
      </c>
      <c r="H1033" s="887">
        <f t="shared" si="96"/>
        <v>15</v>
      </c>
      <c r="I1033" s="887">
        <v>0</v>
      </c>
      <c r="J1033" s="771">
        <f t="shared" si="97"/>
        <v>66621.08</v>
      </c>
      <c r="K1033" s="887">
        <v>66621.08</v>
      </c>
      <c r="L1033" s="772">
        <f t="shared" si="98"/>
        <v>0</v>
      </c>
      <c r="N1033" s="893"/>
      <c r="O1033" s="892"/>
      <c r="P1033" s="891"/>
      <c r="Q1033" s="890"/>
      <c r="R1033" s="889"/>
      <c r="S1033" s="888"/>
      <c r="T1033" s="887"/>
      <c r="U1033" s="887"/>
      <c r="V1033" s="771"/>
      <c r="W1033" s="887"/>
      <c r="X1033" s="772"/>
    </row>
    <row r="1034" spans="2:24" ht="15.75" x14ac:dyDescent="0.25">
      <c r="B1034" s="893" t="s">
        <v>313</v>
      </c>
      <c r="C1034" s="892" t="s">
        <v>116</v>
      </c>
      <c r="D1034" s="891">
        <v>35795</v>
      </c>
      <c r="E1034" s="890">
        <v>2297.0100000000002</v>
      </c>
      <c r="F1034" s="889"/>
      <c r="G1034" s="888">
        <v>8.3333333333333329E-2</v>
      </c>
      <c r="H1034" s="887">
        <f t="shared" si="96"/>
        <v>8.3333333333333329E-2</v>
      </c>
      <c r="I1034" s="887">
        <v>0</v>
      </c>
      <c r="J1034" s="771">
        <f t="shared" si="97"/>
        <v>2297.0100000000002</v>
      </c>
      <c r="K1034" s="887">
        <v>2297.0100000000002</v>
      </c>
      <c r="L1034" s="772">
        <f t="shared" si="98"/>
        <v>0</v>
      </c>
      <c r="N1034" s="893"/>
      <c r="O1034" s="892"/>
      <c r="P1034" s="891"/>
      <c r="Q1034" s="890"/>
      <c r="R1034" s="889"/>
      <c r="S1034" s="888"/>
      <c r="T1034" s="887"/>
      <c r="U1034" s="887"/>
      <c r="V1034" s="771"/>
      <c r="W1034" s="887"/>
      <c r="X1034" s="772"/>
    </row>
    <row r="1035" spans="2:24" ht="15.75" x14ac:dyDescent="0.25">
      <c r="B1035" s="893" t="s">
        <v>313</v>
      </c>
      <c r="C1035" s="892" t="s">
        <v>116</v>
      </c>
      <c r="D1035" s="891">
        <v>35795</v>
      </c>
      <c r="E1035" s="890">
        <v>36289.160000000003</v>
      </c>
      <c r="F1035" s="889"/>
      <c r="G1035" s="888">
        <v>8.3333333333333329E-2</v>
      </c>
      <c r="H1035" s="887">
        <f t="shared" si="96"/>
        <v>8.3333333333333329E-2</v>
      </c>
      <c r="I1035" s="887">
        <v>0</v>
      </c>
      <c r="J1035" s="771">
        <f t="shared" si="97"/>
        <v>36289.160000000003</v>
      </c>
      <c r="K1035" s="887">
        <v>36289.160000000003</v>
      </c>
      <c r="L1035" s="772">
        <f t="shared" si="98"/>
        <v>0</v>
      </c>
      <c r="N1035" s="893"/>
      <c r="O1035" s="892"/>
      <c r="P1035" s="891"/>
      <c r="Q1035" s="890"/>
      <c r="R1035" s="889"/>
      <c r="S1035" s="888"/>
      <c r="T1035" s="887"/>
      <c r="U1035" s="887"/>
      <c r="V1035" s="771"/>
      <c r="W1035" s="887"/>
      <c r="X1035" s="772"/>
    </row>
    <row r="1036" spans="2:24" ht="15.75" x14ac:dyDescent="0.25">
      <c r="B1036" s="893" t="s">
        <v>313</v>
      </c>
      <c r="C1036" s="892" t="s">
        <v>116</v>
      </c>
      <c r="D1036" s="891">
        <v>36160</v>
      </c>
      <c r="E1036" s="890">
        <v>22929.439999999999</v>
      </c>
      <c r="F1036" s="889"/>
      <c r="G1036" s="888">
        <v>15</v>
      </c>
      <c r="H1036" s="887">
        <f t="shared" si="96"/>
        <v>15</v>
      </c>
      <c r="I1036" s="887">
        <v>0</v>
      </c>
      <c r="J1036" s="771">
        <f t="shared" si="97"/>
        <v>22929.439999999999</v>
      </c>
      <c r="K1036" s="887">
        <v>22929.439999999999</v>
      </c>
      <c r="L1036" s="772">
        <f t="shared" si="98"/>
        <v>0</v>
      </c>
      <c r="N1036" s="893"/>
      <c r="O1036" s="892"/>
      <c r="P1036" s="891"/>
      <c r="Q1036" s="890"/>
      <c r="R1036" s="889"/>
      <c r="S1036" s="888"/>
      <c r="T1036" s="887"/>
      <c r="U1036" s="887"/>
      <c r="V1036" s="771"/>
      <c r="W1036" s="887"/>
      <c r="X1036" s="772"/>
    </row>
    <row r="1037" spans="2:24" ht="15.75" x14ac:dyDescent="0.25">
      <c r="B1037" s="893" t="s">
        <v>313</v>
      </c>
      <c r="C1037" s="892" t="s">
        <v>116</v>
      </c>
      <c r="D1037" s="891">
        <v>36160</v>
      </c>
      <c r="E1037" s="890">
        <v>12118.64</v>
      </c>
      <c r="F1037" s="889"/>
      <c r="G1037" s="888">
        <v>15</v>
      </c>
      <c r="H1037" s="887">
        <f t="shared" si="96"/>
        <v>15</v>
      </c>
      <c r="I1037" s="887">
        <v>0</v>
      </c>
      <c r="J1037" s="771">
        <f t="shared" si="97"/>
        <v>12118.64</v>
      </c>
      <c r="K1037" s="887">
        <v>12118.64</v>
      </c>
      <c r="L1037" s="772">
        <f t="shared" si="98"/>
        <v>0</v>
      </c>
      <c r="N1037" s="893"/>
      <c r="O1037" s="892"/>
      <c r="P1037" s="891"/>
      <c r="Q1037" s="890"/>
      <c r="R1037" s="889"/>
      <c r="S1037" s="888"/>
      <c r="T1037" s="887"/>
      <c r="U1037" s="887"/>
      <c r="V1037" s="771"/>
      <c r="W1037" s="887"/>
      <c r="X1037" s="772"/>
    </row>
    <row r="1038" spans="2:24" ht="15.75" x14ac:dyDescent="0.25">
      <c r="B1038" s="893" t="s">
        <v>313</v>
      </c>
      <c r="C1038" s="892" t="s">
        <v>116</v>
      </c>
      <c r="D1038" s="891">
        <v>36160</v>
      </c>
      <c r="E1038" s="890">
        <v>7679.64</v>
      </c>
      <c r="F1038" s="889"/>
      <c r="G1038" s="888">
        <v>15</v>
      </c>
      <c r="H1038" s="887">
        <f t="shared" si="96"/>
        <v>15</v>
      </c>
      <c r="I1038" s="887">
        <v>0</v>
      </c>
      <c r="J1038" s="771">
        <f t="shared" si="97"/>
        <v>7679.64</v>
      </c>
      <c r="K1038" s="887">
        <v>7679.64</v>
      </c>
      <c r="L1038" s="772">
        <f t="shared" si="98"/>
        <v>0</v>
      </c>
      <c r="N1038" s="893"/>
      <c r="O1038" s="892"/>
      <c r="P1038" s="891"/>
      <c r="Q1038" s="890"/>
      <c r="R1038" s="889"/>
      <c r="S1038" s="888"/>
      <c r="T1038" s="887"/>
      <c r="U1038" s="887"/>
      <c r="V1038" s="771"/>
      <c r="W1038" s="887"/>
      <c r="X1038" s="772"/>
    </row>
    <row r="1039" spans="2:24" ht="15.75" x14ac:dyDescent="0.25">
      <c r="B1039" s="893" t="s">
        <v>313</v>
      </c>
      <c r="C1039" s="892" t="s">
        <v>116</v>
      </c>
      <c r="D1039" s="891">
        <v>36160</v>
      </c>
      <c r="E1039" s="890">
        <v>79506.880000000005</v>
      </c>
      <c r="F1039" s="889"/>
      <c r="G1039" s="888">
        <v>15</v>
      </c>
      <c r="H1039" s="887">
        <f t="shared" si="96"/>
        <v>15</v>
      </c>
      <c r="I1039" s="887">
        <v>0</v>
      </c>
      <c r="J1039" s="771">
        <f t="shared" si="97"/>
        <v>79506.880000000005</v>
      </c>
      <c r="K1039" s="887">
        <v>79506.880000000005</v>
      </c>
      <c r="L1039" s="772">
        <f t="shared" si="98"/>
        <v>0</v>
      </c>
      <c r="N1039" s="893"/>
      <c r="O1039" s="892"/>
      <c r="P1039" s="891"/>
      <c r="Q1039" s="890"/>
      <c r="R1039" s="889"/>
      <c r="S1039" s="888"/>
      <c r="T1039" s="887"/>
      <c r="U1039" s="887"/>
      <c r="V1039" s="771"/>
      <c r="W1039" s="887"/>
      <c r="X1039" s="772"/>
    </row>
    <row r="1040" spans="2:24" ht="15.75" x14ac:dyDescent="0.25">
      <c r="B1040" s="893" t="s">
        <v>313</v>
      </c>
      <c r="C1040" s="892" t="s">
        <v>116</v>
      </c>
      <c r="D1040" s="891">
        <v>36160</v>
      </c>
      <c r="E1040" s="890">
        <v>36347.51</v>
      </c>
      <c r="F1040" s="889"/>
      <c r="G1040" s="888">
        <v>15</v>
      </c>
      <c r="H1040" s="887">
        <f t="shared" si="96"/>
        <v>15</v>
      </c>
      <c r="I1040" s="887">
        <v>0</v>
      </c>
      <c r="J1040" s="771">
        <f t="shared" si="97"/>
        <v>36347.51</v>
      </c>
      <c r="K1040" s="887">
        <v>36347.51</v>
      </c>
      <c r="L1040" s="772">
        <f t="shared" si="98"/>
        <v>0</v>
      </c>
      <c r="N1040" s="893"/>
      <c r="O1040" s="892"/>
      <c r="P1040" s="891"/>
      <c r="Q1040" s="890"/>
      <c r="R1040" s="889"/>
      <c r="S1040" s="888"/>
      <c r="T1040" s="887"/>
      <c r="U1040" s="887"/>
      <c r="V1040" s="771"/>
      <c r="W1040" s="887"/>
      <c r="X1040" s="772"/>
    </row>
    <row r="1041" spans="2:24" ht="15.75" x14ac:dyDescent="0.25">
      <c r="B1041" s="893" t="s">
        <v>313</v>
      </c>
      <c r="C1041" s="892" t="s">
        <v>745</v>
      </c>
      <c r="D1041" s="891">
        <v>41274</v>
      </c>
      <c r="E1041" s="890">
        <v>683.7</v>
      </c>
      <c r="F1041" s="889"/>
      <c r="G1041" s="888">
        <v>20</v>
      </c>
      <c r="H1041" s="887">
        <f t="shared" si="96"/>
        <v>9</v>
      </c>
      <c r="I1041" s="887">
        <v>-34.44</v>
      </c>
      <c r="J1041" s="771">
        <f t="shared" si="97"/>
        <v>301.29000000000002</v>
      </c>
      <c r="K1041" s="887">
        <v>266.85000000000002</v>
      </c>
      <c r="L1041" s="772">
        <f t="shared" si="98"/>
        <v>416.85</v>
      </c>
      <c r="N1041" s="893"/>
      <c r="O1041" s="892"/>
      <c r="P1041" s="891"/>
      <c r="Q1041" s="890"/>
      <c r="R1041" s="889"/>
      <c r="S1041" s="888"/>
      <c r="T1041" s="887"/>
      <c r="U1041" s="887"/>
      <c r="V1041" s="771"/>
      <c r="W1041" s="887"/>
      <c r="X1041" s="772"/>
    </row>
    <row r="1042" spans="2:24" ht="15.75" x14ac:dyDescent="0.25">
      <c r="B1042" s="893" t="s">
        <v>313</v>
      </c>
      <c r="C1042" s="892" t="s">
        <v>746</v>
      </c>
      <c r="D1042" s="891">
        <v>41364</v>
      </c>
      <c r="E1042" s="890">
        <v>1018.68</v>
      </c>
      <c r="F1042" s="889"/>
      <c r="G1042" s="888">
        <v>20</v>
      </c>
      <c r="H1042" s="887">
        <f t="shared" si="96"/>
        <v>8</v>
      </c>
      <c r="I1042" s="887">
        <v>-51.12</v>
      </c>
      <c r="J1042" s="771">
        <f t="shared" si="97"/>
        <v>443.03000000000003</v>
      </c>
      <c r="K1042" s="887">
        <v>391.91</v>
      </c>
      <c r="L1042" s="772">
        <f t="shared" si="98"/>
        <v>626.77</v>
      </c>
      <c r="N1042" s="893"/>
      <c r="O1042" s="892"/>
      <c r="P1042" s="891"/>
      <c r="Q1042" s="890"/>
      <c r="R1042" s="889"/>
      <c r="S1042" s="888"/>
      <c r="T1042" s="887"/>
      <c r="U1042" s="887"/>
      <c r="V1042" s="771"/>
      <c r="W1042" s="887"/>
      <c r="X1042" s="772"/>
    </row>
    <row r="1043" spans="2:24" ht="15.75" x14ac:dyDescent="0.25">
      <c r="B1043" s="893" t="s">
        <v>313</v>
      </c>
      <c r="C1043" s="892" t="s">
        <v>747</v>
      </c>
      <c r="D1043" s="891">
        <v>41364</v>
      </c>
      <c r="E1043" s="890">
        <v>2506.5500000000002</v>
      </c>
      <c r="F1043" s="889"/>
      <c r="G1043" s="888">
        <v>20</v>
      </c>
      <c r="H1043" s="887">
        <f t="shared" si="96"/>
        <v>8</v>
      </c>
      <c r="I1043" s="887">
        <v>-125.52000000000001</v>
      </c>
      <c r="J1043" s="771">
        <f t="shared" si="97"/>
        <v>1083.25</v>
      </c>
      <c r="K1043" s="887">
        <v>957.73</v>
      </c>
      <c r="L1043" s="772">
        <f t="shared" si="98"/>
        <v>1548.8200000000002</v>
      </c>
      <c r="N1043" s="893"/>
      <c r="O1043" s="892"/>
      <c r="P1043" s="891"/>
      <c r="Q1043" s="890"/>
      <c r="R1043" s="889"/>
      <c r="S1043" s="888"/>
      <c r="T1043" s="887"/>
      <c r="U1043" s="887"/>
      <c r="V1043" s="771"/>
      <c r="W1043" s="887"/>
      <c r="X1043" s="772"/>
    </row>
    <row r="1044" spans="2:24" ht="15.75" x14ac:dyDescent="0.25">
      <c r="B1044" s="893" t="s">
        <v>313</v>
      </c>
      <c r="C1044" s="892" t="s">
        <v>748</v>
      </c>
      <c r="D1044" s="891">
        <v>41394</v>
      </c>
      <c r="E1044" s="890">
        <v>14800.96</v>
      </c>
      <c r="F1044" s="889"/>
      <c r="G1044" s="888">
        <v>20</v>
      </c>
      <c r="H1044" s="887">
        <f t="shared" si="96"/>
        <v>8</v>
      </c>
      <c r="I1044" s="887">
        <v>-741.6</v>
      </c>
      <c r="J1044" s="771">
        <f t="shared" si="97"/>
        <v>6334.4400000000005</v>
      </c>
      <c r="K1044" s="887">
        <v>5592.84</v>
      </c>
      <c r="L1044" s="772">
        <f t="shared" si="98"/>
        <v>9208.119999999999</v>
      </c>
      <c r="N1044" s="893"/>
      <c r="O1044" s="892"/>
      <c r="P1044" s="891"/>
      <c r="Q1044" s="890"/>
      <c r="R1044" s="889"/>
      <c r="S1044" s="888"/>
      <c r="T1044" s="887"/>
      <c r="U1044" s="887"/>
      <c r="V1044" s="771"/>
      <c r="W1044" s="887"/>
      <c r="X1044" s="772"/>
    </row>
    <row r="1045" spans="2:24" ht="15.75" x14ac:dyDescent="0.25">
      <c r="B1045" s="893" t="s">
        <v>313</v>
      </c>
      <c r="C1045" s="892" t="s">
        <v>749</v>
      </c>
      <c r="D1045" s="891">
        <v>41394</v>
      </c>
      <c r="E1045" s="890">
        <v>5154.3900000000003</v>
      </c>
      <c r="F1045" s="889"/>
      <c r="G1045" s="888">
        <v>20</v>
      </c>
      <c r="H1045" s="887">
        <f t="shared" si="96"/>
        <v>8</v>
      </c>
      <c r="I1045" s="887">
        <v>-258.24</v>
      </c>
      <c r="J1045" s="771">
        <f t="shared" si="97"/>
        <v>2205.7799999999997</v>
      </c>
      <c r="K1045" s="887">
        <v>1947.54</v>
      </c>
      <c r="L1045" s="772">
        <f t="shared" si="98"/>
        <v>3206.8500000000004</v>
      </c>
      <c r="N1045" s="893"/>
      <c r="O1045" s="892"/>
      <c r="P1045" s="891"/>
      <c r="Q1045" s="890"/>
      <c r="R1045" s="889"/>
      <c r="S1045" s="888"/>
      <c r="T1045" s="887"/>
      <c r="U1045" s="887"/>
      <c r="V1045" s="771"/>
      <c r="W1045" s="887"/>
      <c r="X1045" s="772"/>
    </row>
    <row r="1046" spans="2:24" ht="15.75" x14ac:dyDescent="0.25">
      <c r="B1046" s="893" t="s">
        <v>313</v>
      </c>
      <c r="C1046" s="892" t="s">
        <v>750</v>
      </c>
      <c r="D1046" s="891">
        <v>41394</v>
      </c>
      <c r="E1046" s="890">
        <v>22108.16</v>
      </c>
      <c r="F1046" s="889"/>
      <c r="G1046" s="888">
        <v>20</v>
      </c>
      <c r="H1046" s="887">
        <f t="shared" si="96"/>
        <v>8</v>
      </c>
      <c r="I1046" s="887">
        <v>-1107.72</v>
      </c>
      <c r="J1046" s="771">
        <f t="shared" si="97"/>
        <v>9461.6799999999985</v>
      </c>
      <c r="K1046" s="887">
        <v>8353.9599999999991</v>
      </c>
      <c r="L1046" s="772">
        <f t="shared" si="98"/>
        <v>13754.2</v>
      </c>
      <c r="N1046" s="893"/>
      <c r="O1046" s="892"/>
      <c r="P1046" s="891"/>
      <c r="Q1046" s="890"/>
      <c r="R1046" s="889"/>
      <c r="S1046" s="888"/>
      <c r="T1046" s="887"/>
      <c r="U1046" s="887"/>
      <c r="V1046" s="771"/>
      <c r="W1046" s="887"/>
      <c r="X1046" s="772"/>
    </row>
    <row r="1047" spans="2:24" ht="15.75" x14ac:dyDescent="0.25">
      <c r="B1047" s="893" t="s">
        <v>313</v>
      </c>
      <c r="C1047" s="892" t="s">
        <v>751</v>
      </c>
      <c r="D1047" s="891">
        <v>41455</v>
      </c>
      <c r="E1047" s="890">
        <v>1167.22</v>
      </c>
      <c r="F1047" s="889"/>
      <c r="G1047" s="888">
        <v>20</v>
      </c>
      <c r="H1047" s="887">
        <f t="shared" si="96"/>
        <v>8</v>
      </c>
      <c r="I1047" s="887">
        <v>-58.44</v>
      </c>
      <c r="J1047" s="771">
        <f t="shared" si="97"/>
        <v>494.41</v>
      </c>
      <c r="K1047" s="887">
        <v>435.97</v>
      </c>
      <c r="L1047" s="772">
        <f t="shared" si="98"/>
        <v>731.25</v>
      </c>
      <c r="N1047" s="893"/>
      <c r="O1047" s="892"/>
      <c r="P1047" s="891"/>
      <c r="Q1047" s="890"/>
      <c r="R1047" s="889"/>
      <c r="S1047" s="888"/>
      <c r="T1047" s="887"/>
      <c r="U1047" s="887"/>
      <c r="V1047" s="771"/>
      <c r="W1047" s="887"/>
      <c r="X1047" s="772"/>
    </row>
    <row r="1048" spans="2:24" ht="15.75" x14ac:dyDescent="0.25">
      <c r="B1048" s="893" t="s">
        <v>313</v>
      </c>
      <c r="C1048" s="892" t="s">
        <v>752</v>
      </c>
      <c r="D1048" s="891">
        <v>41455</v>
      </c>
      <c r="E1048" s="890">
        <v>1098.93</v>
      </c>
      <c r="F1048" s="889"/>
      <c r="G1048" s="888">
        <v>20</v>
      </c>
      <c r="H1048" s="887">
        <f t="shared" si="96"/>
        <v>8</v>
      </c>
      <c r="I1048" s="887">
        <v>-55.08</v>
      </c>
      <c r="J1048" s="771">
        <f t="shared" si="97"/>
        <v>465.88</v>
      </c>
      <c r="K1048" s="887">
        <v>410.8</v>
      </c>
      <c r="L1048" s="772">
        <f t="shared" si="98"/>
        <v>688.13000000000011</v>
      </c>
      <c r="N1048" s="893"/>
      <c r="O1048" s="892"/>
      <c r="P1048" s="891"/>
      <c r="Q1048" s="890"/>
      <c r="R1048" s="889"/>
      <c r="S1048" s="888"/>
      <c r="T1048" s="887"/>
      <c r="U1048" s="887"/>
      <c r="V1048" s="771"/>
      <c r="W1048" s="887"/>
      <c r="X1048" s="772"/>
    </row>
    <row r="1049" spans="2:24" ht="15.75" x14ac:dyDescent="0.25">
      <c r="B1049" s="893" t="s">
        <v>313</v>
      </c>
      <c r="C1049" s="892" t="s">
        <v>753</v>
      </c>
      <c r="D1049" s="891">
        <v>41455</v>
      </c>
      <c r="E1049" s="890">
        <v>5136.75</v>
      </c>
      <c r="F1049" s="889"/>
      <c r="G1049" s="888">
        <v>20</v>
      </c>
      <c r="H1049" s="887">
        <f t="shared" si="96"/>
        <v>8</v>
      </c>
      <c r="I1049" s="887">
        <v>-257.39999999999998</v>
      </c>
      <c r="J1049" s="771">
        <f t="shared" si="97"/>
        <v>2177.15</v>
      </c>
      <c r="K1049" s="887">
        <v>1919.75</v>
      </c>
      <c r="L1049" s="772">
        <f t="shared" si="98"/>
        <v>3217</v>
      </c>
      <c r="N1049" s="893"/>
      <c r="O1049" s="892"/>
      <c r="P1049" s="891"/>
      <c r="Q1049" s="890"/>
      <c r="R1049" s="889"/>
      <c r="S1049" s="888"/>
      <c r="T1049" s="887"/>
      <c r="U1049" s="887"/>
      <c r="V1049" s="771"/>
      <c r="W1049" s="887"/>
      <c r="X1049" s="772"/>
    </row>
    <row r="1050" spans="2:24" ht="15.75" x14ac:dyDescent="0.25">
      <c r="B1050" s="893" t="s">
        <v>313</v>
      </c>
      <c r="C1050" s="892" t="s">
        <v>754</v>
      </c>
      <c r="D1050" s="891">
        <v>41486</v>
      </c>
      <c r="E1050" s="890">
        <v>1071.6099999999999</v>
      </c>
      <c r="F1050" s="889"/>
      <c r="G1050" s="888">
        <v>20</v>
      </c>
      <c r="H1050" s="887">
        <f t="shared" si="96"/>
        <v>8</v>
      </c>
      <c r="I1050" s="887">
        <v>-53.760000000000005</v>
      </c>
      <c r="J1050" s="771">
        <f t="shared" si="97"/>
        <v>449.65</v>
      </c>
      <c r="K1050" s="887">
        <v>395.89</v>
      </c>
      <c r="L1050" s="772">
        <f t="shared" si="98"/>
        <v>675.71999999999991</v>
      </c>
      <c r="N1050" s="893"/>
      <c r="O1050" s="892"/>
      <c r="P1050" s="891"/>
      <c r="Q1050" s="890"/>
      <c r="R1050" s="889"/>
      <c r="S1050" s="888"/>
      <c r="T1050" s="887"/>
      <c r="U1050" s="887"/>
      <c r="V1050" s="771"/>
      <c r="W1050" s="887"/>
      <c r="X1050" s="772"/>
    </row>
    <row r="1051" spans="2:24" ht="15.75" x14ac:dyDescent="0.25">
      <c r="B1051" s="893" t="s">
        <v>313</v>
      </c>
      <c r="C1051" s="892" t="s">
        <v>755</v>
      </c>
      <c r="D1051" s="891">
        <v>41486</v>
      </c>
      <c r="E1051" s="890">
        <v>902.74</v>
      </c>
      <c r="F1051" s="889"/>
      <c r="G1051" s="888">
        <v>20</v>
      </c>
      <c r="H1051" s="887">
        <f t="shared" si="96"/>
        <v>8</v>
      </c>
      <c r="I1051" s="887">
        <v>-45.24</v>
      </c>
      <c r="J1051" s="771">
        <f t="shared" si="97"/>
        <v>378.88</v>
      </c>
      <c r="K1051" s="887">
        <v>333.64</v>
      </c>
      <c r="L1051" s="772">
        <f t="shared" si="98"/>
        <v>569.1</v>
      </c>
      <c r="N1051" s="893"/>
      <c r="O1051" s="892"/>
      <c r="P1051" s="891"/>
      <c r="Q1051" s="890"/>
      <c r="R1051" s="889"/>
      <c r="S1051" s="888"/>
      <c r="T1051" s="887"/>
      <c r="U1051" s="887"/>
      <c r="V1051" s="771"/>
      <c r="W1051" s="887"/>
      <c r="X1051" s="772"/>
    </row>
    <row r="1052" spans="2:24" ht="15.75" x14ac:dyDescent="0.25">
      <c r="B1052" s="893" t="s">
        <v>313</v>
      </c>
      <c r="C1052" s="892" t="s">
        <v>756</v>
      </c>
      <c r="D1052" s="891">
        <v>41486</v>
      </c>
      <c r="E1052" s="890">
        <v>1058.18</v>
      </c>
      <c r="F1052" s="889"/>
      <c r="G1052" s="888">
        <v>20</v>
      </c>
      <c r="H1052" s="887">
        <f t="shared" si="96"/>
        <v>8</v>
      </c>
      <c r="I1052" s="887">
        <v>-53.04</v>
      </c>
      <c r="J1052" s="771">
        <f t="shared" si="97"/>
        <v>444.20000000000005</v>
      </c>
      <c r="K1052" s="887">
        <v>391.16</v>
      </c>
      <c r="L1052" s="772">
        <f t="shared" si="98"/>
        <v>667.02</v>
      </c>
      <c r="N1052" s="893"/>
      <c r="O1052" s="892"/>
      <c r="P1052" s="891"/>
      <c r="Q1052" s="890"/>
      <c r="R1052" s="889"/>
      <c r="S1052" s="888"/>
      <c r="T1052" s="887"/>
      <c r="U1052" s="887"/>
      <c r="V1052" s="771"/>
      <c r="W1052" s="887"/>
      <c r="X1052" s="772"/>
    </row>
    <row r="1053" spans="2:24" ht="15.75" x14ac:dyDescent="0.25">
      <c r="B1053" s="893" t="s">
        <v>313</v>
      </c>
      <c r="C1053" s="892" t="s">
        <v>757</v>
      </c>
      <c r="D1053" s="891">
        <v>41517</v>
      </c>
      <c r="E1053" s="890">
        <v>1649.68</v>
      </c>
      <c r="F1053" s="889"/>
      <c r="G1053" s="888">
        <v>20</v>
      </c>
      <c r="H1053" s="887">
        <f t="shared" si="96"/>
        <v>8</v>
      </c>
      <c r="I1053" s="887">
        <v>-83.16</v>
      </c>
      <c r="J1053" s="771">
        <f t="shared" si="97"/>
        <v>679.04</v>
      </c>
      <c r="K1053" s="887">
        <v>595.88</v>
      </c>
      <c r="L1053" s="772">
        <f t="shared" si="98"/>
        <v>1053.8000000000002</v>
      </c>
      <c r="N1053" s="893"/>
      <c r="O1053" s="892"/>
      <c r="P1053" s="891"/>
      <c r="Q1053" s="890"/>
      <c r="R1053" s="889"/>
      <c r="S1053" s="888"/>
      <c r="T1053" s="887"/>
      <c r="U1053" s="887"/>
      <c r="V1053" s="771"/>
      <c r="W1053" s="887"/>
      <c r="X1053" s="772"/>
    </row>
    <row r="1054" spans="2:24" ht="15.75" x14ac:dyDescent="0.25">
      <c r="B1054" s="893" t="s">
        <v>313</v>
      </c>
      <c r="C1054" s="892" t="s">
        <v>758</v>
      </c>
      <c r="D1054" s="891">
        <v>41547</v>
      </c>
      <c r="E1054" s="890">
        <v>903.16</v>
      </c>
      <c r="F1054" s="889"/>
      <c r="G1054" s="888">
        <v>20</v>
      </c>
      <c r="H1054" s="887">
        <f t="shared" si="96"/>
        <v>8</v>
      </c>
      <c r="I1054" s="887">
        <v>-45.480000000000004</v>
      </c>
      <c r="J1054" s="771">
        <f t="shared" si="97"/>
        <v>369.48</v>
      </c>
      <c r="K1054" s="887">
        <v>324</v>
      </c>
      <c r="L1054" s="772">
        <f t="shared" si="98"/>
        <v>579.16</v>
      </c>
      <c r="N1054" s="893"/>
      <c r="O1054" s="892"/>
      <c r="P1054" s="891"/>
      <c r="Q1054" s="890"/>
      <c r="R1054" s="889"/>
      <c r="S1054" s="888"/>
      <c r="T1054" s="887"/>
      <c r="U1054" s="887"/>
      <c r="V1054" s="771"/>
      <c r="W1054" s="887"/>
      <c r="X1054" s="772"/>
    </row>
    <row r="1055" spans="2:24" ht="15.75" x14ac:dyDescent="0.25">
      <c r="B1055" s="893" t="s">
        <v>313</v>
      </c>
      <c r="C1055" s="892" t="s">
        <v>759</v>
      </c>
      <c r="D1055" s="891">
        <v>41578</v>
      </c>
      <c r="E1055" s="890">
        <v>2813.8</v>
      </c>
      <c r="F1055" s="889"/>
      <c r="G1055" s="888">
        <v>20</v>
      </c>
      <c r="H1055" s="887">
        <f t="shared" si="96"/>
        <v>8</v>
      </c>
      <c r="I1055" s="887">
        <v>-141.24</v>
      </c>
      <c r="J1055" s="771">
        <f t="shared" si="97"/>
        <v>1141.69</v>
      </c>
      <c r="K1055" s="887">
        <v>1000.45</v>
      </c>
      <c r="L1055" s="772">
        <f t="shared" si="98"/>
        <v>1813.3500000000001</v>
      </c>
      <c r="N1055" s="893"/>
      <c r="O1055" s="892"/>
      <c r="P1055" s="891"/>
      <c r="Q1055" s="890"/>
      <c r="R1055" s="889"/>
      <c r="S1055" s="888"/>
      <c r="T1055" s="887"/>
      <c r="U1055" s="887"/>
      <c r="V1055" s="771"/>
      <c r="W1055" s="887"/>
      <c r="X1055" s="772"/>
    </row>
    <row r="1056" spans="2:24" ht="15.75" x14ac:dyDescent="0.25">
      <c r="B1056" s="893" t="s">
        <v>313</v>
      </c>
      <c r="C1056" s="892" t="s">
        <v>760</v>
      </c>
      <c r="D1056" s="891">
        <v>41578</v>
      </c>
      <c r="E1056" s="890">
        <v>1775.16</v>
      </c>
      <c r="F1056" s="889"/>
      <c r="G1056" s="888">
        <v>20</v>
      </c>
      <c r="H1056" s="887">
        <f t="shared" si="96"/>
        <v>8</v>
      </c>
      <c r="I1056" s="887">
        <v>-89.16</v>
      </c>
      <c r="J1056" s="771">
        <f t="shared" si="97"/>
        <v>720.68</v>
      </c>
      <c r="K1056" s="887">
        <v>631.52</v>
      </c>
      <c r="L1056" s="772">
        <f t="shared" si="98"/>
        <v>1143.6400000000001</v>
      </c>
      <c r="N1056" s="893"/>
      <c r="O1056" s="892"/>
      <c r="P1056" s="891"/>
      <c r="Q1056" s="890"/>
      <c r="R1056" s="889"/>
      <c r="S1056" s="888"/>
      <c r="T1056" s="887"/>
      <c r="U1056" s="887"/>
      <c r="V1056" s="771"/>
      <c r="W1056" s="887"/>
      <c r="X1056" s="772"/>
    </row>
    <row r="1057" spans="2:24" ht="15.75" x14ac:dyDescent="0.25">
      <c r="B1057" s="893" t="s">
        <v>313</v>
      </c>
      <c r="C1057" s="892" t="s">
        <v>761</v>
      </c>
      <c r="D1057" s="891">
        <v>41578</v>
      </c>
      <c r="E1057" s="890">
        <v>1002.51</v>
      </c>
      <c r="F1057" s="889"/>
      <c r="G1057" s="888">
        <v>20</v>
      </c>
      <c r="H1057" s="887">
        <f t="shared" si="96"/>
        <v>8</v>
      </c>
      <c r="I1057" s="887">
        <v>-50.28</v>
      </c>
      <c r="J1057" s="771">
        <f t="shared" si="97"/>
        <v>406.76</v>
      </c>
      <c r="K1057" s="887">
        <v>356.48</v>
      </c>
      <c r="L1057" s="772">
        <f t="shared" si="98"/>
        <v>646.03</v>
      </c>
      <c r="N1057" s="893"/>
      <c r="O1057" s="892"/>
      <c r="P1057" s="891"/>
      <c r="Q1057" s="890"/>
      <c r="R1057" s="889"/>
      <c r="S1057" s="888"/>
      <c r="T1057" s="887"/>
      <c r="U1057" s="887"/>
      <c r="V1057" s="771"/>
      <c r="W1057" s="887"/>
      <c r="X1057" s="772"/>
    </row>
    <row r="1058" spans="2:24" ht="15.75" x14ac:dyDescent="0.25">
      <c r="B1058" s="893" t="s">
        <v>313</v>
      </c>
      <c r="C1058" s="892" t="s">
        <v>762</v>
      </c>
      <c r="D1058" s="891">
        <v>41517</v>
      </c>
      <c r="E1058" s="890">
        <v>38683.410000000003</v>
      </c>
      <c r="F1058" s="889"/>
      <c r="G1058" s="888">
        <v>20</v>
      </c>
      <c r="H1058" s="887">
        <f t="shared" si="96"/>
        <v>8</v>
      </c>
      <c r="I1058" s="887">
        <v>-1938.2400000000002</v>
      </c>
      <c r="J1058" s="771">
        <f t="shared" si="97"/>
        <v>15586.51</v>
      </c>
      <c r="K1058" s="887">
        <v>13648.27</v>
      </c>
      <c r="L1058" s="772">
        <f t="shared" si="98"/>
        <v>25035.140000000003</v>
      </c>
      <c r="N1058" s="893"/>
      <c r="O1058" s="892"/>
      <c r="P1058" s="891"/>
      <c r="Q1058" s="890"/>
      <c r="R1058" s="889"/>
      <c r="S1058" s="888"/>
      <c r="T1058" s="887"/>
      <c r="U1058" s="887"/>
      <c r="V1058" s="771"/>
      <c r="W1058" s="887"/>
      <c r="X1058" s="772"/>
    </row>
    <row r="1059" spans="2:24" ht="15.75" x14ac:dyDescent="0.25">
      <c r="B1059" s="893" t="s">
        <v>313</v>
      </c>
      <c r="C1059" s="892" t="s">
        <v>763</v>
      </c>
      <c r="D1059" s="891">
        <v>41578</v>
      </c>
      <c r="E1059" s="890">
        <v>3143.67</v>
      </c>
      <c r="F1059" s="889"/>
      <c r="G1059" s="888">
        <v>20</v>
      </c>
      <c r="H1059" s="887">
        <f t="shared" si="96"/>
        <v>8</v>
      </c>
      <c r="I1059" s="887">
        <v>-157.56</v>
      </c>
      <c r="J1059" s="771">
        <f t="shared" si="97"/>
        <v>1266.8599999999999</v>
      </c>
      <c r="K1059" s="887">
        <v>1109.3</v>
      </c>
      <c r="L1059" s="772">
        <f t="shared" si="98"/>
        <v>2034.3700000000001</v>
      </c>
      <c r="N1059" s="893"/>
      <c r="O1059" s="892"/>
      <c r="P1059" s="891"/>
      <c r="Q1059" s="890"/>
      <c r="R1059" s="889"/>
      <c r="S1059" s="888"/>
      <c r="T1059" s="887"/>
      <c r="U1059" s="887"/>
      <c r="V1059" s="771"/>
      <c r="W1059" s="887"/>
      <c r="X1059" s="772"/>
    </row>
    <row r="1060" spans="2:24" ht="15.75" x14ac:dyDescent="0.25">
      <c r="B1060" s="893" t="s">
        <v>313</v>
      </c>
      <c r="C1060" s="892" t="s">
        <v>764</v>
      </c>
      <c r="D1060" s="891">
        <v>41608</v>
      </c>
      <c r="E1060" s="890">
        <v>557.77</v>
      </c>
      <c r="F1060" s="889"/>
      <c r="G1060" s="888">
        <v>20</v>
      </c>
      <c r="H1060" s="887">
        <f t="shared" si="96"/>
        <v>8</v>
      </c>
      <c r="I1060" s="887">
        <v>-27.96</v>
      </c>
      <c r="J1060" s="771">
        <f t="shared" si="97"/>
        <v>224.84</v>
      </c>
      <c r="K1060" s="887">
        <v>196.88</v>
      </c>
      <c r="L1060" s="772">
        <f t="shared" si="98"/>
        <v>360.89</v>
      </c>
      <c r="N1060" s="893"/>
      <c r="O1060" s="892"/>
      <c r="P1060" s="891"/>
      <c r="Q1060" s="890"/>
      <c r="R1060" s="889"/>
      <c r="S1060" s="888"/>
      <c r="T1060" s="887"/>
      <c r="U1060" s="887"/>
      <c r="V1060" s="771"/>
      <c r="W1060" s="887"/>
      <c r="X1060" s="772"/>
    </row>
    <row r="1061" spans="2:24" ht="15.75" x14ac:dyDescent="0.25">
      <c r="B1061" s="893" t="s">
        <v>313</v>
      </c>
      <c r="C1061" s="892" t="s">
        <v>765</v>
      </c>
      <c r="D1061" s="891">
        <v>41608</v>
      </c>
      <c r="E1061" s="890">
        <v>2377.7399999999998</v>
      </c>
      <c r="F1061" s="889"/>
      <c r="G1061" s="888">
        <v>20</v>
      </c>
      <c r="H1061" s="887">
        <f t="shared" si="96"/>
        <v>8</v>
      </c>
      <c r="I1061" s="887">
        <v>-119.16</v>
      </c>
      <c r="J1061" s="771">
        <f t="shared" si="97"/>
        <v>958.23</v>
      </c>
      <c r="K1061" s="887">
        <v>839.07</v>
      </c>
      <c r="L1061" s="772">
        <f t="shared" si="98"/>
        <v>1538.6699999999996</v>
      </c>
      <c r="N1061" s="893"/>
      <c r="O1061" s="892"/>
      <c r="P1061" s="891"/>
      <c r="Q1061" s="890"/>
      <c r="R1061" s="889"/>
      <c r="S1061" s="888"/>
      <c r="T1061" s="887"/>
      <c r="U1061" s="887"/>
      <c r="V1061" s="771"/>
      <c r="W1061" s="887"/>
      <c r="X1061" s="772"/>
    </row>
    <row r="1062" spans="2:24" ht="15.75" x14ac:dyDescent="0.25">
      <c r="B1062" s="893" t="s">
        <v>313</v>
      </c>
      <c r="C1062" s="892" t="s">
        <v>766</v>
      </c>
      <c r="D1062" s="891">
        <v>41608</v>
      </c>
      <c r="E1062" s="890">
        <v>846.22</v>
      </c>
      <c r="F1062" s="889"/>
      <c r="G1062" s="888">
        <v>20</v>
      </c>
      <c r="H1062" s="887">
        <f t="shared" si="96"/>
        <v>8</v>
      </c>
      <c r="I1062" s="887">
        <v>-42.480000000000004</v>
      </c>
      <c r="J1062" s="771">
        <f t="shared" si="97"/>
        <v>340.78000000000003</v>
      </c>
      <c r="K1062" s="887">
        <v>298.3</v>
      </c>
      <c r="L1062" s="772">
        <f t="shared" si="98"/>
        <v>547.92000000000007</v>
      </c>
      <c r="N1062" s="893"/>
      <c r="O1062" s="892"/>
      <c r="P1062" s="891"/>
      <c r="Q1062" s="890"/>
      <c r="R1062" s="889"/>
      <c r="S1062" s="888"/>
      <c r="T1062" s="887"/>
      <c r="U1062" s="887"/>
      <c r="V1062" s="771"/>
      <c r="W1062" s="887"/>
      <c r="X1062" s="772"/>
    </row>
    <row r="1063" spans="2:24" ht="15.75" x14ac:dyDescent="0.25">
      <c r="B1063" s="893" t="s">
        <v>313</v>
      </c>
      <c r="C1063" s="892" t="s">
        <v>767</v>
      </c>
      <c r="D1063" s="891">
        <v>41608</v>
      </c>
      <c r="E1063" s="890">
        <v>24832.5</v>
      </c>
      <c r="F1063" s="889"/>
      <c r="G1063" s="888">
        <v>20</v>
      </c>
      <c r="H1063" s="887">
        <f t="shared" si="96"/>
        <v>8</v>
      </c>
      <c r="I1063" s="887">
        <v>-1244.28</v>
      </c>
      <c r="J1063" s="771">
        <f t="shared" si="97"/>
        <v>9901.92</v>
      </c>
      <c r="K1063" s="887">
        <v>8657.64</v>
      </c>
      <c r="L1063" s="772">
        <f t="shared" si="98"/>
        <v>16174.86</v>
      </c>
      <c r="N1063" s="893"/>
      <c r="O1063" s="892"/>
      <c r="P1063" s="891"/>
      <c r="Q1063" s="890"/>
      <c r="R1063" s="889"/>
      <c r="S1063" s="888"/>
      <c r="T1063" s="887"/>
      <c r="U1063" s="887"/>
      <c r="V1063" s="771"/>
      <c r="W1063" s="887"/>
      <c r="X1063" s="772"/>
    </row>
    <row r="1064" spans="2:24" ht="15.75" x14ac:dyDescent="0.25">
      <c r="B1064" s="893" t="s">
        <v>313</v>
      </c>
      <c r="C1064" s="892" t="s">
        <v>768</v>
      </c>
      <c r="D1064" s="891">
        <v>41608</v>
      </c>
      <c r="E1064" s="890">
        <v>6744.69</v>
      </c>
      <c r="F1064" s="889"/>
      <c r="G1064" s="888">
        <v>20</v>
      </c>
      <c r="H1064" s="887">
        <f t="shared" si="96"/>
        <v>8</v>
      </c>
      <c r="I1064" s="887">
        <v>-337.92</v>
      </c>
      <c r="J1064" s="771">
        <f t="shared" si="97"/>
        <v>2689.25</v>
      </c>
      <c r="K1064" s="887">
        <v>2351.33</v>
      </c>
      <c r="L1064" s="772">
        <f t="shared" si="98"/>
        <v>4393.3599999999997</v>
      </c>
      <c r="N1064" s="893"/>
      <c r="O1064" s="892"/>
      <c r="P1064" s="891"/>
      <c r="Q1064" s="890"/>
      <c r="R1064" s="889"/>
      <c r="S1064" s="888"/>
      <c r="T1064" s="887"/>
      <c r="U1064" s="887"/>
      <c r="V1064" s="771"/>
      <c r="W1064" s="887"/>
      <c r="X1064" s="772"/>
    </row>
    <row r="1065" spans="2:24" ht="15.75" x14ac:dyDescent="0.25">
      <c r="B1065" s="893" t="s">
        <v>313</v>
      </c>
      <c r="C1065" s="892" t="s">
        <v>769</v>
      </c>
      <c r="D1065" s="891">
        <v>41608</v>
      </c>
      <c r="E1065" s="890">
        <v>229667.35</v>
      </c>
      <c r="F1065" s="889"/>
      <c r="G1065" s="888">
        <v>20</v>
      </c>
      <c r="H1065" s="887">
        <f t="shared" si="96"/>
        <v>8</v>
      </c>
      <c r="I1065" s="887">
        <v>-11507.400000000001</v>
      </c>
      <c r="J1065" s="771">
        <f t="shared" si="97"/>
        <v>91578.72</v>
      </c>
      <c r="K1065" s="887">
        <v>80071.320000000007</v>
      </c>
      <c r="L1065" s="772">
        <f t="shared" si="98"/>
        <v>149596.03</v>
      </c>
      <c r="N1065" s="893"/>
      <c r="O1065" s="892"/>
      <c r="P1065" s="891"/>
      <c r="Q1065" s="890"/>
      <c r="R1065" s="889"/>
      <c r="S1065" s="888"/>
      <c r="T1065" s="887"/>
      <c r="U1065" s="887"/>
      <c r="V1065" s="771"/>
      <c r="W1065" s="887"/>
      <c r="X1065" s="772"/>
    </row>
    <row r="1066" spans="2:24" ht="15.75" x14ac:dyDescent="0.25">
      <c r="B1066" s="893" t="s">
        <v>313</v>
      </c>
      <c r="C1066" s="892" t="s">
        <v>770</v>
      </c>
      <c r="D1066" s="891">
        <v>41698</v>
      </c>
      <c r="E1066" s="890">
        <v>7636.16</v>
      </c>
      <c r="F1066" s="889"/>
      <c r="G1066" s="888">
        <v>20</v>
      </c>
      <c r="H1066" s="887">
        <f t="shared" si="96"/>
        <v>7</v>
      </c>
      <c r="I1066" s="887">
        <v>-382.56</v>
      </c>
      <c r="J1066" s="771">
        <f t="shared" si="97"/>
        <v>2980.89</v>
      </c>
      <c r="K1066" s="887">
        <v>2598.33</v>
      </c>
      <c r="L1066" s="772">
        <f t="shared" si="98"/>
        <v>5037.83</v>
      </c>
      <c r="N1066" s="893"/>
      <c r="O1066" s="892"/>
      <c r="P1066" s="891"/>
      <c r="Q1066" s="890"/>
      <c r="R1066" s="889"/>
      <c r="S1066" s="888"/>
      <c r="T1066" s="887"/>
      <c r="U1066" s="887"/>
      <c r="V1066" s="771"/>
      <c r="W1066" s="887"/>
      <c r="X1066" s="772"/>
    </row>
    <row r="1067" spans="2:24" ht="15.75" x14ac:dyDescent="0.25">
      <c r="B1067" s="893" t="s">
        <v>313</v>
      </c>
      <c r="C1067" s="892" t="s">
        <v>771</v>
      </c>
      <c r="D1067" s="891">
        <v>41698</v>
      </c>
      <c r="E1067" s="890">
        <v>6394.03</v>
      </c>
      <c r="F1067" s="889"/>
      <c r="G1067" s="888">
        <v>20</v>
      </c>
      <c r="H1067" s="887">
        <f t="shared" si="96"/>
        <v>7</v>
      </c>
      <c r="I1067" s="887">
        <v>-320.39999999999998</v>
      </c>
      <c r="J1067" s="771">
        <f t="shared" si="97"/>
        <v>2496.42</v>
      </c>
      <c r="K1067" s="887">
        <v>2176.02</v>
      </c>
      <c r="L1067" s="772">
        <f t="shared" si="98"/>
        <v>4218.01</v>
      </c>
      <c r="N1067" s="893"/>
      <c r="O1067" s="892"/>
      <c r="P1067" s="891"/>
      <c r="Q1067" s="890"/>
      <c r="R1067" s="889"/>
      <c r="S1067" s="888"/>
      <c r="T1067" s="887"/>
      <c r="U1067" s="887"/>
      <c r="V1067" s="771"/>
      <c r="W1067" s="887"/>
      <c r="X1067" s="772"/>
    </row>
    <row r="1068" spans="2:24" ht="15.75" x14ac:dyDescent="0.25">
      <c r="B1068" s="893" t="s">
        <v>313</v>
      </c>
      <c r="C1068" s="892" t="s">
        <v>772</v>
      </c>
      <c r="D1068" s="891">
        <v>41698</v>
      </c>
      <c r="E1068" s="890">
        <v>7221.69</v>
      </c>
      <c r="F1068" s="889"/>
      <c r="G1068" s="888">
        <v>20</v>
      </c>
      <c r="H1068" s="887">
        <f t="shared" si="96"/>
        <v>7</v>
      </c>
      <c r="I1068" s="887">
        <v>-361.8</v>
      </c>
      <c r="J1068" s="771">
        <f t="shared" si="97"/>
        <v>2819</v>
      </c>
      <c r="K1068" s="887">
        <v>2457.1999999999998</v>
      </c>
      <c r="L1068" s="772">
        <f t="shared" si="98"/>
        <v>4764.49</v>
      </c>
      <c r="N1068" s="893"/>
      <c r="O1068" s="892"/>
      <c r="P1068" s="891"/>
      <c r="Q1068" s="890"/>
      <c r="R1068" s="889"/>
      <c r="S1068" s="888"/>
      <c r="T1068" s="887"/>
      <c r="U1068" s="887"/>
      <c r="V1068" s="771"/>
      <c r="W1068" s="887"/>
      <c r="X1068" s="772"/>
    </row>
    <row r="1069" spans="2:24" ht="15.75" x14ac:dyDescent="0.25">
      <c r="B1069" s="893" t="s">
        <v>313</v>
      </c>
      <c r="C1069" s="892" t="s">
        <v>773</v>
      </c>
      <c r="D1069" s="891">
        <v>41698</v>
      </c>
      <c r="E1069" s="890">
        <v>3119.31</v>
      </c>
      <c r="F1069" s="889"/>
      <c r="G1069" s="888">
        <v>20</v>
      </c>
      <c r="H1069" s="887">
        <f t="shared" si="96"/>
        <v>7</v>
      </c>
      <c r="I1069" s="887">
        <v>-156.24</v>
      </c>
      <c r="J1069" s="771">
        <f t="shared" si="97"/>
        <v>1217.5999999999999</v>
      </c>
      <c r="K1069" s="887">
        <v>1061.3599999999999</v>
      </c>
      <c r="L1069" s="772">
        <f t="shared" si="98"/>
        <v>2057.9499999999998</v>
      </c>
      <c r="N1069" s="893"/>
      <c r="O1069" s="892"/>
      <c r="P1069" s="891"/>
      <c r="Q1069" s="890"/>
      <c r="R1069" s="889"/>
      <c r="S1069" s="888"/>
      <c r="T1069" s="887"/>
      <c r="U1069" s="887"/>
      <c r="V1069" s="771"/>
      <c r="W1069" s="887"/>
      <c r="X1069" s="772"/>
    </row>
    <row r="1070" spans="2:24" ht="15.75" x14ac:dyDescent="0.25">
      <c r="B1070" s="893" t="s">
        <v>313</v>
      </c>
      <c r="C1070" s="892" t="s">
        <v>774</v>
      </c>
      <c r="D1070" s="891">
        <v>41698</v>
      </c>
      <c r="E1070" s="890">
        <v>4435.49</v>
      </c>
      <c r="F1070" s="889"/>
      <c r="G1070" s="888">
        <v>20</v>
      </c>
      <c r="H1070" s="887">
        <f t="shared" si="96"/>
        <v>7</v>
      </c>
      <c r="I1070" s="887">
        <v>-222.24</v>
      </c>
      <c r="J1070" s="771">
        <f t="shared" si="97"/>
        <v>1731.6</v>
      </c>
      <c r="K1070" s="887">
        <v>1509.36</v>
      </c>
      <c r="L1070" s="772">
        <f t="shared" si="98"/>
        <v>2926.13</v>
      </c>
      <c r="N1070" s="893"/>
      <c r="O1070" s="892"/>
      <c r="P1070" s="891"/>
      <c r="Q1070" s="890"/>
      <c r="R1070" s="889"/>
      <c r="S1070" s="888"/>
      <c r="T1070" s="887"/>
      <c r="U1070" s="887"/>
      <c r="V1070" s="771"/>
      <c r="W1070" s="887"/>
      <c r="X1070" s="772"/>
    </row>
    <row r="1071" spans="2:24" ht="15.75" x14ac:dyDescent="0.25">
      <c r="B1071" s="893" t="s">
        <v>313</v>
      </c>
      <c r="C1071" s="892" t="s">
        <v>775</v>
      </c>
      <c r="D1071" s="891">
        <v>41698</v>
      </c>
      <c r="E1071" s="890">
        <v>9747.7099999999991</v>
      </c>
      <c r="F1071" s="889"/>
      <c r="G1071" s="888">
        <v>20</v>
      </c>
      <c r="H1071" s="887">
        <f t="shared" si="96"/>
        <v>7</v>
      </c>
      <c r="I1071" s="887">
        <v>-488.40000000000003</v>
      </c>
      <c r="J1071" s="771">
        <f t="shared" si="97"/>
        <v>3805.44</v>
      </c>
      <c r="K1071" s="887">
        <v>3317.04</v>
      </c>
      <c r="L1071" s="772">
        <f t="shared" si="98"/>
        <v>6430.6699999999992</v>
      </c>
      <c r="N1071" s="893"/>
      <c r="O1071" s="892"/>
      <c r="P1071" s="891"/>
      <c r="Q1071" s="890"/>
      <c r="R1071" s="889"/>
      <c r="S1071" s="888"/>
      <c r="T1071" s="887"/>
      <c r="U1071" s="887"/>
      <c r="V1071" s="771"/>
      <c r="W1071" s="887"/>
      <c r="X1071" s="772"/>
    </row>
    <row r="1072" spans="2:24" ht="15.75" x14ac:dyDescent="0.25">
      <c r="B1072" s="893" t="s">
        <v>313</v>
      </c>
      <c r="C1072" s="892" t="s">
        <v>776</v>
      </c>
      <c r="D1072" s="891">
        <v>41698</v>
      </c>
      <c r="E1072" s="890">
        <v>7548.43</v>
      </c>
      <c r="F1072" s="889"/>
      <c r="G1072" s="888">
        <v>20</v>
      </c>
      <c r="H1072" s="887">
        <f t="shared" si="96"/>
        <v>7</v>
      </c>
      <c r="I1072" s="887">
        <v>-378.24</v>
      </c>
      <c r="J1072" s="771">
        <f t="shared" si="97"/>
        <v>2947.09</v>
      </c>
      <c r="K1072" s="887">
        <v>2568.85</v>
      </c>
      <c r="L1072" s="772">
        <f t="shared" si="98"/>
        <v>4979.58</v>
      </c>
      <c r="N1072" s="893"/>
      <c r="O1072" s="892"/>
      <c r="P1072" s="891"/>
      <c r="Q1072" s="890"/>
      <c r="R1072" s="889"/>
      <c r="S1072" s="888"/>
      <c r="T1072" s="887"/>
      <c r="U1072" s="887"/>
      <c r="V1072" s="771"/>
      <c r="W1072" s="887"/>
      <c r="X1072" s="772"/>
    </row>
    <row r="1073" spans="2:24" ht="15.75" x14ac:dyDescent="0.25">
      <c r="B1073" s="893" t="s">
        <v>313</v>
      </c>
      <c r="C1073" s="892" t="s">
        <v>777</v>
      </c>
      <c r="D1073" s="891">
        <v>41729</v>
      </c>
      <c r="E1073" s="890">
        <v>7225.24</v>
      </c>
      <c r="F1073" s="889"/>
      <c r="G1073" s="888">
        <v>20</v>
      </c>
      <c r="H1073" s="887">
        <f t="shared" si="96"/>
        <v>7</v>
      </c>
      <c r="I1073" s="887">
        <v>-362.04</v>
      </c>
      <c r="J1073" s="771">
        <f t="shared" si="97"/>
        <v>2790.69</v>
      </c>
      <c r="K1073" s="887">
        <v>2428.65</v>
      </c>
      <c r="L1073" s="772">
        <f t="shared" si="98"/>
        <v>4796.59</v>
      </c>
      <c r="N1073" s="893"/>
      <c r="O1073" s="892"/>
      <c r="P1073" s="891"/>
      <c r="Q1073" s="890"/>
      <c r="R1073" s="889"/>
      <c r="S1073" s="888"/>
      <c r="T1073" s="887"/>
      <c r="U1073" s="887"/>
      <c r="V1073" s="771"/>
      <c r="W1073" s="887"/>
      <c r="X1073" s="772"/>
    </row>
    <row r="1074" spans="2:24" ht="15.75" x14ac:dyDescent="0.25">
      <c r="B1074" s="893" t="s">
        <v>313</v>
      </c>
      <c r="C1074" s="892" t="s">
        <v>778</v>
      </c>
      <c r="D1074" s="891">
        <v>41729</v>
      </c>
      <c r="E1074" s="890">
        <v>3054.04</v>
      </c>
      <c r="F1074" s="889"/>
      <c r="G1074" s="888">
        <v>20</v>
      </c>
      <c r="H1074" s="887">
        <f t="shared" si="96"/>
        <v>7</v>
      </c>
      <c r="I1074" s="887">
        <v>-153</v>
      </c>
      <c r="J1074" s="771">
        <f t="shared" si="97"/>
        <v>1179.3599999999999</v>
      </c>
      <c r="K1074" s="887">
        <v>1026.3599999999999</v>
      </c>
      <c r="L1074" s="772">
        <f t="shared" si="98"/>
        <v>2027.68</v>
      </c>
      <c r="N1074" s="893"/>
      <c r="O1074" s="892"/>
      <c r="P1074" s="891"/>
      <c r="Q1074" s="890"/>
      <c r="R1074" s="889"/>
      <c r="S1074" s="888"/>
      <c r="T1074" s="887"/>
      <c r="U1074" s="887"/>
      <c r="V1074" s="771"/>
      <c r="W1074" s="887"/>
      <c r="X1074" s="772"/>
    </row>
    <row r="1075" spans="2:24" ht="15.75" x14ac:dyDescent="0.25">
      <c r="B1075" s="893" t="s">
        <v>313</v>
      </c>
      <c r="C1075" s="892" t="s">
        <v>779</v>
      </c>
      <c r="D1075" s="891">
        <v>41759</v>
      </c>
      <c r="E1075" s="890">
        <v>3670.74</v>
      </c>
      <c r="F1075" s="889"/>
      <c r="G1075" s="888">
        <v>20</v>
      </c>
      <c r="H1075" s="887">
        <f t="shared" si="96"/>
        <v>7</v>
      </c>
      <c r="I1075" s="887">
        <v>-183.96</v>
      </c>
      <c r="J1075" s="771">
        <f t="shared" si="97"/>
        <v>1402.68</v>
      </c>
      <c r="K1075" s="887">
        <v>1218.72</v>
      </c>
      <c r="L1075" s="772">
        <f t="shared" si="98"/>
        <v>2452.0199999999995</v>
      </c>
      <c r="N1075" s="893"/>
      <c r="O1075" s="892"/>
      <c r="P1075" s="891"/>
      <c r="Q1075" s="890"/>
      <c r="R1075" s="889"/>
      <c r="S1075" s="888"/>
      <c r="T1075" s="887"/>
      <c r="U1075" s="887"/>
      <c r="V1075" s="771"/>
      <c r="W1075" s="887"/>
      <c r="X1075" s="772"/>
    </row>
    <row r="1076" spans="2:24" ht="15.75" x14ac:dyDescent="0.25">
      <c r="B1076" s="893" t="s">
        <v>313</v>
      </c>
      <c r="C1076" s="892" t="s">
        <v>780</v>
      </c>
      <c r="D1076" s="891">
        <v>41759</v>
      </c>
      <c r="E1076" s="890">
        <v>1470.65</v>
      </c>
      <c r="F1076" s="889"/>
      <c r="G1076" s="888">
        <v>20</v>
      </c>
      <c r="H1076" s="887">
        <f t="shared" si="96"/>
        <v>7</v>
      </c>
      <c r="I1076" s="887">
        <v>-73.680000000000007</v>
      </c>
      <c r="J1076" s="771">
        <f t="shared" si="97"/>
        <v>555.66000000000008</v>
      </c>
      <c r="K1076" s="887">
        <v>481.98</v>
      </c>
      <c r="L1076" s="772">
        <f t="shared" si="98"/>
        <v>988.67000000000007</v>
      </c>
      <c r="N1076" s="893"/>
      <c r="O1076" s="892"/>
      <c r="P1076" s="891"/>
      <c r="Q1076" s="890"/>
      <c r="R1076" s="889"/>
      <c r="S1076" s="888"/>
      <c r="T1076" s="887"/>
      <c r="U1076" s="887"/>
      <c r="V1076" s="771"/>
      <c r="W1076" s="887"/>
      <c r="X1076" s="772"/>
    </row>
    <row r="1077" spans="2:24" ht="15.75" x14ac:dyDescent="0.25">
      <c r="B1077" s="893" t="s">
        <v>313</v>
      </c>
      <c r="C1077" s="892" t="s">
        <v>781</v>
      </c>
      <c r="D1077" s="891">
        <v>41790</v>
      </c>
      <c r="E1077" s="890">
        <v>578.77</v>
      </c>
      <c r="F1077" s="889"/>
      <c r="G1077" s="888">
        <v>20</v>
      </c>
      <c r="H1077" s="887">
        <f t="shared" si="96"/>
        <v>7</v>
      </c>
      <c r="I1077" s="887">
        <v>-29.04</v>
      </c>
      <c r="J1077" s="771">
        <f t="shared" si="97"/>
        <v>219</v>
      </c>
      <c r="K1077" s="887">
        <v>189.96</v>
      </c>
      <c r="L1077" s="772">
        <f t="shared" si="98"/>
        <v>388.80999999999995</v>
      </c>
      <c r="N1077" s="893"/>
      <c r="O1077" s="892"/>
      <c r="P1077" s="891"/>
      <c r="Q1077" s="890"/>
      <c r="R1077" s="889"/>
      <c r="S1077" s="888"/>
      <c r="T1077" s="887"/>
      <c r="U1077" s="887"/>
      <c r="V1077" s="771"/>
      <c r="W1077" s="887"/>
      <c r="X1077" s="772"/>
    </row>
    <row r="1078" spans="2:24" ht="15.75" x14ac:dyDescent="0.25">
      <c r="B1078" s="893" t="s">
        <v>313</v>
      </c>
      <c r="C1078" s="892" t="s">
        <v>782</v>
      </c>
      <c r="D1078" s="891">
        <v>41820</v>
      </c>
      <c r="E1078" s="890">
        <v>25716.22</v>
      </c>
      <c r="F1078" s="889"/>
      <c r="G1078" s="888">
        <v>20</v>
      </c>
      <c r="H1078" s="887">
        <f t="shared" si="96"/>
        <v>7</v>
      </c>
      <c r="I1078" s="887">
        <v>-1288.56</v>
      </c>
      <c r="J1078" s="771">
        <f t="shared" si="97"/>
        <v>9610.0299999999988</v>
      </c>
      <c r="K1078" s="887">
        <v>8321.4699999999993</v>
      </c>
      <c r="L1078" s="772">
        <f t="shared" si="98"/>
        <v>17394.75</v>
      </c>
      <c r="N1078" s="893"/>
      <c r="O1078" s="892"/>
      <c r="P1078" s="891"/>
      <c r="Q1078" s="890"/>
      <c r="R1078" s="889"/>
      <c r="S1078" s="888"/>
      <c r="T1078" s="887"/>
      <c r="U1078" s="887"/>
      <c r="V1078" s="771"/>
      <c r="W1078" s="887"/>
      <c r="X1078" s="772"/>
    </row>
    <row r="1079" spans="2:24" ht="15.75" x14ac:dyDescent="0.25">
      <c r="B1079" s="893" t="s">
        <v>313</v>
      </c>
      <c r="C1079" s="892" t="s">
        <v>783</v>
      </c>
      <c r="D1079" s="891">
        <v>41820</v>
      </c>
      <c r="E1079" s="890">
        <v>478.57</v>
      </c>
      <c r="F1079" s="889"/>
      <c r="G1079" s="888">
        <v>20</v>
      </c>
      <c r="H1079" s="887">
        <f t="shared" si="96"/>
        <v>7</v>
      </c>
      <c r="I1079" s="887">
        <v>-24</v>
      </c>
      <c r="J1079" s="771">
        <f t="shared" si="97"/>
        <v>179</v>
      </c>
      <c r="K1079" s="887">
        <v>155</v>
      </c>
      <c r="L1079" s="772">
        <f t="shared" si="98"/>
        <v>323.57</v>
      </c>
      <c r="N1079" s="893"/>
      <c r="O1079" s="892"/>
      <c r="P1079" s="891"/>
      <c r="Q1079" s="890"/>
      <c r="R1079" s="889"/>
      <c r="S1079" s="888"/>
      <c r="T1079" s="887"/>
      <c r="U1079" s="887"/>
      <c r="V1079" s="771"/>
      <c r="W1079" s="887"/>
      <c r="X1079" s="772"/>
    </row>
    <row r="1080" spans="2:24" ht="15.75" x14ac:dyDescent="0.25">
      <c r="B1080" s="893" t="s">
        <v>313</v>
      </c>
      <c r="C1080" s="892" t="s">
        <v>784</v>
      </c>
      <c r="D1080" s="891">
        <v>41820</v>
      </c>
      <c r="E1080" s="890">
        <v>698.17</v>
      </c>
      <c r="F1080" s="889"/>
      <c r="G1080" s="888">
        <v>20</v>
      </c>
      <c r="H1080" s="887">
        <f t="shared" si="96"/>
        <v>7</v>
      </c>
      <c r="I1080" s="887">
        <v>-35.04</v>
      </c>
      <c r="J1080" s="771">
        <f t="shared" si="97"/>
        <v>260.98</v>
      </c>
      <c r="K1080" s="887">
        <v>225.94</v>
      </c>
      <c r="L1080" s="772">
        <f t="shared" si="98"/>
        <v>472.22999999999996</v>
      </c>
      <c r="N1080" s="893"/>
      <c r="O1080" s="892"/>
      <c r="P1080" s="891"/>
      <c r="Q1080" s="890"/>
      <c r="R1080" s="889"/>
      <c r="S1080" s="888"/>
      <c r="T1080" s="887"/>
      <c r="U1080" s="887"/>
      <c r="V1080" s="771"/>
      <c r="W1080" s="887"/>
      <c r="X1080" s="772"/>
    </row>
    <row r="1081" spans="2:24" ht="15.75" x14ac:dyDescent="0.25">
      <c r="B1081" s="893" t="s">
        <v>313</v>
      </c>
      <c r="C1081" s="892" t="s">
        <v>116</v>
      </c>
      <c r="D1081" s="891">
        <v>41213</v>
      </c>
      <c r="E1081" s="890">
        <v>9885.99</v>
      </c>
      <c r="F1081" s="889"/>
      <c r="G1081" s="888">
        <v>20</v>
      </c>
      <c r="H1081" s="887">
        <f t="shared" si="96"/>
        <v>9</v>
      </c>
      <c r="I1081" s="887">
        <v>-496.32</v>
      </c>
      <c r="J1081" s="771">
        <f t="shared" si="97"/>
        <v>4549.84</v>
      </c>
      <c r="K1081" s="887">
        <v>4053.52</v>
      </c>
      <c r="L1081" s="772">
        <f t="shared" si="98"/>
        <v>5832.4699999999993</v>
      </c>
      <c r="N1081" s="893"/>
      <c r="O1081" s="892"/>
      <c r="P1081" s="891"/>
      <c r="Q1081" s="890"/>
      <c r="R1081" s="889"/>
      <c r="S1081" s="888"/>
      <c r="T1081" s="887"/>
      <c r="U1081" s="887"/>
      <c r="V1081" s="771"/>
      <c r="W1081" s="887"/>
      <c r="X1081" s="772"/>
    </row>
    <row r="1082" spans="2:24" ht="15.75" x14ac:dyDescent="0.25">
      <c r="B1082" s="893" t="s">
        <v>313</v>
      </c>
      <c r="C1082" s="892" t="s">
        <v>116</v>
      </c>
      <c r="D1082" s="891">
        <v>39844</v>
      </c>
      <c r="E1082" s="890">
        <v>3548.06</v>
      </c>
      <c r="F1082" s="889"/>
      <c r="G1082" s="888">
        <v>20</v>
      </c>
      <c r="H1082" s="887">
        <f t="shared" si="96"/>
        <v>12</v>
      </c>
      <c r="I1082" s="887">
        <v>-179.28</v>
      </c>
      <c r="J1082" s="771">
        <f t="shared" si="97"/>
        <v>2323.4500000000003</v>
      </c>
      <c r="K1082" s="887">
        <v>2144.17</v>
      </c>
      <c r="L1082" s="772">
        <f t="shared" si="98"/>
        <v>1403.8899999999999</v>
      </c>
      <c r="N1082" s="893"/>
      <c r="O1082" s="892"/>
      <c r="P1082" s="891"/>
      <c r="Q1082" s="890"/>
      <c r="R1082" s="889"/>
      <c r="S1082" s="888"/>
      <c r="T1082" s="887"/>
      <c r="U1082" s="887"/>
      <c r="V1082" s="771"/>
      <c r="W1082" s="887"/>
      <c r="X1082" s="772"/>
    </row>
    <row r="1083" spans="2:24" ht="15.75" x14ac:dyDescent="0.25">
      <c r="B1083" s="893" t="s">
        <v>313</v>
      </c>
      <c r="C1083" s="892" t="s">
        <v>116</v>
      </c>
      <c r="D1083" s="891">
        <v>39478</v>
      </c>
      <c r="E1083" s="890">
        <v>1935.03</v>
      </c>
      <c r="F1083" s="889"/>
      <c r="G1083" s="888">
        <v>20</v>
      </c>
      <c r="H1083" s="887">
        <f t="shared" si="96"/>
        <v>13</v>
      </c>
      <c r="I1083" s="887">
        <v>-97.800000000000011</v>
      </c>
      <c r="J1083" s="771">
        <f t="shared" si="97"/>
        <v>1364.1399999999999</v>
      </c>
      <c r="K1083" s="887">
        <v>1266.3399999999999</v>
      </c>
      <c r="L1083" s="772">
        <f t="shared" si="98"/>
        <v>668.69</v>
      </c>
      <c r="N1083" s="893"/>
      <c r="O1083" s="892"/>
      <c r="P1083" s="891"/>
      <c r="Q1083" s="890"/>
      <c r="R1083" s="889"/>
      <c r="S1083" s="888"/>
      <c r="T1083" s="887"/>
      <c r="U1083" s="887"/>
      <c r="V1083" s="771"/>
      <c r="W1083" s="887"/>
      <c r="X1083" s="772"/>
    </row>
    <row r="1084" spans="2:24" ht="15.75" x14ac:dyDescent="0.25">
      <c r="B1084" s="893" t="s">
        <v>313</v>
      </c>
      <c r="C1084" s="892" t="s">
        <v>785</v>
      </c>
      <c r="D1084" s="891">
        <v>41851</v>
      </c>
      <c r="E1084" s="890">
        <v>75772.72</v>
      </c>
      <c r="F1084" s="889"/>
      <c r="G1084" s="888">
        <v>20</v>
      </c>
      <c r="H1084" s="887">
        <f t="shared" si="96"/>
        <v>7</v>
      </c>
      <c r="I1084" s="887">
        <v>-3796.56</v>
      </c>
      <c r="J1084" s="771">
        <f t="shared" si="97"/>
        <v>27999.300000000003</v>
      </c>
      <c r="K1084" s="887">
        <v>24202.74</v>
      </c>
      <c r="L1084" s="772">
        <f t="shared" si="98"/>
        <v>51569.979999999996</v>
      </c>
      <c r="N1084" s="893"/>
      <c r="O1084" s="892"/>
      <c r="P1084" s="891"/>
      <c r="Q1084" s="890"/>
      <c r="R1084" s="889"/>
      <c r="S1084" s="888"/>
      <c r="T1084" s="887"/>
      <c r="U1084" s="887"/>
      <c r="V1084" s="771"/>
      <c r="W1084" s="887"/>
      <c r="X1084" s="772"/>
    </row>
    <row r="1085" spans="2:24" ht="15.75" x14ac:dyDescent="0.25">
      <c r="B1085" s="893" t="s">
        <v>313</v>
      </c>
      <c r="C1085" s="892" t="s">
        <v>786</v>
      </c>
      <c r="D1085" s="891">
        <v>41851</v>
      </c>
      <c r="E1085" s="890">
        <v>3750.57</v>
      </c>
      <c r="F1085" s="889"/>
      <c r="G1085" s="888">
        <v>20</v>
      </c>
      <c r="H1085" s="887">
        <f t="shared" si="96"/>
        <v>7</v>
      </c>
      <c r="I1085" s="887">
        <v>-187.92000000000002</v>
      </c>
      <c r="J1085" s="771">
        <f t="shared" si="97"/>
        <v>1385.89</v>
      </c>
      <c r="K1085" s="887">
        <v>1197.97</v>
      </c>
      <c r="L1085" s="772">
        <f t="shared" si="98"/>
        <v>2552.6000000000004</v>
      </c>
      <c r="N1085" s="893"/>
      <c r="O1085" s="892"/>
      <c r="P1085" s="891"/>
      <c r="Q1085" s="890"/>
      <c r="R1085" s="889"/>
      <c r="S1085" s="888"/>
      <c r="T1085" s="887"/>
      <c r="U1085" s="887"/>
      <c r="V1085" s="771"/>
      <c r="W1085" s="887"/>
      <c r="X1085" s="772"/>
    </row>
    <row r="1086" spans="2:24" ht="15.75" x14ac:dyDescent="0.25">
      <c r="B1086" s="893" t="s">
        <v>313</v>
      </c>
      <c r="C1086" s="892" t="s">
        <v>787</v>
      </c>
      <c r="D1086" s="891">
        <v>41851</v>
      </c>
      <c r="E1086" s="890">
        <v>2937.51</v>
      </c>
      <c r="F1086" s="889"/>
      <c r="G1086" s="888">
        <v>20</v>
      </c>
      <c r="H1086" s="887">
        <f t="shared" si="96"/>
        <v>7</v>
      </c>
      <c r="I1086" s="887">
        <v>-147.12</v>
      </c>
      <c r="J1086" s="771">
        <f t="shared" si="97"/>
        <v>1073.17</v>
      </c>
      <c r="K1086" s="887">
        <v>926.05</v>
      </c>
      <c r="L1086" s="772">
        <f t="shared" si="98"/>
        <v>2011.4600000000003</v>
      </c>
      <c r="N1086" s="893"/>
      <c r="O1086" s="892"/>
      <c r="P1086" s="891"/>
      <c r="Q1086" s="890"/>
      <c r="R1086" s="889"/>
      <c r="S1086" s="888"/>
      <c r="T1086" s="887"/>
      <c r="U1086" s="887"/>
      <c r="V1086" s="771"/>
      <c r="W1086" s="887"/>
      <c r="X1086" s="772"/>
    </row>
    <row r="1087" spans="2:24" ht="15.75" x14ac:dyDescent="0.25">
      <c r="B1087" s="893" t="s">
        <v>313</v>
      </c>
      <c r="C1087" s="892" t="s">
        <v>788</v>
      </c>
      <c r="D1087" s="891">
        <v>41912</v>
      </c>
      <c r="E1087" s="890">
        <v>545.35</v>
      </c>
      <c r="F1087" s="889"/>
      <c r="G1087" s="888">
        <v>20</v>
      </c>
      <c r="H1087" s="887">
        <f t="shared" si="96"/>
        <v>7</v>
      </c>
      <c r="I1087" s="887">
        <v>-27.360000000000003</v>
      </c>
      <c r="J1087" s="771">
        <f t="shared" si="97"/>
        <v>194.94000000000003</v>
      </c>
      <c r="K1087" s="887">
        <v>167.58</v>
      </c>
      <c r="L1087" s="772">
        <f t="shared" si="98"/>
        <v>377.77</v>
      </c>
      <c r="N1087" s="893"/>
      <c r="O1087" s="892"/>
      <c r="P1087" s="891"/>
      <c r="Q1087" s="890"/>
      <c r="R1087" s="889"/>
      <c r="S1087" s="888"/>
      <c r="T1087" s="887"/>
      <c r="U1087" s="887"/>
      <c r="V1087" s="771"/>
      <c r="W1087" s="887"/>
      <c r="X1087" s="772"/>
    </row>
    <row r="1088" spans="2:24" ht="15.75" x14ac:dyDescent="0.25">
      <c r="B1088" s="893" t="s">
        <v>313</v>
      </c>
      <c r="C1088" s="892" t="s">
        <v>789</v>
      </c>
      <c r="D1088" s="891">
        <v>41943</v>
      </c>
      <c r="E1088" s="890">
        <v>9833.43</v>
      </c>
      <c r="F1088" s="889"/>
      <c r="G1088" s="888">
        <v>20</v>
      </c>
      <c r="H1088" s="887">
        <f t="shared" si="96"/>
        <v>7</v>
      </c>
      <c r="I1088" s="887">
        <v>-492.72</v>
      </c>
      <c r="J1088" s="771">
        <f t="shared" si="97"/>
        <v>3510.59</v>
      </c>
      <c r="K1088" s="887">
        <v>3017.87</v>
      </c>
      <c r="L1088" s="772">
        <f t="shared" si="98"/>
        <v>6815.56</v>
      </c>
      <c r="N1088" s="893"/>
      <c r="O1088" s="892"/>
      <c r="P1088" s="891"/>
      <c r="Q1088" s="890"/>
      <c r="R1088" s="889"/>
      <c r="S1088" s="888"/>
      <c r="T1088" s="887"/>
      <c r="U1088" s="887"/>
      <c r="V1088" s="771"/>
      <c r="W1088" s="887"/>
      <c r="X1088" s="772"/>
    </row>
    <row r="1089" spans="2:24" ht="15.75" x14ac:dyDescent="0.25">
      <c r="B1089" s="893" t="s">
        <v>313</v>
      </c>
      <c r="C1089" s="892" t="s">
        <v>790</v>
      </c>
      <c r="D1089" s="891">
        <v>41943</v>
      </c>
      <c r="E1089" s="890">
        <v>5474.9</v>
      </c>
      <c r="F1089" s="889"/>
      <c r="G1089" s="888">
        <v>20</v>
      </c>
      <c r="H1089" s="887">
        <f t="shared" si="96"/>
        <v>7</v>
      </c>
      <c r="I1089" s="887">
        <v>-274.32</v>
      </c>
      <c r="J1089" s="771">
        <f t="shared" si="97"/>
        <v>1954.51</v>
      </c>
      <c r="K1089" s="887">
        <v>1680.19</v>
      </c>
      <c r="L1089" s="772">
        <f t="shared" si="98"/>
        <v>3794.7099999999996</v>
      </c>
      <c r="N1089" s="893"/>
      <c r="O1089" s="892"/>
      <c r="P1089" s="891"/>
      <c r="Q1089" s="890"/>
      <c r="R1089" s="889"/>
      <c r="S1089" s="888"/>
      <c r="T1089" s="887"/>
      <c r="U1089" s="887"/>
      <c r="V1089" s="771"/>
      <c r="W1089" s="887"/>
      <c r="X1089" s="772"/>
    </row>
    <row r="1090" spans="2:24" ht="15.75" x14ac:dyDescent="0.25">
      <c r="B1090" s="893" t="s">
        <v>313</v>
      </c>
      <c r="C1090" s="892" t="s">
        <v>791</v>
      </c>
      <c r="D1090" s="891">
        <v>41943</v>
      </c>
      <c r="E1090" s="890">
        <v>16550.41</v>
      </c>
      <c r="F1090" s="889"/>
      <c r="G1090" s="888">
        <v>20</v>
      </c>
      <c r="H1090" s="887">
        <f t="shared" si="96"/>
        <v>7</v>
      </c>
      <c r="I1090" s="887">
        <v>-829.2</v>
      </c>
      <c r="J1090" s="771">
        <f t="shared" si="97"/>
        <v>5839.07</v>
      </c>
      <c r="K1090" s="887">
        <v>5009.87</v>
      </c>
      <c r="L1090" s="772">
        <f t="shared" si="98"/>
        <v>11540.54</v>
      </c>
      <c r="N1090" s="893"/>
      <c r="O1090" s="892"/>
      <c r="P1090" s="891"/>
      <c r="Q1090" s="890"/>
      <c r="R1090" s="889"/>
      <c r="S1090" s="888"/>
      <c r="T1090" s="887"/>
      <c r="U1090" s="887"/>
      <c r="V1090" s="771"/>
      <c r="W1090" s="887"/>
      <c r="X1090" s="772"/>
    </row>
    <row r="1091" spans="2:24" ht="15.75" x14ac:dyDescent="0.25">
      <c r="B1091" s="893" t="s">
        <v>313</v>
      </c>
      <c r="C1091" s="892" t="s">
        <v>792</v>
      </c>
      <c r="D1091" s="891">
        <v>41973</v>
      </c>
      <c r="E1091" s="890">
        <v>2211.66</v>
      </c>
      <c r="F1091" s="889"/>
      <c r="G1091" s="888">
        <v>20</v>
      </c>
      <c r="H1091" s="887">
        <f t="shared" si="96"/>
        <v>7</v>
      </c>
      <c r="I1091" s="887">
        <v>-110.76</v>
      </c>
      <c r="J1091" s="771">
        <f t="shared" si="97"/>
        <v>780.17</v>
      </c>
      <c r="K1091" s="887">
        <v>669.41</v>
      </c>
      <c r="L1091" s="772">
        <f t="shared" si="98"/>
        <v>1542.25</v>
      </c>
      <c r="N1091" s="893"/>
      <c r="O1091" s="892"/>
      <c r="P1091" s="891"/>
      <c r="Q1091" s="890"/>
      <c r="R1091" s="889"/>
      <c r="S1091" s="888"/>
      <c r="T1091" s="887"/>
      <c r="U1091" s="887"/>
      <c r="V1091" s="771"/>
      <c r="W1091" s="887"/>
      <c r="X1091" s="772"/>
    </row>
    <row r="1092" spans="2:24" ht="15.75" x14ac:dyDescent="0.25">
      <c r="B1092" s="893" t="s">
        <v>313</v>
      </c>
      <c r="C1092" s="892" t="s">
        <v>793</v>
      </c>
      <c r="D1092" s="891">
        <v>42004</v>
      </c>
      <c r="E1092" s="890">
        <v>438.09</v>
      </c>
      <c r="F1092" s="889"/>
      <c r="G1092" s="888">
        <v>20</v>
      </c>
      <c r="H1092" s="887">
        <f t="shared" si="96"/>
        <v>7</v>
      </c>
      <c r="I1092" s="887">
        <v>-21.96</v>
      </c>
      <c r="J1092" s="771">
        <f t="shared" si="97"/>
        <v>154.63</v>
      </c>
      <c r="K1092" s="887">
        <v>132.66999999999999</v>
      </c>
      <c r="L1092" s="772">
        <f t="shared" si="98"/>
        <v>305.41999999999996</v>
      </c>
      <c r="N1092" s="893"/>
      <c r="O1092" s="892"/>
      <c r="P1092" s="891"/>
      <c r="Q1092" s="890"/>
      <c r="R1092" s="889"/>
      <c r="S1092" s="888"/>
      <c r="T1092" s="887"/>
      <c r="U1092" s="887"/>
      <c r="V1092" s="771"/>
      <c r="W1092" s="887"/>
      <c r="X1092" s="772"/>
    </row>
    <row r="1093" spans="2:24" ht="15.75" x14ac:dyDescent="0.25">
      <c r="B1093" s="893" t="s">
        <v>313</v>
      </c>
      <c r="C1093" s="892" t="s">
        <v>794</v>
      </c>
      <c r="D1093" s="891">
        <v>41973</v>
      </c>
      <c r="E1093" s="890">
        <v>544.98</v>
      </c>
      <c r="F1093" s="889"/>
      <c r="G1093" s="888">
        <v>20</v>
      </c>
      <c r="H1093" s="887">
        <f t="shared" si="96"/>
        <v>7</v>
      </c>
      <c r="I1093" s="887">
        <v>-27.240000000000002</v>
      </c>
      <c r="J1093" s="771">
        <f t="shared" si="97"/>
        <v>192.29000000000002</v>
      </c>
      <c r="K1093" s="887">
        <v>165.05</v>
      </c>
      <c r="L1093" s="772">
        <f t="shared" si="98"/>
        <v>379.93</v>
      </c>
      <c r="N1093" s="893"/>
      <c r="O1093" s="892"/>
      <c r="P1093" s="891"/>
      <c r="Q1093" s="890"/>
      <c r="R1093" s="889"/>
      <c r="S1093" s="888"/>
      <c r="T1093" s="887"/>
      <c r="U1093" s="887"/>
      <c r="V1093" s="771"/>
      <c r="W1093" s="887"/>
      <c r="X1093" s="772"/>
    </row>
    <row r="1094" spans="2:24" ht="15.75" x14ac:dyDescent="0.25">
      <c r="B1094" s="893" t="s">
        <v>313</v>
      </c>
      <c r="C1094" s="892" t="s">
        <v>795</v>
      </c>
      <c r="D1094" s="891">
        <v>41973</v>
      </c>
      <c r="E1094" s="890">
        <v>5027.55</v>
      </c>
      <c r="F1094" s="889"/>
      <c r="G1094" s="888">
        <v>20</v>
      </c>
      <c r="H1094" s="887">
        <f t="shared" si="96"/>
        <v>7</v>
      </c>
      <c r="I1094" s="887">
        <v>-251.88000000000002</v>
      </c>
      <c r="J1094" s="771">
        <f t="shared" si="97"/>
        <v>1752.64</v>
      </c>
      <c r="K1094" s="887">
        <v>1500.76</v>
      </c>
      <c r="L1094" s="772">
        <f t="shared" si="98"/>
        <v>3526.79</v>
      </c>
      <c r="N1094" s="893"/>
      <c r="O1094" s="892"/>
      <c r="P1094" s="891"/>
      <c r="Q1094" s="890"/>
      <c r="R1094" s="889"/>
      <c r="S1094" s="888"/>
      <c r="T1094" s="887"/>
      <c r="U1094" s="887"/>
      <c r="V1094" s="771"/>
      <c r="W1094" s="887"/>
      <c r="X1094" s="772"/>
    </row>
    <row r="1095" spans="2:24" ht="15.75" x14ac:dyDescent="0.25">
      <c r="B1095" s="893" t="s">
        <v>313</v>
      </c>
      <c r="C1095" s="892" t="s">
        <v>796</v>
      </c>
      <c r="D1095" s="891">
        <v>42004</v>
      </c>
      <c r="E1095" s="890">
        <v>1531.53</v>
      </c>
      <c r="F1095" s="889"/>
      <c r="G1095" s="888">
        <v>20</v>
      </c>
      <c r="H1095" s="887">
        <f t="shared" si="96"/>
        <v>7</v>
      </c>
      <c r="I1095" s="887">
        <v>-76.800000000000011</v>
      </c>
      <c r="J1095" s="771">
        <f t="shared" si="97"/>
        <v>533.97</v>
      </c>
      <c r="K1095" s="887">
        <v>457.17</v>
      </c>
      <c r="L1095" s="772">
        <f t="shared" si="98"/>
        <v>1074.3599999999999</v>
      </c>
      <c r="N1095" s="893"/>
      <c r="O1095" s="892"/>
      <c r="P1095" s="891"/>
      <c r="Q1095" s="890"/>
      <c r="R1095" s="889"/>
      <c r="S1095" s="888"/>
      <c r="T1095" s="887"/>
      <c r="U1095" s="887"/>
      <c r="V1095" s="771"/>
      <c r="W1095" s="887"/>
      <c r="X1095" s="772"/>
    </row>
    <row r="1096" spans="2:24" ht="15.75" x14ac:dyDescent="0.25">
      <c r="B1096" s="893" t="s">
        <v>313</v>
      </c>
      <c r="C1096" s="892" t="s">
        <v>797</v>
      </c>
      <c r="D1096" s="891">
        <v>42035</v>
      </c>
      <c r="E1096" s="890">
        <v>4916.21</v>
      </c>
      <c r="F1096" s="889"/>
      <c r="G1096" s="888">
        <v>20</v>
      </c>
      <c r="H1096" s="887">
        <f t="shared" ref="H1096:H1159" si="99">IF(E1096&lt;&gt;"",IF((TestEOY-D1096)/365&gt;G1096,G1096,ROUNDUP(((TestEOY-D1096)/365),0)),"")</f>
        <v>6</v>
      </c>
      <c r="I1096" s="887">
        <v>-246.36</v>
      </c>
      <c r="J1096" s="771">
        <f t="shared" ref="J1096:J1159" si="100">K1096-I1096</f>
        <v>1693.6999999999998</v>
      </c>
      <c r="K1096" s="887">
        <v>1447.34</v>
      </c>
      <c r="L1096" s="772">
        <f t="shared" ref="L1096:L1159" si="101">IFERROR(IF(K1096&gt;E1096,0,(+E1096-K1096))-F1096,"")</f>
        <v>3468.87</v>
      </c>
      <c r="N1096" s="893"/>
      <c r="O1096" s="892"/>
      <c r="P1096" s="891"/>
      <c r="Q1096" s="890"/>
      <c r="R1096" s="889"/>
      <c r="S1096" s="888"/>
      <c r="T1096" s="887"/>
      <c r="U1096" s="887"/>
      <c r="V1096" s="771"/>
      <c r="W1096" s="887"/>
      <c r="X1096" s="772"/>
    </row>
    <row r="1097" spans="2:24" ht="15.75" x14ac:dyDescent="0.25">
      <c r="B1097" s="893" t="s">
        <v>313</v>
      </c>
      <c r="C1097" s="892" t="s">
        <v>798</v>
      </c>
      <c r="D1097" s="891">
        <v>42035</v>
      </c>
      <c r="E1097" s="890">
        <v>5084.6899999999996</v>
      </c>
      <c r="F1097" s="889"/>
      <c r="G1097" s="888">
        <v>20</v>
      </c>
      <c r="H1097" s="887">
        <f t="shared" si="99"/>
        <v>6</v>
      </c>
      <c r="I1097" s="887">
        <v>-254.76</v>
      </c>
      <c r="J1097" s="771">
        <f t="shared" si="100"/>
        <v>1708.99</v>
      </c>
      <c r="K1097" s="887">
        <v>1454.23</v>
      </c>
      <c r="L1097" s="772">
        <f t="shared" si="101"/>
        <v>3630.4599999999996</v>
      </c>
      <c r="N1097" s="893"/>
      <c r="O1097" s="892"/>
      <c r="P1097" s="891"/>
      <c r="Q1097" s="890"/>
      <c r="R1097" s="889"/>
      <c r="S1097" s="888"/>
      <c r="T1097" s="887"/>
      <c r="U1097" s="887"/>
      <c r="V1097" s="771"/>
      <c r="W1097" s="887"/>
      <c r="X1097" s="772"/>
    </row>
    <row r="1098" spans="2:24" ht="15.75" x14ac:dyDescent="0.25">
      <c r="B1098" s="893" t="s">
        <v>313</v>
      </c>
      <c r="C1098" s="892" t="s">
        <v>799</v>
      </c>
      <c r="D1098" s="891">
        <v>42094</v>
      </c>
      <c r="E1098" s="890">
        <v>1566.21</v>
      </c>
      <c r="F1098" s="889"/>
      <c r="G1098" s="888">
        <v>20</v>
      </c>
      <c r="H1098" s="887">
        <f t="shared" si="99"/>
        <v>6</v>
      </c>
      <c r="I1098" s="887">
        <v>-78.48</v>
      </c>
      <c r="J1098" s="771">
        <f t="shared" si="100"/>
        <v>526.46</v>
      </c>
      <c r="K1098" s="887">
        <v>447.98</v>
      </c>
      <c r="L1098" s="772">
        <f t="shared" si="101"/>
        <v>1118.23</v>
      </c>
      <c r="N1098" s="893"/>
      <c r="O1098" s="892"/>
      <c r="P1098" s="891"/>
      <c r="Q1098" s="890"/>
      <c r="R1098" s="889"/>
      <c r="S1098" s="888"/>
      <c r="T1098" s="887"/>
      <c r="U1098" s="887"/>
      <c r="V1098" s="771"/>
      <c r="W1098" s="887"/>
      <c r="X1098" s="772"/>
    </row>
    <row r="1099" spans="2:24" ht="15.75" x14ac:dyDescent="0.25">
      <c r="B1099" s="893" t="s">
        <v>313</v>
      </c>
      <c r="C1099" s="892" t="s">
        <v>800</v>
      </c>
      <c r="D1099" s="891">
        <v>42124</v>
      </c>
      <c r="E1099" s="890">
        <v>1852.81</v>
      </c>
      <c r="F1099" s="889"/>
      <c r="G1099" s="888">
        <v>20</v>
      </c>
      <c r="H1099" s="887">
        <f t="shared" si="99"/>
        <v>6</v>
      </c>
      <c r="I1099" s="887">
        <v>-92.76</v>
      </c>
      <c r="J1099" s="771">
        <f t="shared" si="100"/>
        <v>615.15</v>
      </c>
      <c r="K1099" s="887">
        <v>522.39</v>
      </c>
      <c r="L1099" s="772">
        <f t="shared" si="101"/>
        <v>1330.42</v>
      </c>
      <c r="N1099" s="893"/>
      <c r="O1099" s="892"/>
      <c r="P1099" s="891"/>
      <c r="Q1099" s="890"/>
      <c r="R1099" s="889"/>
      <c r="S1099" s="888"/>
      <c r="T1099" s="887"/>
      <c r="U1099" s="887"/>
      <c r="V1099" s="771"/>
      <c r="W1099" s="887"/>
      <c r="X1099" s="772"/>
    </row>
    <row r="1100" spans="2:24" ht="15.75" x14ac:dyDescent="0.25">
      <c r="B1100" s="893" t="s">
        <v>313</v>
      </c>
      <c r="C1100" s="892" t="s">
        <v>801</v>
      </c>
      <c r="D1100" s="891">
        <v>42124</v>
      </c>
      <c r="E1100" s="890">
        <v>552.79999999999995</v>
      </c>
      <c r="F1100" s="889"/>
      <c r="G1100" s="888">
        <v>20</v>
      </c>
      <c r="H1100" s="887">
        <f t="shared" si="99"/>
        <v>6</v>
      </c>
      <c r="I1100" s="887">
        <v>-27.72</v>
      </c>
      <c r="J1100" s="771">
        <f t="shared" si="100"/>
        <v>183.64</v>
      </c>
      <c r="K1100" s="887">
        <v>155.91999999999999</v>
      </c>
      <c r="L1100" s="772">
        <f t="shared" si="101"/>
        <v>396.88</v>
      </c>
      <c r="N1100" s="893"/>
      <c r="O1100" s="892"/>
      <c r="P1100" s="891"/>
      <c r="Q1100" s="890"/>
      <c r="R1100" s="889"/>
      <c r="S1100" s="888"/>
      <c r="T1100" s="887"/>
      <c r="U1100" s="887"/>
      <c r="V1100" s="771"/>
      <c r="W1100" s="887"/>
      <c r="X1100" s="772"/>
    </row>
    <row r="1101" spans="2:24" ht="15.75" x14ac:dyDescent="0.25">
      <c r="B1101" s="893" t="s">
        <v>313</v>
      </c>
      <c r="C1101" s="892" t="s">
        <v>802</v>
      </c>
      <c r="D1101" s="891">
        <v>42124</v>
      </c>
      <c r="E1101" s="890">
        <v>824.83</v>
      </c>
      <c r="F1101" s="889"/>
      <c r="G1101" s="888">
        <v>20</v>
      </c>
      <c r="H1101" s="887">
        <f t="shared" si="99"/>
        <v>6</v>
      </c>
      <c r="I1101" s="887">
        <v>-41.28</v>
      </c>
      <c r="J1101" s="771">
        <f t="shared" si="100"/>
        <v>273.57</v>
      </c>
      <c r="K1101" s="887">
        <v>232.29</v>
      </c>
      <c r="L1101" s="772">
        <f t="shared" si="101"/>
        <v>592.54000000000008</v>
      </c>
      <c r="N1101" s="893"/>
      <c r="O1101" s="892"/>
      <c r="P1101" s="891"/>
      <c r="Q1101" s="890"/>
      <c r="R1101" s="889"/>
      <c r="S1101" s="888"/>
      <c r="T1101" s="887"/>
      <c r="U1101" s="887"/>
      <c r="V1101" s="771"/>
      <c r="W1101" s="887"/>
      <c r="X1101" s="772"/>
    </row>
    <row r="1102" spans="2:24" ht="15.75" x14ac:dyDescent="0.25">
      <c r="B1102" s="893" t="s">
        <v>313</v>
      </c>
      <c r="C1102" s="892" t="s">
        <v>803</v>
      </c>
      <c r="D1102" s="891">
        <v>42185</v>
      </c>
      <c r="E1102" s="890">
        <v>17496.72</v>
      </c>
      <c r="F1102" s="889"/>
      <c r="G1102" s="888">
        <v>20</v>
      </c>
      <c r="H1102" s="887">
        <f t="shared" si="99"/>
        <v>6</v>
      </c>
      <c r="I1102" s="887">
        <v>-878.16000000000008</v>
      </c>
      <c r="J1102" s="771">
        <f t="shared" si="100"/>
        <v>5641.32</v>
      </c>
      <c r="K1102" s="887">
        <v>4763.16</v>
      </c>
      <c r="L1102" s="772">
        <f t="shared" si="101"/>
        <v>12733.560000000001</v>
      </c>
      <c r="N1102" s="893"/>
      <c r="O1102" s="892"/>
      <c r="P1102" s="891"/>
      <c r="Q1102" s="890"/>
      <c r="R1102" s="889"/>
      <c r="S1102" s="888"/>
      <c r="T1102" s="887"/>
      <c r="U1102" s="887"/>
      <c r="V1102" s="771"/>
      <c r="W1102" s="887"/>
      <c r="X1102" s="772"/>
    </row>
    <row r="1103" spans="2:24" ht="15.75" x14ac:dyDescent="0.25">
      <c r="B1103" s="893" t="s">
        <v>313</v>
      </c>
      <c r="C1103" s="892" t="s">
        <v>804</v>
      </c>
      <c r="D1103" s="891">
        <v>42185</v>
      </c>
      <c r="E1103" s="890">
        <v>1038.8399999999999</v>
      </c>
      <c r="F1103" s="889"/>
      <c r="G1103" s="888">
        <v>20</v>
      </c>
      <c r="H1103" s="887">
        <f t="shared" si="99"/>
        <v>6</v>
      </c>
      <c r="I1103" s="887">
        <v>-52.08</v>
      </c>
      <c r="J1103" s="771">
        <f t="shared" si="100"/>
        <v>336.34</v>
      </c>
      <c r="K1103" s="887">
        <v>284.26</v>
      </c>
      <c r="L1103" s="772">
        <f t="shared" si="101"/>
        <v>754.57999999999993</v>
      </c>
      <c r="N1103" s="893"/>
      <c r="O1103" s="892"/>
      <c r="P1103" s="891"/>
      <c r="Q1103" s="890"/>
      <c r="R1103" s="889"/>
      <c r="S1103" s="888"/>
      <c r="T1103" s="887"/>
      <c r="U1103" s="887"/>
      <c r="V1103" s="771"/>
      <c r="W1103" s="887"/>
      <c r="X1103" s="772"/>
    </row>
    <row r="1104" spans="2:24" ht="15.75" x14ac:dyDescent="0.25">
      <c r="B1104" s="893" t="s">
        <v>313</v>
      </c>
      <c r="C1104" s="892" t="s">
        <v>805</v>
      </c>
      <c r="D1104" s="891">
        <v>42185</v>
      </c>
      <c r="E1104" s="890">
        <v>1032.96</v>
      </c>
      <c r="F1104" s="889"/>
      <c r="G1104" s="888">
        <v>20</v>
      </c>
      <c r="H1104" s="887">
        <f t="shared" si="99"/>
        <v>6</v>
      </c>
      <c r="I1104" s="887">
        <v>-51.720000000000006</v>
      </c>
      <c r="J1104" s="771">
        <f t="shared" si="100"/>
        <v>334.02000000000004</v>
      </c>
      <c r="K1104" s="887">
        <v>282.3</v>
      </c>
      <c r="L1104" s="772">
        <f t="shared" si="101"/>
        <v>750.66000000000008</v>
      </c>
      <c r="N1104" s="713"/>
      <c r="O1104" s="713"/>
      <c r="P1104" s="713"/>
      <c r="Q1104" s="713"/>
      <c r="R1104" s="713"/>
      <c r="S1104" s="713"/>
      <c r="T1104" s="713"/>
      <c r="U1104" s="713"/>
      <c r="V1104" s="713"/>
      <c r="W1104" s="713"/>
      <c r="X1104" s="713"/>
    </row>
    <row r="1105" spans="2:24" ht="15.75" x14ac:dyDescent="0.25">
      <c r="B1105" s="893" t="s">
        <v>313</v>
      </c>
      <c r="C1105" s="892" t="s">
        <v>806</v>
      </c>
      <c r="D1105" s="891">
        <v>42216</v>
      </c>
      <c r="E1105" s="890">
        <v>7340.29</v>
      </c>
      <c r="F1105" s="889"/>
      <c r="G1105" s="888">
        <v>20</v>
      </c>
      <c r="H1105" s="887">
        <f t="shared" si="99"/>
        <v>6</v>
      </c>
      <c r="I1105" s="887">
        <v>-367.8</v>
      </c>
      <c r="J1105" s="771">
        <f t="shared" si="100"/>
        <v>2344.69</v>
      </c>
      <c r="K1105" s="887">
        <v>1976.89</v>
      </c>
      <c r="L1105" s="772">
        <f t="shared" si="101"/>
        <v>5363.4</v>
      </c>
      <c r="N1105" s="713"/>
      <c r="O1105" s="713"/>
      <c r="P1105" s="713"/>
      <c r="Q1105" s="713"/>
      <c r="R1105" s="713"/>
      <c r="S1105" s="713"/>
      <c r="T1105" s="713"/>
      <c r="U1105" s="713"/>
      <c r="V1105" s="713"/>
      <c r="W1105" s="713"/>
      <c r="X1105" s="713"/>
    </row>
    <row r="1106" spans="2:24" ht="15.75" x14ac:dyDescent="0.25">
      <c r="B1106" s="893" t="s">
        <v>313</v>
      </c>
      <c r="C1106" s="892" t="s">
        <v>807</v>
      </c>
      <c r="D1106" s="891">
        <v>42185</v>
      </c>
      <c r="E1106" s="890">
        <v>1464.77</v>
      </c>
      <c r="F1106" s="889"/>
      <c r="G1106" s="888">
        <v>20</v>
      </c>
      <c r="H1106" s="887">
        <f t="shared" si="99"/>
        <v>6</v>
      </c>
      <c r="I1106" s="887">
        <v>-73.44</v>
      </c>
      <c r="J1106" s="771">
        <f t="shared" si="100"/>
        <v>468.09</v>
      </c>
      <c r="K1106" s="887">
        <v>394.65</v>
      </c>
      <c r="L1106" s="772">
        <f t="shared" si="101"/>
        <v>1070.1199999999999</v>
      </c>
      <c r="N1106" s="713"/>
      <c r="O1106" s="713"/>
      <c r="P1106" s="713"/>
      <c r="Q1106" s="713"/>
      <c r="R1106" s="713"/>
      <c r="S1106" s="713"/>
      <c r="T1106" s="713"/>
      <c r="U1106" s="713"/>
      <c r="V1106" s="713"/>
      <c r="W1106" s="713"/>
      <c r="X1106" s="713"/>
    </row>
    <row r="1107" spans="2:24" ht="15.75" x14ac:dyDescent="0.25">
      <c r="B1107" s="893" t="s">
        <v>313</v>
      </c>
      <c r="C1107" s="892" t="s">
        <v>808</v>
      </c>
      <c r="D1107" s="891">
        <v>42216</v>
      </c>
      <c r="E1107" s="890">
        <v>1308.73</v>
      </c>
      <c r="F1107" s="889"/>
      <c r="G1107" s="888">
        <v>20</v>
      </c>
      <c r="H1107" s="887">
        <f t="shared" si="99"/>
        <v>6</v>
      </c>
      <c r="I1107" s="887">
        <v>-65.64</v>
      </c>
      <c r="J1107" s="771">
        <f t="shared" si="100"/>
        <v>418</v>
      </c>
      <c r="K1107" s="887">
        <v>352.36</v>
      </c>
      <c r="L1107" s="772">
        <f t="shared" si="101"/>
        <v>956.37</v>
      </c>
      <c r="N1107" s="713"/>
      <c r="O1107" s="713"/>
      <c r="P1107" s="713"/>
      <c r="Q1107" s="713"/>
      <c r="R1107" s="713"/>
      <c r="S1107" s="713"/>
      <c r="T1107" s="713"/>
      <c r="U1107" s="713"/>
      <c r="V1107" s="713"/>
      <c r="W1107" s="713"/>
      <c r="X1107" s="713"/>
    </row>
    <row r="1108" spans="2:24" ht="15.75" x14ac:dyDescent="0.25">
      <c r="B1108" s="893" t="s">
        <v>313</v>
      </c>
      <c r="C1108" s="892" t="s">
        <v>809</v>
      </c>
      <c r="D1108" s="891">
        <v>42216</v>
      </c>
      <c r="E1108" s="890">
        <v>18249.09</v>
      </c>
      <c r="F1108" s="889"/>
      <c r="G1108" s="888">
        <v>20</v>
      </c>
      <c r="H1108" s="887">
        <f t="shared" si="99"/>
        <v>6</v>
      </c>
      <c r="I1108" s="887">
        <v>-914.40000000000009</v>
      </c>
      <c r="J1108" s="771">
        <f t="shared" si="100"/>
        <v>5753.02</v>
      </c>
      <c r="K1108" s="887">
        <v>4838.62</v>
      </c>
      <c r="L1108" s="772">
        <f t="shared" si="101"/>
        <v>13410.470000000001</v>
      </c>
      <c r="N1108" s="713"/>
      <c r="O1108" s="713"/>
      <c r="P1108" s="713"/>
      <c r="Q1108" s="713"/>
      <c r="R1108" s="713"/>
      <c r="S1108" s="713"/>
      <c r="T1108" s="713"/>
      <c r="U1108" s="713"/>
      <c r="V1108" s="713"/>
      <c r="W1108" s="713"/>
      <c r="X1108" s="713"/>
    </row>
    <row r="1109" spans="2:24" ht="15.75" x14ac:dyDescent="0.25">
      <c r="B1109" s="893" t="s">
        <v>313</v>
      </c>
      <c r="C1109" s="892" t="s">
        <v>810</v>
      </c>
      <c r="D1109" s="891">
        <v>42247</v>
      </c>
      <c r="E1109" s="890">
        <v>977.57</v>
      </c>
      <c r="F1109" s="889"/>
      <c r="G1109" s="888">
        <v>20</v>
      </c>
      <c r="H1109" s="887">
        <f t="shared" si="99"/>
        <v>6</v>
      </c>
      <c r="I1109" s="887">
        <v>-48.96</v>
      </c>
      <c r="J1109" s="771">
        <f t="shared" si="100"/>
        <v>308.03999999999996</v>
      </c>
      <c r="K1109" s="887">
        <v>259.08</v>
      </c>
      <c r="L1109" s="772">
        <f t="shared" si="101"/>
        <v>718.49</v>
      </c>
      <c r="N1109" s="713"/>
      <c r="O1109" s="713"/>
      <c r="P1109" s="713"/>
      <c r="Q1109" s="713"/>
      <c r="R1109" s="713"/>
      <c r="S1109" s="713"/>
      <c r="T1109" s="713"/>
      <c r="U1109" s="713"/>
      <c r="V1109" s="713"/>
      <c r="W1109" s="713"/>
      <c r="X1109" s="713"/>
    </row>
    <row r="1110" spans="2:24" ht="15.75" x14ac:dyDescent="0.25">
      <c r="B1110" s="893" t="s">
        <v>313</v>
      </c>
      <c r="C1110" s="892" t="s">
        <v>811</v>
      </c>
      <c r="D1110" s="891">
        <v>42277</v>
      </c>
      <c r="E1110" s="890">
        <v>11469.63</v>
      </c>
      <c r="F1110" s="889"/>
      <c r="G1110" s="888">
        <v>20</v>
      </c>
      <c r="H1110" s="887">
        <f t="shared" si="99"/>
        <v>6</v>
      </c>
      <c r="I1110" s="887">
        <v>-574.68000000000006</v>
      </c>
      <c r="J1110" s="771">
        <f t="shared" si="100"/>
        <v>3567.76</v>
      </c>
      <c r="K1110" s="887">
        <v>2993.08</v>
      </c>
      <c r="L1110" s="772">
        <f t="shared" si="101"/>
        <v>8476.5499999999993</v>
      </c>
      <c r="N1110" s="713"/>
      <c r="O1110" s="713"/>
      <c r="P1110" s="713"/>
      <c r="Q1110" s="713"/>
      <c r="R1110" s="713"/>
      <c r="S1110" s="713"/>
      <c r="T1110" s="713"/>
      <c r="U1110" s="713"/>
      <c r="V1110" s="713"/>
      <c r="W1110" s="713"/>
      <c r="X1110" s="713"/>
    </row>
    <row r="1111" spans="2:24" ht="15.75" x14ac:dyDescent="0.25">
      <c r="B1111" s="893" t="s">
        <v>313</v>
      </c>
      <c r="C1111" s="892" t="s">
        <v>812</v>
      </c>
      <c r="D1111" s="891">
        <v>42277</v>
      </c>
      <c r="E1111" s="890">
        <v>1453.66</v>
      </c>
      <c r="F1111" s="889"/>
      <c r="G1111" s="888">
        <v>20</v>
      </c>
      <c r="H1111" s="887">
        <f t="shared" si="99"/>
        <v>6</v>
      </c>
      <c r="I1111" s="887">
        <v>-72.84</v>
      </c>
      <c r="J1111" s="771">
        <f t="shared" si="100"/>
        <v>452.21000000000004</v>
      </c>
      <c r="K1111" s="887">
        <v>379.37</v>
      </c>
      <c r="L1111" s="772">
        <f t="shared" si="101"/>
        <v>1074.29</v>
      </c>
      <c r="N1111" s="713"/>
      <c r="O1111" s="713"/>
      <c r="P1111" s="713"/>
      <c r="Q1111" s="713"/>
      <c r="R1111" s="713"/>
      <c r="S1111" s="713"/>
      <c r="T1111" s="713"/>
      <c r="U1111" s="713"/>
      <c r="V1111" s="713"/>
      <c r="W1111" s="713"/>
      <c r="X1111" s="713"/>
    </row>
    <row r="1112" spans="2:24" ht="15.75" x14ac:dyDescent="0.25">
      <c r="B1112" s="893" t="s">
        <v>313</v>
      </c>
      <c r="C1112" s="892" t="s">
        <v>813</v>
      </c>
      <c r="D1112" s="891">
        <v>42308</v>
      </c>
      <c r="E1112" s="890">
        <v>1636.84</v>
      </c>
      <c r="F1112" s="889"/>
      <c r="G1112" s="888">
        <v>20</v>
      </c>
      <c r="H1112" s="887">
        <f t="shared" si="99"/>
        <v>6</v>
      </c>
      <c r="I1112" s="887">
        <v>-81.960000000000008</v>
      </c>
      <c r="J1112" s="771">
        <f t="shared" si="100"/>
        <v>502.16999999999996</v>
      </c>
      <c r="K1112" s="887">
        <v>420.21</v>
      </c>
      <c r="L1112" s="772">
        <f t="shared" si="101"/>
        <v>1216.6299999999999</v>
      </c>
      <c r="N1112" s="713"/>
      <c r="O1112" s="713"/>
      <c r="P1112" s="713"/>
      <c r="Q1112" s="713"/>
      <c r="R1112" s="713"/>
      <c r="S1112" s="713"/>
      <c r="T1112" s="713"/>
      <c r="U1112" s="713"/>
      <c r="V1112" s="713"/>
      <c r="W1112" s="713"/>
      <c r="X1112" s="713"/>
    </row>
    <row r="1113" spans="2:24" ht="15.75" x14ac:dyDescent="0.25">
      <c r="B1113" s="893" t="s">
        <v>313</v>
      </c>
      <c r="C1113" s="892" t="s">
        <v>814</v>
      </c>
      <c r="D1113" s="891">
        <v>42308</v>
      </c>
      <c r="E1113" s="890">
        <v>1366.56</v>
      </c>
      <c r="F1113" s="889"/>
      <c r="G1113" s="888">
        <v>20</v>
      </c>
      <c r="H1113" s="887">
        <f t="shared" si="99"/>
        <v>6</v>
      </c>
      <c r="I1113" s="887">
        <v>-68.400000000000006</v>
      </c>
      <c r="J1113" s="771">
        <f t="shared" si="100"/>
        <v>419.47</v>
      </c>
      <c r="K1113" s="887">
        <v>351.07</v>
      </c>
      <c r="L1113" s="772">
        <f t="shared" si="101"/>
        <v>1015.49</v>
      </c>
      <c r="N1113" s="713"/>
      <c r="O1113" s="713"/>
      <c r="P1113" s="713"/>
      <c r="Q1113" s="713"/>
      <c r="R1113" s="713"/>
      <c r="S1113" s="713"/>
      <c r="T1113" s="713"/>
      <c r="U1113" s="713"/>
      <c r="V1113" s="713"/>
      <c r="W1113" s="713"/>
      <c r="X1113" s="713"/>
    </row>
    <row r="1114" spans="2:24" ht="15.75" x14ac:dyDescent="0.25">
      <c r="B1114" s="893" t="s">
        <v>313</v>
      </c>
      <c r="C1114" s="892" t="s">
        <v>815</v>
      </c>
      <c r="D1114" s="891">
        <v>42308</v>
      </c>
      <c r="E1114" s="890">
        <v>4305.24</v>
      </c>
      <c r="F1114" s="889"/>
      <c r="G1114" s="888">
        <v>20</v>
      </c>
      <c r="H1114" s="887">
        <f t="shared" si="99"/>
        <v>6</v>
      </c>
      <c r="I1114" s="887">
        <v>-215.64</v>
      </c>
      <c r="J1114" s="771">
        <f t="shared" si="100"/>
        <v>1321.33</v>
      </c>
      <c r="K1114" s="887">
        <v>1105.69</v>
      </c>
      <c r="L1114" s="772">
        <f t="shared" si="101"/>
        <v>3199.5499999999997</v>
      </c>
      <c r="N1114" s="713"/>
      <c r="O1114" s="713"/>
      <c r="P1114" s="713"/>
      <c r="Q1114" s="713"/>
      <c r="R1114" s="713"/>
      <c r="S1114" s="713"/>
      <c r="T1114" s="713"/>
      <c r="U1114" s="713"/>
      <c r="V1114" s="713"/>
      <c r="W1114" s="713"/>
      <c r="X1114" s="713"/>
    </row>
    <row r="1115" spans="2:24" ht="15.75" x14ac:dyDescent="0.25">
      <c r="B1115" s="893" t="s">
        <v>313</v>
      </c>
      <c r="C1115" s="892" t="s">
        <v>816</v>
      </c>
      <c r="D1115" s="891">
        <v>42338</v>
      </c>
      <c r="E1115" s="890">
        <v>1289.8699999999999</v>
      </c>
      <c r="F1115" s="889"/>
      <c r="G1115" s="888">
        <v>20</v>
      </c>
      <c r="H1115" s="887">
        <f t="shared" si="99"/>
        <v>6</v>
      </c>
      <c r="I1115" s="887">
        <v>-64.56</v>
      </c>
      <c r="J1115" s="771">
        <f t="shared" si="100"/>
        <v>385.13</v>
      </c>
      <c r="K1115" s="887">
        <v>320.57</v>
      </c>
      <c r="L1115" s="772">
        <f t="shared" si="101"/>
        <v>969.3</v>
      </c>
      <c r="N1115" s="713"/>
      <c r="O1115" s="713"/>
      <c r="P1115" s="713"/>
      <c r="Q1115" s="713"/>
      <c r="R1115" s="713"/>
      <c r="S1115" s="713"/>
      <c r="T1115" s="713"/>
      <c r="U1115" s="713"/>
      <c r="V1115" s="713"/>
      <c r="W1115" s="713"/>
      <c r="X1115" s="713"/>
    </row>
    <row r="1116" spans="2:24" ht="15.75" x14ac:dyDescent="0.25">
      <c r="B1116" s="893" t="s">
        <v>313</v>
      </c>
      <c r="C1116" s="892" t="s">
        <v>817</v>
      </c>
      <c r="D1116" s="891">
        <v>42338</v>
      </c>
      <c r="E1116" s="890">
        <v>1282.7</v>
      </c>
      <c r="F1116" s="889"/>
      <c r="G1116" s="888">
        <v>20</v>
      </c>
      <c r="H1116" s="887">
        <f t="shared" si="99"/>
        <v>6</v>
      </c>
      <c r="I1116" s="887">
        <v>-64.2</v>
      </c>
      <c r="J1116" s="771">
        <f t="shared" si="100"/>
        <v>383</v>
      </c>
      <c r="K1116" s="887">
        <v>318.8</v>
      </c>
      <c r="L1116" s="772">
        <f t="shared" si="101"/>
        <v>963.90000000000009</v>
      </c>
      <c r="N1116" s="713"/>
      <c r="O1116" s="713"/>
      <c r="P1116" s="713"/>
      <c r="Q1116" s="713"/>
      <c r="R1116" s="713"/>
      <c r="S1116" s="713"/>
      <c r="T1116" s="713"/>
      <c r="U1116" s="713"/>
      <c r="V1116" s="713"/>
      <c r="W1116" s="713"/>
      <c r="X1116" s="713"/>
    </row>
    <row r="1117" spans="2:24" ht="15.75" x14ac:dyDescent="0.25">
      <c r="B1117" s="893" t="s">
        <v>313</v>
      </c>
      <c r="C1117" s="892" t="s">
        <v>818</v>
      </c>
      <c r="D1117" s="891">
        <v>42338</v>
      </c>
      <c r="E1117" s="890">
        <v>2226.9499999999998</v>
      </c>
      <c r="F1117" s="889"/>
      <c r="G1117" s="888">
        <v>20</v>
      </c>
      <c r="H1117" s="887">
        <f t="shared" si="99"/>
        <v>6</v>
      </c>
      <c r="I1117" s="887">
        <v>-111.60000000000001</v>
      </c>
      <c r="J1117" s="771">
        <f t="shared" si="100"/>
        <v>664.94</v>
      </c>
      <c r="K1117" s="887">
        <v>553.34</v>
      </c>
      <c r="L1117" s="772">
        <f t="shared" si="101"/>
        <v>1673.6099999999997</v>
      </c>
      <c r="N1117" s="713"/>
      <c r="O1117" s="713"/>
      <c r="P1117" s="713"/>
      <c r="Q1117" s="713"/>
      <c r="R1117" s="713"/>
      <c r="S1117" s="713"/>
      <c r="T1117" s="713"/>
      <c r="U1117" s="713"/>
      <c r="V1117" s="713"/>
      <c r="W1117" s="713"/>
      <c r="X1117" s="713"/>
    </row>
    <row r="1118" spans="2:24" ht="15.75" x14ac:dyDescent="0.25">
      <c r="B1118" s="893" t="s">
        <v>313</v>
      </c>
      <c r="C1118" s="892" t="s">
        <v>819</v>
      </c>
      <c r="D1118" s="891">
        <v>42369</v>
      </c>
      <c r="E1118" s="890">
        <v>5345.05</v>
      </c>
      <c r="F1118" s="889"/>
      <c r="G1118" s="888">
        <v>20</v>
      </c>
      <c r="H1118" s="887">
        <f t="shared" si="99"/>
        <v>6</v>
      </c>
      <c r="I1118" s="887">
        <v>-267.84000000000003</v>
      </c>
      <c r="J1118" s="771">
        <f t="shared" si="100"/>
        <v>1595.8600000000001</v>
      </c>
      <c r="K1118" s="887">
        <v>1328.02</v>
      </c>
      <c r="L1118" s="772">
        <f t="shared" si="101"/>
        <v>4017.03</v>
      </c>
      <c r="N1118" s="713"/>
      <c r="O1118" s="713"/>
      <c r="P1118" s="713"/>
      <c r="Q1118" s="713"/>
      <c r="R1118" s="713"/>
      <c r="S1118" s="713"/>
      <c r="T1118" s="713"/>
      <c r="U1118" s="713"/>
      <c r="V1118" s="713"/>
      <c r="W1118" s="713"/>
      <c r="X1118" s="713"/>
    </row>
    <row r="1119" spans="2:24" ht="15.75" x14ac:dyDescent="0.25">
      <c r="B1119" s="893" t="s">
        <v>313</v>
      </c>
      <c r="C1119" s="892" t="s">
        <v>820</v>
      </c>
      <c r="D1119" s="891">
        <v>42369</v>
      </c>
      <c r="E1119" s="890">
        <v>549.39</v>
      </c>
      <c r="F1119" s="889"/>
      <c r="G1119" s="888">
        <v>20</v>
      </c>
      <c r="H1119" s="887">
        <f t="shared" si="99"/>
        <v>6</v>
      </c>
      <c r="I1119" s="887">
        <v>-27.48</v>
      </c>
      <c r="J1119" s="771">
        <f t="shared" si="100"/>
        <v>163.76999999999998</v>
      </c>
      <c r="K1119" s="887">
        <v>136.29</v>
      </c>
      <c r="L1119" s="772">
        <f t="shared" si="101"/>
        <v>413.1</v>
      </c>
      <c r="N1119" s="713"/>
      <c r="O1119" s="713"/>
      <c r="P1119" s="713"/>
      <c r="Q1119" s="713"/>
      <c r="R1119" s="713"/>
      <c r="S1119" s="713"/>
      <c r="T1119" s="713"/>
      <c r="U1119" s="713"/>
      <c r="V1119" s="713"/>
      <c r="W1119" s="713"/>
      <c r="X1119" s="713"/>
    </row>
    <row r="1120" spans="2:24" ht="15.75" x14ac:dyDescent="0.25">
      <c r="B1120" s="893" t="s">
        <v>313</v>
      </c>
      <c r="C1120" s="892" t="s">
        <v>821</v>
      </c>
      <c r="D1120" s="891">
        <v>42369</v>
      </c>
      <c r="E1120" s="890">
        <v>705.88</v>
      </c>
      <c r="F1120" s="889"/>
      <c r="G1120" s="888">
        <v>20</v>
      </c>
      <c r="H1120" s="887">
        <f t="shared" si="99"/>
        <v>6</v>
      </c>
      <c r="I1120" s="887">
        <v>-35.400000000000006</v>
      </c>
      <c r="J1120" s="771">
        <f t="shared" si="100"/>
        <v>210.92000000000002</v>
      </c>
      <c r="K1120" s="887">
        <v>175.52</v>
      </c>
      <c r="L1120" s="772">
        <f t="shared" si="101"/>
        <v>530.36</v>
      </c>
      <c r="N1120" s="713"/>
      <c r="O1120" s="713"/>
      <c r="P1120" s="713"/>
      <c r="Q1120" s="713"/>
      <c r="R1120" s="713"/>
      <c r="S1120" s="713"/>
      <c r="T1120" s="713"/>
      <c r="U1120" s="713"/>
      <c r="V1120" s="713"/>
      <c r="W1120" s="713"/>
      <c r="X1120" s="713"/>
    </row>
    <row r="1121" spans="2:24" ht="15.75" x14ac:dyDescent="0.25">
      <c r="B1121" s="893" t="s">
        <v>313</v>
      </c>
      <c r="C1121" s="892" t="s">
        <v>822</v>
      </c>
      <c r="D1121" s="891">
        <v>42369</v>
      </c>
      <c r="E1121" s="890">
        <v>953.99</v>
      </c>
      <c r="F1121" s="889"/>
      <c r="G1121" s="888">
        <v>20</v>
      </c>
      <c r="H1121" s="887">
        <f t="shared" si="99"/>
        <v>6</v>
      </c>
      <c r="I1121" s="887">
        <v>-47.76</v>
      </c>
      <c r="J1121" s="771">
        <f t="shared" si="100"/>
        <v>284.66000000000003</v>
      </c>
      <c r="K1121" s="887">
        <v>236.9</v>
      </c>
      <c r="L1121" s="772">
        <f t="shared" si="101"/>
        <v>717.09</v>
      </c>
      <c r="N1121" s="713"/>
      <c r="O1121" s="713"/>
      <c r="P1121" s="713"/>
      <c r="Q1121" s="713"/>
      <c r="R1121" s="713"/>
      <c r="S1121" s="713"/>
      <c r="T1121" s="713"/>
      <c r="U1121" s="713"/>
      <c r="V1121" s="713"/>
      <c r="W1121" s="713"/>
      <c r="X1121" s="713"/>
    </row>
    <row r="1122" spans="2:24" ht="15.75" x14ac:dyDescent="0.25">
      <c r="B1122" s="893" t="s">
        <v>313</v>
      </c>
      <c r="C1122" s="892" t="s">
        <v>823</v>
      </c>
      <c r="D1122" s="891">
        <v>42369</v>
      </c>
      <c r="E1122" s="890">
        <v>3954.03</v>
      </c>
      <c r="F1122" s="889"/>
      <c r="G1122" s="888">
        <v>20</v>
      </c>
      <c r="H1122" s="887">
        <f t="shared" si="99"/>
        <v>6</v>
      </c>
      <c r="I1122" s="887">
        <v>-198.12</v>
      </c>
      <c r="J1122" s="771">
        <f t="shared" si="100"/>
        <v>1147.4299999999998</v>
      </c>
      <c r="K1122" s="887">
        <v>949.31</v>
      </c>
      <c r="L1122" s="772">
        <f t="shared" si="101"/>
        <v>3004.7200000000003</v>
      </c>
      <c r="N1122" s="713"/>
      <c r="O1122" s="713"/>
      <c r="P1122" s="713"/>
      <c r="Q1122" s="713"/>
      <c r="R1122" s="713"/>
      <c r="S1122" s="713"/>
      <c r="T1122" s="713"/>
      <c r="U1122" s="713"/>
      <c r="V1122" s="713"/>
      <c r="W1122" s="713"/>
      <c r="X1122" s="713"/>
    </row>
    <row r="1123" spans="2:24" ht="15.75" x14ac:dyDescent="0.25">
      <c r="B1123" s="893" t="s">
        <v>313</v>
      </c>
      <c r="C1123" s="892" t="s">
        <v>824</v>
      </c>
      <c r="D1123" s="891">
        <v>42429</v>
      </c>
      <c r="E1123" s="890">
        <v>531.92999999999995</v>
      </c>
      <c r="F1123" s="889"/>
      <c r="G1123" s="888">
        <v>20</v>
      </c>
      <c r="H1123" s="887">
        <f t="shared" si="99"/>
        <v>5</v>
      </c>
      <c r="I1123" s="887">
        <v>-26.64</v>
      </c>
      <c r="J1123" s="771">
        <f t="shared" si="100"/>
        <v>154.29000000000002</v>
      </c>
      <c r="K1123" s="887">
        <v>127.65</v>
      </c>
      <c r="L1123" s="772">
        <f t="shared" si="101"/>
        <v>404.28</v>
      </c>
      <c r="N1123" s="713"/>
      <c r="O1123" s="713"/>
      <c r="P1123" s="713"/>
      <c r="Q1123" s="713"/>
      <c r="R1123" s="713"/>
      <c r="S1123" s="713"/>
      <c r="T1123" s="713"/>
      <c r="U1123" s="713"/>
      <c r="V1123" s="713"/>
      <c r="W1123" s="713"/>
      <c r="X1123" s="713"/>
    </row>
    <row r="1124" spans="2:24" ht="15.75" x14ac:dyDescent="0.25">
      <c r="B1124" s="893" t="s">
        <v>313</v>
      </c>
      <c r="C1124" s="892" t="s">
        <v>825</v>
      </c>
      <c r="D1124" s="891">
        <v>42429</v>
      </c>
      <c r="E1124" s="890">
        <v>483.52</v>
      </c>
      <c r="F1124" s="889"/>
      <c r="G1124" s="888">
        <v>20</v>
      </c>
      <c r="H1124" s="887">
        <f t="shared" si="99"/>
        <v>5</v>
      </c>
      <c r="I1124" s="887">
        <v>-24.240000000000002</v>
      </c>
      <c r="J1124" s="771">
        <f t="shared" si="100"/>
        <v>140.39000000000001</v>
      </c>
      <c r="K1124" s="887">
        <v>116.15</v>
      </c>
      <c r="L1124" s="772">
        <f t="shared" si="101"/>
        <v>367.37</v>
      </c>
      <c r="N1124" s="713"/>
      <c r="O1124" s="713"/>
      <c r="P1124" s="713"/>
      <c r="Q1124" s="713"/>
      <c r="R1124" s="713"/>
      <c r="S1124" s="713"/>
      <c r="T1124" s="713"/>
      <c r="U1124" s="713"/>
      <c r="V1124" s="713"/>
      <c r="W1124" s="713"/>
      <c r="X1124" s="713"/>
    </row>
    <row r="1125" spans="2:24" ht="15.75" x14ac:dyDescent="0.25">
      <c r="B1125" s="893" t="s">
        <v>313</v>
      </c>
      <c r="C1125" s="892" t="s">
        <v>826</v>
      </c>
      <c r="D1125" s="891">
        <v>42429</v>
      </c>
      <c r="E1125" s="890">
        <v>8348.25</v>
      </c>
      <c r="F1125" s="889"/>
      <c r="G1125" s="888">
        <v>20</v>
      </c>
      <c r="H1125" s="887">
        <f t="shared" si="99"/>
        <v>5</v>
      </c>
      <c r="I1125" s="887">
        <v>-418.32</v>
      </c>
      <c r="J1125" s="771">
        <f t="shared" si="100"/>
        <v>2353.0100000000002</v>
      </c>
      <c r="K1125" s="887">
        <v>1934.69</v>
      </c>
      <c r="L1125" s="772">
        <f t="shared" si="101"/>
        <v>6413.5599999999995</v>
      </c>
      <c r="N1125" s="713"/>
      <c r="O1125" s="713"/>
      <c r="P1125" s="713"/>
      <c r="Q1125" s="713"/>
      <c r="R1125" s="713"/>
      <c r="S1125" s="713"/>
      <c r="T1125" s="713"/>
      <c r="U1125" s="713"/>
      <c r="V1125" s="713"/>
      <c r="W1125" s="713"/>
      <c r="X1125" s="713"/>
    </row>
    <row r="1126" spans="2:24" ht="15.75" x14ac:dyDescent="0.25">
      <c r="B1126" s="893" t="s">
        <v>313</v>
      </c>
      <c r="C1126" s="892" t="s">
        <v>827</v>
      </c>
      <c r="D1126" s="891">
        <v>42521</v>
      </c>
      <c r="E1126" s="890">
        <v>12750.77</v>
      </c>
      <c r="F1126" s="889"/>
      <c r="G1126" s="888">
        <v>20</v>
      </c>
      <c r="H1126" s="887">
        <f t="shared" si="99"/>
        <v>5</v>
      </c>
      <c r="I1126" s="887">
        <v>-638.88</v>
      </c>
      <c r="J1126" s="771">
        <f t="shared" si="100"/>
        <v>3540.4</v>
      </c>
      <c r="K1126" s="887">
        <v>2901.52</v>
      </c>
      <c r="L1126" s="772">
        <f t="shared" si="101"/>
        <v>9849.25</v>
      </c>
      <c r="N1126" s="713"/>
      <c r="O1126" s="713"/>
      <c r="P1126" s="713"/>
      <c r="Q1126" s="713"/>
      <c r="R1126" s="713"/>
      <c r="S1126" s="713"/>
      <c r="T1126" s="713"/>
      <c r="U1126" s="713"/>
      <c r="V1126" s="713"/>
      <c r="W1126" s="713"/>
      <c r="X1126" s="713"/>
    </row>
    <row r="1127" spans="2:24" ht="15.75" x14ac:dyDescent="0.25">
      <c r="B1127" s="893" t="s">
        <v>313</v>
      </c>
      <c r="C1127" s="892" t="s">
        <v>828</v>
      </c>
      <c r="D1127" s="891">
        <v>42490</v>
      </c>
      <c r="E1127" s="890">
        <v>486.96</v>
      </c>
      <c r="F1127" s="889"/>
      <c r="G1127" s="888">
        <v>20</v>
      </c>
      <c r="H1127" s="887">
        <f t="shared" si="99"/>
        <v>5</v>
      </c>
      <c r="I1127" s="887">
        <v>-24.360000000000003</v>
      </c>
      <c r="J1127" s="771">
        <f t="shared" si="100"/>
        <v>134.99</v>
      </c>
      <c r="K1127" s="887">
        <v>110.63</v>
      </c>
      <c r="L1127" s="772">
        <f t="shared" si="101"/>
        <v>376.33</v>
      </c>
      <c r="N1127" s="713"/>
      <c r="O1127" s="713"/>
      <c r="P1127" s="713"/>
      <c r="Q1127" s="713"/>
      <c r="R1127" s="713"/>
      <c r="S1127" s="713"/>
      <c r="T1127" s="713"/>
      <c r="U1127" s="713"/>
      <c r="V1127" s="713"/>
      <c r="W1127" s="713"/>
      <c r="X1127" s="713"/>
    </row>
    <row r="1128" spans="2:24" ht="15.75" x14ac:dyDescent="0.25">
      <c r="B1128" s="893" t="s">
        <v>313</v>
      </c>
      <c r="C1128" s="892" t="s">
        <v>829</v>
      </c>
      <c r="D1128" s="891">
        <v>42521</v>
      </c>
      <c r="E1128" s="890">
        <v>601.73</v>
      </c>
      <c r="F1128" s="889"/>
      <c r="G1128" s="888">
        <v>20</v>
      </c>
      <c r="H1128" s="887">
        <f t="shared" si="99"/>
        <v>5</v>
      </c>
      <c r="I1128" s="887">
        <v>-30.120000000000005</v>
      </c>
      <c r="J1128" s="771">
        <f t="shared" si="100"/>
        <v>166.91</v>
      </c>
      <c r="K1128" s="887">
        <v>136.79</v>
      </c>
      <c r="L1128" s="772">
        <f t="shared" si="101"/>
        <v>464.94000000000005</v>
      </c>
      <c r="N1128" s="713"/>
      <c r="O1128" s="713"/>
      <c r="P1128" s="713"/>
      <c r="Q1128" s="713"/>
      <c r="R1128" s="713"/>
      <c r="S1128" s="713"/>
      <c r="T1128" s="713"/>
      <c r="U1128" s="713"/>
      <c r="V1128" s="713"/>
      <c r="W1128" s="713"/>
      <c r="X1128" s="713"/>
    </row>
    <row r="1129" spans="2:24" ht="15.75" x14ac:dyDescent="0.25">
      <c r="B1129" s="893" t="s">
        <v>313</v>
      </c>
      <c r="C1129" s="892" t="s">
        <v>830</v>
      </c>
      <c r="D1129" s="891">
        <v>42521</v>
      </c>
      <c r="E1129" s="890">
        <v>1428.53</v>
      </c>
      <c r="F1129" s="889"/>
      <c r="G1129" s="888">
        <v>20</v>
      </c>
      <c r="H1129" s="887">
        <f t="shared" si="99"/>
        <v>5</v>
      </c>
      <c r="I1129" s="887">
        <v>-71.52</v>
      </c>
      <c r="J1129" s="771">
        <f t="shared" si="100"/>
        <v>396.52</v>
      </c>
      <c r="K1129" s="887">
        <v>325</v>
      </c>
      <c r="L1129" s="772">
        <f t="shared" si="101"/>
        <v>1103.53</v>
      </c>
      <c r="N1129" s="713"/>
      <c r="O1129" s="713"/>
      <c r="P1129" s="713"/>
      <c r="Q1129" s="713"/>
      <c r="R1129" s="713"/>
      <c r="S1129" s="713"/>
      <c r="T1129" s="713"/>
      <c r="U1129" s="713"/>
      <c r="V1129" s="713"/>
      <c r="W1129" s="713"/>
      <c r="X1129" s="713"/>
    </row>
    <row r="1130" spans="2:24" ht="15.75" x14ac:dyDescent="0.25">
      <c r="B1130" s="893" t="s">
        <v>313</v>
      </c>
      <c r="C1130" s="892" t="s">
        <v>831</v>
      </c>
      <c r="D1130" s="891">
        <v>42582</v>
      </c>
      <c r="E1130" s="890">
        <v>5366.76</v>
      </c>
      <c r="F1130" s="889"/>
      <c r="G1130" s="888">
        <v>20</v>
      </c>
      <c r="H1130" s="887">
        <f t="shared" si="99"/>
        <v>5</v>
      </c>
      <c r="I1130" s="887">
        <v>-268.92</v>
      </c>
      <c r="J1130" s="771">
        <f t="shared" si="100"/>
        <v>1445.42</v>
      </c>
      <c r="K1130" s="887">
        <v>1176.5</v>
      </c>
      <c r="L1130" s="772">
        <f t="shared" si="101"/>
        <v>4190.26</v>
      </c>
      <c r="N1130" s="713"/>
      <c r="O1130" s="713"/>
      <c r="P1130" s="713"/>
      <c r="Q1130" s="713"/>
      <c r="R1130" s="713"/>
      <c r="S1130" s="713"/>
      <c r="T1130" s="713"/>
      <c r="U1130" s="713"/>
      <c r="V1130" s="713"/>
      <c r="W1130" s="713"/>
      <c r="X1130" s="713"/>
    </row>
    <row r="1131" spans="2:24" ht="15.75" x14ac:dyDescent="0.25">
      <c r="B1131" s="893" t="s">
        <v>313</v>
      </c>
      <c r="C1131" s="892" t="s">
        <v>832</v>
      </c>
      <c r="D1131" s="891">
        <v>42582</v>
      </c>
      <c r="E1131" s="890">
        <v>2520.4699999999998</v>
      </c>
      <c r="F1131" s="889"/>
      <c r="G1131" s="888">
        <v>20</v>
      </c>
      <c r="H1131" s="887">
        <f t="shared" si="99"/>
        <v>5</v>
      </c>
      <c r="I1131" s="887">
        <v>-126.24</v>
      </c>
      <c r="J1131" s="771">
        <f t="shared" si="100"/>
        <v>668.01</v>
      </c>
      <c r="K1131" s="887">
        <v>541.77</v>
      </c>
      <c r="L1131" s="772">
        <f t="shared" si="101"/>
        <v>1978.6999999999998</v>
      </c>
      <c r="N1131" s="713"/>
      <c r="O1131" s="713"/>
      <c r="P1131" s="713"/>
      <c r="Q1131" s="713"/>
      <c r="R1131" s="713"/>
      <c r="S1131" s="713"/>
      <c r="T1131" s="713"/>
      <c r="U1131" s="713"/>
      <c r="V1131" s="713"/>
      <c r="W1131" s="713"/>
      <c r="X1131" s="713"/>
    </row>
    <row r="1132" spans="2:24" ht="15.75" x14ac:dyDescent="0.25">
      <c r="B1132" s="893" t="s">
        <v>313</v>
      </c>
      <c r="C1132" s="892" t="s">
        <v>833</v>
      </c>
      <c r="D1132" s="891">
        <v>42582</v>
      </c>
      <c r="E1132" s="890">
        <v>1120.8</v>
      </c>
      <c r="F1132" s="889"/>
      <c r="G1132" s="888">
        <v>20</v>
      </c>
      <c r="H1132" s="887">
        <f t="shared" si="99"/>
        <v>5</v>
      </c>
      <c r="I1132" s="887">
        <v>-56.16</v>
      </c>
      <c r="J1132" s="771">
        <f t="shared" si="100"/>
        <v>297.16999999999996</v>
      </c>
      <c r="K1132" s="887">
        <v>241.01</v>
      </c>
      <c r="L1132" s="772">
        <f t="shared" si="101"/>
        <v>879.79</v>
      </c>
      <c r="N1132" s="713"/>
      <c r="O1132" s="713"/>
      <c r="P1132" s="713"/>
      <c r="Q1132" s="713"/>
      <c r="R1132" s="713"/>
      <c r="S1132" s="713"/>
      <c r="T1132" s="713"/>
      <c r="U1132" s="713"/>
      <c r="V1132" s="713"/>
      <c r="W1132" s="713"/>
      <c r="X1132" s="713"/>
    </row>
    <row r="1133" spans="2:24" ht="15.75" x14ac:dyDescent="0.25">
      <c r="B1133" s="893" t="s">
        <v>313</v>
      </c>
      <c r="C1133" s="892" t="s">
        <v>834</v>
      </c>
      <c r="D1133" s="891">
        <v>42613</v>
      </c>
      <c r="E1133" s="890">
        <v>3643.9</v>
      </c>
      <c r="F1133" s="889"/>
      <c r="G1133" s="888">
        <v>20</v>
      </c>
      <c r="H1133" s="887">
        <f t="shared" si="99"/>
        <v>5</v>
      </c>
      <c r="I1133" s="887">
        <v>-182.52</v>
      </c>
      <c r="J1133" s="771">
        <f t="shared" si="100"/>
        <v>966</v>
      </c>
      <c r="K1133" s="887">
        <v>783.48</v>
      </c>
      <c r="L1133" s="772">
        <f t="shared" si="101"/>
        <v>2860.42</v>
      </c>
      <c r="N1133" s="713"/>
      <c r="O1133" s="713"/>
      <c r="P1133" s="713"/>
      <c r="Q1133" s="713"/>
      <c r="R1133" s="713"/>
      <c r="S1133" s="713"/>
      <c r="T1133" s="713"/>
      <c r="U1133" s="713"/>
      <c r="V1133" s="713"/>
      <c r="W1133" s="713"/>
      <c r="X1133" s="713"/>
    </row>
    <row r="1134" spans="2:24" ht="15.75" x14ac:dyDescent="0.25">
      <c r="B1134" s="893" t="s">
        <v>313</v>
      </c>
      <c r="C1134" s="892" t="s">
        <v>835</v>
      </c>
      <c r="D1134" s="891">
        <v>42613</v>
      </c>
      <c r="E1134" s="890">
        <v>1107.58</v>
      </c>
      <c r="F1134" s="889"/>
      <c r="G1134" s="888">
        <v>20</v>
      </c>
      <c r="H1134" s="887">
        <f t="shared" si="99"/>
        <v>5</v>
      </c>
      <c r="I1134" s="887">
        <v>-55.56</v>
      </c>
      <c r="J1134" s="771">
        <f t="shared" si="100"/>
        <v>293.44</v>
      </c>
      <c r="K1134" s="887">
        <v>237.88</v>
      </c>
      <c r="L1134" s="772">
        <f t="shared" si="101"/>
        <v>869.69999999999993</v>
      </c>
      <c r="N1134" s="713"/>
      <c r="O1134" s="713"/>
      <c r="P1134" s="713"/>
      <c r="Q1134" s="713"/>
      <c r="R1134" s="713"/>
      <c r="S1134" s="713"/>
      <c r="T1134" s="713"/>
      <c r="U1134" s="713"/>
      <c r="V1134" s="713"/>
      <c r="W1134" s="713"/>
      <c r="X1134" s="713"/>
    </row>
    <row r="1135" spans="2:24" ht="15.75" x14ac:dyDescent="0.25">
      <c r="B1135" s="893" t="s">
        <v>313</v>
      </c>
      <c r="C1135" s="892" t="s">
        <v>836</v>
      </c>
      <c r="D1135" s="891">
        <v>42643</v>
      </c>
      <c r="E1135" s="890">
        <v>584.02</v>
      </c>
      <c r="F1135" s="889"/>
      <c r="G1135" s="888">
        <v>20</v>
      </c>
      <c r="H1135" s="887">
        <f t="shared" si="99"/>
        <v>5</v>
      </c>
      <c r="I1135" s="887">
        <v>-29.28</v>
      </c>
      <c r="J1135" s="771">
        <f t="shared" si="100"/>
        <v>152.5</v>
      </c>
      <c r="K1135" s="887">
        <v>123.22</v>
      </c>
      <c r="L1135" s="772">
        <f t="shared" si="101"/>
        <v>460.79999999999995</v>
      </c>
      <c r="N1135" s="713"/>
      <c r="O1135" s="713"/>
      <c r="P1135" s="713"/>
      <c r="Q1135" s="713"/>
      <c r="R1135" s="713"/>
      <c r="S1135" s="713"/>
      <c r="T1135" s="713"/>
      <c r="U1135" s="713"/>
      <c r="V1135" s="713"/>
      <c r="W1135" s="713"/>
      <c r="X1135" s="713"/>
    </row>
    <row r="1136" spans="2:24" ht="15.75" x14ac:dyDescent="0.25">
      <c r="B1136" s="893" t="s">
        <v>313</v>
      </c>
      <c r="C1136" s="892" t="s">
        <v>837</v>
      </c>
      <c r="D1136" s="891">
        <v>42643</v>
      </c>
      <c r="E1136" s="890">
        <v>4128.72</v>
      </c>
      <c r="F1136" s="889"/>
      <c r="G1136" s="888">
        <v>20</v>
      </c>
      <c r="H1136" s="887">
        <f t="shared" si="99"/>
        <v>5</v>
      </c>
      <c r="I1136" s="887">
        <v>-206.88000000000002</v>
      </c>
      <c r="J1136" s="771">
        <f t="shared" si="100"/>
        <v>1060.24</v>
      </c>
      <c r="K1136" s="887">
        <v>853.36</v>
      </c>
      <c r="L1136" s="772">
        <f t="shared" si="101"/>
        <v>3275.36</v>
      </c>
      <c r="N1136" s="713"/>
      <c r="O1136" s="713"/>
      <c r="P1136" s="713"/>
      <c r="Q1136" s="713"/>
      <c r="R1136" s="713"/>
      <c r="S1136" s="713"/>
      <c r="T1136" s="713"/>
      <c r="U1136" s="713"/>
      <c r="V1136" s="713"/>
      <c r="W1136" s="713"/>
      <c r="X1136" s="713"/>
    </row>
    <row r="1137" spans="2:24" ht="15.75" x14ac:dyDescent="0.25">
      <c r="B1137" s="893" t="s">
        <v>313</v>
      </c>
      <c r="C1137" s="892" t="s">
        <v>838</v>
      </c>
      <c r="D1137" s="891">
        <v>42643</v>
      </c>
      <c r="E1137" s="890">
        <v>1800</v>
      </c>
      <c r="F1137" s="889"/>
      <c r="G1137" s="888">
        <v>20</v>
      </c>
      <c r="H1137" s="887">
        <f t="shared" si="99"/>
        <v>5</v>
      </c>
      <c r="I1137" s="887">
        <v>-90.240000000000009</v>
      </c>
      <c r="J1137" s="771">
        <f t="shared" si="100"/>
        <v>462.39</v>
      </c>
      <c r="K1137" s="887">
        <v>372.15</v>
      </c>
      <c r="L1137" s="772">
        <f t="shared" si="101"/>
        <v>1427.85</v>
      </c>
      <c r="N1137" s="713"/>
      <c r="O1137" s="713"/>
      <c r="P1137" s="713"/>
      <c r="Q1137" s="713"/>
      <c r="R1137" s="713"/>
      <c r="S1137" s="713"/>
      <c r="T1137" s="713"/>
      <c r="U1137" s="713"/>
      <c r="V1137" s="713"/>
      <c r="W1137" s="713"/>
      <c r="X1137" s="713"/>
    </row>
    <row r="1138" spans="2:24" ht="15.75" x14ac:dyDescent="0.25">
      <c r="B1138" s="893" t="s">
        <v>313</v>
      </c>
      <c r="C1138" s="892" t="s">
        <v>839</v>
      </c>
      <c r="D1138" s="891">
        <v>42643</v>
      </c>
      <c r="E1138" s="890">
        <v>1384</v>
      </c>
      <c r="F1138" s="889"/>
      <c r="G1138" s="888">
        <v>10</v>
      </c>
      <c r="H1138" s="887">
        <f t="shared" si="99"/>
        <v>5</v>
      </c>
      <c r="I1138" s="887">
        <v>-139.19999999999999</v>
      </c>
      <c r="J1138" s="771">
        <f t="shared" si="100"/>
        <v>710.84999999999991</v>
      </c>
      <c r="K1138" s="887">
        <v>571.65</v>
      </c>
      <c r="L1138" s="772">
        <f t="shared" si="101"/>
        <v>812.35</v>
      </c>
      <c r="N1138" s="713"/>
      <c r="O1138" s="713"/>
      <c r="P1138" s="713"/>
      <c r="Q1138" s="713"/>
      <c r="R1138" s="713"/>
      <c r="S1138" s="713"/>
      <c r="T1138" s="713"/>
      <c r="U1138" s="713"/>
      <c r="V1138" s="713"/>
      <c r="W1138" s="713"/>
      <c r="X1138" s="713"/>
    </row>
    <row r="1139" spans="2:24" ht="15.75" x14ac:dyDescent="0.25">
      <c r="B1139" s="893" t="s">
        <v>313</v>
      </c>
      <c r="C1139" s="892" t="s">
        <v>840</v>
      </c>
      <c r="D1139" s="891">
        <v>42429</v>
      </c>
      <c r="E1139" s="890">
        <v>4318.4399999999996</v>
      </c>
      <c r="F1139" s="889"/>
      <c r="G1139" s="888">
        <v>20</v>
      </c>
      <c r="H1139" s="887">
        <f t="shared" si="99"/>
        <v>5</v>
      </c>
      <c r="I1139" s="887">
        <v>-216.36</v>
      </c>
      <c r="J1139" s="771">
        <f t="shared" si="100"/>
        <v>1126.8600000000001</v>
      </c>
      <c r="K1139" s="887">
        <v>910.5</v>
      </c>
      <c r="L1139" s="772">
        <f t="shared" si="101"/>
        <v>3407.9399999999996</v>
      </c>
      <c r="N1139" s="713"/>
      <c r="O1139" s="713"/>
      <c r="P1139" s="713"/>
      <c r="Q1139" s="713"/>
      <c r="R1139" s="713"/>
      <c r="S1139" s="713"/>
      <c r="T1139" s="713"/>
      <c r="U1139" s="713"/>
      <c r="V1139" s="713"/>
      <c r="W1139" s="713"/>
      <c r="X1139" s="713"/>
    </row>
    <row r="1140" spans="2:24" ht="15.75" x14ac:dyDescent="0.25">
      <c r="B1140" s="893" t="s">
        <v>313</v>
      </c>
      <c r="C1140" s="892" t="s">
        <v>841</v>
      </c>
      <c r="D1140" s="891">
        <v>42429</v>
      </c>
      <c r="E1140" s="890">
        <v>2377.56</v>
      </c>
      <c r="F1140" s="889"/>
      <c r="G1140" s="888">
        <v>20</v>
      </c>
      <c r="H1140" s="887">
        <f t="shared" si="99"/>
        <v>5</v>
      </c>
      <c r="I1140" s="887">
        <v>-119.16</v>
      </c>
      <c r="J1140" s="771">
        <f t="shared" si="100"/>
        <v>620.61</v>
      </c>
      <c r="K1140" s="887">
        <v>501.45</v>
      </c>
      <c r="L1140" s="772">
        <f t="shared" si="101"/>
        <v>1876.11</v>
      </c>
    </row>
    <row r="1141" spans="2:24" ht="15.75" x14ac:dyDescent="0.25">
      <c r="B1141" s="893" t="s">
        <v>313</v>
      </c>
      <c r="C1141" s="892" t="s">
        <v>842</v>
      </c>
      <c r="D1141" s="891">
        <v>42429</v>
      </c>
      <c r="E1141" s="890">
        <v>1392.58</v>
      </c>
      <c r="F1141" s="889"/>
      <c r="G1141" s="888">
        <v>20</v>
      </c>
      <c r="H1141" s="887">
        <f t="shared" si="99"/>
        <v>5</v>
      </c>
      <c r="I1141" s="887">
        <v>-69.84</v>
      </c>
      <c r="J1141" s="771">
        <f t="shared" si="100"/>
        <v>363.39</v>
      </c>
      <c r="K1141" s="887">
        <v>293.55</v>
      </c>
      <c r="L1141" s="772">
        <f t="shared" si="101"/>
        <v>1099.03</v>
      </c>
    </row>
    <row r="1142" spans="2:24" ht="15.75" x14ac:dyDescent="0.25">
      <c r="B1142" s="893" t="s">
        <v>313</v>
      </c>
      <c r="C1142" s="892" t="s">
        <v>843</v>
      </c>
      <c r="D1142" s="891">
        <v>42551</v>
      </c>
      <c r="E1142" s="890">
        <v>5323.7</v>
      </c>
      <c r="F1142" s="889"/>
      <c r="G1142" s="888">
        <v>20</v>
      </c>
      <c r="H1142" s="887">
        <f t="shared" si="99"/>
        <v>5</v>
      </c>
      <c r="I1142" s="887">
        <v>-266.76</v>
      </c>
      <c r="J1142" s="771">
        <f t="shared" si="100"/>
        <v>1344.89</v>
      </c>
      <c r="K1142" s="887">
        <v>1078.1300000000001</v>
      </c>
      <c r="L1142" s="772">
        <f t="shared" si="101"/>
        <v>4245.57</v>
      </c>
    </row>
    <row r="1143" spans="2:24" ht="15.75" x14ac:dyDescent="0.25">
      <c r="B1143" s="893" t="s">
        <v>313</v>
      </c>
      <c r="C1143" s="892" t="s">
        <v>844</v>
      </c>
      <c r="D1143" s="891">
        <v>42582</v>
      </c>
      <c r="E1143" s="890">
        <v>4368.93</v>
      </c>
      <c r="F1143" s="889"/>
      <c r="G1143" s="888">
        <v>20</v>
      </c>
      <c r="H1143" s="887">
        <f t="shared" si="99"/>
        <v>5</v>
      </c>
      <c r="I1143" s="887">
        <v>-218.88000000000002</v>
      </c>
      <c r="J1143" s="771">
        <f t="shared" si="100"/>
        <v>1103.5</v>
      </c>
      <c r="K1143" s="887">
        <v>884.62</v>
      </c>
      <c r="L1143" s="772">
        <f t="shared" si="101"/>
        <v>3484.3100000000004</v>
      </c>
    </row>
    <row r="1144" spans="2:24" ht="15.75" x14ac:dyDescent="0.25">
      <c r="B1144" s="893" t="s">
        <v>313</v>
      </c>
      <c r="C1144" s="892" t="s">
        <v>845</v>
      </c>
      <c r="D1144" s="891">
        <v>42704</v>
      </c>
      <c r="E1144" s="890">
        <v>3812.64</v>
      </c>
      <c r="F1144" s="889"/>
      <c r="G1144" s="888">
        <v>20</v>
      </c>
      <c r="H1144" s="887">
        <f t="shared" si="99"/>
        <v>5</v>
      </c>
      <c r="I1144" s="887">
        <v>-191.04</v>
      </c>
      <c r="J1144" s="771">
        <f t="shared" si="100"/>
        <v>963.14</v>
      </c>
      <c r="K1144" s="887">
        <v>772.1</v>
      </c>
      <c r="L1144" s="772">
        <f t="shared" si="101"/>
        <v>3040.54</v>
      </c>
    </row>
    <row r="1145" spans="2:24" ht="15.75" x14ac:dyDescent="0.25">
      <c r="B1145" s="893" t="s">
        <v>313</v>
      </c>
      <c r="C1145" s="892" t="s">
        <v>846</v>
      </c>
      <c r="D1145" s="891">
        <v>42704</v>
      </c>
      <c r="E1145" s="890">
        <v>1783.57</v>
      </c>
      <c r="F1145" s="889"/>
      <c r="G1145" s="888">
        <v>20</v>
      </c>
      <c r="H1145" s="887">
        <f t="shared" si="99"/>
        <v>5</v>
      </c>
      <c r="I1145" s="887">
        <v>-89.4</v>
      </c>
      <c r="J1145" s="771">
        <f t="shared" si="100"/>
        <v>450.72</v>
      </c>
      <c r="K1145" s="887">
        <v>361.32</v>
      </c>
      <c r="L1145" s="772">
        <f t="shared" si="101"/>
        <v>1422.25</v>
      </c>
    </row>
    <row r="1146" spans="2:24" ht="15.75" x14ac:dyDescent="0.25">
      <c r="B1146" s="893" t="s">
        <v>313</v>
      </c>
      <c r="C1146" s="892" t="s">
        <v>847</v>
      </c>
      <c r="D1146" s="891">
        <v>42704</v>
      </c>
      <c r="E1146" s="890">
        <v>2302.6</v>
      </c>
      <c r="F1146" s="889"/>
      <c r="G1146" s="888">
        <v>20</v>
      </c>
      <c r="H1146" s="887">
        <f t="shared" si="99"/>
        <v>5</v>
      </c>
      <c r="I1146" s="887">
        <v>-115.32</v>
      </c>
      <c r="J1146" s="771">
        <f t="shared" si="100"/>
        <v>581.45000000000005</v>
      </c>
      <c r="K1146" s="887">
        <v>466.13</v>
      </c>
      <c r="L1146" s="772">
        <f t="shared" si="101"/>
        <v>1836.4699999999998</v>
      </c>
    </row>
    <row r="1147" spans="2:24" ht="15.75" x14ac:dyDescent="0.25">
      <c r="B1147" s="893" t="s">
        <v>313</v>
      </c>
      <c r="C1147" s="892" t="s">
        <v>848</v>
      </c>
      <c r="D1147" s="891">
        <v>42643</v>
      </c>
      <c r="E1147" s="890">
        <v>2749.34</v>
      </c>
      <c r="F1147" s="889"/>
      <c r="G1147" s="888">
        <v>20</v>
      </c>
      <c r="H1147" s="887">
        <f t="shared" si="99"/>
        <v>5</v>
      </c>
      <c r="I1147" s="887">
        <v>-137.76</v>
      </c>
      <c r="J1147" s="771">
        <f t="shared" si="100"/>
        <v>660.09</v>
      </c>
      <c r="K1147" s="887">
        <v>522.33000000000004</v>
      </c>
      <c r="L1147" s="772">
        <f t="shared" si="101"/>
        <v>2227.0100000000002</v>
      </c>
    </row>
    <row r="1148" spans="2:24" ht="15.75" x14ac:dyDescent="0.25">
      <c r="B1148" s="893" t="s">
        <v>313</v>
      </c>
      <c r="C1148" s="892" t="s">
        <v>849</v>
      </c>
      <c r="D1148" s="891">
        <v>42794</v>
      </c>
      <c r="E1148" s="890">
        <v>1714.51</v>
      </c>
      <c r="F1148" s="889"/>
      <c r="G1148" s="888">
        <v>20</v>
      </c>
      <c r="H1148" s="887">
        <f t="shared" si="99"/>
        <v>4</v>
      </c>
      <c r="I1148" s="887">
        <v>-85.92</v>
      </c>
      <c r="J1148" s="771">
        <f t="shared" si="100"/>
        <v>411.69</v>
      </c>
      <c r="K1148" s="887">
        <v>325.77</v>
      </c>
      <c r="L1148" s="772">
        <f t="shared" si="101"/>
        <v>1388.74</v>
      </c>
    </row>
    <row r="1149" spans="2:24" ht="15.75" x14ac:dyDescent="0.25">
      <c r="B1149" s="893" t="s">
        <v>313</v>
      </c>
      <c r="C1149" s="892" t="s">
        <v>850</v>
      </c>
      <c r="D1149" s="891">
        <v>42794</v>
      </c>
      <c r="E1149" s="890">
        <v>6070.85</v>
      </c>
      <c r="F1149" s="889"/>
      <c r="G1149" s="888">
        <v>20</v>
      </c>
      <c r="H1149" s="887">
        <f t="shared" si="99"/>
        <v>4</v>
      </c>
      <c r="I1149" s="887">
        <v>-304.20000000000005</v>
      </c>
      <c r="J1149" s="771">
        <f t="shared" si="100"/>
        <v>1457.6000000000001</v>
      </c>
      <c r="K1149" s="887">
        <v>1153.4000000000001</v>
      </c>
      <c r="L1149" s="772">
        <f t="shared" si="101"/>
        <v>4917.4500000000007</v>
      </c>
    </row>
    <row r="1150" spans="2:24" ht="15.75" x14ac:dyDescent="0.25">
      <c r="B1150" s="893" t="s">
        <v>313</v>
      </c>
      <c r="C1150" s="892" t="s">
        <v>851</v>
      </c>
      <c r="D1150" s="891">
        <v>42794</v>
      </c>
      <c r="E1150" s="890">
        <v>3942.48</v>
      </c>
      <c r="F1150" s="889"/>
      <c r="G1150" s="888">
        <v>20</v>
      </c>
      <c r="H1150" s="887">
        <f t="shared" si="99"/>
        <v>4</v>
      </c>
      <c r="I1150" s="887">
        <v>-197.52</v>
      </c>
      <c r="J1150" s="771">
        <f t="shared" si="100"/>
        <v>929.97</v>
      </c>
      <c r="K1150" s="887">
        <v>732.45</v>
      </c>
      <c r="L1150" s="772">
        <f t="shared" si="101"/>
        <v>3210.0299999999997</v>
      </c>
    </row>
    <row r="1151" spans="2:24" ht="15.75" x14ac:dyDescent="0.25">
      <c r="B1151" s="893" t="s">
        <v>313</v>
      </c>
      <c r="C1151" s="892" t="s">
        <v>851</v>
      </c>
      <c r="D1151" s="891">
        <v>42794</v>
      </c>
      <c r="E1151" s="890">
        <v>3942.49</v>
      </c>
      <c r="F1151" s="889"/>
      <c r="G1151" s="888">
        <v>20</v>
      </c>
      <c r="H1151" s="887">
        <f t="shared" si="99"/>
        <v>4</v>
      </c>
      <c r="I1151" s="887">
        <v>-197.52</v>
      </c>
      <c r="J1151" s="771">
        <f t="shared" si="100"/>
        <v>929.97</v>
      </c>
      <c r="K1151" s="887">
        <v>732.45</v>
      </c>
      <c r="L1151" s="772">
        <f t="shared" si="101"/>
        <v>3210.04</v>
      </c>
    </row>
    <row r="1152" spans="2:24" ht="15.75" x14ac:dyDescent="0.25">
      <c r="B1152" s="893" t="s">
        <v>313</v>
      </c>
      <c r="C1152" s="892" t="s">
        <v>852</v>
      </c>
      <c r="D1152" s="891">
        <v>42855</v>
      </c>
      <c r="E1152" s="890">
        <v>1347.85</v>
      </c>
      <c r="F1152" s="889"/>
      <c r="G1152" s="888">
        <v>20</v>
      </c>
      <c r="H1152" s="887">
        <f t="shared" si="99"/>
        <v>4</v>
      </c>
      <c r="I1152" s="887">
        <v>-67.679999999999993</v>
      </c>
      <c r="J1152" s="771">
        <f t="shared" si="100"/>
        <v>310.18</v>
      </c>
      <c r="K1152" s="887">
        <v>242.5</v>
      </c>
      <c r="L1152" s="772">
        <f t="shared" si="101"/>
        <v>1105.3499999999999</v>
      </c>
    </row>
    <row r="1153" spans="2:12" ht="15.75" x14ac:dyDescent="0.25">
      <c r="B1153" s="893" t="s">
        <v>313</v>
      </c>
      <c r="C1153" s="892" t="s">
        <v>853</v>
      </c>
      <c r="D1153" s="891">
        <v>42855</v>
      </c>
      <c r="E1153" s="890">
        <v>13611.98</v>
      </c>
      <c r="F1153" s="889"/>
      <c r="G1153" s="888">
        <v>20</v>
      </c>
      <c r="H1153" s="887">
        <f t="shared" si="99"/>
        <v>4</v>
      </c>
      <c r="I1153" s="887">
        <v>-683.40000000000009</v>
      </c>
      <c r="J1153" s="771">
        <f t="shared" si="100"/>
        <v>3132.21</v>
      </c>
      <c r="K1153" s="887">
        <v>2448.81</v>
      </c>
      <c r="L1153" s="772">
        <f t="shared" si="101"/>
        <v>11163.17</v>
      </c>
    </row>
    <row r="1154" spans="2:12" ht="15.75" x14ac:dyDescent="0.25">
      <c r="B1154" s="893" t="s">
        <v>313</v>
      </c>
      <c r="C1154" s="892" t="s">
        <v>854</v>
      </c>
      <c r="D1154" s="891">
        <v>42855</v>
      </c>
      <c r="E1154" s="890">
        <v>1141.57</v>
      </c>
      <c r="F1154" s="889"/>
      <c r="G1154" s="888">
        <v>20</v>
      </c>
      <c r="H1154" s="887">
        <f t="shared" si="99"/>
        <v>4</v>
      </c>
      <c r="I1154" s="887">
        <v>-57.36</v>
      </c>
      <c r="J1154" s="771">
        <f t="shared" si="100"/>
        <v>262.88</v>
      </c>
      <c r="K1154" s="887">
        <v>205.52</v>
      </c>
      <c r="L1154" s="772">
        <f t="shared" si="101"/>
        <v>936.05</v>
      </c>
    </row>
    <row r="1155" spans="2:12" ht="15.75" x14ac:dyDescent="0.25">
      <c r="B1155" s="893" t="s">
        <v>313</v>
      </c>
      <c r="C1155" s="892" t="s">
        <v>855</v>
      </c>
      <c r="D1155" s="891">
        <v>42947</v>
      </c>
      <c r="E1155" s="890">
        <v>5092.5200000000004</v>
      </c>
      <c r="F1155" s="889"/>
      <c r="G1155" s="888">
        <v>20</v>
      </c>
      <c r="H1155" s="887">
        <f t="shared" si="99"/>
        <v>4</v>
      </c>
      <c r="I1155" s="887">
        <v>-255.12</v>
      </c>
      <c r="J1155" s="771">
        <f t="shared" si="100"/>
        <v>1094.8699999999999</v>
      </c>
      <c r="K1155" s="887">
        <v>839.75</v>
      </c>
      <c r="L1155" s="772">
        <f t="shared" si="101"/>
        <v>4252.7700000000004</v>
      </c>
    </row>
    <row r="1156" spans="2:12" ht="15.75" x14ac:dyDescent="0.25">
      <c r="B1156" s="893" t="s">
        <v>313</v>
      </c>
      <c r="C1156" s="892" t="s">
        <v>856</v>
      </c>
      <c r="D1156" s="891">
        <v>43008</v>
      </c>
      <c r="E1156" s="890">
        <v>2362.89</v>
      </c>
      <c r="F1156" s="889"/>
      <c r="G1156" s="888">
        <v>20</v>
      </c>
      <c r="H1156" s="887">
        <f t="shared" si="99"/>
        <v>4</v>
      </c>
      <c r="I1156" s="887">
        <v>-118.44000000000001</v>
      </c>
      <c r="J1156" s="771">
        <f t="shared" si="100"/>
        <v>498.42</v>
      </c>
      <c r="K1156" s="887">
        <v>379.98</v>
      </c>
      <c r="L1156" s="772">
        <f t="shared" si="101"/>
        <v>1982.9099999999999</v>
      </c>
    </row>
    <row r="1157" spans="2:12" ht="15.75" x14ac:dyDescent="0.25">
      <c r="B1157" s="893" t="s">
        <v>313</v>
      </c>
      <c r="C1157" s="892" t="s">
        <v>856</v>
      </c>
      <c r="D1157" s="891">
        <v>43008</v>
      </c>
      <c r="E1157" s="890">
        <v>2362.85</v>
      </c>
      <c r="F1157" s="889"/>
      <c r="G1157" s="888">
        <v>20</v>
      </c>
      <c r="H1157" s="887">
        <f t="shared" si="99"/>
        <v>4</v>
      </c>
      <c r="I1157" s="887">
        <v>-118.44000000000001</v>
      </c>
      <c r="J1157" s="771">
        <f t="shared" si="100"/>
        <v>498.42</v>
      </c>
      <c r="K1157" s="887">
        <v>379.98</v>
      </c>
      <c r="L1157" s="772">
        <f t="shared" si="101"/>
        <v>1982.87</v>
      </c>
    </row>
    <row r="1158" spans="2:12" ht="15.75" x14ac:dyDescent="0.25">
      <c r="B1158" s="893" t="s">
        <v>313</v>
      </c>
      <c r="C1158" s="892" t="s">
        <v>857</v>
      </c>
      <c r="D1158" s="891">
        <v>43008</v>
      </c>
      <c r="E1158" s="890">
        <v>68128.81</v>
      </c>
      <c r="F1158" s="889"/>
      <c r="G1158" s="888">
        <v>20</v>
      </c>
      <c r="H1158" s="887">
        <f t="shared" si="99"/>
        <v>4</v>
      </c>
      <c r="I1158" s="887">
        <v>-3413.5199999999995</v>
      </c>
      <c r="J1158" s="771">
        <f t="shared" si="100"/>
        <v>13511.55</v>
      </c>
      <c r="K1158" s="887">
        <v>10098.030000000001</v>
      </c>
      <c r="L1158" s="772">
        <f t="shared" si="101"/>
        <v>58030.78</v>
      </c>
    </row>
    <row r="1159" spans="2:12" ht="15.75" x14ac:dyDescent="0.25">
      <c r="B1159" s="893" t="s">
        <v>313</v>
      </c>
      <c r="C1159" s="892" t="s">
        <v>858</v>
      </c>
      <c r="D1159" s="891">
        <v>42978</v>
      </c>
      <c r="E1159" s="890">
        <v>550.97</v>
      </c>
      <c r="F1159" s="889"/>
      <c r="G1159" s="888">
        <v>20</v>
      </c>
      <c r="H1159" s="887">
        <f t="shared" si="99"/>
        <v>4</v>
      </c>
      <c r="I1159" s="887">
        <v>-27.6</v>
      </c>
      <c r="J1159" s="771">
        <f t="shared" si="100"/>
        <v>109.25</v>
      </c>
      <c r="K1159" s="887">
        <v>81.650000000000006</v>
      </c>
      <c r="L1159" s="772">
        <f t="shared" si="101"/>
        <v>469.32000000000005</v>
      </c>
    </row>
    <row r="1160" spans="2:12" ht="15.75" x14ac:dyDescent="0.25">
      <c r="B1160" s="893" t="s">
        <v>313</v>
      </c>
      <c r="C1160" s="892" t="s">
        <v>859</v>
      </c>
      <c r="D1160" s="891">
        <v>43109</v>
      </c>
      <c r="E1160" s="890">
        <v>8837.35</v>
      </c>
      <c r="F1160" s="889"/>
      <c r="G1160" s="888">
        <v>20</v>
      </c>
      <c r="H1160" s="887">
        <f t="shared" ref="H1160:H1223" si="102">IF(E1160&lt;&gt;"",IF((TestEOY-D1160)/365&gt;G1160,G1160,ROUNDUP(((TestEOY-D1160)/365),0)),"")</f>
        <v>3</v>
      </c>
      <c r="I1160" s="887">
        <v>-442.79999999999995</v>
      </c>
      <c r="J1160" s="771">
        <f t="shared" ref="J1160:J1223" si="103">K1160-I1160</f>
        <v>1715.81</v>
      </c>
      <c r="K1160" s="887">
        <v>1273.01</v>
      </c>
      <c r="L1160" s="772">
        <f t="shared" ref="L1160:L1223" si="104">IFERROR(IF(K1160&gt;E1160,0,(+E1160-K1160))-F1160,"")</f>
        <v>7564.34</v>
      </c>
    </row>
    <row r="1161" spans="2:12" ht="15.75" x14ac:dyDescent="0.25">
      <c r="B1161" s="893" t="s">
        <v>313</v>
      </c>
      <c r="C1161" s="892" t="s">
        <v>860</v>
      </c>
      <c r="D1161" s="891">
        <v>43109</v>
      </c>
      <c r="E1161" s="890">
        <v>8837.31</v>
      </c>
      <c r="F1161" s="889"/>
      <c r="G1161" s="888">
        <v>20</v>
      </c>
      <c r="H1161" s="887">
        <f t="shared" si="102"/>
        <v>3</v>
      </c>
      <c r="I1161" s="887">
        <v>-442.79999999999995</v>
      </c>
      <c r="J1161" s="771">
        <f t="shared" si="103"/>
        <v>1715.81</v>
      </c>
      <c r="K1161" s="887">
        <v>1273.01</v>
      </c>
      <c r="L1161" s="772">
        <f t="shared" si="104"/>
        <v>7564.2999999999993</v>
      </c>
    </row>
    <row r="1162" spans="2:12" ht="15.75" x14ac:dyDescent="0.25">
      <c r="B1162" s="893" t="s">
        <v>313</v>
      </c>
      <c r="C1162" s="892" t="s">
        <v>861</v>
      </c>
      <c r="D1162" s="891">
        <v>43109</v>
      </c>
      <c r="E1162" s="890">
        <v>5407.53</v>
      </c>
      <c r="F1162" s="889"/>
      <c r="G1162" s="888">
        <v>20</v>
      </c>
      <c r="H1162" s="887">
        <f t="shared" si="102"/>
        <v>3</v>
      </c>
      <c r="I1162" s="887">
        <v>-270.96000000000004</v>
      </c>
      <c r="J1162" s="771">
        <f t="shared" si="103"/>
        <v>1049.95</v>
      </c>
      <c r="K1162" s="887">
        <v>778.99</v>
      </c>
      <c r="L1162" s="772">
        <f t="shared" si="104"/>
        <v>4628.54</v>
      </c>
    </row>
    <row r="1163" spans="2:12" ht="15.75" x14ac:dyDescent="0.25">
      <c r="B1163" s="893" t="s">
        <v>313</v>
      </c>
      <c r="C1163" s="892" t="s">
        <v>862</v>
      </c>
      <c r="D1163" s="891">
        <v>43109</v>
      </c>
      <c r="E1163" s="890">
        <v>841.66</v>
      </c>
      <c r="F1163" s="889"/>
      <c r="G1163" s="888">
        <v>20</v>
      </c>
      <c r="H1163" s="887">
        <f t="shared" si="102"/>
        <v>3</v>
      </c>
      <c r="I1163" s="887">
        <v>-42.120000000000005</v>
      </c>
      <c r="J1163" s="771">
        <f t="shared" si="103"/>
        <v>163.21</v>
      </c>
      <c r="K1163" s="887">
        <v>121.09</v>
      </c>
      <c r="L1163" s="772">
        <f t="shared" si="104"/>
        <v>720.56999999999994</v>
      </c>
    </row>
    <row r="1164" spans="2:12" ht="15.75" x14ac:dyDescent="0.25">
      <c r="B1164" s="893" t="s">
        <v>313</v>
      </c>
      <c r="C1164" s="892" t="s">
        <v>863</v>
      </c>
      <c r="D1164" s="891">
        <v>43109</v>
      </c>
      <c r="E1164" s="890">
        <v>2724.49</v>
      </c>
      <c r="F1164" s="889"/>
      <c r="G1164" s="888">
        <v>20</v>
      </c>
      <c r="H1164" s="887">
        <f t="shared" si="102"/>
        <v>3</v>
      </c>
      <c r="I1164" s="887">
        <v>-136.56</v>
      </c>
      <c r="J1164" s="771">
        <f t="shared" si="103"/>
        <v>506.4</v>
      </c>
      <c r="K1164" s="887">
        <v>369.84</v>
      </c>
      <c r="L1164" s="772">
        <f t="shared" si="104"/>
        <v>2354.6499999999996</v>
      </c>
    </row>
    <row r="1165" spans="2:12" ht="15.75" x14ac:dyDescent="0.25">
      <c r="B1165" s="893" t="s">
        <v>313</v>
      </c>
      <c r="C1165" s="892" t="s">
        <v>864</v>
      </c>
      <c r="D1165" s="891">
        <v>43161</v>
      </c>
      <c r="E1165" s="890">
        <v>3201.5</v>
      </c>
      <c r="F1165" s="889"/>
      <c r="G1165" s="888">
        <v>20</v>
      </c>
      <c r="H1165" s="887">
        <f t="shared" si="102"/>
        <v>3</v>
      </c>
      <c r="I1165" s="887">
        <v>-160.44</v>
      </c>
      <c r="J1165" s="771">
        <f t="shared" si="103"/>
        <v>594.95000000000005</v>
      </c>
      <c r="K1165" s="887">
        <v>434.51</v>
      </c>
      <c r="L1165" s="772">
        <f t="shared" si="104"/>
        <v>2766.99</v>
      </c>
    </row>
    <row r="1166" spans="2:12" ht="15.75" x14ac:dyDescent="0.25">
      <c r="B1166" s="893" t="s">
        <v>313</v>
      </c>
      <c r="C1166" s="892" t="s">
        <v>865</v>
      </c>
      <c r="D1166" s="891">
        <v>43237</v>
      </c>
      <c r="E1166" s="890">
        <v>22077.77</v>
      </c>
      <c r="F1166" s="889"/>
      <c r="G1166" s="888">
        <v>20</v>
      </c>
      <c r="H1166" s="887">
        <f t="shared" si="102"/>
        <v>3</v>
      </c>
      <c r="I1166" s="887">
        <v>-1106.52</v>
      </c>
      <c r="J1166" s="771">
        <f t="shared" si="103"/>
        <v>4003.97</v>
      </c>
      <c r="K1166" s="887">
        <v>2897.45</v>
      </c>
      <c r="L1166" s="772">
        <f t="shared" si="104"/>
        <v>19180.32</v>
      </c>
    </row>
    <row r="1167" spans="2:12" ht="15.75" x14ac:dyDescent="0.25">
      <c r="B1167" s="893" t="s">
        <v>313</v>
      </c>
      <c r="C1167" s="892" t="s">
        <v>866</v>
      </c>
      <c r="D1167" s="891">
        <v>43131</v>
      </c>
      <c r="E1167" s="890">
        <v>5479.99</v>
      </c>
      <c r="F1167" s="889"/>
      <c r="G1167" s="888">
        <v>20</v>
      </c>
      <c r="H1167" s="887">
        <f t="shared" si="102"/>
        <v>3</v>
      </c>
      <c r="I1167" s="887">
        <v>-276.12</v>
      </c>
      <c r="J1167" s="771">
        <f t="shared" si="103"/>
        <v>969.72</v>
      </c>
      <c r="K1167" s="887">
        <v>693.6</v>
      </c>
      <c r="L1167" s="772">
        <f t="shared" si="104"/>
        <v>4786.3899999999994</v>
      </c>
    </row>
    <row r="1168" spans="2:12" ht="15.75" x14ac:dyDescent="0.25">
      <c r="B1168" s="893" t="s">
        <v>313</v>
      </c>
      <c r="C1168" s="892" t="s">
        <v>867</v>
      </c>
      <c r="D1168" s="891">
        <v>43224</v>
      </c>
      <c r="E1168" s="890">
        <v>12317.49</v>
      </c>
      <c r="F1168" s="889"/>
      <c r="G1168" s="888">
        <v>20</v>
      </c>
      <c r="H1168" s="887">
        <f t="shared" si="102"/>
        <v>3</v>
      </c>
      <c r="I1168" s="887">
        <v>-619.68000000000006</v>
      </c>
      <c r="J1168" s="771">
        <f t="shared" si="103"/>
        <v>2196.63</v>
      </c>
      <c r="K1168" s="887">
        <v>1576.95</v>
      </c>
      <c r="L1168" s="772">
        <f t="shared" si="104"/>
        <v>10740.539999999999</v>
      </c>
    </row>
    <row r="1169" spans="2:12" ht="15.75" x14ac:dyDescent="0.25">
      <c r="B1169" s="893" t="s">
        <v>313</v>
      </c>
      <c r="C1169" s="892" t="s">
        <v>868</v>
      </c>
      <c r="D1169" s="891">
        <v>43194</v>
      </c>
      <c r="E1169" s="890">
        <v>4661.99</v>
      </c>
      <c r="F1169" s="889"/>
      <c r="G1169" s="888">
        <v>20</v>
      </c>
      <c r="H1169" s="887">
        <f t="shared" si="102"/>
        <v>3</v>
      </c>
      <c r="I1169" s="887">
        <v>-233.39999999999998</v>
      </c>
      <c r="J1169" s="771">
        <f t="shared" si="103"/>
        <v>849.85</v>
      </c>
      <c r="K1169" s="887">
        <v>616.45000000000005</v>
      </c>
      <c r="L1169" s="772">
        <f t="shared" si="104"/>
        <v>4045.54</v>
      </c>
    </row>
    <row r="1170" spans="2:12" ht="15.75" x14ac:dyDescent="0.25">
      <c r="B1170" s="893" t="s">
        <v>313</v>
      </c>
      <c r="C1170" s="892" t="s">
        <v>869</v>
      </c>
      <c r="D1170" s="891">
        <v>43263</v>
      </c>
      <c r="E1170" s="890">
        <v>3891.54</v>
      </c>
      <c r="F1170" s="889"/>
      <c r="G1170" s="888">
        <v>20</v>
      </c>
      <c r="H1170" s="887">
        <f t="shared" si="102"/>
        <v>3</v>
      </c>
      <c r="I1170" s="887">
        <v>-195</v>
      </c>
      <c r="J1170" s="771">
        <f t="shared" si="103"/>
        <v>674.36</v>
      </c>
      <c r="K1170" s="887">
        <v>479.36</v>
      </c>
      <c r="L1170" s="772">
        <f t="shared" si="104"/>
        <v>3412.18</v>
      </c>
    </row>
    <row r="1171" spans="2:12" ht="15.75" x14ac:dyDescent="0.25">
      <c r="B1171" s="893" t="s">
        <v>313</v>
      </c>
      <c r="C1171" s="892" t="s">
        <v>870</v>
      </c>
      <c r="D1171" s="891">
        <v>43250</v>
      </c>
      <c r="E1171" s="890">
        <v>20459.490000000002</v>
      </c>
      <c r="F1171" s="889"/>
      <c r="G1171" s="888">
        <v>20</v>
      </c>
      <c r="H1171" s="887">
        <f t="shared" si="102"/>
        <v>3</v>
      </c>
      <c r="I1171" s="887">
        <v>-1030.32</v>
      </c>
      <c r="J1171" s="771">
        <f t="shared" si="103"/>
        <v>3458.7699999999995</v>
      </c>
      <c r="K1171" s="887">
        <v>2428.4499999999998</v>
      </c>
      <c r="L1171" s="772">
        <f t="shared" si="104"/>
        <v>18031.04</v>
      </c>
    </row>
    <row r="1172" spans="2:12" ht="15.75" x14ac:dyDescent="0.25">
      <c r="B1172" s="893" t="s">
        <v>313</v>
      </c>
      <c r="C1172" s="892" t="s">
        <v>871</v>
      </c>
      <c r="D1172" s="891">
        <v>43244</v>
      </c>
      <c r="E1172" s="890">
        <v>2226.83</v>
      </c>
      <c r="F1172" s="889"/>
      <c r="G1172" s="888">
        <v>20</v>
      </c>
      <c r="H1172" s="887">
        <f t="shared" si="102"/>
        <v>3</v>
      </c>
      <c r="I1172" s="887">
        <v>-111.60000000000001</v>
      </c>
      <c r="J1172" s="771">
        <f t="shared" si="103"/>
        <v>385.94</v>
      </c>
      <c r="K1172" s="887">
        <v>274.33999999999997</v>
      </c>
      <c r="L1172" s="772">
        <f t="shared" si="104"/>
        <v>1952.49</v>
      </c>
    </row>
    <row r="1173" spans="2:12" ht="15.75" x14ac:dyDescent="0.25">
      <c r="B1173" s="893" t="s">
        <v>313</v>
      </c>
      <c r="C1173" s="892" t="s">
        <v>872</v>
      </c>
      <c r="D1173" s="891">
        <v>43250</v>
      </c>
      <c r="E1173" s="890">
        <v>1921.76</v>
      </c>
      <c r="F1173" s="889"/>
      <c r="G1173" s="888">
        <v>20</v>
      </c>
      <c r="H1173" s="887">
        <f t="shared" si="102"/>
        <v>3</v>
      </c>
      <c r="I1173" s="887">
        <v>-96.24</v>
      </c>
      <c r="J1173" s="771">
        <f t="shared" si="103"/>
        <v>332.82</v>
      </c>
      <c r="K1173" s="887">
        <v>236.58</v>
      </c>
      <c r="L1173" s="772">
        <f t="shared" si="104"/>
        <v>1685.18</v>
      </c>
    </row>
    <row r="1174" spans="2:12" ht="15.75" x14ac:dyDescent="0.25">
      <c r="B1174" s="893" t="s">
        <v>313</v>
      </c>
      <c r="C1174" s="892" t="s">
        <v>873</v>
      </c>
      <c r="D1174" s="891">
        <v>43236</v>
      </c>
      <c r="E1174" s="890">
        <v>4478.76</v>
      </c>
      <c r="F1174" s="889"/>
      <c r="G1174" s="888">
        <v>20</v>
      </c>
      <c r="H1174" s="887">
        <f t="shared" si="102"/>
        <v>3</v>
      </c>
      <c r="I1174" s="887">
        <v>-224.39999999999998</v>
      </c>
      <c r="J1174" s="771">
        <f t="shared" si="103"/>
        <v>776.03</v>
      </c>
      <c r="K1174" s="887">
        <v>551.63</v>
      </c>
      <c r="L1174" s="772">
        <f t="shared" si="104"/>
        <v>3927.13</v>
      </c>
    </row>
    <row r="1175" spans="2:12" ht="15.75" x14ac:dyDescent="0.25">
      <c r="B1175" s="893" t="s">
        <v>313</v>
      </c>
      <c r="C1175" s="892" t="s">
        <v>874</v>
      </c>
      <c r="D1175" s="891">
        <v>43228</v>
      </c>
      <c r="E1175" s="890">
        <v>4099.3500000000004</v>
      </c>
      <c r="F1175" s="889"/>
      <c r="G1175" s="888">
        <v>20</v>
      </c>
      <c r="H1175" s="887">
        <f t="shared" si="102"/>
        <v>3</v>
      </c>
      <c r="I1175" s="887">
        <v>-206.28000000000003</v>
      </c>
      <c r="J1175" s="771">
        <f t="shared" si="103"/>
        <v>678.84</v>
      </c>
      <c r="K1175" s="887">
        <v>472.56</v>
      </c>
      <c r="L1175" s="772">
        <f t="shared" si="104"/>
        <v>3626.7900000000004</v>
      </c>
    </row>
    <row r="1176" spans="2:12" ht="15.75" x14ac:dyDescent="0.25">
      <c r="B1176" s="893" t="s">
        <v>313</v>
      </c>
      <c r="C1176" s="892" t="s">
        <v>875</v>
      </c>
      <c r="D1176" s="891">
        <v>43293</v>
      </c>
      <c r="E1176" s="890">
        <v>1456.99</v>
      </c>
      <c r="F1176" s="889"/>
      <c r="G1176" s="888">
        <v>20</v>
      </c>
      <c r="H1176" s="887">
        <f t="shared" si="102"/>
        <v>3</v>
      </c>
      <c r="I1176" s="887">
        <v>-73.320000000000007</v>
      </c>
      <c r="J1176" s="771">
        <f t="shared" si="103"/>
        <v>241.3</v>
      </c>
      <c r="K1176" s="887">
        <v>167.98</v>
      </c>
      <c r="L1176" s="772">
        <f t="shared" si="104"/>
        <v>1289.01</v>
      </c>
    </row>
    <row r="1177" spans="2:12" ht="15.75" x14ac:dyDescent="0.25">
      <c r="B1177" s="893" t="s">
        <v>313</v>
      </c>
      <c r="C1177" s="892" t="s">
        <v>876</v>
      </c>
      <c r="D1177" s="891">
        <v>43313</v>
      </c>
      <c r="E1177" s="890">
        <v>1770.78</v>
      </c>
      <c r="F1177" s="889"/>
      <c r="G1177" s="888">
        <v>20</v>
      </c>
      <c r="H1177" s="887">
        <f t="shared" si="102"/>
        <v>3</v>
      </c>
      <c r="I1177" s="887">
        <v>-89.039999999999992</v>
      </c>
      <c r="J1177" s="771">
        <f t="shared" si="103"/>
        <v>293.14</v>
      </c>
      <c r="K1177" s="887">
        <v>204.1</v>
      </c>
      <c r="L1177" s="772">
        <f t="shared" si="104"/>
        <v>1566.68</v>
      </c>
    </row>
    <row r="1178" spans="2:12" ht="15.75" x14ac:dyDescent="0.25">
      <c r="B1178" s="893" t="s">
        <v>313</v>
      </c>
      <c r="C1178" s="892" t="s">
        <v>877</v>
      </c>
      <c r="D1178" s="891">
        <v>43311</v>
      </c>
      <c r="E1178" s="890">
        <v>6943.45</v>
      </c>
      <c r="F1178" s="889"/>
      <c r="G1178" s="888">
        <v>20</v>
      </c>
      <c r="H1178" s="887">
        <f t="shared" si="102"/>
        <v>3</v>
      </c>
      <c r="I1178" s="887">
        <v>-348.6</v>
      </c>
      <c r="J1178" s="771">
        <f t="shared" si="103"/>
        <v>1132.8400000000001</v>
      </c>
      <c r="K1178" s="887">
        <v>784.24</v>
      </c>
      <c r="L1178" s="772">
        <f t="shared" si="104"/>
        <v>6159.21</v>
      </c>
    </row>
    <row r="1179" spans="2:12" ht="15.75" x14ac:dyDescent="0.25">
      <c r="B1179" s="893" t="s">
        <v>313</v>
      </c>
      <c r="C1179" s="892" t="s">
        <v>878</v>
      </c>
      <c r="D1179" s="891">
        <v>43311</v>
      </c>
      <c r="E1179" s="890">
        <v>6943.43</v>
      </c>
      <c r="F1179" s="889"/>
      <c r="G1179" s="888">
        <v>20</v>
      </c>
      <c r="H1179" s="887">
        <f t="shared" si="102"/>
        <v>3</v>
      </c>
      <c r="I1179" s="887">
        <v>-348.6</v>
      </c>
      <c r="J1179" s="771">
        <f t="shared" si="103"/>
        <v>1132.8400000000001</v>
      </c>
      <c r="K1179" s="887">
        <v>784.24</v>
      </c>
      <c r="L1179" s="772">
        <f t="shared" si="104"/>
        <v>6159.1900000000005</v>
      </c>
    </row>
    <row r="1180" spans="2:12" ht="15.75" x14ac:dyDescent="0.25">
      <c r="B1180" s="893" t="s">
        <v>313</v>
      </c>
      <c r="C1180" s="892" t="s">
        <v>879</v>
      </c>
      <c r="D1180" s="891">
        <v>43311</v>
      </c>
      <c r="E1180" s="890">
        <v>13886.85</v>
      </c>
      <c r="F1180" s="889"/>
      <c r="G1180" s="888">
        <v>20</v>
      </c>
      <c r="H1180" s="887">
        <f t="shared" si="102"/>
        <v>3</v>
      </c>
      <c r="I1180" s="887">
        <v>-697.31999999999994</v>
      </c>
      <c r="J1180" s="771">
        <f t="shared" si="103"/>
        <v>2265.91</v>
      </c>
      <c r="K1180" s="887">
        <v>1568.59</v>
      </c>
      <c r="L1180" s="772">
        <f t="shared" si="104"/>
        <v>12318.26</v>
      </c>
    </row>
    <row r="1181" spans="2:12" ht="15.75" x14ac:dyDescent="0.25">
      <c r="B1181" s="893" t="s">
        <v>313</v>
      </c>
      <c r="C1181" s="892" t="s">
        <v>880</v>
      </c>
      <c r="D1181" s="891">
        <v>43319</v>
      </c>
      <c r="E1181" s="890">
        <v>2718.65</v>
      </c>
      <c r="F1181" s="889"/>
      <c r="G1181" s="888">
        <v>20</v>
      </c>
      <c r="H1181" s="887">
        <f t="shared" si="102"/>
        <v>3</v>
      </c>
      <c r="I1181" s="887">
        <v>-131.64000000000001</v>
      </c>
      <c r="J1181" s="771">
        <f t="shared" si="103"/>
        <v>513.72</v>
      </c>
      <c r="K1181" s="887">
        <v>382.08</v>
      </c>
      <c r="L1181" s="772">
        <f t="shared" si="104"/>
        <v>2336.5700000000002</v>
      </c>
    </row>
    <row r="1182" spans="2:12" ht="15.75" x14ac:dyDescent="0.25">
      <c r="B1182" s="893" t="s">
        <v>313</v>
      </c>
      <c r="C1182" s="892" t="s">
        <v>881</v>
      </c>
      <c r="D1182" s="891">
        <v>43419</v>
      </c>
      <c r="E1182" s="890">
        <v>14325.9</v>
      </c>
      <c r="F1182" s="889"/>
      <c r="G1182" s="888">
        <v>20</v>
      </c>
      <c r="H1182" s="887">
        <f t="shared" si="102"/>
        <v>3</v>
      </c>
      <c r="I1182" s="887">
        <v>-714.84</v>
      </c>
      <c r="J1182" s="771">
        <f t="shared" si="103"/>
        <v>2292.12</v>
      </c>
      <c r="K1182" s="887">
        <v>1577.28</v>
      </c>
      <c r="L1182" s="772">
        <f t="shared" si="104"/>
        <v>12748.619999999999</v>
      </c>
    </row>
    <row r="1183" spans="2:12" ht="15.75" x14ac:dyDescent="0.25">
      <c r="B1183" s="893" t="s">
        <v>313</v>
      </c>
      <c r="C1183" s="892" t="s">
        <v>882</v>
      </c>
      <c r="D1183" s="891">
        <v>43404</v>
      </c>
      <c r="E1183" s="890">
        <v>3627.74</v>
      </c>
      <c r="F1183" s="889"/>
      <c r="G1183" s="888">
        <v>20</v>
      </c>
      <c r="H1183" s="887">
        <f t="shared" si="102"/>
        <v>3</v>
      </c>
      <c r="I1183" s="887">
        <v>-181.44</v>
      </c>
      <c r="J1183" s="771">
        <f t="shared" si="103"/>
        <v>574.55999999999995</v>
      </c>
      <c r="K1183" s="887">
        <v>393.12</v>
      </c>
      <c r="L1183" s="772">
        <f t="shared" si="104"/>
        <v>3234.62</v>
      </c>
    </row>
    <row r="1184" spans="2:12" ht="15.75" x14ac:dyDescent="0.25">
      <c r="B1184" s="893" t="s">
        <v>313</v>
      </c>
      <c r="C1184" s="892" t="s">
        <v>883</v>
      </c>
      <c r="D1184" s="891">
        <v>43425</v>
      </c>
      <c r="E1184" s="890">
        <v>33334.29</v>
      </c>
      <c r="F1184" s="889"/>
      <c r="G1184" s="888">
        <v>20</v>
      </c>
      <c r="H1184" s="887">
        <f t="shared" si="102"/>
        <v>3</v>
      </c>
      <c r="I1184" s="887">
        <v>-1667.4</v>
      </c>
      <c r="J1184" s="771">
        <f t="shared" si="103"/>
        <v>5127.43</v>
      </c>
      <c r="K1184" s="887">
        <v>3460.03</v>
      </c>
      <c r="L1184" s="772">
        <f t="shared" si="104"/>
        <v>29874.260000000002</v>
      </c>
    </row>
    <row r="1185" spans="2:12" ht="15.75" x14ac:dyDescent="0.25">
      <c r="B1185" s="893" t="s">
        <v>313</v>
      </c>
      <c r="C1185" s="892" t="s">
        <v>884</v>
      </c>
      <c r="D1185" s="891">
        <v>43425</v>
      </c>
      <c r="E1185" s="890">
        <v>23991.99</v>
      </c>
      <c r="F1185" s="889"/>
      <c r="G1185" s="888">
        <v>20</v>
      </c>
      <c r="H1185" s="887">
        <f t="shared" si="102"/>
        <v>3</v>
      </c>
      <c r="I1185" s="887">
        <v>-1199.6399999999999</v>
      </c>
      <c r="J1185" s="771">
        <f t="shared" si="103"/>
        <v>3698.8199999999997</v>
      </c>
      <c r="K1185" s="887">
        <v>2499.1799999999998</v>
      </c>
      <c r="L1185" s="772">
        <f t="shared" si="104"/>
        <v>21492.81</v>
      </c>
    </row>
    <row r="1186" spans="2:12" ht="15.75" x14ac:dyDescent="0.25">
      <c r="B1186" s="893" t="s">
        <v>313</v>
      </c>
      <c r="C1186" s="892" t="s">
        <v>885</v>
      </c>
      <c r="D1186" s="891">
        <v>43481</v>
      </c>
      <c r="E1186" s="890">
        <v>11396.35</v>
      </c>
      <c r="F1186" s="889"/>
      <c r="G1186" s="888">
        <v>20</v>
      </c>
      <c r="H1186" s="887">
        <f t="shared" si="102"/>
        <v>2</v>
      </c>
      <c r="I1186" s="887">
        <v>-570.12</v>
      </c>
      <c r="J1186" s="771">
        <f t="shared" si="103"/>
        <v>1656.9699999999998</v>
      </c>
      <c r="K1186" s="887">
        <v>1086.8499999999999</v>
      </c>
      <c r="L1186" s="772">
        <f t="shared" si="104"/>
        <v>10309.5</v>
      </c>
    </row>
    <row r="1187" spans="2:12" ht="15.75" x14ac:dyDescent="0.25">
      <c r="B1187" s="893" t="s">
        <v>313</v>
      </c>
      <c r="C1187" s="892" t="s">
        <v>886</v>
      </c>
      <c r="D1187" s="891">
        <v>43497</v>
      </c>
      <c r="E1187" s="890">
        <v>139576.07</v>
      </c>
      <c r="F1187" s="889"/>
      <c r="G1187" s="888">
        <v>20</v>
      </c>
      <c r="H1187" s="887">
        <f t="shared" si="102"/>
        <v>2</v>
      </c>
      <c r="I1187" s="887">
        <v>-6978.84</v>
      </c>
      <c r="J1187" s="771">
        <f t="shared" si="103"/>
        <v>19191.809999999998</v>
      </c>
      <c r="K1187" s="887">
        <v>12212.97</v>
      </c>
      <c r="L1187" s="772">
        <f t="shared" si="104"/>
        <v>127363.1</v>
      </c>
    </row>
    <row r="1188" spans="2:12" ht="15.75" x14ac:dyDescent="0.25">
      <c r="B1188" s="893" t="s">
        <v>313</v>
      </c>
      <c r="C1188" s="892" t="s">
        <v>887</v>
      </c>
      <c r="D1188" s="891">
        <v>43481</v>
      </c>
      <c r="E1188" s="890">
        <v>530.08000000000004</v>
      </c>
      <c r="F1188" s="889"/>
      <c r="G1188" s="888">
        <v>20</v>
      </c>
      <c r="H1188" s="887">
        <f t="shared" si="102"/>
        <v>2</v>
      </c>
      <c r="I1188" s="887">
        <v>-26.52</v>
      </c>
      <c r="J1188" s="771">
        <f t="shared" si="103"/>
        <v>72.929999999999993</v>
      </c>
      <c r="K1188" s="887">
        <v>46.41</v>
      </c>
      <c r="L1188" s="772">
        <f t="shared" si="104"/>
        <v>483.67000000000007</v>
      </c>
    </row>
    <row r="1189" spans="2:12" ht="15.75" x14ac:dyDescent="0.25">
      <c r="B1189" s="893" t="s">
        <v>313</v>
      </c>
      <c r="C1189" s="892" t="s">
        <v>888</v>
      </c>
      <c r="D1189" s="891">
        <v>43549</v>
      </c>
      <c r="E1189" s="890">
        <v>1232.24</v>
      </c>
      <c r="F1189" s="889"/>
      <c r="G1189" s="888">
        <v>20</v>
      </c>
      <c r="H1189" s="887">
        <f t="shared" si="102"/>
        <v>2</v>
      </c>
      <c r="I1189" s="887">
        <v>-63.36</v>
      </c>
      <c r="J1189" s="771">
        <f t="shared" si="103"/>
        <v>140.13999999999999</v>
      </c>
      <c r="K1189" s="887">
        <v>76.78</v>
      </c>
      <c r="L1189" s="772">
        <f t="shared" si="104"/>
        <v>1155.46</v>
      </c>
    </row>
    <row r="1190" spans="2:12" ht="15.75" x14ac:dyDescent="0.25">
      <c r="B1190" s="893" t="s">
        <v>313</v>
      </c>
      <c r="C1190" s="892" t="s">
        <v>889</v>
      </c>
      <c r="D1190" s="891">
        <v>43577</v>
      </c>
      <c r="E1190" s="890">
        <v>1210.48</v>
      </c>
      <c r="F1190" s="889"/>
      <c r="G1190" s="888">
        <v>20</v>
      </c>
      <c r="H1190" s="887">
        <f t="shared" si="102"/>
        <v>2</v>
      </c>
      <c r="I1190" s="887">
        <v>-60.480000000000004</v>
      </c>
      <c r="J1190" s="771">
        <f t="shared" si="103"/>
        <v>161.28</v>
      </c>
      <c r="K1190" s="887">
        <v>100.8</v>
      </c>
      <c r="L1190" s="772">
        <f t="shared" si="104"/>
        <v>1109.68</v>
      </c>
    </row>
    <row r="1191" spans="2:12" ht="15.75" x14ac:dyDescent="0.25">
      <c r="B1191" s="893" t="s">
        <v>313</v>
      </c>
      <c r="C1191" s="892" t="s">
        <v>890</v>
      </c>
      <c r="D1191" s="891">
        <v>43530</v>
      </c>
      <c r="E1191" s="890">
        <v>19898.439999999999</v>
      </c>
      <c r="F1191" s="889"/>
      <c r="G1191" s="888">
        <v>20</v>
      </c>
      <c r="H1191" s="887">
        <f t="shared" si="102"/>
        <v>2</v>
      </c>
      <c r="I1191" s="887">
        <v>-994.92</v>
      </c>
      <c r="J1191" s="771">
        <f t="shared" si="103"/>
        <v>2570.21</v>
      </c>
      <c r="K1191" s="887">
        <v>1575.29</v>
      </c>
      <c r="L1191" s="772">
        <f t="shared" si="104"/>
        <v>18323.149999999998</v>
      </c>
    </row>
    <row r="1192" spans="2:12" ht="15.75" x14ac:dyDescent="0.25">
      <c r="B1192" s="893" t="s">
        <v>313</v>
      </c>
      <c r="C1192" s="892" t="s">
        <v>891</v>
      </c>
      <c r="D1192" s="891">
        <v>43530</v>
      </c>
      <c r="E1192" s="890">
        <v>16427.02</v>
      </c>
      <c r="F1192" s="889"/>
      <c r="G1192" s="888">
        <v>20</v>
      </c>
      <c r="H1192" s="887">
        <f t="shared" si="102"/>
        <v>2</v>
      </c>
      <c r="I1192" s="887">
        <v>-821.40000000000009</v>
      </c>
      <c r="J1192" s="771">
        <f t="shared" si="103"/>
        <v>2121.9499999999998</v>
      </c>
      <c r="K1192" s="887">
        <v>1300.55</v>
      </c>
      <c r="L1192" s="772">
        <f t="shared" si="104"/>
        <v>15126.470000000001</v>
      </c>
    </row>
    <row r="1193" spans="2:12" ht="15.75" x14ac:dyDescent="0.25">
      <c r="B1193" s="893" t="s">
        <v>313</v>
      </c>
      <c r="C1193" s="892" t="s">
        <v>892</v>
      </c>
      <c r="D1193" s="891">
        <v>43530</v>
      </c>
      <c r="E1193" s="890">
        <v>897.25</v>
      </c>
      <c r="F1193" s="889"/>
      <c r="G1193" s="888">
        <v>20</v>
      </c>
      <c r="H1193" s="887">
        <f t="shared" si="102"/>
        <v>2</v>
      </c>
      <c r="I1193" s="887">
        <v>-44.88</v>
      </c>
      <c r="J1193" s="771">
        <f t="shared" si="103"/>
        <v>115.94</v>
      </c>
      <c r="K1193" s="887">
        <v>71.06</v>
      </c>
      <c r="L1193" s="772">
        <f t="shared" si="104"/>
        <v>826.19</v>
      </c>
    </row>
    <row r="1194" spans="2:12" ht="15.75" x14ac:dyDescent="0.25">
      <c r="B1194" s="893" t="s">
        <v>313</v>
      </c>
      <c r="C1194" s="892" t="s">
        <v>893</v>
      </c>
      <c r="D1194" s="891">
        <v>43530</v>
      </c>
      <c r="E1194" s="890">
        <v>23707.19</v>
      </c>
      <c r="F1194" s="889"/>
      <c r="G1194" s="888">
        <v>20</v>
      </c>
      <c r="H1194" s="887">
        <f t="shared" si="102"/>
        <v>2</v>
      </c>
      <c r="I1194" s="887">
        <v>-1183.2</v>
      </c>
      <c r="J1194" s="771">
        <f t="shared" si="103"/>
        <v>3099.62</v>
      </c>
      <c r="K1194" s="887">
        <v>1916.42</v>
      </c>
      <c r="L1194" s="772">
        <f t="shared" si="104"/>
        <v>21790.769999999997</v>
      </c>
    </row>
    <row r="1195" spans="2:12" ht="15.75" x14ac:dyDescent="0.25">
      <c r="B1195" s="893" t="s">
        <v>313</v>
      </c>
      <c r="C1195" s="892" t="s">
        <v>894</v>
      </c>
      <c r="D1195" s="891">
        <v>43530</v>
      </c>
      <c r="E1195" s="890">
        <v>1848.15</v>
      </c>
      <c r="F1195" s="889"/>
      <c r="G1195" s="888">
        <v>20</v>
      </c>
      <c r="H1195" s="887">
        <f t="shared" si="102"/>
        <v>2</v>
      </c>
      <c r="I1195" s="887">
        <v>-92.4</v>
      </c>
      <c r="J1195" s="771">
        <f t="shared" si="103"/>
        <v>238.70000000000002</v>
      </c>
      <c r="K1195" s="887">
        <v>146.30000000000001</v>
      </c>
      <c r="L1195" s="772">
        <f t="shared" si="104"/>
        <v>1701.8500000000001</v>
      </c>
    </row>
    <row r="1196" spans="2:12" ht="15.75" x14ac:dyDescent="0.25">
      <c r="B1196" s="893" t="s">
        <v>313</v>
      </c>
      <c r="C1196" s="892" t="s">
        <v>895</v>
      </c>
      <c r="D1196" s="891">
        <v>43530</v>
      </c>
      <c r="E1196" s="890">
        <v>57281.08</v>
      </c>
      <c r="F1196" s="889"/>
      <c r="G1196" s="888">
        <v>20</v>
      </c>
      <c r="H1196" s="887">
        <f t="shared" si="102"/>
        <v>2</v>
      </c>
      <c r="I1196" s="887">
        <v>-2864.04</v>
      </c>
      <c r="J1196" s="771">
        <f t="shared" si="103"/>
        <v>7398.7699999999995</v>
      </c>
      <c r="K1196" s="887">
        <v>4534.7299999999996</v>
      </c>
      <c r="L1196" s="772">
        <f t="shared" si="104"/>
        <v>52746.350000000006</v>
      </c>
    </row>
    <row r="1197" spans="2:12" ht="15.75" x14ac:dyDescent="0.25">
      <c r="B1197" s="893" t="s">
        <v>313</v>
      </c>
      <c r="C1197" s="892" t="s">
        <v>896</v>
      </c>
      <c r="D1197" s="891">
        <v>43409</v>
      </c>
      <c r="E1197" s="890">
        <v>12360.07</v>
      </c>
      <c r="F1197" s="889"/>
      <c r="G1197" s="888">
        <v>20</v>
      </c>
      <c r="H1197" s="887">
        <f t="shared" si="102"/>
        <v>3</v>
      </c>
      <c r="I1197" s="887">
        <v>-618</v>
      </c>
      <c r="J1197" s="771">
        <f t="shared" si="103"/>
        <v>1596.5</v>
      </c>
      <c r="K1197" s="887">
        <v>978.5</v>
      </c>
      <c r="L1197" s="772">
        <f t="shared" si="104"/>
        <v>11381.57</v>
      </c>
    </row>
    <row r="1198" spans="2:12" ht="15.75" x14ac:dyDescent="0.25">
      <c r="B1198" s="893" t="s">
        <v>313</v>
      </c>
      <c r="C1198" s="892" t="s">
        <v>897</v>
      </c>
      <c r="D1198" s="891">
        <v>43481</v>
      </c>
      <c r="E1198" s="890">
        <v>1017.5</v>
      </c>
      <c r="F1198" s="889"/>
      <c r="G1198" s="888">
        <v>20</v>
      </c>
      <c r="H1198" s="887">
        <f t="shared" si="102"/>
        <v>2</v>
      </c>
      <c r="I1198" s="887">
        <v>-50.88</v>
      </c>
      <c r="J1198" s="771">
        <f t="shared" si="103"/>
        <v>131.44</v>
      </c>
      <c r="K1198" s="887">
        <v>80.56</v>
      </c>
      <c r="L1198" s="772">
        <f t="shared" si="104"/>
        <v>936.94</v>
      </c>
    </row>
    <row r="1199" spans="2:12" ht="15.75" x14ac:dyDescent="0.25">
      <c r="B1199" s="893" t="s">
        <v>313</v>
      </c>
      <c r="C1199" s="892" t="s">
        <v>898</v>
      </c>
      <c r="D1199" s="891">
        <v>43487</v>
      </c>
      <c r="E1199" s="890">
        <v>14243.64</v>
      </c>
      <c r="F1199" s="889"/>
      <c r="G1199" s="888">
        <v>20</v>
      </c>
      <c r="H1199" s="887">
        <f t="shared" si="102"/>
        <v>2</v>
      </c>
      <c r="I1199" s="887">
        <v>-712.2</v>
      </c>
      <c r="J1199" s="771">
        <f t="shared" si="103"/>
        <v>1780.5</v>
      </c>
      <c r="K1199" s="887">
        <v>1068.3</v>
      </c>
      <c r="L1199" s="772">
        <f t="shared" si="104"/>
        <v>13175.34</v>
      </c>
    </row>
    <row r="1200" spans="2:12" ht="15.75" x14ac:dyDescent="0.25">
      <c r="B1200" s="893" t="s">
        <v>313</v>
      </c>
      <c r="C1200" s="892" t="s">
        <v>899</v>
      </c>
      <c r="D1200" s="891">
        <v>43571</v>
      </c>
      <c r="E1200" s="890">
        <v>3544.78</v>
      </c>
      <c r="F1200" s="889"/>
      <c r="G1200" s="888">
        <v>20</v>
      </c>
      <c r="H1200" s="887">
        <f t="shared" si="102"/>
        <v>2</v>
      </c>
      <c r="I1200" s="887">
        <v>-177.24</v>
      </c>
      <c r="J1200" s="771">
        <f t="shared" si="103"/>
        <v>443.1</v>
      </c>
      <c r="K1200" s="887">
        <v>265.86</v>
      </c>
      <c r="L1200" s="772">
        <f t="shared" si="104"/>
        <v>3278.92</v>
      </c>
    </row>
    <row r="1201" spans="2:12" ht="15.75" x14ac:dyDescent="0.25">
      <c r="B1201" s="893" t="s">
        <v>313</v>
      </c>
      <c r="C1201" s="892" t="s">
        <v>900</v>
      </c>
      <c r="D1201" s="891">
        <v>43615</v>
      </c>
      <c r="E1201" s="890">
        <v>25077.81</v>
      </c>
      <c r="F1201" s="889"/>
      <c r="G1201" s="888">
        <v>20</v>
      </c>
      <c r="H1201" s="887">
        <f t="shared" si="102"/>
        <v>2</v>
      </c>
      <c r="I1201" s="887">
        <v>-1253.8800000000001</v>
      </c>
      <c r="J1201" s="771">
        <f t="shared" si="103"/>
        <v>3134.7</v>
      </c>
      <c r="K1201" s="887">
        <v>1880.82</v>
      </c>
      <c r="L1201" s="772">
        <f t="shared" si="104"/>
        <v>23196.99</v>
      </c>
    </row>
    <row r="1202" spans="2:12" ht="15.75" x14ac:dyDescent="0.25">
      <c r="B1202" s="893" t="s">
        <v>313</v>
      </c>
      <c r="C1202" s="892" t="s">
        <v>901</v>
      </c>
      <c r="D1202" s="891">
        <v>43643</v>
      </c>
      <c r="E1202" s="890">
        <v>5430.73</v>
      </c>
      <c r="F1202" s="889"/>
      <c r="G1202" s="888">
        <v>20</v>
      </c>
      <c r="H1202" s="887">
        <f t="shared" si="102"/>
        <v>2</v>
      </c>
      <c r="I1202" s="887">
        <v>-271.56</v>
      </c>
      <c r="J1202" s="771">
        <f t="shared" si="103"/>
        <v>678.9</v>
      </c>
      <c r="K1202" s="887">
        <v>407.34</v>
      </c>
      <c r="L1202" s="772">
        <f t="shared" si="104"/>
        <v>5023.3899999999994</v>
      </c>
    </row>
    <row r="1203" spans="2:12" ht="15.75" x14ac:dyDescent="0.25">
      <c r="B1203" s="893" t="s">
        <v>313</v>
      </c>
      <c r="C1203" s="892" t="s">
        <v>902</v>
      </c>
      <c r="D1203" s="891">
        <v>43689</v>
      </c>
      <c r="E1203" s="890">
        <v>45032.02</v>
      </c>
      <c r="F1203" s="889"/>
      <c r="G1203" s="888">
        <v>20</v>
      </c>
      <c r="H1203" s="887">
        <f t="shared" si="102"/>
        <v>2</v>
      </c>
      <c r="I1203" s="887">
        <v>-2251.8000000000002</v>
      </c>
      <c r="J1203" s="771">
        <f t="shared" si="103"/>
        <v>5437.1100000000006</v>
      </c>
      <c r="K1203" s="887">
        <v>3185.31</v>
      </c>
      <c r="L1203" s="772">
        <f t="shared" si="104"/>
        <v>41846.71</v>
      </c>
    </row>
    <row r="1204" spans="2:12" ht="15.75" x14ac:dyDescent="0.25">
      <c r="B1204" s="893" t="s">
        <v>313</v>
      </c>
      <c r="C1204" s="892" t="s">
        <v>903</v>
      </c>
      <c r="D1204" s="891">
        <v>43495</v>
      </c>
      <c r="E1204" s="890">
        <v>3359.28</v>
      </c>
      <c r="F1204" s="889"/>
      <c r="G1204" s="888">
        <v>20</v>
      </c>
      <c r="H1204" s="887">
        <f t="shared" si="102"/>
        <v>2</v>
      </c>
      <c r="I1204" s="887">
        <v>-168</v>
      </c>
      <c r="J1204" s="771">
        <f t="shared" si="103"/>
        <v>406</v>
      </c>
      <c r="K1204" s="887">
        <v>238</v>
      </c>
      <c r="L1204" s="772">
        <f t="shared" si="104"/>
        <v>3121.28</v>
      </c>
    </row>
    <row r="1205" spans="2:12" ht="15.75" x14ac:dyDescent="0.25">
      <c r="B1205" s="893" t="s">
        <v>313</v>
      </c>
      <c r="C1205" s="892" t="s">
        <v>904</v>
      </c>
      <c r="D1205" s="891">
        <v>43495</v>
      </c>
      <c r="E1205" s="890">
        <v>3411.08</v>
      </c>
      <c r="F1205" s="889"/>
      <c r="G1205" s="888">
        <v>20</v>
      </c>
      <c r="H1205" s="887">
        <f t="shared" si="102"/>
        <v>2</v>
      </c>
      <c r="I1205" s="887">
        <v>-170.52</v>
      </c>
      <c r="J1205" s="771">
        <f t="shared" si="103"/>
        <v>397.88</v>
      </c>
      <c r="K1205" s="887">
        <v>227.36</v>
      </c>
      <c r="L1205" s="772">
        <f t="shared" si="104"/>
        <v>3183.72</v>
      </c>
    </row>
    <row r="1206" spans="2:12" ht="15.75" x14ac:dyDescent="0.25">
      <c r="B1206" s="893" t="s">
        <v>313</v>
      </c>
      <c r="C1206" s="892" t="s">
        <v>905</v>
      </c>
      <c r="D1206" s="891">
        <v>43720</v>
      </c>
      <c r="E1206" s="890">
        <v>29003.55</v>
      </c>
      <c r="F1206" s="889"/>
      <c r="G1206" s="888">
        <v>20</v>
      </c>
      <c r="H1206" s="887">
        <f t="shared" si="102"/>
        <v>2</v>
      </c>
      <c r="I1206" s="887">
        <v>-1450.2</v>
      </c>
      <c r="J1206" s="771">
        <f t="shared" si="103"/>
        <v>3262.95</v>
      </c>
      <c r="K1206" s="887">
        <v>1812.75</v>
      </c>
      <c r="L1206" s="772">
        <f t="shared" si="104"/>
        <v>27190.799999999999</v>
      </c>
    </row>
    <row r="1207" spans="2:12" ht="15.75" x14ac:dyDescent="0.25">
      <c r="B1207" s="893" t="s">
        <v>313</v>
      </c>
      <c r="C1207" s="892" t="s">
        <v>906</v>
      </c>
      <c r="D1207" s="891">
        <v>43747</v>
      </c>
      <c r="E1207" s="890">
        <v>4304.76</v>
      </c>
      <c r="F1207" s="889"/>
      <c r="G1207" s="888">
        <v>20</v>
      </c>
      <c r="H1207" s="887">
        <f t="shared" si="102"/>
        <v>2</v>
      </c>
      <c r="I1207" s="887">
        <v>-215.28000000000003</v>
      </c>
      <c r="J1207" s="771">
        <f t="shared" si="103"/>
        <v>484.38000000000005</v>
      </c>
      <c r="K1207" s="887">
        <v>269.10000000000002</v>
      </c>
      <c r="L1207" s="772">
        <f t="shared" si="104"/>
        <v>4035.6600000000003</v>
      </c>
    </row>
    <row r="1208" spans="2:12" ht="15.75" x14ac:dyDescent="0.25">
      <c r="B1208" s="893" t="s">
        <v>313</v>
      </c>
      <c r="C1208" s="892" t="s">
        <v>907</v>
      </c>
      <c r="D1208" s="891">
        <v>43754</v>
      </c>
      <c r="E1208" s="890">
        <v>16306.5</v>
      </c>
      <c r="F1208" s="889"/>
      <c r="G1208" s="888">
        <v>20</v>
      </c>
      <c r="H1208" s="887">
        <f t="shared" si="102"/>
        <v>2</v>
      </c>
      <c r="I1208" s="887">
        <v>-815.28</v>
      </c>
      <c r="J1208" s="771">
        <f t="shared" si="103"/>
        <v>1766.44</v>
      </c>
      <c r="K1208" s="887">
        <v>951.16</v>
      </c>
      <c r="L1208" s="772">
        <f t="shared" si="104"/>
        <v>15355.34</v>
      </c>
    </row>
    <row r="1209" spans="2:12" ht="15.75" x14ac:dyDescent="0.25">
      <c r="B1209" s="893" t="s">
        <v>313</v>
      </c>
      <c r="C1209" s="892" t="s">
        <v>908</v>
      </c>
      <c r="D1209" s="891">
        <v>43682</v>
      </c>
      <c r="E1209" s="890">
        <v>33191.160000000003</v>
      </c>
      <c r="F1209" s="889"/>
      <c r="G1209" s="888">
        <v>20</v>
      </c>
      <c r="H1209" s="887">
        <f t="shared" si="102"/>
        <v>2</v>
      </c>
      <c r="I1209" s="887">
        <v>-1659.6000000000001</v>
      </c>
      <c r="J1209" s="771">
        <f t="shared" si="103"/>
        <v>3595.8</v>
      </c>
      <c r="K1209" s="887">
        <v>1936.2</v>
      </c>
      <c r="L1209" s="772">
        <f t="shared" si="104"/>
        <v>31254.960000000003</v>
      </c>
    </row>
    <row r="1210" spans="2:12" ht="15.75" x14ac:dyDescent="0.25">
      <c r="B1210" s="893" t="s">
        <v>313</v>
      </c>
      <c r="C1210" s="892" t="s">
        <v>909</v>
      </c>
      <c r="D1210" s="891">
        <v>43706</v>
      </c>
      <c r="E1210" s="890">
        <v>37416.28</v>
      </c>
      <c r="F1210" s="889"/>
      <c r="G1210" s="888">
        <v>20</v>
      </c>
      <c r="H1210" s="887">
        <f t="shared" si="102"/>
        <v>2</v>
      </c>
      <c r="I1210" s="887">
        <v>-1870.8000000000002</v>
      </c>
      <c r="J1210" s="771">
        <f t="shared" si="103"/>
        <v>4053.4</v>
      </c>
      <c r="K1210" s="887">
        <v>2182.6</v>
      </c>
      <c r="L1210" s="772">
        <f t="shared" si="104"/>
        <v>35233.68</v>
      </c>
    </row>
    <row r="1211" spans="2:12" ht="15.75" x14ac:dyDescent="0.25">
      <c r="B1211" s="893" t="s">
        <v>313</v>
      </c>
      <c r="C1211" s="892" t="s">
        <v>910</v>
      </c>
      <c r="D1211" s="891">
        <v>43811</v>
      </c>
      <c r="E1211" s="890">
        <v>26050.63</v>
      </c>
      <c r="F1211" s="889"/>
      <c r="G1211" s="888">
        <v>20</v>
      </c>
      <c r="H1211" s="887">
        <f t="shared" si="102"/>
        <v>2</v>
      </c>
      <c r="I1211" s="887">
        <v>-1302.48</v>
      </c>
      <c r="J1211" s="771">
        <f t="shared" si="103"/>
        <v>2713.5</v>
      </c>
      <c r="K1211" s="887">
        <v>1411.02</v>
      </c>
      <c r="L1211" s="772">
        <f t="shared" si="104"/>
        <v>24639.61</v>
      </c>
    </row>
    <row r="1212" spans="2:12" ht="15.75" x14ac:dyDescent="0.25">
      <c r="B1212" s="893" t="s">
        <v>313</v>
      </c>
      <c r="C1212" s="892" t="s">
        <v>911</v>
      </c>
      <c r="D1212" s="891">
        <v>43811</v>
      </c>
      <c r="E1212" s="890">
        <v>39075.949999999997</v>
      </c>
      <c r="F1212" s="889"/>
      <c r="G1212" s="888">
        <v>20</v>
      </c>
      <c r="H1212" s="887">
        <f t="shared" si="102"/>
        <v>2</v>
      </c>
      <c r="I1212" s="887">
        <v>-1953.84</v>
      </c>
      <c r="J1212" s="771">
        <f t="shared" si="103"/>
        <v>4070.5</v>
      </c>
      <c r="K1212" s="887">
        <v>2116.66</v>
      </c>
      <c r="L1212" s="772">
        <f t="shared" si="104"/>
        <v>36959.289999999994</v>
      </c>
    </row>
    <row r="1213" spans="2:12" ht="15.75" x14ac:dyDescent="0.25">
      <c r="B1213" s="893" t="s">
        <v>313</v>
      </c>
      <c r="C1213" s="892" t="s">
        <v>912</v>
      </c>
      <c r="D1213" s="891">
        <v>43803</v>
      </c>
      <c r="E1213" s="890">
        <v>190525.88</v>
      </c>
      <c r="F1213" s="889"/>
      <c r="G1213" s="888">
        <v>20</v>
      </c>
      <c r="H1213" s="887">
        <f t="shared" si="102"/>
        <v>2</v>
      </c>
      <c r="I1213" s="887">
        <v>-9543.7200000000012</v>
      </c>
      <c r="J1213" s="771">
        <f t="shared" si="103"/>
        <v>19533.670000000002</v>
      </c>
      <c r="K1213" s="887">
        <v>9989.9500000000007</v>
      </c>
      <c r="L1213" s="772">
        <f t="shared" si="104"/>
        <v>180535.93</v>
      </c>
    </row>
    <row r="1214" spans="2:12" ht="15.75" x14ac:dyDescent="0.25">
      <c r="B1214" s="893" t="s">
        <v>313</v>
      </c>
      <c r="C1214" s="892" t="s">
        <v>913</v>
      </c>
      <c r="D1214" s="891">
        <v>43803</v>
      </c>
      <c r="E1214" s="890">
        <v>80389.59</v>
      </c>
      <c r="F1214" s="889"/>
      <c r="G1214" s="888">
        <v>20</v>
      </c>
      <c r="H1214" s="887">
        <f t="shared" si="102"/>
        <v>2</v>
      </c>
      <c r="I1214" s="887">
        <v>-4019.5199999999995</v>
      </c>
      <c r="J1214" s="771">
        <f t="shared" si="103"/>
        <v>8374</v>
      </c>
      <c r="K1214" s="887">
        <v>4354.4799999999996</v>
      </c>
      <c r="L1214" s="772">
        <f t="shared" si="104"/>
        <v>76035.11</v>
      </c>
    </row>
    <row r="1215" spans="2:12" ht="15.75" x14ac:dyDescent="0.25">
      <c r="B1215" s="893" t="s">
        <v>313</v>
      </c>
      <c r="C1215" s="892" t="s">
        <v>914</v>
      </c>
      <c r="D1215" s="891">
        <v>43791</v>
      </c>
      <c r="E1215" s="890">
        <v>3995.36</v>
      </c>
      <c r="F1215" s="889"/>
      <c r="G1215" s="888">
        <v>20</v>
      </c>
      <c r="H1215" s="887">
        <f t="shared" si="102"/>
        <v>2</v>
      </c>
      <c r="I1215" s="887">
        <v>-199.79999999999998</v>
      </c>
      <c r="J1215" s="771">
        <f t="shared" si="103"/>
        <v>416.25</v>
      </c>
      <c r="K1215" s="887">
        <v>216.45</v>
      </c>
      <c r="L1215" s="772">
        <f t="shared" si="104"/>
        <v>3778.9100000000003</v>
      </c>
    </row>
    <row r="1216" spans="2:12" ht="15.75" x14ac:dyDescent="0.25">
      <c r="B1216" s="893" t="s">
        <v>313</v>
      </c>
      <c r="C1216" s="892" t="s">
        <v>915</v>
      </c>
      <c r="D1216" s="891">
        <v>43819</v>
      </c>
      <c r="E1216" s="890">
        <v>53551.48</v>
      </c>
      <c r="F1216" s="889"/>
      <c r="G1216" s="888">
        <v>20</v>
      </c>
      <c r="H1216" s="887">
        <f t="shared" si="102"/>
        <v>2</v>
      </c>
      <c r="I1216" s="887">
        <v>-2677.56</v>
      </c>
      <c r="J1216" s="771">
        <f t="shared" si="103"/>
        <v>5131.99</v>
      </c>
      <c r="K1216" s="887">
        <v>2454.4299999999998</v>
      </c>
      <c r="L1216" s="772">
        <f t="shared" si="104"/>
        <v>51097.05</v>
      </c>
    </row>
    <row r="1217" spans="2:12" ht="15.75" x14ac:dyDescent="0.25">
      <c r="B1217" s="893" t="s">
        <v>313</v>
      </c>
      <c r="C1217" s="892" t="s">
        <v>916</v>
      </c>
      <c r="D1217" s="891">
        <v>43843</v>
      </c>
      <c r="E1217" s="890">
        <v>8311.33</v>
      </c>
      <c r="F1217" s="889"/>
      <c r="G1217" s="888">
        <v>20</v>
      </c>
      <c r="H1217" s="887">
        <f t="shared" si="102"/>
        <v>1</v>
      </c>
      <c r="I1217" s="887">
        <v>-415.20000000000005</v>
      </c>
      <c r="J1217" s="771">
        <f t="shared" si="103"/>
        <v>803.75</v>
      </c>
      <c r="K1217" s="887">
        <v>388.55</v>
      </c>
      <c r="L1217" s="772">
        <f t="shared" si="104"/>
        <v>7922.78</v>
      </c>
    </row>
    <row r="1218" spans="2:12" ht="15.75" x14ac:dyDescent="0.25">
      <c r="B1218" s="893" t="s">
        <v>313</v>
      </c>
      <c r="C1218" s="892" t="s">
        <v>917</v>
      </c>
      <c r="D1218" s="891">
        <v>43826</v>
      </c>
      <c r="E1218" s="890">
        <v>2516.83</v>
      </c>
      <c r="F1218" s="889"/>
      <c r="G1218" s="888">
        <v>20</v>
      </c>
      <c r="H1218" s="887">
        <f t="shared" si="102"/>
        <v>2</v>
      </c>
      <c r="I1218" s="887">
        <v>-125.88</v>
      </c>
      <c r="J1218" s="771">
        <f t="shared" si="103"/>
        <v>241.23</v>
      </c>
      <c r="K1218" s="887">
        <v>115.35</v>
      </c>
      <c r="L1218" s="772">
        <f t="shared" si="104"/>
        <v>2401.48</v>
      </c>
    </row>
    <row r="1219" spans="2:12" ht="15.75" x14ac:dyDescent="0.25">
      <c r="B1219" s="893" t="s">
        <v>313</v>
      </c>
      <c r="C1219" s="892" t="s">
        <v>918</v>
      </c>
      <c r="D1219" s="891">
        <v>43815</v>
      </c>
      <c r="E1219" s="890">
        <v>1086.99</v>
      </c>
      <c r="F1219" s="889"/>
      <c r="G1219" s="888">
        <v>20</v>
      </c>
      <c r="H1219" s="887">
        <f t="shared" si="102"/>
        <v>2</v>
      </c>
      <c r="I1219" s="887">
        <v>-54.36</v>
      </c>
      <c r="J1219" s="771">
        <f t="shared" si="103"/>
        <v>104.19</v>
      </c>
      <c r="K1219" s="887">
        <v>49.83</v>
      </c>
      <c r="L1219" s="772">
        <f t="shared" si="104"/>
        <v>1037.1600000000001</v>
      </c>
    </row>
    <row r="1220" spans="2:12" ht="15.75" x14ac:dyDescent="0.25">
      <c r="B1220" s="893" t="s">
        <v>313</v>
      </c>
      <c r="C1220" s="892" t="s">
        <v>919</v>
      </c>
      <c r="D1220" s="891">
        <v>43815</v>
      </c>
      <c r="E1220" s="890">
        <v>1107.75</v>
      </c>
      <c r="F1220" s="889"/>
      <c r="G1220" s="888">
        <v>20</v>
      </c>
      <c r="H1220" s="887">
        <f t="shared" si="102"/>
        <v>2</v>
      </c>
      <c r="I1220" s="887">
        <v>-55.44</v>
      </c>
      <c r="J1220" s="771">
        <f t="shared" si="103"/>
        <v>106.25999999999999</v>
      </c>
      <c r="K1220" s="887">
        <v>50.82</v>
      </c>
      <c r="L1220" s="772">
        <f t="shared" si="104"/>
        <v>1056.93</v>
      </c>
    </row>
    <row r="1221" spans="2:12" ht="15.75" x14ac:dyDescent="0.25">
      <c r="B1221" s="893" t="s">
        <v>313</v>
      </c>
      <c r="C1221" s="892" t="s">
        <v>920</v>
      </c>
      <c r="D1221" s="891">
        <v>43830</v>
      </c>
      <c r="E1221" s="890">
        <v>1117.73</v>
      </c>
      <c r="F1221" s="889"/>
      <c r="G1221" s="888">
        <v>20</v>
      </c>
      <c r="H1221" s="887">
        <f t="shared" si="102"/>
        <v>2</v>
      </c>
      <c r="I1221" s="887">
        <v>-55.92</v>
      </c>
      <c r="J1221" s="771">
        <f t="shared" si="103"/>
        <v>107.18</v>
      </c>
      <c r="K1221" s="887">
        <v>51.26</v>
      </c>
      <c r="L1221" s="772">
        <f t="shared" si="104"/>
        <v>1066.47</v>
      </c>
    </row>
    <row r="1222" spans="2:12" ht="15.75" x14ac:dyDescent="0.25">
      <c r="B1222" s="893" t="s">
        <v>313</v>
      </c>
      <c r="C1222" s="892" t="s">
        <v>921</v>
      </c>
      <c r="D1222" s="891">
        <v>43886</v>
      </c>
      <c r="E1222" s="890">
        <v>16345.65</v>
      </c>
      <c r="F1222" s="889"/>
      <c r="G1222" s="888">
        <v>20</v>
      </c>
      <c r="H1222" s="887">
        <f t="shared" si="102"/>
        <v>1</v>
      </c>
      <c r="I1222" s="887">
        <v>-817.31999999999994</v>
      </c>
      <c r="J1222" s="771">
        <f t="shared" si="103"/>
        <v>1498.42</v>
      </c>
      <c r="K1222" s="887">
        <v>681.1</v>
      </c>
      <c r="L1222" s="772">
        <f t="shared" si="104"/>
        <v>15664.55</v>
      </c>
    </row>
    <row r="1223" spans="2:12" ht="15.75" x14ac:dyDescent="0.25">
      <c r="B1223" s="893" t="s">
        <v>313</v>
      </c>
      <c r="C1223" s="892" t="s">
        <v>922</v>
      </c>
      <c r="D1223" s="891">
        <v>43922</v>
      </c>
      <c r="E1223" s="890">
        <v>1947.37</v>
      </c>
      <c r="F1223" s="889"/>
      <c r="G1223" s="888">
        <v>8333333333333.25</v>
      </c>
      <c r="H1223" s="887">
        <f t="shared" si="102"/>
        <v>1</v>
      </c>
      <c r="I1223" s="887">
        <v>0</v>
      </c>
      <c r="J1223" s="771">
        <f t="shared" si="103"/>
        <v>1947.37</v>
      </c>
      <c r="K1223" s="887">
        <v>1947.37</v>
      </c>
      <c r="L1223" s="772">
        <f t="shared" si="104"/>
        <v>0</v>
      </c>
    </row>
    <row r="1224" spans="2:12" ht="15.75" x14ac:dyDescent="0.25">
      <c r="B1224" s="893" t="s">
        <v>313</v>
      </c>
      <c r="C1224" s="892" t="s">
        <v>923</v>
      </c>
      <c r="D1224" s="891">
        <v>43495</v>
      </c>
      <c r="E1224" s="890">
        <v>13803.29</v>
      </c>
      <c r="F1224" s="889"/>
      <c r="G1224" s="888">
        <v>20</v>
      </c>
      <c r="H1224" s="887">
        <f t="shared" ref="H1224:H1287" si="105">IF(E1224&lt;&gt;"",IF((TestEOY-D1224)/365&gt;G1224,G1224,ROUNDUP(((TestEOY-D1224)/365),0)),"")</f>
        <v>2</v>
      </c>
      <c r="I1224" s="887">
        <v>-690.12</v>
      </c>
      <c r="J1224" s="771">
        <f t="shared" ref="J1224:J1287" si="106">K1224-I1224</f>
        <v>1207.71</v>
      </c>
      <c r="K1224" s="887">
        <v>517.59</v>
      </c>
      <c r="L1224" s="772">
        <f t="shared" ref="L1224:L1287" si="107">IFERROR(IF(K1224&gt;E1224,0,(+E1224-K1224))-F1224,"")</f>
        <v>13285.7</v>
      </c>
    </row>
    <row r="1225" spans="2:12" ht="15.75" x14ac:dyDescent="0.25">
      <c r="B1225" s="893" t="s">
        <v>313</v>
      </c>
      <c r="C1225" s="892" t="s">
        <v>924</v>
      </c>
      <c r="D1225" s="891">
        <v>43868</v>
      </c>
      <c r="E1225" s="890">
        <v>501.51</v>
      </c>
      <c r="F1225" s="889"/>
      <c r="G1225" s="888">
        <v>20</v>
      </c>
      <c r="H1225" s="887">
        <f t="shared" si="105"/>
        <v>1</v>
      </c>
      <c r="I1225" s="887">
        <v>-25.08</v>
      </c>
      <c r="J1225" s="771">
        <f t="shared" si="106"/>
        <v>43.89</v>
      </c>
      <c r="K1225" s="887">
        <v>18.809999999999999</v>
      </c>
      <c r="L1225" s="772">
        <f t="shared" si="107"/>
        <v>482.7</v>
      </c>
    </row>
    <row r="1226" spans="2:12" ht="15.75" x14ac:dyDescent="0.25">
      <c r="B1226" s="893" t="s">
        <v>313</v>
      </c>
      <c r="C1226" s="892" t="s">
        <v>925</v>
      </c>
      <c r="D1226" s="891">
        <v>43868</v>
      </c>
      <c r="E1226" s="890">
        <v>2476.56</v>
      </c>
      <c r="F1226" s="889"/>
      <c r="G1226" s="888">
        <v>20</v>
      </c>
      <c r="H1226" s="887">
        <f t="shared" si="105"/>
        <v>1</v>
      </c>
      <c r="I1226" s="887">
        <v>-123.84</v>
      </c>
      <c r="J1226" s="771">
        <f t="shared" si="106"/>
        <v>216.72</v>
      </c>
      <c r="K1226" s="887">
        <v>92.88</v>
      </c>
      <c r="L1226" s="772">
        <f t="shared" si="107"/>
        <v>2383.6799999999998</v>
      </c>
    </row>
    <row r="1227" spans="2:12" ht="15.75" x14ac:dyDescent="0.25">
      <c r="B1227" s="893" t="s">
        <v>313</v>
      </c>
      <c r="C1227" s="892" t="s">
        <v>926</v>
      </c>
      <c r="D1227" s="891">
        <v>43929</v>
      </c>
      <c r="E1227" s="890">
        <v>4520.34</v>
      </c>
      <c r="F1227" s="889"/>
      <c r="G1227" s="888">
        <v>20</v>
      </c>
      <c r="H1227" s="887">
        <f t="shared" si="105"/>
        <v>1</v>
      </c>
      <c r="I1227" s="887">
        <v>-226.07999999999998</v>
      </c>
      <c r="J1227" s="771">
        <f t="shared" si="106"/>
        <v>394.65</v>
      </c>
      <c r="K1227" s="887">
        <v>168.57</v>
      </c>
      <c r="L1227" s="772">
        <f t="shared" si="107"/>
        <v>4351.7700000000004</v>
      </c>
    </row>
    <row r="1228" spans="2:12" ht="15.75" x14ac:dyDescent="0.25">
      <c r="B1228" s="893" t="s">
        <v>313</v>
      </c>
      <c r="C1228" s="892" t="s">
        <v>927</v>
      </c>
      <c r="D1228" s="891">
        <v>42794</v>
      </c>
      <c r="E1228" s="890">
        <v>3183.25</v>
      </c>
      <c r="F1228" s="889"/>
      <c r="G1228" s="888">
        <v>20</v>
      </c>
      <c r="H1228" s="887">
        <f t="shared" si="105"/>
        <v>4</v>
      </c>
      <c r="I1228" s="887">
        <v>-159.48000000000002</v>
      </c>
      <c r="J1228" s="771">
        <f t="shared" si="106"/>
        <v>750.87</v>
      </c>
      <c r="K1228" s="887">
        <v>591.39</v>
      </c>
      <c r="L1228" s="772">
        <f t="shared" si="107"/>
        <v>2591.86</v>
      </c>
    </row>
    <row r="1229" spans="2:12" ht="15.75" x14ac:dyDescent="0.25">
      <c r="B1229" s="893" t="s">
        <v>313</v>
      </c>
      <c r="C1229" s="892" t="s">
        <v>928</v>
      </c>
      <c r="D1229" s="891">
        <v>43069</v>
      </c>
      <c r="E1229" s="890">
        <v>4325.8500000000004</v>
      </c>
      <c r="F1229" s="889"/>
      <c r="G1229" s="888">
        <v>20</v>
      </c>
      <c r="H1229" s="887">
        <f t="shared" si="105"/>
        <v>4</v>
      </c>
      <c r="I1229" s="887">
        <v>-216.71999999999997</v>
      </c>
      <c r="J1229" s="771">
        <f t="shared" si="106"/>
        <v>857.82999999999993</v>
      </c>
      <c r="K1229" s="887">
        <v>641.11</v>
      </c>
      <c r="L1229" s="772">
        <f t="shared" si="107"/>
        <v>3684.7400000000002</v>
      </c>
    </row>
    <row r="1230" spans="2:12" ht="15.75" x14ac:dyDescent="0.25">
      <c r="B1230" s="893" t="s">
        <v>313</v>
      </c>
      <c r="C1230" s="892" t="s">
        <v>116</v>
      </c>
      <c r="D1230" s="891">
        <v>36525</v>
      </c>
      <c r="E1230" s="890">
        <v>7457.3</v>
      </c>
      <c r="F1230" s="889"/>
      <c r="G1230" s="888">
        <v>15</v>
      </c>
      <c r="H1230" s="887">
        <f t="shared" si="105"/>
        <v>15</v>
      </c>
      <c r="I1230" s="887">
        <v>0</v>
      </c>
      <c r="J1230" s="771">
        <f t="shared" si="106"/>
        <v>7457.3</v>
      </c>
      <c r="K1230" s="887">
        <v>7457.3</v>
      </c>
      <c r="L1230" s="772">
        <f t="shared" si="107"/>
        <v>0</v>
      </c>
    </row>
    <row r="1231" spans="2:12" ht="15.75" x14ac:dyDescent="0.25">
      <c r="B1231" s="893" t="s">
        <v>313</v>
      </c>
      <c r="C1231" s="892" t="s">
        <v>116</v>
      </c>
      <c r="D1231" s="891">
        <v>38717</v>
      </c>
      <c r="E1231" s="890">
        <v>0</v>
      </c>
      <c r="F1231" s="889"/>
      <c r="G1231" s="888">
        <v>15</v>
      </c>
      <c r="H1231" s="887">
        <f t="shared" si="105"/>
        <v>15</v>
      </c>
      <c r="I1231" s="887">
        <v>0</v>
      </c>
      <c r="J1231" s="771">
        <f t="shared" si="106"/>
        <v>0</v>
      </c>
      <c r="K1231" s="887">
        <v>0</v>
      </c>
      <c r="L1231" s="772">
        <f t="shared" si="107"/>
        <v>0</v>
      </c>
    </row>
    <row r="1232" spans="2:12" ht="15.75" x14ac:dyDescent="0.25">
      <c r="B1232" s="893" t="s">
        <v>313</v>
      </c>
      <c r="C1232" s="892" t="s">
        <v>116</v>
      </c>
      <c r="D1232" s="891">
        <v>32508</v>
      </c>
      <c r="E1232" s="890">
        <v>14227.38</v>
      </c>
      <c r="F1232" s="889"/>
      <c r="G1232" s="888">
        <v>8.3333333333333329E-2</v>
      </c>
      <c r="H1232" s="887">
        <f t="shared" si="105"/>
        <v>8.3333333333333329E-2</v>
      </c>
      <c r="I1232" s="887">
        <v>0</v>
      </c>
      <c r="J1232" s="771">
        <f t="shared" si="106"/>
        <v>14227.38</v>
      </c>
      <c r="K1232" s="887">
        <v>14227.38</v>
      </c>
      <c r="L1232" s="772">
        <f t="shared" si="107"/>
        <v>0</v>
      </c>
    </row>
    <row r="1233" spans="2:12" ht="15.75" x14ac:dyDescent="0.25">
      <c r="B1233" s="893" t="s">
        <v>313</v>
      </c>
      <c r="C1233" s="892" t="s">
        <v>116</v>
      </c>
      <c r="D1233" s="891">
        <v>38717</v>
      </c>
      <c r="E1233" s="890">
        <v>20174.419999999998</v>
      </c>
      <c r="F1233" s="889"/>
      <c r="G1233" s="888">
        <v>15</v>
      </c>
      <c r="H1233" s="887">
        <f t="shared" si="105"/>
        <v>15</v>
      </c>
      <c r="I1233" s="887">
        <v>0</v>
      </c>
      <c r="J1233" s="771">
        <f t="shared" si="106"/>
        <v>20174.419999999998</v>
      </c>
      <c r="K1233" s="887">
        <v>20174.419999999998</v>
      </c>
      <c r="L1233" s="772">
        <f t="shared" si="107"/>
        <v>0</v>
      </c>
    </row>
    <row r="1234" spans="2:12" ht="15.75" x14ac:dyDescent="0.25">
      <c r="B1234" s="893" t="s">
        <v>313</v>
      </c>
      <c r="C1234" s="892" t="s">
        <v>116</v>
      </c>
      <c r="D1234" s="891">
        <v>32142</v>
      </c>
      <c r="E1234" s="890">
        <v>6874.97</v>
      </c>
      <c r="F1234" s="889"/>
      <c r="G1234" s="888">
        <v>8.3333333333333329E-2</v>
      </c>
      <c r="H1234" s="887">
        <f t="shared" si="105"/>
        <v>8.3333333333333329E-2</v>
      </c>
      <c r="I1234" s="887">
        <v>0</v>
      </c>
      <c r="J1234" s="771">
        <f t="shared" si="106"/>
        <v>6874.97</v>
      </c>
      <c r="K1234" s="887">
        <v>6874.97</v>
      </c>
      <c r="L1234" s="772">
        <f t="shared" si="107"/>
        <v>0</v>
      </c>
    </row>
    <row r="1235" spans="2:12" ht="15.75" x14ac:dyDescent="0.25">
      <c r="B1235" s="893" t="s">
        <v>313</v>
      </c>
      <c r="C1235" s="892" t="s">
        <v>116</v>
      </c>
      <c r="D1235" s="891">
        <v>36525</v>
      </c>
      <c r="E1235" s="890">
        <v>32170.02</v>
      </c>
      <c r="F1235" s="889"/>
      <c r="G1235" s="888">
        <v>15</v>
      </c>
      <c r="H1235" s="887">
        <f t="shared" si="105"/>
        <v>15</v>
      </c>
      <c r="I1235" s="887">
        <v>0</v>
      </c>
      <c r="J1235" s="771">
        <f t="shared" si="106"/>
        <v>32170.02</v>
      </c>
      <c r="K1235" s="887">
        <v>32170.02</v>
      </c>
      <c r="L1235" s="772">
        <f t="shared" si="107"/>
        <v>0</v>
      </c>
    </row>
    <row r="1236" spans="2:12" ht="15.75" x14ac:dyDescent="0.25">
      <c r="B1236" s="893" t="s">
        <v>313</v>
      </c>
      <c r="C1236" s="892" t="s">
        <v>116</v>
      </c>
      <c r="D1236" s="891">
        <v>38717</v>
      </c>
      <c r="E1236" s="890">
        <v>32976.89</v>
      </c>
      <c r="F1236" s="889"/>
      <c r="G1236" s="888">
        <v>15</v>
      </c>
      <c r="H1236" s="887">
        <f t="shared" si="105"/>
        <v>15</v>
      </c>
      <c r="I1236" s="887">
        <v>0</v>
      </c>
      <c r="J1236" s="771">
        <f t="shared" si="106"/>
        <v>32976.89</v>
      </c>
      <c r="K1236" s="887">
        <v>32976.89</v>
      </c>
      <c r="L1236" s="772">
        <f t="shared" si="107"/>
        <v>0</v>
      </c>
    </row>
    <row r="1237" spans="2:12" ht="15.75" x14ac:dyDescent="0.25">
      <c r="B1237" s="893" t="s">
        <v>313</v>
      </c>
      <c r="C1237" s="892" t="s">
        <v>116</v>
      </c>
      <c r="D1237" s="891">
        <v>33238</v>
      </c>
      <c r="E1237" s="890">
        <v>32760.2</v>
      </c>
      <c r="F1237" s="889"/>
      <c r="G1237" s="888">
        <v>8.3333333333333329E-2</v>
      </c>
      <c r="H1237" s="887">
        <f t="shared" si="105"/>
        <v>8.3333333333333329E-2</v>
      </c>
      <c r="I1237" s="887">
        <v>0</v>
      </c>
      <c r="J1237" s="771">
        <f t="shared" si="106"/>
        <v>32760.2</v>
      </c>
      <c r="K1237" s="887">
        <v>32760.2</v>
      </c>
      <c r="L1237" s="772">
        <f t="shared" si="107"/>
        <v>0</v>
      </c>
    </row>
    <row r="1238" spans="2:12" ht="15.75" x14ac:dyDescent="0.25">
      <c r="B1238" s="893" t="s">
        <v>313</v>
      </c>
      <c r="C1238" s="892" t="s">
        <v>116</v>
      </c>
      <c r="D1238" s="891">
        <v>36525</v>
      </c>
      <c r="E1238" s="890">
        <v>38488.339999999997</v>
      </c>
      <c r="F1238" s="889"/>
      <c r="G1238" s="888">
        <v>15</v>
      </c>
      <c r="H1238" s="887">
        <f t="shared" si="105"/>
        <v>15</v>
      </c>
      <c r="I1238" s="887">
        <v>0</v>
      </c>
      <c r="J1238" s="771">
        <f t="shared" si="106"/>
        <v>38488.339999999997</v>
      </c>
      <c r="K1238" s="887">
        <v>38488.339999999997</v>
      </c>
      <c r="L1238" s="772">
        <f t="shared" si="107"/>
        <v>0</v>
      </c>
    </row>
    <row r="1239" spans="2:12" ht="15.75" x14ac:dyDescent="0.25">
      <c r="B1239" s="893" t="s">
        <v>313</v>
      </c>
      <c r="C1239" s="892" t="s">
        <v>116</v>
      </c>
      <c r="D1239" s="891">
        <v>33603</v>
      </c>
      <c r="E1239" s="890">
        <v>48694.41</v>
      </c>
      <c r="F1239" s="889"/>
      <c r="G1239" s="888">
        <v>8.3333333333333329E-2</v>
      </c>
      <c r="H1239" s="887">
        <f t="shared" si="105"/>
        <v>8.3333333333333329E-2</v>
      </c>
      <c r="I1239" s="887">
        <v>0</v>
      </c>
      <c r="J1239" s="771">
        <f t="shared" si="106"/>
        <v>48694.41</v>
      </c>
      <c r="K1239" s="887">
        <v>48694.41</v>
      </c>
      <c r="L1239" s="772">
        <f t="shared" si="107"/>
        <v>0</v>
      </c>
    </row>
    <row r="1240" spans="2:12" ht="15.75" x14ac:dyDescent="0.25">
      <c r="B1240" s="893" t="s">
        <v>313</v>
      </c>
      <c r="C1240" s="892" t="s">
        <v>116</v>
      </c>
      <c r="D1240" s="891">
        <v>38352</v>
      </c>
      <c r="E1240" s="890">
        <v>71533.289999999994</v>
      </c>
      <c r="F1240" s="889"/>
      <c r="G1240" s="888">
        <v>15</v>
      </c>
      <c r="H1240" s="887">
        <f t="shared" si="105"/>
        <v>15</v>
      </c>
      <c r="I1240" s="887">
        <v>0</v>
      </c>
      <c r="J1240" s="771">
        <f t="shared" si="106"/>
        <v>71533.289999999994</v>
      </c>
      <c r="K1240" s="887">
        <v>71533.289999999994</v>
      </c>
      <c r="L1240" s="772">
        <f t="shared" si="107"/>
        <v>0</v>
      </c>
    </row>
    <row r="1241" spans="2:12" ht="15.75" x14ac:dyDescent="0.25">
      <c r="B1241" s="893" t="s">
        <v>313</v>
      </c>
      <c r="C1241" s="892" t="s">
        <v>116</v>
      </c>
      <c r="D1241" s="891">
        <v>36891</v>
      </c>
      <c r="E1241" s="890">
        <v>91173.71</v>
      </c>
      <c r="F1241" s="889"/>
      <c r="G1241" s="888">
        <v>15</v>
      </c>
      <c r="H1241" s="887">
        <f t="shared" si="105"/>
        <v>15</v>
      </c>
      <c r="I1241" s="887">
        <v>0</v>
      </c>
      <c r="J1241" s="771">
        <f t="shared" si="106"/>
        <v>91173.71</v>
      </c>
      <c r="K1241" s="887">
        <v>91173.71</v>
      </c>
      <c r="L1241" s="772">
        <f t="shared" si="107"/>
        <v>0</v>
      </c>
    </row>
    <row r="1242" spans="2:12" ht="15.75" x14ac:dyDescent="0.25">
      <c r="B1242" s="893" t="s">
        <v>313</v>
      </c>
      <c r="C1242" s="892" t="s">
        <v>116</v>
      </c>
      <c r="D1242" s="891">
        <v>32873</v>
      </c>
      <c r="E1242" s="890">
        <v>89273.43</v>
      </c>
      <c r="F1242" s="889"/>
      <c r="G1242" s="888">
        <v>8.3333333333333329E-2</v>
      </c>
      <c r="H1242" s="887">
        <f t="shared" si="105"/>
        <v>8.3333333333333329E-2</v>
      </c>
      <c r="I1242" s="887">
        <v>0</v>
      </c>
      <c r="J1242" s="771">
        <f t="shared" si="106"/>
        <v>89273.43</v>
      </c>
      <c r="K1242" s="887">
        <v>89273.43</v>
      </c>
      <c r="L1242" s="772">
        <f t="shared" si="107"/>
        <v>0</v>
      </c>
    </row>
    <row r="1243" spans="2:12" ht="15.75" x14ac:dyDescent="0.25">
      <c r="B1243" s="893" t="s">
        <v>313</v>
      </c>
      <c r="C1243" s="892" t="s">
        <v>116</v>
      </c>
      <c r="D1243" s="891">
        <v>33969</v>
      </c>
      <c r="E1243" s="890">
        <v>103414.22</v>
      </c>
      <c r="F1243" s="889"/>
      <c r="G1243" s="888">
        <v>8.3333333333333329E-2</v>
      </c>
      <c r="H1243" s="887">
        <f t="shared" si="105"/>
        <v>8.3333333333333329E-2</v>
      </c>
      <c r="I1243" s="887">
        <v>0</v>
      </c>
      <c r="J1243" s="771">
        <f t="shared" si="106"/>
        <v>103414.22</v>
      </c>
      <c r="K1243" s="887">
        <v>103414.22</v>
      </c>
      <c r="L1243" s="772">
        <f t="shared" si="107"/>
        <v>0</v>
      </c>
    </row>
    <row r="1244" spans="2:12" ht="15.75" x14ac:dyDescent="0.25">
      <c r="B1244" s="893" t="s">
        <v>313</v>
      </c>
      <c r="C1244" s="892" t="s">
        <v>116</v>
      </c>
      <c r="D1244" s="891">
        <v>38717</v>
      </c>
      <c r="E1244" s="890">
        <v>33863.06</v>
      </c>
      <c r="F1244" s="889"/>
      <c r="G1244" s="888">
        <v>15</v>
      </c>
      <c r="H1244" s="887">
        <f t="shared" si="105"/>
        <v>15</v>
      </c>
      <c r="I1244" s="887">
        <v>0</v>
      </c>
      <c r="J1244" s="771">
        <f t="shared" si="106"/>
        <v>33863.06</v>
      </c>
      <c r="K1244" s="887">
        <v>33863.06</v>
      </c>
      <c r="L1244" s="772">
        <f t="shared" si="107"/>
        <v>0</v>
      </c>
    </row>
    <row r="1245" spans="2:12" ht="15.75" x14ac:dyDescent="0.25">
      <c r="B1245" s="893" t="s">
        <v>313</v>
      </c>
      <c r="C1245" s="892" t="s">
        <v>116</v>
      </c>
      <c r="D1245" s="891">
        <v>38352</v>
      </c>
      <c r="E1245" s="890">
        <v>27534.16</v>
      </c>
      <c r="F1245" s="889"/>
      <c r="G1245" s="888">
        <v>15</v>
      </c>
      <c r="H1245" s="887">
        <f t="shared" si="105"/>
        <v>15</v>
      </c>
      <c r="I1245" s="887">
        <v>0</v>
      </c>
      <c r="J1245" s="771">
        <f t="shared" si="106"/>
        <v>27534.16</v>
      </c>
      <c r="K1245" s="887">
        <v>27534.16</v>
      </c>
      <c r="L1245" s="772">
        <f t="shared" si="107"/>
        <v>0</v>
      </c>
    </row>
    <row r="1246" spans="2:12" ht="15.75" x14ac:dyDescent="0.25">
      <c r="B1246" s="893" t="s">
        <v>313</v>
      </c>
      <c r="C1246" s="892" t="s">
        <v>116</v>
      </c>
      <c r="D1246" s="891">
        <v>37986</v>
      </c>
      <c r="E1246" s="890">
        <v>52592.54</v>
      </c>
      <c r="F1246" s="889"/>
      <c r="G1246" s="888">
        <v>15</v>
      </c>
      <c r="H1246" s="887">
        <f t="shared" si="105"/>
        <v>15</v>
      </c>
      <c r="I1246" s="887">
        <v>0</v>
      </c>
      <c r="J1246" s="771">
        <f t="shared" si="106"/>
        <v>52592.54</v>
      </c>
      <c r="K1246" s="887">
        <v>52592.54</v>
      </c>
      <c r="L1246" s="772">
        <f t="shared" si="107"/>
        <v>0</v>
      </c>
    </row>
    <row r="1247" spans="2:12" ht="15.75" x14ac:dyDescent="0.25">
      <c r="B1247" s="893" t="s">
        <v>313</v>
      </c>
      <c r="C1247" s="892" t="s">
        <v>116</v>
      </c>
      <c r="D1247" s="891">
        <v>37621</v>
      </c>
      <c r="E1247" s="890">
        <v>82262.100000000006</v>
      </c>
      <c r="F1247" s="889"/>
      <c r="G1247" s="888">
        <v>15</v>
      </c>
      <c r="H1247" s="887">
        <f t="shared" si="105"/>
        <v>15</v>
      </c>
      <c r="I1247" s="887">
        <v>0</v>
      </c>
      <c r="J1247" s="771">
        <f t="shared" si="106"/>
        <v>82262.100000000006</v>
      </c>
      <c r="K1247" s="887">
        <v>82262.100000000006</v>
      </c>
      <c r="L1247" s="772">
        <f t="shared" si="107"/>
        <v>0</v>
      </c>
    </row>
    <row r="1248" spans="2:12" ht="15.75" x14ac:dyDescent="0.25">
      <c r="B1248" s="893" t="s">
        <v>313</v>
      </c>
      <c r="C1248" s="892" t="s">
        <v>116</v>
      </c>
      <c r="D1248" s="891">
        <v>37256</v>
      </c>
      <c r="E1248" s="890">
        <v>11384.11</v>
      </c>
      <c r="F1248" s="889"/>
      <c r="G1248" s="888">
        <v>15</v>
      </c>
      <c r="H1248" s="887">
        <f t="shared" si="105"/>
        <v>15</v>
      </c>
      <c r="I1248" s="887">
        <v>0</v>
      </c>
      <c r="J1248" s="771">
        <f t="shared" si="106"/>
        <v>11384.11</v>
      </c>
      <c r="K1248" s="887">
        <v>11384.11</v>
      </c>
      <c r="L1248" s="772">
        <f t="shared" si="107"/>
        <v>0</v>
      </c>
    </row>
    <row r="1249" spans="2:12" ht="15.75" x14ac:dyDescent="0.25">
      <c r="B1249" s="893" t="s">
        <v>313</v>
      </c>
      <c r="C1249" s="892" t="s">
        <v>929</v>
      </c>
      <c r="D1249" s="891">
        <v>43935</v>
      </c>
      <c r="E1249" s="890">
        <v>7899.38</v>
      </c>
      <c r="F1249" s="889"/>
      <c r="G1249" s="888">
        <v>20</v>
      </c>
      <c r="H1249" s="887">
        <f t="shared" si="105"/>
        <v>1</v>
      </c>
      <c r="I1249" s="887">
        <v>-394.92000000000007</v>
      </c>
      <c r="J1249" s="771">
        <f t="shared" si="106"/>
        <v>658.2</v>
      </c>
      <c r="K1249" s="887">
        <v>263.27999999999997</v>
      </c>
      <c r="L1249" s="772">
        <f t="shared" si="107"/>
        <v>7636.1</v>
      </c>
    </row>
    <row r="1250" spans="2:12" ht="15.75" x14ac:dyDescent="0.25">
      <c r="B1250" s="893" t="s">
        <v>313</v>
      </c>
      <c r="C1250" s="892" t="s">
        <v>930</v>
      </c>
      <c r="D1250" s="891">
        <v>43935</v>
      </c>
      <c r="E1250" s="890">
        <v>18179.04</v>
      </c>
      <c r="F1250" s="889"/>
      <c r="G1250" s="888">
        <v>20</v>
      </c>
      <c r="H1250" s="887">
        <f t="shared" si="105"/>
        <v>1</v>
      </c>
      <c r="I1250" s="887">
        <v>-909</v>
      </c>
      <c r="J1250" s="771">
        <f t="shared" si="106"/>
        <v>1515</v>
      </c>
      <c r="K1250" s="887">
        <v>606</v>
      </c>
      <c r="L1250" s="772">
        <f t="shared" si="107"/>
        <v>17573.04</v>
      </c>
    </row>
    <row r="1251" spans="2:12" ht="15.75" x14ac:dyDescent="0.25">
      <c r="B1251" s="893" t="s">
        <v>313</v>
      </c>
      <c r="C1251" s="892" t="s">
        <v>931</v>
      </c>
      <c r="D1251" s="891">
        <v>43901</v>
      </c>
      <c r="E1251" s="890">
        <v>4496.74</v>
      </c>
      <c r="F1251" s="889"/>
      <c r="G1251" s="888">
        <v>20</v>
      </c>
      <c r="H1251" s="887">
        <f t="shared" si="105"/>
        <v>1</v>
      </c>
      <c r="I1251" s="887">
        <v>-224.88000000000002</v>
      </c>
      <c r="J1251" s="771">
        <f t="shared" si="106"/>
        <v>374.90000000000003</v>
      </c>
      <c r="K1251" s="887">
        <v>150.02000000000001</v>
      </c>
      <c r="L1251" s="772">
        <f t="shared" si="107"/>
        <v>4346.7199999999993</v>
      </c>
    </row>
    <row r="1252" spans="2:12" ht="15.75" x14ac:dyDescent="0.25">
      <c r="B1252" s="893" t="s">
        <v>313</v>
      </c>
      <c r="C1252" s="892" t="s">
        <v>932</v>
      </c>
      <c r="D1252" s="891">
        <v>43979</v>
      </c>
      <c r="E1252" s="890">
        <v>8511.14</v>
      </c>
      <c r="F1252" s="889"/>
      <c r="G1252" s="888">
        <v>20</v>
      </c>
      <c r="H1252" s="887">
        <f t="shared" si="105"/>
        <v>1</v>
      </c>
      <c r="I1252" s="887">
        <v>-425.52</v>
      </c>
      <c r="J1252" s="771">
        <f t="shared" si="106"/>
        <v>638.28</v>
      </c>
      <c r="K1252" s="887">
        <v>212.76</v>
      </c>
      <c r="L1252" s="772">
        <f t="shared" si="107"/>
        <v>8298.3799999999992</v>
      </c>
    </row>
    <row r="1253" spans="2:12" ht="15.75" x14ac:dyDescent="0.25">
      <c r="B1253" s="893" t="s">
        <v>313</v>
      </c>
      <c r="C1253" s="892" t="s">
        <v>933</v>
      </c>
      <c r="D1253" s="891">
        <v>43963</v>
      </c>
      <c r="E1253" s="890">
        <v>1218.77</v>
      </c>
      <c r="F1253" s="889"/>
      <c r="G1253" s="888">
        <v>20</v>
      </c>
      <c r="H1253" s="887">
        <f t="shared" si="105"/>
        <v>1</v>
      </c>
      <c r="I1253" s="887">
        <v>-60.96</v>
      </c>
      <c r="J1253" s="771">
        <f t="shared" si="106"/>
        <v>91.44</v>
      </c>
      <c r="K1253" s="887">
        <v>30.48</v>
      </c>
      <c r="L1253" s="772">
        <f t="shared" si="107"/>
        <v>1188.29</v>
      </c>
    </row>
    <row r="1254" spans="2:12" ht="15.75" x14ac:dyDescent="0.25">
      <c r="B1254" s="893" t="s">
        <v>313</v>
      </c>
      <c r="C1254" s="892" t="s">
        <v>934</v>
      </c>
      <c r="D1254" s="891">
        <v>43951</v>
      </c>
      <c r="E1254" s="890">
        <v>1801.83</v>
      </c>
      <c r="F1254" s="889"/>
      <c r="G1254" s="888">
        <v>20</v>
      </c>
      <c r="H1254" s="887">
        <f t="shared" si="105"/>
        <v>1</v>
      </c>
      <c r="I1254" s="887">
        <v>-90.48</v>
      </c>
      <c r="J1254" s="771">
        <f t="shared" si="106"/>
        <v>128.76</v>
      </c>
      <c r="K1254" s="887">
        <v>38.28</v>
      </c>
      <c r="L1254" s="772">
        <f t="shared" si="107"/>
        <v>1763.55</v>
      </c>
    </row>
    <row r="1255" spans="2:12" ht="15.75" x14ac:dyDescent="0.25">
      <c r="B1255" s="893" t="s">
        <v>313</v>
      </c>
      <c r="C1255" s="892" t="s">
        <v>935</v>
      </c>
      <c r="D1255" s="891">
        <v>43970</v>
      </c>
      <c r="E1255" s="890">
        <v>7387.28</v>
      </c>
      <c r="F1255" s="889"/>
      <c r="G1255" s="888">
        <v>20</v>
      </c>
      <c r="H1255" s="887">
        <f t="shared" si="105"/>
        <v>1</v>
      </c>
      <c r="I1255" s="887">
        <v>-369.36</v>
      </c>
      <c r="J1255" s="771">
        <f t="shared" si="106"/>
        <v>554.04</v>
      </c>
      <c r="K1255" s="887">
        <v>184.68</v>
      </c>
      <c r="L1255" s="772">
        <f t="shared" si="107"/>
        <v>7202.5999999999995</v>
      </c>
    </row>
    <row r="1256" spans="2:12" ht="15.75" x14ac:dyDescent="0.25">
      <c r="B1256" s="893" t="s">
        <v>313</v>
      </c>
      <c r="C1256" s="892" t="s">
        <v>936</v>
      </c>
      <c r="D1256" s="891">
        <v>43998</v>
      </c>
      <c r="E1256" s="890">
        <v>17877.45</v>
      </c>
      <c r="F1256" s="889"/>
      <c r="G1256" s="888">
        <v>20</v>
      </c>
      <c r="H1256" s="887">
        <f t="shared" si="105"/>
        <v>1</v>
      </c>
      <c r="I1256" s="887">
        <v>-893.87999999999988</v>
      </c>
      <c r="J1256" s="771">
        <f t="shared" si="106"/>
        <v>1266.33</v>
      </c>
      <c r="K1256" s="887">
        <v>372.45</v>
      </c>
      <c r="L1256" s="772">
        <f t="shared" si="107"/>
        <v>17505</v>
      </c>
    </row>
    <row r="1257" spans="2:12" ht="15.75" x14ac:dyDescent="0.25">
      <c r="B1257" s="893" t="s">
        <v>313</v>
      </c>
      <c r="C1257" s="892" t="s">
        <v>937</v>
      </c>
      <c r="D1257" s="891">
        <v>43723</v>
      </c>
      <c r="E1257" s="890">
        <v>3240.63</v>
      </c>
      <c r="F1257" s="889"/>
      <c r="G1257" s="888">
        <v>20</v>
      </c>
      <c r="H1257" s="887">
        <f t="shared" si="105"/>
        <v>2</v>
      </c>
      <c r="I1257" s="887">
        <v>-162</v>
      </c>
      <c r="J1257" s="771">
        <f t="shared" si="106"/>
        <v>229.5</v>
      </c>
      <c r="K1257" s="887">
        <v>67.5</v>
      </c>
      <c r="L1257" s="772">
        <f t="shared" si="107"/>
        <v>3173.13</v>
      </c>
    </row>
    <row r="1258" spans="2:12" ht="15.75" x14ac:dyDescent="0.25">
      <c r="B1258" s="893" t="s">
        <v>313</v>
      </c>
      <c r="C1258" s="892" t="s">
        <v>938</v>
      </c>
      <c r="D1258" s="891">
        <v>44071</v>
      </c>
      <c r="E1258" s="890">
        <v>1398.55</v>
      </c>
      <c r="F1258" s="889"/>
      <c r="G1258" s="888">
        <v>20</v>
      </c>
      <c r="H1258" s="887">
        <f t="shared" si="105"/>
        <v>1</v>
      </c>
      <c r="I1258" s="887">
        <v>-69.960000000000008</v>
      </c>
      <c r="J1258" s="771">
        <f t="shared" si="106"/>
        <v>99.09</v>
      </c>
      <c r="K1258" s="887">
        <v>29.13</v>
      </c>
      <c r="L1258" s="772">
        <f t="shared" si="107"/>
        <v>1369.4199999999998</v>
      </c>
    </row>
    <row r="1259" spans="2:12" ht="15.75" x14ac:dyDescent="0.25">
      <c r="B1259" s="893" t="s">
        <v>313</v>
      </c>
      <c r="C1259" s="892" t="s">
        <v>939</v>
      </c>
      <c r="D1259" s="891">
        <v>44040</v>
      </c>
      <c r="E1259" s="890">
        <v>8750.48</v>
      </c>
      <c r="F1259" s="889"/>
      <c r="G1259" s="888">
        <v>20</v>
      </c>
      <c r="H1259" s="887">
        <f t="shared" si="105"/>
        <v>1</v>
      </c>
      <c r="I1259" s="887">
        <v>-437.52</v>
      </c>
      <c r="J1259" s="771">
        <f t="shared" si="106"/>
        <v>583.36</v>
      </c>
      <c r="K1259" s="887">
        <v>145.84</v>
      </c>
      <c r="L1259" s="772">
        <f t="shared" si="107"/>
        <v>8604.64</v>
      </c>
    </row>
    <row r="1260" spans="2:12" ht="15.75" x14ac:dyDescent="0.25">
      <c r="B1260" s="893" t="s">
        <v>313</v>
      </c>
      <c r="C1260" s="892" t="s">
        <v>940</v>
      </c>
      <c r="D1260" s="891">
        <v>43886</v>
      </c>
      <c r="E1260" s="890">
        <v>4643.63</v>
      </c>
      <c r="F1260" s="889"/>
      <c r="G1260" s="888">
        <v>20</v>
      </c>
      <c r="H1260" s="887">
        <f t="shared" si="105"/>
        <v>1</v>
      </c>
      <c r="I1260" s="887">
        <v>-232.20000000000002</v>
      </c>
      <c r="J1260" s="771">
        <f t="shared" si="106"/>
        <v>308.52</v>
      </c>
      <c r="K1260" s="887">
        <v>76.319999999999993</v>
      </c>
      <c r="L1260" s="772">
        <f t="shared" si="107"/>
        <v>4567.3100000000004</v>
      </c>
    </row>
    <row r="1261" spans="2:12" ht="15.75" x14ac:dyDescent="0.25">
      <c r="B1261" s="893" t="s">
        <v>313</v>
      </c>
      <c r="C1261" s="892" t="s">
        <v>941</v>
      </c>
      <c r="D1261" s="891">
        <v>43791</v>
      </c>
      <c r="E1261" s="890">
        <v>3173.73</v>
      </c>
      <c r="F1261" s="889"/>
      <c r="G1261" s="888">
        <v>20</v>
      </c>
      <c r="H1261" s="887">
        <f t="shared" si="105"/>
        <v>2</v>
      </c>
      <c r="I1261" s="887">
        <v>-158.64000000000001</v>
      </c>
      <c r="J1261" s="771">
        <f t="shared" si="106"/>
        <v>211.52</v>
      </c>
      <c r="K1261" s="887">
        <v>52.88</v>
      </c>
      <c r="L1261" s="772">
        <f t="shared" si="107"/>
        <v>3120.85</v>
      </c>
    </row>
    <row r="1262" spans="2:12" ht="15.75" x14ac:dyDescent="0.25">
      <c r="B1262" s="893" t="s">
        <v>313</v>
      </c>
      <c r="C1262" s="892" t="s">
        <v>942</v>
      </c>
      <c r="D1262" s="891">
        <v>43791</v>
      </c>
      <c r="E1262" s="890">
        <v>2453.66</v>
      </c>
      <c r="F1262" s="889"/>
      <c r="G1262" s="888">
        <v>20</v>
      </c>
      <c r="H1262" s="887">
        <f t="shared" si="105"/>
        <v>2</v>
      </c>
      <c r="I1262" s="887">
        <v>-122.64000000000001</v>
      </c>
      <c r="J1262" s="771">
        <f t="shared" si="106"/>
        <v>163.52000000000001</v>
      </c>
      <c r="K1262" s="887">
        <v>40.880000000000003</v>
      </c>
      <c r="L1262" s="772">
        <f t="shared" si="107"/>
        <v>2412.7799999999997</v>
      </c>
    </row>
    <row r="1263" spans="2:12" ht="15.75" x14ac:dyDescent="0.25">
      <c r="B1263" s="893" t="s">
        <v>313</v>
      </c>
      <c r="C1263" s="892" t="s">
        <v>943</v>
      </c>
      <c r="D1263" s="891">
        <v>43997</v>
      </c>
      <c r="E1263" s="890">
        <v>16766.650000000001</v>
      </c>
      <c r="F1263" s="889"/>
      <c r="G1263" s="888">
        <v>20</v>
      </c>
      <c r="H1263" s="887">
        <f t="shared" si="105"/>
        <v>1</v>
      </c>
      <c r="I1263" s="887">
        <v>-838.31999999999994</v>
      </c>
      <c r="J1263" s="771">
        <f t="shared" si="106"/>
        <v>1047.8999999999999</v>
      </c>
      <c r="K1263" s="887">
        <v>209.58</v>
      </c>
      <c r="L1263" s="772">
        <f t="shared" si="107"/>
        <v>16557.07</v>
      </c>
    </row>
    <row r="1264" spans="2:12" ht="15.75" x14ac:dyDescent="0.25">
      <c r="B1264" s="893" t="s">
        <v>313</v>
      </c>
      <c r="C1264" s="892" t="s">
        <v>943</v>
      </c>
      <c r="D1264" s="891">
        <v>43997</v>
      </c>
      <c r="E1264" s="890">
        <v>16766.650000000001</v>
      </c>
      <c r="F1264" s="889"/>
      <c r="G1264" s="888">
        <v>20</v>
      </c>
      <c r="H1264" s="887">
        <f t="shared" si="105"/>
        <v>1</v>
      </c>
      <c r="I1264" s="887">
        <v>-838.31999999999994</v>
      </c>
      <c r="J1264" s="771">
        <f t="shared" si="106"/>
        <v>1047.8999999999999</v>
      </c>
      <c r="K1264" s="887">
        <v>209.58</v>
      </c>
      <c r="L1264" s="772">
        <f t="shared" si="107"/>
        <v>16557.07</v>
      </c>
    </row>
    <row r="1265" spans="2:12" ht="15.75" x14ac:dyDescent="0.25">
      <c r="B1265" s="893" t="s">
        <v>313</v>
      </c>
      <c r="C1265" s="892" t="s">
        <v>944</v>
      </c>
      <c r="D1265" s="891">
        <v>43696</v>
      </c>
      <c r="E1265" s="890">
        <v>4437.6099999999997</v>
      </c>
      <c r="F1265" s="889"/>
      <c r="G1265" s="888">
        <v>20</v>
      </c>
      <c r="H1265" s="887">
        <f t="shared" si="105"/>
        <v>2</v>
      </c>
      <c r="I1265" s="887">
        <v>-221.88000000000002</v>
      </c>
      <c r="J1265" s="771">
        <f t="shared" si="106"/>
        <v>277.35000000000002</v>
      </c>
      <c r="K1265" s="887">
        <v>55.47</v>
      </c>
      <c r="L1265" s="772">
        <f t="shared" si="107"/>
        <v>4382.1399999999994</v>
      </c>
    </row>
    <row r="1266" spans="2:12" ht="15.75" x14ac:dyDescent="0.25">
      <c r="B1266" s="893" t="s">
        <v>313</v>
      </c>
      <c r="C1266" s="892" t="s">
        <v>945</v>
      </c>
      <c r="D1266" s="891">
        <v>44088</v>
      </c>
      <c r="E1266" s="890">
        <v>1847.02</v>
      </c>
      <c r="F1266" s="889"/>
      <c r="G1266" s="888">
        <v>20</v>
      </c>
      <c r="H1266" s="887">
        <f t="shared" si="105"/>
        <v>1</v>
      </c>
      <c r="I1266" s="887">
        <v>-92.4</v>
      </c>
      <c r="J1266" s="771">
        <f t="shared" si="106"/>
        <v>115.5</v>
      </c>
      <c r="K1266" s="887">
        <v>23.1</v>
      </c>
      <c r="L1266" s="772">
        <f t="shared" si="107"/>
        <v>1823.92</v>
      </c>
    </row>
    <row r="1267" spans="2:12" ht="15.75" x14ac:dyDescent="0.25">
      <c r="B1267" s="893" t="s">
        <v>313</v>
      </c>
      <c r="C1267" s="892" t="s">
        <v>946</v>
      </c>
      <c r="D1267" s="891">
        <v>44019</v>
      </c>
      <c r="E1267" s="890">
        <v>14606.2</v>
      </c>
      <c r="F1267" s="889"/>
      <c r="G1267" s="888">
        <v>20</v>
      </c>
      <c r="H1267" s="887">
        <f t="shared" si="105"/>
        <v>1</v>
      </c>
      <c r="I1267" s="887">
        <v>-730.31999999999994</v>
      </c>
      <c r="J1267" s="771">
        <f t="shared" si="106"/>
        <v>852.04</v>
      </c>
      <c r="K1267" s="887">
        <v>121.72</v>
      </c>
      <c r="L1267" s="772">
        <f t="shared" si="107"/>
        <v>14484.480000000001</v>
      </c>
    </row>
    <row r="1268" spans="2:12" ht="15.75" x14ac:dyDescent="0.25">
      <c r="B1268" s="893" t="s">
        <v>313</v>
      </c>
      <c r="C1268" s="892" t="s">
        <v>947</v>
      </c>
      <c r="D1268" s="891">
        <v>44054</v>
      </c>
      <c r="E1268" s="890">
        <v>4373.4399999999996</v>
      </c>
      <c r="F1268" s="889"/>
      <c r="G1268" s="888">
        <v>20</v>
      </c>
      <c r="H1268" s="887">
        <f t="shared" si="105"/>
        <v>1</v>
      </c>
      <c r="I1268" s="887">
        <v>-218.64</v>
      </c>
      <c r="J1268" s="771">
        <f t="shared" si="106"/>
        <v>255.07999999999998</v>
      </c>
      <c r="K1268" s="887">
        <v>36.44</v>
      </c>
      <c r="L1268" s="772">
        <f t="shared" si="107"/>
        <v>4337</v>
      </c>
    </row>
    <row r="1269" spans="2:12" ht="15.75" x14ac:dyDescent="0.25">
      <c r="B1269" s="893" t="s">
        <v>313</v>
      </c>
      <c r="C1269" s="892" t="s">
        <v>948</v>
      </c>
      <c r="D1269" s="891">
        <v>44076</v>
      </c>
      <c r="E1269" s="890">
        <v>3642.48</v>
      </c>
      <c r="F1269" s="889"/>
      <c r="G1269" s="888">
        <v>20</v>
      </c>
      <c r="H1269" s="887">
        <f t="shared" si="105"/>
        <v>1</v>
      </c>
      <c r="I1269" s="887">
        <v>-182.16</v>
      </c>
      <c r="J1269" s="771">
        <f t="shared" si="106"/>
        <v>212.51999999999998</v>
      </c>
      <c r="K1269" s="887">
        <v>30.36</v>
      </c>
      <c r="L1269" s="772">
        <f t="shared" si="107"/>
        <v>3612.12</v>
      </c>
    </row>
    <row r="1270" spans="2:12" ht="15.75" x14ac:dyDescent="0.25">
      <c r="B1270" s="893" t="s">
        <v>313</v>
      </c>
      <c r="C1270" s="892" t="s">
        <v>949</v>
      </c>
      <c r="D1270" s="891">
        <v>44076</v>
      </c>
      <c r="E1270" s="890">
        <v>7883.63</v>
      </c>
      <c r="F1270" s="889"/>
      <c r="G1270" s="888">
        <v>20</v>
      </c>
      <c r="H1270" s="887">
        <f t="shared" si="105"/>
        <v>1</v>
      </c>
      <c r="I1270" s="887">
        <v>-394.20000000000005</v>
      </c>
      <c r="J1270" s="771">
        <f t="shared" si="106"/>
        <v>459.90000000000003</v>
      </c>
      <c r="K1270" s="887">
        <v>65.7</v>
      </c>
      <c r="L1270" s="772">
        <f t="shared" si="107"/>
        <v>7817.93</v>
      </c>
    </row>
    <row r="1271" spans="2:12" ht="15.75" x14ac:dyDescent="0.25">
      <c r="B1271" s="893" t="s">
        <v>313</v>
      </c>
      <c r="C1271" s="892" t="s">
        <v>950</v>
      </c>
      <c r="D1271" s="891">
        <v>44076</v>
      </c>
      <c r="E1271" s="890">
        <v>14330.15</v>
      </c>
      <c r="F1271" s="889"/>
      <c r="G1271" s="888">
        <v>20</v>
      </c>
      <c r="H1271" s="887">
        <f t="shared" si="105"/>
        <v>1</v>
      </c>
      <c r="I1271" s="887">
        <v>-716.52</v>
      </c>
      <c r="J1271" s="771">
        <f t="shared" si="106"/>
        <v>835.93999999999994</v>
      </c>
      <c r="K1271" s="887">
        <v>119.42</v>
      </c>
      <c r="L1271" s="772">
        <f t="shared" si="107"/>
        <v>14210.73</v>
      </c>
    </row>
    <row r="1272" spans="2:12" ht="15.75" x14ac:dyDescent="0.25">
      <c r="B1272" s="893" t="s">
        <v>313</v>
      </c>
      <c r="C1272" s="892" t="s">
        <v>951</v>
      </c>
      <c r="D1272" s="891">
        <v>44126</v>
      </c>
      <c r="E1272" s="890">
        <v>5535.75</v>
      </c>
      <c r="F1272" s="889"/>
      <c r="G1272" s="888">
        <v>20</v>
      </c>
      <c r="H1272" s="887">
        <f t="shared" si="105"/>
        <v>1</v>
      </c>
      <c r="I1272" s="887">
        <v>-276.84000000000003</v>
      </c>
      <c r="J1272" s="771">
        <f t="shared" si="106"/>
        <v>322.98</v>
      </c>
      <c r="K1272" s="887">
        <v>46.14</v>
      </c>
      <c r="L1272" s="772">
        <f t="shared" si="107"/>
        <v>5489.61</v>
      </c>
    </row>
    <row r="1273" spans="2:12" ht="15.75" x14ac:dyDescent="0.25">
      <c r="B1273" s="893" t="s">
        <v>313</v>
      </c>
      <c r="C1273" s="892" t="s">
        <v>952</v>
      </c>
      <c r="D1273" s="891">
        <v>44097</v>
      </c>
      <c r="E1273" s="890">
        <v>3056.28</v>
      </c>
      <c r="F1273" s="889"/>
      <c r="G1273" s="888">
        <v>20</v>
      </c>
      <c r="H1273" s="887">
        <f t="shared" si="105"/>
        <v>1</v>
      </c>
      <c r="I1273" s="887">
        <v>-152.76</v>
      </c>
      <c r="J1273" s="771">
        <f t="shared" si="106"/>
        <v>178.22</v>
      </c>
      <c r="K1273" s="887">
        <v>25.46</v>
      </c>
      <c r="L1273" s="772">
        <f t="shared" si="107"/>
        <v>3030.82</v>
      </c>
    </row>
    <row r="1274" spans="2:12" ht="15.75" x14ac:dyDescent="0.25">
      <c r="B1274" s="893" t="s">
        <v>313</v>
      </c>
      <c r="C1274" s="892" t="s">
        <v>953</v>
      </c>
      <c r="D1274" s="891">
        <v>44168</v>
      </c>
      <c r="E1274" s="890">
        <v>46032.18</v>
      </c>
      <c r="F1274" s="889"/>
      <c r="G1274" s="888">
        <v>20</v>
      </c>
      <c r="H1274" s="887">
        <f t="shared" si="105"/>
        <v>1</v>
      </c>
      <c r="I1274" s="887">
        <v>-2301.6000000000004</v>
      </c>
      <c r="J1274" s="771">
        <f t="shared" si="106"/>
        <v>2493.4000000000005</v>
      </c>
      <c r="K1274" s="887">
        <v>191.8</v>
      </c>
      <c r="L1274" s="772">
        <f t="shared" si="107"/>
        <v>45840.38</v>
      </c>
    </row>
    <row r="1275" spans="2:12" ht="15.75" x14ac:dyDescent="0.25">
      <c r="B1275" s="893" t="s">
        <v>313</v>
      </c>
      <c r="C1275" s="892" t="s">
        <v>954</v>
      </c>
      <c r="D1275" s="891">
        <v>44018</v>
      </c>
      <c r="E1275" s="890">
        <v>5822.86</v>
      </c>
      <c r="F1275" s="889"/>
      <c r="G1275" s="888">
        <v>20</v>
      </c>
      <c r="H1275" s="887">
        <f t="shared" si="105"/>
        <v>1</v>
      </c>
      <c r="I1275" s="887">
        <v>-291.12</v>
      </c>
      <c r="J1275" s="771">
        <f t="shared" si="106"/>
        <v>315.38</v>
      </c>
      <c r="K1275" s="887">
        <v>24.26</v>
      </c>
      <c r="L1275" s="772">
        <f t="shared" si="107"/>
        <v>5798.5999999999995</v>
      </c>
    </row>
    <row r="1276" spans="2:12" ht="15.75" x14ac:dyDescent="0.25">
      <c r="B1276" s="893" t="s">
        <v>313</v>
      </c>
      <c r="C1276" s="892" t="s">
        <v>955</v>
      </c>
      <c r="D1276" s="891">
        <v>44102</v>
      </c>
      <c r="E1276" s="890">
        <v>6044</v>
      </c>
      <c r="F1276" s="889"/>
      <c r="G1276" s="888">
        <v>20</v>
      </c>
      <c r="H1276" s="887">
        <f t="shared" si="105"/>
        <v>1</v>
      </c>
      <c r="I1276" s="887">
        <v>-302.15999999999997</v>
      </c>
      <c r="J1276" s="771">
        <f t="shared" si="106"/>
        <v>327.33999999999997</v>
      </c>
      <c r="K1276" s="887">
        <v>25.18</v>
      </c>
      <c r="L1276" s="772">
        <f t="shared" si="107"/>
        <v>6018.82</v>
      </c>
    </row>
    <row r="1277" spans="2:12" ht="15.75" x14ac:dyDescent="0.25">
      <c r="B1277" s="893" t="s">
        <v>313</v>
      </c>
      <c r="C1277" s="892" t="s">
        <v>956</v>
      </c>
      <c r="D1277" s="891">
        <v>44102</v>
      </c>
      <c r="E1277" s="890">
        <v>6044</v>
      </c>
      <c r="F1277" s="889"/>
      <c r="G1277" s="888">
        <v>20</v>
      </c>
      <c r="H1277" s="887">
        <f t="shared" si="105"/>
        <v>1</v>
      </c>
      <c r="I1277" s="887">
        <v>-302.15999999999997</v>
      </c>
      <c r="J1277" s="771">
        <f t="shared" si="106"/>
        <v>327.33999999999997</v>
      </c>
      <c r="K1277" s="887">
        <v>25.18</v>
      </c>
      <c r="L1277" s="772">
        <f t="shared" si="107"/>
        <v>6018.82</v>
      </c>
    </row>
    <row r="1278" spans="2:12" ht="15.75" x14ac:dyDescent="0.25">
      <c r="B1278" s="893" t="s">
        <v>313</v>
      </c>
      <c r="C1278" s="892" t="s">
        <v>957</v>
      </c>
      <c r="D1278" s="891">
        <v>43889</v>
      </c>
      <c r="E1278" s="890">
        <v>49018.41</v>
      </c>
      <c r="F1278" s="889"/>
      <c r="G1278" s="888">
        <v>20</v>
      </c>
      <c r="H1278" s="887">
        <f t="shared" si="105"/>
        <v>1</v>
      </c>
      <c r="I1278" s="887">
        <v>-2450.88</v>
      </c>
      <c r="J1278" s="771">
        <f t="shared" si="106"/>
        <v>2655.12</v>
      </c>
      <c r="K1278" s="887">
        <v>204.24</v>
      </c>
      <c r="L1278" s="772">
        <f t="shared" si="107"/>
        <v>48814.170000000006</v>
      </c>
    </row>
    <row r="1279" spans="2:12" ht="15.75" x14ac:dyDescent="0.25">
      <c r="B1279" s="893" t="s">
        <v>313</v>
      </c>
      <c r="C1279" s="892" t="s">
        <v>958</v>
      </c>
      <c r="D1279" s="891">
        <v>44076</v>
      </c>
      <c r="E1279" s="890">
        <v>2359.83</v>
      </c>
      <c r="F1279" s="889"/>
      <c r="G1279" s="888">
        <v>20</v>
      </c>
      <c r="H1279" s="887">
        <f t="shared" si="105"/>
        <v>1</v>
      </c>
      <c r="I1279" s="887">
        <v>-117.96000000000001</v>
      </c>
      <c r="J1279" s="771">
        <f t="shared" si="106"/>
        <v>127.79</v>
      </c>
      <c r="K1279" s="887">
        <v>9.83</v>
      </c>
      <c r="L1279" s="772">
        <f t="shared" si="107"/>
        <v>2350</v>
      </c>
    </row>
    <row r="1280" spans="2:12" ht="15.75" x14ac:dyDescent="0.25">
      <c r="B1280" s="893" t="s">
        <v>313</v>
      </c>
      <c r="C1280" s="892" t="s">
        <v>959</v>
      </c>
      <c r="D1280" s="891">
        <v>44141</v>
      </c>
      <c r="E1280" s="890">
        <v>8844.08</v>
      </c>
      <c r="F1280" s="889"/>
      <c r="G1280" s="888">
        <v>20</v>
      </c>
      <c r="H1280" s="887">
        <f t="shared" si="105"/>
        <v>1</v>
      </c>
      <c r="I1280" s="887">
        <v>-442.20000000000005</v>
      </c>
      <c r="J1280" s="771">
        <f t="shared" si="106"/>
        <v>479.05000000000007</v>
      </c>
      <c r="K1280" s="887">
        <v>36.85</v>
      </c>
      <c r="L1280" s="772">
        <f t="shared" si="107"/>
        <v>8807.23</v>
      </c>
    </row>
    <row r="1281" spans="2:12" ht="15.75" x14ac:dyDescent="0.25">
      <c r="B1281" s="893" t="e">
        <v>#N/A</v>
      </c>
      <c r="C1281" s="892" t="s">
        <v>862</v>
      </c>
      <c r="D1281" s="891">
        <v>43109</v>
      </c>
      <c r="E1281" s="890">
        <v>15.9</v>
      </c>
      <c r="F1281" s="889"/>
      <c r="G1281" s="888">
        <v>40</v>
      </c>
      <c r="H1281" s="887">
        <f t="shared" si="105"/>
        <v>3</v>
      </c>
      <c r="I1281" s="887">
        <v>-0.36</v>
      </c>
      <c r="J1281" s="771">
        <f t="shared" si="106"/>
        <v>1.4100000000000001</v>
      </c>
      <c r="K1281" s="887">
        <v>1.05</v>
      </c>
      <c r="L1281" s="772">
        <f t="shared" si="107"/>
        <v>14.85</v>
      </c>
    </row>
    <row r="1282" spans="2:12" ht="15.75" x14ac:dyDescent="0.25">
      <c r="B1282" s="893" t="e">
        <v>#N/A</v>
      </c>
      <c r="C1282" s="892" t="s">
        <v>864</v>
      </c>
      <c r="D1282" s="891">
        <v>43161</v>
      </c>
      <c r="E1282" s="890">
        <v>60.94</v>
      </c>
      <c r="F1282" s="889"/>
      <c r="G1282" s="888">
        <v>40</v>
      </c>
      <c r="H1282" s="887">
        <f t="shared" si="105"/>
        <v>3</v>
      </c>
      <c r="I1282" s="887">
        <v>-1.56</v>
      </c>
      <c r="J1282" s="771">
        <f t="shared" si="106"/>
        <v>5.85</v>
      </c>
      <c r="K1282" s="887">
        <v>4.29</v>
      </c>
      <c r="L1282" s="772">
        <f t="shared" si="107"/>
        <v>56.65</v>
      </c>
    </row>
    <row r="1283" spans="2:12" ht="15.75" x14ac:dyDescent="0.25">
      <c r="B1283" s="893" t="e">
        <v>#N/A</v>
      </c>
      <c r="C1283" s="892" t="s">
        <v>865</v>
      </c>
      <c r="D1283" s="891">
        <v>43237</v>
      </c>
      <c r="E1283" s="890">
        <v>428.3</v>
      </c>
      <c r="F1283" s="889"/>
      <c r="G1283" s="888">
        <v>40</v>
      </c>
      <c r="H1283" s="887">
        <f t="shared" si="105"/>
        <v>3</v>
      </c>
      <c r="I1283" s="887">
        <v>-10.68</v>
      </c>
      <c r="J1283" s="771">
        <f t="shared" si="106"/>
        <v>39.159999999999997</v>
      </c>
      <c r="K1283" s="887">
        <v>28.48</v>
      </c>
      <c r="L1283" s="772">
        <f t="shared" si="107"/>
        <v>399.82</v>
      </c>
    </row>
    <row r="1284" spans="2:12" ht="15.75" x14ac:dyDescent="0.25">
      <c r="B1284" s="893" t="e">
        <v>#N/A</v>
      </c>
      <c r="C1284" s="892" t="s">
        <v>866</v>
      </c>
      <c r="D1284" s="891">
        <v>43131</v>
      </c>
      <c r="E1284" s="890">
        <v>43.79</v>
      </c>
      <c r="F1284" s="889"/>
      <c r="G1284" s="888">
        <v>40</v>
      </c>
      <c r="H1284" s="887">
        <f t="shared" si="105"/>
        <v>3</v>
      </c>
      <c r="I1284" s="887">
        <v>-1.08</v>
      </c>
      <c r="J1284" s="771">
        <f t="shared" si="106"/>
        <v>3.96</v>
      </c>
      <c r="K1284" s="887">
        <v>2.88</v>
      </c>
      <c r="L1284" s="772">
        <f t="shared" si="107"/>
        <v>40.909999999999997</v>
      </c>
    </row>
    <row r="1285" spans="2:12" ht="15.75" x14ac:dyDescent="0.25">
      <c r="B1285" s="893" t="e">
        <v>#N/A</v>
      </c>
      <c r="C1285" s="892" t="s">
        <v>867</v>
      </c>
      <c r="D1285" s="891">
        <v>43224</v>
      </c>
      <c r="E1285" s="890">
        <v>292.25</v>
      </c>
      <c r="F1285" s="889"/>
      <c r="G1285" s="888">
        <v>40</v>
      </c>
      <c r="H1285" s="887">
        <f t="shared" si="105"/>
        <v>3</v>
      </c>
      <c r="I1285" s="887">
        <v>-7.32</v>
      </c>
      <c r="J1285" s="771">
        <f t="shared" si="106"/>
        <v>26.84</v>
      </c>
      <c r="K1285" s="887">
        <v>19.52</v>
      </c>
      <c r="L1285" s="772">
        <f t="shared" si="107"/>
        <v>272.73</v>
      </c>
    </row>
    <row r="1286" spans="2:12" ht="15.75" x14ac:dyDescent="0.25">
      <c r="B1286" s="893" t="e">
        <v>#N/A</v>
      </c>
      <c r="C1286" s="892" t="s">
        <v>868</v>
      </c>
      <c r="D1286" s="891">
        <v>43194</v>
      </c>
      <c r="E1286" s="890">
        <v>225.22</v>
      </c>
      <c r="F1286" s="889"/>
      <c r="G1286" s="888">
        <v>40</v>
      </c>
      <c r="H1286" s="887">
        <f t="shared" si="105"/>
        <v>3</v>
      </c>
      <c r="I1286" s="887">
        <v>-5.6400000000000006</v>
      </c>
      <c r="J1286" s="771">
        <f t="shared" si="106"/>
        <v>20.68</v>
      </c>
      <c r="K1286" s="887">
        <v>15.04</v>
      </c>
      <c r="L1286" s="772">
        <f t="shared" si="107"/>
        <v>210.18</v>
      </c>
    </row>
    <row r="1287" spans="2:12" ht="15.75" x14ac:dyDescent="0.25">
      <c r="B1287" s="893" t="e">
        <v>#N/A</v>
      </c>
      <c r="C1287" s="892" t="s">
        <v>869</v>
      </c>
      <c r="D1287" s="891">
        <v>43263</v>
      </c>
      <c r="E1287" s="890">
        <v>37.67</v>
      </c>
      <c r="F1287" s="889"/>
      <c r="G1287" s="888">
        <v>40</v>
      </c>
      <c r="H1287" s="887">
        <f t="shared" si="105"/>
        <v>3</v>
      </c>
      <c r="I1287" s="887">
        <v>-0.96</v>
      </c>
      <c r="J1287" s="771">
        <f t="shared" si="106"/>
        <v>3.36</v>
      </c>
      <c r="K1287" s="887">
        <v>2.4</v>
      </c>
      <c r="L1287" s="772">
        <f t="shared" si="107"/>
        <v>35.270000000000003</v>
      </c>
    </row>
    <row r="1288" spans="2:12" ht="15.75" x14ac:dyDescent="0.25">
      <c r="B1288" s="893" t="e">
        <v>#N/A</v>
      </c>
      <c r="C1288" s="892" t="s">
        <v>870</v>
      </c>
      <c r="D1288" s="891">
        <v>43250</v>
      </c>
      <c r="E1288" s="890">
        <v>636.32000000000005</v>
      </c>
      <c r="F1288" s="889"/>
      <c r="G1288" s="888">
        <v>40</v>
      </c>
      <c r="H1288" s="887">
        <f t="shared" ref="H1288:H1351" si="108">IF(E1288&lt;&gt;"",IF((TestEOY-D1288)/365&gt;G1288,G1288,ROUNDUP(((TestEOY-D1288)/365),0)),"")</f>
        <v>3</v>
      </c>
      <c r="I1288" s="887">
        <v>-15.96</v>
      </c>
      <c r="J1288" s="771">
        <f t="shared" ref="J1288:J1351" si="109">K1288-I1288</f>
        <v>55.86</v>
      </c>
      <c r="K1288" s="887">
        <v>39.9</v>
      </c>
      <c r="L1288" s="772">
        <f t="shared" ref="L1288:L1351" si="110">IFERROR(IF(K1288&gt;E1288,0,(+E1288-K1288))-F1288,"")</f>
        <v>596.42000000000007</v>
      </c>
    </row>
    <row r="1289" spans="2:12" ht="15.75" x14ac:dyDescent="0.25">
      <c r="B1289" s="893" t="e">
        <v>#N/A</v>
      </c>
      <c r="C1289" s="892" t="s">
        <v>871</v>
      </c>
      <c r="D1289" s="891">
        <v>43244</v>
      </c>
      <c r="E1289" s="890">
        <v>33.39</v>
      </c>
      <c r="F1289" s="889"/>
      <c r="G1289" s="888">
        <v>40</v>
      </c>
      <c r="H1289" s="887">
        <f t="shared" si="108"/>
        <v>3</v>
      </c>
      <c r="I1289" s="887">
        <v>-0.84000000000000008</v>
      </c>
      <c r="J1289" s="771">
        <f t="shared" si="109"/>
        <v>2.9400000000000004</v>
      </c>
      <c r="K1289" s="887">
        <v>2.1</v>
      </c>
      <c r="L1289" s="772">
        <f t="shared" si="110"/>
        <v>31.29</v>
      </c>
    </row>
    <row r="1290" spans="2:12" ht="15.75" x14ac:dyDescent="0.25">
      <c r="B1290" s="893" t="e">
        <v>#N/A</v>
      </c>
      <c r="C1290" s="892" t="s">
        <v>872</v>
      </c>
      <c r="D1290" s="891">
        <v>43250</v>
      </c>
      <c r="E1290" s="890">
        <v>51.96</v>
      </c>
      <c r="F1290" s="889"/>
      <c r="G1290" s="888">
        <v>40</v>
      </c>
      <c r="H1290" s="887">
        <f t="shared" si="108"/>
        <v>3</v>
      </c>
      <c r="I1290" s="887">
        <v>-1.32</v>
      </c>
      <c r="J1290" s="771">
        <f t="shared" si="109"/>
        <v>4.62</v>
      </c>
      <c r="K1290" s="887">
        <v>3.3</v>
      </c>
      <c r="L1290" s="772">
        <f t="shared" si="110"/>
        <v>48.660000000000004</v>
      </c>
    </row>
    <row r="1291" spans="2:12" ht="15.75" x14ac:dyDescent="0.25">
      <c r="B1291" s="893" t="e">
        <v>#N/A</v>
      </c>
      <c r="C1291" s="892" t="s">
        <v>873</v>
      </c>
      <c r="D1291" s="891">
        <v>43236</v>
      </c>
      <c r="E1291" s="890">
        <v>138.16</v>
      </c>
      <c r="F1291" s="889"/>
      <c r="G1291" s="888">
        <v>40</v>
      </c>
      <c r="H1291" s="887">
        <f t="shared" si="108"/>
        <v>3</v>
      </c>
      <c r="I1291" s="887">
        <v>-3.4799999999999995</v>
      </c>
      <c r="J1291" s="771">
        <f t="shared" si="109"/>
        <v>12.18</v>
      </c>
      <c r="K1291" s="887">
        <v>8.6999999999999993</v>
      </c>
      <c r="L1291" s="772">
        <f t="shared" si="110"/>
        <v>129.46</v>
      </c>
    </row>
    <row r="1292" spans="2:12" ht="15.75" x14ac:dyDescent="0.25">
      <c r="B1292" s="893" t="e">
        <v>#N/A</v>
      </c>
      <c r="C1292" s="892" t="s">
        <v>874</v>
      </c>
      <c r="D1292" s="891">
        <v>43228</v>
      </c>
      <c r="E1292" s="890">
        <v>89.2</v>
      </c>
      <c r="F1292" s="889"/>
      <c r="G1292" s="888">
        <v>40</v>
      </c>
      <c r="H1292" s="887">
        <f t="shared" si="108"/>
        <v>3</v>
      </c>
      <c r="I1292" s="887">
        <v>-2.2800000000000002</v>
      </c>
      <c r="J1292" s="771">
        <f t="shared" si="109"/>
        <v>7.79</v>
      </c>
      <c r="K1292" s="887">
        <v>5.51</v>
      </c>
      <c r="L1292" s="772">
        <f t="shared" si="110"/>
        <v>83.69</v>
      </c>
    </row>
    <row r="1293" spans="2:12" ht="15.75" x14ac:dyDescent="0.25">
      <c r="B1293" s="893" t="e">
        <v>#N/A</v>
      </c>
      <c r="C1293" s="892" t="s">
        <v>875</v>
      </c>
      <c r="D1293" s="891">
        <v>43293</v>
      </c>
      <c r="E1293" s="890">
        <v>61.76</v>
      </c>
      <c r="F1293" s="889"/>
      <c r="G1293" s="888">
        <v>40</v>
      </c>
      <c r="H1293" s="887">
        <f t="shared" si="108"/>
        <v>3</v>
      </c>
      <c r="I1293" s="887">
        <v>-1.56</v>
      </c>
      <c r="J1293" s="771">
        <f t="shared" si="109"/>
        <v>5.33</v>
      </c>
      <c r="K1293" s="887">
        <v>3.77</v>
      </c>
      <c r="L1293" s="772">
        <f t="shared" si="110"/>
        <v>57.989999999999995</v>
      </c>
    </row>
    <row r="1294" spans="2:12" ht="15.75" x14ac:dyDescent="0.25">
      <c r="B1294" s="893" t="e">
        <v>#N/A</v>
      </c>
      <c r="C1294" s="892" t="s">
        <v>877</v>
      </c>
      <c r="D1294" s="891">
        <v>43311</v>
      </c>
      <c r="E1294" s="890">
        <v>81.39</v>
      </c>
      <c r="F1294" s="889"/>
      <c r="G1294" s="888">
        <v>40</v>
      </c>
      <c r="H1294" s="887">
        <f t="shared" si="108"/>
        <v>3</v>
      </c>
      <c r="I1294" s="887">
        <v>-2.04</v>
      </c>
      <c r="J1294" s="771">
        <f t="shared" si="109"/>
        <v>6.8</v>
      </c>
      <c r="K1294" s="887">
        <v>4.76</v>
      </c>
      <c r="L1294" s="772">
        <f t="shared" si="110"/>
        <v>76.63</v>
      </c>
    </row>
    <row r="1295" spans="2:12" ht="15.75" x14ac:dyDescent="0.25">
      <c r="B1295" s="893" t="e">
        <v>#N/A</v>
      </c>
      <c r="C1295" s="892" t="s">
        <v>878</v>
      </c>
      <c r="D1295" s="891">
        <v>43311</v>
      </c>
      <c r="E1295" s="890">
        <v>81.39</v>
      </c>
      <c r="F1295" s="889"/>
      <c r="G1295" s="888">
        <v>40</v>
      </c>
      <c r="H1295" s="887">
        <f t="shared" si="108"/>
        <v>3</v>
      </c>
      <c r="I1295" s="887">
        <v>-2.04</v>
      </c>
      <c r="J1295" s="771">
        <f t="shared" si="109"/>
        <v>6.8</v>
      </c>
      <c r="K1295" s="887">
        <v>4.76</v>
      </c>
      <c r="L1295" s="772">
        <f t="shared" si="110"/>
        <v>76.63</v>
      </c>
    </row>
    <row r="1296" spans="2:12" ht="15.75" x14ac:dyDescent="0.25">
      <c r="B1296" s="893" t="e">
        <v>#N/A</v>
      </c>
      <c r="C1296" s="892" t="s">
        <v>879</v>
      </c>
      <c r="D1296" s="891">
        <v>43311</v>
      </c>
      <c r="E1296" s="890">
        <v>162.77000000000001</v>
      </c>
      <c r="F1296" s="889"/>
      <c r="G1296" s="888">
        <v>40</v>
      </c>
      <c r="H1296" s="887">
        <f t="shared" si="108"/>
        <v>3</v>
      </c>
      <c r="I1296" s="887">
        <v>-4.08</v>
      </c>
      <c r="J1296" s="771">
        <f t="shared" si="109"/>
        <v>13.6</v>
      </c>
      <c r="K1296" s="887">
        <v>9.52</v>
      </c>
      <c r="L1296" s="772">
        <f t="shared" si="110"/>
        <v>153.25</v>
      </c>
    </row>
    <row r="1297" spans="2:12" ht="15.75" x14ac:dyDescent="0.25">
      <c r="B1297" s="893" t="e">
        <v>#N/A</v>
      </c>
      <c r="C1297" s="892" t="s">
        <v>960</v>
      </c>
      <c r="D1297" s="891">
        <v>43131</v>
      </c>
      <c r="E1297" s="890">
        <v>93.22</v>
      </c>
      <c r="F1297" s="889"/>
      <c r="G1297" s="888">
        <v>40</v>
      </c>
      <c r="H1297" s="887">
        <f t="shared" si="108"/>
        <v>3</v>
      </c>
      <c r="I1297" s="887">
        <v>-2.2800000000000002</v>
      </c>
      <c r="J1297" s="771">
        <f t="shared" si="109"/>
        <v>7.41</v>
      </c>
      <c r="K1297" s="887">
        <v>5.13</v>
      </c>
      <c r="L1297" s="772">
        <f t="shared" si="110"/>
        <v>88.09</v>
      </c>
    </row>
    <row r="1298" spans="2:12" ht="15.75" x14ac:dyDescent="0.25">
      <c r="B1298" s="893" t="e">
        <v>#N/A</v>
      </c>
      <c r="C1298" s="892" t="s">
        <v>880</v>
      </c>
      <c r="D1298" s="891">
        <v>43319</v>
      </c>
      <c r="E1298" s="890">
        <v>46.14</v>
      </c>
      <c r="F1298" s="889"/>
      <c r="G1298" s="888">
        <v>40</v>
      </c>
      <c r="H1298" s="887">
        <f t="shared" si="108"/>
        <v>3</v>
      </c>
      <c r="I1298" s="887">
        <v>-1.2000000000000002</v>
      </c>
      <c r="J1298" s="771">
        <f t="shared" si="109"/>
        <v>3.9000000000000004</v>
      </c>
      <c r="K1298" s="887">
        <v>2.7</v>
      </c>
      <c r="L1298" s="772">
        <f t="shared" si="110"/>
        <v>43.44</v>
      </c>
    </row>
    <row r="1299" spans="2:12" ht="15.75" x14ac:dyDescent="0.25">
      <c r="B1299" s="893" t="e">
        <v>#N/A</v>
      </c>
      <c r="C1299" s="892" t="s">
        <v>881</v>
      </c>
      <c r="D1299" s="891">
        <v>43419</v>
      </c>
      <c r="E1299" s="890">
        <v>386.25</v>
      </c>
      <c r="F1299" s="889"/>
      <c r="G1299" s="888">
        <v>20</v>
      </c>
      <c r="H1299" s="887">
        <f t="shared" si="108"/>
        <v>3</v>
      </c>
      <c r="I1299" s="887">
        <v>-19.32</v>
      </c>
      <c r="J1299" s="771">
        <f t="shared" si="109"/>
        <v>61.18</v>
      </c>
      <c r="K1299" s="887">
        <v>41.86</v>
      </c>
      <c r="L1299" s="772">
        <f t="shared" si="110"/>
        <v>344.39</v>
      </c>
    </row>
    <row r="1300" spans="2:12" ht="15.75" x14ac:dyDescent="0.25">
      <c r="B1300" s="893" t="e">
        <v>#N/A</v>
      </c>
      <c r="C1300" s="892" t="s">
        <v>882</v>
      </c>
      <c r="D1300" s="891">
        <v>43404</v>
      </c>
      <c r="E1300" s="890">
        <v>54.94</v>
      </c>
      <c r="F1300" s="889"/>
      <c r="G1300" s="888">
        <v>20</v>
      </c>
      <c r="H1300" s="887">
        <f t="shared" si="108"/>
        <v>3</v>
      </c>
      <c r="I1300" s="887">
        <v>-2.7600000000000002</v>
      </c>
      <c r="J1300" s="771">
        <f t="shared" si="109"/>
        <v>8.74</v>
      </c>
      <c r="K1300" s="887">
        <v>5.98</v>
      </c>
      <c r="L1300" s="772">
        <f t="shared" si="110"/>
        <v>48.959999999999994</v>
      </c>
    </row>
    <row r="1301" spans="2:12" ht="15.75" x14ac:dyDescent="0.25">
      <c r="B1301" s="893" t="e">
        <v>#N/A</v>
      </c>
      <c r="C1301" s="892" t="s">
        <v>884</v>
      </c>
      <c r="D1301" s="891">
        <v>43425</v>
      </c>
      <c r="E1301" s="890">
        <v>199.68</v>
      </c>
      <c r="F1301" s="889"/>
      <c r="G1301" s="888">
        <v>20</v>
      </c>
      <c r="H1301" s="887">
        <f t="shared" si="108"/>
        <v>3</v>
      </c>
      <c r="I1301" s="887">
        <v>-9.9600000000000009</v>
      </c>
      <c r="J1301" s="771">
        <f t="shared" si="109"/>
        <v>30.71</v>
      </c>
      <c r="K1301" s="887">
        <v>20.75</v>
      </c>
      <c r="L1301" s="772">
        <f t="shared" si="110"/>
        <v>178.93</v>
      </c>
    </row>
    <row r="1302" spans="2:12" ht="15.75" x14ac:dyDescent="0.25">
      <c r="B1302" s="893" t="e">
        <v>#N/A</v>
      </c>
      <c r="C1302" s="892" t="s">
        <v>883</v>
      </c>
      <c r="D1302" s="891">
        <v>43425</v>
      </c>
      <c r="E1302" s="890">
        <v>227.38</v>
      </c>
      <c r="F1302" s="889"/>
      <c r="G1302" s="888">
        <v>20</v>
      </c>
      <c r="H1302" s="887">
        <f t="shared" si="108"/>
        <v>3</v>
      </c>
      <c r="I1302" s="887">
        <v>-11.4</v>
      </c>
      <c r="J1302" s="771">
        <f t="shared" si="109"/>
        <v>35.15</v>
      </c>
      <c r="K1302" s="887">
        <v>23.75</v>
      </c>
      <c r="L1302" s="772">
        <f t="shared" si="110"/>
        <v>203.63</v>
      </c>
    </row>
    <row r="1303" spans="2:12" ht="15.75" x14ac:dyDescent="0.25">
      <c r="B1303" s="893" t="e">
        <v>#N/A</v>
      </c>
      <c r="C1303" s="892" t="s">
        <v>885</v>
      </c>
      <c r="D1303" s="891">
        <v>43481</v>
      </c>
      <c r="E1303" s="890">
        <v>235.88</v>
      </c>
      <c r="F1303" s="889"/>
      <c r="G1303" s="888">
        <v>20</v>
      </c>
      <c r="H1303" s="887">
        <f t="shared" si="108"/>
        <v>2</v>
      </c>
      <c r="I1303" s="887">
        <v>-11.76</v>
      </c>
      <c r="J1303" s="771">
        <f t="shared" si="109"/>
        <v>34.299999999999997</v>
      </c>
      <c r="K1303" s="887">
        <v>22.54</v>
      </c>
      <c r="L1303" s="772">
        <f t="shared" si="110"/>
        <v>213.34</v>
      </c>
    </row>
    <row r="1304" spans="2:12" ht="15.75" x14ac:dyDescent="0.25">
      <c r="B1304" s="893" t="e">
        <v>#N/A</v>
      </c>
      <c r="C1304" s="892" t="s">
        <v>881</v>
      </c>
      <c r="D1304" s="891">
        <v>43419</v>
      </c>
      <c r="E1304" s="890">
        <v>0.09</v>
      </c>
      <c r="F1304" s="889"/>
      <c r="G1304" s="888">
        <v>20</v>
      </c>
      <c r="H1304" s="887">
        <f t="shared" si="108"/>
        <v>3</v>
      </c>
      <c r="I1304" s="887">
        <v>0</v>
      </c>
      <c r="J1304" s="771">
        <f t="shared" si="109"/>
        <v>0</v>
      </c>
      <c r="K1304" s="887">
        <v>0</v>
      </c>
      <c r="L1304" s="772">
        <f t="shared" si="110"/>
        <v>0.09</v>
      </c>
    </row>
    <row r="1305" spans="2:12" ht="15.75" x14ac:dyDescent="0.25">
      <c r="B1305" s="893" t="e">
        <v>#N/A</v>
      </c>
      <c r="C1305" s="892" t="s">
        <v>886</v>
      </c>
      <c r="D1305" s="891">
        <v>43497</v>
      </c>
      <c r="E1305" s="890">
        <v>3009.58</v>
      </c>
      <c r="F1305" s="889"/>
      <c r="G1305" s="888">
        <v>20</v>
      </c>
      <c r="H1305" s="887">
        <f t="shared" si="108"/>
        <v>2</v>
      </c>
      <c r="I1305" s="887">
        <v>-150.48000000000002</v>
      </c>
      <c r="J1305" s="771">
        <f t="shared" si="109"/>
        <v>413.82</v>
      </c>
      <c r="K1305" s="887">
        <v>263.33999999999997</v>
      </c>
      <c r="L1305" s="772">
        <f t="shared" si="110"/>
        <v>2746.24</v>
      </c>
    </row>
    <row r="1306" spans="2:12" ht="15.75" x14ac:dyDescent="0.25">
      <c r="B1306" s="893" t="e">
        <v>#N/A</v>
      </c>
      <c r="C1306" s="892" t="s">
        <v>887</v>
      </c>
      <c r="D1306" s="891">
        <v>43481</v>
      </c>
      <c r="E1306" s="890">
        <v>8.7100000000000009</v>
      </c>
      <c r="F1306" s="889"/>
      <c r="G1306" s="888">
        <v>20</v>
      </c>
      <c r="H1306" s="887">
        <f t="shared" si="108"/>
        <v>2</v>
      </c>
      <c r="I1306" s="887">
        <v>-0.48</v>
      </c>
      <c r="J1306" s="771">
        <f t="shared" si="109"/>
        <v>1.3199999999999998</v>
      </c>
      <c r="K1306" s="887">
        <v>0.84</v>
      </c>
      <c r="L1306" s="772">
        <f t="shared" si="110"/>
        <v>7.870000000000001</v>
      </c>
    </row>
    <row r="1307" spans="2:12" ht="15.75" x14ac:dyDescent="0.25">
      <c r="B1307" s="893" t="e">
        <v>#N/A</v>
      </c>
      <c r="C1307" s="892" t="s">
        <v>888</v>
      </c>
      <c r="D1307" s="891">
        <v>43549</v>
      </c>
      <c r="E1307" s="890">
        <v>11.05</v>
      </c>
      <c r="F1307" s="889"/>
      <c r="G1307" s="888">
        <v>20</v>
      </c>
      <c r="H1307" s="887">
        <f t="shared" si="108"/>
        <v>2</v>
      </c>
      <c r="I1307" s="887">
        <v>-0.60000000000000009</v>
      </c>
      <c r="J1307" s="771">
        <f t="shared" si="109"/>
        <v>1.6500000000000001</v>
      </c>
      <c r="K1307" s="887">
        <v>1.05</v>
      </c>
      <c r="L1307" s="772">
        <f t="shared" si="110"/>
        <v>10</v>
      </c>
    </row>
    <row r="1308" spans="2:12" ht="15.75" x14ac:dyDescent="0.25">
      <c r="B1308" s="893" t="e">
        <v>#N/A</v>
      </c>
      <c r="C1308" s="892" t="s">
        <v>881</v>
      </c>
      <c r="D1308" s="891">
        <v>43419</v>
      </c>
      <c r="E1308" s="890">
        <v>-8.2100000000000009</v>
      </c>
      <c r="F1308" s="889"/>
      <c r="G1308" s="888">
        <v>20</v>
      </c>
      <c r="H1308" s="887">
        <f t="shared" si="108"/>
        <v>3</v>
      </c>
      <c r="I1308" s="887">
        <v>0.36</v>
      </c>
      <c r="J1308" s="771">
        <f t="shared" si="109"/>
        <v>-0.96</v>
      </c>
      <c r="K1308" s="887">
        <v>-0.6</v>
      </c>
      <c r="L1308" s="772">
        <f t="shared" si="110"/>
        <v>0</v>
      </c>
    </row>
    <row r="1309" spans="2:12" ht="15.75" x14ac:dyDescent="0.25">
      <c r="B1309" s="893" t="e">
        <v>#N/A</v>
      </c>
      <c r="C1309" s="892" t="s">
        <v>889</v>
      </c>
      <c r="D1309" s="891">
        <v>43577</v>
      </c>
      <c r="E1309" s="890">
        <v>18.850000000000001</v>
      </c>
      <c r="F1309" s="889"/>
      <c r="G1309" s="888">
        <v>20</v>
      </c>
      <c r="H1309" s="887">
        <f t="shared" si="108"/>
        <v>2</v>
      </c>
      <c r="I1309" s="887">
        <v>-0.96</v>
      </c>
      <c r="J1309" s="771">
        <f t="shared" si="109"/>
        <v>2.56</v>
      </c>
      <c r="K1309" s="887">
        <v>1.6</v>
      </c>
      <c r="L1309" s="772">
        <f t="shared" si="110"/>
        <v>17.25</v>
      </c>
    </row>
    <row r="1310" spans="2:12" ht="15.75" x14ac:dyDescent="0.25">
      <c r="B1310" s="893" t="e">
        <v>#N/A</v>
      </c>
      <c r="C1310" s="892" t="s">
        <v>891</v>
      </c>
      <c r="D1310" s="891">
        <v>43530</v>
      </c>
      <c r="E1310" s="890">
        <v>197.9</v>
      </c>
      <c r="F1310" s="889"/>
      <c r="G1310" s="888">
        <v>20</v>
      </c>
      <c r="H1310" s="887">
        <f t="shared" si="108"/>
        <v>2</v>
      </c>
      <c r="I1310" s="887">
        <v>-9.84</v>
      </c>
      <c r="J1310" s="771">
        <f t="shared" si="109"/>
        <v>25.42</v>
      </c>
      <c r="K1310" s="887">
        <v>15.58</v>
      </c>
      <c r="L1310" s="772">
        <f t="shared" si="110"/>
        <v>182.32</v>
      </c>
    </row>
    <row r="1311" spans="2:12" ht="15.75" x14ac:dyDescent="0.25">
      <c r="B1311" s="893" t="e">
        <v>#N/A</v>
      </c>
      <c r="C1311" s="892" t="s">
        <v>890</v>
      </c>
      <c r="D1311" s="891">
        <v>43530</v>
      </c>
      <c r="E1311" s="890">
        <v>239.72</v>
      </c>
      <c r="F1311" s="889"/>
      <c r="G1311" s="888">
        <v>20</v>
      </c>
      <c r="H1311" s="887">
        <f t="shared" si="108"/>
        <v>2</v>
      </c>
      <c r="I1311" s="887">
        <v>-12</v>
      </c>
      <c r="J1311" s="771">
        <f t="shared" si="109"/>
        <v>31</v>
      </c>
      <c r="K1311" s="887">
        <v>19</v>
      </c>
      <c r="L1311" s="772">
        <f t="shared" si="110"/>
        <v>220.72</v>
      </c>
    </row>
    <row r="1312" spans="2:12" ht="15.75" x14ac:dyDescent="0.25">
      <c r="B1312" s="893" t="e">
        <v>#N/A</v>
      </c>
      <c r="C1312" s="892" t="s">
        <v>894</v>
      </c>
      <c r="D1312" s="891">
        <v>43530</v>
      </c>
      <c r="E1312" s="890">
        <v>22.26</v>
      </c>
      <c r="F1312" s="889"/>
      <c r="G1312" s="888">
        <v>20</v>
      </c>
      <c r="H1312" s="887">
        <f t="shared" si="108"/>
        <v>2</v>
      </c>
      <c r="I1312" s="887">
        <v>-1.08</v>
      </c>
      <c r="J1312" s="771">
        <f t="shared" si="109"/>
        <v>2.79</v>
      </c>
      <c r="K1312" s="887">
        <v>1.71</v>
      </c>
      <c r="L1312" s="772">
        <f t="shared" si="110"/>
        <v>20.55</v>
      </c>
    </row>
    <row r="1313" spans="2:12" ht="15.75" x14ac:dyDescent="0.25">
      <c r="B1313" s="893" t="e">
        <v>#N/A</v>
      </c>
      <c r="C1313" s="892" t="s">
        <v>892</v>
      </c>
      <c r="D1313" s="891">
        <v>43530</v>
      </c>
      <c r="E1313" s="890">
        <v>10.81</v>
      </c>
      <c r="F1313" s="889"/>
      <c r="G1313" s="888">
        <v>20</v>
      </c>
      <c r="H1313" s="887">
        <f t="shared" si="108"/>
        <v>2</v>
      </c>
      <c r="I1313" s="887">
        <v>-0.48</v>
      </c>
      <c r="J1313" s="771">
        <f t="shared" si="109"/>
        <v>1.3399999999999999</v>
      </c>
      <c r="K1313" s="887">
        <v>0.86</v>
      </c>
      <c r="L1313" s="772">
        <f t="shared" si="110"/>
        <v>9.9500000000000011</v>
      </c>
    </row>
    <row r="1314" spans="2:12" ht="15.75" x14ac:dyDescent="0.25">
      <c r="B1314" s="893" t="e">
        <v>#N/A</v>
      </c>
      <c r="C1314" s="892" t="s">
        <v>893</v>
      </c>
      <c r="D1314" s="891">
        <v>43530</v>
      </c>
      <c r="E1314" s="890">
        <v>326.56</v>
      </c>
      <c r="F1314" s="889"/>
      <c r="G1314" s="888">
        <v>20</v>
      </c>
      <c r="H1314" s="887">
        <f t="shared" si="108"/>
        <v>2</v>
      </c>
      <c r="I1314" s="887">
        <v>-16.32</v>
      </c>
      <c r="J1314" s="771">
        <f t="shared" si="109"/>
        <v>42.16</v>
      </c>
      <c r="K1314" s="887">
        <v>25.84</v>
      </c>
      <c r="L1314" s="772">
        <f t="shared" si="110"/>
        <v>300.72000000000003</v>
      </c>
    </row>
    <row r="1315" spans="2:12" ht="15.75" x14ac:dyDescent="0.25">
      <c r="B1315" s="893" t="e">
        <v>#N/A</v>
      </c>
      <c r="C1315" s="892" t="s">
        <v>895</v>
      </c>
      <c r="D1315" s="891">
        <v>43530</v>
      </c>
      <c r="E1315" s="890">
        <v>690.07</v>
      </c>
      <c r="F1315" s="889"/>
      <c r="G1315" s="888">
        <v>20</v>
      </c>
      <c r="H1315" s="887">
        <f t="shared" si="108"/>
        <v>2</v>
      </c>
      <c r="I1315" s="887">
        <v>-34.44</v>
      </c>
      <c r="J1315" s="771">
        <f t="shared" si="109"/>
        <v>89.13</v>
      </c>
      <c r="K1315" s="887">
        <v>54.69</v>
      </c>
      <c r="L1315" s="772">
        <f t="shared" si="110"/>
        <v>635.38000000000011</v>
      </c>
    </row>
    <row r="1316" spans="2:12" ht="15.75" x14ac:dyDescent="0.25">
      <c r="B1316" s="893" t="e">
        <v>#N/A</v>
      </c>
      <c r="C1316" s="892" t="s">
        <v>896</v>
      </c>
      <c r="D1316" s="891">
        <v>43409</v>
      </c>
      <c r="E1316" s="890">
        <v>276.16000000000003</v>
      </c>
      <c r="F1316" s="889"/>
      <c r="G1316" s="888">
        <v>20</v>
      </c>
      <c r="H1316" s="887">
        <f t="shared" si="108"/>
        <v>3</v>
      </c>
      <c r="I1316" s="887">
        <v>-13.8</v>
      </c>
      <c r="J1316" s="771">
        <f t="shared" si="109"/>
        <v>35.650000000000006</v>
      </c>
      <c r="K1316" s="887">
        <v>21.85</v>
      </c>
      <c r="L1316" s="772">
        <f t="shared" si="110"/>
        <v>254.31000000000003</v>
      </c>
    </row>
    <row r="1317" spans="2:12" ht="15.75" x14ac:dyDescent="0.25">
      <c r="B1317" s="893" t="e">
        <v>#N/A</v>
      </c>
      <c r="C1317" s="892" t="s">
        <v>897</v>
      </c>
      <c r="D1317" s="891">
        <v>43481</v>
      </c>
      <c r="E1317" s="890">
        <v>10.75</v>
      </c>
      <c r="F1317" s="889"/>
      <c r="G1317" s="888">
        <v>20</v>
      </c>
      <c r="H1317" s="887">
        <f t="shared" si="108"/>
        <v>2</v>
      </c>
      <c r="I1317" s="887">
        <v>-0.48</v>
      </c>
      <c r="J1317" s="771">
        <f t="shared" si="109"/>
        <v>1.28</v>
      </c>
      <c r="K1317" s="887">
        <v>0.8</v>
      </c>
      <c r="L1317" s="772">
        <f t="shared" si="110"/>
        <v>9.9499999999999993</v>
      </c>
    </row>
    <row r="1318" spans="2:12" ht="15.75" x14ac:dyDescent="0.25">
      <c r="B1318" s="893" t="e">
        <v>#N/A</v>
      </c>
      <c r="C1318" s="892" t="s">
        <v>898</v>
      </c>
      <c r="D1318" s="891">
        <v>43487</v>
      </c>
      <c r="E1318" s="890">
        <v>468.97</v>
      </c>
      <c r="F1318" s="889"/>
      <c r="G1318" s="888">
        <v>20</v>
      </c>
      <c r="H1318" s="887">
        <f t="shared" si="108"/>
        <v>2</v>
      </c>
      <c r="I1318" s="887">
        <v>-23.4</v>
      </c>
      <c r="J1318" s="771">
        <f t="shared" si="109"/>
        <v>58.5</v>
      </c>
      <c r="K1318" s="887">
        <v>35.1</v>
      </c>
      <c r="L1318" s="772">
        <f t="shared" si="110"/>
        <v>433.87</v>
      </c>
    </row>
    <row r="1319" spans="2:12" ht="15.75" x14ac:dyDescent="0.25">
      <c r="B1319" s="893" t="e">
        <v>#N/A</v>
      </c>
      <c r="C1319" s="892" t="s">
        <v>899</v>
      </c>
      <c r="D1319" s="891">
        <v>43571</v>
      </c>
      <c r="E1319" s="890">
        <v>52.59</v>
      </c>
      <c r="F1319" s="889"/>
      <c r="G1319" s="888">
        <v>20</v>
      </c>
      <c r="H1319" s="887">
        <f t="shared" si="108"/>
        <v>2</v>
      </c>
      <c r="I1319" s="887">
        <v>-2.64</v>
      </c>
      <c r="J1319" s="771">
        <f t="shared" si="109"/>
        <v>6.6</v>
      </c>
      <c r="K1319" s="887">
        <v>3.96</v>
      </c>
      <c r="L1319" s="772">
        <f t="shared" si="110"/>
        <v>48.63</v>
      </c>
    </row>
    <row r="1320" spans="2:12" ht="15.75" x14ac:dyDescent="0.25">
      <c r="B1320" s="893" t="e">
        <v>#N/A</v>
      </c>
      <c r="C1320" s="892" t="s">
        <v>900</v>
      </c>
      <c r="D1320" s="891">
        <v>43615</v>
      </c>
      <c r="E1320" s="890">
        <v>321.83</v>
      </c>
      <c r="F1320" s="889"/>
      <c r="G1320" s="888">
        <v>20</v>
      </c>
      <c r="H1320" s="887">
        <f t="shared" si="108"/>
        <v>2</v>
      </c>
      <c r="I1320" s="887">
        <v>-16.080000000000002</v>
      </c>
      <c r="J1320" s="771">
        <f t="shared" si="109"/>
        <v>40.200000000000003</v>
      </c>
      <c r="K1320" s="887">
        <v>24.12</v>
      </c>
      <c r="L1320" s="772">
        <f t="shared" si="110"/>
        <v>297.70999999999998</v>
      </c>
    </row>
    <row r="1321" spans="2:12" ht="15.75" x14ac:dyDescent="0.25">
      <c r="B1321" s="893" t="e">
        <v>#N/A</v>
      </c>
      <c r="C1321" s="892" t="s">
        <v>901</v>
      </c>
      <c r="D1321" s="891">
        <v>43643</v>
      </c>
      <c r="E1321" s="890">
        <v>83.81</v>
      </c>
      <c r="F1321" s="889"/>
      <c r="G1321" s="888">
        <v>20</v>
      </c>
      <c r="H1321" s="887">
        <f t="shared" si="108"/>
        <v>2</v>
      </c>
      <c r="I1321" s="887">
        <v>-4.2</v>
      </c>
      <c r="J1321" s="771">
        <f t="shared" si="109"/>
        <v>10.5</v>
      </c>
      <c r="K1321" s="887">
        <v>6.3</v>
      </c>
      <c r="L1321" s="772">
        <f t="shared" si="110"/>
        <v>77.510000000000005</v>
      </c>
    </row>
    <row r="1322" spans="2:12" ht="15.75" x14ac:dyDescent="0.25">
      <c r="B1322" s="893" t="e">
        <v>#N/A</v>
      </c>
      <c r="C1322" s="892" t="s">
        <v>902</v>
      </c>
      <c r="D1322" s="891">
        <v>43689</v>
      </c>
      <c r="E1322" s="890">
        <v>1030.54</v>
      </c>
      <c r="F1322" s="889"/>
      <c r="G1322" s="888">
        <v>20</v>
      </c>
      <c r="H1322" s="887">
        <f t="shared" si="108"/>
        <v>2</v>
      </c>
      <c r="I1322" s="887">
        <v>-51.480000000000004</v>
      </c>
      <c r="J1322" s="771">
        <f t="shared" si="109"/>
        <v>124.41000000000001</v>
      </c>
      <c r="K1322" s="887">
        <v>72.930000000000007</v>
      </c>
      <c r="L1322" s="772">
        <f t="shared" si="110"/>
        <v>957.6099999999999</v>
      </c>
    </row>
    <row r="1323" spans="2:12" ht="15.75" x14ac:dyDescent="0.25">
      <c r="B1323" s="893" t="e">
        <v>#N/A</v>
      </c>
      <c r="C1323" s="892" t="s">
        <v>903</v>
      </c>
      <c r="D1323" s="891">
        <v>43495</v>
      </c>
      <c r="E1323" s="890">
        <v>29.89</v>
      </c>
      <c r="F1323" s="889"/>
      <c r="G1323" s="888">
        <v>20</v>
      </c>
      <c r="H1323" s="887">
        <f t="shared" si="108"/>
        <v>2</v>
      </c>
      <c r="I1323" s="887">
        <v>-1.44</v>
      </c>
      <c r="J1323" s="771">
        <f t="shared" si="109"/>
        <v>3.48</v>
      </c>
      <c r="K1323" s="887">
        <v>2.04</v>
      </c>
      <c r="L1323" s="772">
        <f t="shared" si="110"/>
        <v>27.85</v>
      </c>
    </row>
    <row r="1324" spans="2:12" ht="15.75" x14ac:dyDescent="0.25">
      <c r="B1324" s="893" t="e">
        <v>#N/A</v>
      </c>
      <c r="C1324" s="892" t="s">
        <v>961</v>
      </c>
      <c r="D1324" s="891">
        <v>43530</v>
      </c>
      <c r="E1324" s="890">
        <v>-25</v>
      </c>
      <c r="F1324" s="889"/>
      <c r="G1324" s="888">
        <v>20</v>
      </c>
      <c r="H1324" s="887">
        <f t="shared" si="108"/>
        <v>2</v>
      </c>
      <c r="I1324" s="887">
        <v>1.2000000000000002</v>
      </c>
      <c r="J1324" s="771">
        <f t="shared" si="109"/>
        <v>-2.8000000000000003</v>
      </c>
      <c r="K1324" s="887">
        <v>-1.6</v>
      </c>
      <c r="L1324" s="772">
        <f t="shared" si="110"/>
        <v>0</v>
      </c>
    </row>
    <row r="1325" spans="2:12" ht="15.75" x14ac:dyDescent="0.25">
      <c r="B1325" s="893" t="e">
        <v>#N/A</v>
      </c>
      <c r="C1325" s="892" t="s">
        <v>904</v>
      </c>
      <c r="D1325" s="891">
        <v>43495</v>
      </c>
      <c r="E1325" s="890">
        <v>9.56</v>
      </c>
      <c r="F1325" s="889"/>
      <c r="G1325" s="888">
        <v>20</v>
      </c>
      <c r="H1325" s="887">
        <f t="shared" si="108"/>
        <v>2</v>
      </c>
      <c r="I1325" s="887">
        <v>-0.48</v>
      </c>
      <c r="J1325" s="771">
        <f t="shared" si="109"/>
        <v>1.1200000000000001</v>
      </c>
      <c r="K1325" s="887">
        <v>0.64</v>
      </c>
      <c r="L1325" s="772">
        <f t="shared" si="110"/>
        <v>8.92</v>
      </c>
    </row>
    <row r="1326" spans="2:12" ht="15.75" x14ac:dyDescent="0.25">
      <c r="B1326" s="893" t="e">
        <v>#N/A</v>
      </c>
      <c r="C1326" s="892" t="s">
        <v>905</v>
      </c>
      <c r="D1326" s="891">
        <v>43720</v>
      </c>
      <c r="E1326" s="890">
        <v>366.91</v>
      </c>
      <c r="F1326" s="889"/>
      <c r="G1326" s="888">
        <v>20</v>
      </c>
      <c r="H1326" s="887">
        <f t="shared" si="108"/>
        <v>2</v>
      </c>
      <c r="I1326" s="887">
        <v>-18.36</v>
      </c>
      <c r="J1326" s="771">
        <f t="shared" si="109"/>
        <v>41.31</v>
      </c>
      <c r="K1326" s="887">
        <v>22.95</v>
      </c>
      <c r="L1326" s="772">
        <f t="shared" si="110"/>
        <v>343.96000000000004</v>
      </c>
    </row>
    <row r="1327" spans="2:12" ht="15.75" x14ac:dyDescent="0.25">
      <c r="B1327" s="893" t="e">
        <v>#N/A</v>
      </c>
      <c r="C1327" s="892" t="s">
        <v>961</v>
      </c>
      <c r="D1327" s="891">
        <v>43194</v>
      </c>
      <c r="E1327" s="890">
        <v>-0.37</v>
      </c>
      <c r="F1327" s="889"/>
      <c r="G1327" s="888">
        <v>20</v>
      </c>
      <c r="H1327" s="887">
        <f t="shared" si="108"/>
        <v>3</v>
      </c>
      <c r="I1327" s="887">
        <v>0</v>
      </c>
      <c r="J1327" s="771">
        <f t="shared" si="109"/>
        <v>0</v>
      </c>
      <c r="K1327" s="887">
        <v>0</v>
      </c>
      <c r="L1327" s="772">
        <f t="shared" si="110"/>
        <v>0</v>
      </c>
    </row>
    <row r="1328" spans="2:12" ht="15.75" x14ac:dyDescent="0.25">
      <c r="B1328" s="893" t="e">
        <v>#N/A</v>
      </c>
      <c r="C1328" s="892" t="s">
        <v>906</v>
      </c>
      <c r="D1328" s="891">
        <v>43747</v>
      </c>
      <c r="E1328" s="890">
        <v>94.97</v>
      </c>
      <c r="F1328" s="889"/>
      <c r="G1328" s="888">
        <v>20</v>
      </c>
      <c r="H1328" s="887">
        <f t="shared" si="108"/>
        <v>2</v>
      </c>
      <c r="I1328" s="887">
        <v>-4.8000000000000007</v>
      </c>
      <c r="J1328" s="771">
        <f t="shared" si="109"/>
        <v>10.8</v>
      </c>
      <c r="K1328" s="887">
        <v>6</v>
      </c>
      <c r="L1328" s="772">
        <f t="shared" si="110"/>
        <v>88.97</v>
      </c>
    </row>
    <row r="1329" spans="2:12" ht="15.75" x14ac:dyDescent="0.25">
      <c r="B1329" s="893" t="e">
        <v>#N/A</v>
      </c>
      <c r="C1329" s="892" t="s">
        <v>907</v>
      </c>
      <c r="D1329" s="891">
        <v>43754</v>
      </c>
      <c r="E1329" s="890">
        <v>219.87</v>
      </c>
      <c r="F1329" s="889"/>
      <c r="G1329" s="888">
        <v>20</v>
      </c>
      <c r="H1329" s="887">
        <f t="shared" si="108"/>
        <v>2</v>
      </c>
      <c r="I1329" s="887">
        <v>-11.040000000000001</v>
      </c>
      <c r="J1329" s="771">
        <f t="shared" si="109"/>
        <v>23.92</v>
      </c>
      <c r="K1329" s="887">
        <v>12.88</v>
      </c>
      <c r="L1329" s="772">
        <f t="shared" si="110"/>
        <v>206.99</v>
      </c>
    </row>
    <row r="1330" spans="2:12" ht="15.75" x14ac:dyDescent="0.25">
      <c r="B1330" s="893" t="e">
        <v>#N/A</v>
      </c>
      <c r="C1330" s="892" t="s">
        <v>908</v>
      </c>
      <c r="D1330" s="891">
        <v>43682</v>
      </c>
      <c r="E1330" s="890">
        <v>322.58999999999997</v>
      </c>
      <c r="F1330" s="889"/>
      <c r="G1330" s="888">
        <v>20</v>
      </c>
      <c r="H1330" s="887">
        <f t="shared" si="108"/>
        <v>2</v>
      </c>
      <c r="I1330" s="887">
        <v>-16.080000000000002</v>
      </c>
      <c r="J1330" s="771">
        <f t="shared" si="109"/>
        <v>34.840000000000003</v>
      </c>
      <c r="K1330" s="887">
        <v>18.760000000000002</v>
      </c>
      <c r="L1330" s="772">
        <f t="shared" si="110"/>
        <v>303.83</v>
      </c>
    </row>
    <row r="1331" spans="2:12" ht="15.75" x14ac:dyDescent="0.25">
      <c r="B1331" s="893" t="e">
        <v>#N/A</v>
      </c>
      <c r="C1331" s="892" t="s">
        <v>909</v>
      </c>
      <c r="D1331" s="891">
        <v>43706</v>
      </c>
      <c r="E1331" s="890">
        <v>127.3</v>
      </c>
      <c r="F1331" s="889"/>
      <c r="G1331" s="888">
        <v>20</v>
      </c>
      <c r="H1331" s="887">
        <f t="shared" si="108"/>
        <v>2</v>
      </c>
      <c r="I1331" s="887">
        <v>-6.36</v>
      </c>
      <c r="J1331" s="771">
        <f t="shared" si="109"/>
        <v>13.780000000000001</v>
      </c>
      <c r="K1331" s="887">
        <v>7.42</v>
      </c>
      <c r="L1331" s="772">
        <f t="shared" si="110"/>
        <v>119.88</v>
      </c>
    </row>
    <row r="1332" spans="2:12" ht="15.75" x14ac:dyDescent="0.25">
      <c r="B1332" s="893" t="e">
        <v>#N/A</v>
      </c>
      <c r="C1332" s="892" t="s">
        <v>911</v>
      </c>
      <c r="D1332" s="891">
        <v>43811</v>
      </c>
      <c r="E1332" s="890">
        <v>444.46</v>
      </c>
      <c r="F1332" s="889"/>
      <c r="G1332" s="888">
        <v>20</v>
      </c>
      <c r="H1332" s="887">
        <f t="shared" si="108"/>
        <v>2</v>
      </c>
      <c r="I1332" s="887">
        <v>-22.200000000000003</v>
      </c>
      <c r="J1332" s="771">
        <f t="shared" si="109"/>
        <v>46.25</v>
      </c>
      <c r="K1332" s="887">
        <v>24.05</v>
      </c>
      <c r="L1332" s="772">
        <f t="shared" si="110"/>
        <v>420.40999999999997</v>
      </c>
    </row>
    <row r="1333" spans="2:12" ht="15.75" x14ac:dyDescent="0.25">
      <c r="B1333" s="893" t="e">
        <v>#N/A</v>
      </c>
      <c r="C1333" s="892" t="s">
        <v>910</v>
      </c>
      <c r="D1333" s="891">
        <v>43811</v>
      </c>
      <c r="E1333" s="890">
        <v>296.31</v>
      </c>
      <c r="F1333" s="889"/>
      <c r="G1333" s="888">
        <v>20</v>
      </c>
      <c r="H1333" s="887">
        <f t="shared" si="108"/>
        <v>2</v>
      </c>
      <c r="I1333" s="887">
        <v>-14.76</v>
      </c>
      <c r="J1333" s="771">
        <f t="shared" si="109"/>
        <v>30.75</v>
      </c>
      <c r="K1333" s="887">
        <v>15.99</v>
      </c>
      <c r="L1333" s="772">
        <f t="shared" si="110"/>
        <v>280.32</v>
      </c>
    </row>
    <row r="1334" spans="2:12" ht="15.75" x14ac:dyDescent="0.25">
      <c r="B1334" s="893" t="e">
        <v>#N/A</v>
      </c>
      <c r="C1334" s="892" t="s">
        <v>912</v>
      </c>
      <c r="D1334" s="891">
        <v>43803</v>
      </c>
      <c r="E1334" s="890">
        <v>1836.47</v>
      </c>
      <c r="F1334" s="889"/>
      <c r="G1334" s="888">
        <v>20</v>
      </c>
      <c r="H1334" s="887">
        <f t="shared" si="108"/>
        <v>2</v>
      </c>
      <c r="I1334" s="887">
        <v>-91.800000000000011</v>
      </c>
      <c r="J1334" s="771">
        <f t="shared" si="109"/>
        <v>191.25</v>
      </c>
      <c r="K1334" s="887">
        <v>99.45</v>
      </c>
      <c r="L1334" s="772">
        <f t="shared" si="110"/>
        <v>1737.02</v>
      </c>
    </row>
    <row r="1335" spans="2:12" ht="15.75" x14ac:dyDescent="0.25">
      <c r="B1335" s="893" t="e">
        <v>#N/A</v>
      </c>
      <c r="C1335" s="892" t="s">
        <v>913</v>
      </c>
      <c r="D1335" s="891">
        <v>43803</v>
      </c>
      <c r="E1335" s="890">
        <v>913.68</v>
      </c>
      <c r="F1335" s="889"/>
      <c r="G1335" s="888">
        <v>20</v>
      </c>
      <c r="H1335" s="887">
        <f t="shared" si="108"/>
        <v>2</v>
      </c>
      <c r="I1335" s="887">
        <v>-45.72</v>
      </c>
      <c r="J1335" s="771">
        <f t="shared" si="109"/>
        <v>95.25</v>
      </c>
      <c r="K1335" s="887">
        <v>49.53</v>
      </c>
      <c r="L1335" s="772">
        <f t="shared" si="110"/>
        <v>864.15</v>
      </c>
    </row>
    <row r="1336" spans="2:12" ht="15.75" x14ac:dyDescent="0.25">
      <c r="B1336" s="893" t="e">
        <v>#N/A</v>
      </c>
      <c r="C1336" s="892" t="s">
        <v>914</v>
      </c>
      <c r="D1336" s="891">
        <v>43791</v>
      </c>
      <c r="E1336" s="890">
        <v>34.75</v>
      </c>
      <c r="F1336" s="889"/>
      <c r="G1336" s="888">
        <v>20</v>
      </c>
      <c r="H1336" s="887">
        <f t="shared" si="108"/>
        <v>2</v>
      </c>
      <c r="I1336" s="887">
        <v>-1.6800000000000002</v>
      </c>
      <c r="J1336" s="771">
        <f t="shared" si="109"/>
        <v>3.5100000000000002</v>
      </c>
      <c r="K1336" s="887">
        <v>1.83</v>
      </c>
      <c r="L1336" s="772">
        <f t="shared" si="110"/>
        <v>32.92</v>
      </c>
    </row>
    <row r="1337" spans="2:12" ht="15.75" x14ac:dyDescent="0.25">
      <c r="B1337" s="893" t="e">
        <v>#N/A</v>
      </c>
      <c r="C1337" s="892" t="s">
        <v>915</v>
      </c>
      <c r="D1337" s="891">
        <v>43819</v>
      </c>
      <c r="E1337" s="890">
        <v>1101.96</v>
      </c>
      <c r="F1337" s="889"/>
      <c r="G1337" s="888">
        <v>20</v>
      </c>
      <c r="H1337" s="887">
        <f t="shared" si="108"/>
        <v>2</v>
      </c>
      <c r="I1337" s="887">
        <v>-55.08</v>
      </c>
      <c r="J1337" s="771">
        <f t="shared" si="109"/>
        <v>105.57</v>
      </c>
      <c r="K1337" s="887">
        <v>50.49</v>
      </c>
      <c r="L1337" s="772">
        <f t="shared" si="110"/>
        <v>1051.47</v>
      </c>
    </row>
    <row r="1338" spans="2:12" ht="15.75" x14ac:dyDescent="0.25">
      <c r="B1338" s="893" t="e">
        <v>#N/A</v>
      </c>
      <c r="C1338" s="892" t="s">
        <v>916</v>
      </c>
      <c r="D1338" s="891">
        <v>43843</v>
      </c>
      <c r="E1338" s="890">
        <v>102.08</v>
      </c>
      <c r="F1338" s="889"/>
      <c r="G1338" s="888">
        <v>20</v>
      </c>
      <c r="H1338" s="887">
        <f t="shared" si="108"/>
        <v>1</v>
      </c>
      <c r="I1338" s="887">
        <v>-5.16</v>
      </c>
      <c r="J1338" s="771">
        <f t="shared" si="109"/>
        <v>9.89</v>
      </c>
      <c r="K1338" s="887">
        <v>4.7300000000000004</v>
      </c>
      <c r="L1338" s="772">
        <f t="shared" si="110"/>
        <v>97.35</v>
      </c>
    </row>
    <row r="1339" spans="2:12" ht="15.75" x14ac:dyDescent="0.25">
      <c r="B1339" s="893" t="e">
        <v>#N/A</v>
      </c>
      <c r="C1339" s="892" t="s">
        <v>917</v>
      </c>
      <c r="D1339" s="891">
        <v>43826</v>
      </c>
      <c r="E1339" s="890">
        <v>44.95</v>
      </c>
      <c r="F1339" s="889"/>
      <c r="G1339" s="888">
        <v>20</v>
      </c>
      <c r="H1339" s="887">
        <f t="shared" si="108"/>
        <v>2</v>
      </c>
      <c r="I1339" s="887">
        <v>-2.2800000000000002</v>
      </c>
      <c r="J1339" s="771">
        <f t="shared" si="109"/>
        <v>4.37</v>
      </c>
      <c r="K1339" s="887">
        <v>2.09</v>
      </c>
      <c r="L1339" s="772">
        <f t="shared" si="110"/>
        <v>42.86</v>
      </c>
    </row>
    <row r="1340" spans="2:12" ht="15.75" x14ac:dyDescent="0.25">
      <c r="B1340" s="893" t="e">
        <v>#N/A</v>
      </c>
      <c r="C1340" s="892" t="s">
        <v>918</v>
      </c>
      <c r="D1340" s="891">
        <v>43815</v>
      </c>
      <c r="E1340" s="890">
        <v>5.33</v>
      </c>
      <c r="F1340" s="889"/>
      <c r="G1340" s="888">
        <v>20</v>
      </c>
      <c r="H1340" s="887">
        <f t="shared" si="108"/>
        <v>2</v>
      </c>
      <c r="I1340" s="887">
        <v>-0.24</v>
      </c>
      <c r="J1340" s="771">
        <f t="shared" si="109"/>
        <v>0.45999999999999996</v>
      </c>
      <c r="K1340" s="887">
        <v>0.22</v>
      </c>
      <c r="L1340" s="772">
        <f t="shared" si="110"/>
        <v>5.1100000000000003</v>
      </c>
    </row>
    <row r="1341" spans="2:12" ht="15.75" x14ac:dyDescent="0.25">
      <c r="B1341" s="893" t="e">
        <v>#N/A</v>
      </c>
      <c r="C1341" s="892" t="s">
        <v>919</v>
      </c>
      <c r="D1341" s="891">
        <v>43815</v>
      </c>
      <c r="E1341" s="890">
        <v>5.75</v>
      </c>
      <c r="F1341" s="889"/>
      <c r="G1341" s="888">
        <v>20</v>
      </c>
      <c r="H1341" s="887">
        <f t="shared" si="108"/>
        <v>2</v>
      </c>
      <c r="I1341" s="887">
        <v>-0.24</v>
      </c>
      <c r="J1341" s="771">
        <f t="shared" si="109"/>
        <v>0.45999999999999996</v>
      </c>
      <c r="K1341" s="887">
        <v>0.22</v>
      </c>
      <c r="L1341" s="772">
        <f t="shared" si="110"/>
        <v>5.53</v>
      </c>
    </row>
    <row r="1342" spans="2:12" ht="15.75" x14ac:dyDescent="0.25">
      <c r="B1342" s="893" t="e">
        <v>#N/A</v>
      </c>
      <c r="C1342" s="892" t="s">
        <v>920</v>
      </c>
      <c r="D1342" s="891">
        <v>43830</v>
      </c>
      <c r="E1342" s="890">
        <v>9.3000000000000007</v>
      </c>
      <c r="F1342" s="889"/>
      <c r="G1342" s="888">
        <v>20</v>
      </c>
      <c r="H1342" s="887">
        <f t="shared" si="108"/>
        <v>2</v>
      </c>
      <c r="I1342" s="887">
        <v>-0.48</v>
      </c>
      <c r="J1342" s="771">
        <f t="shared" si="109"/>
        <v>0.91999999999999993</v>
      </c>
      <c r="K1342" s="887">
        <v>0.44</v>
      </c>
      <c r="L1342" s="772">
        <f t="shared" si="110"/>
        <v>8.8600000000000012</v>
      </c>
    </row>
    <row r="1343" spans="2:12" ht="15.75" x14ac:dyDescent="0.25">
      <c r="B1343" s="893" t="e">
        <v>#N/A</v>
      </c>
      <c r="C1343" s="892" t="s">
        <v>921</v>
      </c>
      <c r="D1343" s="891">
        <v>43886</v>
      </c>
      <c r="E1343" s="890">
        <v>207.01</v>
      </c>
      <c r="F1343" s="889"/>
      <c r="G1343" s="888">
        <v>20</v>
      </c>
      <c r="H1343" s="887">
        <f t="shared" si="108"/>
        <v>1</v>
      </c>
      <c r="I1343" s="887">
        <v>-10.32</v>
      </c>
      <c r="J1343" s="771">
        <f t="shared" si="109"/>
        <v>18.920000000000002</v>
      </c>
      <c r="K1343" s="887">
        <v>8.6</v>
      </c>
      <c r="L1343" s="772">
        <f t="shared" si="110"/>
        <v>198.41</v>
      </c>
    </row>
    <row r="1344" spans="2:12" ht="15.75" x14ac:dyDescent="0.25">
      <c r="B1344" s="893" t="e">
        <v>#N/A</v>
      </c>
      <c r="C1344" s="892" t="s">
        <v>912</v>
      </c>
      <c r="D1344" s="891">
        <v>43803</v>
      </c>
      <c r="E1344" s="890">
        <v>568.88</v>
      </c>
      <c r="F1344" s="889"/>
      <c r="G1344" s="888">
        <v>20</v>
      </c>
      <c r="H1344" s="887">
        <f t="shared" si="108"/>
        <v>2</v>
      </c>
      <c r="I1344" s="887">
        <v>-28.44</v>
      </c>
      <c r="J1344" s="771">
        <f t="shared" si="109"/>
        <v>49.769999999999996</v>
      </c>
      <c r="K1344" s="887">
        <v>21.33</v>
      </c>
      <c r="L1344" s="772">
        <f t="shared" si="110"/>
        <v>547.54999999999995</v>
      </c>
    </row>
    <row r="1345" spans="2:12" ht="15.75" x14ac:dyDescent="0.25">
      <c r="B1345" s="893" t="e">
        <v>#N/A</v>
      </c>
      <c r="C1345" s="892" t="s">
        <v>923</v>
      </c>
      <c r="D1345" s="891">
        <v>43495</v>
      </c>
      <c r="E1345" s="890">
        <v>134.69999999999999</v>
      </c>
      <c r="F1345" s="889"/>
      <c r="G1345" s="888">
        <v>20</v>
      </c>
      <c r="H1345" s="887">
        <f t="shared" si="108"/>
        <v>2</v>
      </c>
      <c r="I1345" s="887">
        <v>-6.7200000000000006</v>
      </c>
      <c r="J1345" s="771">
        <f t="shared" si="109"/>
        <v>11.760000000000002</v>
      </c>
      <c r="K1345" s="887">
        <v>5.04</v>
      </c>
      <c r="L1345" s="772">
        <f t="shared" si="110"/>
        <v>129.66</v>
      </c>
    </row>
    <row r="1346" spans="2:12" ht="15.75" x14ac:dyDescent="0.25">
      <c r="B1346" s="893" t="e">
        <v>#N/A</v>
      </c>
      <c r="C1346" s="892" t="s">
        <v>925</v>
      </c>
      <c r="D1346" s="891">
        <v>43868</v>
      </c>
      <c r="E1346" s="890">
        <v>53.66</v>
      </c>
      <c r="F1346" s="889"/>
      <c r="G1346" s="888">
        <v>20</v>
      </c>
      <c r="H1346" s="887">
        <f t="shared" si="108"/>
        <v>1</v>
      </c>
      <c r="I1346" s="887">
        <v>-2.64</v>
      </c>
      <c r="J1346" s="771">
        <f t="shared" si="109"/>
        <v>4.62</v>
      </c>
      <c r="K1346" s="887">
        <v>1.98</v>
      </c>
      <c r="L1346" s="772">
        <f t="shared" si="110"/>
        <v>51.68</v>
      </c>
    </row>
    <row r="1347" spans="2:12" ht="15.75" x14ac:dyDescent="0.25">
      <c r="B1347" s="893" t="e">
        <v>#N/A</v>
      </c>
      <c r="C1347" s="892" t="s">
        <v>924</v>
      </c>
      <c r="D1347" s="891">
        <v>43868</v>
      </c>
      <c r="E1347" s="890">
        <v>10.87</v>
      </c>
      <c r="F1347" s="889"/>
      <c r="G1347" s="888">
        <v>20</v>
      </c>
      <c r="H1347" s="887">
        <f t="shared" si="108"/>
        <v>1</v>
      </c>
      <c r="I1347" s="887">
        <v>-0.60000000000000009</v>
      </c>
      <c r="J1347" s="771">
        <f t="shared" si="109"/>
        <v>1.05</v>
      </c>
      <c r="K1347" s="887">
        <v>0.45</v>
      </c>
      <c r="L1347" s="772">
        <f t="shared" si="110"/>
        <v>10.42</v>
      </c>
    </row>
    <row r="1348" spans="2:12" ht="15.75" x14ac:dyDescent="0.25">
      <c r="B1348" s="893" t="e">
        <v>#N/A</v>
      </c>
      <c r="C1348" s="892" t="s">
        <v>926</v>
      </c>
      <c r="D1348" s="891">
        <v>43929</v>
      </c>
      <c r="E1348" s="890">
        <v>64.52</v>
      </c>
      <c r="F1348" s="889"/>
      <c r="G1348" s="888">
        <v>20</v>
      </c>
      <c r="H1348" s="887">
        <f t="shared" si="108"/>
        <v>1</v>
      </c>
      <c r="I1348" s="887">
        <v>-3.24</v>
      </c>
      <c r="J1348" s="771">
        <f t="shared" si="109"/>
        <v>5.67</v>
      </c>
      <c r="K1348" s="887">
        <v>2.4300000000000002</v>
      </c>
      <c r="L1348" s="772">
        <f t="shared" si="110"/>
        <v>62.089999999999996</v>
      </c>
    </row>
    <row r="1349" spans="2:12" ht="15.75" x14ac:dyDescent="0.25">
      <c r="B1349" s="893" t="e">
        <v>#N/A</v>
      </c>
      <c r="C1349" s="892" t="s">
        <v>929</v>
      </c>
      <c r="D1349" s="891">
        <v>43935</v>
      </c>
      <c r="E1349" s="890">
        <v>107.34</v>
      </c>
      <c r="F1349" s="889"/>
      <c r="G1349" s="888">
        <v>20</v>
      </c>
      <c r="H1349" s="887">
        <f t="shared" si="108"/>
        <v>1</v>
      </c>
      <c r="I1349" s="887">
        <v>-5.4</v>
      </c>
      <c r="J1349" s="771">
        <f t="shared" si="109"/>
        <v>9</v>
      </c>
      <c r="K1349" s="887">
        <v>3.6</v>
      </c>
      <c r="L1349" s="772">
        <f t="shared" si="110"/>
        <v>103.74000000000001</v>
      </c>
    </row>
    <row r="1350" spans="2:12" ht="15.75" x14ac:dyDescent="0.25">
      <c r="B1350" s="893" t="e">
        <v>#N/A</v>
      </c>
      <c r="C1350" s="892" t="s">
        <v>930</v>
      </c>
      <c r="D1350" s="891">
        <v>43935</v>
      </c>
      <c r="E1350" s="890">
        <v>247.03</v>
      </c>
      <c r="F1350" s="889"/>
      <c r="G1350" s="888">
        <v>20</v>
      </c>
      <c r="H1350" s="887">
        <f t="shared" si="108"/>
        <v>1</v>
      </c>
      <c r="I1350" s="887">
        <v>-12.36</v>
      </c>
      <c r="J1350" s="771">
        <f t="shared" si="109"/>
        <v>20.6</v>
      </c>
      <c r="K1350" s="887">
        <v>8.24</v>
      </c>
      <c r="L1350" s="772">
        <f t="shared" si="110"/>
        <v>238.79</v>
      </c>
    </row>
    <row r="1351" spans="2:12" ht="15.75" x14ac:dyDescent="0.25">
      <c r="B1351" s="893" t="e">
        <v>#N/A</v>
      </c>
      <c r="C1351" s="892" t="s">
        <v>931</v>
      </c>
      <c r="D1351" s="891">
        <v>43901</v>
      </c>
      <c r="E1351" s="890">
        <v>94.01</v>
      </c>
      <c r="F1351" s="889"/>
      <c r="G1351" s="888">
        <v>20</v>
      </c>
      <c r="H1351" s="887">
        <f t="shared" si="108"/>
        <v>1</v>
      </c>
      <c r="I1351" s="887">
        <v>-4.68</v>
      </c>
      <c r="J1351" s="771">
        <f t="shared" si="109"/>
        <v>7.8</v>
      </c>
      <c r="K1351" s="887">
        <v>3.12</v>
      </c>
      <c r="L1351" s="772">
        <f t="shared" si="110"/>
        <v>90.89</v>
      </c>
    </row>
    <row r="1352" spans="2:12" ht="15.75" x14ac:dyDescent="0.25">
      <c r="B1352" s="893" t="e">
        <v>#N/A</v>
      </c>
      <c r="C1352" s="892" t="s">
        <v>932</v>
      </c>
      <c r="D1352" s="891">
        <v>43979</v>
      </c>
      <c r="E1352" s="890">
        <v>193.73</v>
      </c>
      <c r="F1352" s="889"/>
      <c r="G1352" s="888">
        <v>20</v>
      </c>
      <c r="H1352" s="887">
        <f t="shared" ref="H1352:H1415" si="111">IF(E1352&lt;&gt;"",IF((TestEOY-D1352)/365&gt;G1352,G1352,ROUNDUP(((TestEOY-D1352)/365),0)),"")</f>
        <v>1</v>
      </c>
      <c r="I1352" s="887">
        <v>-9.7200000000000006</v>
      </c>
      <c r="J1352" s="771">
        <f t="shared" ref="J1352:J1415" si="112">K1352-I1352</f>
        <v>14.580000000000002</v>
      </c>
      <c r="K1352" s="887">
        <v>4.8600000000000003</v>
      </c>
      <c r="L1352" s="772">
        <f t="shared" ref="L1352:L1415" si="113">IFERROR(IF(K1352&gt;E1352,0,(+E1352-K1352))-F1352,"")</f>
        <v>188.86999999999998</v>
      </c>
    </row>
    <row r="1353" spans="2:12" ht="15.75" x14ac:dyDescent="0.25">
      <c r="B1353" s="893" t="e">
        <v>#N/A</v>
      </c>
      <c r="C1353" s="892" t="s">
        <v>933</v>
      </c>
      <c r="D1353" s="891">
        <v>43963</v>
      </c>
      <c r="E1353" s="890">
        <v>20.49</v>
      </c>
      <c r="F1353" s="889"/>
      <c r="G1353" s="888">
        <v>20</v>
      </c>
      <c r="H1353" s="887">
        <f t="shared" si="111"/>
        <v>1</v>
      </c>
      <c r="I1353" s="887">
        <v>-1.08</v>
      </c>
      <c r="J1353" s="771">
        <f t="shared" si="112"/>
        <v>1.62</v>
      </c>
      <c r="K1353" s="887">
        <v>0.54</v>
      </c>
      <c r="L1353" s="772">
        <f t="shared" si="113"/>
        <v>19.95</v>
      </c>
    </row>
    <row r="1354" spans="2:12" ht="15.75" x14ac:dyDescent="0.25">
      <c r="B1354" s="893" t="e">
        <v>#N/A</v>
      </c>
      <c r="C1354" s="892" t="s">
        <v>934</v>
      </c>
      <c r="D1354" s="891">
        <v>43951</v>
      </c>
      <c r="E1354" s="890">
        <v>19.05</v>
      </c>
      <c r="F1354" s="889"/>
      <c r="G1354" s="888">
        <v>20</v>
      </c>
      <c r="H1354" s="887">
        <f t="shared" si="111"/>
        <v>1</v>
      </c>
      <c r="I1354" s="887">
        <v>-0.96</v>
      </c>
      <c r="J1354" s="771">
        <f t="shared" si="112"/>
        <v>1.44</v>
      </c>
      <c r="K1354" s="887">
        <v>0.48</v>
      </c>
      <c r="L1354" s="772">
        <f t="shared" si="113"/>
        <v>18.57</v>
      </c>
    </row>
    <row r="1355" spans="2:12" ht="15.75" x14ac:dyDescent="0.25">
      <c r="B1355" s="893" t="e">
        <v>#N/A</v>
      </c>
      <c r="C1355" s="892" t="s">
        <v>935</v>
      </c>
      <c r="D1355" s="891">
        <v>43970</v>
      </c>
      <c r="E1355" s="890">
        <v>184.2</v>
      </c>
      <c r="F1355" s="889"/>
      <c r="G1355" s="888">
        <v>20</v>
      </c>
      <c r="H1355" s="887">
        <f t="shared" si="111"/>
        <v>1</v>
      </c>
      <c r="I1355" s="887">
        <v>-9.24</v>
      </c>
      <c r="J1355" s="771">
        <f t="shared" si="112"/>
        <v>13.86</v>
      </c>
      <c r="K1355" s="887">
        <v>4.62</v>
      </c>
      <c r="L1355" s="772">
        <f t="shared" si="113"/>
        <v>179.57999999999998</v>
      </c>
    </row>
    <row r="1356" spans="2:12" ht="15.75" x14ac:dyDescent="0.25">
      <c r="B1356" s="893" t="e">
        <v>#N/A</v>
      </c>
      <c r="C1356" s="892" t="s">
        <v>936</v>
      </c>
      <c r="D1356" s="891">
        <v>43998</v>
      </c>
      <c r="E1356" s="890">
        <v>461.47</v>
      </c>
      <c r="F1356" s="889"/>
      <c r="G1356" s="888">
        <v>20</v>
      </c>
      <c r="H1356" s="887">
        <f t="shared" si="111"/>
        <v>1</v>
      </c>
      <c r="I1356" s="887">
        <v>-23.04</v>
      </c>
      <c r="J1356" s="771">
        <f t="shared" si="112"/>
        <v>32.64</v>
      </c>
      <c r="K1356" s="887">
        <v>9.6</v>
      </c>
      <c r="L1356" s="772">
        <f t="shared" si="113"/>
        <v>451.87</v>
      </c>
    </row>
    <row r="1357" spans="2:12" ht="15.75" x14ac:dyDescent="0.25">
      <c r="B1357" s="893" t="e">
        <v>#N/A</v>
      </c>
      <c r="C1357" s="892" t="s">
        <v>937</v>
      </c>
      <c r="D1357" s="891">
        <v>43723</v>
      </c>
      <c r="E1357" s="890">
        <v>57.65</v>
      </c>
      <c r="F1357" s="889"/>
      <c r="G1357" s="888">
        <v>20</v>
      </c>
      <c r="H1357" s="887">
        <f t="shared" si="111"/>
        <v>2</v>
      </c>
      <c r="I1357" s="887">
        <v>-2.88</v>
      </c>
      <c r="J1357" s="771">
        <f t="shared" si="112"/>
        <v>4.08</v>
      </c>
      <c r="K1357" s="887">
        <v>1.2</v>
      </c>
      <c r="L1357" s="772">
        <f t="shared" si="113"/>
        <v>56.449999999999996</v>
      </c>
    </row>
    <row r="1358" spans="2:12" ht="15.75" x14ac:dyDescent="0.25">
      <c r="B1358" s="893" t="e">
        <v>#N/A</v>
      </c>
      <c r="C1358" s="892" t="s">
        <v>938</v>
      </c>
      <c r="D1358" s="891">
        <v>44071</v>
      </c>
      <c r="E1358" s="890">
        <v>13.17</v>
      </c>
      <c r="F1358" s="889"/>
      <c r="G1358" s="888">
        <v>20</v>
      </c>
      <c r="H1358" s="887">
        <f t="shared" si="111"/>
        <v>1</v>
      </c>
      <c r="I1358" s="887">
        <v>-0.60000000000000009</v>
      </c>
      <c r="J1358" s="771">
        <f t="shared" si="112"/>
        <v>0.85000000000000009</v>
      </c>
      <c r="K1358" s="887">
        <v>0.25</v>
      </c>
      <c r="L1358" s="772">
        <f t="shared" si="113"/>
        <v>12.92</v>
      </c>
    </row>
    <row r="1359" spans="2:12" ht="15.75" x14ac:dyDescent="0.25">
      <c r="B1359" s="893" t="e">
        <v>#N/A</v>
      </c>
      <c r="C1359" s="892" t="s">
        <v>939</v>
      </c>
      <c r="D1359" s="891">
        <v>44040</v>
      </c>
      <c r="E1359" s="890">
        <v>33.21</v>
      </c>
      <c r="F1359" s="889"/>
      <c r="G1359" s="888">
        <v>20</v>
      </c>
      <c r="H1359" s="887">
        <f t="shared" si="111"/>
        <v>1</v>
      </c>
      <c r="I1359" s="887">
        <v>-1.6800000000000002</v>
      </c>
      <c r="J1359" s="771">
        <f t="shared" si="112"/>
        <v>2.2400000000000002</v>
      </c>
      <c r="K1359" s="887">
        <v>0.56000000000000005</v>
      </c>
      <c r="L1359" s="772">
        <f t="shared" si="113"/>
        <v>32.65</v>
      </c>
    </row>
    <row r="1360" spans="2:12" ht="15.75" x14ac:dyDescent="0.25">
      <c r="B1360" s="893" t="e">
        <v>#N/A</v>
      </c>
      <c r="C1360" s="892" t="s">
        <v>940</v>
      </c>
      <c r="D1360" s="891">
        <v>43886</v>
      </c>
      <c r="E1360" s="890">
        <v>30.1</v>
      </c>
      <c r="F1360" s="889"/>
      <c r="G1360" s="888">
        <v>20</v>
      </c>
      <c r="H1360" s="887">
        <f t="shared" si="111"/>
        <v>1</v>
      </c>
      <c r="I1360" s="887">
        <v>-1.56</v>
      </c>
      <c r="J1360" s="771">
        <f t="shared" si="112"/>
        <v>2.08</v>
      </c>
      <c r="K1360" s="887">
        <v>0.52</v>
      </c>
      <c r="L1360" s="772">
        <f t="shared" si="113"/>
        <v>29.580000000000002</v>
      </c>
    </row>
    <row r="1361" spans="2:12" ht="15.75" x14ac:dyDescent="0.25">
      <c r="B1361" s="893" t="e">
        <v>#N/A</v>
      </c>
      <c r="C1361" s="892" t="s">
        <v>941</v>
      </c>
      <c r="D1361" s="891">
        <v>43791</v>
      </c>
      <c r="E1361" s="890">
        <v>7.92</v>
      </c>
      <c r="F1361" s="889"/>
      <c r="G1361" s="888">
        <v>20</v>
      </c>
      <c r="H1361" s="887">
        <f t="shared" si="111"/>
        <v>2</v>
      </c>
      <c r="I1361" s="887">
        <v>-0.36</v>
      </c>
      <c r="J1361" s="771">
        <f t="shared" si="112"/>
        <v>0.48</v>
      </c>
      <c r="K1361" s="887">
        <v>0.12</v>
      </c>
      <c r="L1361" s="772">
        <f t="shared" si="113"/>
        <v>7.8</v>
      </c>
    </row>
    <row r="1362" spans="2:12" ht="15.75" x14ac:dyDescent="0.25">
      <c r="B1362" s="893" t="e">
        <v>#N/A</v>
      </c>
      <c r="C1362" s="892" t="s">
        <v>942</v>
      </c>
      <c r="D1362" s="891">
        <v>43791</v>
      </c>
      <c r="E1362" s="890">
        <v>10.73</v>
      </c>
      <c r="F1362" s="889"/>
      <c r="G1362" s="888">
        <v>20</v>
      </c>
      <c r="H1362" s="887">
        <f t="shared" si="111"/>
        <v>2</v>
      </c>
      <c r="I1362" s="887">
        <v>-0.48</v>
      </c>
      <c r="J1362" s="771">
        <f t="shared" si="112"/>
        <v>0.64</v>
      </c>
      <c r="K1362" s="887">
        <v>0.16</v>
      </c>
      <c r="L1362" s="772">
        <f t="shared" si="113"/>
        <v>10.57</v>
      </c>
    </row>
    <row r="1363" spans="2:12" ht="15.75" x14ac:dyDescent="0.25">
      <c r="B1363" s="893" t="e">
        <v>#N/A</v>
      </c>
      <c r="C1363" s="892" t="s">
        <v>943</v>
      </c>
      <c r="D1363" s="891">
        <v>43997</v>
      </c>
      <c r="E1363" s="890">
        <v>286.77999999999997</v>
      </c>
      <c r="F1363" s="889"/>
      <c r="G1363" s="888">
        <v>20</v>
      </c>
      <c r="H1363" s="887">
        <f t="shared" si="111"/>
        <v>1</v>
      </c>
      <c r="I1363" s="887">
        <v>-14.28</v>
      </c>
      <c r="J1363" s="771">
        <f t="shared" si="112"/>
        <v>17.849999999999998</v>
      </c>
      <c r="K1363" s="887">
        <v>3.57</v>
      </c>
      <c r="L1363" s="772">
        <f t="shared" si="113"/>
        <v>283.20999999999998</v>
      </c>
    </row>
    <row r="1364" spans="2:12" ht="15.75" x14ac:dyDescent="0.25">
      <c r="B1364" s="893" t="e">
        <v>#N/A</v>
      </c>
      <c r="C1364" s="892" t="s">
        <v>943</v>
      </c>
      <c r="D1364" s="891">
        <v>43997</v>
      </c>
      <c r="E1364" s="890">
        <v>286.77999999999997</v>
      </c>
      <c r="F1364" s="889"/>
      <c r="G1364" s="888">
        <v>20</v>
      </c>
      <c r="H1364" s="887">
        <f t="shared" si="111"/>
        <v>1</v>
      </c>
      <c r="I1364" s="887">
        <v>-14.28</v>
      </c>
      <c r="J1364" s="771">
        <f t="shared" si="112"/>
        <v>17.849999999999998</v>
      </c>
      <c r="K1364" s="887">
        <v>3.57</v>
      </c>
      <c r="L1364" s="772">
        <f t="shared" si="113"/>
        <v>283.20999999999998</v>
      </c>
    </row>
    <row r="1365" spans="2:12" ht="15.75" x14ac:dyDescent="0.25">
      <c r="B1365" s="893" t="e">
        <v>#N/A</v>
      </c>
      <c r="C1365" s="892" t="s">
        <v>944</v>
      </c>
      <c r="D1365" s="891">
        <v>43696</v>
      </c>
      <c r="E1365" s="890">
        <v>51.82</v>
      </c>
      <c r="F1365" s="889"/>
      <c r="G1365" s="888">
        <v>20</v>
      </c>
      <c r="H1365" s="887">
        <f t="shared" si="111"/>
        <v>2</v>
      </c>
      <c r="I1365" s="887">
        <v>-2.64</v>
      </c>
      <c r="J1365" s="771">
        <f t="shared" si="112"/>
        <v>3.3000000000000003</v>
      </c>
      <c r="K1365" s="887">
        <v>0.66</v>
      </c>
      <c r="L1365" s="772">
        <f t="shared" si="113"/>
        <v>51.160000000000004</v>
      </c>
    </row>
    <row r="1366" spans="2:12" ht="15.75" x14ac:dyDescent="0.25">
      <c r="B1366" s="893" t="e">
        <v>#N/A</v>
      </c>
      <c r="C1366" s="892" t="s">
        <v>945</v>
      </c>
      <c r="D1366" s="891">
        <v>44088</v>
      </c>
      <c r="E1366" s="890">
        <v>21.43</v>
      </c>
      <c r="F1366" s="889"/>
      <c r="G1366" s="888">
        <v>20</v>
      </c>
      <c r="H1366" s="887">
        <f t="shared" si="111"/>
        <v>1</v>
      </c>
      <c r="I1366" s="887">
        <v>-1.08</v>
      </c>
      <c r="J1366" s="771">
        <f t="shared" si="112"/>
        <v>1.35</v>
      </c>
      <c r="K1366" s="887">
        <v>0.27</v>
      </c>
      <c r="L1366" s="772">
        <f t="shared" si="113"/>
        <v>21.16</v>
      </c>
    </row>
    <row r="1367" spans="2:12" ht="15.75" x14ac:dyDescent="0.25">
      <c r="B1367" s="893" t="e">
        <v>#N/A</v>
      </c>
      <c r="C1367" s="892" t="s">
        <v>946</v>
      </c>
      <c r="D1367" s="891">
        <v>44019</v>
      </c>
      <c r="E1367" s="890">
        <v>192.41</v>
      </c>
      <c r="F1367" s="889"/>
      <c r="G1367" s="888">
        <v>20</v>
      </c>
      <c r="H1367" s="887">
        <f t="shared" si="111"/>
        <v>1</v>
      </c>
      <c r="I1367" s="887">
        <v>-9.6000000000000014</v>
      </c>
      <c r="J1367" s="771">
        <f t="shared" si="112"/>
        <v>11.200000000000001</v>
      </c>
      <c r="K1367" s="887">
        <v>1.6</v>
      </c>
      <c r="L1367" s="772">
        <f t="shared" si="113"/>
        <v>190.81</v>
      </c>
    </row>
    <row r="1368" spans="2:12" ht="15.75" x14ac:dyDescent="0.25">
      <c r="B1368" s="893" t="e">
        <v>#N/A</v>
      </c>
      <c r="C1368" s="892" t="s">
        <v>947</v>
      </c>
      <c r="D1368" s="891">
        <v>44054</v>
      </c>
      <c r="E1368" s="890">
        <v>45.14</v>
      </c>
      <c r="F1368" s="889"/>
      <c r="G1368" s="888">
        <v>20</v>
      </c>
      <c r="H1368" s="887">
        <f t="shared" si="111"/>
        <v>1</v>
      </c>
      <c r="I1368" s="887">
        <v>-2.2800000000000002</v>
      </c>
      <c r="J1368" s="771">
        <f t="shared" si="112"/>
        <v>2.66</v>
      </c>
      <c r="K1368" s="887">
        <v>0.38</v>
      </c>
      <c r="L1368" s="772">
        <f t="shared" si="113"/>
        <v>44.76</v>
      </c>
    </row>
    <row r="1369" spans="2:12" ht="15.75" x14ac:dyDescent="0.25">
      <c r="B1369" s="893" t="e">
        <v>#N/A</v>
      </c>
      <c r="C1369" s="892" t="s">
        <v>948</v>
      </c>
      <c r="D1369" s="891">
        <v>44076</v>
      </c>
      <c r="E1369" s="890">
        <v>50.36</v>
      </c>
      <c r="F1369" s="889"/>
      <c r="G1369" s="888">
        <v>20</v>
      </c>
      <c r="H1369" s="887">
        <f t="shared" si="111"/>
        <v>1</v>
      </c>
      <c r="I1369" s="887">
        <v>-2.52</v>
      </c>
      <c r="J1369" s="771">
        <f t="shared" si="112"/>
        <v>2.94</v>
      </c>
      <c r="K1369" s="887">
        <v>0.42</v>
      </c>
      <c r="L1369" s="772">
        <f t="shared" si="113"/>
        <v>49.94</v>
      </c>
    </row>
    <row r="1370" spans="2:12" ht="15.75" x14ac:dyDescent="0.25">
      <c r="B1370" s="893" t="e">
        <v>#N/A</v>
      </c>
      <c r="C1370" s="892" t="s">
        <v>949</v>
      </c>
      <c r="D1370" s="891">
        <v>44076</v>
      </c>
      <c r="E1370" s="890">
        <v>19.739999999999998</v>
      </c>
      <c r="F1370" s="889"/>
      <c r="G1370" s="888">
        <v>20</v>
      </c>
      <c r="H1370" s="887">
        <f t="shared" si="111"/>
        <v>1</v>
      </c>
      <c r="I1370" s="887">
        <v>-0.96</v>
      </c>
      <c r="J1370" s="771">
        <f t="shared" si="112"/>
        <v>1.1199999999999999</v>
      </c>
      <c r="K1370" s="887">
        <v>0.16</v>
      </c>
      <c r="L1370" s="772">
        <f t="shared" si="113"/>
        <v>19.579999999999998</v>
      </c>
    </row>
    <row r="1371" spans="2:12" ht="15.75" x14ac:dyDescent="0.25">
      <c r="B1371" s="893" t="e">
        <v>#N/A</v>
      </c>
      <c r="C1371" s="892" t="s">
        <v>951</v>
      </c>
      <c r="D1371" s="891">
        <v>44126</v>
      </c>
      <c r="E1371" s="890">
        <v>100.03</v>
      </c>
      <c r="F1371" s="889"/>
      <c r="G1371" s="888">
        <v>20</v>
      </c>
      <c r="H1371" s="887">
        <f t="shared" si="111"/>
        <v>1</v>
      </c>
      <c r="I1371" s="887">
        <v>-5.04</v>
      </c>
      <c r="J1371" s="771">
        <f t="shared" si="112"/>
        <v>5.88</v>
      </c>
      <c r="K1371" s="887">
        <v>0.84</v>
      </c>
      <c r="L1371" s="772">
        <f t="shared" si="113"/>
        <v>99.19</v>
      </c>
    </row>
    <row r="1372" spans="2:12" ht="15.75" x14ac:dyDescent="0.25">
      <c r="B1372" s="893" t="e">
        <v>#N/A</v>
      </c>
      <c r="C1372" s="892" t="s">
        <v>952</v>
      </c>
      <c r="D1372" s="891">
        <v>44097</v>
      </c>
      <c r="E1372" s="890">
        <v>36.99</v>
      </c>
      <c r="F1372" s="889"/>
      <c r="G1372" s="888">
        <v>20</v>
      </c>
      <c r="H1372" s="887">
        <f t="shared" si="111"/>
        <v>1</v>
      </c>
      <c r="I1372" s="887">
        <v>-1.7999999999999998</v>
      </c>
      <c r="J1372" s="771">
        <f t="shared" si="112"/>
        <v>2.0999999999999996</v>
      </c>
      <c r="K1372" s="887">
        <v>0.3</v>
      </c>
      <c r="L1372" s="772">
        <f t="shared" si="113"/>
        <v>36.690000000000005</v>
      </c>
    </row>
    <row r="1373" spans="2:12" ht="15.75" x14ac:dyDescent="0.25">
      <c r="B1373" s="893" t="e">
        <v>#N/A</v>
      </c>
      <c r="C1373" s="892" t="s">
        <v>953</v>
      </c>
      <c r="D1373" s="891">
        <v>44168</v>
      </c>
      <c r="E1373" s="890">
        <v>509.79</v>
      </c>
      <c r="F1373" s="889"/>
      <c r="G1373" s="888">
        <v>20</v>
      </c>
      <c r="H1373" s="887">
        <f t="shared" si="111"/>
        <v>1</v>
      </c>
      <c r="I1373" s="887">
        <v>-25.44</v>
      </c>
      <c r="J1373" s="771">
        <f t="shared" si="112"/>
        <v>27.560000000000002</v>
      </c>
      <c r="K1373" s="887">
        <v>2.12</v>
      </c>
      <c r="L1373" s="772">
        <f t="shared" si="113"/>
        <v>507.67</v>
      </c>
    </row>
    <row r="1374" spans="2:12" ht="15.75" x14ac:dyDescent="0.25">
      <c r="B1374" s="893" t="e">
        <v>#N/A</v>
      </c>
      <c r="C1374" s="892" t="s">
        <v>954</v>
      </c>
      <c r="D1374" s="891">
        <v>44018</v>
      </c>
      <c r="E1374" s="890">
        <v>71.62</v>
      </c>
      <c r="F1374" s="889"/>
      <c r="G1374" s="888">
        <v>20</v>
      </c>
      <c r="H1374" s="887">
        <f t="shared" si="111"/>
        <v>1</v>
      </c>
      <c r="I1374" s="887">
        <v>-3.5999999999999996</v>
      </c>
      <c r="J1374" s="771">
        <f t="shared" si="112"/>
        <v>3.8999999999999995</v>
      </c>
      <c r="K1374" s="887">
        <v>0.3</v>
      </c>
      <c r="L1374" s="772">
        <f t="shared" si="113"/>
        <v>71.320000000000007</v>
      </c>
    </row>
    <row r="1375" spans="2:12" ht="15.75" x14ac:dyDescent="0.25">
      <c r="B1375" s="893" t="e">
        <v>#N/A</v>
      </c>
      <c r="C1375" s="892" t="s">
        <v>956</v>
      </c>
      <c r="D1375" s="891">
        <v>44102</v>
      </c>
      <c r="E1375" s="890">
        <v>73.739999999999995</v>
      </c>
      <c r="F1375" s="889"/>
      <c r="G1375" s="888">
        <v>20</v>
      </c>
      <c r="H1375" s="887">
        <f t="shared" si="111"/>
        <v>1</v>
      </c>
      <c r="I1375" s="887">
        <v>-3.7199999999999998</v>
      </c>
      <c r="J1375" s="771">
        <f t="shared" si="112"/>
        <v>4.0299999999999994</v>
      </c>
      <c r="K1375" s="887">
        <v>0.31</v>
      </c>
      <c r="L1375" s="772">
        <f t="shared" si="113"/>
        <v>73.429999999999993</v>
      </c>
    </row>
    <row r="1376" spans="2:12" ht="15.75" x14ac:dyDescent="0.25">
      <c r="B1376" s="893" t="e">
        <v>#N/A</v>
      </c>
      <c r="C1376" s="892" t="s">
        <v>955</v>
      </c>
      <c r="D1376" s="891">
        <v>44102</v>
      </c>
      <c r="E1376" s="890">
        <v>73.739999999999995</v>
      </c>
      <c r="F1376" s="889"/>
      <c r="G1376" s="888">
        <v>20</v>
      </c>
      <c r="H1376" s="887">
        <f t="shared" si="111"/>
        <v>1</v>
      </c>
      <c r="I1376" s="887">
        <v>-3.7199999999999998</v>
      </c>
      <c r="J1376" s="771">
        <f t="shared" si="112"/>
        <v>4.0299999999999994</v>
      </c>
      <c r="K1376" s="887">
        <v>0.31</v>
      </c>
      <c r="L1376" s="772">
        <f t="shared" si="113"/>
        <v>73.429999999999993</v>
      </c>
    </row>
    <row r="1377" spans="2:12" ht="15.75" x14ac:dyDescent="0.25">
      <c r="B1377" s="893" t="e">
        <v>#N/A</v>
      </c>
      <c r="C1377" s="892" t="s">
        <v>957</v>
      </c>
      <c r="D1377" s="891">
        <v>43889</v>
      </c>
      <c r="E1377" s="890">
        <v>283.97000000000003</v>
      </c>
      <c r="F1377" s="889"/>
      <c r="G1377" s="888">
        <v>20</v>
      </c>
      <c r="H1377" s="887">
        <f t="shared" si="111"/>
        <v>1</v>
      </c>
      <c r="I1377" s="887">
        <v>-14.16</v>
      </c>
      <c r="J1377" s="771">
        <f t="shared" si="112"/>
        <v>15.34</v>
      </c>
      <c r="K1377" s="887">
        <v>1.18</v>
      </c>
      <c r="L1377" s="772">
        <f t="shared" si="113"/>
        <v>282.79000000000002</v>
      </c>
    </row>
    <row r="1378" spans="2:12" ht="15.75" x14ac:dyDescent="0.25">
      <c r="B1378" s="893" t="e">
        <v>#N/A</v>
      </c>
      <c r="C1378" s="892" t="s">
        <v>958</v>
      </c>
      <c r="D1378" s="891">
        <v>44076</v>
      </c>
      <c r="E1378" s="890">
        <v>56.59</v>
      </c>
      <c r="F1378" s="889"/>
      <c r="G1378" s="888">
        <v>20</v>
      </c>
      <c r="H1378" s="887">
        <f t="shared" si="111"/>
        <v>1</v>
      </c>
      <c r="I1378" s="887">
        <v>-2.88</v>
      </c>
      <c r="J1378" s="771">
        <f t="shared" si="112"/>
        <v>3.12</v>
      </c>
      <c r="K1378" s="887">
        <v>0.24</v>
      </c>
      <c r="L1378" s="772">
        <f t="shared" si="113"/>
        <v>56.35</v>
      </c>
    </row>
    <row r="1379" spans="2:12" ht="15.75" x14ac:dyDescent="0.25">
      <c r="B1379" s="893" t="e">
        <v>#N/A</v>
      </c>
      <c r="C1379" s="892" t="s">
        <v>959</v>
      </c>
      <c r="D1379" s="891">
        <v>44141</v>
      </c>
      <c r="E1379" s="890">
        <v>145</v>
      </c>
      <c r="F1379" s="889"/>
      <c r="G1379" s="888">
        <v>20</v>
      </c>
      <c r="H1379" s="887">
        <f t="shared" si="111"/>
        <v>1</v>
      </c>
      <c r="I1379" s="887">
        <v>-7.1999999999999993</v>
      </c>
      <c r="J1379" s="771">
        <f t="shared" si="112"/>
        <v>7.7999999999999989</v>
      </c>
      <c r="K1379" s="887">
        <v>0.6</v>
      </c>
      <c r="L1379" s="772">
        <f t="shared" si="113"/>
        <v>144.4</v>
      </c>
    </row>
    <row r="1380" spans="2:12" ht="15.75" x14ac:dyDescent="0.25">
      <c r="B1380" s="893" t="s">
        <v>308</v>
      </c>
      <c r="C1380" s="892" t="s">
        <v>962</v>
      </c>
      <c r="D1380" s="891">
        <v>42735</v>
      </c>
      <c r="E1380" s="890">
        <v>5787.68</v>
      </c>
      <c r="F1380" s="889"/>
      <c r="G1380" s="888">
        <v>20</v>
      </c>
      <c r="H1380" s="887">
        <f t="shared" si="111"/>
        <v>5</v>
      </c>
      <c r="I1380" s="887">
        <v>-289.92</v>
      </c>
      <c r="J1380" s="771">
        <f t="shared" si="112"/>
        <v>1341.26</v>
      </c>
      <c r="K1380" s="887">
        <v>1051.3399999999999</v>
      </c>
      <c r="L1380" s="772">
        <f t="shared" si="113"/>
        <v>4736.34</v>
      </c>
    </row>
    <row r="1381" spans="2:12" ht="15.75" x14ac:dyDescent="0.25">
      <c r="B1381" s="893" t="s">
        <v>308</v>
      </c>
      <c r="C1381" s="892" t="s">
        <v>963</v>
      </c>
      <c r="D1381" s="891">
        <v>42947</v>
      </c>
      <c r="E1381" s="890">
        <v>2111.86</v>
      </c>
      <c r="F1381" s="889"/>
      <c r="G1381" s="888">
        <v>20</v>
      </c>
      <c r="H1381" s="887">
        <f t="shared" si="111"/>
        <v>4</v>
      </c>
      <c r="I1381" s="887">
        <v>-105.84</v>
      </c>
      <c r="J1381" s="771">
        <f t="shared" si="112"/>
        <v>463.03999999999996</v>
      </c>
      <c r="K1381" s="887">
        <v>357.2</v>
      </c>
      <c r="L1381" s="772">
        <f t="shared" si="113"/>
        <v>1754.66</v>
      </c>
    </row>
    <row r="1382" spans="2:12" ht="15.75" x14ac:dyDescent="0.25">
      <c r="B1382" s="893" t="s">
        <v>308</v>
      </c>
      <c r="C1382" s="892" t="s">
        <v>964</v>
      </c>
      <c r="D1382" s="891">
        <v>42947</v>
      </c>
      <c r="E1382" s="890">
        <v>2634.52</v>
      </c>
      <c r="F1382" s="889"/>
      <c r="G1382" s="888">
        <v>20</v>
      </c>
      <c r="H1382" s="887">
        <f t="shared" si="111"/>
        <v>4</v>
      </c>
      <c r="I1382" s="887">
        <v>-132</v>
      </c>
      <c r="J1382" s="771">
        <f t="shared" si="112"/>
        <v>577.49</v>
      </c>
      <c r="K1382" s="887">
        <v>445.49</v>
      </c>
      <c r="L1382" s="772">
        <f t="shared" si="113"/>
        <v>2189.0299999999997</v>
      </c>
    </row>
    <row r="1383" spans="2:12" ht="15.75" x14ac:dyDescent="0.25">
      <c r="B1383" s="893" t="s">
        <v>308</v>
      </c>
      <c r="C1383" s="892" t="s">
        <v>965</v>
      </c>
      <c r="D1383" s="891">
        <v>43803</v>
      </c>
      <c r="E1383" s="890">
        <v>9186.91</v>
      </c>
      <c r="F1383" s="889"/>
      <c r="G1383" s="888">
        <v>20</v>
      </c>
      <c r="H1383" s="887">
        <f t="shared" si="111"/>
        <v>2</v>
      </c>
      <c r="I1383" s="887">
        <v>-459.36</v>
      </c>
      <c r="J1383" s="771">
        <f t="shared" si="112"/>
        <v>957</v>
      </c>
      <c r="K1383" s="887">
        <v>497.64</v>
      </c>
      <c r="L1383" s="772">
        <f t="shared" si="113"/>
        <v>8689.27</v>
      </c>
    </row>
    <row r="1384" spans="2:12" ht="15.75" x14ac:dyDescent="0.25">
      <c r="B1384" s="893" t="s">
        <v>308</v>
      </c>
      <c r="C1384" s="892" t="s">
        <v>966</v>
      </c>
      <c r="D1384" s="891">
        <v>43803</v>
      </c>
      <c r="E1384" s="890">
        <v>8353.35</v>
      </c>
      <c r="F1384" s="889"/>
      <c r="G1384" s="888">
        <v>20</v>
      </c>
      <c r="H1384" s="887">
        <f t="shared" si="111"/>
        <v>2</v>
      </c>
      <c r="I1384" s="887">
        <v>-417.72</v>
      </c>
      <c r="J1384" s="771">
        <f t="shared" si="112"/>
        <v>870.25</v>
      </c>
      <c r="K1384" s="887">
        <v>452.53</v>
      </c>
      <c r="L1384" s="772">
        <f t="shared" si="113"/>
        <v>7900.8200000000006</v>
      </c>
    </row>
    <row r="1385" spans="2:12" ht="15.75" x14ac:dyDescent="0.25">
      <c r="B1385" s="893" t="s">
        <v>308</v>
      </c>
      <c r="C1385" s="892" t="s">
        <v>967</v>
      </c>
      <c r="D1385" s="891">
        <v>43998</v>
      </c>
      <c r="E1385" s="890">
        <v>7894.6</v>
      </c>
      <c r="F1385" s="889"/>
      <c r="G1385" s="888">
        <v>20</v>
      </c>
      <c r="H1385" s="887">
        <f t="shared" si="111"/>
        <v>1</v>
      </c>
      <c r="I1385" s="887">
        <v>-394.68</v>
      </c>
      <c r="J1385" s="771">
        <f t="shared" si="112"/>
        <v>559.13</v>
      </c>
      <c r="K1385" s="887">
        <v>164.45</v>
      </c>
      <c r="L1385" s="772">
        <f t="shared" si="113"/>
        <v>7730.1500000000005</v>
      </c>
    </row>
    <row r="1386" spans="2:12" ht="15.75" x14ac:dyDescent="0.25">
      <c r="B1386" s="893" t="s">
        <v>308</v>
      </c>
      <c r="C1386" s="892" t="s">
        <v>968</v>
      </c>
      <c r="D1386" s="891">
        <v>44012</v>
      </c>
      <c r="E1386" s="890">
        <v>3698.03</v>
      </c>
      <c r="F1386" s="889"/>
      <c r="G1386" s="888">
        <v>20</v>
      </c>
      <c r="H1386" s="887">
        <f t="shared" si="111"/>
        <v>1</v>
      </c>
      <c r="I1386" s="887">
        <v>-184.92000000000002</v>
      </c>
      <c r="J1386" s="771">
        <f t="shared" si="112"/>
        <v>246.56</v>
      </c>
      <c r="K1386" s="887">
        <v>61.64</v>
      </c>
      <c r="L1386" s="772">
        <f t="shared" si="113"/>
        <v>3636.3900000000003</v>
      </c>
    </row>
    <row r="1387" spans="2:12" ht="15.75" x14ac:dyDescent="0.25">
      <c r="B1387" s="893" t="s">
        <v>308</v>
      </c>
      <c r="C1387" s="892" t="s">
        <v>969</v>
      </c>
      <c r="D1387" s="891">
        <v>44012</v>
      </c>
      <c r="E1387" s="890">
        <v>6265.99</v>
      </c>
      <c r="F1387" s="889"/>
      <c r="G1387" s="888">
        <v>20</v>
      </c>
      <c r="H1387" s="887">
        <f t="shared" si="111"/>
        <v>1</v>
      </c>
      <c r="I1387" s="887">
        <v>-313.32</v>
      </c>
      <c r="J1387" s="771">
        <f t="shared" si="112"/>
        <v>417.76</v>
      </c>
      <c r="K1387" s="887">
        <v>104.44</v>
      </c>
      <c r="L1387" s="772">
        <f t="shared" si="113"/>
        <v>6161.55</v>
      </c>
    </row>
    <row r="1388" spans="2:12" ht="15.75" x14ac:dyDescent="0.25">
      <c r="B1388" s="893" t="s">
        <v>308</v>
      </c>
      <c r="C1388" s="892" t="s">
        <v>970</v>
      </c>
      <c r="D1388" s="891">
        <v>44012</v>
      </c>
      <c r="E1388" s="890">
        <v>3698.46</v>
      </c>
      <c r="F1388" s="889"/>
      <c r="G1388" s="888">
        <v>20</v>
      </c>
      <c r="H1388" s="887">
        <f t="shared" si="111"/>
        <v>1</v>
      </c>
      <c r="I1388" s="887">
        <v>-184.92000000000002</v>
      </c>
      <c r="J1388" s="771">
        <f t="shared" si="112"/>
        <v>246.56</v>
      </c>
      <c r="K1388" s="887">
        <v>61.64</v>
      </c>
      <c r="L1388" s="772">
        <f t="shared" si="113"/>
        <v>3636.82</v>
      </c>
    </row>
    <row r="1389" spans="2:12" ht="15.75" x14ac:dyDescent="0.25">
      <c r="B1389" s="893" t="s">
        <v>308</v>
      </c>
      <c r="C1389" s="892" t="s">
        <v>971</v>
      </c>
      <c r="D1389" s="891">
        <v>44012</v>
      </c>
      <c r="E1389" s="890">
        <v>3698.46</v>
      </c>
      <c r="F1389" s="889"/>
      <c r="G1389" s="888">
        <v>20</v>
      </c>
      <c r="H1389" s="887">
        <f t="shared" si="111"/>
        <v>1</v>
      </c>
      <c r="I1389" s="887">
        <v>-184.92000000000002</v>
      </c>
      <c r="J1389" s="771">
        <f t="shared" si="112"/>
        <v>246.56</v>
      </c>
      <c r="K1389" s="887">
        <v>61.64</v>
      </c>
      <c r="L1389" s="772">
        <f t="shared" si="113"/>
        <v>3636.82</v>
      </c>
    </row>
    <row r="1390" spans="2:12" ht="15.75" x14ac:dyDescent="0.25">
      <c r="B1390" s="893" t="s">
        <v>308</v>
      </c>
      <c r="C1390" s="892" t="s">
        <v>972</v>
      </c>
      <c r="D1390" s="891">
        <v>44012</v>
      </c>
      <c r="E1390" s="890">
        <v>3698.49</v>
      </c>
      <c r="F1390" s="889"/>
      <c r="G1390" s="888">
        <v>20</v>
      </c>
      <c r="H1390" s="887">
        <f t="shared" si="111"/>
        <v>1</v>
      </c>
      <c r="I1390" s="887">
        <v>-184.92000000000002</v>
      </c>
      <c r="J1390" s="771">
        <f t="shared" si="112"/>
        <v>246.56</v>
      </c>
      <c r="K1390" s="887">
        <v>61.64</v>
      </c>
      <c r="L1390" s="772">
        <f t="shared" si="113"/>
        <v>3636.85</v>
      </c>
    </row>
    <row r="1391" spans="2:12" ht="15.75" x14ac:dyDescent="0.25">
      <c r="B1391" s="893" t="s">
        <v>308</v>
      </c>
      <c r="C1391" s="892" t="s">
        <v>973</v>
      </c>
      <c r="D1391" s="891">
        <v>44012</v>
      </c>
      <c r="E1391" s="890">
        <v>3698.46</v>
      </c>
      <c r="F1391" s="889"/>
      <c r="G1391" s="888">
        <v>20</v>
      </c>
      <c r="H1391" s="887">
        <f t="shared" si="111"/>
        <v>1</v>
      </c>
      <c r="I1391" s="887">
        <v>-184.92000000000002</v>
      </c>
      <c r="J1391" s="771">
        <f t="shared" si="112"/>
        <v>246.56</v>
      </c>
      <c r="K1391" s="887">
        <v>61.64</v>
      </c>
      <c r="L1391" s="772">
        <f t="shared" si="113"/>
        <v>3636.82</v>
      </c>
    </row>
    <row r="1392" spans="2:12" ht="15.75" x14ac:dyDescent="0.25">
      <c r="B1392" s="893" t="s">
        <v>308</v>
      </c>
      <c r="C1392" s="892" t="s">
        <v>974</v>
      </c>
      <c r="D1392" s="891">
        <v>43997</v>
      </c>
      <c r="E1392" s="890">
        <v>5360.9</v>
      </c>
      <c r="F1392" s="889"/>
      <c r="G1392" s="888">
        <v>20</v>
      </c>
      <c r="H1392" s="887">
        <f t="shared" si="111"/>
        <v>1</v>
      </c>
      <c r="I1392" s="887">
        <v>-268.08</v>
      </c>
      <c r="J1392" s="771">
        <f t="shared" si="112"/>
        <v>335.09999999999997</v>
      </c>
      <c r="K1392" s="887">
        <v>67.02</v>
      </c>
      <c r="L1392" s="772">
        <f t="shared" si="113"/>
        <v>5293.8799999999992</v>
      </c>
    </row>
    <row r="1393" spans="2:12" ht="15.75" x14ac:dyDescent="0.25">
      <c r="B1393" s="893" t="s">
        <v>308</v>
      </c>
      <c r="C1393" s="892" t="s">
        <v>975</v>
      </c>
      <c r="D1393" s="891">
        <v>43997</v>
      </c>
      <c r="E1393" s="890">
        <v>5360.89</v>
      </c>
      <c r="F1393" s="889"/>
      <c r="G1393" s="888">
        <v>20</v>
      </c>
      <c r="H1393" s="887">
        <f t="shared" si="111"/>
        <v>1</v>
      </c>
      <c r="I1393" s="887">
        <v>-268.08</v>
      </c>
      <c r="J1393" s="771">
        <f t="shared" si="112"/>
        <v>335.09999999999997</v>
      </c>
      <c r="K1393" s="887">
        <v>67.02</v>
      </c>
      <c r="L1393" s="772">
        <f t="shared" si="113"/>
        <v>5293.87</v>
      </c>
    </row>
    <row r="1394" spans="2:12" ht="15.75" x14ac:dyDescent="0.25">
      <c r="B1394" s="893" t="s">
        <v>308</v>
      </c>
      <c r="C1394" s="892" t="s">
        <v>976</v>
      </c>
      <c r="D1394" s="891">
        <v>43696</v>
      </c>
      <c r="E1394" s="890">
        <v>4347.2299999999996</v>
      </c>
      <c r="F1394" s="889"/>
      <c r="G1394" s="888">
        <v>20</v>
      </c>
      <c r="H1394" s="887">
        <f t="shared" si="111"/>
        <v>2</v>
      </c>
      <c r="I1394" s="887">
        <v>-217.32</v>
      </c>
      <c r="J1394" s="771">
        <f t="shared" si="112"/>
        <v>271.64999999999998</v>
      </c>
      <c r="K1394" s="887">
        <v>54.33</v>
      </c>
      <c r="L1394" s="772">
        <f t="shared" si="113"/>
        <v>4292.8999999999996</v>
      </c>
    </row>
    <row r="1395" spans="2:12" ht="15.75" x14ac:dyDescent="0.25">
      <c r="B1395" s="893" t="e">
        <v>#N/A</v>
      </c>
      <c r="C1395" s="892" t="s">
        <v>965</v>
      </c>
      <c r="D1395" s="891">
        <v>43803</v>
      </c>
      <c r="E1395" s="890">
        <v>99.28</v>
      </c>
      <c r="F1395" s="889"/>
      <c r="G1395" s="888">
        <v>20</v>
      </c>
      <c r="H1395" s="887">
        <f t="shared" si="111"/>
        <v>2</v>
      </c>
      <c r="I1395" s="887">
        <v>-4.92</v>
      </c>
      <c r="J1395" s="771">
        <f t="shared" si="112"/>
        <v>10.25</v>
      </c>
      <c r="K1395" s="887">
        <v>5.33</v>
      </c>
      <c r="L1395" s="772">
        <f t="shared" si="113"/>
        <v>93.95</v>
      </c>
    </row>
    <row r="1396" spans="2:12" ht="15.75" x14ac:dyDescent="0.25">
      <c r="B1396" s="893" t="e">
        <v>#N/A</v>
      </c>
      <c r="C1396" s="892" t="s">
        <v>966</v>
      </c>
      <c r="D1396" s="891">
        <v>43803</v>
      </c>
      <c r="E1396" s="890">
        <v>90.28</v>
      </c>
      <c r="F1396" s="889"/>
      <c r="G1396" s="888">
        <v>20</v>
      </c>
      <c r="H1396" s="887">
        <f t="shared" si="111"/>
        <v>2</v>
      </c>
      <c r="I1396" s="887">
        <v>-4.5600000000000005</v>
      </c>
      <c r="J1396" s="771">
        <f t="shared" si="112"/>
        <v>9.5</v>
      </c>
      <c r="K1396" s="887">
        <v>4.9400000000000004</v>
      </c>
      <c r="L1396" s="772">
        <f t="shared" si="113"/>
        <v>85.34</v>
      </c>
    </row>
    <row r="1397" spans="2:12" ht="15.75" x14ac:dyDescent="0.25">
      <c r="B1397" s="893" t="e">
        <v>#N/A</v>
      </c>
      <c r="C1397" s="892" t="s">
        <v>967</v>
      </c>
      <c r="D1397" s="891">
        <v>43998</v>
      </c>
      <c r="E1397" s="890">
        <v>203.78</v>
      </c>
      <c r="F1397" s="889"/>
      <c r="G1397" s="888">
        <v>20</v>
      </c>
      <c r="H1397" s="887">
        <f t="shared" si="111"/>
        <v>1</v>
      </c>
      <c r="I1397" s="887">
        <v>-10.199999999999999</v>
      </c>
      <c r="J1397" s="771">
        <f t="shared" si="112"/>
        <v>14.45</v>
      </c>
      <c r="K1397" s="887">
        <v>4.25</v>
      </c>
      <c r="L1397" s="772">
        <f t="shared" si="113"/>
        <v>199.53</v>
      </c>
    </row>
    <row r="1398" spans="2:12" ht="15.75" x14ac:dyDescent="0.25">
      <c r="B1398" s="893" t="e">
        <v>#N/A</v>
      </c>
      <c r="C1398" s="892" t="s">
        <v>968</v>
      </c>
      <c r="D1398" s="891">
        <v>44012</v>
      </c>
      <c r="E1398" s="890">
        <v>40.29</v>
      </c>
      <c r="F1398" s="889"/>
      <c r="G1398" s="888">
        <v>20</v>
      </c>
      <c r="H1398" s="887">
        <f t="shared" si="111"/>
        <v>1</v>
      </c>
      <c r="I1398" s="887">
        <v>-2.04</v>
      </c>
      <c r="J1398" s="771">
        <f t="shared" si="112"/>
        <v>2.72</v>
      </c>
      <c r="K1398" s="887">
        <v>0.68</v>
      </c>
      <c r="L1398" s="772">
        <f t="shared" si="113"/>
        <v>39.61</v>
      </c>
    </row>
    <row r="1399" spans="2:12" ht="15.75" x14ac:dyDescent="0.25">
      <c r="B1399" s="893" t="e">
        <v>#N/A</v>
      </c>
      <c r="C1399" s="892" t="s">
        <v>970</v>
      </c>
      <c r="D1399" s="891">
        <v>44012</v>
      </c>
      <c r="E1399" s="890">
        <v>40.299999999999997</v>
      </c>
      <c r="F1399" s="889"/>
      <c r="G1399" s="888">
        <v>20</v>
      </c>
      <c r="H1399" s="887">
        <f t="shared" si="111"/>
        <v>1</v>
      </c>
      <c r="I1399" s="887">
        <v>-2.04</v>
      </c>
      <c r="J1399" s="771">
        <f t="shared" si="112"/>
        <v>2.72</v>
      </c>
      <c r="K1399" s="887">
        <v>0.68</v>
      </c>
      <c r="L1399" s="772">
        <f t="shared" si="113"/>
        <v>39.619999999999997</v>
      </c>
    </row>
    <row r="1400" spans="2:12" ht="15.75" x14ac:dyDescent="0.25">
      <c r="B1400" s="893" t="e">
        <v>#N/A</v>
      </c>
      <c r="C1400" s="892" t="s">
        <v>971</v>
      </c>
      <c r="D1400" s="891">
        <v>44012</v>
      </c>
      <c r="E1400" s="890">
        <v>40.299999999999997</v>
      </c>
      <c r="F1400" s="889"/>
      <c r="G1400" s="888">
        <v>20</v>
      </c>
      <c r="H1400" s="887">
        <f t="shared" si="111"/>
        <v>1</v>
      </c>
      <c r="I1400" s="887">
        <v>-2.04</v>
      </c>
      <c r="J1400" s="771">
        <f t="shared" si="112"/>
        <v>2.72</v>
      </c>
      <c r="K1400" s="887">
        <v>0.68</v>
      </c>
      <c r="L1400" s="772">
        <f t="shared" si="113"/>
        <v>39.619999999999997</v>
      </c>
    </row>
    <row r="1401" spans="2:12" ht="15.75" x14ac:dyDescent="0.25">
      <c r="B1401" s="893" t="e">
        <v>#N/A</v>
      </c>
      <c r="C1401" s="892" t="s">
        <v>969</v>
      </c>
      <c r="D1401" s="891">
        <v>44012</v>
      </c>
      <c r="E1401" s="890">
        <v>68.28</v>
      </c>
      <c r="F1401" s="889"/>
      <c r="G1401" s="888">
        <v>20</v>
      </c>
      <c r="H1401" s="887">
        <f t="shared" si="111"/>
        <v>1</v>
      </c>
      <c r="I1401" s="887">
        <v>-3.3600000000000003</v>
      </c>
      <c r="J1401" s="771">
        <f t="shared" si="112"/>
        <v>4.4800000000000004</v>
      </c>
      <c r="K1401" s="887">
        <v>1.1200000000000001</v>
      </c>
      <c r="L1401" s="772">
        <f t="shared" si="113"/>
        <v>67.16</v>
      </c>
    </row>
    <row r="1402" spans="2:12" ht="15.75" x14ac:dyDescent="0.25">
      <c r="B1402" s="893" t="e">
        <v>#N/A</v>
      </c>
      <c r="C1402" s="892" t="s">
        <v>973</v>
      </c>
      <c r="D1402" s="891">
        <v>44012</v>
      </c>
      <c r="E1402" s="890">
        <v>40.299999999999997</v>
      </c>
      <c r="F1402" s="889"/>
      <c r="G1402" s="888">
        <v>20</v>
      </c>
      <c r="H1402" s="887">
        <f t="shared" si="111"/>
        <v>1</v>
      </c>
      <c r="I1402" s="887">
        <v>-2.04</v>
      </c>
      <c r="J1402" s="771">
        <f t="shared" si="112"/>
        <v>2.72</v>
      </c>
      <c r="K1402" s="887">
        <v>0.68</v>
      </c>
      <c r="L1402" s="772">
        <f t="shared" si="113"/>
        <v>39.619999999999997</v>
      </c>
    </row>
    <row r="1403" spans="2:12" ht="15.75" x14ac:dyDescent="0.25">
      <c r="B1403" s="893" t="e">
        <v>#N/A</v>
      </c>
      <c r="C1403" s="892" t="s">
        <v>972</v>
      </c>
      <c r="D1403" s="891">
        <v>44012</v>
      </c>
      <c r="E1403" s="890">
        <v>40.299999999999997</v>
      </c>
      <c r="F1403" s="889"/>
      <c r="G1403" s="888">
        <v>20</v>
      </c>
      <c r="H1403" s="887">
        <f t="shared" si="111"/>
        <v>1</v>
      </c>
      <c r="I1403" s="887">
        <v>-2.04</v>
      </c>
      <c r="J1403" s="771">
        <f t="shared" si="112"/>
        <v>2.72</v>
      </c>
      <c r="K1403" s="887">
        <v>0.68</v>
      </c>
      <c r="L1403" s="772">
        <f t="shared" si="113"/>
        <v>39.619999999999997</v>
      </c>
    </row>
    <row r="1404" spans="2:12" ht="15.75" x14ac:dyDescent="0.25">
      <c r="B1404" s="893" t="e">
        <v>#N/A</v>
      </c>
      <c r="C1404" s="892" t="s">
        <v>975</v>
      </c>
      <c r="D1404" s="891">
        <v>43997</v>
      </c>
      <c r="E1404" s="890">
        <v>91.7</v>
      </c>
      <c r="F1404" s="889"/>
      <c r="G1404" s="888">
        <v>20</v>
      </c>
      <c r="H1404" s="887">
        <f t="shared" si="111"/>
        <v>1</v>
      </c>
      <c r="I1404" s="887">
        <v>-4.5600000000000005</v>
      </c>
      <c r="J1404" s="771">
        <f t="shared" si="112"/>
        <v>5.7</v>
      </c>
      <c r="K1404" s="887">
        <v>1.1399999999999999</v>
      </c>
      <c r="L1404" s="772">
        <f t="shared" si="113"/>
        <v>90.56</v>
      </c>
    </row>
    <row r="1405" spans="2:12" ht="15.75" x14ac:dyDescent="0.25">
      <c r="B1405" s="893" t="e">
        <v>#N/A</v>
      </c>
      <c r="C1405" s="892" t="s">
        <v>974</v>
      </c>
      <c r="D1405" s="891">
        <v>43997</v>
      </c>
      <c r="E1405" s="890">
        <v>91.7</v>
      </c>
      <c r="F1405" s="889"/>
      <c r="G1405" s="888">
        <v>20</v>
      </c>
      <c r="H1405" s="887">
        <f t="shared" si="111"/>
        <v>1</v>
      </c>
      <c r="I1405" s="887">
        <v>-4.5600000000000005</v>
      </c>
      <c r="J1405" s="771">
        <f t="shared" si="112"/>
        <v>5.7</v>
      </c>
      <c r="K1405" s="887">
        <v>1.1399999999999999</v>
      </c>
      <c r="L1405" s="772">
        <f t="shared" si="113"/>
        <v>90.56</v>
      </c>
    </row>
    <row r="1406" spans="2:12" ht="15.75" x14ac:dyDescent="0.25">
      <c r="B1406" s="893" t="e">
        <v>#N/A</v>
      </c>
      <c r="C1406" s="892" t="s">
        <v>976</v>
      </c>
      <c r="D1406" s="891">
        <v>43696</v>
      </c>
      <c r="E1406" s="890">
        <v>50.76</v>
      </c>
      <c r="F1406" s="889"/>
      <c r="G1406" s="888">
        <v>20</v>
      </c>
      <c r="H1406" s="887">
        <f t="shared" si="111"/>
        <v>2</v>
      </c>
      <c r="I1406" s="887">
        <v>-2.52</v>
      </c>
      <c r="J1406" s="771">
        <f t="shared" si="112"/>
        <v>3.15</v>
      </c>
      <c r="K1406" s="887">
        <v>0.63</v>
      </c>
      <c r="L1406" s="772">
        <f t="shared" si="113"/>
        <v>50.129999999999995</v>
      </c>
    </row>
    <row r="1407" spans="2:12" ht="15.75" x14ac:dyDescent="0.25">
      <c r="B1407" s="893" t="s">
        <v>313</v>
      </c>
      <c r="C1407" s="892" t="s">
        <v>977</v>
      </c>
      <c r="D1407" s="891">
        <v>42429</v>
      </c>
      <c r="E1407" s="890">
        <v>7372.71</v>
      </c>
      <c r="F1407" s="889"/>
      <c r="G1407" s="888">
        <v>20</v>
      </c>
      <c r="H1407" s="887">
        <f t="shared" si="111"/>
        <v>5</v>
      </c>
      <c r="I1407" s="887">
        <v>-370.20000000000005</v>
      </c>
      <c r="J1407" s="771">
        <f t="shared" si="112"/>
        <v>2127.61</v>
      </c>
      <c r="K1407" s="887">
        <v>1757.41</v>
      </c>
      <c r="L1407" s="772">
        <f t="shared" si="113"/>
        <v>5615.3</v>
      </c>
    </row>
    <row r="1408" spans="2:12" ht="15.75" x14ac:dyDescent="0.25">
      <c r="B1408" s="893" t="s">
        <v>313</v>
      </c>
      <c r="C1408" s="892" t="s">
        <v>978</v>
      </c>
      <c r="D1408" s="891">
        <v>42704</v>
      </c>
      <c r="E1408" s="890">
        <v>959.3</v>
      </c>
      <c r="F1408" s="889"/>
      <c r="G1408" s="888">
        <v>20</v>
      </c>
      <c r="H1408" s="887">
        <f t="shared" si="111"/>
        <v>5</v>
      </c>
      <c r="I1408" s="887">
        <v>-48</v>
      </c>
      <c r="J1408" s="771">
        <f t="shared" si="112"/>
        <v>244</v>
      </c>
      <c r="K1408" s="887">
        <v>196</v>
      </c>
      <c r="L1408" s="772">
        <f t="shared" si="113"/>
        <v>763.3</v>
      </c>
    </row>
    <row r="1409" spans="2:12" ht="15.75" x14ac:dyDescent="0.25">
      <c r="B1409" s="893" t="s">
        <v>313</v>
      </c>
      <c r="C1409" s="892" t="s">
        <v>979</v>
      </c>
      <c r="D1409" s="891">
        <v>43118</v>
      </c>
      <c r="E1409" s="890">
        <v>777.06</v>
      </c>
      <c r="F1409" s="889"/>
      <c r="G1409" s="888">
        <v>20</v>
      </c>
      <c r="H1409" s="887">
        <f t="shared" si="111"/>
        <v>3</v>
      </c>
      <c r="I1409" s="887">
        <v>-37.32</v>
      </c>
      <c r="J1409" s="771">
        <f t="shared" si="112"/>
        <v>173.16</v>
      </c>
      <c r="K1409" s="887">
        <v>135.84</v>
      </c>
      <c r="L1409" s="772">
        <f t="shared" si="113"/>
        <v>641.21999999999991</v>
      </c>
    </row>
    <row r="1410" spans="2:12" ht="15.75" x14ac:dyDescent="0.25">
      <c r="B1410" s="893" t="s">
        <v>313</v>
      </c>
      <c r="C1410" s="892" t="s">
        <v>980</v>
      </c>
      <c r="D1410" s="891">
        <v>43130</v>
      </c>
      <c r="E1410" s="890">
        <v>527.24</v>
      </c>
      <c r="F1410" s="889"/>
      <c r="G1410" s="888">
        <v>20</v>
      </c>
      <c r="H1410" s="887">
        <f t="shared" si="111"/>
        <v>3</v>
      </c>
      <c r="I1410" s="887">
        <v>-26.400000000000002</v>
      </c>
      <c r="J1410" s="771">
        <f t="shared" si="112"/>
        <v>100.66000000000001</v>
      </c>
      <c r="K1410" s="887">
        <v>74.260000000000005</v>
      </c>
      <c r="L1410" s="772">
        <f t="shared" si="113"/>
        <v>452.98</v>
      </c>
    </row>
    <row r="1411" spans="2:12" ht="15.75" x14ac:dyDescent="0.25">
      <c r="B1411" s="893" t="s">
        <v>313</v>
      </c>
      <c r="C1411" s="892" t="s">
        <v>981</v>
      </c>
      <c r="D1411" s="891">
        <v>43228</v>
      </c>
      <c r="E1411" s="890">
        <v>1084.93</v>
      </c>
      <c r="F1411" s="889"/>
      <c r="G1411" s="888">
        <v>20</v>
      </c>
      <c r="H1411" s="887">
        <f t="shared" si="111"/>
        <v>3</v>
      </c>
      <c r="I1411" s="887">
        <v>-54.240000000000009</v>
      </c>
      <c r="J1411" s="771">
        <f t="shared" si="112"/>
        <v>198.87</v>
      </c>
      <c r="K1411" s="887">
        <v>144.63</v>
      </c>
      <c r="L1411" s="772">
        <f t="shared" si="113"/>
        <v>940.30000000000007</v>
      </c>
    </row>
    <row r="1412" spans="2:12" ht="15.75" x14ac:dyDescent="0.25">
      <c r="B1412" s="893" t="s">
        <v>313</v>
      </c>
      <c r="C1412" s="892" t="s">
        <v>982</v>
      </c>
      <c r="D1412" s="891">
        <v>43228</v>
      </c>
      <c r="E1412" s="890">
        <v>5641.66</v>
      </c>
      <c r="F1412" s="889"/>
      <c r="G1412" s="888">
        <v>20</v>
      </c>
      <c r="H1412" s="887">
        <f t="shared" si="111"/>
        <v>3</v>
      </c>
      <c r="I1412" s="887">
        <v>-283.32</v>
      </c>
      <c r="J1412" s="771">
        <f t="shared" si="112"/>
        <v>1015.1400000000001</v>
      </c>
      <c r="K1412" s="887">
        <v>731.82</v>
      </c>
      <c r="L1412" s="772">
        <f t="shared" si="113"/>
        <v>4909.84</v>
      </c>
    </row>
    <row r="1413" spans="2:12" ht="15.75" x14ac:dyDescent="0.25">
      <c r="B1413" s="893" t="s">
        <v>313</v>
      </c>
      <c r="C1413" s="892" t="s">
        <v>983</v>
      </c>
      <c r="D1413" s="891">
        <v>43250</v>
      </c>
      <c r="E1413" s="890">
        <v>841.79</v>
      </c>
      <c r="F1413" s="889"/>
      <c r="G1413" s="888">
        <v>20</v>
      </c>
      <c r="H1413" s="887">
        <f t="shared" si="111"/>
        <v>3</v>
      </c>
      <c r="I1413" s="887">
        <v>-42.120000000000005</v>
      </c>
      <c r="J1413" s="771">
        <f t="shared" si="112"/>
        <v>147.42000000000002</v>
      </c>
      <c r="K1413" s="887">
        <v>105.3</v>
      </c>
      <c r="L1413" s="772">
        <f t="shared" si="113"/>
        <v>736.49</v>
      </c>
    </row>
    <row r="1414" spans="2:12" ht="15.75" x14ac:dyDescent="0.25">
      <c r="B1414" s="893" t="s">
        <v>313</v>
      </c>
      <c r="C1414" s="892" t="s">
        <v>984</v>
      </c>
      <c r="D1414" s="891">
        <v>43376</v>
      </c>
      <c r="E1414" s="890">
        <v>12230.96</v>
      </c>
      <c r="F1414" s="889"/>
      <c r="G1414" s="888">
        <v>20</v>
      </c>
      <c r="H1414" s="887">
        <f t="shared" si="111"/>
        <v>3</v>
      </c>
      <c r="I1414" s="887">
        <v>-611.52</v>
      </c>
      <c r="J1414" s="771">
        <f t="shared" si="112"/>
        <v>1885.52</v>
      </c>
      <c r="K1414" s="887">
        <v>1274</v>
      </c>
      <c r="L1414" s="772">
        <f t="shared" si="113"/>
        <v>10956.96</v>
      </c>
    </row>
    <row r="1415" spans="2:12" ht="15.75" x14ac:dyDescent="0.25">
      <c r="B1415" s="893" t="s">
        <v>313</v>
      </c>
      <c r="C1415" s="892" t="s">
        <v>985</v>
      </c>
      <c r="D1415" s="891">
        <v>43437</v>
      </c>
      <c r="E1415" s="890">
        <v>999.33</v>
      </c>
      <c r="F1415" s="889"/>
      <c r="G1415" s="888">
        <v>20</v>
      </c>
      <c r="H1415" s="887">
        <f t="shared" si="111"/>
        <v>3</v>
      </c>
      <c r="I1415" s="887">
        <v>-49.92</v>
      </c>
      <c r="J1415" s="771">
        <f t="shared" si="112"/>
        <v>137.28</v>
      </c>
      <c r="K1415" s="887">
        <v>87.36</v>
      </c>
      <c r="L1415" s="772">
        <f t="shared" si="113"/>
        <v>911.97</v>
      </c>
    </row>
    <row r="1416" spans="2:12" ht="15.75" x14ac:dyDescent="0.25">
      <c r="B1416" s="893" t="s">
        <v>313</v>
      </c>
      <c r="C1416" s="892" t="s">
        <v>986</v>
      </c>
      <c r="D1416" s="891">
        <v>43409</v>
      </c>
      <c r="E1416" s="890">
        <v>6940.9</v>
      </c>
      <c r="F1416" s="889"/>
      <c r="G1416" s="888">
        <v>20</v>
      </c>
      <c r="H1416" s="887">
        <f t="shared" ref="H1416:H1479" si="114">IF(E1416&lt;&gt;"",IF((TestEOY-D1416)/365&gt;G1416,G1416,ROUNDUP(((TestEOY-D1416)/365),0)),"")</f>
        <v>3</v>
      </c>
      <c r="I1416" s="887">
        <v>-347.04</v>
      </c>
      <c r="J1416" s="771">
        <f t="shared" ref="J1416:J1479" si="115">K1416-I1416</f>
        <v>896.52</v>
      </c>
      <c r="K1416" s="887">
        <v>549.48</v>
      </c>
      <c r="L1416" s="772">
        <f t="shared" ref="L1416:L1479" si="116">IFERROR(IF(K1416&gt;E1416,0,(+E1416-K1416))-F1416,"")</f>
        <v>6391.42</v>
      </c>
    </row>
    <row r="1417" spans="2:12" ht="15.75" x14ac:dyDescent="0.25">
      <c r="B1417" s="893" t="s">
        <v>313</v>
      </c>
      <c r="C1417" s="892" t="s">
        <v>987</v>
      </c>
      <c r="D1417" s="891">
        <v>43609</v>
      </c>
      <c r="E1417" s="890">
        <v>1389.64</v>
      </c>
      <c r="F1417" s="889"/>
      <c r="G1417" s="888">
        <v>20</v>
      </c>
      <c r="H1417" s="887">
        <f t="shared" si="114"/>
        <v>2</v>
      </c>
      <c r="I1417" s="887">
        <v>-69.48</v>
      </c>
      <c r="J1417" s="771">
        <f t="shared" si="115"/>
        <v>179.49</v>
      </c>
      <c r="K1417" s="887">
        <v>110.01</v>
      </c>
      <c r="L1417" s="772">
        <f t="shared" si="116"/>
        <v>1279.6300000000001</v>
      </c>
    </row>
    <row r="1418" spans="2:12" ht="15.75" x14ac:dyDescent="0.25">
      <c r="B1418" s="893" t="s">
        <v>313</v>
      </c>
      <c r="C1418" s="892" t="s">
        <v>988</v>
      </c>
      <c r="D1418" s="891">
        <v>43709</v>
      </c>
      <c r="E1418" s="890">
        <v>1047.18</v>
      </c>
      <c r="F1418" s="889"/>
      <c r="G1418" s="888">
        <v>20</v>
      </c>
      <c r="H1418" s="887">
        <f t="shared" si="114"/>
        <v>2</v>
      </c>
      <c r="I1418" s="887">
        <v>-52.320000000000007</v>
      </c>
      <c r="J1418" s="771">
        <f t="shared" si="115"/>
        <v>122.08000000000001</v>
      </c>
      <c r="K1418" s="887">
        <v>69.760000000000005</v>
      </c>
      <c r="L1418" s="772">
        <f t="shared" si="116"/>
        <v>977.42000000000007</v>
      </c>
    </row>
    <row r="1419" spans="2:12" ht="15.75" x14ac:dyDescent="0.25">
      <c r="B1419" s="893" t="s">
        <v>313</v>
      </c>
      <c r="C1419" s="892" t="s">
        <v>989</v>
      </c>
      <c r="D1419" s="891">
        <v>43707</v>
      </c>
      <c r="E1419" s="890">
        <v>1228.04</v>
      </c>
      <c r="F1419" s="889"/>
      <c r="G1419" s="888">
        <v>20</v>
      </c>
      <c r="H1419" s="887">
        <f t="shared" si="114"/>
        <v>2</v>
      </c>
      <c r="I1419" s="887">
        <v>-61.44</v>
      </c>
      <c r="J1419" s="771">
        <f t="shared" si="115"/>
        <v>138.24</v>
      </c>
      <c r="K1419" s="887">
        <v>76.8</v>
      </c>
      <c r="L1419" s="772">
        <f t="shared" si="116"/>
        <v>1151.24</v>
      </c>
    </row>
    <row r="1420" spans="2:12" ht="15.75" x14ac:dyDescent="0.25">
      <c r="B1420" s="893" t="s">
        <v>313</v>
      </c>
      <c r="C1420" s="892" t="s">
        <v>990</v>
      </c>
      <c r="D1420" s="891">
        <v>43663</v>
      </c>
      <c r="E1420" s="890">
        <v>637.30999999999995</v>
      </c>
      <c r="F1420" s="889"/>
      <c r="G1420" s="888">
        <v>20</v>
      </c>
      <c r="H1420" s="887">
        <f t="shared" si="114"/>
        <v>2</v>
      </c>
      <c r="I1420" s="887">
        <v>-31.92</v>
      </c>
      <c r="J1420" s="771">
        <f t="shared" si="115"/>
        <v>71.819999999999993</v>
      </c>
      <c r="K1420" s="887">
        <v>39.9</v>
      </c>
      <c r="L1420" s="772">
        <f t="shared" si="116"/>
        <v>597.41</v>
      </c>
    </row>
    <row r="1421" spans="2:12" ht="15.75" x14ac:dyDescent="0.25">
      <c r="B1421" s="893" t="s">
        <v>313</v>
      </c>
      <c r="C1421" s="892" t="s">
        <v>991</v>
      </c>
      <c r="D1421" s="891">
        <v>43311</v>
      </c>
      <c r="E1421" s="890">
        <v>28057.72</v>
      </c>
      <c r="F1421" s="889"/>
      <c r="G1421" s="888">
        <v>20</v>
      </c>
      <c r="H1421" s="887">
        <f t="shared" si="114"/>
        <v>3</v>
      </c>
      <c r="I1421" s="887">
        <v>-1405.32</v>
      </c>
      <c r="J1421" s="771">
        <f t="shared" si="115"/>
        <v>4636.29</v>
      </c>
      <c r="K1421" s="887">
        <v>3230.97</v>
      </c>
      <c r="L1421" s="772">
        <f t="shared" si="116"/>
        <v>24826.75</v>
      </c>
    </row>
    <row r="1422" spans="2:12" ht="15.75" x14ac:dyDescent="0.25">
      <c r="B1422" s="893" t="s">
        <v>313</v>
      </c>
      <c r="C1422" s="892" t="s">
        <v>992</v>
      </c>
      <c r="D1422" s="891">
        <v>43963</v>
      </c>
      <c r="E1422" s="890">
        <v>10039.299999999999</v>
      </c>
      <c r="F1422" s="889"/>
      <c r="G1422" s="888">
        <v>20</v>
      </c>
      <c r="H1422" s="887">
        <f t="shared" si="114"/>
        <v>1</v>
      </c>
      <c r="I1422" s="887">
        <v>-501.96</v>
      </c>
      <c r="J1422" s="771">
        <f t="shared" si="115"/>
        <v>752.93999999999994</v>
      </c>
      <c r="K1422" s="887">
        <v>250.98</v>
      </c>
      <c r="L1422" s="772">
        <f t="shared" si="116"/>
        <v>9788.32</v>
      </c>
    </row>
    <row r="1423" spans="2:12" ht="15.75" x14ac:dyDescent="0.25">
      <c r="B1423" s="893" t="s">
        <v>313</v>
      </c>
      <c r="C1423" s="892" t="s">
        <v>993</v>
      </c>
      <c r="D1423" s="891">
        <v>43951</v>
      </c>
      <c r="E1423" s="890">
        <v>9459.19</v>
      </c>
      <c r="F1423" s="889"/>
      <c r="G1423" s="888">
        <v>20</v>
      </c>
      <c r="H1423" s="887">
        <f t="shared" si="114"/>
        <v>1</v>
      </c>
      <c r="I1423" s="887">
        <v>-472.92000000000007</v>
      </c>
      <c r="J1423" s="771">
        <f t="shared" si="115"/>
        <v>709.38000000000011</v>
      </c>
      <c r="K1423" s="887">
        <v>236.46</v>
      </c>
      <c r="L1423" s="772">
        <f t="shared" si="116"/>
        <v>9222.7300000000014</v>
      </c>
    </row>
    <row r="1424" spans="2:12" ht="15.75" x14ac:dyDescent="0.25">
      <c r="B1424" s="893" t="s">
        <v>313</v>
      </c>
      <c r="C1424" s="892" t="s">
        <v>994</v>
      </c>
      <c r="D1424" s="891">
        <v>43998</v>
      </c>
      <c r="E1424" s="890">
        <v>21787.67</v>
      </c>
      <c r="F1424" s="889"/>
      <c r="G1424" s="888">
        <v>20</v>
      </c>
      <c r="H1424" s="887">
        <f t="shared" si="114"/>
        <v>1</v>
      </c>
      <c r="I1424" s="887">
        <v>-1089.3600000000001</v>
      </c>
      <c r="J1424" s="771">
        <f t="shared" si="115"/>
        <v>1543.2600000000002</v>
      </c>
      <c r="K1424" s="887">
        <v>453.9</v>
      </c>
      <c r="L1424" s="772">
        <f t="shared" si="116"/>
        <v>21333.769999999997</v>
      </c>
    </row>
    <row r="1425" spans="2:12" ht="15.75" x14ac:dyDescent="0.25">
      <c r="B1425" s="893" t="s">
        <v>313</v>
      </c>
      <c r="C1425" s="892" t="s">
        <v>995</v>
      </c>
      <c r="D1425" s="891">
        <v>44046</v>
      </c>
      <c r="E1425" s="890">
        <v>1891.05</v>
      </c>
      <c r="F1425" s="889"/>
      <c r="G1425" s="888">
        <v>20</v>
      </c>
      <c r="H1425" s="887">
        <f t="shared" si="114"/>
        <v>1</v>
      </c>
      <c r="I1425" s="887">
        <v>-94.56</v>
      </c>
      <c r="J1425" s="771">
        <f t="shared" si="115"/>
        <v>133.94</v>
      </c>
      <c r="K1425" s="887">
        <v>39.380000000000003</v>
      </c>
      <c r="L1425" s="772">
        <f t="shared" si="116"/>
        <v>1851.6699999999998</v>
      </c>
    </row>
    <row r="1426" spans="2:12" ht="15.75" x14ac:dyDescent="0.25">
      <c r="B1426" s="893" t="s">
        <v>313</v>
      </c>
      <c r="C1426" s="892" t="s">
        <v>996</v>
      </c>
      <c r="D1426" s="891">
        <v>44029</v>
      </c>
      <c r="E1426" s="890">
        <v>2710.24</v>
      </c>
      <c r="F1426" s="889"/>
      <c r="G1426" s="888">
        <v>20</v>
      </c>
      <c r="H1426" s="887">
        <f t="shared" si="114"/>
        <v>1</v>
      </c>
      <c r="I1426" s="887">
        <v>-135.48000000000002</v>
      </c>
      <c r="J1426" s="771">
        <f t="shared" si="115"/>
        <v>191.93</v>
      </c>
      <c r="K1426" s="887">
        <v>56.45</v>
      </c>
      <c r="L1426" s="772">
        <f t="shared" si="116"/>
        <v>2653.79</v>
      </c>
    </row>
    <row r="1427" spans="2:12" ht="15.75" x14ac:dyDescent="0.25">
      <c r="B1427" s="893" t="s">
        <v>313</v>
      </c>
      <c r="C1427" s="892" t="s">
        <v>997</v>
      </c>
      <c r="D1427" s="891">
        <v>44064</v>
      </c>
      <c r="E1427" s="890">
        <v>4628.99</v>
      </c>
      <c r="F1427" s="889"/>
      <c r="G1427" s="888">
        <v>20</v>
      </c>
      <c r="H1427" s="887">
        <f t="shared" si="114"/>
        <v>1</v>
      </c>
      <c r="I1427" s="887">
        <v>-231.48</v>
      </c>
      <c r="J1427" s="771">
        <f t="shared" si="115"/>
        <v>308.64</v>
      </c>
      <c r="K1427" s="887">
        <v>77.16</v>
      </c>
      <c r="L1427" s="772">
        <f t="shared" si="116"/>
        <v>4551.83</v>
      </c>
    </row>
    <row r="1428" spans="2:12" ht="15.75" x14ac:dyDescent="0.25">
      <c r="B1428" s="893" t="s">
        <v>313</v>
      </c>
      <c r="C1428" s="892" t="s">
        <v>998</v>
      </c>
      <c r="D1428" s="891">
        <v>44054</v>
      </c>
      <c r="E1428" s="890">
        <v>983.62</v>
      </c>
      <c r="F1428" s="889"/>
      <c r="G1428" s="888">
        <v>20</v>
      </c>
      <c r="H1428" s="887">
        <f t="shared" si="114"/>
        <v>1</v>
      </c>
      <c r="I1428" s="887">
        <v>-49.199999999999996</v>
      </c>
      <c r="J1428" s="771">
        <f t="shared" si="115"/>
        <v>57.399999999999991</v>
      </c>
      <c r="K1428" s="887">
        <v>8.1999999999999993</v>
      </c>
      <c r="L1428" s="772">
        <f t="shared" si="116"/>
        <v>975.42</v>
      </c>
    </row>
    <row r="1429" spans="2:12" ht="15.75" x14ac:dyDescent="0.25">
      <c r="B1429" s="893" t="s">
        <v>313</v>
      </c>
      <c r="C1429" s="892" t="s">
        <v>999</v>
      </c>
      <c r="D1429" s="891">
        <v>44137</v>
      </c>
      <c r="E1429" s="890">
        <v>2379.0700000000002</v>
      </c>
      <c r="F1429" s="889"/>
      <c r="G1429" s="888">
        <v>20</v>
      </c>
      <c r="H1429" s="887">
        <f t="shared" si="114"/>
        <v>1</v>
      </c>
      <c r="I1429" s="887">
        <v>-118.92</v>
      </c>
      <c r="J1429" s="771">
        <f t="shared" si="115"/>
        <v>138.74</v>
      </c>
      <c r="K1429" s="887">
        <v>19.82</v>
      </c>
      <c r="L1429" s="772">
        <f t="shared" si="116"/>
        <v>2359.25</v>
      </c>
    </row>
    <row r="1430" spans="2:12" ht="15.75" x14ac:dyDescent="0.25">
      <c r="B1430" s="893" t="s">
        <v>313</v>
      </c>
      <c r="C1430" s="892" t="s">
        <v>1000</v>
      </c>
      <c r="D1430" s="891">
        <v>44102</v>
      </c>
      <c r="E1430" s="890">
        <v>193355.9</v>
      </c>
      <c r="F1430" s="889"/>
      <c r="G1430" s="888">
        <v>20</v>
      </c>
      <c r="H1430" s="887">
        <f t="shared" si="114"/>
        <v>1</v>
      </c>
      <c r="I1430" s="887">
        <v>-9667.7999999999993</v>
      </c>
      <c r="J1430" s="771">
        <f t="shared" si="115"/>
        <v>10473.449999999999</v>
      </c>
      <c r="K1430" s="887">
        <v>805.65</v>
      </c>
      <c r="L1430" s="772">
        <f t="shared" si="116"/>
        <v>192550.25</v>
      </c>
    </row>
    <row r="1431" spans="2:12" ht="15.75" x14ac:dyDescent="0.25">
      <c r="B1431" s="893" t="s">
        <v>313</v>
      </c>
      <c r="C1431" s="892" t="s">
        <v>1001</v>
      </c>
      <c r="D1431" s="891">
        <v>44159</v>
      </c>
      <c r="E1431" s="890">
        <v>1264.07</v>
      </c>
      <c r="F1431" s="889"/>
      <c r="G1431" s="888">
        <v>20</v>
      </c>
      <c r="H1431" s="887">
        <f t="shared" si="114"/>
        <v>1</v>
      </c>
      <c r="I1431" s="887">
        <v>-63.240000000000009</v>
      </c>
      <c r="J1431" s="771">
        <f t="shared" si="115"/>
        <v>68.510000000000005</v>
      </c>
      <c r="K1431" s="887">
        <v>5.27</v>
      </c>
      <c r="L1431" s="772">
        <f t="shared" si="116"/>
        <v>1258.8</v>
      </c>
    </row>
    <row r="1432" spans="2:12" ht="15.75" x14ac:dyDescent="0.25">
      <c r="B1432" s="893" t="e">
        <v>#N/A</v>
      </c>
      <c r="C1432" s="892" t="s">
        <v>979</v>
      </c>
      <c r="D1432" s="891">
        <v>43118</v>
      </c>
      <c r="E1432" s="890">
        <v>17.7</v>
      </c>
      <c r="F1432" s="889"/>
      <c r="G1432" s="888">
        <v>20</v>
      </c>
      <c r="H1432" s="887">
        <f t="shared" si="114"/>
        <v>3</v>
      </c>
      <c r="I1432" s="887">
        <v>-0.84000000000000008</v>
      </c>
      <c r="J1432" s="771">
        <f t="shared" si="115"/>
        <v>3.2199999999999998</v>
      </c>
      <c r="K1432" s="887">
        <v>2.38</v>
      </c>
      <c r="L1432" s="772">
        <f t="shared" si="116"/>
        <v>15.32</v>
      </c>
    </row>
    <row r="1433" spans="2:12" ht="15.75" x14ac:dyDescent="0.25">
      <c r="B1433" s="893" t="e">
        <v>#N/A</v>
      </c>
      <c r="C1433" s="892" t="s">
        <v>981</v>
      </c>
      <c r="D1433" s="891">
        <v>43228</v>
      </c>
      <c r="E1433" s="890">
        <v>32.81</v>
      </c>
      <c r="F1433" s="889"/>
      <c r="G1433" s="888">
        <v>20</v>
      </c>
      <c r="H1433" s="887">
        <f t="shared" si="114"/>
        <v>3</v>
      </c>
      <c r="I1433" s="887">
        <v>-1.6800000000000002</v>
      </c>
      <c r="J1433" s="771">
        <f t="shared" si="115"/>
        <v>6.16</v>
      </c>
      <c r="K1433" s="887">
        <v>4.4800000000000004</v>
      </c>
      <c r="L1433" s="772">
        <f t="shared" si="116"/>
        <v>28.330000000000002</v>
      </c>
    </row>
    <row r="1434" spans="2:12" ht="15.75" x14ac:dyDescent="0.25">
      <c r="B1434" s="893" t="e">
        <v>#N/A</v>
      </c>
      <c r="C1434" s="892" t="s">
        <v>982</v>
      </c>
      <c r="D1434" s="891">
        <v>43228</v>
      </c>
      <c r="E1434" s="890">
        <v>23.97</v>
      </c>
      <c r="F1434" s="889"/>
      <c r="G1434" s="888">
        <v>20</v>
      </c>
      <c r="H1434" s="887">
        <f t="shared" si="114"/>
        <v>3</v>
      </c>
      <c r="I1434" s="887">
        <v>-1.2000000000000002</v>
      </c>
      <c r="J1434" s="771">
        <f t="shared" si="115"/>
        <v>4.4000000000000004</v>
      </c>
      <c r="K1434" s="887">
        <v>3.2</v>
      </c>
      <c r="L1434" s="772">
        <f t="shared" si="116"/>
        <v>20.77</v>
      </c>
    </row>
    <row r="1435" spans="2:12" ht="15.75" x14ac:dyDescent="0.25">
      <c r="B1435" s="893" t="e">
        <v>#N/A</v>
      </c>
      <c r="C1435" s="892" t="s">
        <v>1002</v>
      </c>
      <c r="D1435" s="891">
        <v>43130</v>
      </c>
      <c r="E1435" s="890">
        <v>3.89</v>
      </c>
      <c r="F1435" s="889"/>
      <c r="G1435" s="888">
        <v>20</v>
      </c>
      <c r="H1435" s="887">
        <f t="shared" si="114"/>
        <v>3</v>
      </c>
      <c r="I1435" s="887">
        <v>-0.24</v>
      </c>
      <c r="J1435" s="771">
        <f t="shared" si="115"/>
        <v>0.86</v>
      </c>
      <c r="K1435" s="887">
        <v>0.62</v>
      </c>
      <c r="L1435" s="772">
        <f t="shared" si="116"/>
        <v>3.27</v>
      </c>
    </row>
    <row r="1436" spans="2:12" ht="15.75" x14ac:dyDescent="0.25">
      <c r="B1436" s="893" t="e">
        <v>#N/A</v>
      </c>
      <c r="C1436" s="892" t="s">
        <v>983</v>
      </c>
      <c r="D1436" s="891">
        <v>43250</v>
      </c>
      <c r="E1436" s="890">
        <v>20.7</v>
      </c>
      <c r="F1436" s="889"/>
      <c r="G1436" s="888">
        <v>20</v>
      </c>
      <c r="H1436" s="887">
        <f t="shared" si="114"/>
        <v>3</v>
      </c>
      <c r="I1436" s="887">
        <v>-1.08</v>
      </c>
      <c r="J1436" s="771">
        <f t="shared" si="115"/>
        <v>3.7800000000000002</v>
      </c>
      <c r="K1436" s="887">
        <v>2.7</v>
      </c>
      <c r="L1436" s="772">
        <f t="shared" si="116"/>
        <v>18</v>
      </c>
    </row>
    <row r="1437" spans="2:12" ht="15.75" x14ac:dyDescent="0.25">
      <c r="B1437" s="893" t="e">
        <v>#N/A</v>
      </c>
      <c r="C1437" s="892" t="s">
        <v>1002</v>
      </c>
      <c r="D1437" s="891">
        <v>43228</v>
      </c>
      <c r="E1437" s="890">
        <v>162.03</v>
      </c>
      <c r="F1437" s="889"/>
      <c r="G1437" s="888">
        <v>20</v>
      </c>
      <c r="H1437" s="887">
        <f t="shared" si="114"/>
        <v>3</v>
      </c>
      <c r="I1437" s="887">
        <v>-8.0400000000000009</v>
      </c>
      <c r="J1437" s="771">
        <f t="shared" si="115"/>
        <v>27.64</v>
      </c>
      <c r="K1437" s="887">
        <v>19.600000000000001</v>
      </c>
      <c r="L1437" s="772">
        <f t="shared" si="116"/>
        <v>142.43</v>
      </c>
    </row>
    <row r="1438" spans="2:12" ht="15.75" x14ac:dyDescent="0.25">
      <c r="B1438" s="893" t="e">
        <v>#N/A</v>
      </c>
      <c r="C1438" s="892" t="s">
        <v>984</v>
      </c>
      <c r="D1438" s="891">
        <v>43376</v>
      </c>
      <c r="E1438" s="890">
        <v>289.68</v>
      </c>
      <c r="F1438" s="889"/>
      <c r="G1438" s="888">
        <v>20</v>
      </c>
      <c r="H1438" s="887">
        <f t="shared" si="114"/>
        <v>3</v>
      </c>
      <c r="I1438" s="887">
        <v>-14.52</v>
      </c>
      <c r="J1438" s="771">
        <f t="shared" si="115"/>
        <v>44.769999999999996</v>
      </c>
      <c r="K1438" s="887">
        <v>30.25</v>
      </c>
      <c r="L1438" s="772">
        <f t="shared" si="116"/>
        <v>259.43</v>
      </c>
    </row>
    <row r="1439" spans="2:12" ht="15.75" x14ac:dyDescent="0.25">
      <c r="B1439" s="893" t="e">
        <v>#N/A</v>
      </c>
      <c r="C1439" s="892" t="s">
        <v>985</v>
      </c>
      <c r="D1439" s="891">
        <v>43437</v>
      </c>
      <c r="E1439" s="890">
        <v>27.08</v>
      </c>
      <c r="F1439" s="889"/>
      <c r="G1439" s="888">
        <v>20</v>
      </c>
      <c r="H1439" s="887">
        <f t="shared" si="114"/>
        <v>3</v>
      </c>
      <c r="I1439" s="887">
        <v>-1.32</v>
      </c>
      <c r="J1439" s="771">
        <f t="shared" si="115"/>
        <v>3.63</v>
      </c>
      <c r="K1439" s="887">
        <v>2.31</v>
      </c>
      <c r="L1439" s="772">
        <f t="shared" si="116"/>
        <v>24.77</v>
      </c>
    </row>
    <row r="1440" spans="2:12" ht="15.75" x14ac:dyDescent="0.25">
      <c r="B1440" s="893" t="e">
        <v>#N/A</v>
      </c>
      <c r="C1440" s="892" t="s">
        <v>979</v>
      </c>
      <c r="D1440" s="891">
        <v>43118</v>
      </c>
      <c r="E1440" s="890">
        <v>-3.57</v>
      </c>
      <c r="F1440" s="889"/>
      <c r="G1440" s="888">
        <v>20</v>
      </c>
      <c r="H1440" s="887">
        <f t="shared" si="114"/>
        <v>3</v>
      </c>
      <c r="I1440" s="887">
        <v>0.24</v>
      </c>
      <c r="J1440" s="771">
        <f t="shared" si="115"/>
        <v>-0.51</v>
      </c>
      <c r="K1440" s="887">
        <v>-0.27</v>
      </c>
      <c r="L1440" s="772">
        <f t="shared" si="116"/>
        <v>0</v>
      </c>
    </row>
    <row r="1441" spans="2:12" ht="15.75" x14ac:dyDescent="0.25">
      <c r="B1441" s="893" t="e">
        <v>#N/A</v>
      </c>
      <c r="C1441" s="892" t="s">
        <v>986</v>
      </c>
      <c r="D1441" s="891">
        <v>43409</v>
      </c>
      <c r="E1441" s="890">
        <v>155.08000000000001</v>
      </c>
      <c r="F1441" s="889"/>
      <c r="G1441" s="888">
        <v>20</v>
      </c>
      <c r="H1441" s="887">
        <f t="shared" si="114"/>
        <v>3</v>
      </c>
      <c r="I1441" s="887">
        <v>-7.8000000000000007</v>
      </c>
      <c r="J1441" s="771">
        <f t="shared" si="115"/>
        <v>20.149999999999999</v>
      </c>
      <c r="K1441" s="887">
        <v>12.35</v>
      </c>
      <c r="L1441" s="772">
        <f t="shared" si="116"/>
        <v>142.73000000000002</v>
      </c>
    </row>
    <row r="1442" spans="2:12" ht="15.75" x14ac:dyDescent="0.25">
      <c r="B1442" s="893" t="e">
        <v>#N/A</v>
      </c>
      <c r="C1442" s="892" t="s">
        <v>987</v>
      </c>
      <c r="D1442" s="891">
        <v>43609</v>
      </c>
      <c r="E1442" s="890">
        <v>17.41</v>
      </c>
      <c r="F1442" s="889"/>
      <c r="G1442" s="888">
        <v>20</v>
      </c>
      <c r="H1442" s="887">
        <f t="shared" si="114"/>
        <v>2</v>
      </c>
      <c r="I1442" s="887">
        <v>-0.84000000000000008</v>
      </c>
      <c r="J1442" s="771">
        <f t="shared" si="115"/>
        <v>2.17</v>
      </c>
      <c r="K1442" s="887">
        <v>1.33</v>
      </c>
      <c r="L1442" s="772">
        <f t="shared" si="116"/>
        <v>16.079999999999998</v>
      </c>
    </row>
    <row r="1443" spans="2:12" ht="15.75" x14ac:dyDescent="0.25">
      <c r="B1443" s="893" t="e">
        <v>#N/A</v>
      </c>
      <c r="C1443" s="892" t="s">
        <v>988</v>
      </c>
      <c r="D1443" s="891">
        <v>43709</v>
      </c>
      <c r="E1443" s="890">
        <v>11.22</v>
      </c>
      <c r="F1443" s="889"/>
      <c r="G1443" s="888">
        <v>20</v>
      </c>
      <c r="H1443" s="887">
        <f t="shared" si="114"/>
        <v>2</v>
      </c>
      <c r="I1443" s="887">
        <v>-0.60000000000000009</v>
      </c>
      <c r="J1443" s="771">
        <f t="shared" si="115"/>
        <v>1.4000000000000001</v>
      </c>
      <c r="K1443" s="887">
        <v>0.8</v>
      </c>
      <c r="L1443" s="772">
        <f t="shared" si="116"/>
        <v>10.42</v>
      </c>
    </row>
    <row r="1444" spans="2:12" ht="15.75" x14ac:dyDescent="0.25">
      <c r="B1444" s="893" t="e">
        <v>#N/A</v>
      </c>
      <c r="C1444" s="892" t="s">
        <v>989</v>
      </c>
      <c r="D1444" s="891">
        <v>43707</v>
      </c>
      <c r="E1444" s="890">
        <v>16.260000000000002</v>
      </c>
      <c r="F1444" s="889"/>
      <c r="G1444" s="888">
        <v>20</v>
      </c>
      <c r="H1444" s="887">
        <f t="shared" si="114"/>
        <v>2</v>
      </c>
      <c r="I1444" s="887">
        <v>-0.84000000000000008</v>
      </c>
      <c r="J1444" s="771">
        <f t="shared" si="115"/>
        <v>1.8900000000000001</v>
      </c>
      <c r="K1444" s="887">
        <v>1.05</v>
      </c>
      <c r="L1444" s="772">
        <f t="shared" si="116"/>
        <v>15.21</v>
      </c>
    </row>
    <row r="1445" spans="2:12" ht="15.75" x14ac:dyDescent="0.25">
      <c r="B1445" s="893" t="e">
        <v>#N/A</v>
      </c>
      <c r="C1445" s="892" t="s">
        <v>990</v>
      </c>
      <c r="D1445" s="891">
        <v>43663</v>
      </c>
      <c r="E1445" s="890">
        <v>7.37</v>
      </c>
      <c r="F1445" s="889"/>
      <c r="G1445" s="888">
        <v>20</v>
      </c>
      <c r="H1445" s="887">
        <f t="shared" si="114"/>
        <v>2</v>
      </c>
      <c r="I1445" s="887">
        <v>-0.36</v>
      </c>
      <c r="J1445" s="771">
        <f t="shared" si="115"/>
        <v>0.81</v>
      </c>
      <c r="K1445" s="887">
        <v>0.45</v>
      </c>
      <c r="L1445" s="772">
        <f t="shared" si="116"/>
        <v>6.92</v>
      </c>
    </row>
    <row r="1446" spans="2:12" ht="15.75" x14ac:dyDescent="0.25">
      <c r="B1446" s="893" t="e">
        <v>#N/A</v>
      </c>
      <c r="C1446" s="892" t="s">
        <v>991</v>
      </c>
      <c r="D1446" s="891">
        <v>43311</v>
      </c>
      <c r="E1446" s="890">
        <v>920.82</v>
      </c>
      <c r="F1446" s="889"/>
      <c r="G1446" s="888">
        <v>20</v>
      </c>
      <c r="H1446" s="887">
        <f t="shared" si="114"/>
        <v>3</v>
      </c>
      <c r="I1446" s="887">
        <v>-46.08</v>
      </c>
      <c r="J1446" s="771">
        <f t="shared" si="115"/>
        <v>153.6</v>
      </c>
      <c r="K1446" s="887">
        <v>107.52</v>
      </c>
      <c r="L1446" s="772">
        <f t="shared" si="116"/>
        <v>813.30000000000007</v>
      </c>
    </row>
    <row r="1447" spans="2:12" ht="15.75" x14ac:dyDescent="0.25">
      <c r="B1447" s="893" t="e">
        <v>#N/A</v>
      </c>
      <c r="C1447" s="892" t="s">
        <v>992</v>
      </c>
      <c r="D1447" s="891">
        <v>43963</v>
      </c>
      <c r="E1447" s="890">
        <v>168.82</v>
      </c>
      <c r="F1447" s="889"/>
      <c r="G1447" s="888">
        <v>20</v>
      </c>
      <c r="H1447" s="887">
        <f t="shared" si="114"/>
        <v>1</v>
      </c>
      <c r="I1447" s="887">
        <v>-8.4</v>
      </c>
      <c r="J1447" s="771">
        <f t="shared" si="115"/>
        <v>12.600000000000001</v>
      </c>
      <c r="K1447" s="887">
        <v>4.2</v>
      </c>
      <c r="L1447" s="772">
        <f t="shared" si="116"/>
        <v>164.62</v>
      </c>
    </row>
    <row r="1448" spans="2:12" ht="15.75" x14ac:dyDescent="0.25">
      <c r="B1448" s="893" t="e">
        <v>#N/A</v>
      </c>
      <c r="C1448" s="892" t="s">
        <v>993</v>
      </c>
      <c r="D1448" s="891">
        <v>43951</v>
      </c>
      <c r="E1448" s="890">
        <v>143.94</v>
      </c>
      <c r="F1448" s="889"/>
      <c r="G1448" s="888">
        <v>20</v>
      </c>
      <c r="H1448" s="887">
        <f t="shared" si="114"/>
        <v>1</v>
      </c>
      <c r="I1448" s="887">
        <v>-7.1999999999999993</v>
      </c>
      <c r="J1448" s="771">
        <f t="shared" si="115"/>
        <v>10.799999999999999</v>
      </c>
      <c r="K1448" s="887">
        <v>3.6</v>
      </c>
      <c r="L1448" s="772">
        <f t="shared" si="116"/>
        <v>140.34</v>
      </c>
    </row>
    <row r="1449" spans="2:12" ht="15.75" x14ac:dyDescent="0.25">
      <c r="B1449" s="893" t="e">
        <v>#N/A</v>
      </c>
      <c r="C1449" s="892" t="s">
        <v>994</v>
      </c>
      <c r="D1449" s="891">
        <v>43998</v>
      </c>
      <c r="E1449" s="890">
        <v>562.4</v>
      </c>
      <c r="F1449" s="889"/>
      <c r="G1449" s="888">
        <v>20</v>
      </c>
      <c r="H1449" s="887">
        <f t="shared" si="114"/>
        <v>1</v>
      </c>
      <c r="I1449" s="887">
        <v>-28.08</v>
      </c>
      <c r="J1449" s="771">
        <f t="shared" si="115"/>
        <v>39.78</v>
      </c>
      <c r="K1449" s="887">
        <v>11.7</v>
      </c>
      <c r="L1449" s="772">
        <f t="shared" si="116"/>
        <v>550.69999999999993</v>
      </c>
    </row>
    <row r="1450" spans="2:12" ht="15.75" x14ac:dyDescent="0.25">
      <c r="B1450" s="893" t="e">
        <v>#N/A</v>
      </c>
      <c r="C1450" s="892" t="s">
        <v>995</v>
      </c>
      <c r="D1450" s="891">
        <v>44046</v>
      </c>
      <c r="E1450" s="890">
        <v>22.59</v>
      </c>
      <c r="F1450" s="889"/>
      <c r="G1450" s="888">
        <v>20</v>
      </c>
      <c r="H1450" s="887">
        <f t="shared" si="114"/>
        <v>1</v>
      </c>
      <c r="I1450" s="887">
        <v>-1.08</v>
      </c>
      <c r="J1450" s="771">
        <f t="shared" si="115"/>
        <v>1.53</v>
      </c>
      <c r="K1450" s="887">
        <v>0.45</v>
      </c>
      <c r="L1450" s="772">
        <f t="shared" si="116"/>
        <v>22.14</v>
      </c>
    </row>
    <row r="1451" spans="2:12" ht="15.75" x14ac:dyDescent="0.25">
      <c r="B1451" s="893" t="e">
        <v>#N/A</v>
      </c>
      <c r="C1451" s="892" t="s">
        <v>996</v>
      </c>
      <c r="D1451" s="891">
        <v>44029</v>
      </c>
      <c r="E1451" s="890">
        <v>22.59</v>
      </c>
      <c r="F1451" s="889"/>
      <c r="G1451" s="888">
        <v>20</v>
      </c>
      <c r="H1451" s="887">
        <f t="shared" si="114"/>
        <v>1</v>
      </c>
      <c r="I1451" s="887">
        <v>-1.08</v>
      </c>
      <c r="J1451" s="771">
        <f t="shared" si="115"/>
        <v>1.53</v>
      </c>
      <c r="K1451" s="887">
        <v>0.45</v>
      </c>
      <c r="L1451" s="772">
        <f t="shared" si="116"/>
        <v>22.14</v>
      </c>
    </row>
    <row r="1452" spans="2:12" ht="15.75" x14ac:dyDescent="0.25">
      <c r="B1452" s="893" t="e">
        <v>#N/A</v>
      </c>
      <c r="C1452" s="892" t="s">
        <v>997</v>
      </c>
      <c r="D1452" s="891">
        <v>44064</v>
      </c>
      <c r="E1452" s="890">
        <v>39.33</v>
      </c>
      <c r="F1452" s="889"/>
      <c r="G1452" s="888">
        <v>20</v>
      </c>
      <c r="H1452" s="887">
        <f t="shared" si="114"/>
        <v>1</v>
      </c>
      <c r="I1452" s="887">
        <v>-1.92</v>
      </c>
      <c r="J1452" s="771">
        <f t="shared" si="115"/>
        <v>2.56</v>
      </c>
      <c r="K1452" s="887">
        <v>0.64</v>
      </c>
      <c r="L1452" s="772">
        <f t="shared" si="116"/>
        <v>38.69</v>
      </c>
    </row>
    <row r="1453" spans="2:12" ht="15.75" x14ac:dyDescent="0.25">
      <c r="B1453" s="893" t="e">
        <v>#N/A</v>
      </c>
      <c r="C1453" s="892" t="s">
        <v>998</v>
      </c>
      <c r="D1453" s="891">
        <v>44054</v>
      </c>
      <c r="E1453" s="890">
        <v>10.15</v>
      </c>
      <c r="F1453" s="889"/>
      <c r="G1453" s="888">
        <v>20</v>
      </c>
      <c r="H1453" s="887">
        <f t="shared" si="114"/>
        <v>1</v>
      </c>
      <c r="I1453" s="887">
        <v>-0.48</v>
      </c>
      <c r="J1453" s="771">
        <f t="shared" si="115"/>
        <v>0.55999999999999994</v>
      </c>
      <c r="K1453" s="887">
        <v>0.08</v>
      </c>
      <c r="L1453" s="772">
        <f t="shared" si="116"/>
        <v>10.07</v>
      </c>
    </row>
    <row r="1454" spans="2:12" ht="15.75" x14ac:dyDescent="0.25">
      <c r="B1454" s="893" t="e">
        <v>#N/A</v>
      </c>
      <c r="C1454" s="892" t="s">
        <v>999</v>
      </c>
      <c r="D1454" s="891">
        <v>44137</v>
      </c>
      <c r="E1454" s="890">
        <v>23.21</v>
      </c>
      <c r="F1454" s="889"/>
      <c r="G1454" s="888">
        <v>20</v>
      </c>
      <c r="H1454" s="887">
        <f t="shared" si="114"/>
        <v>1</v>
      </c>
      <c r="I1454" s="887">
        <v>-1.2000000000000002</v>
      </c>
      <c r="J1454" s="771">
        <f t="shared" si="115"/>
        <v>1.4000000000000001</v>
      </c>
      <c r="K1454" s="887">
        <v>0.2</v>
      </c>
      <c r="L1454" s="772">
        <f t="shared" si="116"/>
        <v>23.01</v>
      </c>
    </row>
    <row r="1455" spans="2:12" ht="15.75" x14ac:dyDescent="0.25">
      <c r="B1455" s="893" t="e">
        <v>#N/A</v>
      </c>
      <c r="C1455" s="892" t="s">
        <v>1000</v>
      </c>
      <c r="D1455" s="891">
        <v>44102</v>
      </c>
      <c r="E1455" s="890">
        <v>2359.04</v>
      </c>
      <c r="F1455" s="889"/>
      <c r="G1455" s="888">
        <v>20</v>
      </c>
      <c r="H1455" s="887">
        <f t="shared" si="114"/>
        <v>1</v>
      </c>
      <c r="I1455" s="887">
        <v>-117.96000000000001</v>
      </c>
      <c r="J1455" s="771">
        <f t="shared" si="115"/>
        <v>127.79</v>
      </c>
      <c r="K1455" s="887">
        <v>9.83</v>
      </c>
      <c r="L1455" s="772">
        <f t="shared" si="116"/>
        <v>2349.21</v>
      </c>
    </row>
    <row r="1456" spans="2:12" ht="15.75" x14ac:dyDescent="0.25">
      <c r="B1456" s="893" t="e">
        <v>#N/A</v>
      </c>
      <c r="C1456" s="892" t="s">
        <v>1001</v>
      </c>
      <c r="D1456" s="891">
        <v>44159</v>
      </c>
      <c r="E1456" s="890">
        <v>9.16</v>
      </c>
      <c r="F1456" s="889"/>
      <c r="G1456" s="888">
        <v>20</v>
      </c>
      <c r="H1456" s="887">
        <f t="shared" si="114"/>
        <v>1</v>
      </c>
      <c r="I1456" s="887">
        <v>-0.48</v>
      </c>
      <c r="J1456" s="771">
        <f t="shared" si="115"/>
        <v>0.52</v>
      </c>
      <c r="K1456" s="887">
        <v>0.04</v>
      </c>
      <c r="L1456" s="772">
        <f t="shared" si="116"/>
        <v>9.120000000000001</v>
      </c>
    </row>
    <row r="1457" spans="2:12" ht="15.75" x14ac:dyDescent="0.25">
      <c r="B1457" s="893" t="s">
        <v>313</v>
      </c>
      <c r="C1457" s="892" t="s">
        <v>1003</v>
      </c>
      <c r="D1457" s="891">
        <v>44018</v>
      </c>
      <c r="E1457" s="890">
        <v>54501.43</v>
      </c>
      <c r="F1457" s="889"/>
      <c r="G1457" s="888">
        <v>40</v>
      </c>
      <c r="H1457" s="887">
        <f t="shared" si="114"/>
        <v>1</v>
      </c>
      <c r="I1457" s="887">
        <v>-1362.48</v>
      </c>
      <c r="J1457" s="771">
        <f t="shared" si="115"/>
        <v>1476.02</v>
      </c>
      <c r="K1457" s="887">
        <v>113.54</v>
      </c>
      <c r="L1457" s="772">
        <f t="shared" si="116"/>
        <v>54387.89</v>
      </c>
    </row>
    <row r="1458" spans="2:12" ht="15.75" x14ac:dyDescent="0.25">
      <c r="B1458" s="893" t="e">
        <v>#N/A</v>
      </c>
      <c r="C1458" s="892" t="s">
        <v>1004</v>
      </c>
      <c r="D1458" s="891">
        <v>43811</v>
      </c>
      <c r="E1458" s="890">
        <v>680.57</v>
      </c>
      <c r="F1458" s="889"/>
      <c r="G1458" s="888">
        <v>40</v>
      </c>
      <c r="H1458" s="887">
        <f t="shared" si="114"/>
        <v>2</v>
      </c>
      <c r="I1458" s="887">
        <v>-17.04</v>
      </c>
      <c r="J1458" s="771">
        <f t="shared" si="115"/>
        <v>35.5</v>
      </c>
      <c r="K1458" s="887">
        <v>18.46</v>
      </c>
      <c r="L1458" s="772">
        <f t="shared" si="116"/>
        <v>662.11</v>
      </c>
    </row>
    <row r="1459" spans="2:12" ht="15.75" x14ac:dyDescent="0.25">
      <c r="B1459" s="893" t="e">
        <v>#N/A</v>
      </c>
      <c r="C1459" s="892" t="s">
        <v>1005</v>
      </c>
      <c r="D1459" s="891">
        <v>43811</v>
      </c>
      <c r="E1459" s="890">
        <v>453.72</v>
      </c>
      <c r="F1459" s="889"/>
      <c r="G1459" s="888">
        <v>40</v>
      </c>
      <c r="H1459" s="887">
        <f t="shared" si="114"/>
        <v>2</v>
      </c>
      <c r="I1459" s="887">
        <v>-11.4</v>
      </c>
      <c r="J1459" s="771">
        <f t="shared" si="115"/>
        <v>23.75</v>
      </c>
      <c r="K1459" s="887">
        <v>12.35</v>
      </c>
      <c r="L1459" s="772">
        <f t="shared" si="116"/>
        <v>441.37</v>
      </c>
    </row>
    <row r="1460" spans="2:12" ht="15.75" x14ac:dyDescent="0.25">
      <c r="B1460" s="893" t="e">
        <v>#N/A</v>
      </c>
      <c r="C1460" s="892" t="s">
        <v>1005</v>
      </c>
      <c r="D1460" s="891">
        <v>43811</v>
      </c>
      <c r="E1460" s="890">
        <v>59.2</v>
      </c>
      <c r="F1460" s="889"/>
      <c r="G1460" s="888">
        <v>40</v>
      </c>
      <c r="H1460" s="887">
        <f t="shared" si="114"/>
        <v>2</v>
      </c>
      <c r="I1460" s="887">
        <v>-1.44</v>
      </c>
      <c r="J1460" s="771">
        <f t="shared" si="115"/>
        <v>2.52</v>
      </c>
      <c r="K1460" s="887">
        <v>1.08</v>
      </c>
      <c r="L1460" s="772">
        <f t="shared" si="116"/>
        <v>58.120000000000005</v>
      </c>
    </row>
    <row r="1461" spans="2:12" ht="15.75" x14ac:dyDescent="0.25">
      <c r="B1461" s="893" t="e">
        <v>#N/A</v>
      </c>
      <c r="C1461" s="892" t="s">
        <v>1003</v>
      </c>
      <c r="D1461" s="891">
        <v>44018</v>
      </c>
      <c r="E1461" s="890">
        <v>670.35</v>
      </c>
      <c r="F1461" s="889"/>
      <c r="G1461" s="888">
        <v>40</v>
      </c>
      <c r="H1461" s="887">
        <f t="shared" si="114"/>
        <v>1</v>
      </c>
      <c r="I1461" s="887">
        <v>-16.8</v>
      </c>
      <c r="J1461" s="771">
        <f t="shared" si="115"/>
        <v>18.2</v>
      </c>
      <c r="K1461" s="887">
        <v>1.4</v>
      </c>
      <c r="L1461" s="772">
        <f t="shared" si="116"/>
        <v>668.95</v>
      </c>
    </row>
    <row r="1462" spans="2:12" ht="15.75" x14ac:dyDescent="0.25">
      <c r="B1462" s="893" t="s">
        <v>313</v>
      </c>
      <c r="C1462" s="892" t="s">
        <v>535</v>
      </c>
      <c r="D1462" s="891">
        <v>39082</v>
      </c>
      <c r="E1462" s="890">
        <v>6254.19</v>
      </c>
      <c r="F1462" s="889"/>
      <c r="G1462" s="888">
        <v>35</v>
      </c>
      <c r="H1462" s="887">
        <f t="shared" si="114"/>
        <v>15</v>
      </c>
      <c r="I1462" s="887">
        <v>-179.76</v>
      </c>
      <c r="J1462" s="771">
        <f t="shared" si="115"/>
        <v>2705.0600000000004</v>
      </c>
      <c r="K1462" s="887">
        <v>2525.3000000000002</v>
      </c>
      <c r="L1462" s="772">
        <f t="shared" si="116"/>
        <v>3728.8899999999994</v>
      </c>
    </row>
    <row r="1463" spans="2:12" ht="15.75" x14ac:dyDescent="0.25">
      <c r="B1463" s="893" t="s">
        <v>313</v>
      </c>
      <c r="C1463" s="892" t="s">
        <v>535</v>
      </c>
      <c r="D1463" s="891">
        <v>39082</v>
      </c>
      <c r="E1463" s="890">
        <v>10917.68</v>
      </c>
      <c r="F1463" s="889"/>
      <c r="G1463" s="888">
        <v>35</v>
      </c>
      <c r="H1463" s="887">
        <f t="shared" si="114"/>
        <v>15</v>
      </c>
      <c r="I1463" s="887">
        <v>-312.84000000000003</v>
      </c>
      <c r="J1463" s="771">
        <f t="shared" si="115"/>
        <v>4713.3</v>
      </c>
      <c r="K1463" s="887">
        <v>4400.46</v>
      </c>
      <c r="L1463" s="772">
        <f t="shared" si="116"/>
        <v>6517.22</v>
      </c>
    </row>
    <row r="1464" spans="2:12" ht="15.75" x14ac:dyDescent="0.25">
      <c r="B1464" s="893" t="s">
        <v>313</v>
      </c>
      <c r="C1464" s="892" t="s">
        <v>535</v>
      </c>
      <c r="D1464" s="891">
        <v>39447</v>
      </c>
      <c r="E1464" s="890">
        <v>749.3</v>
      </c>
      <c r="F1464" s="889"/>
      <c r="G1464" s="888">
        <v>35</v>
      </c>
      <c r="H1464" s="887">
        <f t="shared" si="114"/>
        <v>14</v>
      </c>
      <c r="I1464" s="887">
        <v>-21.48</v>
      </c>
      <c r="J1464" s="771">
        <f t="shared" si="115"/>
        <v>302.28000000000003</v>
      </c>
      <c r="K1464" s="887">
        <v>280.8</v>
      </c>
      <c r="L1464" s="772">
        <f t="shared" si="116"/>
        <v>468.49999999999994</v>
      </c>
    </row>
    <row r="1465" spans="2:12" ht="15.75" x14ac:dyDescent="0.25">
      <c r="B1465" s="893" t="s">
        <v>313</v>
      </c>
      <c r="C1465" s="892" t="s">
        <v>535</v>
      </c>
      <c r="D1465" s="891">
        <v>39447</v>
      </c>
      <c r="E1465" s="890">
        <v>38.700000000000003</v>
      </c>
      <c r="F1465" s="889"/>
      <c r="G1465" s="888">
        <v>35</v>
      </c>
      <c r="H1465" s="887">
        <f t="shared" si="114"/>
        <v>14</v>
      </c>
      <c r="I1465" s="887">
        <v>-1.08</v>
      </c>
      <c r="J1465" s="771">
        <f t="shared" si="115"/>
        <v>15.33</v>
      </c>
      <c r="K1465" s="887">
        <v>14.25</v>
      </c>
      <c r="L1465" s="772">
        <f t="shared" si="116"/>
        <v>24.450000000000003</v>
      </c>
    </row>
    <row r="1466" spans="2:12" ht="15.75" x14ac:dyDescent="0.25">
      <c r="B1466" s="893" t="s">
        <v>313</v>
      </c>
      <c r="C1466" s="892" t="s">
        <v>535</v>
      </c>
      <c r="D1466" s="891">
        <v>39447</v>
      </c>
      <c r="E1466" s="890">
        <v>38.76</v>
      </c>
      <c r="F1466" s="889"/>
      <c r="G1466" s="888">
        <v>35</v>
      </c>
      <c r="H1466" s="887">
        <f t="shared" si="114"/>
        <v>14</v>
      </c>
      <c r="I1466" s="887">
        <v>-1.08</v>
      </c>
      <c r="J1466" s="771">
        <f t="shared" si="115"/>
        <v>15.34</v>
      </c>
      <c r="K1466" s="887">
        <v>14.26</v>
      </c>
      <c r="L1466" s="772">
        <f t="shared" si="116"/>
        <v>24.5</v>
      </c>
    </row>
    <row r="1467" spans="2:12" ht="15.75" x14ac:dyDescent="0.25">
      <c r="B1467" s="893" t="s">
        <v>313</v>
      </c>
      <c r="C1467" s="892" t="s">
        <v>535</v>
      </c>
      <c r="D1467" s="891">
        <v>39447</v>
      </c>
      <c r="E1467" s="890">
        <v>3163.02</v>
      </c>
      <c r="F1467" s="889"/>
      <c r="G1467" s="888">
        <v>35</v>
      </c>
      <c r="H1467" s="887">
        <f t="shared" si="114"/>
        <v>14</v>
      </c>
      <c r="I1467" s="887">
        <v>-90.84</v>
      </c>
      <c r="J1467" s="771">
        <f t="shared" si="115"/>
        <v>1277.1199999999999</v>
      </c>
      <c r="K1467" s="887">
        <v>1186.28</v>
      </c>
      <c r="L1467" s="772">
        <f t="shared" si="116"/>
        <v>1976.74</v>
      </c>
    </row>
    <row r="1468" spans="2:12" ht="15.75" x14ac:dyDescent="0.25">
      <c r="B1468" s="893" t="s">
        <v>313</v>
      </c>
      <c r="C1468" s="892" t="s">
        <v>535</v>
      </c>
      <c r="D1468" s="891">
        <v>39447</v>
      </c>
      <c r="E1468" s="890">
        <v>1230.8499999999999</v>
      </c>
      <c r="F1468" s="889"/>
      <c r="G1468" s="888">
        <v>35</v>
      </c>
      <c r="H1468" s="887">
        <f t="shared" si="114"/>
        <v>14</v>
      </c>
      <c r="I1468" s="887">
        <v>-35.400000000000006</v>
      </c>
      <c r="J1468" s="771">
        <f t="shared" si="115"/>
        <v>497.40999999999997</v>
      </c>
      <c r="K1468" s="887">
        <v>462.01</v>
      </c>
      <c r="L1468" s="772">
        <f t="shared" si="116"/>
        <v>768.83999999999992</v>
      </c>
    </row>
    <row r="1469" spans="2:12" ht="15.75" x14ac:dyDescent="0.25">
      <c r="B1469" s="893" t="s">
        <v>313</v>
      </c>
      <c r="C1469" s="892" t="s">
        <v>535</v>
      </c>
      <c r="D1469" s="891">
        <v>39478</v>
      </c>
      <c r="E1469" s="890">
        <v>6645.1</v>
      </c>
      <c r="F1469" s="889"/>
      <c r="G1469" s="888">
        <v>35</v>
      </c>
      <c r="H1469" s="887">
        <f t="shared" si="114"/>
        <v>13</v>
      </c>
      <c r="I1469" s="887">
        <v>-190.44</v>
      </c>
      <c r="J1469" s="771">
        <f t="shared" si="115"/>
        <v>2663.05</v>
      </c>
      <c r="K1469" s="887">
        <v>2472.61</v>
      </c>
      <c r="L1469" s="772">
        <f t="shared" si="116"/>
        <v>4172.49</v>
      </c>
    </row>
    <row r="1470" spans="2:12" ht="15.75" x14ac:dyDescent="0.25">
      <c r="B1470" s="893" t="s">
        <v>313</v>
      </c>
      <c r="C1470" s="892" t="s">
        <v>535</v>
      </c>
      <c r="D1470" s="891">
        <v>39478</v>
      </c>
      <c r="E1470" s="890">
        <v>30857.71</v>
      </c>
      <c r="F1470" s="889"/>
      <c r="G1470" s="888">
        <v>35</v>
      </c>
      <c r="H1470" s="887">
        <f t="shared" si="114"/>
        <v>13</v>
      </c>
      <c r="I1470" s="887">
        <v>-884.04</v>
      </c>
      <c r="J1470" s="771">
        <f t="shared" si="115"/>
        <v>12365.310000000001</v>
      </c>
      <c r="K1470" s="887">
        <v>11481.27</v>
      </c>
      <c r="L1470" s="772">
        <f t="shared" si="116"/>
        <v>19376.439999999999</v>
      </c>
    </row>
    <row r="1471" spans="2:12" ht="15.75" x14ac:dyDescent="0.25">
      <c r="B1471" s="893" t="s">
        <v>313</v>
      </c>
      <c r="C1471" s="892" t="s">
        <v>535</v>
      </c>
      <c r="D1471" s="891">
        <v>39478</v>
      </c>
      <c r="E1471" s="890">
        <v>3856.32</v>
      </c>
      <c r="F1471" s="889"/>
      <c r="G1471" s="888">
        <v>35</v>
      </c>
      <c r="H1471" s="887">
        <f t="shared" si="114"/>
        <v>13</v>
      </c>
      <c r="I1471" s="887">
        <v>-110.52000000000001</v>
      </c>
      <c r="J1471" s="771">
        <f t="shared" si="115"/>
        <v>1545.6399999999999</v>
      </c>
      <c r="K1471" s="887">
        <v>1435.12</v>
      </c>
      <c r="L1471" s="772">
        <f t="shared" si="116"/>
        <v>2421.2000000000003</v>
      </c>
    </row>
    <row r="1472" spans="2:12" ht="15.75" x14ac:dyDescent="0.25">
      <c r="B1472" s="893" t="s">
        <v>313</v>
      </c>
      <c r="C1472" s="892" t="s">
        <v>535</v>
      </c>
      <c r="D1472" s="891">
        <v>39478</v>
      </c>
      <c r="E1472" s="890">
        <v>1140.94</v>
      </c>
      <c r="F1472" s="889"/>
      <c r="G1472" s="888">
        <v>35</v>
      </c>
      <c r="H1472" s="887">
        <f t="shared" si="114"/>
        <v>13</v>
      </c>
      <c r="I1472" s="887">
        <v>-32.76</v>
      </c>
      <c r="J1472" s="771">
        <f t="shared" si="115"/>
        <v>457.03</v>
      </c>
      <c r="K1472" s="887">
        <v>424.27</v>
      </c>
      <c r="L1472" s="772">
        <f t="shared" si="116"/>
        <v>716.67000000000007</v>
      </c>
    </row>
    <row r="1473" spans="2:12" ht="15.75" x14ac:dyDescent="0.25">
      <c r="B1473" s="893" t="s">
        <v>313</v>
      </c>
      <c r="C1473" s="892" t="s">
        <v>535</v>
      </c>
      <c r="D1473" s="891">
        <v>39478</v>
      </c>
      <c r="E1473" s="890">
        <v>4490.43</v>
      </c>
      <c r="F1473" s="889"/>
      <c r="G1473" s="888">
        <v>35</v>
      </c>
      <c r="H1473" s="887">
        <f t="shared" si="114"/>
        <v>13</v>
      </c>
      <c r="I1473" s="887">
        <v>-128.64000000000001</v>
      </c>
      <c r="J1473" s="771">
        <f t="shared" si="115"/>
        <v>1799.3600000000001</v>
      </c>
      <c r="K1473" s="887">
        <v>1670.72</v>
      </c>
      <c r="L1473" s="772">
        <f t="shared" si="116"/>
        <v>2819.71</v>
      </c>
    </row>
    <row r="1474" spans="2:12" ht="15.75" x14ac:dyDescent="0.25">
      <c r="B1474" s="893" t="s">
        <v>313</v>
      </c>
      <c r="C1474" s="892" t="s">
        <v>535</v>
      </c>
      <c r="D1474" s="891">
        <v>39478</v>
      </c>
      <c r="E1474" s="890">
        <v>87086.44</v>
      </c>
      <c r="F1474" s="889"/>
      <c r="G1474" s="888">
        <v>35</v>
      </c>
      <c r="H1474" s="887">
        <f t="shared" si="114"/>
        <v>13</v>
      </c>
      <c r="I1474" s="887">
        <v>-2502</v>
      </c>
      <c r="J1474" s="771">
        <f t="shared" si="115"/>
        <v>34961.229999999996</v>
      </c>
      <c r="K1474" s="887">
        <v>32459.23</v>
      </c>
      <c r="L1474" s="772">
        <f t="shared" si="116"/>
        <v>54627.210000000006</v>
      </c>
    </row>
    <row r="1475" spans="2:12" ht="15.75" x14ac:dyDescent="0.25">
      <c r="B1475" s="893" t="s">
        <v>313</v>
      </c>
      <c r="C1475" s="892" t="s">
        <v>535</v>
      </c>
      <c r="D1475" s="891">
        <v>40421</v>
      </c>
      <c r="E1475" s="890">
        <v>3365.36</v>
      </c>
      <c r="F1475" s="889"/>
      <c r="G1475" s="888">
        <v>35</v>
      </c>
      <c r="H1475" s="887">
        <f t="shared" si="114"/>
        <v>11</v>
      </c>
      <c r="I1475" s="887">
        <v>-96.359999999999985</v>
      </c>
      <c r="J1475" s="771">
        <f t="shared" si="115"/>
        <v>1091.6299999999999</v>
      </c>
      <c r="K1475" s="887">
        <v>995.27</v>
      </c>
      <c r="L1475" s="772">
        <f t="shared" si="116"/>
        <v>2370.09</v>
      </c>
    </row>
    <row r="1476" spans="2:12" ht="15.75" x14ac:dyDescent="0.25">
      <c r="B1476" s="893" t="s">
        <v>313</v>
      </c>
      <c r="C1476" s="892" t="s">
        <v>535</v>
      </c>
      <c r="D1476" s="891">
        <v>40482</v>
      </c>
      <c r="E1476" s="890">
        <v>27365.69</v>
      </c>
      <c r="F1476" s="889"/>
      <c r="G1476" s="888">
        <v>35</v>
      </c>
      <c r="H1476" s="887">
        <f t="shared" si="114"/>
        <v>11</v>
      </c>
      <c r="I1476" s="887">
        <v>-785.87999999999988</v>
      </c>
      <c r="J1476" s="771">
        <f t="shared" si="115"/>
        <v>8767.65</v>
      </c>
      <c r="K1476" s="887">
        <v>7981.77</v>
      </c>
      <c r="L1476" s="772">
        <f t="shared" si="116"/>
        <v>19383.919999999998</v>
      </c>
    </row>
    <row r="1477" spans="2:12" ht="15.75" x14ac:dyDescent="0.25">
      <c r="B1477" s="893" t="s">
        <v>313</v>
      </c>
      <c r="C1477" s="892" t="s">
        <v>535</v>
      </c>
      <c r="D1477" s="891">
        <v>41121</v>
      </c>
      <c r="E1477" s="890">
        <v>5067.22</v>
      </c>
      <c r="F1477" s="889"/>
      <c r="G1477" s="888">
        <v>35</v>
      </c>
      <c r="H1477" s="887">
        <f t="shared" si="114"/>
        <v>9</v>
      </c>
      <c r="I1477" s="887">
        <v>-145.07999999999998</v>
      </c>
      <c r="J1477" s="771">
        <f t="shared" si="115"/>
        <v>1366.09</v>
      </c>
      <c r="K1477" s="887">
        <v>1221.01</v>
      </c>
      <c r="L1477" s="772">
        <f t="shared" si="116"/>
        <v>3846.21</v>
      </c>
    </row>
    <row r="1478" spans="2:12" ht="15.75" x14ac:dyDescent="0.25">
      <c r="B1478" s="893" t="s">
        <v>313</v>
      </c>
      <c r="C1478" s="892" t="s">
        <v>535</v>
      </c>
      <c r="D1478" s="891">
        <v>41152</v>
      </c>
      <c r="E1478" s="890">
        <v>4354.29</v>
      </c>
      <c r="F1478" s="889"/>
      <c r="G1478" s="888">
        <v>35</v>
      </c>
      <c r="H1478" s="887">
        <f t="shared" si="114"/>
        <v>9</v>
      </c>
      <c r="I1478" s="887">
        <v>-124.68</v>
      </c>
      <c r="J1478" s="771">
        <f t="shared" si="115"/>
        <v>1163.6300000000001</v>
      </c>
      <c r="K1478" s="887">
        <v>1038.95</v>
      </c>
      <c r="L1478" s="772">
        <f t="shared" si="116"/>
        <v>3315.34</v>
      </c>
    </row>
    <row r="1479" spans="2:12" ht="15.75" x14ac:dyDescent="0.25">
      <c r="B1479" s="893" t="s">
        <v>313</v>
      </c>
      <c r="C1479" s="892" t="s">
        <v>535</v>
      </c>
      <c r="D1479" s="891">
        <v>34699</v>
      </c>
      <c r="E1479" s="890">
        <v>0</v>
      </c>
      <c r="F1479" s="889"/>
      <c r="G1479" s="888">
        <v>30</v>
      </c>
      <c r="H1479" s="887">
        <f t="shared" si="114"/>
        <v>27</v>
      </c>
      <c r="I1479" s="887">
        <v>0</v>
      </c>
      <c r="J1479" s="771">
        <f t="shared" si="115"/>
        <v>0</v>
      </c>
      <c r="K1479" s="887">
        <v>0</v>
      </c>
      <c r="L1479" s="772">
        <f t="shared" si="116"/>
        <v>0</v>
      </c>
    </row>
    <row r="1480" spans="2:12" ht="15.75" x14ac:dyDescent="0.25">
      <c r="B1480" s="893" t="s">
        <v>313</v>
      </c>
      <c r="C1480" s="892" t="s">
        <v>535</v>
      </c>
      <c r="D1480" s="891">
        <v>35064</v>
      </c>
      <c r="E1480" s="890">
        <v>32.01</v>
      </c>
      <c r="F1480" s="889"/>
      <c r="G1480" s="888">
        <v>30</v>
      </c>
      <c r="H1480" s="887">
        <f t="shared" ref="H1480:H1543" si="117">IF(E1480&lt;&gt;"",IF((TestEOY-D1480)/365&gt;G1480,G1480,ROUNDUP(((TestEOY-D1480)/365),0)),"")</f>
        <v>26</v>
      </c>
      <c r="I1480" s="887">
        <v>-1.08</v>
      </c>
      <c r="J1480" s="771">
        <f t="shared" ref="J1480:J1543" si="118">K1480-I1480</f>
        <v>27.950000000000003</v>
      </c>
      <c r="K1480" s="887">
        <v>26.87</v>
      </c>
      <c r="L1480" s="772">
        <f t="shared" ref="L1480:L1543" si="119">IFERROR(IF(K1480&gt;E1480,0,(+E1480-K1480))-F1480,"")</f>
        <v>5.139999999999997</v>
      </c>
    </row>
    <row r="1481" spans="2:12" ht="15.75" x14ac:dyDescent="0.25">
      <c r="B1481" s="893" t="s">
        <v>313</v>
      </c>
      <c r="C1481" s="892" t="s">
        <v>535</v>
      </c>
      <c r="D1481" s="891">
        <v>35064</v>
      </c>
      <c r="E1481" s="890">
        <v>0</v>
      </c>
      <c r="F1481" s="889"/>
      <c r="G1481" s="888">
        <v>30</v>
      </c>
      <c r="H1481" s="887">
        <f t="shared" si="117"/>
        <v>26</v>
      </c>
      <c r="I1481" s="887">
        <v>0</v>
      </c>
      <c r="J1481" s="771">
        <f t="shared" si="118"/>
        <v>0</v>
      </c>
      <c r="K1481" s="887">
        <v>0</v>
      </c>
      <c r="L1481" s="772">
        <f t="shared" si="119"/>
        <v>0</v>
      </c>
    </row>
    <row r="1482" spans="2:12" ht="15.75" x14ac:dyDescent="0.25">
      <c r="B1482" s="893" t="s">
        <v>313</v>
      </c>
      <c r="C1482" s="892" t="s">
        <v>535</v>
      </c>
      <c r="D1482" s="891">
        <v>35064</v>
      </c>
      <c r="E1482" s="890">
        <v>0</v>
      </c>
      <c r="F1482" s="889"/>
      <c r="G1482" s="888">
        <v>35</v>
      </c>
      <c r="H1482" s="887">
        <f t="shared" si="117"/>
        <v>26</v>
      </c>
      <c r="I1482" s="887">
        <v>0</v>
      </c>
      <c r="J1482" s="771">
        <f t="shared" si="118"/>
        <v>0</v>
      </c>
      <c r="K1482" s="887">
        <v>0</v>
      </c>
      <c r="L1482" s="772">
        <f t="shared" si="119"/>
        <v>0</v>
      </c>
    </row>
    <row r="1483" spans="2:12" ht="15.75" x14ac:dyDescent="0.25">
      <c r="B1483" s="893" t="s">
        <v>313</v>
      </c>
      <c r="C1483" s="892" t="s">
        <v>535</v>
      </c>
      <c r="D1483" s="891">
        <v>35430</v>
      </c>
      <c r="E1483" s="890">
        <v>2050.5</v>
      </c>
      <c r="F1483" s="889"/>
      <c r="G1483" s="888">
        <v>20</v>
      </c>
      <c r="H1483" s="887">
        <f t="shared" si="117"/>
        <v>20</v>
      </c>
      <c r="I1483" s="887">
        <v>0</v>
      </c>
      <c r="J1483" s="771">
        <f t="shared" si="118"/>
        <v>2050.5</v>
      </c>
      <c r="K1483" s="887">
        <v>2050.5</v>
      </c>
      <c r="L1483" s="772">
        <f t="shared" si="119"/>
        <v>0</v>
      </c>
    </row>
    <row r="1484" spans="2:12" ht="15.75" x14ac:dyDescent="0.25">
      <c r="B1484" s="893" t="s">
        <v>313</v>
      </c>
      <c r="C1484" s="892" t="s">
        <v>535</v>
      </c>
      <c r="D1484" s="891">
        <v>35430</v>
      </c>
      <c r="E1484" s="890">
        <v>1201.3699999999999</v>
      </c>
      <c r="F1484" s="889"/>
      <c r="G1484" s="888">
        <v>30</v>
      </c>
      <c r="H1484" s="887">
        <f t="shared" si="117"/>
        <v>25</v>
      </c>
      <c r="I1484" s="887">
        <v>-40.200000000000003</v>
      </c>
      <c r="J1484" s="771">
        <f t="shared" si="118"/>
        <v>1006.72</v>
      </c>
      <c r="K1484" s="887">
        <v>966.52</v>
      </c>
      <c r="L1484" s="772">
        <f t="shared" si="119"/>
        <v>234.84999999999991</v>
      </c>
    </row>
    <row r="1485" spans="2:12" ht="15.75" x14ac:dyDescent="0.25">
      <c r="B1485" s="893" t="s">
        <v>313</v>
      </c>
      <c r="C1485" s="892" t="s">
        <v>535</v>
      </c>
      <c r="D1485" s="891">
        <v>35430</v>
      </c>
      <c r="E1485" s="890">
        <v>1329.12</v>
      </c>
      <c r="F1485" s="889"/>
      <c r="G1485" s="888">
        <v>30</v>
      </c>
      <c r="H1485" s="887">
        <f t="shared" si="117"/>
        <v>25</v>
      </c>
      <c r="I1485" s="887">
        <v>-44.519999999999996</v>
      </c>
      <c r="J1485" s="771">
        <f t="shared" si="118"/>
        <v>1113.6399999999999</v>
      </c>
      <c r="K1485" s="887">
        <v>1069.1199999999999</v>
      </c>
      <c r="L1485" s="772">
        <f t="shared" si="119"/>
        <v>260</v>
      </c>
    </row>
    <row r="1486" spans="2:12" ht="15.75" x14ac:dyDescent="0.25">
      <c r="B1486" s="893" t="s">
        <v>313</v>
      </c>
      <c r="C1486" s="892" t="s">
        <v>535</v>
      </c>
      <c r="D1486" s="891">
        <v>35795</v>
      </c>
      <c r="E1486" s="890">
        <v>1768.07</v>
      </c>
      <c r="F1486" s="889"/>
      <c r="G1486" s="888">
        <v>8.3333333333333329E-2</v>
      </c>
      <c r="H1486" s="887">
        <f t="shared" si="117"/>
        <v>8.3333333333333329E-2</v>
      </c>
      <c r="I1486" s="887">
        <v>0</v>
      </c>
      <c r="J1486" s="771">
        <f t="shared" si="118"/>
        <v>1768.07</v>
      </c>
      <c r="K1486" s="887">
        <v>1768.07</v>
      </c>
      <c r="L1486" s="772">
        <f t="shared" si="119"/>
        <v>0</v>
      </c>
    </row>
    <row r="1487" spans="2:12" ht="15.75" x14ac:dyDescent="0.25">
      <c r="B1487" s="893" t="s">
        <v>313</v>
      </c>
      <c r="C1487" s="892" t="s">
        <v>1006</v>
      </c>
      <c r="D1487" s="891">
        <v>41274</v>
      </c>
      <c r="E1487" s="890">
        <v>22026.83</v>
      </c>
      <c r="F1487" s="889"/>
      <c r="G1487" s="888">
        <v>20</v>
      </c>
      <c r="H1487" s="887">
        <f t="shared" si="117"/>
        <v>9</v>
      </c>
      <c r="I1487" s="887">
        <v>-1122.3600000000001</v>
      </c>
      <c r="J1487" s="771">
        <f t="shared" si="118"/>
        <v>9774.35</v>
      </c>
      <c r="K1487" s="887">
        <v>8651.99</v>
      </c>
      <c r="L1487" s="772">
        <f t="shared" si="119"/>
        <v>13374.840000000002</v>
      </c>
    </row>
    <row r="1488" spans="2:12" ht="15.75" x14ac:dyDescent="0.25">
      <c r="B1488" s="893" t="s">
        <v>313</v>
      </c>
      <c r="C1488" s="892" t="s">
        <v>1007</v>
      </c>
      <c r="D1488" s="891">
        <v>41547</v>
      </c>
      <c r="E1488" s="890">
        <v>1377.42</v>
      </c>
      <c r="F1488" s="889"/>
      <c r="G1488" s="888">
        <v>20</v>
      </c>
      <c r="H1488" s="887">
        <f t="shared" si="117"/>
        <v>8</v>
      </c>
      <c r="I1488" s="887">
        <v>-69.240000000000009</v>
      </c>
      <c r="J1488" s="771">
        <f t="shared" si="118"/>
        <v>564.62</v>
      </c>
      <c r="K1488" s="887">
        <v>495.38</v>
      </c>
      <c r="L1488" s="772">
        <f t="shared" si="119"/>
        <v>882.04000000000008</v>
      </c>
    </row>
    <row r="1489" spans="2:12" ht="15.75" x14ac:dyDescent="0.25">
      <c r="B1489" s="893" t="s">
        <v>313</v>
      </c>
      <c r="C1489" s="892" t="s">
        <v>1008</v>
      </c>
      <c r="D1489" s="891">
        <v>41608</v>
      </c>
      <c r="E1489" s="890">
        <v>506.69</v>
      </c>
      <c r="F1489" s="889"/>
      <c r="G1489" s="888">
        <v>20</v>
      </c>
      <c r="H1489" s="887">
        <f t="shared" si="117"/>
        <v>8</v>
      </c>
      <c r="I1489" s="887">
        <v>-25.44</v>
      </c>
      <c r="J1489" s="771">
        <f t="shared" si="118"/>
        <v>204.31</v>
      </c>
      <c r="K1489" s="887">
        <v>178.87</v>
      </c>
      <c r="L1489" s="772">
        <f t="shared" si="119"/>
        <v>327.82</v>
      </c>
    </row>
    <row r="1490" spans="2:12" ht="15.75" x14ac:dyDescent="0.25">
      <c r="B1490" s="893" t="s">
        <v>313</v>
      </c>
      <c r="C1490" s="892" t="s">
        <v>1009</v>
      </c>
      <c r="D1490" s="891">
        <v>41820</v>
      </c>
      <c r="E1490" s="890">
        <v>568.11</v>
      </c>
      <c r="F1490" s="889"/>
      <c r="G1490" s="888">
        <v>20</v>
      </c>
      <c r="H1490" s="887">
        <f t="shared" si="117"/>
        <v>7</v>
      </c>
      <c r="I1490" s="887">
        <v>-28.44</v>
      </c>
      <c r="J1490" s="771">
        <f t="shared" si="118"/>
        <v>212.51</v>
      </c>
      <c r="K1490" s="887">
        <v>184.07</v>
      </c>
      <c r="L1490" s="772">
        <f t="shared" si="119"/>
        <v>384.04</v>
      </c>
    </row>
    <row r="1491" spans="2:12" ht="15.75" x14ac:dyDescent="0.25">
      <c r="B1491" s="893" t="s">
        <v>313</v>
      </c>
      <c r="C1491" s="892" t="s">
        <v>1010</v>
      </c>
      <c r="D1491" s="891">
        <v>41851</v>
      </c>
      <c r="E1491" s="890">
        <v>9184.24</v>
      </c>
      <c r="F1491" s="889"/>
      <c r="G1491" s="888">
        <v>20</v>
      </c>
      <c r="H1491" s="887">
        <f t="shared" si="117"/>
        <v>7</v>
      </c>
      <c r="I1491" s="887">
        <v>-459.84000000000003</v>
      </c>
      <c r="J1491" s="771">
        <f t="shared" si="118"/>
        <v>3282.71</v>
      </c>
      <c r="K1491" s="887">
        <v>2822.87</v>
      </c>
      <c r="L1491" s="772">
        <f t="shared" si="119"/>
        <v>6361.37</v>
      </c>
    </row>
    <row r="1492" spans="2:12" ht="15.75" x14ac:dyDescent="0.25">
      <c r="B1492" s="893" t="s">
        <v>313</v>
      </c>
      <c r="C1492" s="892" t="s">
        <v>1011</v>
      </c>
      <c r="D1492" s="891">
        <v>42674</v>
      </c>
      <c r="E1492" s="890">
        <v>1265.42</v>
      </c>
      <c r="F1492" s="889"/>
      <c r="G1492" s="888">
        <v>10</v>
      </c>
      <c r="H1492" s="887">
        <f t="shared" si="117"/>
        <v>5</v>
      </c>
      <c r="I1492" s="887">
        <v>-127.19999999999999</v>
      </c>
      <c r="J1492" s="771">
        <f t="shared" si="118"/>
        <v>650.27</v>
      </c>
      <c r="K1492" s="887">
        <v>523.07000000000005</v>
      </c>
      <c r="L1492" s="772">
        <f t="shared" si="119"/>
        <v>742.35</v>
      </c>
    </row>
    <row r="1493" spans="2:12" ht="15.75" x14ac:dyDescent="0.25">
      <c r="B1493" s="893" t="s">
        <v>313</v>
      </c>
      <c r="C1493" s="892" t="s">
        <v>1012</v>
      </c>
      <c r="D1493" s="891">
        <v>42674</v>
      </c>
      <c r="E1493" s="890">
        <v>1265.3900000000001</v>
      </c>
      <c r="F1493" s="889"/>
      <c r="G1493" s="888">
        <v>10</v>
      </c>
      <c r="H1493" s="887">
        <f t="shared" si="117"/>
        <v>5</v>
      </c>
      <c r="I1493" s="887">
        <v>-127.19999999999999</v>
      </c>
      <c r="J1493" s="771">
        <f t="shared" si="118"/>
        <v>650.24</v>
      </c>
      <c r="K1493" s="887">
        <v>523.04</v>
      </c>
      <c r="L1493" s="772">
        <f t="shared" si="119"/>
        <v>742.35000000000014</v>
      </c>
    </row>
    <row r="1494" spans="2:12" ht="15.75" x14ac:dyDescent="0.25">
      <c r="B1494" s="893" t="s">
        <v>313</v>
      </c>
      <c r="C1494" s="892" t="s">
        <v>1013</v>
      </c>
      <c r="D1494" s="891">
        <v>42613</v>
      </c>
      <c r="E1494" s="890">
        <v>1706.96</v>
      </c>
      <c r="F1494" s="889"/>
      <c r="G1494" s="888">
        <v>10</v>
      </c>
      <c r="H1494" s="887">
        <f t="shared" si="117"/>
        <v>5</v>
      </c>
      <c r="I1494" s="887">
        <v>-171.60000000000002</v>
      </c>
      <c r="J1494" s="771">
        <f t="shared" si="118"/>
        <v>877.21</v>
      </c>
      <c r="K1494" s="887">
        <v>705.61</v>
      </c>
      <c r="L1494" s="772">
        <f t="shared" si="119"/>
        <v>1001.35</v>
      </c>
    </row>
    <row r="1495" spans="2:12" ht="15.75" x14ac:dyDescent="0.25">
      <c r="B1495" s="893" t="s">
        <v>313</v>
      </c>
      <c r="C1495" s="892" t="s">
        <v>1014</v>
      </c>
      <c r="D1495" s="891">
        <v>42613</v>
      </c>
      <c r="E1495" s="890">
        <v>1706.93</v>
      </c>
      <c r="F1495" s="889"/>
      <c r="G1495" s="888">
        <v>10</v>
      </c>
      <c r="H1495" s="887">
        <f t="shared" si="117"/>
        <v>5</v>
      </c>
      <c r="I1495" s="887">
        <v>-171.60000000000002</v>
      </c>
      <c r="J1495" s="771">
        <f t="shared" si="118"/>
        <v>877.18000000000006</v>
      </c>
      <c r="K1495" s="887">
        <v>705.58</v>
      </c>
      <c r="L1495" s="772">
        <f t="shared" si="119"/>
        <v>1001.35</v>
      </c>
    </row>
    <row r="1496" spans="2:12" ht="15.75" x14ac:dyDescent="0.25">
      <c r="B1496" s="893" t="s">
        <v>313</v>
      </c>
      <c r="C1496" s="892" t="s">
        <v>1015</v>
      </c>
      <c r="D1496" s="891">
        <v>42794</v>
      </c>
      <c r="E1496" s="890">
        <v>1752.93</v>
      </c>
      <c r="F1496" s="889"/>
      <c r="G1496" s="888">
        <v>20</v>
      </c>
      <c r="H1496" s="887">
        <f t="shared" si="117"/>
        <v>4</v>
      </c>
      <c r="I1496" s="887">
        <v>-87.72</v>
      </c>
      <c r="J1496" s="771">
        <f t="shared" si="118"/>
        <v>421.53999999999996</v>
      </c>
      <c r="K1496" s="887">
        <v>333.82</v>
      </c>
      <c r="L1496" s="772">
        <f t="shared" si="119"/>
        <v>1419.1100000000001</v>
      </c>
    </row>
    <row r="1497" spans="2:12" ht="15.75" x14ac:dyDescent="0.25">
      <c r="B1497" s="893" t="s">
        <v>313</v>
      </c>
      <c r="C1497" s="892" t="s">
        <v>1016</v>
      </c>
      <c r="D1497" s="891">
        <v>42794</v>
      </c>
      <c r="E1497" s="890">
        <v>68932.53</v>
      </c>
      <c r="F1497" s="889"/>
      <c r="G1497" s="888">
        <v>20</v>
      </c>
      <c r="H1497" s="887">
        <f t="shared" si="117"/>
        <v>4</v>
      </c>
      <c r="I1497" s="887">
        <v>-3451.44</v>
      </c>
      <c r="J1497" s="771">
        <f t="shared" si="118"/>
        <v>16585.82</v>
      </c>
      <c r="K1497" s="887">
        <v>13134.38</v>
      </c>
      <c r="L1497" s="772">
        <f t="shared" si="119"/>
        <v>55798.15</v>
      </c>
    </row>
    <row r="1498" spans="2:12" ht="15.75" x14ac:dyDescent="0.25">
      <c r="B1498" s="893" t="s">
        <v>313</v>
      </c>
      <c r="C1498" s="892" t="s">
        <v>1017</v>
      </c>
      <c r="D1498" s="891">
        <v>42855</v>
      </c>
      <c r="E1498" s="890">
        <v>2044.51</v>
      </c>
      <c r="F1498" s="889"/>
      <c r="G1498" s="888">
        <v>10</v>
      </c>
      <c r="H1498" s="887">
        <f t="shared" si="117"/>
        <v>4</v>
      </c>
      <c r="I1498" s="887">
        <v>-205.56</v>
      </c>
      <c r="J1498" s="771">
        <f t="shared" si="118"/>
        <v>947.82999999999993</v>
      </c>
      <c r="K1498" s="887">
        <v>742.27</v>
      </c>
      <c r="L1498" s="772">
        <f t="shared" si="119"/>
        <v>1302.24</v>
      </c>
    </row>
    <row r="1499" spans="2:12" ht="15.75" x14ac:dyDescent="0.25">
      <c r="B1499" s="893" t="s">
        <v>313</v>
      </c>
      <c r="C1499" s="892" t="s">
        <v>1018</v>
      </c>
      <c r="D1499" s="891">
        <v>42947</v>
      </c>
      <c r="E1499" s="890">
        <v>43609.04</v>
      </c>
      <c r="F1499" s="889"/>
      <c r="G1499" s="888">
        <v>20</v>
      </c>
      <c r="H1499" s="887">
        <f t="shared" si="117"/>
        <v>4</v>
      </c>
      <c r="I1499" s="887">
        <v>-2183.52</v>
      </c>
      <c r="J1499" s="771">
        <f t="shared" si="118"/>
        <v>9583.06</v>
      </c>
      <c r="K1499" s="887">
        <v>7399.54</v>
      </c>
      <c r="L1499" s="772">
        <f t="shared" si="119"/>
        <v>36209.5</v>
      </c>
    </row>
    <row r="1500" spans="2:12" ht="15.75" x14ac:dyDescent="0.25">
      <c r="B1500" s="893" t="s">
        <v>313</v>
      </c>
      <c r="C1500" s="892" t="s">
        <v>1019</v>
      </c>
      <c r="D1500" s="891">
        <v>43034</v>
      </c>
      <c r="E1500" s="890">
        <v>1213.6400000000001</v>
      </c>
      <c r="F1500" s="889"/>
      <c r="G1500" s="888">
        <v>20</v>
      </c>
      <c r="H1500" s="887">
        <f t="shared" si="117"/>
        <v>4</v>
      </c>
      <c r="I1500" s="887">
        <v>-60.720000000000006</v>
      </c>
      <c r="J1500" s="771">
        <f t="shared" si="118"/>
        <v>246.25</v>
      </c>
      <c r="K1500" s="887">
        <v>185.53</v>
      </c>
      <c r="L1500" s="772">
        <f t="shared" si="119"/>
        <v>1028.1100000000001</v>
      </c>
    </row>
    <row r="1501" spans="2:12" ht="15.75" x14ac:dyDescent="0.25">
      <c r="B1501" s="893" t="s">
        <v>313</v>
      </c>
      <c r="C1501" s="892" t="s">
        <v>1020</v>
      </c>
      <c r="D1501" s="891">
        <v>43069</v>
      </c>
      <c r="E1501" s="890">
        <v>3590.9</v>
      </c>
      <c r="F1501" s="889"/>
      <c r="G1501" s="888">
        <v>20</v>
      </c>
      <c r="H1501" s="887">
        <f t="shared" si="117"/>
        <v>4</v>
      </c>
      <c r="I1501" s="887">
        <v>-179.76</v>
      </c>
      <c r="J1501" s="771">
        <f t="shared" si="118"/>
        <v>714.03</v>
      </c>
      <c r="K1501" s="887">
        <v>534.27</v>
      </c>
      <c r="L1501" s="772">
        <f t="shared" si="119"/>
        <v>3056.63</v>
      </c>
    </row>
    <row r="1502" spans="2:12" ht="15.75" x14ac:dyDescent="0.25">
      <c r="B1502" s="893" t="s">
        <v>313</v>
      </c>
      <c r="C1502" s="892" t="s">
        <v>1021</v>
      </c>
      <c r="D1502" s="891">
        <v>43109</v>
      </c>
      <c r="E1502" s="890">
        <v>2212.77</v>
      </c>
      <c r="F1502" s="889"/>
      <c r="G1502" s="888">
        <v>20</v>
      </c>
      <c r="H1502" s="887">
        <f t="shared" si="117"/>
        <v>3</v>
      </c>
      <c r="I1502" s="887">
        <v>-110.76</v>
      </c>
      <c r="J1502" s="771">
        <f t="shared" si="118"/>
        <v>430.73</v>
      </c>
      <c r="K1502" s="887">
        <v>319.97000000000003</v>
      </c>
      <c r="L1502" s="772">
        <f t="shared" si="119"/>
        <v>1892.8</v>
      </c>
    </row>
    <row r="1503" spans="2:12" ht="15.75" x14ac:dyDescent="0.25">
      <c r="B1503" s="893" t="s">
        <v>313</v>
      </c>
      <c r="C1503" s="892" t="s">
        <v>1022</v>
      </c>
      <c r="D1503" s="891">
        <v>43425</v>
      </c>
      <c r="E1503" s="890">
        <v>6319.56</v>
      </c>
      <c r="F1503" s="889"/>
      <c r="G1503" s="888">
        <v>20</v>
      </c>
      <c r="H1503" s="887">
        <f t="shared" si="117"/>
        <v>3</v>
      </c>
      <c r="I1503" s="887">
        <v>-319.32</v>
      </c>
      <c r="J1503" s="771">
        <f t="shared" si="118"/>
        <v>918.29</v>
      </c>
      <c r="K1503" s="887">
        <v>598.97</v>
      </c>
      <c r="L1503" s="772">
        <f t="shared" si="119"/>
        <v>5720.59</v>
      </c>
    </row>
    <row r="1504" spans="2:12" ht="15.75" x14ac:dyDescent="0.25">
      <c r="B1504" s="893" t="s">
        <v>313</v>
      </c>
      <c r="C1504" s="892" t="s">
        <v>1023</v>
      </c>
      <c r="D1504" s="891">
        <v>43376</v>
      </c>
      <c r="E1504" s="890">
        <v>2563.9</v>
      </c>
      <c r="F1504" s="889"/>
      <c r="G1504" s="888">
        <v>20</v>
      </c>
      <c r="H1504" s="887">
        <f t="shared" si="117"/>
        <v>3</v>
      </c>
      <c r="I1504" s="887">
        <v>-128.16</v>
      </c>
      <c r="J1504" s="771">
        <f t="shared" si="118"/>
        <v>395.15999999999997</v>
      </c>
      <c r="K1504" s="887">
        <v>267</v>
      </c>
      <c r="L1504" s="772">
        <f t="shared" si="119"/>
        <v>2296.9</v>
      </c>
    </row>
    <row r="1505" spans="2:12" ht="15.75" x14ac:dyDescent="0.25">
      <c r="B1505" s="893" t="s">
        <v>313</v>
      </c>
      <c r="C1505" s="892" t="s">
        <v>1024</v>
      </c>
      <c r="D1505" s="891">
        <v>43419</v>
      </c>
      <c r="E1505" s="890">
        <v>2948.12</v>
      </c>
      <c r="F1505" s="889"/>
      <c r="G1505" s="888">
        <v>20</v>
      </c>
      <c r="H1505" s="887">
        <f t="shared" si="117"/>
        <v>3</v>
      </c>
      <c r="I1505" s="887">
        <v>-147.36000000000001</v>
      </c>
      <c r="J1505" s="771">
        <f t="shared" si="118"/>
        <v>380.68</v>
      </c>
      <c r="K1505" s="887">
        <v>233.32</v>
      </c>
      <c r="L1505" s="772">
        <f t="shared" si="119"/>
        <v>2714.7999999999997</v>
      </c>
    </row>
    <row r="1506" spans="2:12" ht="15.75" x14ac:dyDescent="0.25">
      <c r="B1506" s="893" t="s">
        <v>313</v>
      </c>
      <c r="C1506" s="892" t="s">
        <v>1025</v>
      </c>
      <c r="D1506" s="891">
        <v>43472</v>
      </c>
      <c r="E1506" s="890">
        <v>2449.6999999999998</v>
      </c>
      <c r="F1506" s="889"/>
      <c r="G1506" s="888">
        <v>20</v>
      </c>
      <c r="H1506" s="887">
        <f t="shared" si="117"/>
        <v>2</v>
      </c>
      <c r="I1506" s="887">
        <v>-122.52000000000001</v>
      </c>
      <c r="J1506" s="771">
        <f t="shared" si="118"/>
        <v>316.51</v>
      </c>
      <c r="K1506" s="887">
        <v>193.99</v>
      </c>
      <c r="L1506" s="772">
        <f t="shared" si="119"/>
        <v>2255.71</v>
      </c>
    </row>
    <row r="1507" spans="2:12" ht="15.75" x14ac:dyDescent="0.25">
      <c r="B1507" s="893" t="s">
        <v>313</v>
      </c>
      <c r="C1507" s="892" t="s">
        <v>1026</v>
      </c>
      <c r="D1507" s="891">
        <v>43290</v>
      </c>
      <c r="E1507" s="890">
        <v>15775.7</v>
      </c>
      <c r="F1507" s="889"/>
      <c r="G1507" s="888">
        <v>20</v>
      </c>
      <c r="H1507" s="887">
        <f t="shared" si="117"/>
        <v>3</v>
      </c>
      <c r="I1507" s="887">
        <v>-788.76</v>
      </c>
      <c r="J1507" s="771">
        <f t="shared" si="118"/>
        <v>1905.81</v>
      </c>
      <c r="K1507" s="887">
        <v>1117.05</v>
      </c>
      <c r="L1507" s="772">
        <f t="shared" si="119"/>
        <v>14658.650000000001</v>
      </c>
    </row>
    <row r="1508" spans="2:12" ht="15.75" x14ac:dyDescent="0.25">
      <c r="B1508" s="893" t="s">
        <v>313</v>
      </c>
      <c r="C1508" s="892" t="s">
        <v>1027</v>
      </c>
      <c r="D1508" s="891">
        <v>43811</v>
      </c>
      <c r="E1508" s="890">
        <v>35038.81</v>
      </c>
      <c r="F1508" s="889"/>
      <c r="G1508" s="888">
        <v>20</v>
      </c>
      <c r="H1508" s="887">
        <f t="shared" si="117"/>
        <v>2</v>
      </c>
      <c r="I1508" s="887">
        <v>-1759.92</v>
      </c>
      <c r="J1508" s="771">
        <f t="shared" si="118"/>
        <v>3506.7799999999997</v>
      </c>
      <c r="K1508" s="887">
        <v>1746.86</v>
      </c>
      <c r="L1508" s="772">
        <f t="shared" si="119"/>
        <v>33291.949999999997</v>
      </c>
    </row>
    <row r="1509" spans="2:12" ht="15.75" x14ac:dyDescent="0.25">
      <c r="B1509" s="893" t="s">
        <v>313</v>
      </c>
      <c r="C1509" s="892" t="s">
        <v>1028</v>
      </c>
      <c r="D1509" s="891">
        <v>43811</v>
      </c>
      <c r="E1509" s="890">
        <v>43133.3</v>
      </c>
      <c r="F1509" s="889"/>
      <c r="G1509" s="888">
        <v>20</v>
      </c>
      <c r="H1509" s="887">
        <f t="shared" si="117"/>
        <v>2</v>
      </c>
      <c r="I1509" s="887">
        <v>-2160.6000000000004</v>
      </c>
      <c r="J1509" s="771">
        <f t="shared" si="118"/>
        <v>4421.4500000000007</v>
      </c>
      <c r="K1509" s="887">
        <v>2260.85</v>
      </c>
      <c r="L1509" s="772">
        <f t="shared" si="119"/>
        <v>40872.450000000004</v>
      </c>
    </row>
    <row r="1510" spans="2:12" ht="15.75" x14ac:dyDescent="0.25">
      <c r="B1510" s="893" t="s">
        <v>313</v>
      </c>
      <c r="C1510" s="892" t="s">
        <v>1029</v>
      </c>
      <c r="D1510" s="891">
        <v>43811</v>
      </c>
      <c r="E1510" s="890">
        <v>192115.36</v>
      </c>
      <c r="F1510" s="889"/>
      <c r="G1510" s="888">
        <v>20</v>
      </c>
      <c r="H1510" s="887">
        <f t="shared" si="117"/>
        <v>2</v>
      </c>
      <c r="I1510" s="887">
        <v>-9605.76</v>
      </c>
      <c r="J1510" s="771">
        <f t="shared" si="118"/>
        <v>20012</v>
      </c>
      <c r="K1510" s="887">
        <v>10406.24</v>
      </c>
      <c r="L1510" s="772">
        <f t="shared" si="119"/>
        <v>181709.12</v>
      </c>
    </row>
    <row r="1511" spans="2:12" ht="15.75" x14ac:dyDescent="0.25">
      <c r="B1511" s="893" t="s">
        <v>313</v>
      </c>
      <c r="C1511" s="892" t="s">
        <v>1030</v>
      </c>
      <c r="D1511" s="891">
        <v>43815</v>
      </c>
      <c r="E1511" s="890">
        <v>1107.74</v>
      </c>
      <c r="F1511" s="889"/>
      <c r="G1511" s="888">
        <v>20</v>
      </c>
      <c r="H1511" s="887">
        <f t="shared" si="117"/>
        <v>2</v>
      </c>
      <c r="I1511" s="887">
        <v>-55.44</v>
      </c>
      <c r="J1511" s="771">
        <f t="shared" si="118"/>
        <v>106.25999999999999</v>
      </c>
      <c r="K1511" s="887">
        <v>50.82</v>
      </c>
      <c r="L1511" s="772">
        <f t="shared" si="119"/>
        <v>1056.92</v>
      </c>
    </row>
    <row r="1512" spans="2:12" ht="15.75" x14ac:dyDescent="0.25">
      <c r="B1512" s="893" t="s">
        <v>313</v>
      </c>
      <c r="C1512" s="892" t="s">
        <v>1031</v>
      </c>
      <c r="D1512" s="891">
        <v>43922</v>
      </c>
      <c r="E1512" s="890">
        <v>72138.240000000005</v>
      </c>
      <c r="F1512" s="889"/>
      <c r="G1512" s="888">
        <v>8333333333333.25</v>
      </c>
      <c r="H1512" s="887">
        <f t="shared" si="117"/>
        <v>1</v>
      </c>
      <c r="I1512" s="887">
        <v>0</v>
      </c>
      <c r="J1512" s="771">
        <f t="shared" si="118"/>
        <v>72138.240000000005</v>
      </c>
      <c r="K1512" s="887">
        <v>72138.240000000005</v>
      </c>
      <c r="L1512" s="772">
        <f t="shared" si="119"/>
        <v>0</v>
      </c>
    </row>
    <row r="1513" spans="2:12" ht="15.75" x14ac:dyDescent="0.25">
      <c r="B1513" s="893" t="s">
        <v>313</v>
      </c>
      <c r="C1513" s="892" t="s">
        <v>535</v>
      </c>
      <c r="D1513" s="891">
        <v>38352</v>
      </c>
      <c r="E1513" s="890">
        <v>65299.94</v>
      </c>
      <c r="F1513" s="889"/>
      <c r="G1513" s="888">
        <v>30</v>
      </c>
      <c r="H1513" s="887">
        <f t="shared" si="117"/>
        <v>17</v>
      </c>
      <c r="I1513" s="887">
        <v>-2188.08</v>
      </c>
      <c r="J1513" s="771">
        <f t="shared" si="118"/>
        <v>38131.93</v>
      </c>
      <c r="K1513" s="887">
        <v>35943.85</v>
      </c>
      <c r="L1513" s="772">
        <f t="shared" si="119"/>
        <v>29356.090000000004</v>
      </c>
    </row>
    <row r="1514" spans="2:12" ht="15.75" x14ac:dyDescent="0.25">
      <c r="B1514" s="893" t="s">
        <v>313</v>
      </c>
      <c r="C1514" s="892" t="s">
        <v>535</v>
      </c>
      <c r="D1514" s="891">
        <v>38717</v>
      </c>
      <c r="E1514" s="890">
        <v>78557.570000000007</v>
      </c>
      <c r="F1514" s="889"/>
      <c r="G1514" s="888">
        <v>30</v>
      </c>
      <c r="H1514" s="887">
        <f t="shared" si="117"/>
        <v>16</v>
      </c>
      <c r="I1514" s="887">
        <v>-2628.12</v>
      </c>
      <c r="J1514" s="771">
        <f t="shared" si="118"/>
        <v>42202.720000000001</v>
      </c>
      <c r="K1514" s="887">
        <v>39574.6</v>
      </c>
      <c r="L1514" s="772">
        <f t="shared" si="119"/>
        <v>38982.970000000008</v>
      </c>
    </row>
    <row r="1515" spans="2:12" ht="15.75" x14ac:dyDescent="0.25">
      <c r="B1515" s="893" t="s">
        <v>313</v>
      </c>
      <c r="C1515" s="892" t="s">
        <v>535</v>
      </c>
      <c r="D1515" s="891">
        <v>38352</v>
      </c>
      <c r="E1515" s="890">
        <v>1397.06</v>
      </c>
      <c r="F1515" s="889"/>
      <c r="G1515" s="888">
        <v>30</v>
      </c>
      <c r="H1515" s="887">
        <f t="shared" si="117"/>
        <v>17</v>
      </c>
      <c r="I1515" s="887">
        <v>-46.8</v>
      </c>
      <c r="J1515" s="771">
        <f t="shared" si="118"/>
        <v>797.26</v>
      </c>
      <c r="K1515" s="887">
        <v>750.46</v>
      </c>
      <c r="L1515" s="772">
        <f t="shared" si="119"/>
        <v>646.59999999999991</v>
      </c>
    </row>
    <row r="1516" spans="2:12" ht="15.75" x14ac:dyDescent="0.25">
      <c r="B1516" s="893" t="s">
        <v>313</v>
      </c>
      <c r="C1516" s="892" t="s">
        <v>535</v>
      </c>
      <c r="D1516" s="891">
        <v>37986</v>
      </c>
      <c r="E1516" s="890">
        <v>6074.39</v>
      </c>
      <c r="F1516" s="889"/>
      <c r="G1516" s="888">
        <v>30</v>
      </c>
      <c r="H1516" s="887">
        <f t="shared" si="117"/>
        <v>18</v>
      </c>
      <c r="I1516" s="887">
        <v>-203.28000000000003</v>
      </c>
      <c r="J1516" s="771">
        <f t="shared" si="118"/>
        <v>3668.8700000000003</v>
      </c>
      <c r="K1516" s="887">
        <v>3465.59</v>
      </c>
      <c r="L1516" s="772">
        <f t="shared" si="119"/>
        <v>2608.8000000000002</v>
      </c>
    </row>
    <row r="1517" spans="2:12" ht="15.75" x14ac:dyDescent="0.25">
      <c r="B1517" s="893" t="s">
        <v>313</v>
      </c>
      <c r="C1517" s="892" t="s">
        <v>535</v>
      </c>
      <c r="D1517" s="891">
        <v>37621</v>
      </c>
      <c r="E1517" s="890">
        <v>9945.4599999999991</v>
      </c>
      <c r="F1517" s="889"/>
      <c r="G1517" s="888">
        <v>30</v>
      </c>
      <c r="H1517" s="887">
        <f t="shared" si="117"/>
        <v>19</v>
      </c>
      <c r="I1517" s="887">
        <v>-332.88</v>
      </c>
      <c r="J1517" s="771">
        <f t="shared" si="118"/>
        <v>6339.2300000000005</v>
      </c>
      <c r="K1517" s="887">
        <v>6006.35</v>
      </c>
      <c r="L1517" s="772">
        <f t="shared" si="119"/>
        <v>3939.1099999999988</v>
      </c>
    </row>
    <row r="1518" spans="2:12" ht="15.75" x14ac:dyDescent="0.25">
      <c r="B1518" s="893" t="s">
        <v>313</v>
      </c>
      <c r="C1518" s="892" t="s">
        <v>535</v>
      </c>
      <c r="D1518" s="891">
        <v>37256</v>
      </c>
      <c r="E1518" s="890">
        <v>103.4</v>
      </c>
      <c r="F1518" s="889"/>
      <c r="G1518" s="888">
        <v>30</v>
      </c>
      <c r="H1518" s="887">
        <f t="shared" si="117"/>
        <v>20</v>
      </c>
      <c r="I1518" s="887">
        <v>-3.4799999999999995</v>
      </c>
      <c r="J1518" s="771">
        <f t="shared" si="118"/>
        <v>69.39</v>
      </c>
      <c r="K1518" s="887">
        <v>65.91</v>
      </c>
      <c r="L1518" s="772">
        <f t="shared" si="119"/>
        <v>37.490000000000009</v>
      </c>
    </row>
    <row r="1519" spans="2:12" ht="15.75" x14ac:dyDescent="0.25">
      <c r="B1519" s="893" t="s">
        <v>313</v>
      </c>
      <c r="C1519" s="892" t="s">
        <v>1032</v>
      </c>
      <c r="D1519" s="891">
        <v>43033</v>
      </c>
      <c r="E1519" s="890">
        <v>1311.54</v>
      </c>
      <c r="F1519" s="889"/>
      <c r="G1519" s="888">
        <v>20</v>
      </c>
      <c r="H1519" s="887">
        <f t="shared" si="117"/>
        <v>4</v>
      </c>
      <c r="I1519" s="887">
        <v>-65.64</v>
      </c>
      <c r="J1519" s="771">
        <f t="shared" si="118"/>
        <v>260.73</v>
      </c>
      <c r="K1519" s="887">
        <v>195.09</v>
      </c>
      <c r="L1519" s="772">
        <f t="shared" si="119"/>
        <v>1116.45</v>
      </c>
    </row>
    <row r="1520" spans="2:12" ht="15.75" x14ac:dyDescent="0.25">
      <c r="B1520" s="893" t="s">
        <v>313</v>
      </c>
      <c r="C1520" s="892" t="s">
        <v>535</v>
      </c>
      <c r="D1520" s="891">
        <v>38717</v>
      </c>
      <c r="E1520" s="890">
        <v>0.01</v>
      </c>
      <c r="F1520" s="889"/>
      <c r="G1520" s="888">
        <v>30</v>
      </c>
      <c r="H1520" s="887">
        <f t="shared" si="117"/>
        <v>16</v>
      </c>
      <c r="I1520" s="887">
        <v>0</v>
      </c>
      <c r="J1520" s="771">
        <f t="shared" si="118"/>
        <v>0</v>
      </c>
      <c r="K1520" s="887">
        <v>0</v>
      </c>
      <c r="L1520" s="772">
        <f t="shared" si="119"/>
        <v>0.01</v>
      </c>
    </row>
    <row r="1521" spans="2:12" ht="15.75" x14ac:dyDescent="0.25">
      <c r="B1521" s="893" t="s">
        <v>313</v>
      </c>
      <c r="C1521" s="892" t="s">
        <v>1033</v>
      </c>
      <c r="D1521" s="891">
        <v>43832</v>
      </c>
      <c r="E1521" s="890">
        <v>1273.45</v>
      </c>
      <c r="F1521" s="889"/>
      <c r="G1521" s="888">
        <v>20</v>
      </c>
      <c r="H1521" s="887">
        <f t="shared" si="117"/>
        <v>1</v>
      </c>
      <c r="I1521" s="887">
        <v>-63.720000000000006</v>
      </c>
      <c r="J1521" s="771">
        <f t="shared" si="118"/>
        <v>95.580000000000013</v>
      </c>
      <c r="K1521" s="887">
        <v>31.86</v>
      </c>
      <c r="L1521" s="772">
        <f t="shared" si="119"/>
        <v>1241.5900000000001</v>
      </c>
    </row>
    <row r="1522" spans="2:12" ht="15.75" x14ac:dyDescent="0.25">
      <c r="B1522" s="893" t="s">
        <v>313</v>
      </c>
      <c r="C1522" s="892" t="s">
        <v>1034</v>
      </c>
      <c r="D1522" s="891">
        <v>43833</v>
      </c>
      <c r="E1522" s="890">
        <v>6619.1</v>
      </c>
      <c r="F1522" s="889"/>
      <c r="G1522" s="888">
        <v>20</v>
      </c>
      <c r="H1522" s="887">
        <f t="shared" si="117"/>
        <v>1</v>
      </c>
      <c r="I1522" s="887">
        <v>-330.96000000000004</v>
      </c>
      <c r="J1522" s="771">
        <f t="shared" si="118"/>
        <v>468.86</v>
      </c>
      <c r="K1522" s="887">
        <v>137.9</v>
      </c>
      <c r="L1522" s="772">
        <f t="shared" si="119"/>
        <v>6481.2000000000007</v>
      </c>
    </row>
    <row r="1523" spans="2:12" ht="15.75" x14ac:dyDescent="0.25">
      <c r="B1523" s="893" t="s">
        <v>313</v>
      </c>
      <c r="C1523" s="892" t="s">
        <v>1035</v>
      </c>
      <c r="D1523" s="891">
        <v>43833</v>
      </c>
      <c r="E1523" s="890">
        <v>9302.69</v>
      </c>
      <c r="F1523" s="889"/>
      <c r="G1523" s="888">
        <v>20</v>
      </c>
      <c r="H1523" s="887">
        <f t="shared" si="117"/>
        <v>1</v>
      </c>
      <c r="I1523" s="887">
        <v>-465.12</v>
      </c>
      <c r="J1523" s="771">
        <f t="shared" si="118"/>
        <v>658.92000000000007</v>
      </c>
      <c r="K1523" s="887">
        <v>193.8</v>
      </c>
      <c r="L1523" s="772">
        <f t="shared" si="119"/>
        <v>9108.8900000000012</v>
      </c>
    </row>
    <row r="1524" spans="2:12" ht="15.75" x14ac:dyDescent="0.25">
      <c r="B1524" s="893" t="s">
        <v>313</v>
      </c>
      <c r="C1524" s="892" t="s">
        <v>1036</v>
      </c>
      <c r="D1524" s="891">
        <v>43833</v>
      </c>
      <c r="E1524" s="890">
        <v>2119.31</v>
      </c>
      <c r="F1524" s="889"/>
      <c r="G1524" s="888">
        <v>20</v>
      </c>
      <c r="H1524" s="887">
        <f t="shared" si="117"/>
        <v>1</v>
      </c>
      <c r="I1524" s="887">
        <v>-105.96000000000001</v>
      </c>
      <c r="J1524" s="771">
        <f t="shared" si="118"/>
        <v>150.11000000000001</v>
      </c>
      <c r="K1524" s="887">
        <v>44.15</v>
      </c>
      <c r="L1524" s="772">
        <f t="shared" si="119"/>
        <v>2075.16</v>
      </c>
    </row>
    <row r="1525" spans="2:12" ht="15.75" x14ac:dyDescent="0.25">
      <c r="B1525" s="893" t="s">
        <v>313</v>
      </c>
      <c r="C1525" s="892" t="s">
        <v>1037</v>
      </c>
      <c r="D1525" s="891">
        <v>43833</v>
      </c>
      <c r="E1525" s="890">
        <v>1504.42</v>
      </c>
      <c r="F1525" s="889"/>
      <c r="G1525" s="888">
        <v>20</v>
      </c>
      <c r="H1525" s="887">
        <f t="shared" si="117"/>
        <v>1</v>
      </c>
      <c r="I1525" s="887">
        <v>-75.240000000000009</v>
      </c>
      <c r="J1525" s="771">
        <f t="shared" si="118"/>
        <v>106.59</v>
      </c>
      <c r="K1525" s="887">
        <v>31.35</v>
      </c>
      <c r="L1525" s="772">
        <f t="shared" si="119"/>
        <v>1473.0700000000002</v>
      </c>
    </row>
    <row r="1526" spans="2:12" ht="15.75" x14ac:dyDescent="0.25">
      <c r="B1526" s="893" t="s">
        <v>313</v>
      </c>
      <c r="C1526" s="892" t="s">
        <v>1038</v>
      </c>
      <c r="D1526" s="891">
        <v>43980</v>
      </c>
      <c r="E1526" s="890">
        <v>18688.560000000001</v>
      </c>
      <c r="F1526" s="889"/>
      <c r="G1526" s="888">
        <v>20</v>
      </c>
      <c r="H1526" s="887">
        <f t="shared" si="117"/>
        <v>1</v>
      </c>
      <c r="I1526" s="887">
        <v>-934.44</v>
      </c>
      <c r="J1526" s="771">
        <f t="shared" si="118"/>
        <v>1168.0500000000002</v>
      </c>
      <c r="K1526" s="887">
        <v>233.61</v>
      </c>
      <c r="L1526" s="772">
        <f t="shared" si="119"/>
        <v>18454.95</v>
      </c>
    </row>
    <row r="1527" spans="2:12" ht="15.75" x14ac:dyDescent="0.25">
      <c r="B1527" s="893" t="s">
        <v>313</v>
      </c>
      <c r="C1527" s="892" t="s">
        <v>1039</v>
      </c>
      <c r="D1527" s="891">
        <v>44021</v>
      </c>
      <c r="E1527" s="890">
        <v>2682.3</v>
      </c>
      <c r="F1527" s="889"/>
      <c r="G1527" s="888">
        <v>20</v>
      </c>
      <c r="H1527" s="887">
        <f t="shared" si="117"/>
        <v>1</v>
      </c>
      <c r="I1527" s="887">
        <v>-134.16</v>
      </c>
      <c r="J1527" s="771">
        <f t="shared" si="118"/>
        <v>156.51999999999998</v>
      </c>
      <c r="K1527" s="887">
        <v>22.36</v>
      </c>
      <c r="L1527" s="772">
        <f t="shared" si="119"/>
        <v>2659.94</v>
      </c>
    </row>
    <row r="1528" spans="2:12" ht="15.75" x14ac:dyDescent="0.25">
      <c r="B1528" s="893" t="s">
        <v>313</v>
      </c>
      <c r="C1528" s="892" t="s">
        <v>1040</v>
      </c>
      <c r="D1528" s="891">
        <v>44106</v>
      </c>
      <c r="E1528" s="890">
        <v>3804.1</v>
      </c>
      <c r="F1528" s="889"/>
      <c r="G1528" s="888">
        <v>20</v>
      </c>
      <c r="H1528" s="887">
        <f t="shared" si="117"/>
        <v>1</v>
      </c>
      <c r="I1528" s="887">
        <v>-190.2</v>
      </c>
      <c r="J1528" s="771">
        <f t="shared" si="118"/>
        <v>221.89999999999998</v>
      </c>
      <c r="K1528" s="887">
        <v>31.7</v>
      </c>
      <c r="L1528" s="772">
        <f t="shared" si="119"/>
        <v>3772.4</v>
      </c>
    </row>
    <row r="1529" spans="2:12" ht="15.75" x14ac:dyDescent="0.25">
      <c r="B1529" s="893" t="s">
        <v>313</v>
      </c>
      <c r="C1529" s="892" t="s">
        <v>1041</v>
      </c>
      <c r="D1529" s="891">
        <v>44018</v>
      </c>
      <c r="E1529" s="890">
        <v>32356.44</v>
      </c>
      <c r="F1529" s="889"/>
      <c r="G1529" s="888">
        <v>20</v>
      </c>
      <c r="H1529" s="887">
        <f t="shared" si="117"/>
        <v>1</v>
      </c>
      <c r="I1529" s="887">
        <v>-1617.84</v>
      </c>
      <c r="J1529" s="771">
        <f t="shared" si="118"/>
        <v>1752.6599999999999</v>
      </c>
      <c r="K1529" s="887">
        <v>134.82</v>
      </c>
      <c r="L1529" s="772">
        <f t="shared" si="119"/>
        <v>32221.62</v>
      </c>
    </row>
    <row r="1530" spans="2:12" ht="15.75" x14ac:dyDescent="0.25">
      <c r="B1530" s="893" t="e">
        <v>#N/A</v>
      </c>
      <c r="C1530" s="892" t="s">
        <v>1021</v>
      </c>
      <c r="D1530" s="891">
        <v>43109</v>
      </c>
      <c r="E1530" s="890">
        <v>75.44</v>
      </c>
      <c r="F1530" s="889"/>
      <c r="G1530" s="888">
        <v>30</v>
      </c>
      <c r="H1530" s="887">
        <f t="shared" si="117"/>
        <v>3</v>
      </c>
      <c r="I1530" s="887">
        <v>-2.52</v>
      </c>
      <c r="J1530" s="771">
        <f t="shared" si="118"/>
        <v>9.8699999999999992</v>
      </c>
      <c r="K1530" s="887">
        <v>7.35</v>
      </c>
      <c r="L1530" s="772">
        <f t="shared" si="119"/>
        <v>68.09</v>
      </c>
    </row>
    <row r="1531" spans="2:12" ht="15.75" x14ac:dyDescent="0.25">
      <c r="B1531" s="893" t="e">
        <v>#N/A</v>
      </c>
      <c r="C1531" s="892" t="s">
        <v>1022</v>
      </c>
      <c r="D1531" s="891">
        <v>43425</v>
      </c>
      <c r="E1531" s="890">
        <v>154.80000000000001</v>
      </c>
      <c r="F1531" s="889"/>
      <c r="G1531" s="888">
        <v>20</v>
      </c>
      <c r="H1531" s="887">
        <f t="shared" si="117"/>
        <v>3</v>
      </c>
      <c r="I1531" s="887">
        <v>-7.8000000000000007</v>
      </c>
      <c r="J1531" s="771">
        <f t="shared" si="118"/>
        <v>23.93</v>
      </c>
      <c r="K1531" s="887">
        <v>16.13</v>
      </c>
      <c r="L1531" s="772">
        <f t="shared" si="119"/>
        <v>138.67000000000002</v>
      </c>
    </row>
    <row r="1532" spans="2:12" ht="15.75" x14ac:dyDescent="0.25">
      <c r="B1532" s="893" t="e">
        <v>#N/A</v>
      </c>
      <c r="C1532" s="892" t="s">
        <v>1023</v>
      </c>
      <c r="D1532" s="891">
        <v>43376</v>
      </c>
      <c r="E1532" s="890">
        <v>60.72</v>
      </c>
      <c r="F1532" s="889"/>
      <c r="G1532" s="888">
        <v>20</v>
      </c>
      <c r="H1532" s="887">
        <f t="shared" si="117"/>
        <v>3</v>
      </c>
      <c r="I1532" s="887">
        <v>-3</v>
      </c>
      <c r="J1532" s="771">
        <f t="shared" si="118"/>
        <v>9.25</v>
      </c>
      <c r="K1532" s="887">
        <v>6.25</v>
      </c>
      <c r="L1532" s="772">
        <f t="shared" si="119"/>
        <v>54.47</v>
      </c>
    </row>
    <row r="1533" spans="2:12" ht="15.75" x14ac:dyDescent="0.25">
      <c r="B1533" s="893" t="e">
        <v>#N/A</v>
      </c>
      <c r="C1533" s="892" t="s">
        <v>1042</v>
      </c>
      <c r="D1533" s="891">
        <v>43425</v>
      </c>
      <c r="E1533" s="890">
        <v>29.46</v>
      </c>
      <c r="F1533" s="889"/>
      <c r="G1533" s="888">
        <v>20</v>
      </c>
      <c r="H1533" s="887">
        <f t="shared" si="117"/>
        <v>3</v>
      </c>
      <c r="I1533" s="887">
        <v>-1.44</v>
      </c>
      <c r="J1533" s="771">
        <f t="shared" si="118"/>
        <v>4.1999999999999993</v>
      </c>
      <c r="K1533" s="887">
        <v>2.76</v>
      </c>
      <c r="L1533" s="772">
        <f t="shared" si="119"/>
        <v>26.700000000000003</v>
      </c>
    </row>
    <row r="1534" spans="2:12" ht="15.75" x14ac:dyDescent="0.25">
      <c r="B1534" s="893" t="e">
        <v>#N/A</v>
      </c>
      <c r="C1534" s="892" t="s">
        <v>1024</v>
      </c>
      <c r="D1534" s="891">
        <v>43419</v>
      </c>
      <c r="E1534" s="890">
        <v>125.77</v>
      </c>
      <c r="F1534" s="889"/>
      <c r="G1534" s="888">
        <v>20</v>
      </c>
      <c r="H1534" s="887">
        <f t="shared" si="117"/>
        <v>3</v>
      </c>
      <c r="I1534" s="887">
        <v>-6.24</v>
      </c>
      <c r="J1534" s="771">
        <f t="shared" si="118"/>
        <v>16.12</v>
      </c>
      <c r="K1534" s="887">
        <v>9.8800000000000008</v>
      </c>
      <c r="L1534" s="772">
        <f t="shared" si="119"/>
        <v>115.89</v>
      </c>
    </row>
    <row r="1535" spans="2:12" ht="15.75" x14ac:dyDescent="0.25">
      <c r="B1535" s="893" t="e">
        <v>#N/A</v>
      </c>
      <c r="C1535" s="892" t="s">
        <v>1025</v>
      </c>
      <c r="D1535" s="891">
        <v>43472</v>
      </c>
      <c r="E1535" s="890">
        <v>26.5</v>
      </c>
      <c r="F1535" s="889"/>
      <c r="G1535" s="888">
        <v>20</v>
      </c>
      <c r="H1535" s="887">
        <f t="shared" si="117"/>
        <v>2</v>
      </c>
      <c r="I1535" s="887">
        <v>-1.32</v>
      </c>
      <c r="J1535" s="771">
        <f t="shared" si="118"/>
        <v>3.41</v>
      </c>
      <c r="K1535" s="887">
        <v>2.09</v>
      </c>
      <c r="L1535" s="772">
        <f t="shared" si="119"/>
        <v>24.41</v>
      </c>
    </row>
    <row r="1536" spans="2:12" ht="15.75" x14ac:dyDescent="0.25">
      <c r="B1536" s="893" t="e">
        <v>#N/A</v>
      </c>
      <c r="C1536" s="892" t="s">
        <v>1026</v>
      </c>
      <c r="D1536" s="891">
        <v>43290</v>
      </c>
      <c r="E1536" s="890">
        <v>599.28</v>
      </c>
      <c r="F1536" s="889"/>
      <c r="G1536" s="888">
        <v>20</v>
      </c>
      <c r="H1536" s="887">
        <f t="shared" si="117"/>
        <v>3</v>
      </c>
      <c r="I1536" s="887">
        <v>-30</v>
      </c>
      <c r="J1536" s="771">
        <f t="shared" si="118"/>
        <v>72.5</v>
      </c>
      <c r="K1536" s="887">
        <v>42.5</v>
      </c>
      <c r="L1536" s="772">
        <f t="shared" si="119"/>
        <v>556.78</v>
      </c>
    </row>
    <row r="1537" spans="2:12" ht="15.75" x14ac:dyDescent="0.25">
      <c r="B1537" s="893" t="e">
        <v>#N/A</v>
      </c>
      <c r="C1537" s="892" t="s">
        <v>1027</v>
      </c>
      <c r="D1537" s="891">
        <v>43811</v>
      </c>
      <c r="E1537" s="890">
        <v>291.36</v>
      </c>
      <c r="F1537" s="889"/>
      <c r="G1537" s="888">
        <v>20</v>
      </c>
      <c r="H1537" s="887">
        <f t="shared" si="117"/>
        <v>2</v>
      </c>
      <c r="I1537" s="887">
        <v>-14.52</v>
      </c>
      <c r="J1537" s="771">
        <f t="shared" si="118"/>
        <v>30.25</v>
      </c>
      <c r="K1537" s="887">
        <v>15.73</v>
      </c>
      <c r="L1537" s="772">
        <f t="shared" si="119"/>
        <v>275.63</v>
      </c>
    </row>
    <row r="1538" spans="2:12" ht="15.75" x14ac:dyDescent="0.25">
      <c r="B1538" s="893" t="e">
        <v>#N/A</v>
      </c>
      <c r="C1538" s="892" t="s">
        <v>1028</v>
      </c>
      <c r="D1538" s="891">
        <v>43811</v>
      </c>
      <c r="E1538" s="890">
        <v>437.04</v>
      </c>
      <c r="F1538" s="889"/>
      <c r="G1538" s="888">
        <v>20</v>
      </c>
      <c r="H1538" s="887">
        <f t="shared" si="117"/>
        <v>2</v>
      </c>
      <c r="I1538" s="887">
        <v>-21.84</v>
      </c>
      <c r="J1538" s="771">
        <f t="shared" si="118"/>
        <v>45.5</v>
      </c>
      <c r="K1538" s="887">
        <v>23.66</v>
      </c>
      <c r="L1538" s="772">
        <f t="shared" si="119"/>
        <v>413.38</v>
      </c>
    </row>
    <row r="1539" spans="2:12" ht="15.75" x14ac:dyDescent="0.25">
      <c r="B1539" s="893" t="e">
        <v>#N/A</v>
      </c>
      <c r="C1539" s="892" t="s">
        <v>1029</v>
      </c>
      <c r="D1539" s="891">
        <v>43811</v>
      </c>
      <c r="E1539" s="890">
        <v>2185.1799999999998</v>
      </c>
      <c r="F1539" s="889"/>
      <c r="G1539" s="888">
        <v>20</v>
      </c>
      <c r="H1539" s="887">
        <f t="shared" si="117"/>
        <v>2</v>
      </c>
      <c r="I1539" s="887">
        <v>-109.19999999999999</v>
      </c>
      <c r="J1539" s="771">
        <f t="shared" si="118"/>
        <v>227.54</v>
      </c>
      <c r="K1539" s="887">
        <v>118.34</v>
      </c>
      <c r="L1539" s="772">
        <f t="shared" si="119"/>
        <v>2066.8399999999997</v>
      </c>
    </row>
    <row r="1540" spans="2:12" ht="15.75" x14ac:dyDescent="0.25">
      <c r="B1540" s="893" t="e">
        <v>#N/A</v>
      </c>
      <c r="C1540" s="892" t="s">
        <v>1030</v>
      </c>
      <c r="D1540" s="891">
        <v>43815</v>
      </c>
      <c r="E1540" s="890">
        <v>5.74</v>
      </c>
      <c r="F1540" s="889"/>
      <c r="G1540" s="888">
        <v>20</v>
      </c>
      <c r="H1540" s="887">
        <f t="shared" si="117"/>
        <v>2</v>
      </c>
      <c r="I1540" s="887">
        <v>-0.24</v>
      </c>
      <c r="J1540" s="771">
        <f t="shared" si="118"/>
        <v>0.45999999999999996</v>
      </c>
      <c r="K1540" s="887">
        <v>0.22</v>
      </c>
      <c r="L1540" s="772">
        <f t="shared" si="119"/>
        <v>5.5200000000000005</v>
      </c>
    </row>
    <row r="1541" spans="2:12" ht="15.75" x14ac:dyDescent="0.25">
      <c r="B1541" s="893" t="e">
        <v>#N/A</v>
      </c>
      <c r="C1541" s="892" t="s">
        <v>1027</v>
      </c>
      <c r="D1541" s="891">
        <v>43811</v>
      </c>
      <c r="E1541" s="890">
        <v>72.17</v>
      </c>
      <c r="F1541" s="889"/>
      <c r="G1541" s="888">
        <v>20</v>
      </c>
      <c r="H1541" s="887">
        <f t="shared" si="117"/>
        <v>2</v>
      </c>
      <c r="I1541" s="887">
        <v>-3.5999999999999996</v>
      </c>
      <c r="J1541" s="771">
        <f t="shared" si="118"/>
        <v>6.3</v>
      </c>
      <c r="K1541" s="887">
        <v>2.7</v>
      </c>
      <c r="L1541" s="772">
        <f t="shared" si="119"/>
        <v>69.47</v>
      </c>
    </row>
    <row r="1542" spans="2:12" ht="15.75" x14ac:dyDescent="0.25">
      <c r="B1542" s="893" t="e">
        <v>#N/A</v>
      </c>
      <c r="C1542" s="892" t="s">
        <v>1028</v>
      </c>
      <c r="D1542" s="891">
        <v>43811</v>
      </c>
      <c r="E1542" s="890">
        <v>33.590000000000003</v>
      </c>
      <c r="F1542" s="889"/>
      <c r="G1542" s="888">
        <v>20</v>
      </c>
      <c r="H1542" s="887">
        <f t="shared" si="117"/>
        <v>2</v>
      </c>
      <c r="I1542" s="887">
        <v>-1.6800000000000002</v>
      </c>
      <c r="J1542" s="771">
        <f t="shared" si="118"/>
        <v>2.9400000000000004</v>
      </c>
      <c r="K1542" s="887">
        <v>1.26</v>
      </c>
      <c r="L1542" s="772">
        <f t="shared" si="119"/>
        <v>32.330000000000005</v>
      </c>
    </row>
    <row r="1543" spans="2:12" ht="15.75" x14ac:dyDescent="0.25">
      <c r="B1543" s="893" t="e">
        <v>#N/A</v>
      </c>
      <c r="C1543" s="892" t="s">
        <v>1033</v>
      </c>
      <c r="D1543" s="891">
        <v>43832</v>
      </c>
      <c r="E1543" s="890">
        <v>14.62</v>
      </c>
      <c r="F1543" s="889"/>
      <c r="G1543" s="888">
        <v>20</v>
      </c>
      <c r="H1543" s="887">
        <f t="shared" si="117"/>
        <v>1</v>
      </c>
      <c r="I1543" s="887">
        <v>-0.72</v>
      </c>
      <c r="J1543" s="771">
        <f t="shared" si="118"/>
        <v>1.08</v>
      </c>
      <c r="K1543" s="887">
        <v>0.36</v>
      </c>
      <c r="L1543" s="772">
        <f t="shared" si="119"/>
        <v>14.26</v>
      </c>
    </row>
    <row r="1544" spans="2:12" ht="15.75" x14ac:dyDescent="0.25">
      <c r="B1544" s="893" t="e">
        <v>#N/A</v>
      </c>
      <c r="C1544" s="892" t="s">
        <v>1036</v>
      </c>
      <c r="D1544" s="891">
        <v>43833</v>
      </c>
      <c r="E1544" s="890">
        <v>45.65</v>
      </c>
      <c r="F1544" s="889"/>
      <c r="G1544" s="888">
        <v>20</v>
      </c>
      <c r="H1544" s="887">
        <f t="shared" ref="H1544:H1607" si="120">IF(E1544&lt;&gt;"",IF((TestEOY-D1544)/365&gt;G1544,G1544,ROUNDUP(((TestEOY-D1544)/365),0)),"")</f>
        <v>1</v>
      </c>
      <c r="I1544" s="887">
        <v>-2.2800000000000002</v>
      </c>
      <c r="J1544" s="771">
        <f t="shared" ref="J1544:J1607" si="121">K1544-I1544</f>
        <v>3.2300000000000004</v>
      </c>
      <c r="K1544" s="887">
        <v>0.95</v>
      </c>
      <c r="L1544" s="772">
        <f t="shared" ref="L1544:L1607" si="122">IFERROR(IF(K1544&gt;E1544,0,(+E1544-K1544))-F1544,"")</f>
        <v>44.699999999999996</v>
      </c>
    </row>
    <row r="1545" spans="2:12" ht="15.75" x14ac:dyDescent="0.25">
      <c r="B1545" s="893" t="e">
        <v>#N/A</v>
      </c>
      <c r="C1545" s="892" t="s">
        <v>1034</v>
      </c>
      <c r="D1545" s="891">
        <v>43833</v>
      </c>
      <c r="E1545" s="890">
        <v>142.58000000000001</v>
      </c>
      <c r="F1545" s="889"/>
      <c r="G1545" s="888">
        <v>20</v>
      </c>
      <c r="H1545" s="887">
        <f t="shared" si="120"/>
        <v>1</v>
      </c>
      <c r="I1545" s="887">
        <v>-7.08</v>
      </c>
      <c r="J1545" s="771">
        <f t="shared" si="121"/>
        <v>10.030000000000001</v>
      </c>
      <c r="K1545" s="887">
        <v>2.95</v>
      </c>
      <c r="L1545" s="772">
        <f t="shared" si="122"/>
        <v>139.63000000000002</v>
      </c>
    </row>
    <row r="1546" spans="2:12" ht="15.75" x14ac:dyDescent="0.25">
      <c r="B1546" s="893" t="e">
        <v>#N/A</v>
      </c>
      <c r="C1546" s="892" t="s">
        <v>1035</v>
      </c>
      <c r="D1546" s="891">
        <v>43833</v>
      </c>
      <c r="E1546" s="890">
        <v>200.39</v>
      </c>
      <c r="F1546" s="889"/>
      <c r="G1546" s="888">
        <v>20</v>
      </c>
      <c r="H1546" s="887">
        <f t="shared" si="120"/>
        <v>1</v>
      </c>
      <c r="I1546" s="887">
        <v>-10.08</v>
      </c>
      <c r="J1546" s="771">
        <f t="shared" si="121"/>
        <v>14.25</v>
      </c>
      <c r="K1546" s="887">
        <v>4.17</v>
      </c>
      <c r="L1546" s="772">
        <f t="shared" si="122"/>
        <v>196.22</v>
      </c>
    </row>
    <row r="1547" spans="2:12" ht="15.75" x14ac:dyDescent="0.25">
      <c r="B1547" s="893" t="e">
        <v>#N/A</v>
      </c>
      <c r="C1547" s="892" t="s">
        <v>1037</v>
      </c>
      <c r="D1547" s="891">
        <v>43833</v>
      </c>
      <c r="E1547" s="890">
        <v>32.409999999999997</v>
      </c>
      <c r="F1547" s="889"/>
      <c r="G1547" s="888">
        <v>20</v>
      </c>
      <c r="H1547" s="887">
        <f t="shared" si="120"/>
        <v>1</v>
      </c>
      <c r="I1547" s="887">
        <v>-1.6800000000000002</v>
      </c>
      <c r="J1547" s="771">
        <f t="shared" si="121"/>
        <v>2.37</v>
      </c>
      <c r="K1547" s="887">
        <v>0.69</v>
      </c>
      <c r="L1547" s="772">
        <f t="shared" si="122"/>
        <v>31.719999999999995</v>
      </c>
    </row>
    <row r="1548" spans="2:12" ht="15.75" x14ac:dyDescent="0.25">
      <c r="B1548" s="893" t="e">
        <v>#N/A</v>
      </c>
      <c r="C1548" s="892" t="s">
        <v>1038</v>
      </c>
      <c r="D1548" s="891">
        <v>43980</v>
      </c>
      <c r="E1548" s="890">
        <v>312.60000000000002</v>
      </c>
      <c r="F1548" s="889"/>
      <c r="G1548" s="888">
        <v>20</v>
      </c>
      <c r="H1548" s="887">
        <f t="shared" si="120"/>
        <v>1</v>
      </c>
      <c r="I1548" s="887">
        <v>-15.600000000000001</v>
      </c>
      <c r="J1548" s="771">
        <f t="shared" si="121"/>
        <v>19.5</v>
      </c>
      <c r="K1548" s="887">
        <v>3.9</v>
      </c>
      <c r="L1548" s="772">
        <f t="shared" si="122"/>
        <v>308.70000000000005</v>
      </c>
    </row>
    <row r="1549" spans="2:12" ht="15.75" x14ac:dyDescent="0.25">
      <c r="B1549" s="893" t="e">
        <v>#N/A</v>
      </c>
      <c r="C1549" s="892" t="s">
        <v>1039</v>
      </c>
      <c r="D1549" s="891">
        <v>44021</v>
      </c>
      <c r="E1549" s="890">
        <v>71.540000000000006</v>
      </c>
      <c r="F1549" s="889"/>
      <c r="G1549" s="888">
        <v>20</v>
      </c>
      <c r="H1549" s="887">
        <f t="shared" si="120"/>
        <v>1</v>
      </c>
      <c r="I1549" s="887">
        <v>-3.5999999999999996</v>
      </c>
      <c r="J1549" s="771">
        <f t="shared" si="121"/>
        <v>4.1999999999999993</v>
      </c>
      <c r="K1549" s="887">
        <v>0.6</v>
      </c>
      <c r="L1549" s="772">
        <f t="shared" si="122"/>
        <v>70.940000000000012</v>
      </c>
    </row>
    <row r="1550" spans="2:12" ht="15.75" x14ac:dyDescent="0.25">
      <c r="B1550" s="893" t="e">
        <v>#N/A</v>
      </c>
      <c r="C1550" s="892" t="s">
        <v>1040</v>
      </c>
      <c r="D1550" s="891">
        <v>44106</v>
      </c>
      <c r="E1550" s="890">
        <v>92.11</v>
      </c>
      <c r="F1550" s="889"/>
      <c r="G1550" s="888">
        <v>20</v>
      </c>
      <c r="H1550" s="887">
        <f t="shared" si="120"/>
        <v>1</v>
      </c>
      <c r="I1550" s="887">
        <v>-4.5600000000000005</v>
      </c>
      <c r="J1550" s="771">
        <f t="shared" si="121"/>
        <v>5.32</v>
      </c>
      <c r="K1550" s="887">
        <v>0.76</v>
      </c>
      <c r="L1550" s="772">
        <f t="shared" si="122"/>
        <v>91.35</v>
      </c>
    </row>
    <row r="1551" spans="2:12" ht="15.75" x14ac:dyDescent="0.25">
      <c r="B1551" s="893" t="e">
        <v>#N/A</v>
      </c>
      <c r="C1551" s="892" t="s">
        <v>1041</v>
      </c>
      <c r="D1551" s="891">
        <v>44018</v>
      </c>
      <c r="E1551" s="890">
        <v>397.97</v>
      </c>
      <c r="F1551" s="889"/>
      <c r="G1551" s="888">
        <v>20</v>
      </c>
      <c r="H1551" s="887">
        <f t="shared" si="120"/>
        <v>1</v>
      </c>
      <c r="I1551" s="887">
        <v>-19.920000000000002</v>
      </c>
      <c r="J1551" s="771">
        <f t="shared" si="121"/>
        <v>21.580000000000002</v>
      </c>
      <c r="K1551" s="887">
        <v>1.66</v>
      </c>
      <c r="L1551" s="772">
        <f t="shared" si="122"/>
        <v>396.31</v>
      </c>
    </row>
    <row r="1552" spans="2:12" ht="15.75" x14ac:dyDescent="0.25">
      <c r="B1552" s="893" t="s">
        <v>312</v>
      </c>
      <c r="C1552" s="892" t="s">
        <v>1043</v>
      </c>
      <c r="D1552" s="891">
        <v>39082</v>
      </c>
      <c r="E1552" s="890">
        <v>293</v>
      </c>
      <c r="F1552" s="889"/>
      <c r="G1552" s="888">
        <v>30</v>
      </c>
      <c r="H1552" s="887">
        <f t="shared" si="120"/>
        <v>15</v>
      </c>
      <c r="I1552" s="887">
        <v>-9.84</v>
      </c>
      <c r="J1552" s="771">
        <f t="shared" si="121"/>
        <v>147.99</v>
      </c>
      <c r="K1552" s="887">
        <v>138.15</v>
      </c>
      <c r="L1552" s="772">
        <f t="shared" si="122"/>
        <v>154.85</v>
      </c>
    </row>
    <row r="1553" spans="2:12" ht="15.75" x14ac:dyDescent="0.25">
      <c r="B1553" s="893" t="s">
        <v>312</v>
      </c>
      <c r="C1553" s="892" t="s">
        <v>1043</v>
      </c>
      <c r="D1553" s="891">
        <v>39082</v>
      </c>
      <c r="E1553" s="890">
        <v>1954</v>
      </c>
      <c r="F1553" s="889"/>
      <c r="G1553" s="888">
        <v>30</v>
      </c>
      <c r="H1553" s="887">
        <f t="shared" si="120"/>
        <v>15</v>
      </c>
      <c r="I1553" s="887">
        <v>-65.400000000000006</v>
      </c>
      <c r="J1553" s="771">
        <f t="shared" si="121"/>
        <v>984.85</v>
      </c>
      <c r="K1553" s="887">
        <v>919.45</v>
      </c>
      <c r="L1553" s="772">
        <f t="shared" si="122"/>
        <v>1034.55</v>
      </c>
    </row>
    <row r="1554" spans="2:12" ht="15.75" x14ac:dyDescent="0.25">
      <c r="B1554" s="893" t="s">
        <v>312</v>
      </c>
      <c r="C1554" s="892" t="s">
        <v>1043</v>
      </c>
      <c r="D1554" s="891">
        <v>39082</v>
      </c>
      <c r="E1554" s="890">
        <v>461</v>
      </c>
      <c r="F1554" s="889"/>
      <c r="G1554" s="888">
        <v>30</v>
      </c>
      <c r="H1554" s="887">
        <f t="shared" si="120"/>
        <v>15</v>
      </c>
      <c r="I1554" s="887">
        <v>-15.48</v>
      </c>
      <c r="J1554" s="771">
        <f t="shared" si="121"/>
        <v>232.32999999999998</v>
      </c>
      <c r="K1554" s="887">
        <v>216.85</v>
      </c>
      <c r="L1554" s="772">
        <f t="shared" si="122"/>
        <v>244.15</v>
      </c>
    </row>
    <row r="1555" spans="2:12" ht="15.75" x14ac:dyDescent="0.25">
      <c r="B1555" s="893" t="s">
        <v>312</v>
      </c>
      <c r="C1555" s="892" t="s">
        <v>1043</v>
      </c>
      <c r="D1555" s="891">
        <v>39082</v>
      </c>
      <c r="E1555" s="890">
        <v>380</v>
      </c>
      <c r="F1555" s="889"/>
      <c r="G1555" s="888">
        <v>30</v>
      </c>
      <c r="H1555" s="887">
        <f t="shared" si="120"/>
        <v>15</v>
      </c>
      <c r="I1555" s="887">
        <v>-12.72</v>
      </c>
      <c r="J1555" s="771">
        <f t="shared" si="121"/>
        <v>191.55</v>
      </c>
      <c r="K1555" s="887">
        <v>178.83</v>
      </c>
      <c r="L1555" s="772">
        <f t="shared" si="122"/>
        <v>201.17</v>
      </c>
    </row>
    <row r="1556" spans="2:12" ht="15.75" x14ac:dyDescent="0.25">
      <c r="B1556" s="893" t="s">
        <v>312</v>
      </c>
      <c r="C1556" s="892" t="s">
        <v>1043</v>
      </c>
      <c r="D1556" s="891">
        <v>39082</v>
      </c>
      <c r="E1556" s="890">
        <v>488</v>
      </c>
      <c r="F1556" s="889"/>
      <c r="G1556" s="888">
        <v>30</v>
      </c>
      <c r="H1556" s="887">
        <f t="shared" si="120"/>
        <v>15</v>
      </c>
      <c r="I1556" s="887">
        <v>-16.440000000000001</v>
      </c>
      <c r="J1556" s="771">
        <f t="shared" si="121"/>
        <v>246.46</v>
      </c>
      <c r="K1556" s="887">
        <v>230.02</v>
      </c>
      <c r="L1556" s="772">
        <f t="shared" si="122"/>
        <v>257.98</v>
      </c>
    </row>
    <row r="1557" spans="2:12" ht="15.75" x14ac:dyDescent="0.25">
      <c r="B1557" s="893" t="s">
        <v>312</v>
      </c>
      <c r="C1557" s="892" t="s">
        <v>1043</v>
      </c>
      <c r="D1557" s="891">
        <v>39082</v>
      </c>
      <c r="E1557" s="890">
        <v>275.33999999999997</v>
      </c>
      <c r="F1557" s="889"/>
      <c r="G1557" s="888">
        <v>30</v>
      </c>
      <c r="H1557" s="887">
        <f t="shared" si="120"/>
        <v>15</v>
      </c>
      <c r="I1557" s="887">
        <v>-9.24</v>
      </c>
      <c r="J1557" s="771">
        <f t="shared" si="121"/>
        <v>139</v>
      </c>
      <c r="K1557" s="887">
        <v>129.76</v>
      </c>
      <c r="L1557" s="772">
        <f t="shared" si="122"/>
        <v>145.57999999999998</v>
      </c>
    </row>
    <row r="1558" spans="2:12" ht="15.75" x14ac:dyDescent="0.25">
      <c r="B1558" s="893" t="s">
        <v>312</v>
      </c>
      <c r="C1558" s="892" t="s">
        <v>1043</v>
      </c>
      <c r="D1558" s="891">
        <v>39082</v>
      </c>
      <c r="E1558" s="890">
        <v>422.04</v>
      </c>
      <c r="F1558" s="889"/>
      <c r="G1558" s="888">
        <v>30</v>
      </c>
      <c r="H1558" s="887">
        <f t="shared" si="120"/>
        <v>15</v>
      </c>
      <c r="I1558" s="887">
        <v>-14.16</v>
      </c>
      <c r="J1558" s="771">
        <f t="shared" si="121"/>
        <v>212.95</v>
      </c>
      <c r="K1558" s="887">
        <v>198.79</v>
      </c>
      <c r="L1558" s="772">
        <f t="shared" si="122"/>
        <v>223.25000000000003</v>
      </c>
    </row>
    <row r="1559" spans="2:12" ht="15.75" x14ac:dyDescent="0.25">
      <c r="B1559" s="893" t="s">
        <v>312</v>
      </c>
      <c r="C1559" s="892" t="s">
        <v>1043</v>
      </c>
      <c r="D1559" s="891">
        <v>39082</v>
      </c>
      <c r="E1559" s="890">
        <v>352</v>
      </c>
      <c r="F1559" s="889"/>
      <c r="G1559" s="888">
        <v>30</v>
      </c>
      <c r="H1559" s="887">
        <f t="shared" si="120"/>
        <v>15</v>
      </c>
      <c r="I1559" s="887">
        <v>-11.76</v>
      </c>
      <c r="J1559" s="771">
        <f t="shared" si="121"/>
        <v>177.22</v>
      </c>
      <c r="K1559" s="887">
        <v>165.46</v>
      </c>
      <c r="L1559" s="772">
        <f t="shared" si="122"/>
        <v>186.54</v>
      </c>
    </row>
    <row r="1560" spans="2:12" ht="15.75" x14ac:dyDescent="0.25">
      <c r="B1560" s="893" t="s">
        <v>312</v>
      </c>
      <c r="C1560" s="892" t="s">
        <v>1043</v>
      </c>
      <c r="D1560" s="891">
        <v>39082</v>
      </c>
      <c r="E1560" s="890">
        <v>624</v>
      </c>
      <c r="F1560" s="889"/>
      <c r="G1560" s="888">
        <v>30</v>
      </c>
      <c r="H1560" s="887">
        <f t="shared" si="120"/>
        <v>15</v>
      </c>
      <c r="I1560" s="887">
        <v>-20.88</v>
      </c>
      <c r="J1560" s="771">
        <f t="shared" si="121"/>
        <v>314.45999999999998</v>
      </c>
      <c r="K1560" s="887">
        <v>293.58</v>
      </c>
      <c r="L1560" s="772">
        <f t="shared" si="122"/>
        <v>330.42</v>
      </c>
    </row>
    <row r="1561" spans="2:12" ht="15.75" x14ac:dyDescent="0.25">
      <c r="B1561" s="893" t="s">
        <v>312</v>
      </c>
      <c r="C1561" s="892" t="s">
        <v>1043</v>
      </c>
      <c r="D1561" s="891">
        <v>39082</v>
      </c>
      <c r="E1561" s="890">
        <v>325</v>
      </c>
      <c r="F1561" s="889"/>
      <c r="G1561" s="888">
        <v>30</v>
      </c>
      <c r="H1561" s="887">
        <f t="shared" si="120"/>
        <v>15</v>
      </c>
      <c r="I1561" s="887">
        <v>-10.92</v>
      </c>
      <c r="J1561" s="771">
        <f t="shared" si="121"/>
        <v>164.2</v>
      </c>
      <c r="K1561" s="887">
        <v>153.28</v>
      </c>
      <c r="L1561" s="772">
        <f t="shared" si="122"/>
        <v>171.72</v>
      </c>
    </row>
    <row r="1562" spans="2:12" ht="15.75" x14ac:dyDescent="0.25">
      <c r="B1562" s="893" t="s">
        <v>312</v>
      </c>
      <c r="C1562" s="892" t="s">
        <v>1043</v>
      </c>
      <c r="D1562" s="891">
        <v>39082</v>
      </c>
      <c r="E1562" s="890">
        <v>938</v>
      </c>
      <c r="F1562" s="889"/>
      <c r="G1562" s="888">
        <v>30</v>
      </c>
      <c r="H1562" s="887">
        <f t="shared" si="120"/>
        <v>15</v>
      </c>
      <c r="I1562" s="887">
        <v>-31.56</v>
      </c>
      <c r="J1562" s="771">
        <f t="shared" si="121"/>
        <v>473.44</v>
      </c>
      <c r="K1562" s="887">
        <v>441.88</v>
      </c>
      <c r="L1562" s="772">
        <f t="shared" si="122"/>
        <v>496.12</v>
      </c>
    </row>
    <row r="1563" spans="2:12" ht="15.75" x14ac:dyDescent="0.25">
      <c r="B1563" s="893" t="s">
        <v>312</v>
      </c>
      <c r="C1563" s="892" t="s">
        <v>1043</v>
      </c>
      <c r="D1563" s="891">
        <v>39082</v>
      </c>
      <c r="E1563" s="890">
        <v>436.77</v>
      </c>
      <c r="F1563" s="889"/>
      <c r="G1563" s="888">
        <v>30</v>
      </c>
      <c r="H1563" s="887">
        <f t="shared" si="120"/>
        <v>15</v>
      </c>
      <c r="I1563" s="887">
        <v>-14.64</v>
      </c>
      <c r="J1563" s="771">
        <f t="shared" si="121"/>
        <v>220.33999999999997</v>
      </c>
      <c r="K1563" s="887">
        <v>205.7</v>
      </c>
      <c r="L1563" s="772">
        <f t="shared" si="122"/>
        <v>231.07</v>
      </c>
    </row>
    <row r="1564" spans="2:12" ht="15.75" x14ac:dyDescent="0.25">
      <c r="B1564" s="893" t="s">
        <v>312</v>
      </c>
      <c r="C1564" s="892" t="s">
        <v>1043</v>
      </c>
      <c r="D1564" s="891">
        <v>39082</v>
      </c>
      <c r="E1564" s="890">
        <v>407</v>
      </c>
      <c r="F1564" s="889"/>
      <c r="G1564" s="888">
        <v>30</v>
      </c>
      <c r="H1564" s="887">
        <f t="shared" si="120"/>
        <v>15</v>
      </c>
      <c r="I1564" s="887">
        <v>-13.680000000000001</v>
      </c>
      <c r="J1564" s="771">
        <f t="shared" si="121"/>
        <v>205.03</v>
      </c>
      <c r="K1564" s="887">
        <v>191.35</v>
      </c>
      <c r="L1564" s="772">
        <f t="shared" si="122"/>
        <v>215.65</v>
      </c>
    </row>
    <row r="1565" spans="2:12" ht="15.75" x14ac:dyDescent="0.25">
      <c r="B1565" s="893" t="s">
        <v>312</v>
      </c>
      <c r="C1565" s="892" t="s">
        <v>1043</v>
      </c>
      <c r="D1565" s="891">
        <v>39082</v>
      </c>
      <c r="E1565" s="890">
        <v>499.27</v>
      </c>
      <c r="F1565" s="889"/>
      <c r="G1565" s="888">
        <v>30</v>
      </c>
      <c r="H1565" s="887">
        <f t="shared" si="120"/>
        <v>15</v>
      </c>
      <c r="I1565" s="887">
        <v>-16.8</v>
      </c>
      <c r="J1565" s="771">
        <f t="shared" si="121"/>
        <v>252.42000000000002</v>
      </c>
      <c r="K1565" s="887">
        <v>235.62</v>
      </c>
      <c r="L1565" s="772">
        <f t="shared" si="122"/>
        <v>263.64999999999998</v>
      </c>
    </row>
    <row r="1566" spans="2:12" ht="15.75" x14ac:dyDescent="0.25">
      <c r="B1566" s="893" t="s">
        <v>312</v>
      </c>
      <c r="C1566" s="892" t="s">
        <v>1043</v>
      </c>
      <c r="D1566" s="891">
        <v>39082</v>
      </c>
      <c r="E1566" s="890">
        <v>787</v>
      </c>
      <c r="F1566" s="889"/>
      <c r="G1566" s="888">
        <v>30</v>
      </c>
      <c r="H1566" s="887">
        <f t="shared" si="120"/>
        <v>15</v>
      </c>
      <c r="I1566" s="887">
        <v>-26.400000000000002</v>
      </c>
      <c r="J1566" s="771">
        <f t="shared" si="121"/>
        <v>396.34999999999997</v>
      </c>
      <c r="K1566" s="887">
        <v>369.95</v>
      </c>
      <c r="L1566" s="772">
        <f t="shared" si="122"/>
        <v>417.05</v>
      </c>
    </row>
    <row r="1567" spans="2:12" ht="15.75" x14ac:dyDescent="0.25">
      <c r="B1567" s="893" t="s">
        <v>312</v>
      </c>
      <c r="C1567" s="892" t="s">
        <v>1043</v>
      </c>
      <c r="D1567" s="891">
        <v>39082</v>
      </c>
      <c r="E1567" s="890">
        <v>2190</v>
      </c>
      <c r="F1567" s="889"/>
      <c r="G1567" s="888">
        <v>30</v>
      </c>
      <c r="H1567" s="887">
        <f t="shared" si="120"/>
        <v>15</v>
      </c>
      <c r="I1567" s="887">
        <v>-73.320000000000007</v>
      </c>
      <c r="J1567" s="771">
        <f t="shared" si="121"/>
        <v>1103.3699999999999</v>
      </c>
      <c r="K1567" s="887">
        <v>1030.05</v>
      </c>
      <c r="L1567" s="772">
        <f t="shared" si="122"/>
        <v>1159.95</v>
      </c>
    </row>
    <row r="1568" spans="2:12" ht="15.75" x14ac:dyDescent="0.25">
      <c r="B1568" s="893" t="s">
        <v>312</v>
      </c>
      <c r="C1568" s="892" t="s">
        <v>1043</v>
      </c>
      <c r="D1568" s="891">
        <v>39082</v>
      </c>
      <c r="E1568" s="890">
        <v>380</v>
      </c>
      <c r="F1568" s="889"/>
      <c r="G1568" s="888">
        <v>30</v>
      </c>
      <c r="H1568" s="887">
        <f t="shared" si="120"/>
        <v>15</v>
      </c>
      <c r="I1568" s="887">
        <v>-12.72</v>
      </c>
      <c r="J1568" s="771">
        <f t="shared" si="121"/>
        <v>191.55</v>
      </c>
      <c r="K1568" s="887">
        <v>178.83</v>
      </c>
      <c r="L1568" s="772">
        <f t="shared" si="122"/>
        <v>201.17</v>
      </c>
    </row>
    <row r="1569" spans="2:12" ht="15.75" x14ac:dyDescent="0.25">
      <c r="B1569" s="893" t="s">
        <v>312</v>
      </c>
      <c r="C1569" s="892" t="s">
        <v>1043</v>
      </c>
      <c r="D1569" s="891">
        <v>39082</v>
      </c>
      <c r="E1569" s="890">
        <v>27.15</v>
      </c>
      <c r="F1569" s="889"/>
      <c r="G1569" s="888">
        <v>30</v>
      </c>
      <c r="H1569" s="887">
        <f t="shared" si="120"/>
        <v>15</v>
      </c>
      <c r="I1569" s="887">
        <v>-0.96</v>
      </c>
      <c r="J1569" s="771">
        <f t="shared" si="121"/>
        <v>13.940000000000001</v>
      </c>
      <c r="K1569" s="887">
        <v>12.98</v>
      </c>
      <c r="L1569" s="772">
        <f t="shared" si="122"/>
        <v>14.169999999999998</v>
      </c>
    </row>
    <row r="1570" spans="2:12" ht="15.75" x14ac:dyDescent="0.25">
      <c r="B1570" s="893" t="s">
        <v>312</v>
      </c>
      <c r="C1570" s="892" t="s">
        <v>1043</v>
      </c>
      <c r="D1570" s="891">
        <v>39082</v>
      </c>
      <c r="E1570" s="890">
        <v>156.56</v>
      </c>
      <c r="F1570" s="889"/>
      <c r="G1570" s="888">
        <v>30</v>
      </c>
      <c r="H1570" s="887">
        <f t="shared" si="120"/>
        <v>15</v>
      </c>
      <c r="I1570" s="887">
        <v>-5.28</v>
      </c>
      <c r="J1570" s="771">
        <f t="shared" si="121"/>
        <v>79.28</v>
      </c>
      <c r="K1570" s="887">
        <v>74</v>
      </c>
      <c r="L1570" s="772">
        <f t="shared" si="122"/>
        <v>82.56</v>
      </c>
    </row>
    <row r="1571" spans="2:12" ht="15.75" x14ac:dyDescent="0.25">
      <c r="B1571" s="893" t="s">
        <v>312</v>
      </c>
      <c r="C1571" s="892" t="s">
        <v>1043</v>
      </c>
      <c r="D1571" s="891">
        <v>39082</v>
      </c>
      <c r="E1571" s="890">
        <v>4603.45</v>
      </c>
      <c r="F1571" s="889"/>
      <c r="G1571" s="888">
        <v>30</v>
      </c>
      <c r="H1571" s="887">
        <f t="shared" si="120"/>
        <v>15</v>
      </c>
      <c r="I1571" s="887">
        <v>-154.56</v>
      </c>
      <c r="J1571" s="771">
        <f t="shared" si="121"/>
        <v>2324.64</v>
      </c>
      <c r="K1571" s="887">
        <v>2170.08</v>
      </c>
      <c r="L1571" s="772">
        <f t="shared" si="122"/>
        <v>2433.37</v>
      </c>
    </row>
    <row r="1572" spans="2:12" ht="15.75" x14ac:dyDescent="0.25">
      <c r="B1572" s="893" t="s">
        <v>312</v>
      </c>
      <c r="C1572" s="892" t="s">
        <v>1043</v>
      </c>
      <c r="D1572" s="891">
        <v>39082</v>
      </c>
      <c r="E1572" s="890">
        <v>129.79</v>
      </c>
      <c r="F1572" s="889"/>
      <c r="G1572" s="888">
        <v>30</v>
      </c>
      <c r="H1572" s="887">
        <f t="shared" si="120"/>
        <v>15</v>
      </c>
      <c r="I1572" s="887">
        <v>-3.84</v>
      </c>
      <c r="J1572" s="771">
        <f t="shared" si="121"/>
        <v>60.8</v>
      </c>
      <c r="K1572" s="887">
        <v>56.96</v>
      </c>
      <c r="L1572" s="772">
        <f t="shared" si="122"/>
        <v>72.829999999999984</v>
      </c>
    </row>
    <row r="1573" spans="2:12" ht="15.75" x14ac:dyDescent="0.25">
      <c r="B1573" s="893" t="s">
        <v>312</v>
      </c>
      <c r="C1573" s="892" t="s">
        <v>1043</v>
      </c>
      <c r="D1573" s="891">
        <v>39082</v>
      </c>
      <c r="E1573" s="890">
        <v>6268.44</v>
      </c>
      <c r="F1573" s="889"/>
      <c r="G1573" s="888">
        <v>30</v>
      </c>
      <c r="H1573" s="887">
        <f t="shared" si="120"/>
        <v>15</v>
      </c>
      <c r="I1573" s="887">
        <v>-209.64</v>
      </c>
      <c r="J1573" s="771">
        <f t="shared" si="121"/>
        <v>3157.97</v>
      </c>
      <c r="K1573" s="887">
        <v>2948.33</v>
      </c>
      <c r="L1573" s="772">
        <f t="shared" si="122"/>
        <v>3320.1099999999997</v>
      </c>
    </row>
    <row r="1574" spans="2:12" ht="15.75" x14ac:dyDescent="0.25">
      <c r="B1574" s="893" t="s">
        <v>312</v>
      </c>
      <c r="C1574" s="892" t="s">
        <v>1043</v>
      </c>
      <c r="D1574" s="891">
        <v>39082</v>
      </c>
      <c r="E1574" s="890">
        <v>6268.44</v>
      </c>
      <c r="F1574" s="889"/>
      <c r="G1574" s="888">
        <v>30</v>
      </c>
      <c r="H1574" s="887">
        <f t="shared" si="120"/>
        <v>15</v>
      </c>
      <c r="I1574" s="887">
        <v>-209.64</v>
      </c>
      <c r="J1574" s="771">
        <f t="shared" si="121"/>
        <v>3157.97</v>
      </c>
      <c r="K1574" s="887">
        <v>2948.33</v>
      </c>
      <c r="L1574" s="772">
        <f t="shared" si="122"/>
        <v>3320.1099999999997</v>
      </c>
    </row>
    <row r="1575" spans="2:12" ht="15.75" x14ac:dyDescent="0.25">
      <c r="B1575" s="893" t="s">
        <v>312</v>
      </c>
      <c r="C1575" s="892" t="s">
        <v>1043</v>
      </c>
      <c r="D1575" s="891">
        <v>39082</v>
      </c>
      <c r="E1575" s="890">
        <v>6268.44</v>
      </c>
      <c r="F1575" s="889"/>
      <c r="G1575" s="888">
        <v>30</v>
      </c>
      <c r="H1575" s="887">
        <f t="shared" si="120"/>
        <v>15</v>
      </c>
      <c r="I1575" s="887">
        <v>-209.64</v>
      </c>
      <c r="J1575" s="771">
        <f t="shared" si="121"/>
        <v>3157.97</v>
      </c>
      <c r="K1575" s="887">
        <v>2948.33</v>
      </c>
      <c r="L1575" s="772">
        <f t="shared" si="122"/>
        <v>3320.1099999999997</v>
      </c>
    </row>
    <row r="1576" spans="2:12" ht="15.75" x14ac:dyDescent="0.25">
      <c r="B1576" s="893" t="s">
        <v>312</v>
      </c>
      <c r="C1576" s="892" t="s">
        <v>1043</v>
      </c>
      <c r="D1576" s="891">
        <v>39082</v>
      </c>
      <c r="E1576" s="890">
        <v>6268.44</v>
      </c>
      <c r="F1576" s="889"/>
      <c r="G1576" s="888">
        <v>30</v>
      </c>
      <c r="H1576" s="887">
        <f t="shared" si="120"/>
        <v>15</v>
      </c>
      <c r="I1576" s="887">
        <v>-209.64</v>
      </c>
      <c r="J1576" s="771">
        <f t="shared" si="121"/>
        <v>3157.97</v>
      </c>
      <c r="K1576" s="887">
        <v>2948.33</v>
      </c>
      <c r="L1576" s="772">
        <f t="shared" si="122"/>
        <v>3320.1099999999997</v>
      </c>
    </row>
    <row r="1577" spans="2:12" ht="15.75" x14ac:dyDescent="0.25">
      <c r="B1577" s="893" t="s">
        <v>312</v>
      </c>
      <c r="C1577" s="892" t="s">
        <v>1043</v>
      </c>
      <c r="D1577" s="891">
        <v>39447</v>
      </c>
      <c r="E1577" s="890">
        <v>652.32000000000005</v>
      </c>
      <c r="F1577" s="889"/>
      <c r="G1577" s="888">
        <v>30</v>
      </c>
      <c r="H1577" s="887">
        <f t="shared" si="120"/>
        <v>14</v>
      </c>
      <c r="I1577" s="887">
        <v>-21.96</v>
      </c>
      <c r="J1577" s="771">
        <f t="shared" si="121"/>
        <v>307.45999999999998</v>
      </c>
      <c r="K1577" s="887">
        <v>285.5</v>
      </c>
      <c r="L1577" s="772">
        <f t="shared" si="122"/>
        <v>366.82000000000005</v>
      </c>
    </row>
    <row r="1578" spans="2:12" ht="15.75" x14ac:dyDescent="0.25">
      <c r="B1578" s="893" t="s">
        <v>312</v>
      </c>
      <c r="C1578" s="892" t="s">
        <v>1043</v>
      </c>
      <c r="D1578" s="891">
        <v>39447</v>
      </c>
      <c r="E1578" s="890">
        <v>854.14</v>
      </c>
      <c r="F1578" s="889"/>
      <c r="G1578" s="888">
        <v>30</v>
      </c>
      <c r="H1578" s="887">
        <f t="shared" si="120"/>
        <v>14</v>
      </c>
      <c r="I1578" s="887">
        <v>-28.68</v>
      </c>
      <c r="J1578" s="771">
        <f t="shared" si="121"/>
        <v>402.89</v>
      </c>
      <c r="K1578" s="887">
        <v>374.21</v>
      </c>
      <c r="L1578" s="772">
        <f t="shared" si="122"/>
        <v>479.93</v>
      </c>
    </row>
    <row r="1579" spans="2:12" ht="15.75" x14ac:dyDescent="0.25">
      <c r="B1579" s="893" t="s">
        <v>312</v>
      </c>
      <c r="C1579" s="892" t="s">
        <v>1043</v>
      </c>
      <c r="D1579" s="891">
        <v>39447</v>
      </c>
      <c r="E1579" s="890">
        <v>441.3</v>
      </c>
      <c r="F1579" s="889"/>
      <c r="G1579" s="888">
        <v>30</v>
      </c>
      <c r="H1579" s="887">
        <f t="shared" si="120"/>
        <v>14</v>
      </c>
      <c r="I1579" s="887">
        <v>-14.879999999999999</v>
      </c>
      <c r="J1579" s="771">
        <f t="shared" si="121"/>
        <v>207.95</v>
      </c>
      <c r="K1579" s="887">
        <v>193.07</v>
      </c>
      <c r="L1579" s="772">
        <f t="shared" si="122"/>
        <v>248.23000000000002</v>
      </c>
    </row>
    <row r="1580" spans="2:12" ht="15.75" x14ac:dyDescent="0.25">
      <c r="B1580" s="893" t="s">
        <v>312</v>
      </c>
      <c r="C1580" s="892" t="s">
        <v>1043</v>
      </c>
      <c r="D1580" s="891">
        <v>39447</v>
      </c>
      <c r="E1580" s="890">
        <v>135.63999999999999</v>
      </c>
      <c r="F1580" s="889"/>
      <c r="G1580" s="888">
        <v>30</v>
      </c>
      <c r="H1580" s="887">
        <f t="shared" si="120"/>
        <v>14</v>
      </c>
      <c r="I1580" s="887">
        <v>-4.5600000000000005</v>
      </c>
      <c r="J1580" s="771">
        <f t="shared" si="121"/>
        <v>64.03</v>
      </c>
      <c r="K1580" s="887">
        <v>59.47</v>
      </c>
      <c r="L1580" s="772">
        <f t="shared" si="122"/>
        <v>76.169999999999987</v>
      </c>
    </row>
    <row r="1581" spans="2:12" ht="15.75" x14ac:dyDescent="0.25">
      <c r="B1581" s="893" t="s">
        <v>312</v>
      </c>
      <c r="C1581" s="892" t="s">
        <v>1043</v>
      </c>
      <c r="D1581" s="891">
        <v>39447</v>
      </c>
      <c r="E1581" s="890">
        <v>676.19</v>
      </c>
      <c r="F1581" s="889"/>
      <c r="G1581" s="888">
        <v>30</v>
      </c>
      <c r="H1581" s="887">
        <f t="shared" si="120"/>
        <v>14</v>
      </c>
      <c r="I1581" s="887">
        <v>-22.68</v>
      </c>
      <c r="J1581" s="771">
        <f t="shared" si="121"/>
        <v>318.72000000000003</v>
      </c>
      <c r="K1581" s="887">
        <v>296.04000000000002</v>
      </c>
      <c r="L1581" s="772">
        <f t="shared" si="122"/>
        <v>380.15000000000003</v>
      </c>
    </row>
    <row r="1582" spans="2:12" ht="15.75" x14ac:dyDescent="0.25">
      <c r="B1582" s="893" t="s">
        <v>312</v>
      </c>
      <c r="C1582" s="892" t="s">
        <v>1043</v>
      </c>
      <c r="D1582" s="891">
        <v>39447</v>
      </c>
      <c r="E1582" s="890">
        <v>594</v>
      </c>
      <c r="F1582" s="889"/>
      <c r="G1582" s="888">
        <v>30</v>
      </c>
      <c r="H1582" s="887">
        <f t="shared" si="120"/>
        <v>14</v>
      </c>
      <c r="I1582" s="887">
        <v>-19.920000000000002</v>
      </c>
      <c r="J1582" s="771">
        <f t="shared" si="121"/>
        <v>279.61</v>
      </c>
      <c r="K1582" s="887">
        <v>259.69</v>
      </c>
      <c r="L1582" s="772">
        <f t="shared" si="122"/>
        <v>334.31</v>
      </c>
    </row>
    <row r="1583" spans="2:12" ht="15.75" x14ac:dyDescent="0.25">
      <c r="B1583" s="893" t="s">
        <v>312</v>
      </c>
      <c r="C1583" s="892" t="s">
        <v>1043</v>
      </c>
      <c r="D1583" s="891">
        <v>39447</v>
      </c>
      <c r="E1583" s="890">
        <v>1042.5</v>
      </c>
      <c r="F1583" s="889"/>
      <c r="G1583" s="888">
        <v>30</v>
      </c>
      <c r="H1583" s="887">
        <f t="shared" si="120"/>
        <v>14</v>
      </c>
      <c r="I1583" s="887">
        <v>-35.04</v>
      </c>
      <c r="J1583" s="771">
        <f t="shared" si="121"/>
        <v>491.63</v>
      </c>
      <c r="K1583" s="887">
        <v>456.59</v>
      </c>
      <c r="L1583" s="772">
        <f t="shared" si="122"/>
        <v>585.91000000000008</v>
      </c>
    </row>
    <row r="1584" spans="2:12" ht="15.75" x14ac:dyDescent="0.25">
      <c r="B1584" s="893" t="s">
        <v>312</v>
      </c>
      <c r="C1584" s="892" t="s">
        <v>1043</v>
      </c>
      <c r="D1584" s="891">
        <v>39447</v>
      </c>
      <c r="E1584" s="890">
        <v>1599.6</v>
      </c>
      <c r="F1584" s="889"/>
      <c r="G1584" s="888">
        <v>30</v>
      </c>
      <c r="H1584" s="887">
        <f t="shared" si="120"/>
        <v>14</v>
      </c>
      <c r="I1584" s="887">
        <v>-53.519999999999996</v>
      </c>
      <c r="J1584" s="771">
        <f t="shared" si="121"/>
        <v>752.75</v>
      </c>
      <c r="K1584" s="887">
        <v>699.23</v>
      </c>
      <c r="L1584" s="772">
        <f t="shared" si="122"/>
        <v>900.36999999999989</v>
      </c>
    </row>
    <row r="1585" spans="2:12" ht="15.75" x14ac:dyDescent="0.25">
      <c r="B1585" s="893" t="s">
        <v>312</v>
      </c>
      <c r="C1585" s="892" t="s">
        <v>1043</v>
      </c>
      <c r="D1585" s="891">
        <v>39447</v>
      </c>
      <c r="E1585" s="890">
        <v>4149.3100000000004</v>
      </c>
      <c r="F1585" s="889"/>
      <c r="G1585" s="888">
        <v>30</v>
      </c>
      <c r="H1585" s="887">
        <f t="shared" si="120"/>
        <v>14</v>
      </c>
      <c r="I1585" s="887">
        <v>-139.19999999999999</v>
      </c>
      <c r="J1585" s="771">
        <f t="shared" si="121"/>
        <v>1956.03</v>
      </c>
      <c r="K1585" s="887">
        <v>1816.83</v>
      </c>
      <c r="L1585" s="772">
        <f t="shared" si="122"/>
        <v>2332.4800000000005</v>
      </c>
    </row>
    <row r="1586" spans="2:12" ht="15.75" x14ac:dyDescent="0.25">
      <c r="B1586" s="893" t="s">
        <v>312</v>
      </c>
      <c r="C1586" s="892" t="s">
        <v>1043</v>
      </c>
      <c r="D1586" s="891">
        <v>39447</v>
      </c>
      <c r="E1586" s="890">
        <v>548.63</v>
      </c>
      <c r="F1586" s="889"/>
      <c r="G1586" s="888">
        <v>30</v>
      </c>
      <c r="H1586" s="887">
        <f t="shared" si="120"/>
        <v>14</v>
      </c>
      <c r="I1586" s="887">
        <v>-18.36</v>
      </c>
      <c r="J1586" s="771">
        <f t="shared" si="121"/>
        <v>258.20999999999998</v>
      </c>
      <c r="K1586" s="887">
        <v>239.85</v>
      </c>
      <c r="L1586" s="772">
        <f t="shared" si="122"/>
        <v>308.77999999999997</v>
      </c>
    </row>
    <row r="1587" spans="2:12" ht="15.75" x14ac:dyDescent="0.25">
      <c r="B1587" s="893" t="s">
        <v>312</v>
      </c>
      <c r="C1587" s="892" t="s">
        <v>1043</v>
      </c>
      <c r="D1587" s="891">
        <v>39447</v>
      </c>
      <c r="E1587" s="890">
        <v>597.87</v>
      </c>
      <c r="F1587" s="889"/>
      <c r="G1587" s="888">
        <v>30</v>
      </c>
      <c r="H1587" s="887">
        <f t="shared" si="120"/>
        <v>14</v>
      </c>
      <c r="I1587" s="887">
        <v>-20.04</v>
      </c>
      <c r="J1587" s="771">
        <f t="shared" si="121"/>
        <v>281.69</v>
      </c>
      <c r="K1587" s="887">
        <v>261.64999999999998</v>
      </c>
      <c r="L1587" s="772">
        <f t="shared" si="122"/>
        <v>336.22</v>
      </c>
    </row>
    <row r="1588" spans="2:12" ht="15.75" x14ac:dyDescent="0.25">
      <c r="B1588" s="893" t="s">
        <v>312</v>
      </c>
      <c r="C1588" s="892" t="s">
        <v>1043</v>
      </c>
      <c r="D1588" s="891">
        <v>39447</v>
      </c>
      <c r="E1588" s="890">
        <v>160169.92000000001</v>
      </c>
      <c r="F1588" s="889"/>
      <c r="G1588" s="888">
        <v>30</v>
      </c>
      <c r="H1588" s="887">
        <f t="shared" si="120"/>
        <v>14</v>
      </c>
      <c r="I1588" s="887">
        <v>-5374.68</v>
      </c>
      <c r="J1588" s="771">
        <f t="shared" si="121"/>
        <v>75517.97</v>
      </c>
      <c r="K1588" s="887">
        <v>70143.289999999994</v>
      </c>
      <c r="L1588" s="772">
        <f t="shared" si="122"/>
        <v>90026.630000000019</v>
      </c>
    </row>
    <row r="1589" spans="2:12" ht="15.75" x14ac:dyDescent="0.25">
      <c r="B1589" s="893" t="s">
        <v>312</v>
      </c>
      <c r="C1589" s="892" t="s">
        <v>1043</v>
      </c>
      <c r="D1589" s="891">
        <v>39447</v>
      </c>
      <c r="E1589" s="890">
        <v>20000</v>
      </c>
      <c r="F1589" s="889"/>
      <c r="G1589" s="888">
        <v>30</v>
      </c>
      <c r="H1589" s="887">
        <f t="shared" si="120"/>
        <v>14</v>
      </c>
      <c r="I1589" s="887">
        <v>-668.88</v>
      </c>
      <c r="J1589" s="771">
        <f t="shared" si="121"/>
        <v>9409.1799999999985</v>
      </c>
      <c r="K1589" s="887">
        <v>8740.2999999999993</v>
      </c>
      <c r="L1589" s="772">
        <f t="shared" si="122"/>
        <v>11259.7</v>
      </c>
    </row>
    <row r="1590" spans="2:12" ht="15.75" x14ac:dyDescent="0.25">
      <c r="B1590" s="893" t="s">
        <v>312</v>
      </c>
      <c r="C1590" s="892" t="s">
        <v>1043</v>
      </c>
      <c r="D1590" s="891">
        <v>39447</v>
      </c>
      <c r="E1590" s="890">
        <v>31850.05</v>
      </c>
      <c r="F1590" s="889"/>
      <c r="G1590" s="888">
        <v>30</v>
      </c>
      <c r="H1590" s="887">
        <f t="shared" si="120"/>
        <v>14</v>
      </c>
      <c r="I1590" s="887">
        <v>-1068.8400000000001</v>
      </c>
      <c r="J1590" s="771">
        <f t="shared" si="121"/>
        <v>15016.83</v>
      </c>
      <c r="K1590" s="887">
        <v>13947.99</v>
      </c>
      <c r="L1590" s="772">
        <f t="shared" si="122"/>
        <v>17902.059999999998</v>
      </c>
    </row>
    <row r="1591" spans="2:12" ht="15.75" x14ac:dyDescent="0.25">
      <c r="B1591" s="893" t="s">
        <v>312</v>
      </c>
      <c r="C1591" s="892" t="s">
        <v>1043</v>
      </c>
      <c r="D1591" s="891">
        <v>39478</v>
      </c>
      <c r="E1591" s="890">
        <v>4592.68</v>
      </c>
      <c r="F1591" s="889"/>
      <c r="G1591" s="888">
        <v>30</v>
      </c>
      <c r="H1591" s="887">
        <f t="shared" si="120"/>
        <v>13</v>
      </c>
      <c r="I1591" s="887">
        <v>-154.07999999999998</v>
      </c>
      <c r="J1591" s="771">
        <f t="shared" si="121"/>
        <v>2152.33</v>
      </c>
      <c r="K1591" s="887">
        <v>1998.25</v>
      </c>
      <c r="L1591" s="772">
        <f t="shared" si="122"/>
        <v>2594.4300000000003</v>
      </c>
    </row>
    <row r="1592" spans="2:12" ht="15.75" x14ac:dyDescent="0.25">
      <c r="B1592" s="893" t="s">
        <v>312</v>
      </c>
      <c r="C1592" s="892" t="s">
        <v>1043</v>
      </c>
      <c r="D1592" s="891">
        <v>39478</v>
      </c>
      <c r="E1592" s="890">
        <v>2669.23</v>
      </c>
      <c r="F1592" s="889"/>
      <c r="G1592" s="888">
        <v>30</v>
      </c>
      <c r="H1592" s="887">
        <f t="shared" si="120"/>
        <v>13</v>
      </c>
      <c r="I1592" s="887">
        <v>-89.64</v>
      </c>
      <c r="J1592" s="771">
        <f t="shared" si="121"/>
        <v>1250.94</v>
      </c>
      <c r="K1592" s="887">
        <v>1161.3</v>
      </c>
      <c r="L1592" s="772">
        <f t="shared" si="122"/>
        <v>1507.93</v>
      </c>
    </row>
    <row r="1593" spans="2:12" ht="15.75" x14ac:dyDescent="0.25">
      <c r="B1593" s="893" t="s">
        <v>312</v>
      </c>
      <c r="C1593" s="892" t="s">
        <v>1043</v>
      </c>
      <c r="D1593" s="891">
        <v>39478</v>
      </c>
      <c r="E1593" s="890">
        <v>2035</v>
      </c>
      <c r="F1593" s="889"/>
      <c r="G1593" s="888">
        <v>30</v>
      </c>
      <c r="H1593" s="887">
        <f t="shared" si="120"/>
        <v>13</v>
      </c>
      <c r="I1593" s="887">
        <v>-68.039999999999992</v>
      </c>
      <c r="J1593" s="771">
        <f t="shared" si="121"/>
        <v>951.56</v>
      </c>
      <c r="K1593" s="887">
        <v>883.52</v>
      </c>
      <c r="L1593" s="772">
        <f t="shared" si="122"/>
        <v>1151.48</v>
      </c>
    </row>
    <row r="1594" spans="2:12" ht="15.75" x14ac:dyDescent="0.25">
      <c r="B1594" s="893" t="s">
        <v>312</v>
      </c>
      <c r="C1594" s="892" t="s">
        <v>1043</v>
      </c>
      <c r="D1594" s="891">
        <v>39478</v>
      </c>
      <c r="E1594" s="890">
        <v>1355.01</v>
      </c>
      <c r="F1594" s="889"/>
      <c r="G1594" s="888">
        <v>30</v>
      </c>
      <c r="H1594" s="887">
        <f t="shared" si="120"/>
        <v>13</v>
      </c>
      <c r="I1594" s="887">
        <v>-45.480000000000004</v>
      </c>
      <c r="J1594" s="771">
        <f t="shared" si="121"/>
        <v>635.21</v>
      </c>
      <c r="K1594" s="887">
        <v>589.73</v>
      </c>
      <c r="L1594" s="772">
        <f t="shared" si="122"/>
        <v>765.28</v>
      </c>
    </row>
    <row r="1595" spans="2:12" ht="15.75" x14ac:dyDescent="0.25">
      <c r="B1595" s="893" t="s">
        <v>312</v>
      </c>
      <c r="C1595" s="892" t="s">
        <v>1043</v>
      </c>
      <c r="D1595" s="891">
        <v>39478</v>
      </c>
      <c r="E1595" s="890">
        <v>915.69</v>
      </c>
      <c r="F1595" s="889"/>
      <c r="G1595" s="888">
        <v>30</v>
      </c>
      <c r="H1595" s="887">
        <f t="shared" si="120"/>
        <v>13</v>
      </c>
      <c r="I1595" s="887">
        <v>-30.6</v>
      </c>
      <c r="J1595" s="771">
        <f t="shared" si="121"/>
        <v>428.03000000000003</v>
      </c>
      <c r="K1595" s="887">
        <v>397.43</v>
      </c>
      <c r="L1595" s="772">
        <f t="shared" si="122"/>
        <v>518.26</v>
      </c>
    </row>
    <row r="1596" spans="2:12" ht="15.75" x14ac:dyDescent="0.25">
      <c r="B1596" s="893" t="s">
        <v>312</v>
      </c>
      <c r="C1596" s="892" t="s">
        <v>1043</v>
      </c>
      <c r="D1596" s="891">
        <v>39478</v>
      </c>
      <c r="E1596" s="890">
        <v>969.93</v>
      </c>
      <c r="F1596" s="889"/>
      <c r="G1596" s="888">
        <v>30</v>
      </c>
      <c r="H1596" s="887">
        <f t="shared" si="120"/>
        <v>13</v>
      </c>
      <c r="I1596" s="887">
        <v>-32.400000000000006</v>
      </c>
      <c r="J1596" s="771">
        <f t="shared" si="121"/>
        <v>453.26</v>
      </c>
      <c r="K1596" s="887">
        <v>420.86</v>
      </c>
      <c r="L1596" s="772">
        <f t="shared" si="122"/>
        <v>549.06999999999994</v>
      </c>
    </row>
    <row r="1597" spans="2:12" ht="15.75" x14ac:dyDescent="0.25">
      <c r="B1597" s="893" t="s">
        <v>312</v>
      </c>
      <c r="C1597" s="892" t="s">
        <v>1043</v>
      </c>
      <c r="D1597" s="891">
        <v>39478</v>
      </c>
      <c r="E1597" s="890">
        <v>555.65</v>
      </c>
      <c r="F1597" s="889"/>
      <c r="G1597" s="888">
        <v>30</v>
      </c>
      <c r="H1597" s="887">
        <f t="shared" si="120"/>
        <v>13</v>
      </c>
      <c r="I1597" s="887">
        <v>-18.72</v>
      </c>
      <c r="J1597" s="771">
        <f t="shared" si="121"/>
        <v>260.26</v>
      </c>
      <c r="K1597" s="887">
        <v>241.54</v>
      </c>
      <c r="L1597" s="772">
        <f t="shared" si="122"/>
        <v>314.11</v>
      </c>
    </row>
    <row r="1598" spans="2:12" ht="15.75" x14ac:dyDescent="0.25">
      <c r="B1598" s="893" t="s">
        <v>312</v>
      </c>
      <c r="C1598" s="892" t="s">
        <v>1043</v>
      </c>
      <c r="D1598" s="891">
        <v>39478</v>
      </c>
      <c r="E1598" s="890">
        <v>669.06</v>
      </c>
      <c r="F1598" s="889"/>
      <c r="G1598" s="888">
        <v>30</v>
      </c>
      <c r="H1598" s="887">
        <f t="shared" si="120"/>
        <v>13</v>
      </c>
      <c r="I1598" s="887">
        <v>-22.44</v>
      </c>
      <c r="J1598" s="771">
        <f t="shared" si="121"/>
        <v>313.5</v>
      </c>
      <c r="K1598" s="887">
        <v>291.06</v>
      </c>
      <c r="L1598" s="772">
        <f t="shared" si="122"/>
        <v>377.99999999999994</v>
      </c>
    </row>
    <row r="1599" spans="2:12" ht="15.75" x14ac:dyDescent="0.25">
      <c r="B1599" s="893" t="s">
        <v>312</v>
      </c>
      <c r="C1599" s="892" t="s">
        <v>1043</v>
      </c>
      <c r="D1599" s="891">
        <v>39478</v>
      </c>
      <c r="E1599" s="890">
        <v>495.75</v>
      </c>
      <c r="F1599" s="889"/>
      <c r="G1599" s="888">
        <v>30</v>
      </c>
      <c r="H1599" s="887">
        <f t="shared" si="120"/>
        <v>13</v>
      </c>
      <c r="I1599" s="887">
        <v>-16.560000000000002</v>
      </c>
      <c r="J1599" s="771">
        <f t="shared" si="121"/>
        <v>231.67000000000002</v>
      </c>
      <c r="K1599" s="887">
        <v>215.11</v>
      </c>
      <c r="L1599" s="772">
        <f t="shared" si="122"/>
        <v>280.64</v>
      </c>
    </row>
    <row r="1600" spans="2:12" ht="15.75" x14ac:dyDescent="0.25">
      <c r="B1600" s="893" t="s">
        <v>312</v>
      </c>
      <c r="C1600" s="892" t="s">
        <v>1043</v>
      </c>
      <c r="D1600" s="891">
        <v>39478</v>
      </c>
      <c r="E1600" s="890">
        <v>1047.52</v>
      </c>
      <c r="F1600" s="889"/>
      <c r="G1600" s="888">
        <v>30</v>
      </c>
      <c r="H1600" s="887">
        <f t="shared" si="120"/>
        <v>13</v>
      </c>
      <c r="I1600" s="887">
        <v>-35.160000000000004</v>
      </c>
      <c r="J1600" s="771">
        <f t="shared" si="121"/>
        <v>491.07000000000005</v>
      </c>
      <c r="K1600" s="887">
        <v>455.91</v>
      </c>
      <c r="L1600" s="772">
        <f t="shared" si="122"/>
        <v>591.6099999999999</v>
      </c>
    </row>
    <row r="1601" spans="2:12" ht="15.75" x14ac:dyDescent="0.25">
      <c r="B1601" s="893" t="s">
        <v>312</v>
      </c>
      <c r="C1601" s="892" t="s">
        <v>1043</v>
      </c>
      <c r="D1601" s="891">
        <v>39478</v>
      </c>
      <c r="E1601" s="890">
        <v>3333.36</v>
      </c>
      <c r="F1601" s="889"/>
      <c r="G1601" s="888">
        <v>30</v>
      </c>
      <c r="H1601" s="887">
        <f t="shared" si="120"/>
        <v>13</v>
      </c>
      <c r="I1601" s="887">
        <v>-111.84</v>
      </c>
      <c r="J1601" s="771">
        <f t="shared" si="121"/>
        <v>1562.24</v>
      </c>
      <c r="K1601" s="887">
        <v>1450.4</v>
      </c>
      <c r="L1601" s="772">
        <f t="shared" si="122"/>
        <v>1882.96</v>
      </c>
    </row>
    <row r="1602" spans="2:12" ht="15.75" x14ac:dyDescent="0.25">
      <c r="B1602" s="893" t="s">
        <v>312</v>
      </c>
      <c r="C1602" s="892" t="s">
        <v>1043</v>
      </c>
      <c r="D1602" s="891">
        <v>39478</v>
      </c>
      <c r="E1602" s="890">
        <v>628.23</v>
      </c>
      <c r="F1602" s="889"/>
      <c r="G1602" s="888">
        <v>30</v>
      </c>
      <c r="H1602" s="887">
        <f t="shared" si="120"/>
        <v>13</v>
      </c>
      <c r="I1602" s="887">
        <v>-21</v>
      </c>
      <c r="J1602" s="771">
        <f t="shared" si="121"/>
        <v>293.70999999999998</v>
      </c>
      <c r="K1602" s="887">
        <v>272.70999999999998</v>
      </c>
      <c r="L1602" s="772">
        <f t="shared" si="122"/>
        <v>355.52000000000004</v>
      </c>
    </row>
    <row r="1603" spans="2:12" ht="15.75" x14ac:dyDescent="0.25">
      <c r="B1603" s="893" t="s">
        <v>312</v>
      </c>
      <c r="C1603" s="892" t="s">
        <v>1043</v>
      </c>
      <c r="D1603" s="891">
        <v>39478</v>
      </c>
      <c r="E1603" s="890">
        <v>681.81</v>
      </c>
      <c r="F1603" s="889"/>
      <c r="G1603" s="888">
        <v>30</v>
      </c>
      <c r="H1603" s="887">
        <f t="shared" si="120"/>
        <v>13</v>
      </c>
      <c r="I1603" s="887">
        <v>-22.92</v>
      </c>
      <c r="J1603" s="771">
        <f t="shared" si="121"/>
        <v>319.92</v>
      </c>
      <c r="K1603" s="887">
        <v>297</v>
      </c>
      <c r="L1603" s="772">
        <f t="shared" si="122"/>
        <v>384.80999999999995</v>
      </c>
    </row>
    <row r="1604" spans="2:12" ht="15.75" x14ac:dyDescent="0.25">
      <c r="B1604" s="893" t="s">
        <v>312</v>
      </c>
      <c r="C1604" s="892" t="s">
        <v>1043</v>
      </c>
      <c r="D1604" s="891">
        <v>39478</v>
      </c>
      <c r="E1604" s="890">
        <v>880.18</v>
      </c>
      <c r="F1604" s="889"/>
      <c r="G1604" s="888">
        <v>30</v>
      </c>
      <c r="H1604" s="887">
        <f t="shared" si="120"/>
        <v>13</v>
      </c>
      <c r="I1604" s="887">
        <v>-29.52</v>
      </c>
      <c r="J1604" s="771">
        <f t="shared" si="121"/>
        <v>412.40999999999997</v>
      </c>
      <c r="K1604" s="887">
        <v>382.89</v>
      </c>
      <c r="L1604" s="772">
        <f t="shared" si="122"/>
        <v>497.28999999999996</v>
      </c>
    </row>
    <row r="1605" spans="2:12" ht="15.75" x14ac:dyDescent="0.25">
      <c r="B1605" s="893" t="s">
        <v>312</v>
      </c>
      <c r="C1605" s="892" t="s">
        <v>1043</v>
      </c>
      <c r="D1605" s="891">
        <v>39478</v>
      </c>
      <c r="E1605" s="890">
        <v>274.94</v>
      </c>
      <c r="F1605" s="889"/>
      <c r="G1605" s="888">
        <v>30</v>
      </c>
      <c r="H1605" s="887">
        <f t="shared" si="120"/>
        <v>13</v>
      </c>
      <c r="I1605" s="887">
        <v>-9.24</v>
      </c>
      <c r="J1605" s="771">
        <f t="shared" si="121"/>
        <v>129</v>
      </c>
      <c r="K1605" s="887">
        <v>119.76</v>
      </c>
      <c r="L1605" s="772">
        <f t="shared" si="122"/>
        <v>155.18</v>
      </c>
    </row>
    <row r="1606" spans="2:12" ht="15.75" x14ac:dyDescent="0.25">
      <c r="B1606" s="893" t="s">
        <v>312</v>
      </c>
      <c r="C1606" s="892" t="s">
        <v>1043</v>
      </c>
      <c r="D1606" s="891">
        <v>39478</v>
      </c>
      <c r="E1606" s="890">
        <v>89.83</v>
      </c>
      <c r="F1606" s="889"/>
      <c r="G1606" s="888">
        <v>30</v>
      </c>
      <c r="H1606" s="887">
        <f t="shared" si="120"/>
        <v>13</v>
      </c>
      <c r="I1606" s="887">
        <v>-3</v>
      </c>
      <c r="J1606" s="771">
        <f t="shared" si="121"/>
        <v>41.98</v>
      </c>
      <c r="K1606" s="887">
        <v>38.979999999999997</v>
      </c>
      <c r="L1606" s="772">
        <f t="shared" si="122"/>
        <v>50.85</v>
      </c>
    </row>
    <row r="1607" spans="2:12" ht="15.75" x14ac:dyDescent="0.25">
      <c r="B1607" s="893" t="s">
        <v>312</v>
      </c>
      <c r="C1607" s="892" t="s">
        <v>1043</v>
      </c>
      <c r="D1607" s="891">
        <v>39478</v>
      </c>
      <c r="E1607" s="890">
        <v>139.76</v>
      </c>
      <c r="F1607" s="889"/>
      <c r="G1607" s="888">
        <v>30</v>
      </c>
      <c r="H1607" s="887">
        <f t="shared" si="120"/>
        <v>13</v>
      </c>
      <c r="I1607" s="887">
        <v>-4.68</v>
      </c>
      <c r="J1607" s="771">
        <f t="shared" si="121"/>
        <v>65.41</v>
      </c>
      <c r="K1607" s="887">
        <v>60.73</v>
      </c>
      <c r="L1607" s="772">
        <f t="shared" si="122"/>
        <v>79.03</v>
      </c>
    </row>
    <row r="1608" spans="2:12" ht="15.75" x14ac:dyDescent="0.25">
      <c r="B1608" s="893" t="s">
        <v>312</v>
      </c>
      <c r="C1608" s="892" t="s">
        <v>1043</v>
      </c>
      <c r="D1608" s="891">
        <v>39478</v>
      </c>
      <c r="E1608" s="890">
        <v>10928.21</v>
      </c>
      <c r="F1608" s="889"/>
      <c r="G1608" s="888">
        <v>30</v>
      </c>
      <c r="H1608" s="887">
        <f t="shared" ref="H1608:H1671" si="123">IF(E1608&lt;&gt;"",IF((TestEOY-D1608)/365&gt;G1608,G1608,ROUNDUP(((TestEOY-D1608)/365),0)),"")</f>
        <v>13</v>
      </c>
      <c r="I1608" s="887">
        <v>-365.52</v>
      </c>
      <c r="J1608" s="771">
        <f t="shared" ref="J1608:J1671" si="124">K1608-I1608</f>
        <v>5111.25</v>
      </c>
      <c r="K1608" s="887">
        <v>4745.7299999999996</v>
      </c>
      <c r="L1608" s="772">
        <f t="shared" ref="L1608:L1671" si="125">IFERROR(IF(K1608&gt;E1608,0,(+E1608-K1608))-F1608,"")</f>
        <v>6182.48</v>
      </c>
    </row>
    <row r="1609" spans="2:12" ht="15.75" x14ac:dyDescent="0.25">
      <c r="B1609" s="893" t="s">
        <v>312</v>
      </c>
      <c r="C1609" s="892" t="s">
        <v>1043</v>
      </c>
      <c r="D1609" s="891">
        <v>39478</v>
      </c>
      <c r="E1609" s="890">
        <v>448.37</v>
      </c>
      <c r="F1609" s="889"/>
      <c r="G1609" s="888">
        <v>30</v>
      </c>
      <c r="H1609" s="887">
        <f t="shared" si="123"/>
        <v>13</v>
      </c>
      <c r="I1609" s="887">
        <v>-14.399999999999999</v>
      </c>
      <c r="J1609" s="771">
        <f t="shared" si="124"/>
        <v>204.70000000000002</v>
      </c>
      <c r="K1609" s="887">
        <v>190.3</v>
      </c>
      <c r="L1609" s="772">
        <f t="shared" si="125"/>
        <v>258.07</v>
      </c>
    </row>
    <row r="1610" spans="2:12" ht="15.75" x14ac:dyDescent="0.25">
      <c r="B1610" s="893" t="s">
        <v>312</v>
      </c>
      <c r="C1610" s="892" t="s">
        <v>1043</v>
      </c>
      <c r="D1610" s="891">
        <v>39844</v>
      </c>
      <c r="E1610" s="890">
        <v>1126.8900000000001</v>
      </c>
      <c r="F1610" s="889"/>
      <c r="G1610" s="888">
        <v>30</v>
      </c>
      <c r="H1610" s="887">
        <f t="shared" si="123"/>
        <v>12</v>
      </c>
      <c r="I1610" s="887">
        <v>-37.799999999999997</v>
      </c>
      <c r="J1610" s="771">
        <f t="shared" si="124"/>
        <v>490.49</v>
      </c>
      <c r="K1610" s="887">
        <v>452.69</v>
      </c>
      <c r="L1610" s="772">
        <f t="shared" si="125"/>
        <v>674.2</v>
      </c>
    </row>
    <row r="1611" spans="2:12" ht="15.75" x14ac:dyDescent="0.25">
      <c r="B1611" s="893" t="s">
        <v>312</v>
      </c>
      <c r="C1611" s="892" t="s">
        <v>1043</v>
      </c>
      <c r="D1611" s="891">
        <v>39844</v>
      </c>
      <c r="E1611" s="890">
        <v>1334.26</v>
      </c>
      <c r="F1611" s="889"/>
      <c r="G1611" s="888">
        <v>30</v>
      </c>
      <c r="H1611" s="887">
        <f t="shared" si="123"/>
        <v>12</v>
      </c>
      <c r="I1611" s="887">
        <v>-44.76</v>
      </c>
      <c r="J1611" s="771">
        <f t="shared" si="124"/>
        <v>580.79</v>
      </c>
      <c r="K1611" s="887">
        <v>536.03</v>
      </c>
      <c r="L1611" s="772">
        <f t="shared" si="125"/>
        <v>798.23</v>
      </c>
    </row>
    <row r="1612" spans="2:12" ht="15.75" x14ac:dyDescent="0.25">
      <c r="B1612" s="893" t="s">
        <v>312</v>
      </c>
      <c r="C1612" s="892" t="s">
        <v>1043</v>
      </c>
      <c r="D1612" s="891">
        <v>39844</v>
      </c>
      <c r="E1612" s="890">
        <v>664.36</v>
      </c>
      <c r="F1612" s="889"/>
      <c r="G1612" s="888">
        <v>30</v>
      </c>
      <c r="H1612" s="887">
        <f t="shared" si="123"/>
        <v>12</v>
      </c>
      <c r="I1612" s="887">
        <v>-22.32</v>
      </c>
      <c r="J1612" s="771">
        <f t="shared" si="124"/>
        <v>289.49</v>
      </c>
      <c r="K1612" s="887">
        <v>267.17</v>
      </c>
      <c r="L1612" s="772">
        <f t="shared" si="125"/>
        <v>397.19</v>
      </c>
    </row>
    <row r="1613" spans="2:12" ht="15.75" x14ac:dyDescent="0.25">
      <c r="B1613" s="893" t="s">
        <v>312</v>
      </c>
      <c r="C1613" s="892" t="s">
        <v>1043</v>
      </c>
      <c r="D1613" s="891">
        <v>39844</v>
      </c>
      <c r="E1613" s="890">
        <v>514.63</v>
      </c>
      <c r="F1613" s="889"/>
      <c r="G1613" s="888">
        <v>30</v>
      </c>
      <c r="H1613" s="887">
        <f t="shared" si="123"/>
        <v>12</v>
      </c>
      <c r="I1613" s="887">
        <v>-16.68</v>
      </c>
      <c r="J1613" s="771">
        <f t="shared" si="124"/>
        <v>218.1</v>
      </c>
      <c r="K1613" s="887">
        <v>201.42</v>
      </c>
      <c r="L1613" s="772">
        <f t="shared" si="125"/>
        <v>313.21000000000004</v>
      </c>
    </row>
    <row r="1614" spans="2:12" ht="15.75" x14ac:dyDescent="0.25">
      <c r="B1614" s="893" t="s">
        <v>312</v>
      </c>
      <c r="C1614" s="892" t="s">
        <v>1043</v>
      </c>
      <c r="D1614" s="891">
        <v>39844</v>
      </c>
      <c r="E1614" s="890">
        <v>553.37</v>
      </c>
      <c r="F1614" s="889"/>
      <c r="G1614" s="888">
        <v>30</v>
      </c>
      <c r="H1614" s="887">
        <f t="shared" si="123"/>
        <v>12</v>
      </c>
      <c r="I1614" s="887">
        <v>-18.600000000000001</v>
      </c>
      <c r="J1614" s="771">
        <f t="shared" si="124"/>
        <v>241.21</v>
      </c>
      <c r="K1614" s="887">
        <v>222.61</v>
      </c>
      <c r="L1614" s="772">
        <f t="shared" si="125"/>
        <v>330.76</v>
      </c>
    </row>
    <row r="1615" spans="2:12" ht="15.75" x14ac:dyDescent="0.25">
      <c r="B1615" s="893" t="s">
        <v>312</v>
      </c>
      <c r="C1615" s="892" t="s">
        <v>1043</v>
      </c>
      <c r="D1615" s="891">
        <v>39844</v>
      </c>
      <c r="E1615" s="890">
        <v>1294.33</v>
      </c>
      <c r="F1615" s="889"/>
      <c r="G1615" s="888">
        <v>30</v>
      </c>
      <c r="H1615" s="887">
        <f t="shared" si="123"/>
        <v>12</v>
      </c>
      <c r="I1615" s="887">
        <v>-43.32</v>
      </c>
      <c r="J1615" s="771">
        <f t="shared" si="124"/>
        <v>562.48</v>
      </c>
      <c r="K1615" s="887">
        <v>519.16</v>
      </c>
      <c r="L1615" s="772">
        <f t="shared" si="125"/>
        <v>775.17</v>
      </c>
    </row>
    <row r="1616" spans="2:12" ht="15.75" x14ac:dyDescent="0.25">
      <c r="B1616" s="893" t="s">
        <v>312</v>
      </c>
      <c r="C1616" s="892" t="s">
        <v>1043</v>
      </c>
      <c r="D1616" s="891">
        <v>40209</v>
      </c>
      <c r="E1616" s="890">
        <v>143882.9</v>
      </c>
      <c r="F1616" s="889"/>
      <c r="G1616" s="888">
        <v>30</v>
      </c>
      <c r="H1616" s="887">
        <f t="shared" si="123"/>
        <v>11</v>
      </c>
      <c r="I1616" s="887">
        <v>-4825.5599999999995</v>
      </c>
      <c r="J1616" s="771">
        <f t="shared" si="124"/>
        <v>57423.799999999996</v>
      </c>
      <c r="K1616" s="887">
        <v>52598.239999999998</v>
      </c>
      <c r="L1616" s="772">
        <f t="shared" si="125"/>
        <v>91284.66</v>
      </c>
    </row>
    <row r="1617" spans="2:12" ht="15.75" x14ac:dyDescent="0.25">
      <c r="B1617" s="893" t="s">
        <v>312</v>
      </c>
      <c r="C1617" s="892" t="s">
        <v>1043</v>
      </c>
      <c r="D1617" s="891">
        <v>40359</v>
      </c>
      <c r="E1617" s="890">
        <v>530.28</v>
      </c>
      <c r="F1617" s="889"/>
      <c r="G1617" s="888">
        <v>30</v>
      </c>
      <c r="H1617" s="887">
        <f t="shared" si="123"/>
        <v>11</v>
      </c>
      <c r="I1617" s="887">
        <v>-17.759999999999998</v>
      </c>
      <c r="J1617" s="771">
        <f t="shared" si="124"/>
        <v>204.04</v>
      </c>
      <c r="K1617" s="887">
        <v>186.28</v>
      </c>
      <c r="L1617" s="772">
        <f t="shared" si="125"/>
        <v>344</v>
      </c>
    </row>
    <row r="1618" spans="2:12" ht="15.75" x14ac:dyDescent="0.25">
      <c r="B1618" s="893" t="s">
        <v>312</v>
      </c>
      <c r="C1618" s="892" t="s">
        <v>1043</v>
      </c>
      <c r="D1618" s="891">
        <v>40359</v>
      </c>
      <c r="E1618" s="890">
        <v>19925.16</v>
      </c>
      <c r="F1618" s="889"/>
      <c r="G1618" s="888">
        <v>30</v>
      </c>
      <c r="H1618" s="887">
        <f t="shared" si="123"/>
        <v>11</v>
      </c>
      <c r="I1618" s="887">
        <v>-668.16</v>
      </c>
      <c r="J1618" s="771">
        <f t="shared" si="124"/>
        <v>7674.54</v>
      </c>
      <c r="K1618" s="887">
        <v>7006.38</v>
      </c>
      <c r="L1618" s="772">
        <f t="shared" si="125"/>
        <v>12918.779999999999</v>
      </c>
    </row>
    <row r="1619" spans="2:12" ht="15.75" x14ac:dyDescent="0.25">
      <c r="B1619" s="893" t="s">
        <v>312</v>
      </c>
      <c r="C1619" s="892" t="s">
        <v>1043</v>
      </c>
      <c r="D1619" s="891">
        <v>40359</v>
      </c>
      <c r="E1619" s="890">
        <v>997.83</v>
      </c>
      <c r="F1619" s="889"/>
      <c r="G1619" s="888">
        <v>30</v>
      </c>
      <c r="H1619" s="887">
        <f t="shared" si="123"/>
        <v>11</v>
      </c>
      <c r="I1619" s="887">
        <v>-33.36</v>
      </c>
      <c r="J1619" s="771">
        <f t="shared" si="124"/>
        <v>383.41</v>
      </c>
      <c r="K1619" s="887">
        <v>350.05</v>
      </c>
      <c r="L1619" s="772">
        <f t="shared" si="125"/>
        <v>647.78</v>
      </c>
    </row>
    <row r="1620" spans="2:12" ht="15.75" x14ac:dyDescent="0.25">
      <c r="B1620" s="893" t="s">
        <v>312</v>
      </c>
      <c r="C1620" s="892" t="s">
        <v>1043</v>
      </c>
      <c r="D1620" s="891">
        <v>40359</v>
      </c>
      <c r="E1620" s="890">
        <v>1707.77</v>
      </c>
      <c r="F1620" s="889"/>
      <c r="G1620" s="888">
        <v>30</v>
      </c>
      <c r="H1620" s="887">
        <f t="shared" si="123"/>
        <v>11</v>
      </c>
      <c r="I1620" s="887">
        <v>-57.240000000000009</v>
      </c>
      <c r="J1620" s="771">
        <f t="shared" si="124"/>
        <v>657.53</v>
      </c>
      <c r="K1620" s="887">
        <v>600.29</v>
      </c>
      <c r="L1620" s="772">
        <f t="shared" si="125"/>
        <v>1107.48</v>
      </c>
    </row>
    <row r="1621" spans="2:12" ht="15.75" x14ac:dyDescent="0.25">
      <c r="B1621" s="893" t="s">
        <v>312</v>
      </c>
      <c r="C1621" s="892" t="s">
        <v>1043</v>
      </c>
      <c r="D1621" s="891">
        <v>40359</v>
      </c>
      <c r="E1621" s="890">
        <v>238.48</v>
      </c>
      <c r="F1621" s="889"/>
      <c r="G1621" s="888">
        <v>30</v>
      </c>
      <c r="H1621" s="887">
        <f t="shared" si="123"/>
        <v>11</v>
      </c>
      <c r="I1621" s="887">
        <v>-7.92</v>
      </c>
      <c r="J1621" s="771">
        <f t="shared" si="124"/>
        <v>91.45</v>
      </c>
      <c r="K1621" s="887">
        <v>83.53</v>
      </c>
      <c r="L1621" s="772">
        <f t="shared" si="125"/>
        <v>154.94999999999999</v>
      </c>
    </row>
    <row r="1622" spans="2:12" ht="15.75" x14ac:dyDescent="0.25">
      <c r="B1622" s="893" t="s">
        <v>312</v>
      </c>
      <c r="C1622" s="892" t="s">
        <v>1043</v>
      </c>
      <c r="D1622" s="891">
        <v>40359</v>
      </c>
      <c r="E1622" s="890">
        <v>950.29</v>
      </c>
      <c r="F1622" s="889"/>
      <c r="G1622" s="888">
        <v>30</v>
      </c>
      <c r="H1622" s="887">
        <f t="shared" si="123"/>
        <v>11</v>
      </c>
      <c r="I1622" s="887">
        <v>-31.799999999999997</v>
      </c>
      <c r="J1622" s="771">
        <f t="shared" si="124"/>
        <v>365.41</v>
      </c>
      <c r="K1622" s="887">
        <v>333.61</v>
      </c>
      <c r="L1622" s="772">
        <f t="shared" si="125"/>
        <v>616.67999999999995</v>
      </c>
    </row>
    <row r="1623" spans="2:12" ht="15.75" x14ac:dyDescent="0.25">
      <c r="B1623" s="893" t="s">
        <v>312</v>
      </c>
      <c r="C1623" s="892" t="s">
        <v>1043</v>
      </c>
      <c r="D1623" s="891">
        <v>40359</v>
      </c>
      <c r="E1623" s="890">
        <v>500.14</v>
      </c>
      <c r="F1623" s="889"/>
      <c r="G1623" s="888">
        <v>30</v>
      </c>
      <c r="H1623" s="887">
        <f t="shared" si="123"/>
        <v>11</v>
      </c>
      <c r="I1623" s="887">
        <v>-16.8</v>
      </c>
      <c r="J1623" s="771">
        <f t="shared" si="124"/>
        <v>192.9</v>
      </c>
      <c r="K1623" s="887">
        <v>176.1</v>
      </c>
      <c r="L1623" s="772">
        <f t="shared" si="125"/>
        <v>324.03999999999996</v>
      </c>
    </row>
    <row r="1624" spans="2:12" ht="15.75" x14ac:dyDescent="0.25">
      <c r="B1624" s="893" t="s">
        <v>312</v>
      </c>
      <c r="C1624" s="892" t="s">
        <v>1043</v>
      </c>
      <c r="D1624" s="891">
        <v>40421</v>
      </c>
      <c r="E1624" s="890">
        <v>2249.3000000000002</v>
      </c>
      <c r="F1624" s="889"/>
      <c r="G1624" s="888">
        <v>30</v>
      </c>
      <c r="H1624" s="887">
        <f t="shared" si="123"/>
        <v>11</v>
      </c>
      <c r="I1624" s="887">
        <v>-75.36</v>
      </c>
      <c r="J1624" s="771">
        <f t="shared" si="124"/>
        <v>853.97</v>
      </c>
      <c r="K1624" s="887">
        <v>778.61</v>
      </c>
      <c r="L1624" s="772">
        <f t="shared" si="125"/>
        <v>1470.69</v>
      </c>
    </row>
    <row r="1625" spans="2:12" ht="15.75" x14ac:dyDescent="0.25">
      <c r="B1625" s="893" t="s">
        <v>312</v>
      </c>
      <c r="C1625" s="892" t="s">
        <v>1043</v>
      </c>
      <c r="D1625" s="891">
        <v>40421</v>
      </c>
      <c r="E1625" s="890">
        <v>3658.5</v>
      </c>
      <c r="F1625" s="889"/>
      <c r="G1625" s="888">
        <v>30</v>
      </c>
      <c r="H1625" s="887">
        <f t="shared" si="123"/>
        <v>11</v>
      </c>
      <c r="I1625" s="887">
        <v>-122.28</v>
      </c>
      <c r="J1625" s="771">
        <f t="shared" si="124"/>
        <v>1385.1299999999999</v>
      </c>
      <c r="K1625" s="887">
        <v>1262.8499999999999</v>
      </c>
      <c r="L1625" s="772">
        <f t="shared" si="125"/>
        <v>2395.65</v>
      </c>
    </row>
    <row r="1626" spans="2:12" ht="15.75" x14ac:dyDescent="0.25">
      <c r="B1626" s="893" t="s">
        <v>312</v>
      </c>
      <c r="C1626" s="892" t="s">
        <v>1043</v>
      </c>
      <c r="D1626" s="891">
        <v>40421</v>
      </c>
      <c r="E1626" s="890">
        <v>121.04</v>
      </c>
      <c r="F1626" s="889"/>
      <c r="G1626" s="888">
        <v>30</v>
      </c>
      <c r="H1626" s="887">
        <f t="shared" si="123"/>
        <v>11</v>
      </c>
      <c r="I1626" s="887">
        <v>-4.08</v>
      </c>
      <c r="J1626" s="771">
        <f t="shared" si="124"/>
        <v>46.14</v>
      </c>
      <c r="K1626" s="887">
        <v>42.06</v>
      </c>
      <c r="L1626" s="772">
        <f t="shared" si="125"/>
        <v>78.98</v>
      </c>
    </row>
    <row r="1627" spans="2:12" ht="15.75" x14ac:dyDescent="0.25">
      <c r="B1627" s="893" t="s">
        <v>312</v>
      </c>
      <c r="C1627" s="892" t="s">
        <v>1043</v>
      </c>
      <c r="D1627" s="891">
        <v>40482</v>
      </c>
      <c r="E1627" s="890">
        <v>899.77</v>
      </c>
      <c r="F1627" s="889"/>
      <c r="G1627" s="888">
        <v>30</v>
      </c>
      <c r="H1627" s="887">
        <f t="shared" si="123"/>
        <v>11</v>
      </c>
      <c r="I1627" s="887">
        <v>-30.120000000000005</v>
      </c>
      <c r="J1627" s="771">
        <f t="shared" si="124"/>
        <v>336.08</v>
      </c>
      <c r="K1627" s="887">
        <v>305.95999999999998</v>
      </c>
      <c r="L1627" s="772">
        <f t="shared" si="125"/>
        <v>593.80999999999995</v>
      </c>
    </row>
    <row r="1628" spans="2:12" ht="15.75" x14ac:dyDescent="0.25">
      <c r="B1628" s="893" t="s">
        <v>312</v>
      </c>
      <c r="C1628" s="892" t="s">
        <v>1043</v>
      </c>
      <c r="D1628" s="891">
        <v>40482</v>
      </c>
      <c r="E1628" s="890">
        <v>570.89</v>
      </c>
      <c r="F1628" s="889"/>
      <c r="G1628" s="888">
        <v>30</v>
      </c>
      <c r="H1628" s="887">
        <f t="shared" si="123"/>
        <v>11</v>
      </c>
      <c r="I1628" s="887">
        <v>-19.080000000000002</v>
      </c>
      <c r="J1628" s="771">
        <f t="shared" si="124"/>
        <v>212.96</v>
      </c>
      <c r="K1628" s="887">
        <v>193.88</v>
      </c>
      <c r="L1628" s="772">
        <f t="shared" si="125"/>
        <v>377.01</v>
      </c>
    </row>
    <row r="1629" spans="2:12" ht="15.75" x14ac:dyDescent="0.25">
      <c r="B1629" s="893" t="s">
        <v>312</v>
      </c>
      <c r="C1629" s="892" t="s">
        <v>1043</v>
      </c>
      <c r="D1629" s="891">
        <v>40512</v>
      </c>
      <c r="E1629" s="890">
        <v>413.39</v>
      </c>
      <c r="F1629" s="889"/>
      <c r="G1629" s="888">
        <v>30</v>
      </c>
      <c r="H1629" s="887">
        <f t="shared" si="123"/>
        <v>11</v>
      </c>
      <c r="I1629" s="887">
        <v>-13.8</v>
      </c>
      <c r="J1629" s="771">
        <f t="shared" si="124"/>
        <v>153.45000000000002</v>
      </c>
      <c r="K1629" s="887">
        <v>139.65</v>
      </c>
      <c r="L1629" s="772">
        <f t="shared" si="125"/>
        <v>273.74</v>
      </c>
    </row>
    <row r="1630" spans="2:12" ht="15.75" x14ac:dyDescent="0.25">
      <c r="B1630" s="893" t="s">
        <v>312</v>
      </c>
      <c r="C1630" s="892" t="s">
        <v>1043</v>
      </c>
      <c r="D1630" s="891">
        <v>40512</v>
      </c>
      <c r="E1630" s="890">
        <v>700.87</v>
      </c>
      <c r="F1630" s="889"/>
      <c r="G1630" s="888">
        <v>30</v>
      </c>
      <c r="H1630" s="887">
        <f t="shared" si="123"/>
        <v>11</v>
      </c>
      <c r="I1630" s="887">
        <v>-23.52</v>
      </c>
      <c r="J1630" s="771">
        <f t="shared" si="124"/>
        <v>260.38</v>
      </c>
      <c r="K1630" s="887">
        <v>236.86</v>
      </c>
      <c r="L1630" s="772">
        <f t="shared" si="125"/>
        <v>464.01</v>
      </c>
    </row>
    <row r="1631" spans="2:12" ht="15.75" x14ac:dyDescent="0.25">
      <c r="B1631" s="893" t="s">
        <v>312</v>
      </c>
      <c r="C1631" s="892" t="s">
        <v>1043</v>
      </c>
      <c r="D1631" s="891">
        <v>40512</v>
      </c>
      <c r="E1631" s="890">
        <v>1572.72</v>
      </c>
      <c r="F1631" s="889"/>
      <c r="G1631" s="888">
        <v>30</v>
      </c>
      <c r="H1631" s="887">
        <f t="shared" si="123"/>
        <v>11</v>
      </c>
      <c r="I1631" s="887">
        <v>-52.56</v>
      </c>
      <c r="J1631" s="771">
        <f t="shared" si="124"/>
        <v>582.28</v>
      </c>
      <c r="K1631" s="887">
        <v>529.72</v>
      </c>
      <c r="L1631" s="772">
        <f t="shared" si="125"/>
        <v>1043</v>
      </c>
    </row>
    <row r="1632" spans="2:12" ht="15.75" x14ac:dyDescent="0.25">
      <c r="B1632" s="893" t="s">
        <v>312</v>
      </c>
      <c r="C1632" s="892" t="s">
        <v>1043</v>
      </c>
      <c r="D1632" s="891">
        <v>40543</v>
      </c>
      <c r="E1632" s="890">
        <v>593.25</v>
      </c>
      <c r="F1632" s="889"/>
      <c r="G1632" s="888">
        <v>30</v>
      </c>
      <c r="H1632" s="887">
        <f t="shared" si="123"/>
        <v>11</v>
      </c>
      <c r="I1632" s="887">
        <v>-19.920000000000002</v>
      </c>
      <c r="J1632" s="771">
        <f t="shared" si="124"/>
        <v>218.86</v>
      </c>
      <c r="K1632" s="887">
        <v>198.94</v>
      </c>
      <c r="L1632" s="772">
        <f t="shared" si="125"/>
        <v>394.31</v>
      </c>
    </row>
    <row r="1633" spans="2:12" ht="15.75" x14ac:dyDescent="0.25">
      <c r="B1633" s="893" t="s">
        <v>312</v>
      </c>
      <c r="C1633" s="892" t="s">
        <v>1043</v>
      </c>
      <c r="D1633" s="891">
        <v>40543</v>
      </c>
      <c r="E1633" s="890">
        <v>789.48</v>
      </c>
      <c r="F1633" s="889"/>
      <c r="G1633" s="888">
        <v>30</v>
      </c>
      <c r="H1633" s="887">
        <f t="shared" si="123"/>
        <v>11</v>
      </c>
      <c r="I1633" s="887">
        <v>-26.400000000000002</v>
      </c>
      <c r="J1633" s="771">
        <f t="shared" si="124"/>
        <v>291.08999999999997</v>
      </c>
      <c r="K1633" s="887">
        <v>264.69</v>
      </c>
      <c r="L1633" s="772">
        <f t="shared" si="125"/>
        <v>524.79</v>
      </c>
    </row>
    <row r="1634" spans="2:12" ht="15.75" x14ac:dyDescent="0.25">
      <c r="B1634" s="893" t="s">
        <v>312</v>
      </c>
      <c r="C1634" s="892" t="s">
        <v>1043</v>
      </c>
      <c r="D1634" s="891">
        <v>40543</v>
      </c>
      <c r="E1634" s="890">
        <v>40.5</v>
      </c>
      <c r="F1634" s="889"/>
      <c r="G1634" s="888">
        <v>30</v>
      </c>
      <c r="H1634" s="887">
        <f t="shared" si="123"/>
        <v>11</v>
      </c>
      <c r="I1634" s="887">
        <v>-1.32</v>
      </c>
      <c r="J1634" s="771">
        <f t="shared" si="124"/>
        <v>14.58</v>
      </c>
      <c r="K1634" s="887">
        <v>13.26</v>
      </c>
      <c r="L1634" s="772">
        <f t="shared" si="125"/>
        <v>27.240000000000002</v>
      </c>
    </row>
    <row r="1635" spans="2:12" ht="15.75" x14ac:dyDescent="0.25">
      <c r="B1635" s="893" t="s">
        <v>312</v>
      </c>
      <c r="C1635" s="892" t="s">
        <v>1043</v>
      </c>
      <c r="D1635" s="891">
        <v>40543</v>
      </c>
      <c r="E1635" s="890">
        <v>779.42</v>
      </c>
      <c r="F1635" s="889"/>
      <c r="G1635" s="888">
        <v>30</v>
      </c>
      <c r="H1635" s="887">
        <f t="shared" si="123"/>
        <v>11</v>
      </c>
      <c r="I1635" s="887">
        <v>-26.04</v>
      </c>
      <c r="J1635" s="771">
        <f t="shared" si="124"/>
        <v>286.33000000000004</v>
      </c>
      <c r="K1635" s="887">
        <v>260.29000000000002</v>
      </c>
      <c r="L1635" s="772">
        <f t="shared" si="125"/>
        <v>519.12999999999988</v>
      </c>
    </row>
    <row r="1636" spans="2:12" ht="15.75" x14ac:dyDescent="0.25">
      <c r="B1636" s="893" t="s">
        <v>312</v>
      </c>
      <c r="C1636" s="892" t="s">
        <v>1043</v>
      </c>
      <c r="D1636" s="891">
        <v>40543</v>
      </c>
      <c r="E1636" s="890">
        <v>8301.18</v>
      </c>
      <c r="F1636" s="889"/>
      <c r="G1636" s="888">
        <v>30</v>
      </c>
      <c r="H1636" s="887">
        <f t="shared" si="123"/>
        <v>11</v>
      </c>
      <c r="I1636" s="887">
        <v>-278.28000000000003</v>
      </c>
      <c r="J1636" s="771">
        <f t="shared" si="124"/>
        <v>3059.05</v>
      </c>
      <c r="K1636" s="887">
        <v>2780.77</v>
      </c>
      <c r="L1636" s="772">
        <f t="shared" si="125"/>
        <v>5520.41</v>
      </c>
    </row>
    <row r="1637" spans="2:12" ht="15.75" x14ac:dyDescent="0.25">
      <c r="B1637" s="893" t="s">
        <v>312</v>
      </c>
      <c r="C1637" s="892" t="s">
        <v>1043</v>
      </c>
      <c r="D1637" s="891">
        <v>40451</v>
      </c>
      <c r="E1637" s="890">
        <v>347.25</v>
      </c>
      <c r="F1637" s="889"/>
      <c r="G1637" s="888">
        <v>30</v>
      </c>
      <c r="H1637" s="887">
        <f t="shared" si="123"/>
        <v>11</v>
      </c>
      <c r="I1637" s="887">
        <v>-11.64</v>
      </c>
      <c r="J1637" s="771">
        <f t="shared" si="124"/>
        <v>130.82</v>
      </c>
      <c r="K1637" s="887">
        <v>119.18</v>
      </c>
      <c r="L1637" s="772">
        <f t="shared" si="125"/>
        <v>228.07</v>
      </c>
    </row>
    <row r="1638" spans="2:12" ht="15.75" x14ac:dyDescent="0.25">
      <c r="B1638" s="893" t="s">
        <v>312</v>
      </c>
      <c r="C1638" s="892" t="s">
        <v>1043</v>
      </c>
      <c r="D1638" s="891">
        <v>40574</v>
      </c>
      <c r="E1638" s="890">
        <v>1153.77</v>
      </c>
      <c r="F1638" s="889"/>
      <c r="G1638" s="888">
        <v>30</v>
      </c>
      <c r="H1638" s="887">
        <f t="shared" si="123"/>
        <v>10</v>
      </c>
      <c r="I1638" s="887">
        <v>-38.64</v>
      </c>
      <c r="J1638" s="771">
        <f t="shared" si="124"/>
        <v>424.86</v>
      </c>
      <c r="K1638" s="887">
        <v>386.22</v>
      </c>
      <c r="L1638" s="772">
        <f t="shared" si="125"/>
        <v>767.55</v>
      </c>
    </row>
    <row r="1639" spans="2:12" ht="15.75" x14ac:dyDescent="0.25">
      <c r="B1639" s="893" t="s">
        <v>312</v>
      </c>
      <c r="C1639" s="892" t="s">
        <v>1043</v>
      </c>
      <c r="D1639" s="891">
        <v>40574</v>
      </c>
      <c r="E1639" s="890">
        <v>1531.51</v>
      </c>
      <c r="F1639" s="889"/>
      <c r="G1639" s="888">
        <v>30</v>
      </c>
      <c r="H1639" s="887">
        <f t="shared" si="123"/>
        <v>10</v>
      </c>
      <c r="I1639" s="887">
        <v>-51.240000000000009</v>
      </c>
      <c r="J1639" s="771">
        <f t="shared" si="124"/>
        <v>563.29</v>
      </c>
      <c r="K1639" s="887">
        <v>512.04999999999995</v>
      </c>
      <c r="L1639" s="772">
        <f t="shared" si="125"/>
        <v>1019.46</v>
      </c>
    </row>
    <row r="1640" spans="2:12" ht="15.75" x14ac:dyDescent="0.25">
      <c r="B1640" s="893" t="s">
        <v>312</v>
      </c>
      <c r="C1640" s="892" t="s">
        <v>1043</v>
      </c>
      <c r="D1640" s="891">
        <v>40574</v>
      </c>
      <c r="E1640" s="890">
        <v>906.97</v>
      </c>
      <c r="F1640" s="889"/>
      <c r="G1640" s="888">
        <v>30</v>
      </c>
      <c r="H1640" s="887">
        <f t="shared" si="123"/>
        <v>10</v>
      </c>
      <c r="I1640" s="887">
        <v>-30.360000000000003</v>
      </c>
      <c r="J1640" s="771">
        <f t="shared" si="124"/>
        <v>333.72</v>
      </c>
      <c r="K1640" s="887">
        <v>303.36</v>
      </c>
      <c r="L1640" s="772">
        <f t="shared" si="125"/>
        <v>603.61</v>
      </c>
    </row>
    <row r="1641" spans="2:12" ht="15.75" x14ac:dyDescent="0.25">
      <c r="B1641" s="893" t="s">
        <v>312</v>
      </c>
      <c r="C1641" s="892" t="s">
        <v>1043</v>
      </c>
      <c r="D1641" s="891">
        <v>40602</v>
      </c>
      <c r="E1641" s="890">
        <v>911.81</v>
      </c>
      <c r="F1641" s="889"/>
      <c r="G1641" s="888">
        <v>30</v>
      </c>
      <c r="H1641" s="887">
        <f t="shared" si="123"/>
        <v>10</v>
      </c>
      <c r="I1641" s="887">
        <v>-30.48</v>
      </c>
      <c r="J1641" s="771">
        <f t="shared" si="124"/>
        <v>332.59000000000003</v>
      </c>
      <c r="K1641" s="887">
        <v>302.11</v>
      </c>
      <c r="L1641" s="772">
        <f t="shared" si="125"/>
        <v>609.69999999999993</v>
      </c>
    </row>
    <row r="1642" spans="2:12" ht="15.75" x14ac:dyDescent="0.25">
      <c r="B1642" s="893" t="s">
        <v>312</v>
      </c>
      <c r="C1642" s="892" t="s">
        <v>1043</v>
      </c>
      <c r="D1642" s="891">
        <v>40602</v>
      </c>
      <c r="E1642" s="890">
        <v>1647.23</v>
      </c>
      <c r="F1642" s="889"/>
      <c r="G1642" s="888">
        <v>30</v>
      </c>
      <c r="H1642" s="887">
        <f t="shared" si="123"/>
        <v>10</v>
      </c>
      <c r="I1642" s="887">
        <v>-55.08</v>
      </c>
      <c r="J1642" s="771">
        <f t="shared" si="124"/>
        <v>600.99</v>
      </c>
      <c r="K1642" s="887">
        <v>545.91</v>
      </c>
      <c r="L1642" s="772">
        <f t="shared" si="125"/>
        <v>1101.3200000000002</v>
      </c>
    </row>
    <row r="1643" spans="2:12" ht="15.75" x14ac:dyDescent="0.25">
      <c r="B1643" s="893" t="s">
        <v>312</v>
      </c>
      <c r="C1643" s="892" t="s">
        <v>1043</v>
      </c>
      <c r="D1643" s="891">
        <v>34334</v>
      </c>
      <c r="E1643" s="890">
        <v>15851</v>
      </c>
      <c r="F1643" s="889"/>
      <c r="G1643" s="888">
        <v>30</v>
      </c>
      <c r="H1643" s="887">
        <f t="shared" si="123"/>
        <v>28</v>
      </c>
      <c r="I1643" s="887">
        <v>-532.31999999999994</v>
      </c>
      <c r="J1643" s="771">
        <f t="shared" si="124"/>
        <v>14874.91</v>
      </c>
      <c r="K1643" s="887">
        <v>14342.59</v>
      </c>
      <c r="L1643" s="772">
        <f t="shared" si="125"/>
        <v>1508.4099999999999</v>
      </c>
    </row>
    <row r="1644" spans="2:12" ht="15.75" x14ac:dyDescent="0.25">
      <c r="B1644" s="893" t="s">
        <v>312</v>
      </c>
      <c r="C1644" s="892" t="s">
        <v>1043</v>
      </c>
      <c r="D1644" s="891">
        <v>34334</v>
      </c>
      <c r="E1644" s="890">
        <v>6829</v>
      </c>
      <c r="F1644" s="889"/>
      <c r="G1644" s="888">
        <v>30</v>
      </c>
      <c r="H1644" s="887">
        <f t="shared" si="123"/>
        <v>28</v>
      </c>
      <c r="I1644" s="887">
        <v>-231.12</v>
      </c>
      <c r="J1644" s="771">
        <f t="shared" si="124"/>
        <v>6424.66</v>
      </c>
      <c r="K1644" s="887">
        <v>6193.54</v>
      </c>
      <c r="L1644" s="772">
        <f t="shared" si="125"/>
        <v>635.46</v>
      </c>
    </row>
    <row r="1645" spans="2:12" ht="15.75" x14ac:dyDescent="0.25">
      <c r="B1645" s="893" t="s">
        <v>312</v>
      </c>
      <c r="C1645" s="892" t="s">
        <v>1043</v>
      </c>
      <c r="D1645" s="891">
        <v>34334</v>
      </c>
      <c r="E1645" s="890">
        <v>55485</v>
      </c>
      <c r="F1645" s="889"/>
      <c r="G1645" s="888">
        <v>30</v>
      </c>
      <c r="H1645" s="887">
        <f t="shared" si="123"/>
        <v>28</v>
      </c>
      <c r="I1645" s="887">
        <v>-1863.48</v>
      </c>
      <c r="J1645" s="771">
        <f t="shared" si="124"/>
        <v>52068.450000000004</v>
      </c>
      <c r="K1645" s="887">
        <v>50204.97</v>
      </c>
      <c r="L1645" s="772">
        <f t="shared" si="125"/>
        <v>5280.0299999999988</v>
      </c>
    </row>
    <row r="1646" spans="2:12" ht="15.75" x14ac:dyDescent="0.25">
      <c r="B1646" s="893" t="s">
        <v>312</v>
      </c>
      <c r="C1646" s="892" t="s">
        <v>1043</v>
      </c>
      <c r="D1646" s="891">
        <v>34334</v>
      </c>
      <c r="E1646" s="890">
        <v>10563</v>
      </c>
      <c r="F1646" s="889"/>
      <c r="G1646" s="888">
        <v>50</v>
      </c>
      <c r="H1646" s="887">
        <f t="shared" si="123"/>
        <v>28</v>
      </c>
      <c r="I1646" s="887">
        <v>-211.8</v>
      </c>
      <c r="J1646" s="771">
        <f t="shared" si="124"/>
        <v>5937.83</v>
      </c>
      <c r="K1646" s="887">
        <v>5726.03</v>
      </c>
      <c r="L1646" s="772">
        <f t="shared" si="125"/>
        <v>4836.97</v>
      </c>
    </row>
    <row r="1647" spans="2:12" ht="15.75" x14ac:dyDescent="0.25">
      <c r="B1647" s="893" t="s">
        <v>312</v>
      </c>
      <c r="C1647" s="892" t="s">
        <v>1043</v>
      </c>
      <c r="D1647" s="891">
        <v>34699</v>
      </c>
      <c r="E1647" s="890">
        <v>41633.21</v>
      </c>
      <c r="F1647" s="889"/>
      <c r="G1647" s="888">
        <v>30</v>
      </c>
      <c r="H1647" s="887">
        <f t="shared" si="123"/>
        <v>27</v>
      </c>
      <c r="I1647" s="887">
        <v>-1397.4</v>
      </c>
      <c r="J1647" s="771">
        <f t="shared" si="124"/>
        <v>37673.78</v>
      </c>
      <c r="K1647" s="887">
        <v>36276.379999999997</v>
      </c>
      <c r="L1647" s="772">
        <f t="shared" si="125"/>
        <v>5356.8300000000017</v>
      </c>
    </row>
    <row r="1648" spans="2:12" ht="15.75" x14ac:dyDescent="0.25">
      <c r="B1648" s="893" t="s">
        <v>312</v>
      </c>
      <c r="C1648" s="892" t="s">
        <v>1043</v>
      </c>
      <c r="D1648" s="891">
        <v>34699</v>
      </c>
      <c r="E1648" s="890">
        <v>1986.06</v>
      </c>
      <c r="F1648" s="889"/>
      <c r="G1648" s="888">
        <v>30</v>
      </c>
      <c r="H1648" s="887">
        <f t="shared" si="123"/>
        <v>27</v>
      </c>
      <c r="I1648" s="887">
        <v>-66.72</v>
      </c>
      <c r="J1648" s="771">
        <f t="shared" si="124"/>
        <v>1797.25</v>
      </c>
      <c r="K1648" s="887">
        <v>1730.53</v>
      </c>
      <c r="L1648" s="772">
        <f t="shared" si="125"/>
        <v>255.52999999999997</v>
      </c>
    </row>
    <row r="1649" spans="2:12" ht="15.75" x14ac:dyDescent="0.25">
      <c r="B1649" s="893" t="s">
        <v>312</v>
      </c>
      <c r="C1649" s="892" t="s">
        <v>1043</v>
      </c>
      <c r="D1649" s="891">
        <v>35064</v>
      </c>
      <c r="E1649" s="890">
        <v>7482.16</v>
      </c>
      <c r="F1649" s="889"/>
      <c r="G1649" s="888">
        <v>30</v>
      </c>
      <c r="H1649" s="887">
        <f t="shared" si="123"/>
        <v>26</v>
      </c>
      <c r="I1649" s="887">
        <v>-252.71999999999997</v>
      </c>
      <c r="J1649" s="771">
        <f t="shared" si="124"/>
        <v>6534.75</v>
      </c>
      <c r="K1649" s="887">
        <v>6282.03</v>
      </c>
      <c r="L1649" s="772">
        <f t="shared" si="125"/>
        <v>1200.1300000000001</v>
      </c>
    </row>
    <row r="1650" spans="2:12" ht="15.75" x14ac:dyDescent="0.25">
      <c r="B1650" s="893" t="s">
        <v>312</v>
      </c>
      <c r="C1650" s="892" t="s">
        <v>1043</v>
      </c>
      <c r="D1650" s="891">
        <v>35064</v>
      </c>
      <c r="E1650" s="890">
        <v>97353.84</v>
      </c>
      <c r="F1650" s="889"/>
      <c r="G1650" s="888">
        <v>30</v>
      </c>
      <c r="H1650" s="887">
        <f t="shared" si="123"/>
        <v>26</v>
      </c>
      <c r="I1650" s="887">
        <v>-3287.04</v>
      </c>
      <c r="J1650" s="771">
        <f t="shared" si="124"/>
        <v>85027.73</v>
      </c>
      <c r="K1650" s="887">
        <v>81740.69</v>
      </c>
      <c r="L1650" s="772">
        <f t="shared" si="125"/>
        <v>15613.149999999994</v>
      </c>
    </row>
    <row r="1651" spans="2:12" ht="15.75" x14ac:dyDescent="0.25">
      <c r="B1651" s="893" t="s">
        <v>312</v>
      </c>
      <c r="C1651" s="892" t="s">
        <v>1043</v>
      </c>
      <c r="D1651" s="891">
        <v>35064</v>
      </c>
      <c r="E1651" s="890">
        <v>116578.6</v>
      </c>
      <c r="F1651" s="889"/>
      <c r="G1651" s="888">
        <v>50</v>
      </c>
      <c r="H1651" s="887">
        <f t="shared" si="123"/>
        <v>26</v>
      </c>
      <c r="I1651" s="887">
        <v>-2343.36</v>
      </c>
      <c r="J1651" s="771">
        <f t="shared" si="124"/>
        <v>60923.23</v>
      </c>
      <c r="K1651" s="887">
        <v>58579.87</v>
      </c>
      <c r="L1651" s="772">
        <f t="shared" si="125"/>
        <v>57998.73</v>
      </c>
    </row>
    <row r="1652" spans="2:12" ht="15.75" x14ac:dyDescent="0.25">
      <c r="B1652" s="893" t="s">
        <v>312</v>
      </c>
      <c r="C1652" s="892" t="s">
        <v>1043</v>
      </c>
      <c r="D1652" s="891">
        <v>35430</v>
      </c>
      <c r="E1652" s="890">
        <v>4823.3599999999997</v>
      </c>
      <c r="F1652" s="889"/>
      <c r="G1652" s="888">
        <v>30</v>
      </c>
      <c r="H1652" s="887">
        <f t="shared" si="123"/>
        <v>25</v>
      </c>
      <c r="I1652" s="887">
        <v>-161.76</v>
      </c>
      <c r="J1652" s="771">
        <f t="shared" si="124"/>
        <v>4041.8500000000004</v>
      </c>
      <c r="K1652" s="887">
        <v>3880.09</v>
      </c>
      <c r="L1652" s="772">
        <f t="shared" si="125"/>
        <v>943.26999999999953</v>
      </c>
    </row>
    <row r="1653" spans="2:12" ht="15.75" x14ac:dyDescent="0.25">
      <c r="B1653" s="893" t="s">
        <v>312</v>
      </c>
      <c r="C1653" s="892" t="s">
        <v>1043</v>
      </c>
      <c r="D1653" s="891">
        <v>35430</v>
      </c>
      <c r="E1653" s="890">
        <v>1271.58</v>
      </c>
      <c r="F1653" s="889"/>
      <c r="G1653" s="888">
        <v>30</v>
      </c>
      <c r="H1653" s="887">
        <f t="shared" si="123"/>
        <v>25</v>
      </c>
      <c r="I1653" s="887">
        <v>-42.6</v>
      </c>
      <c r="J1653" s="771">
        <f t="shared" si="124"/>
        <v>1065.33</v>
      </c>
      <c r="K1653" s="887">
        <v>1022.73</v>
      </c>
      <c r="L1653" s="772">
        <f t="shared" si="125"/>
        <v>248.84999999999991</v>
      </c>
    </row>
    <row r="1654" spans="2:12" ht="15.75" x14ac:dyDescent="0.25">
      <c r="B1654" s="893" t="s">
        <v>312</v>
      </c>
      <c r="C1654" s="892" t="s">
        <v>1043</v>
      </c>
      <c r="D1654" s="891">
        <v>35430</v>
      </c>
      <c r="E1654" s="890">
        <v>875</v>
      </c>
      <c r="F1654" s="889"/>
      <c r="G1654" s="888">
        <v>50</v>
      </c>
      <c r="H1654" s="887">
        <f t="shared" si="123"/>
        <v>25</v>
      </c>
      <c r="I1654" s="887">
        <v>-17.64</v>
      </c>
      <c r="J1654" s="771">
        <f t="shared" si="124"/>
        <v>439.96</v>
      </c>
      <c r="K1654" s="887">
        <v>422.32</v>
      </c>
      <c r="L1654" s="772">
        <f t="shared" si="125"/>
        <v>452.68</v>
      </c>
    </row>
    <row r="1655" spans="2:12" ht="15.75" x14ac:dyDescent="0.25">
      <c r="B1655" s="893" t="s">
        <v>312</v>
      </c>
      <c r="C1655" s="892" t="s">
        <v>1043</v>
      </c>
      <c r="D1655" s="891">
        <v>35795</v>
      </c>
      <c r="E1655" s="890">
        <v>30778.83</v>
      </c>
      <c r="F1655" s="889"/>
      <c r="G1655" s="888">
        <v>30</v>
      </c>
      <c r="H1655" s="887">
        <f t="shared" si="123"/>
        <v>24</v>
      </c>
      <c r="I1655" s="887">
        <v>-1031.6399999999999</v>
      </c>
      <c r="J1655" s="771">
        <f t="shared" si="124"/>
        <v>24760.62</v>
      </c>
      <c r="K1655" s="887">
        <v>23728.98</v>
      </c>
      <c r="L1655" s="772">
        <f t="shared" si="125"/>
        <v>7049.8500000000022</v>
      </c>
    </row>
    <row r="1656" spans="2:12" ht="15.75" x14ac:dyDescent="0.25">
      <c r="B1656" s="893" t="s">
        <v>312</v>
      </c>
      <c r="C1656" s="892" t="s">
        <v>1043</v>
      </c>
      <c r="D1656" s="891">
        <v>35795</v>
      </c>
      <c r="E1656" s="890">
        <v>133.31</v>
      </c>
      <c r="F1656" s="889"/>
      <c r="G1656" s="888">
        <v>30</v>
      </c>
      <c r="H1656" s="887">
        <f t="shared" si="123"/>
        <v>24</v>
      </c>
      <c r="I1656" s="887">
        <v>-4.5600000000000005</v>
      </c>
      <c r="J1656" s="771">
        <f t="shared" si="124"/>
        <v>107.12</v>
      </c>
      <c r="K1656" s="887">
        <v>102.56</v>
      </c>
      <c r="L1656" s="772">
        <f t="shared" si="125"/>
        <v>30.75</v>
      </c>
    </row>
    <row r="1657" spans="2:12" ht="15.75" x14ac:dyDescent="0.25">
      <c r="B1657" s="893" t="s">
        <v>312</v>
      </c>
      <c r="C1657" s="892" t="s">
        <v>1043</v>
      </c>
      <c r="D1657" s="891">
        <v>35795</v>
      </c>
      <c r="E1657" s="890">
        <v>503</v>
      </c>
      <c r="F1657" s="889"/>
      <c r="G1657" s="888">
        <v>30</v>
      </c>
      <c r="H1657" s="887">
        <f t="shared" si="123"/>
        <v>24</v>
      </c>
      <c r="I1657" s="887">
        <v>-16.919999999999998</v>
      </c>
      <c r="J1657" s="771">
        <f t="shared" si="124"/>
        <v>404.71000000000004</v>
      </c>
      <c r="K1657" s="887">
        <v>387.79</v>
      </c>
      <c r="L1657" s="772">
        <f t="shared" si="125"/>
        <v>115.20999999999998</v>
      </c>
    </row>
    <row r="1658" spans="2:12" ht="15.75" x14ac:dyDescent="0.25">
      <c r="B1658" s="893" t="s">
        <v>312</v>
      </c>
      <c r="C1658" s="892" t="s">
        <v>1043</v>
      </c>
      <c r="D1658" s="891">
        <v>35795</v>
      </c>
      <c r="E1658" s="890">
        <v>196763</v>
      </c>
      <c r="F1658" s="889"/>
      <c r="G1658" s="888">
        <v>50</v>
      </c>
      <c r="H1658" s="887">
        <f t="shared" si="123"/>
        <v>24</v>
      </c>
      <c r="I1658" s="887">
        <v>-3954</v>
      </c>
      <c r="J1658" s="771">
        <f t="shared" si="124"/>
        <v>94945.97</v>
      </c>
      <c r="K1658" s="887">
        <v>90991.97</v>
      </c>
      <c r="L1658" s="772">
        <f t="shared" si="125"/>
        <v>105771.03</v>
      </c>
    </row>
    <row r="1659" spans="2:12" ht="15.75" x14ac:dyDescent="0.25">
      <c r="B1659" s="893" t="s">
        <v>312</v>
      </c>
      <c r="C1659" s="892" t="s">
        <v>1043</v>
      </c>
      <c r="D1659" s="891">
        <v>27759</v>
      </c>
      <c r="E1659" s="890">
        <v>14104</v>
      </c>
      <c r="F1659" s="889"/>
      <c r="G1659" s="888">
        <v>8.3333333333333329E-2</v>
      </c>
      <c r="H1659" s="887">
        <f t="shared" si="123"/>
        <v>8.3333333333333329E-2</v>
      </c>
      <c r="I1659" s="887">
        <v>0</v>
      </c>
      <c r="J1659" s="771">
        <f t="shared" si="124"/>
        <v>14104</v>
      </c>
      <c r="K1659" s="887">
        <v>14104</v>
      </c>
      <c r="L1659" s="772">
        <f t="shared" si="125"/>
        <v>0</v>
      </c>
    </row>
    <row r="1660" spans="2:12" ht="15.75" x14ac:dyDescent="0.25">
      <c r="B1660" s="893" t="s">
        <v>312</v>
      </c>
      <c r="C1660" s="892" t="s">
        <v>1043</v>
      </c>
      <c r="D1660" s="891">
        <v>36160</v>
      </c>
      <c r="E1660" s="890">
        <v>1874.5</v>
      </c>
      <c r="F1660" s="889"/>
      <c r="G1660" s="888">
        <v>30</v>
      </c>
      <c r="H1660" s="887">
        <f t="shared" si="123"/>
        <v>23</v>
      </c>
      <c r="I1660" s="887">
        <v>-62.760000000000005</v>
      </c>
      <c r="J1660" s="771">
        <f t="shared" si="124"/>
        <v>1445.17</v>
      </c>
      <c r="K1660" s="887">
        <v>1382.41</v>
      </c>
      <c r="L1660" s="772">
        <f t="shared" si="125"/>
        <v>492.08999999999992</v>
      </c>
    </row>
    <row r="1661" spans="2:12" ht="15.75" x14ac:dyDescent="0.25">
      <c r="B1661" s="893" t="s">
        <v>312</v>
      </c>
      <c r="C1661" s="892" t="s">
        <v>1043</v>
      </c>
      <c r="D1661" s="891">
        <v>36160</v>
      </c>
      <c r="E1661" s="890">
        <v>46740.12</v>
      </c>
      <c r="F1661" s="889"/>
      <c r="G1661" s="888">
        <v>30</v>
      </c>
      <c r="H1661" s="887">
        <f t="shared" si="123"/>
        <v>23</v>
      </c>
      <c r="I1661" s="887">
        <v>-1574.3999999999999</v>
      </c>
      <c r="J1661" s="771">
        <f t="shared" si="124"/>
        <v>36113.39</v>
      </c>
      <c r="K1661" s="887">
        <v>34538.99</v>
      </c>
      <c r="L1661" s="772">
        <f t="shared" si="125"/>
        <v>12201.130000000005</v>
      </c>
    </row>
    <row r="1662" spans="2:12" ht="15.75" x14ac:dyDescent="0.25">
      <c r="B1662" s="893" t="s">
        <v>312</v>
      </c>
      <c r="C1662" s="892" t="s">
        <v>1043</v>
      </c>
      <c r="D1662" s="891">
        <v>36160</v>
      </c>
      <c r="E1662" s="890">
        <v>52477.52</v>
      </c>
      <c r="F1662" s="889"/>
      <c r="G1662" s="888">
        <v>30</v>
      </c>
      <c r="H1662" s="887">
        <f t="shared" si="123"/>
        <v>23</v>
      </c>
      <c r="I1662" s="887">
        <v>-1767.48</v>
      </c>
      <c r="J1662" s="771">
        <f t="shared" si="124"/>
        <v>40546.57</v>
      </c>
      <c r="K1662" s="887">
        <v>38779.089999999997</v>
      </c>
      <c r="L1662" s="772">
        <f t="shared" si="125"/>
        <v>13698.43</v>
      </c>
    </row>
    <row r="1663" spans="2:12" ht="15.75" x14ac:dyDescent="0.25">
      <c r="B1663" s="893" t="s">
        <v>312</v>
      </c>
      <c r="C1663" s="892" t="s">
        <v>1043</v>
      </c>
      <c r="D1663" s="891">
        <v>36160</v>
      </c>
      <c r="E1663" s="890">
        <v>108590.9</v>
      </c>
      <c r="F1663" s="889"/>
      <c r="G1663" s="888">
        <v>50</v>
      </c>
      <c r="H1663" s="887">
        <f t="shared" si="123"/>
        <v>23</v>
      </c>
      <c r="I1663" s="887">
        <v>-2181.84</v>
      </c>
      <c r="J1663" s="771">
        <f t="shared" si="124"/>
        <v>50225</v>
      </c>
      <c r="K1663" s="887">
        <v>48043.16</v>
      </c>
      <c r="L1663" s="772">
        <f t="shared" si="125"/>
        <v>60547.739999999991</v>
      </c>
    </row>
    <row r="1664" spans="2:12" ht="15.75" x14ac:dyDescent="0.25">
      <c r="B1664" s="893" t="s">
        <v>312</v>
      </c>
      <c r="C1664" s="892" t="s">
        <v>1043</v>
      </c>
      <c r="D1664" s="891">
        <v>37256</v>
      </c>
      <c r="E1664" s="890">
        <v>3996</v>
      </c>
      <c r="F1664" s="889"/>
      <c r="G1664" s="888">
        <v>30</v>
      </c>
      <c r="H1664" s="887">
        <f t="shared" si="123"/>
        <v>20</v>
      </c>
      <c r="I1664" s="887">
        <v>-133.80000000000001</v>
      </c>
      <c r="J1664" s="771">
        <f t="shared" si="124"/>
        <v>2680.6000000000004</v>
      </c>
      <c r="K1664" s="887">
        <v>2546.8000000000002</v>
      </c>
      <c r="L1664" s="772">
        <f t="shared" si="125"/>
        <v>1449.1999999999998</v>
      </c>
    </row>
    <row r="1665" spans="2:12" ht="15.75" x14ac:dyDescent="0.25">
      <c r="B1665" s="893" t="s">
        <v>312</v>
      </c>
      <c r="C1665" s="892" t="s">
        <v>1044</v>
      </c>
      <c r="D1665" s="891">
        <v>41394</v>
      </c>
      <c r="E1665" s="890">
        <v>30671.97</v>
      </c>
      <c r="F1665" s="889"/>
      <c r="G1665" s="888">
        <v>30</v>
      </c>
      <c r="H1665" s="887">
        <f t="shared" si="123"/>
        <v>8</v>
      </c>
      <c r="I1665" s="887">
        <v>-1022.4000000000001</v>
      </c>
      <c r="J1665" s="771">
        <f t="shared" si="124"/>
        <v>8605.2000000000007</v>
      </c>
      <c r="K1665" s="887">
        <v>7582.8</v>
      </c>
      <c r="L1665" s="772">
        <f t="shared" si="125"/>
        <v>23089.170000000002</v>
      </c>
    </row>
    <row r="1666" spans="2:12" ht="15.75" x14ac:dyDescent="0.25">
      <c r="B1666" s="893" t="s">
        <v>312</v>
      </c>
      <c r="C1666" s="892" t="s">
        <v>1045</v>
      </c>
      <c r="D1666" s="891">
        <v>41608</v>
      </c>
      <c r="E1666" s="890">
        <v>107347.89</v>
      </c>
      <c r="F1666" s="889"/>
      <c r="G1666" s="888">
        <v>30</v>
      </c>
      <c r="H1666" s="887">
        <f t="shared" si="123"/>
        <v>8</v>
      </c>
      <c r="I1666" s="887">
        <v>-3579.96</v>
      </c>
      <c r="J1666" s="771">
        <f t="shared" si="124"/>
        <v>28590.07</v>
      </c>
      <c r="K1666" s="887">
        <v>25010.11</v>
      </c>
      <c r="L1666" s="772">
        <f t="shared" si="125"/>
        <v>82337.78</v>
      </c>
    </row>
    <row r="1667" spans="2:12" ht="15.75" x14ac:dyDescent="0.25">
      <c r="B1667" s="893" t="s">
        <v>312</v>
      </c>
      <c r="C1667" s="892" t="s">
        <v>1046</v>
      </c>
      <c r="D1667" s="891">
        <v>41698</v>
      </c>
      <c r="E1667" s="890">
        <v>1952.27</v>
      </c>
      <c r="F1667" s="889"/>
      <c r="G1667" s="888">
        <v>30</v>
      </c>
      <c r="H1667" s="887">
        <f t="shared" si="123"/>
        <v>7</v>
      </c>
      <c r="I1667" s="887">
        <v>-65.039999999999992</v>
      </c>
      <c r="J1667" s="771">
        <f t="shared" si="124"/>
        <v>509.48</v>
      </c>
      <c r="K1667" s="887">
        <v>444.44</v>
      </c>
      <c r="L1667" s="772">
        <f t="shared" si="125"/>
        <v>1507.83</v>
      </c>
    </row>
    <row r="1668" spans="2:12" ht="15.75" x14ac:dyDescent="0.25">
      <c r="B1668" s="893" t="s">
        <v>312</v>
      </c>
      <c r="C1668" s="892" t="s">
        <v>1047</v>
      </c>
      <c r="D1668" s="891">
        <v>41729</v>
      </c>
      <c r="E1668" s="890">
        <v>2580.75</v>
      </c>
      <c r="F1668" s="889"/>
      <c r="G1668" s="888">
        <v>30</v>
      </c>
      <c r="H1668" s="887">
        <f t="shared" si="123"/>
        <v>7</v>
      </c>
      <c r="I1668" s="887">
        <v>-86.039999999999992</v>
      </c>
      <c r="J1668" s="771">
        <f t="shared" si="124"/>
        <v>666.81</v>
      </c>
      <c r="K1668" s="887">
        <v>580.77</v>
      </c>
      <c r="L1668" s="772">
        <f t="shared" si="125"/>
        <v>1999.98</v>
      </c>
    </row>
    <row r="1669" spans="2:12" ht="15.75" x14ac:dyDescent="0.25">
      <c r="B1669" s="893" t="s">
        <v>312</v>
      </c>
      <c r="C1669" s="892" t="s">
        <v>1048</v>
      </c>
      <c r="D1669" s="891">
        <v>41729</v>
      </c>
      <c r="E1669" s="890">
        <v>35979.49</v>
      </c>
      <c r="F1669" s="889"/>
      <c r="G1669" s="888">
        <v>30</v>
      </c>
      <c r="H1669" s="887">
        <f t="shared" si="123"/>
        <v>7</v>
      </c>
      <c r="I1669" s="887">
        <v>-1199.28</v>
      </c>
      <c r="J1669" s="771">
        <f t="shared" si="124"/>
        <v>9194.48</v>
      </c>
      <c r="K1669" s="887">
        <v>7995.2</v>
      </c>
      <c r="L1669" s="772">
        <f t="shared" si="125"/>
        <v>27984.289999999997</v>
      </c>
    </row>
    <row r="1670" spans="2:12" ht="15.75" x14ac:dyDescent="0.25">
      <c r="B1670" s="893" t="s">
        <v>312</v>
      </c>
      <c r="C1670" s="892" t="s">
        <v>1049</v>
      </c>
      <c r="D1670" s="891">
        <v>41943</v>
      </c>
      <c r="E1670" s="890">
        <v>5501.59</v>
      </c>
      <c r="F1670" s="889"/>
      <c r="G1670" s="888">
        <v>30</v>
      </c>
      <c r="H1670" s="887">
        <f t="shared" si="123"/>
        <v>7</v>
      </c>
      <c r="I1670" s="887">
        <v>-183.36</v>
      </c>
      <c r="J1670" s="771">
        <f t="shared" si="124"/>
        <v>1314.08</v>
      </c>
      <c r="K1670" s="887">
        <v>1130.72</v>
      </c>
      <c r="L1670" s="772">
        <f t="shared" si="125"/>
        <v>4370.87</v>
      </c>
    </row>
    <row r="1671" spans="2:12" ht="15.75" x14ac:dyDescent="0.25">
      <c r="B1671" s="893" t="s">
        <v>312</v>
      </c>
      <c r="C1671" s="892" t="s">
        <v>1050</v>
      </c>
      <c r="D1671" s="891">
        <v>42521</v>
      </c>
      <c r="E1671" s="890">
        <v>224142.8</v>
      </c>
      <c r="F1671" s="889"/>
      <c r="G1671" s="888">
        <v>30</v>
      </c>
      <c r="H1671" s="887">
        <f t="shared" si="123"/>
        <v>5</v>
      </c>
      <c r="I1671" s="887">
        <v>-7471.4400000000005</v>
      </c>
      <c r="J1671" s="771">
        <f t="shared" si="124"/>
        <v>41715.54</v>
      </c>
      <c r="K1671" s="887">
        <v>34244.1</v>
      </c>
      <c r="L1671" s="772">
        <f t="shared" si="125"/>
        <v>189898.69999999998</v>
      </c>
    </row>
    <row r="1672" spans="2:12" ht="15.75" x14ac:dyDescent="0.25">
      <c r="B1672" s="893" t="s">
        <v>312</v>
      </c>
      <c r="C1672" s="892" t="s">
        <v>1051</v>
      </c>
      <c r="D1672" s="891">
        <v>43215</v>
      </c>
      <c r="E1672" s="890">
        <v>4708.79</v>
      </c>
      <c r="F1672" s="889"/>
      <c r="G1672" s="888">
        <v>30</v>
      </c>
      <c r="H1672" s="887">
        <f t="shared" ref="H1672:H1735" si="126">IF(E1672&lt;&gt;"",IF((TestEOY-D1672)/365&gt;G1672,G1672,ROUNDUP(((TestEOY-D1672)/365),0)),"")</f>
        <v>3</v>
      </c>
      <c r="I1672" s="887">
        <v>-156.96</v>
      </c>
      <c r="J1672" s="771">
        <f t="shared" ref="J1672:J1735" si="127">K1672-I1672</f>
        <v>574.47</v>
      </c>
      <c r="K1672" s="887">
        <v>417.51</v>
      </c>
      <c r="L1672" s="772">
        <f t="shared" ref="L1672:L1735" si="128">IFERROR(IF(K1672&gt;E1672,0,(+E1672-K1672))-F1672,"")</f>
        <v>4291.28</v>
      </c>
    </row>
    <row r="1673" spans="2:12" ht="15.75" x14ac:dyDescent="0.25">
      <c r="B1673" s="893" t="s">
        <v>312</v>
      </c>
      <c r="C1673" s="892" t="s">
        <v>1052</v>
      </c>
      <c r="D1673" s="891">
        <v>43228</v>
      </c>
      <c r="E1673" s="890">
        <v>1284.5899999999999</v>
      </c>
      <c r="F1673" s="889"/>
      <c r="G1673" s="888">
        <v>30</v>
      </c>
      <c r="H1673" s="887">
        <f t="shared" si="126"/>
        <v>3</v>
      </c>
      <c r="I1673" s="887">
        <v>-42.84</v>
      </c>
      <c r="J1673" s="771">
        <f t="shared" si="127"/>
        <v>149.94</v>
      </c>
      <c r="K1673" s="887">
        <v>107.1</v>
      </c>
      <c r="L1673" s="772">
        <f t="shared" si="128"/>
        <v>1177.49</v>
      </c>
    </row>
    <row r="1674" spans="2:12" ht="15.75" x14ac:dyDescent="0.25">
      <c r="B1674" s="893" t="s">
        <v>312</v>
      </c>
      <c r="C1674" s="892" t="s">
        <v>1053</v>
      </c>
      <c r="D1674" s="891">
        <v>43313</v>
      </c>
      <c r="E1674" s="890">
        <v>8853.91</v>
      </c>
      <c r="F1674" s="889"/>
      <c r="G1674" s="888">
        <v>30</v>
      </c>
      <c r="H1674" s="887">
        <f t="shared" si="126"/>
        <v>3</v>
      </c>
      <c r="I1674" s="887">
        <v>-295.08</v>
      </c>
      <c r="J1674" s="771">
        <f t="shared" si="127"/>
        <v>1008.19</v>
      </c>
      <c r="K1674" s="887">
        <v>713.11</v>
      </c>
      <c r="L1674" s="772">
        <f t="shared" si="128"/>
        <v>8140.8</v>
      </c>
    </row>
    <row r="1675" spans="2:12" ht="15.75" x14ac:dyDescent="0.25">
      <c r="B1675" s="893" t="s">
        <v>312</v>
      </c>
      <c r="C1675" s="892" t="s">
        <v>1054</v>
      </c>
      <c r="D1675" s="891">
        <v>43333</v>
      </c>
      <c r="E1675" s="890">
        <v>28241.3</v>
      </c>
      <c r="F1675" s="889"/>
      <c r="G1675" s="888">
        <v>30</v>
      </c>
      <c r="H1675" s="887">
        <f t="shared" si="126"/>
        <v>3</v>
      </c>
      <c r="I1675" s="887">
        <v>-941.40000000000009</v>
      </c>
      <c r="J1675" s="771">
        <f t="shared" si="127"/>
        <v>3138</v>
      </c>
      <c r="K1675" s="887">
        <v>2196.6</v>
      </c>
      <c r="L1675" s="772">
        <f t="shared" si="128"/>
        <v>26044.7</v>
      </c>
    </row>
    <row r="1676" spans="2:12" ht="15.75" x14ac:dyDescent="0.25">
      <c r="B1676" s="893" t="s">
        <v>312</v>
      </c>
      <c r="C1676" s="892" t="s">
        <v>1055</v>
      </c>
      <c r="D1676" s="891">
        <v>43376</v>
      </c>
      <c r="E1676" s="890">
        <v>29360.15</v>
      </c>
      <c r="F1676" s="889"/>
      <c r="G1676" s="888">
        <v>30</v>
      </c>
      <c r="H1676" s="887">
        <f t="shared" si="126"/>
        <v>3</v>
      </c>
      <c r="I1676" s="887">
        <v>-978.72</v>
      </c>
      <c r="J1676" s="771">
        <f t="shared" si="127"/>
        <v>3099.2799999999997</v>
      </c>
      <c r="K1676" s="887">
        <v>2120.56</v>
      </c>
      <c r="L1676" s="772">
        <f t="shared" si="128"/>
        <v>27239.59</v>
      </c>
    </row>
    <row r="1677" spans="2:12" ht="15.75" x14ac:dyDescent="0.25">
      <c r="B1677" s="893" t="s">
        <v>312</v>
      </c>
      <c r="C1677" s="892" t="s">
        <v>1056</v>
      </c>
      <c r="D1677" s="891">
        <v>43461</v>
      </c>
      <c r="E1677" s="890">
        <v>20791.93</v>
      </c>
      <c r="F1677" s="889"/>
      <c r="G1677" s="888">
        <v>30</v>
      </c>
      <c r="H1677" s="887">
        <f t="shared" si="126"/>
        <v>3</v>
      </c>
      <c r="I1677" s="887">
        <v>-693.12</v>
      </c>
      <c r="J1677" s="771">
        <f t="shared" si="127"/>
        <v>2021.6</v>
      </c>
      <c r="K1677" s="887">
        <v>1328.48</v>
      </c>
      <c r="L1677" s="772">
        <f t="shared" si="128"/>
        <v>19463.45</v>
      </c>
    </row>
    <row r="1678" spans="2:12" ht="15.75" x14ac:dyDescent="0.25">
      <c r="B1678" s="893" t="s">
        <v>312</v>
      </c>
      <c r="C1678" s="892" t="s">
        <v>1057</v>
      </c>
      <c r="D1678" s="891">
        <v>43461</v>
      </c>
      <c r="E1678" s="890">
        <v>25634.2</v>
      </c>
      <c r="F1678" s="889"/>
      <c r="G1678" s="888">
        <v>30</v>
      </c>
      <c r="H1678" s="887">
        <f t="shared" si="126"/>
        <v>3</v>
      </c>
      <c r="I1678" s="887">
        <v>-854.5200000000001</v>
      </c>
      <c r="J1678" s="771">
        <f t="shared" si="127"/>
        <v>2492.35</v>
      </c>
      <c r="K1678" s="887">
        <v>1637.83</v>
      </c>
      <c r="L1678" s="772">
        <f t="shared" si="128"/>
        <v>23996.370000000003</v>
      </c>
    </row>
    <row r="1679" spans="2:12" ht="15.75" x14ac:dyDescent="0.25">
      <c r="B1679" s="893" t="s">
        <v>312</v>
      </c>
      <c r="C1679" s="892" t="s">
        <v>1058</v>
      </c>
      <c r="D1679" s="891">
        <v>43461</v>
      </c>
      <c r="E1679" s="890">
        <v>31733.26</v>
      </c>
      <c r="F1679" s="889"/>
      <c r="G1679" s="888">
        <v>30</v>
      </c>
      <c r="H1679" s="887">
        <f t="shared" si="126"/>
        <v>3</v>
      </c>
      <c r="I1679" s="887">
        <v>-1057.8000000000002</v>
      </c>
      <c r="J1679" s="771">
        <f t="shared" si="127"/>
        <v>3085.25</v>
      </c>
      <c r="K1679" s="887">
        <v>2027.45</v>
      </c>
      <c r="L1679" s="772">
        <f t="shared" si="128"/>
        <v>29705.809999999998</v>
      </c>
    </row>
    <row r="1680" spans="2:12" ht="15.75" x14ac:dyDescent="0.25">
      <c r="B1680" s="893" t="s">
        <v>312</v>
      </c>
      <c r="C1680" s="892" t="s">
        <v>1059</v>
      </c>
      <c r="D1680" s="891">
        <v>43524</v>
      </c>
      <c r="E1680" s="890">
        <v>28843.13</v>
      </c>
      <c r="F1680" s="889"/>
      <c r="G1680" s="888">
        <v>30</v>
      </c>
      <c r="H1680" s="887">
        <f t="shared" si="126"/>
        <v>2</v>
      </c>
      <c r="I1680" s="887">
        <v>-961.44</v>
      </c>
      <c r="J1680" s="771">
        <f t="shared" si="127"/>
        <v>2724.08</v>
      </c>
      <c r="K1680" s="887">
        <v>1762.64</v>
      </c>
      <c r="L1680" s="772">
        <f t="shared" si="128"/>
        <v>27080.49</v>
      </c>
    </row>
    <row r="1681" spans="2:12" ht="15.75" x14ac:dyDescent="0.25">
      <c r="B1681" s="893" t="s">
        <v>312</v>
      </c>
      <c r="C1681" s="892" t="s">
        <v>1060</v>
      </c>
      <c r="D1681" s="891">
        <v>43579</v>
      </c>
      <c r="E1681" s="890">
        <v>977.92</v>
      </c>
      <c r="F1681" s="889"/>
      <c r="G1681" s="888">
        <v>30</v>
      </c>
      <c r="H1681" s="887">
        <f t="shared" si="126"/>
        <v>2</v>
      </c>
      <c r="I1681" s="887">
        <v>-32.64</v>
      </c>
      <c r="J1681" s="771">
        <f t="shared" si="127"/>
        <v>76.16</v>
      </c>
      <c r="K1681" s="887">
        <v>43.52</v>
      </c>
      <c r="L1681" s="772">
        <f t="shared" si="128"/>
        <v>934.4</v>
      </c>
    </row>
    <row r="1682" spans="2:12" ht="15.75" x14ac:dyDescent="0.25">
      <c r="B1682" s="893" t="s">
        <v>312</v>
      </c>
      <c r="C1682" s="892" t="s">
        <v>1061</v>
      </c>
      <c r="D1682" s="891">
        <v>43796</v>
      </c>
      <c r="E1682" s="890">
        <v>1780.44</v>
      </c>
      <c r="F1682" s="889"/>
      <c r="G1682" s="888">
        <v>30</v>
      </c>
      <c r="H1682" s="887">
        <f t="shared" si="126"/>
        <v>2</v>
      </c>
      <c r="I1682" s="887">
        <v>-59.400000000000006</v>
      </c>
      <c r="J1682" s="771">
        <f t="shared" si="127"/>
        <v>123.75</v>
      </c>
      <c r="K1682" s="887">
        <v>64.349999999999994</v>
      </c>
      <c r="L1682" s="772">
        <f t="shared" si="128"/>
        <v>1716.0900000000001</v>
      </c>
    </row>
    <row r="1683" spans="2:12" ht="15.75" x14ac:dyDescent="0.25">
      <c r="B1683" s="893" t="s">
        <v>312</v>
      </c>
      <c r="C1683" s="892" t="s">
        <v>1062</v>
      </c>
      <c r="D1683" s="891">
        <v>43794</v>
      </c>
      <c r="E1683" s="890">
        <v>5840.39</v>
      </c>
      <c r="F1683" s="889"/>
      <c r="G1683" s="888">
        <v>30</v>
      </c>
      <c r="H1683" s="887">
        <f t="shared" si="126"/>
        <v>2</v>
      </c>
      <c r="I1683" s="887">
        <v>-194.64</v>
      </c>
      <c r="J1683" s="771">
        <f t="shared" si="127"/>
        <v>389.28</v>
      </c>
      <c r="K1683" s="887">
        <v>194.64</v>
      </c>
      <c r="L1683" s="772">
        <f t="shared" si="128"/>
        <v>5645.75</v>
      </c>
    </row>
    <row r="1684" spans="2:12" ht="15.75" x14ac:dyDescent="0.25">
      <c r="B1684" s="893" t="s">
        <v>312</v>
      </c>
      <c r="C1684" s="892" t="s">
        <v>1043</v>
      </c>
      <c r="D1684" s="891">
        <v>39478</v>
      </c>
      <c r="E1684" s="890">
        <v>395.53</v>
      </c>
      <c r="F1684" s="889"/>
      <c r="G1684" s="888">
        <v>30</v>
      </c>
      <c r="H1684" s="887">
        <f t="shared" si="126"/>
        <v>13</v>
      </c>
      <c r="I1684" s="887">
        <v>-13.32</v>
      </c>
      <c r="J1684" s="771">
        <f t="shared" si="127"/>
        <v>185.64</v>
      </c>
      <c r="K1684" s="887">
        <v>172.32</v>
      </c>
      <c r="L1684" s="772">
        <f t="shared" si="128"/>
        <v>223.20999999999998</v>
      </c>
    </row>
    <row r="1685" spans="2:12" ht="15.75" x14ac:dyDescent="0.25">
      <c r="B1685" s="893" t="s">
        <v>312</v>
      </c>
      <c r="C1685" s="892" t="s">
        <v>1043</v>
      </c>
      <c r="D1685" s="891">
        <v>30681</v>
      </c>
      <c r="E1685" s="890">
        <v>397</v>
      </c>
      <c r="F1685" s="889"/>
      <c r="G1685" s="888">
        <v>30</v>
      </c>
      <c r="H1685" s="887">
        <f t="shared" si="126"/>
        <v>30</v>
      </c>
      <c r="I1685" s="887">
        <v>0</v>
      </c>
      <c r="J1685" s="771">
        <f t="shared" si="127"/>
        <v>397</v>
      </c>
      <c r="K1685" s="887">
        <v>397</v>
      </c>
      <c r="L1685" s="772">
        <f t="shared" si="128"/>
        <v>0</v>
      </c>
    </row>
    <row r="1686" spans="2:12" ht="15.75" x14ac:dyDescent="0.25">
      <c r="B1686" s="893" t="s">
        <v>312</v>
      </c>
      <c r="C1686" s="892" t="s">
        <v>1043</v>
      </c>
      <c r="D1686" s="891">
        <v>36525</v>
      </c>
      <c r="E1686" s="890">
        <v>3400.22</v>
      </c>
      <c r="F1686" s="889"/>
      <c r="G1686" s="888">
        <v>30</v>
      </c>
      <c r="H1686" s="887">
        <f t="shared" si="126"/>
        <v>22</v>
      </c>
      <c r="I1686" s="887">
        <v>-113.88</v>
      </c>
      <c r="J1686" s="771">
        <f t="shared" si="127"/>
        <v>2507.88</v>
      </c>
      <c r="K1686" s="887">
        <v>2394</v>
      </c>
      <c r="L1686" s="772">
        <f t="shared" si="128"/>
        <v>1006.2199999999998</v>
      </c>
    </row>
    <row r="1687" spans="2:12" ht="15.75" x14ac:dyDescent="0.25">
      <c r="B1687" s="893" t="s">
        <v>312</v>
      </c>
      <c r="C1687" s="892" t="s">
        <v>1043</v>
      </c>
      <c r="D1687" s="891">
        <v>36891</v>
      </c>
      <c r="E1687" s="890">
        <v>5880.94</v>
      </c>
      <c r="F1687" s="889"/>
      <c r="G1687" s="888">
        <v>30</v>
      </c>
      <c r="H1687" s="887">
        <f t="shared" si="126"/>
        <v>21</v>
      </c>
      <c r="I1687" s="887">
        <v>-196.92000000000002</v>
      </c>
      <c r="J1687" s="771">
        <f t="shared" si="127"/>
        <v>4141.1399999999994</v>
      </c>
      <c r="K1687" s="887">
        <v>3944.22</v>
      </c>
      <c r="L1687" s="772">
        <f t="shared" si="128"/>
        <v>1936.7199999999998</v>
      </c>
    </row>
    <row r="1688" spans="2:12" ht="15.75" x14ac:dyDescent="0.25">
      <c r="B1688" s="893" t="s">
        <v>312</v>
      </c>
      <c r="C1688" s="892" t="s">
        <v>1043</v>
      </c>
      <c r="D1688" s="891">
        <v>33603</v>
      </c>
      <c r="E1688" s="890">
        <v>6386</v>
      </c>
      <c r="F1688" s="889"/>
      <c r="G1688" s="888">
        <v>30</v>
      </c>
      <c r="H1688" s="887">
        <f t="shared" si="126"/>
        <v>30</v>
      </c>
      <c r="I1688" s="887">
        <v>-214.92000000000002</v>
      </c>
      <c r="J1688" s="771">
        <f t="shared" si="127"/>
        <v>6421.87</v>
      </c>
      <c r="K1688" s="887">
        <v>6206.95</v>
      </c>
      <c r="L1688" s="772">
        <f t="shared" si="128"/>
        <v>179.05000000000018</v>
      </c>
    </row>
    <row r="1689" spans="2:12" ht="15.75" x14ac:dyDescent="0.25">
      <c r="B1689" s="893" t="s">
        <v>312</v>
      </c>
      <c r="C1689" s="892" t="s">
        <v>1043</v>
      </c>
      <c r="D1689" s="891">
        <v>33238</v>
      </c>
      <c r="E1689" s="890">
        <v>7329</v>
      </c>
      <c r="F1689" s="889"/>
      <c r="G1689" s="888">
        <v>32</v>
      </c>
      <c r="H1689" s="887">
        <f t="shared" si="126"/>
        <v>31</v>
      </c>
      <c r="I1689" s="887">
        <v>-230.88000000000002</v>
      </c>
      <c r="J1689" s="771">
        <f t="shared" si="127"/>
        <v>7136.49</v>
      </c>
      <c r="K1689" s="887">
        <v>6905.61</v>
      </c>
      <c r="L1689" s="772">
        <f t="shared" si="128"/>
        <v>423.39000000000033</v>
      </c>
    </row>
    <row r="1690" spans="2:12" ht="15.75" x14ac:dyDescent="0.25">
      <c r="B1690" s="893" t="s">
        <v>312</v>
      </c>
      <c r="C1690" s="892" t="s">
        <v>1043</v>
      </c>
      <c r="D1690" s="891">
        <v>32142</v>
      </c>
      <c r="E1690" s="890">
        <v>8068</v>
      </c>
      <c r="F1690" s="889"/>
      <c r="G1690" s="888">
        <v>32</v>
      </c>
      <c r="H1690" s="887">
        <f t="shared" si="126"/>
        <v>32</v>
      </c>
      <c r="I1690" s="887">
        <v>0</v>
      </c>
      <c r="J1690" s="771">
        <f t="shared" si="127"/>
        <v>8068</v>
      </c>
      <c r="K1690" s="887">
        <v>8068</v>
      </c>
      <c r="L1690" s="772">
        <f t="shared" si="128"/>
        <v>0</v>
      </c>
    </row>
    <row r="1691" spans="2:12" ht="15.75" x14ac:dyDescent="0.25">
      <c r="B1691" s="893" t="s">
        <v>312</v>
      </c>
      <c r="C1691" s="892" t="s">
        <v>1043</v>
      </c>
      <c r="D1691" s="891">
        <v>26664</v>
      </c>
      <c r="E1691" s="890">
        <v>7445.19</v>
      </c>
      <c r="F1691" s="889"/>
      <c r="G1691" s="888">
        <v>8.3333333333333329E-2</v>
      </c>
      <c r="H1691" s="887">
        <f t="shared" si="126"/>
        <v>8.3333333333333329E-2</v>
      </c>
      <c r="I1691" s="887">
        <v>0</v>
      </c>
      <c r="J1691" s="771">
        <f t="shared" si="127"/>
        <v>7445.19</v>
      </c>
      <c r="K1691" s="887">
        <v>7445.19</v>
      </c>
      <c r="L1691" s="772">
        <f t="shared" si="128"/>
        <v>0</v>
      </c>
    </row>
    <row r="1692" spans="2:12" ht="15.75" x14ac:dyDescent="0.25">
      <c r="B1692" s="893" t="s">
        <v>312</v>
      </c>
      <c r="C1692" s="892" t="s">
        <v>1043</v>
      </c>
      <c r="D1692" s="891">
        <v>27029</v>
      </c>
      <c r="E1692" s="890">
        <v>8136.59</v>
      </c>
      <c r="F1692" s="889"/>
      <c r="G1692" s="888">
        <v>8.3333333333333329E-2</v>
      </c>
      <c r="H1692" s="887">
        <f t="shared" si="126"/>
        <v>8.3333333333333329E-2</v>
      </c>
      <c r="I1692" s="887">
        <v>0</v>
      </c>
      <c r="J1692" s="771">
        <f t="shared" si="127"/>
        <v>8136.59</v>
      </c>
      <c r="K1692" s="887">
        <v>8136.59</v>
      </c>
      <c r="L1692" s="772">
        <f t="shared" si="128"/>
        <v>0</v>
      </c>
    </row>
    <row r="1693" spans="2:12" ht="15.75" x14ac:dyDescent="0.25">
      <c r="B1693" s="893" t="s">
        <v>312</v>
      </c>
      <c r="C1693" s="892" t="s">
        <v>1043</v>
      </c>
      <c r="D1693" s="891">
        <v>28125</v>
      </c>
      <c r="E1693" s="890">
        <v>8857.7800000000007</v>
      </c>
      <c r="F1693" s="889"/>
      <c r="G1693" s="888">
        <v>8.3333333333333329E-2</v>
      </c>
      <c r="H1693" s="887">
        <f t="shared" si="126"/>
        <v>8.3333333333333329E-2</v>
      </c>
      <c r="I1693" s="887">
        <v>0</v>
      </c>
      <c r="J1693" s="771">
        <f t="shared" si="127"/>
        <v>8857.7800000000007</v>
      </c>
      <c r="K1693" s="887">
        <v>8857.7800000000007</v>
      </c>
      <c r="L1693" s="772">
        <f t="shared" si="128"/>
        <v>0</v>
      </c>
    </row>
    <row r="1694" spans="2:12" ht="15.75" x14ac:dyDescent="0.25">
      <c r="B1694" s="893" t="s">
        <v>312</v>
      </c>
      <c r="C1694" s="892" t="s">
        <v>1043</v>
      </c>
      <c r="D1694" s="891">
        <v>27394</v>
      </c>
      <c r="E1694" s="890">
        <v>12937.7</v>
      </c>
      <c r="F1694" s="889"/>
      <c r="G1694" s="888">
        <v>8.3333333333333329E-2</v>
      </c>
      <c r="H1694" s="887">
        <f t="shared" si="126"/>
        <v>8.3333333333333329E-2</v>
      </c>
      <c r="I1694" s="887">
        <v>0</v>
      </c>
      <c r="J1694" s="771">
        <f t="shared" si="127"/>
        <v>12937.7</v>
      </c>
      <c r="K1694" s="887">
        <v>12937.7</v>
      </c>
      <c r="L1694" s="772">
        <f t="shared" si="128"/>
        <v>0</v>
      </c>
    </row>
    <row r="1695" spans="2:12" ht="15.75" x14ac:dyDescent="0.25">
      <c r="B1695" s="893" t="s">
        <v>312</v>
      </c>
      <c r="C1695" s="892" t="s">
        <v>1043</v>
      </c>
      <c r="D1695" s="891">
        <v>31777</v>
      </c>
      <c r="E1695" s="890">
        <v>14756</v>
      </c>
      <c r="F1695" s="889"/>
      <c r="G1695" s="888">
        <v>35</v>
      </c>
      <c r="H1695" s="887">
        <f t="shared" si="126"/>
        <v>35</v>
      </c>
      <c r="I1695" s="887">
        <v>-425.52</v>
      </c>
      <c r="J1695" s="771">
        <f t="shared" si="127"/>
        <v>14826.970000000001</v>
      </c>
      <c r="K1695" s="887">
        <v>14401.45</v>
      </c>
      <c r="L1695" s="772">
        <f t="shared" si="128"/>
        <v>354.54999999999927</v>
      </c>
    </row>
    <row r="1696" spans="2:12" ht="15.75" x14ac:dyDescent="0.25">
      <c r="B1696" s="893" t="s">
        <v>312</v>
      </c>
      <c r="C1696" s="892" t="s">
        <v>1043</v>
      </c>
      <c r="D1696" s="891">
        <v>38717</v>
      </c>
      <c r="E1696" s="890">
        <v>17633.11</v>
      </c>
      <c r="F1696" s="889"/>
      <c r="G1696" s="888">
        <v>30</v>
      </c>
      <c r="H1696" s="887">
        <f t="shared" si="126"/>
        <v>16</v>
      </c>
      <c r="I1696" s="887">
        <v>-589.92000000000007</v>
      </c>
      <c r="J1696" s="771">
        <f t="shared" si="127"/>
        <v>9473.01</v>
      </c>
      <c r="K1696" s="887">
        <v>8883.09</v>
      </c>
      <c r="L1696" s="772">
        <f t="shared" si="128"/>
        <v>8750.02</v>
      </c>
    </row>
    <row r="1697" spans="2:12" ht="15.75" x14ac:dyDescent="0.25">
      <c r="B1697" s="893" t="s">
        <v>312</v>
      </c>
      <c r="C1697" s="892" t="s">
        <v>1043</v>
      </c>
      <c r="D1697" s="891">
        <v>32873</v>
      </c>
      <c r="E1697" s="890">
        <v>20126</v>
      </c>
      <c r="F1697" s="889"/>
      <c r="G1697" s="888">
        <v>32</v>
      </c>
      <c r="H1697" s="887">
        <f t="shared" si="126"/>
        <v>32</v>
      </c>
      <c r="I1697" s="887">
        <v>-640.79999999999995</v>
      </c>
      <c r="J1697" s="771">
        <f t="shared" si="127"/>
        <v>20286.25</v>
      </c>
      <c r="K1697" s="887">
        <v>19645.45</v>
      </c>
      <c r="L1697" s="772">
        <f t="shared" si="128"/>
        <v>480.54999999999927</v>
      </c>
    </row>
    <row r="1698" spans="2:12" ht="15.75" x14ac:dyDescent="0.25">
      <c r="B1698" s="893" t="s">
        <v>312</v>
      </c>
      <c r="C1698" s="892" t="s">
        <v>1043</v>
      </c>
      <c r="D1698" s="891">
        <v>38717</v>
      </c>
      <c r="E1698" s="890">
        <v>24790.5</v>
      </c>
      <c r="F1698" s="889"/>
      <c r="G1698" s="888">
        <v>30</v>
      </c>
      <c r="H1698" s="887">
        <f t="shared" si="126"/>
        <v>16</v>
      </c>
      <c r="I1698" s="887">
        <v>-829.31999999999994</v>
      </c>
      <c r="J1698" s="771">
        <f t="shared" si="127"/>
        <v>13317.69</v>
      </c>
      <c r="K1698" s="887">
        <v>12488.37</v>
      </c>
      <c r="L1698" s="772">
        <f t="shared" si="128"/>
        <v>12302.13</v>
      </c>
    </row>
    <row r="1699" spans="2:12" ht="15.75" x14ac:dyDescent="0.25">
      <c r="B1699" s="893" t="s">
        <v>312</v>
      </c>
      <c r="C1699" s="892" t="s">
        <v>1043</v>
      </c>
      <c r="D1699" s="891">
        <v>30316</v>
      </c>
      <c r="E1699" s="890">
        <v>25257</v>
      </c>
      <c r="F1699" s="889"/>
      <c r="G1699" s="888">
        <v>8.3333333333333329E-2</v>
      </c>
      <c r="H1699" s="887">
        <f t="shared" si="126"/>
        <v>8.3333333333333329E-2</v>
      </c>
      <c r="I1699" s="887">
        <v>0</v>
      </c>
      <c r="J1699" s="771">
        <f t="shared" si="127"/>
        <v>25257</v>
      </c>
      <c r="K1699" s="887">
        <v>25257</v>
      </c>
      <c r="L1699" s="772">
        <f t="shared" si="128"/>
        <v>0</v>
      </c>
    </row>
    <row r="1700" spans="2:12" ht="15.75" x14ac:dyDescent="0.25">
      <c r="B1700" s="893" t="s">
        <v>312</v>
      </c>
      <c r="C1700" s="892" t="s">
        <v>1043</v>
      </c>
      <c r="D1700" s="891">
        <v>26298</v>
      </c>
      <c r="E1700" s="890">
        <v>25001.7</v>
      </c>
      <c r="F1700" s="889"/>
      <c r="G1700" s="888">
        <v>8.3333333333333329E-2</v>
      </c>
      <c r="H1700" s="887">
        <f t="shared" si="126"/>
        <v>8.3333333333333329E-2</v>
      </c>
      <c r="I1700" s="887">
        <v>0</v>
      </c>
      <c r="J1700" s="771">
        <f t="shared" si="127"/>
        <v>25001.7</v>
      </c>
      <c r="K1700" s="887">
        <v>25001.7</v>
      </c>
      <c r="L1700" s="772">
        <f t="shared" si="128"/>
        <v>0</v>
      </c>
    </row>
    <row r="1701" spans="2:12" ht="15.75" x14ac:dyDescent="0.25">
      <c r="B1701" s="893" t="s">
        <v>312</v>
      </c>
      <c r="C1701" s="892" t="s">
        <v>1043</v>
      </c>
      <c r="D1701" s="891">
        <v>31412</v>
      </c>
      <c r="E1701" s="890">
        <v>25929</v>
      </c>
      <c r="F1701" s="889"/>
      <c r="G1701" s="888">
        <v>35</v>
      </c>
      <c r="H1701" s="887">
        <f t="shared" si="126"/>
        <v>35</v>
      </c>
      <c r="I1701" s="887">
        <v>0</v>
      </c>
      <c r="J1701" s="771">
        <f t="shared" si="127"/>
        <v>25929</v>
      </c>
      <c r="K1701" s="887">
        <v>25929</v>
      </c>
      <c r="L1701" s="772">
        <f t="shared" si="128"/>
        <v>0</v>
      </c>
    </row>
    <row r="1702" spans="2:12" ht="15.75" x14ac:dyDescent="0.25">
      <c r="B1702" s="893" t="s">
        <v>312</v>
      </c>
      <c r="C1702" s="892" t="s">
        <v>1043</v>
      </c>
      <c r="D1702" s="891">
        <v>29220</v>
      </c>
      <c r="E1702" s="890">
        <v>27278</v>
      </c>
      <c r="F1702" s="889"/>
      <c r="G1702" s="888">
        <v>8.3333333333333329E-2</v>
      </c>
      <c r="H1702" s="887">
        <f t="shared" si="126"/>
        <v>8.3333333333333329E-2</v>
      </c>
      <c r="I1702" s="887">
        <v>0</v>
      </c>
      <c r="J1702" s="771">
        <f t="shared" si="127"/>
        <v>27278</v>
      </c>
      <c r="K1702" s="887">
        <v>27278</v>
      </c>
      <c r="L1702" s="772">
        <f t="shared" si="128"/>
        <v>0</v>
      </c>
    </row>
    <row r="1703" spans="2:12" ht="15.75" x14ac:dyDescent="0.25">
      <c r="B1703" s="893" t="s">
        <v>312</v>
      </c>
      <c r="C1703" s="892" t="s">
        <v>1043</v>
      </c>
      <c r="D1703" s="891">
        <v>28855</v>
      </c>
      <c r="E1703" s="890">
        <v>52426.59</v>
      </c>
      <c r="F1703" s="889"/>
      <c r="G1703" s="888">
        <v>8.3333333333333329E-2</v>
      </c>
      <c r="H1703" s="887">
        <f t="shared" si="126"/>
        <v>8.3333333333333329E-2</v>
      </c>
      <c r="I1703" s="887">
        <v>0</v>
      </c>
      <c r="J1703" s="771">
        <f t="shared" si="127"/>
        <v>52426.59</v>
      </c>
      <c r="K1703" s="887">
        <v>52426.59</v>
      </c>
      <c r="L1703" s="772">
        <f t="shared" si="128"/>
        <v>0</v>
      </c>
    </row>
    <row r="1704" spans="2:12" ht="15.75" x14ac:dyDescent="0.25">
      <c r="B1704" s="893" t="s">
        <v>312</v>
      </c>
      <c r="C1704" s="892" t="s">
        <v>1043</v>
      </c>
      <c r="D1704" s="891">
        <v>36525</v>
      </c>
      <c r="E1704" s="890">
        <v>59369.599999999999</v>
      </c>
      <c r="F1704" s="889"/>
      <c r="G1704" s="888">
        <v>30</v>
      </c>
      <c r="H1704" s="887">
        <f t="shared" si="126"/>
        <v>22</v>
      </c>
      <c r="I1704" s="887">
        <v>-1988.6399999999999</v>
      </c>
      <c r="J1704" s="771">
        <f t="shared" si="127"/>
        <v>43791.39</v>
      </c>
      <c r="K1704" s="887">
        <v>41802.75</v>
      </c>
      <c r="L1704" s="772">
        <f t="shared" si="128"/>
        <v>17566.849999999999</v>
      </c>
    </row>
    <row r="1705" spans="2:12" ht="15.75" x14ac:dyDescent="0.25">
      <c r="B1705" s="893" t="s">
        <v>312</v>
      </c>
      <c r="C1705" s="892" t="s">
        <v>1043</v>
      </c>
      <c r="D1705" s="891">
        <v>29951</v>
      </c>
      <c r="E1705" s="890">
        <v>60311.85</v>
      </c>
      <c r="F1705" s="889"/>
      <c r="G1705" s="888">
        <v>8.3333333333333329E-2</v>
      </c>
      <c r="H1705" s="887">
        <f t="shared" si="126"/>
        <v>8.3333333333333329E-2</v>
      </c>
      <c r="I1705" s="887">
        <v>0</v>
      </c>
      <c r="J1705" s="771">
        <f t="shared" si="127"/>
        <v>60311.85</v>
      </c>
      <c r="K1705" s="887">
        <v>60311.85</v>
      </c>
      <c r="L1705" s="772">
        <f t="shared" si="128"/>
        <v>0</v>
      </c>
    </row>
    <row r="1706" spans="2:12" ht="15.75" x14ac:dyDescent="0.25">
      <c r="B1706" s="893" t="s">
        <v>312</v>
      </c>
      <c r="C1706" s="892" t="s">
        <v>1043</v>
      </c>
      <c r="D1706" s="891">
        <v>37256</v>
      </c>
      <c r="E1706" s="890">
        <v>73153.990000000005</v>
      </c>
      <c r="F1706" s="889"/>
      <c r="G1706" s="888">
        <v>30</v>
      </c>
      <c r="H1706" s="887">
        <f t="shared" si="126"/>
        <v>20</v>
      </c>
      <c r="I1706" s="887">
        <v>-2459.88</v>
      </c>
      <c r="J1706" s="771">
        <f t="shared" si="127"/>
        <v>49169.52</v>
      </c>
      <c r="K1706" s="887">
        <v>46709.64</v>
      </c>
      <c r="L1706" s="772">
        <f t="shared" si="128"/>
        <v>26444.350000000006</v>
      </c>
    </row>
    <row r="1707" spans="2:12" ht="15.75" x14ac:dyDescent="0.25">
      <c r="B1707" s="893" t="s">
        <v>312</v>
      </c>
      <c r="C1707" s="892" t="s">
        <v>1043</v>
      </c>
      <c r="D1707" s="891">
        <v>36525</v>
      </c>
      <c r="E1707" s="890">
        <v>74105.960000000006</v>
      </c>
      <c r="F1707" s="889"/>
      <c r="G1707" s="888">
        <v>30</v>
      </c>
      <c r="H1707" s="887">
        <f t="shared" si="126"/>
        <v>22</v>
      </c>
      <c r="I1707" s="887">
        <v>-2482.3200000000002</v>
      </c>
      <c r="J1707" s="771">
        <f t="shared" si="127"/>
        <v>54661.4</v>
      </c>
      <c r="K1707" s="887">
        <v>52179.08</v>
      </c>
      <c r="L1707" s="772">
        <f t="shared" si="128"/>
        <v>21926.880000000005</v>
      </c>
    </row>
    <row r="1708" spans="2:12" ht="15.75" x14ac:dyDescent="0.25">
      <c r="B1708" s="893" t="s">
        <v>312</v>
      </c>
      <c r="C1708" s="892" t="s">
        <v>1043</v>
      </c>
      <c r="D1708" s="891">
        <v>32508</v>
      </c>
      <c r="E1708" s="890">
        <v>81154</v>
      </c>
      <c r="F1708" s="889"/>
      <c r="G1708" s="888">
        <v>32</v>
      </c>
      <c r="H1708" s="887">
        <f t="shared" si="126"/>
        <v>32</v>
      </c>
      <c r="I1708" s="887">
        <v>0</v>
      </c>
      <c r="J1708" s="771">
        <f t="shared" si="127"/>
        <v>81154</v>
      </c>
      <c r="K1708" s="887">
        <v>81154</v>
      </c>
      <c r="L1708" s="772">
        <f t="shared" si="128"/>
        <v>0</v>
      </c>
    </row>
    <row r="1709" spans="2:12" ht="15.75" x14ac:dyDescent="0.25">
      <c r="B1709" s="893" t="s">
        <v>312</v>
      </c>
      <c r="C1709" s="892" t="s">
        <v>1043</v>
      </c>
      <c r="D1709" s="891">
        <v>29586</v>
      </c>
      <c r="E1709" s="890">
        <v>114971</v>
      </c>
      <c r="F1709" s="889"/>
      <c r="G1709" s="888">
        <v>8.3333333333333329E-2</v>
      </c>
      <c r="H1709" s="887">
        <f t="shared" si="126"/>
        <v>8.3333333333333329E-2</v>
      </c>
      <c r="I1709" s="887">
        <v>0</v>
      </c>
      <c r="J1709" s="771">
        <f t="shared" si="127"/>
        <v>114971</v>
      </c>
      <c r="K1709" s="887">
        <v>114971</v>
      </c>
      <c r="L1709" s="772">
        <f t="shared" si="128"/>
        <v>0</v>
      </c>
    </row>
    <row r="1710" spans="2:12" ht="15.75" x14ac:dyDescent="0.25">
      <c r="B1710" s="893" t="s">
        <v>312</v>
      </c>
      <c r="C1710" s="892" t="s">
        <v>1043</v>
      </c>
      <c r="D1710" s="891">
        <v>31047</v>
      </c>
      <c r="E1710" s="890">
        <v>173527</v>
      </c>
      <c r="F1710" s="889"/>
      <c r="G1710" s="888">
        <v>30</v>
      </c>
      <c r="H1710" s="887">
        <f t="shared" si="126"/>
        <v>30</v>
      </c>
      <c r="I1710" s="887">
        <v>0</v>
      </c>
      <c r="J1710" s="771">
        <f t="shared" si="127"/>
        <v>173527</v>
      </c>
      <c r="K1710" s="887">
        <v>173527</v>
      </c>
      <c r="L1710" s="772">
        <f t="shared" si="128"/>
        <v>0</v>
      </c>
    </row>
    <row r="1711" spans="2:12" ht="15.75" x14ac:dyDescent="0.25">
      <c r="B1711" s="893" t="s">
        <v>312</v>
      </c>
      <c r="C1711" s="892" t="s">
        <v>1043</v>
      </c>
      <c r="D1711" s="891">
        <v>38352</v>
      </c>
      <c r="E1711" s="890">
        <v>211965.1</v>
      </c>
      <c r="F1711" s="889"/>
      <c r="G1711" s="888">
        <v>30</v>
      </c>
      <c r="H1711" s="887">
        <f t="shared" si="126"/>
        <v>17</v>
      </c>
      <c r="I1711" s="887">
        <v>-7119.24</v>
      </c>
      <c r="J1711" s="771">
        <f t="shared" si="127"/>
        <v>121194.94</v>
      </c>
      <c r="K1711" s="887">
        <v>114075.7</v>
      </c>
      <c r="L1711" s="772">
        <f t="shared" si="128"/>
        <v>97889.400000000009</v>
      </c>
    </row>
    <row r="1712" spans="2:12" ht="15.75" x14ac:dyDescent="0.25">
      <c r="B1712" s="893" t="s">
        <v>312</v>
      </c>
      <c r="C1712" s="892" t="s">
        <v>1043</v>
      </c>
      <c r="D1712" s="891">
        <v>33969</v>
      </c>
      <c r="E1712" s="890">
        <v>227500</v>
      </c>
      <c r="F1712" s="889"/>
      <c r="G1712" s="888">
        <v>30</v>
      </c>
      <c r="H1712" s="887">
        <f t="shared" si="126"/>
        <v>29</v>
      </c>
      <c r="I1712" s="887">
        <v>-7710.84</v>
      </c>
      <c r="J1712" s="771">
        <f t="shared" si="127"/>
        <v>221716.98</v>
      </c>
      <c r="K1712" s="887">
        <v>214006.14</v>
      </c>
      <c r="L1712" s="772">
        <f t="shared" si="128"/>
        <v>13493.859999999986</v>
      </c>
    </row>
    <row r="1713" spans="2:12" ht="15.75" x14ac:dyDescent="0.25">
      <c r="B1713" s="893" t="s">
        <v>312</v>
      </c>
      <c r="C1713" s="892" t="s">
        <v>1043</v>
      </c>
      <c r="D1713" s="891">
        <v>38717</v>
      </c>
      <c r="E1713" s="890">
        <v>9591.58</v>
      </c>
      <c r="F1713" s="889"/>
      <c r="G1713" s="888">
        <v>30</v>
      </c>
      <c r="H1713" s="887">
        <f t="shared" si="126"/>
        <v>16</v>
      </c>
      <c r="I1713" s="887">
        <v>-322.08</v>
      </c>
      <c r="J1713" s="771">
        <f t="shared" si="127"/>
        <v>5163.54</v>
      </c>
      <c r="K1713" s="887">
        <v>4841.46</v>
      </c>
      <c r="L1713" s="772">
        <f t="shared" si="128"/>
        <v>4750.12</v>
      </c>
    </row>
    <row r="1714" spans="2:12" ht="15.75" x14ac:dyDescent="0.25">
      <c r="B1714" s="893" t="s">
        <v>312</v>
      </c>
      <c r="C1714" s="892" t="s">
        <v>1043</v>
      </c>
      <c r="D1714" s="891">
        <v>38352</v>
      </c>
      <c r="E1714" s="890">
        <v>3929.84</v>
      </c>
      <c r="F1714" s="889"/>
      <c r="G1714" s="888">
        <v>30</v>
      </c>
      <c r="H1714" s="887">
        <f t="shared" si="126"/>
        <v>17</v>
      </c>
      <c r="I1714" s="887">
        <v>-132</v>
      </c>
      <c r="J1714" s="771">
        <f t="shared" si="127"/>
        <v>2247</v>
      </c>
      <c r="K1714" s="887">
        <v>2115</v>
      </c>
      <c r="L1714" s="772">
        <f t="shared" si="128"/>
        <v>1814.8400000000001</v>
      </c>
    </row>
    <row r="1715" spans="2:12" ht="15.75" x14ac:dyDescent="0.25">
      <c r="B1715" s="893" t="s">
        <v>312</v>
      </c>
      <c r="C1715" s="892" t="s">
        <v>1043</v>
      </c>
      <c r="D1715" s="891">
        <v>37986</v>
      </c>
      <c r="E1715" s="890">
        <v>396498.03</v>
      </c>
      <c r="F1715" s="889"/>
      <c r="G1715" s="888">
        <v>30</v>
      </c>
      <c r="H1715" s="887">
        <f t="shared" si="126"/>
        <v>18</v>
      </c>
      <c r="I1715" s="887">
        <v>-13321.920000000002</v>
      </c>
      <c r="J1715" s="771">
        <f t="shared" si="127"/>
        <v>239965.57</v>
      </c>
      <c r="K1715" s="887">
        <v>226643.65</v>
      </c>
      <c r="L1715" s="772">
        <f t="shared" si="128"/>
        <v>169854.38000000003</v>
      </c>
    </row>
    <row r="1716" spans="2:12" ht="15.75" x14ac:dyDescent="0.25">
      <c r="B1716" s="893" t="s">
        <v>312</v>
      </c>
      <c r="C1716" s="892" t="s">
        <v>1063</v>
      </c>
      <c r="D1716" s="891">
        <v>43864</v>
      </c>
      <c r="E1716" s="890">
        <v>1345.89</v>
      </c>
      <c r="F1716" s="889"/>
      <c r="G1716" s="888">
        <v>30</v>
      </c>
      <c r="H1716" s="887">
        <f t="shared" si="126"/>
        <v>1</v>
      </c>
      <c r="I1716" s="887">
        <v>-44.88</v>
      </c>
      <c r="J1716" s="771">
        <f t="shared" si="127"/>
        <v>63.58</v>
      </c>
      <c r="K1716" s="887">
        <v>18.7</v>
      </c>
      <c r="L1716" s="772">
        <f t="shared" si="128"/>
        <v>1327.19</v>
      </c>
    </row>
    <row r="1717" spans="2:12" ht="15.75" x14ac:dyDescent="0.25">
      <c r="B1717" s="893" t="s">
        <v>312</v>
      </c>
      <c r="C1717" s="892" t="s">
        <v>1064</v>
      </c>
      <c r="D1717" s="891">
        <v>43787</v>
      </c>
      <c r="E1717" s="890">
        <v>3905.69</v>
      </c>
      <c r="F1717" s="889"/>
      <c r="G1717" s="888">
        <v>30</v>
      </c>
      <c r="H1717" s="887">
        <f t="shared" si="126"/>
        <v>2</v>
      </c>
      <c r="I1717" s="887">
        <v>-130.19999999999999</v>
      </c>
      <c r="J1717" s="771">
        <f t="shared" si="127"/>
        <v>151.89999999999998</v>
      </c>
      <c r="K1717" s="887">
        <v>21.7</v>
      </c>
      <c r="L1717" s="772">
        <f t="shared" si="128"/>
        <v>3883.9900000000002</v>
      </c>
    </row>
    <row r="1718" spans="2:12" ht="15.75" x14ac:dyDescent="0.25">
      <c r="B1718" s="893" t="s">
        <v>312</v>
      </c>
      <c r="C1718" s="892" t="s">
        <v>1065</v>
      </c>
      <c r="D1718" s="891">
        <v>44076</v>
      </c>
      <c r="E1718" s="890">
        <v>1887.52</v>
      </c>
      <c r="F1718" s="889"/>
      <c r="G1718" s="888">
        <v>30</v>
      </c>
      <c r="H1718" s="887">
        <f t="shared" si="126"/>
        <v>1</v>
      </c>
      <c r="I1718" s="887">
        <v>-62.88</v>
      </c>
      <c r="J1718" s="771">
        <f t="shared" si="127"/>
        <v>73.36</v>
      </c>
      <c r="K1718" s="887">
        <v>10.48</v>
      </c>
      <c r="L1718" s="772">
        <f t="shared" si="128"/>
        <v>1877.04</v>
      </c>
    </row>
    <row r="1719" spans="2:12" ht="15.75" x14ac:dyDescent="0.25">
      <c r="B1719" s="893" t="s">
        <v>312</v>
      </c>
      <c r="C1719" s="892" t="s">
        <v>1066</v>
      </c>
      <c r="D1719" s="891">
        <v>44074</v>
      </c>
      <c r="E1719" s="890">
        <v>3681.26</v>
      </c>
      <c r="F1719" s="889"/>
      <c r="G1719" s="888">
        <v>30</v>
      </c>
      <c r="H1719" s="887">
        <f t="shared" si="126"/>
        <v>1</v>
      </c>
      <c r="I1719" s="887">
        <v>-122.76</v>
      </c>
      <c r="J1719" s="771">
        <f t="shared" si="127"/>
        <v>132.99</v>
      </c>
      <c r="K1719" s="887">
        <v>10.23</v>
      </c>
      <c r="L1719" s="772">
        <f t="shared" si="128"/>
        <v>3671.03</v>
      </c>
    </row>
    <row r="1720" spans="2:12" ht="15.75" x14ac:dyDescent="0.25">
      <c r="B1720" s="893" t="s">
        <v>312</v>
      </c>
      <c r="C1720" s="892" t="s">
        <v>1067</v>
      </c>
      <c r="D1720" s="891">
        <v>44074</v>
      </c>
      <c r="E1720" s="890">
        <v>151.24</v>
      </c>
      <c r="F1720" s="889"/>
      <c r="G1720" s="888">
        <v>30</v>
      </c>
      <c r="H1720" s="887">
        <f t="shared" si="126"/>
        <v>1</v>
      </c>
      <c r="I1720" s="887">
        <v>-5.04</v>
      </c>
      <c r="J1720" s="771">
        <f t="shared" si="127"/>
        <v>5.46</v>
      </c>
      <c r="K1720" s="887">
        <v>0.42</v>
      </c>
      <c r="L1720" s="772">
        <f t="shared" si="128"/>
        <v>150.82000000000002</v>
      </c>
    </row>
    <row r="1721" spans="2:12" ht="15.75" x14ac:dyDescent="0.25">
      <c r="B1721" s="893" t="s">
        <v>312</v>
      </c>
      <c r="C1721" s="892" t="s">
        <v>1068</v>
      </c>
      <c r="D1721" s="891">
        <v>44152</v>
      </c>
      <c r="E1721" s="890">
        <v>6567.26</v>
      </c>
      <c r="F1721" s="889"/>
      <c r="G1721" s="888">
        <v>30</v>
      </c>
      <c r="H1721" s="887">
        <f t="shared" si="126"/>
        <v>1</v>
      </c>
      <c r="I1721" s="887">
        <v>-218.88000000000002</v>
      </c>
      <c r="J1721" s="771">
        <f t="shared" si="127"/>
        <v>237.12000000000003</v>
      </c>
      <c r="K1721" s="887">
        <v>18.239999999999998</v>
      </c>
      <c r="L1721" s="772">
        <f t="shared" si="128"/>
        <v>6549.02</v>
      </c>
    </row>
    <row r="1722" spans="2:12" ht="15.75" x14ac:dyDescent="0.25">
      <c r="B1722" s="893" t="s">
        <v>312</v>
      </c>
      <c r="C1722" s="892" t="s">
        <v>1069</v>
      </c>
      <c r="D1722" s="891">
        <v>44152</v>
      </c>
      <c r="E1722" s="890">
        <v>617.41</v>
      </c>
      <c r="F1722" s="889"/>
      <c r="G1722" s="888">
        <v>30</v>
      </c>
      <c r="H1722" s="887">
        <f t="shared" si="126"/>
        <v>1</v>
      </c>
      <c r="I1722" s="887">
        <v>-20.64</v>
      </c>
      <c r="J1722" s="771">
        <f t="shared" si="127"/>
        <v>22.36</v>
      </c>
      <c r="K1722" s="887">
        <v>1.72</v>
      </c>
      <c r="L1722" s="772">
        <f t="shared" si="128"/>
        <v>615.68999999999994</v>
      </c>
    </row>
    <row r="1723" spans="2:12" ht="15.75" x14ac:dyDescent="0.25">
      <c r="B1723" s="893" t="s">
        <v>312</v>
      </c>
      <c r="C1723" s="892" t="s">
        <v>1070</v>
      </c>
      <c r="D1723" s="891">
        <v>44165</v>
      </c>
      <c r="E1723" s="890">
        <v>873.74</v>
      </c>
      <c r="F1723" s="889"/>
      <c r="G1723" s="888">
        <v>30</v>
      </c>
      <c r="H1723" s="887">
        <f t="shared" si="126"/>
        <v>1</v>
      </c>
      <c r="I1723" s="887">
        <v>-29.160000000000004</v>
      </c>
      <c r="J1723" s="771">
        <f t="shared" si="127"/>
        <v>31.590000000000003</v>
      </c>
      <c r="K1723" s="887">
        <v>2.4300000000000002</v>
      </c>
      <c r="L1723" s="772">
        <f t="shared" si="128"/>
        <v>871.31000000000006</v>
      </c>
    </row>
    <row r="1724" spans="2:12" ht="15.75" x14ac:dyDescent="0.25">
      <c r="B1724" s="893" t="s">
        <v>312</v>
      </c>
      <c r="C1724" s="892" t="s">
        <v>1071</v>
      </c>
      <c r="D1724" s="891">
        <v>44138</v>
      </c>
      <c r="E1724" s="890">
        <v>7334.02</v>
      </c>
      <c r="F1724" s="889"/>
      <c r="G1724" s="888">
        <v>30</v>
      </c>
      <c r="H1724" s="887">
        <f t="shared" si="126"/>
        <v>1</v>
      </c>
      <c r="I1724" s="887">
        <v>-244.44</v>
      </c>
      <c r="J1724" s="771">
        <f t="shared" si="127"/>
        <v>264.81</v>
      </c>
      <c r="K1724" s="887">
        <v>20.37</v>
      </c>
      <c r="L1724" s="772">
        <f t="shared" si="128"/>
        <v>7313.6500000000005</v>
      </c>
    </row>
    <row r="1725" spans="2:12" ht="15.75" x14ac:dyDescent="0.25">
      <c r="B1725" s="893" t="e">
        <v>#N/A</v>
      </c>
      <c r="C1725" s="892" t="s">
        <v>1051</v>
      </c>
      <c r="D1725" s="891">
        <v>43215</v>
      </c>
      <c r="E1725" s="890">
        <v>146.47</v>
      </c>
      <c r="F1725" s="889"/>
      <c r="G1725" s="888">
        <v>30</v>
      </c>
      <c r="H1725" s="887">
        <f t="shared" si="126"/>
        <v>3</v>
      </c>
      <c r="I1725" s="887">
        <v>-4.92</v>
      </c>
      <c r="J1725" s="771">
        <f t="shared" si="127"/>
        <v>18.04</v>
      </c>
      <c r="K1725" s="887">
        <v>13.12</v>
      </c>
      <c r="L1725" s="772">
        <f t="shared" si="128"/>
        <v>133.35</v>
      </c>
    </row>
    <row r="1726" spans="2:12" ht="15.75" x14ac:dyDescent="0.25">
      <c r="B1726" s="893" t="e">
        <v>#N/A</v>
      </c>
      <c r="C1726" s="892" t="s">
        <v>1052</v>
      </c>
      <c r="D1726" s="891">
        <v>43228</v>
      </c>
      <c r="E1726" s="890">
        <v>55.99</v>
      </c>
      <c r="F1726" s="889"/>
      <c r="G1726" s="888">
        <v>30</v>
      </c>
      <c r="H1726" s="887">
        <f t="shared" si="126"/>
        <v>3</v>
      </c>
      <c r="I1726" s="887">
        <v>-1.92</v>
      </c>
      <c r="J1726" s="771">
        <f t="shared" si="127"/>
        <v>6.72</v>
      </c>
      <c r="K1726" s="887">
        <v>4.8</v>
      </c>
      <c r="L1726" s="772">
        <f t="shared" si="128"/>
        <v>51.190000000000005</v>
      </c>
    </row>
    <row r="1727" spans="2:12" ht="15.75" x14ac:dyDescent="0.25">
      <c r="B1727" s="893" t="e">
        <v>#N/A</v>
      </c>
      <c r="C1727" s="892" t="s">
        <v>1054</v>
      </c>
      <c r="D1727" s="891">
        <v>43333</v>
      </c>
      <c r="E1727" s="890">
        <v>555.01</v>
      </c>
      <c r="F1727" s="889"/>
      <c r="G1727" s="888">
        <v>30</v>
      </c>
      <c r="H1727" s="887">
        <f t="shared" si="126"/>
        <v>3</v>
      </c>
      <c r="I1727" s="887">
        <v>-18.48</v>
      </c>
      <c r="J1727" s="771">
        <f t="shared" si="127"/>
        <v>61.599999999999994</v>
      </c>
      <c r="K1727" s="887">
        <v>43.12</v>
      </c>
      <c r="L1727" s="772">
        <f t="shared" si="128"/>
        <v>511.89</v>
      </c>
    </row>
    <row r="1728" spans="2:12" ht="15.75" x14ac:dyDescent="0.25">
      <c r="B1728" s="893" t="e">
        <v>#N/A</v>
      </c>
      <c r="C1728" s="892" t="s">
        <v>1055</v>
      </c>
      <c r="D1728" s="891">
        <v>43376</v>
      </c>
      <c r="E1728" s="890">
        <v>1079.8499999999999</v>
      </c>
      <c r="F1728" s="889"/>
      <c r="G1728" s="888">
        <v>30</v>
      </c>
      <c r="H1728" s="887">
        <f t="shared" si="126"/>
        <v>3</v>
      </c>
      <c r="I1728" s="887">
        <v>-36</v>
      </c>
      <c r="J1728" s="771">
        <f t="shared" si="127"/>
        <v>114</v>
      </c>
      <c r="K1728" s="887">
        <v>78</v>
      </c>
      <c r="L1728" s="772">
        <f t="shared" si="128"/>
        <v>1001.8499999999999</v>
      </c>
    </row>
    <row r="1729" spans="2:12" ht="15.75" x14ac:dyDescent="0.25">
      <c r="B1729" s="893" t="e">
        <v>#N/A</v>
      </c>
      <c r="C1729" s="892" t="s">
        <v>1056</v>
      </c>
      <c r="D1729" s="891">
        <v>43461</v>
      </c>
      <c r="E1729" s="890">
        <v>284.3</v>
      </c>
      <c r="F1729" s="889"/>
      <c r="G1729" s="888">
        <v>30</v>
      </c>
      <c r="H1729" s="887">
        <f t="shared" si="126"/>
        <v>3</v>
      </c>
      <c r="I1729" s="887">
        <v>-9.48</v>
      </c>
      <c r="J1729" s="771">
        <f t="shared" si="127"/>
        <v>27.650000000000002</v>
      </c>
      <c r="K1729" s="887">
        <v>18.170000000000002</v>
      </c>
      <c r="L1729" s="772">
        <f t="shared" si="128"/>
        <v>266.13</v>
      </c>
    </row>
    <row r="1730" spans="2:12" ht="15.75" x14ac:dyDescent="0.25">
      <c r="B1730" s="893" t="e">
        <v>#N/A</v>
      </c>
      <c r="C1730" s="892" t="s">
        <v>1057</v>
      </c>
      <c r="D1730" s="891">
        <v>43461</v>
      </c>
      <c r="E1730" s="890">
        <v>471.3</v>
      </c>
      <c r="F1730" s="889"/>
      <c r="G1730" s="888">
        <v>30</v>
      </c>
      <c r="H1730" s="887">
        <f t="shared" si="126"/>
        <v>3</v>
      </c>
      <c r="I1730" s="887">
        <v>-15.72</v>
      </c>
      <c r="J1730" s="771">
        <f t="shared" si="127"/>
        <v>45.85</v>
      </c>
      <c r="K1730" s="887">
        <v>30.13</v>
      </c>
      <c r="L1730" s="772">
        <f t="shared" si="128"/>
        <v>441.17</v>
      </c>
    </row>
    <row r="1731" spans="2:12" ht="15.75" x14ac:dyDescent="0.25">
      <c r="B1731" s="893" t="e">
        <v>#N/A</v>
      </c>
      <c r="C1731" s="892" t="s">
        <v>1058</v>
      </c>
      <c r="D1731" s="891">
        <v>43461</v>
      </c>
      <c r="E1731" s="890">
        <v>481.07</v>
      </c>
      <c r="F1731" s="889"/>
      <c r="G1731" s="888">
        <v>30</v>
      </c>
      <c r="H1731" s="887">
        <f t="shared" si="126"/>
        <v>3</v>
      </c>
      <c r="I1731" s="887">
        <v>-16.080000000000002</v>
      </c>
      <c r="J1731" s="771">
        <f t="shared" si="127"/>
        <v>46.900000000000006</v>
      </c>
      <c r="K1731" s="887">
        <v>30.82</v>
      </c>
      <c r="L1731" s="772">
        <f t="shared" si="128"/>
        <v>450.25</v>
      </c>
    </row>
    <row r="1732" spans="2:12" ht="15.75" x14ac:dyDescent="0.25">
      <c r="B1732" s="893" t="e">
        <v>#N/A</v>
      </c>
      <c r="C1732" s="892" t="s">
        <v>1059</v>
      </c>
      <c r="D1732" s="891">
        <v>43524</v>
      </c>
      <c r="E1732" s="890">
        <v>656.9</v>
      </c>
      <c r="F1732" s="889"/>
      <c r="G1732" s="888">
        <v>30</v>
      </c>
      <c r="H1732" s="887">
        <f t="shared" si="126"/>
        <v>2</v>
      </c>
      <c r="I1732" s="887">
        <v>-21.84</v>
      </c>
      <c r="J1732" s="771">
        <f t="shared" si="127"/>
        <v>61.89</v>
      </c>
      <c r="K1732" s="887">
        <v>40.049999999999997</v>
      </c>
      <c r="L1732" s="772">
        <f t="shared" si="128"/>
        <v>616.85</v>
      </c>
    </row>
    <row r="1733" spans="2:12" ht="15.75" x14ac:dyDescent="0.25">
      <c r="B1733" s="893" t="e">
        <v>#N/A</v>
      </c>
      <c r="C1733" s="892" t="s">
        <v>1060</v>
      </c>
      <c r="D1733" s="891">
        <v>43579</v>
      </c>
      <c r="E1733" s="890">
        <v>16.52</v>
      </c>
      <c r="F1733" s="889"/>
      <c r="G1733" s="888">
        <v>30</v>
      </c>
      <c r="H1733" s="887">
        <f t="shared" si="126"/>
        <v>2</v>
      </c>
      <c r="I1733" s="887">
        <v>-0.60000000000000009</v>
      </c>
      <c r="J1733" s="771">
        <f t="shared" si="127"/>
        <v>1.4000000000000001</v>
      </c>
      <c r="K1733" s="887">
        <v>0.8</v>
      </c>
      <c r="L1733" s="772">
        <f t="shared" si="128"/>
        <v>15.719999999999999</v>
      </c>
    </row>
    <row r="1734" spans="2:12" ht="15.75" x14ac:dyDescent="0.25">
      <c r="B1734" s="893" t="e">
        <v>#N/A</v>
      </c>
      <c r="C1734" s="892" t="s">
        <v>1061</v>
      </c>
      <c r="D1734" s="891">
        <v>43796</v>
      </c>
      <c r="E1734" s="890">
        <v>23.02</v>
      </c>
      <c r="F1734" s="889"/>
      <c r="G1734" s="888">
        <v>30</v>
      </c>
      <c r="H1734" s="887">
        <f t="shared" si="126"/>
        <v>2</v>
      </c>
      <c r="I1734" s="887">
        <v>-0.72</v>
      </c>
      <c r="J1734" s="771">
        <f t="shared" si="127"/>
        <v>1.5</v>
      </c>
      <c r="K1734" s="887">
        <v>0.78</v>
      </c>
      <c r="L1734" s="772">
        <f t="shared" si="128"/>
        <v>22.24</v>
      </c>
    </row>
    <row r="1735" spans="2:12" ht="15.75" x14ac:dyDescent="0.25">
      <c r="B1735" s="893" t="e">
        <v>#N/A</v>
      </c>
      <c r="C1735" s="892" t="s">
        <v>1062</v>
      </c>
      <c r="D1735" s="891">
        <v>43794</v>
      </c>
      <c r="E1735" s="890">
        <v>82.42</v>
      </c>
      <c r="F1735" s="889"/>
      <c r="G1735" s="888">
        <v>30</v>
      </c>
      <c r="H1735" s="887">
        <f t="shared" si="126"/>
        <v>2</v>
      </c>
      <c r="I1735" s="887">
        <v>-2.7600000000000002</v>
      </c>
      <c r="J1735" s="771">
        <f t="shared" si="127"/>
        <v>5.52</v>
      </c>
      <c r="K1735" s="887">
        <v>2.76</v>
      </c>
      <c r="L1735" s="772">
        <f t="shared" si="128"/>
        <v>79.66</v>
      </c>
    </row>
    <row r="1736" spans="2:12" ht="15.75" x14ac:dyDescent="0.25">
      <c r="B1736" s="893" t="e">
        <v>#N/A</v>
      </c>
      <c r="C1736" s="892" t="s">
        <v>1063</v>
      </c>
      <c r="D1736" s="891">
        <v>43864</v>
      </c>
      <c r="E1736" s="890">
        <v>1.6</v>
      </c>
      <c r="F1736" s="889"/>
      <c r="G1736" s="888">
        <v>30</v>
      </c>
      <c r="H1736" s="887">
        <f t="shared" ref="H1736:H1799" si="129">IF(E1736&lt;&gt;"",IF((TestEOY-D1736)/365&gt;G1736,G1736,ROUNDUP(((TestEOY-D1736)/365),0)),"")</f>
        <v>1</v>
      </c>
      <c r="I1736" s="887">
        <v>0</v>
      </c>
      <c r="J1736" s="771">
        <f t="shared" ref="J1736:J1799" si="130">K1736-I1736</f>
        <v>0</v>
      </c>
      <c r="K1736" s="887">
        <v>0</v>
      </c>
      <c r="L1736" s="772">
        <f t="shared" ref="L1736:L1799" si="131">IFERROR(IF(K1736&gt;E1736,0,(+E1736-K1736))-F1736,"")</f>
        <v>1.6</v>
      </c>
    </row>
    <row r="1737" spans="2:12" ht="15.75" x14ac:dyDescent="0.25">
      <c r="B1737" s="893" t="e">
        <v>#N/A</v>
      </c>
      <c r="C1737" s="892" t="s">
        <v>1064</v>
      </c>
      <c r="D1737" s="891">
        <v>43787</v>
      </c>
      <c r="E1737" s="890">
        <v>42.04</v>
      </c>
      <c r="F1737" s="889"/>
      <c r="G1737" s="888">
        <v>30</v>
      </c>
      <c r="H1737" s="887">
        <f t="shared" si="129"/>
        <v>2</v>
      </c>
      <c r="I1737" s="887">
        <v>-1.44</v>
      </c>
      <c r="J1737" s="771">
        <f t="shared" si="130"/>
        <v>1.68</v>
      </c>
      <c r="K1737" s="887">
        <v>0.24</v>
      </c>
      <c r="L1737" s="772">
        <f t="shared" si="131"/>
        <v>41.8</v>
      </c>
    </row>
    <row r="1738" spans="2:12" ht="15.75" x14ac:dyDescent="0.25">
      <c r="B1738" s="893" t="e">
        <v>#N/A</v>
      </c>
      <c r="C1738" s="892" t="s">
        <v>1065</v>
      </c>
      <c r="D1738" s="891">
        <v>44076</v>
      </c>
      <c r="E1738" s="890">
        <v>38.15</v>
      </c>
      <c r="F1738" s="889"/>
      <c r="G1738" s="888">
        <v>30</v>
      </c>
      <c r="H1738" s="887">
        <f t="shared" si="129"/>
        <v>1</v>
      </c>
      <c r="I1738" s="887">
        <v>-1.32</v>
      </c>
      <c r="J1738" s="771">
        <f t="shared" si="130"/>
        <v>1.54</v>
      </c>
      <c r="K1738" s="887">
        <v>0.22</v>
      </c>
      <c r="L1738" s="772">
        <f t="shared" si="131"/>
        <v>37.93</v>
      </c>
    </row>
    <row r="1739" spans="2:12" ht="15.75" x14ac:dyDescent="0.25">
      <c r="B1739" s="893" t="e">
        <v>#N/A</v>
      </c>
      <c r="C1739" s="892" t="s">
        <v>1066</v>
      </c>
      <c r="D1739" s="891">
        <v>44074</v>
      </c>
      <c r="E1739" s="890">
        <v>15.63</v>
      </c>
      <c r="F1739" s="889"/>
      <c r="G1739" s="888">
        <v>30</v>
      </c>
      <c r="H1739" s="887">
        <f t="shared" si="129"/>
        <v>1</v>
      </c>
      <c r="I1739" s="887">
        <v>-0.48</v>
      </c>
      <c r="J1739" s="771">
        <f t="shared" si="130"/>
        <v>0.52</v>
      </c>
      <c r="K1739" s="887">
        <v>0.04</v>
      </c>
      <c r="L1739" s="772">
        <f t="shared" si="131"/>
        <v>15.590000000000002</v>
      </c>
    </row>
    <row r="1740" spans="2:12" ht="15.75" x14ac:dyDescent="0.25">
      <c r="B1740" s="893" t="e">
        <v>#N/A</v>
      </c>
      <c r="C1740" s="892" t="s">
        <v>1067</v>
      </c>
      <c r="D1740" s="891">
        <v>44074</v>
      </c>
      <c r="E1740" s="890">
        <v>0.64</v>
      </c>
      <c r="F1740" s="889"/>
      <c r="G1740" s="888">
        <v>30</v>
      </c>
      <c r="H1740" s="887">
        <f t="shared" si="129"/>
        <v>1</v>
      </c>
      <c r="I1740" s="887">
        <v>0</v>
      </c>
      <c r="J1740" s="771">
        <f t="shared" si="130"/>
        <v>0</v>
      </c>
      <c r="K1740" s="887">
        <v>0</v>
      </c>
      <c r="L1740" s="772">
        <f t="shared" si="131"/>
        <v>0.64</v>
      </c>
    </row>
    <row r="1741" spans="2:12" ht="15.75" x14ac:dyDescent="0.25">
      <c r="B1741" s="893" t="e">
        <v>#N/A</v>
      </c>
      <c r="C1741" s="892" t="s">
        <v>1068</v>
      </c>
      <c r="D1741" s="891">
        <v>44152</v>
      </c>
      <c r="E1741" s="890">
        <v>53.55</v>
      </c>
      <c r="F1741" s="889"/>
      <c r="G1741" s="888">
        <v>30</v>
      </c>
      <c r="H1741" s="887">
        <f t="shared" si="129"/>
        <v>1</v>
      </c>
      <c r="I1741" s="887">
        <v>-1.7999999999999998</v>
      </c>
      <c r="J1741" s="771">
        <f t="shared" si="130"/>
        <v>1.9499999999999997</v>
      </c>
      <c r="K1741" s="887">
        <v>0.15</v>
      </c>
      <c r="L1741" s="772">
        <f t="shared" si="131"/>
        <v>53.4</v>
      </c>
    </row>
    <row r="1742" spans="2:12" ht="15.75" x14ac:dyDescent="0.25">
      <c r="B1742" s="893" t="e">
        <v>#N/A</v>
      </c>
      <c r="C1742" s="892" t="s">
        <v>1069</v>
      </c>
      <c r="D1742" s="891">
        <v>44152</v>
      </c>
      <c r="E1742" s="890">
        <v>5.03</v>
      </c>
      <c r="F1742" s="889"/>
      <c r="G1742" s="888">
        <v>30</v>
      </c>
      <c r="H1742" s="887">
        <f t="shared" si="129"/>
        <v>1</v>
      </c>
      <c r="I1742" s="887">
        <v>-0.12</v>
      </c>
      <c r="J1742" s="771">
        <f t="shared" si="130"/>
        <v>0.13</v>
      </c>
      <c r="K1742" s="887">
        <v>0.01</v>
      </c>
      <c r="L1742" s="772">
        <f t="shared" si="131"/>
        <v>5.0200000000000005</v>
      </c>
    </row>
    <row r="1743" spans="2:12" ht="15.75" x14ac:dyDescent="0.25">
      <c r="B1743" s="893" t="e">
        <v>#N/A</v>
      </c>
      <c r="C1743" s="892" t="s">
        <v>1070</v>
      </c>
      <c r="D1743" s="891">
        <v>44165</v>
      </c>
      <c r="E1743" s="890">
        <v>18.98</v>
      </c>
      <c r="F1743" s="889"/>
      <c r="G1743" s="888">
        <v>30</v>
      </c>
      <c r="H1743" s="887">
        <f t="shared" si="129"/>
        <v>1</v>
      </c>
      <c r="I1743" s="887">
        <v>-0.60000000000000009</v>
      </c>
      <c r="J1743" s="771">
        <f t="shared" si="130"/>
        <v>0.65000000000000013</v>
      </c>
      <c r="K1743" s="887">
        <v>0.05</v>
      </c>
      <c r="L1743" s="772">
        <f t="shared" si="131"/>
        <v>18.93</v>
      </c>
    </row>
    <row r="1744" spans="2:12" ht="15.75" x14ac:dyDescent="0.25">
      <c r="B1744" s="893" t="e">
        <v>#N/A</v>
      </c>
      <c r="C1744" s="892" t="s">
        <v>1071</v>
      </c>
      <c r="D1744" s="891">
        <v>44138</v>
      </c>
      <c r="E1744" s="890">
        <v>205.63</v>
      </c>
      <c r="F1744" s="889"/>
      <c r="G1744" s="888">
        <v>30</v>
      </c>
      <c r="H1744" s="887">
        <f t="shared" si="129"/>
        <v>1</v>
      </c>
      <c r="I1744" s="887">
        <v>-6.8400000000000007</v>
      </c>
      <c r="J1744" s="771">
        <f t="shared" si="130"/>
        <v>7.410000000000001</v>
      </c>
      <c r="K1744" s="887">
        <v>0.56999999999999995</v>
      </c>
      <c r="L1744" s="772">
        <f t="shared" si="131"/>
        <v>205.06</v>
      </c>
    </row>
    <row r="1745" spans="2:12" ht="15.75" x14ac:dyDescent="0.25">
      <c r="B1745" s="893" t="s">
        <v>312</v>
      </c>
      <c r="C1745" s="892" t="s">
        <v>1072</v>
      </c>
      <c r="D1745" s="891">
        <v>43672</v>
      </c>
      <c r="E1745" s="890">
        <v>117953.06</v>
      </c>
      <c r="F1745" s="889"/>
      <c r="G1745" s="888">
        <v>30</v>
      </c>
      <c r="H1745" s="887">
        <f t="shared" si="129"/>
        <v>2</v>
      </c>
      <c r="I1745" s="887">
        <v>-3931.8</v>
      </c>
      <c r="J1745" s="771">
        <f t="shared" si="130"/>
        <v>9174.2000000000007</v>
      </c>
      <c r="K1745" s="887">
        <v>5242.3999999999996</v>
      </c>
      <c r="L1745" s="772">
        <f t="shared" si="131"/>
        <v>112710.66</v>
      </c>
    </row>
    <row r="1746" spans="2:12" ht="15.75" x14ac:dyDescent="0.25">
      <c r="B1746" s="893" t="e">
        <v>#N/A</v>
      </c>
      <c r="C1746" s="892" t="s">
        <v>1072</v>
      </c>
      <c r="D1746" s="891">
        <v>43672</v>
      </c>
      <c r="E1746" s="890">
        <v>1039.76</v>
      </c>
      <c r="F1746" s="889"/>
      <c r="G1746" s="888">
        <v>30</v>
      </c>
      <c r="H1746" s="887">
        <f t="shared" si="129"/>
        <v>2</v>
      </c>
      <c r="I1746" s="887">
        <v>-34.68</v>
      </c>
      <c r="J1746" s="771">
        <f t="shared" si="130"/>
        <v>80.92</v>
      </c>
      <c r="K1746" s="887">
        <v>46.24</v>
      </c>
      <c r="L1746" s="772">
        <f t="shared" si="131"/>
        <v>993.52</v>
      </c>
    </row>
    <row r="1747" spans="2:12" ht="15.75" x14ac:dyDescent="0.25">
      <c r="B1747" s="893" t="s">
        <v>359</v>
      </c>
      <c r="C1747" s="892" t="s">
        <v>536</v>
      </c>
      <c r="D1747" s="891">
        <v>39082</v>
      </c>
      <c r="E1747" s="890">
        <v>277.04000000000002</v>
      </c>
      <c r="F1747" s="889"/>
      <c r="G1747" s="888">
        <v>50</v>
      </c>
      <c r="H1747" s="887">
        <f t="shared" si="129"/>
        <v>15</v>
      </c>
      <c r="I1747" s="887">
        <v>-5.5200000000000005</v>
      </c>
      <c r="J1747" s="771">
        <f t="shared" si="130"/>
        <v>83.39</v>
      </c>
      <c r="K1747" s="887">
        <v>77.87</v>
      </c>
      <c r="L1747" s="772">
        <f t="shared" si="131"/>
        <v>199.17000000000002</v>
      </c>
    </row>
    <row r="1748" spans="2:12" ht="15.75" x14ac:dyDescent="0.25">
      <c r="B1748" s="893" t="s">
        <v>359</v>
      </c>
      <c r="C1748" s="892" t="s">
        <v>536</v>
      </c>
      <c r="D1748" s="891">
        <v>39082</v>
      </c>
      <c r="E1748" s="890">
        <v>29.31</v>
      </c>
      <c r="F1748" s="889"/>
      <c r="G1748" s="888">
        <v>50</v>
      </c>
      <c r="H1748" s="887">
        <f t="shared" si="129"/>
        <v>15</v>
      </c>
      <c r="I1748" s="887">
        <v>-0.60000000000000009</v>
      </c>
      <c r="J1748" s="771">
        <f t="shared" si="130"/>
        <v>8.9699999999999989</v>
      </c>
      <c r="K1748" s="887">
        <v>8.3699999999999992</v>
      </c>
      <c r="L1748" s="772">
        <f t="shared" si="131"/>
        <v>20.939999999999998</v>
      </c>
    </row>
    <row r="1749" spans="2:12" ht="15.75" x14ac:dyDescent="0.25">
      <c r="B1749" s="893" t="s">
        <v>359</v>
      </c>
      <c r="C1749" s="892" t="s">
        <v>536</v>
      </c>
      <c r="D1749" s="891">
        <v>39082</v>
      </c>
      <c r="E1749" s="890">
        <v>1036.32</v>
      </c>
      <c r="F1749" s="889"/>
      <c r="G1749" s="888">
        <v>50</v>
      </c>
      <c r="H1749" s="887">
        <f t="shared" si="129"/>
        <v>15</v>
      </c>
      <c r="I1749" s="887">
        <v>-20.759999999999998</v>
      </c>
      <c r="J1749" s="771">
        <f t="shared" si="130"/>
        <v>312.93</v>
      </c>
      <c r="K1749" s="887">
        <v>292.17</v>
      </c>
      <c r="L1749" s="772">
        <f t="shared" si="131"/>
        <v>744.14999999999986</v>
      </c>
    </row>
    <row r="1750" spans="2:12" ht="15.75" x14ac:dyDescent="0.25">
      <c r="B1750" s="893" t="s">
        <v>359</v>
      </c>
      <c r="C1750" s="892" t="s">
        <v>536</v>
      </c>
      <c r="D1750" s="891">
        <v>39082</v>
      </c>
      <c r="E1750" s="890">
        <v>14585.07</v>
      </c>
      <c r="F1750" s="889"/>
      <c r="G1750" s="888">
        <v>50</v>
      </c>
      <c r="H1750" s="887">
        <f t="shared" si="129"/>
        <v>15</v>
      </c>
      <c r="I1750" s="887">
        <v>-292.8</v>
      </c>
      <c r="J1750" s="771">
        <f t="shared" si="130"/>
        <v>4409.9000000000005</v>
      </c>
      <c r="K1750" s="887">
        <v>4117.1000000000004</v>
      </c>
      <c r="L1750" s="772">
        <f t="shared" si="131"/>
        <v>10467.969999999999</v>
      </c>
    </row>
    <row r="1751" spans="2:12" ht="15.75" x14ac:dyDescent="0.25">
      <c r="B1751" s="893" t="s">
        <v>359</v>
      </c>
      <c r="C1751" s="892" t="s">
        <v>536</v>
      </c>
      <c r="D1751" s="891">
        <v>39082</v>
      </c>
      <c r="E1751" s="890">
        <v>1926.76</v>
      </c>
      <c r="F1751" s="889"/>
      <c r="G1751" s="888">
        <v>50</v>
      </c>
      <c r="H1751" s="887">
        <f t="shared" si="129"/>
        <v>15</v>
      </c>
      <c r="I1751" s="887">
        <v>-38.64</v>
      </c>
      <c r="J1751" s="771">
        <f t="shared" si="130"/>
        <v>582.19999999999993</v>
      </c>
      <c r="K1751" s="887">
        <v>543.55999999999995</v>
      </c>
      <c r="L1751" s="772">
        <f t="shared" si="131"/>
        <v>1383.2</v>
      </c>
    </row>
    <row r="1752" spans="2:12" ht="15.75" x14ac:dyDescent="0.25">
      <c r="B1752" s="893" t="s">
        <v>359</v>
      </c>
      <c r="C1752" s="892" t="s">
        <v>536</v>
      </c>
      <c r="D1752" s="891">
        <v>39082</v>
      </c>
      <c r="E1752" s="890">
        <v>567.20000000000005</v>
      </c>
      <c r="F1752" s="889"/>
      <c r="G1752" s="888">
        <v>50</v>
      </c>
      <c r="H1752" s="887">
        <f t="shared" si="129"/>
        <v>15</v>
      </c>
      <c r="I1752" s="887">
        <v>-11.4</v>
      </c>
      <c r="J1752" s="771">
        <f t="shared" si="130"/>
        <v>171.62</v>
      </c>
      <c r="K1752" s="887">
        <v>160.22</v>
      </c>
      <c r="L1752" s="772">
        <f t="shared" si="131"/>
        <v>406.98</v>
      </c>
    </row>
    <row r="1753" spans="2:12" ht="15.75" x14ac:dyDescent="0.25">
      <c r="B1753" s="893" t="s">
        <v>359</v>
      </c>
      <c r="C1753" s="892" t="s">
        <v>536</v>
      </c>
      <c r="D1753" s="891">
        <v>39082</v>
      </c>
      <c r="E1753" s="890">
        <v>9831.86</v>
      </c>
      <c r="F1753" s="889"/>
      <c r="G1753" s="888">
        <v>50</v>
      </c>
      <c r="H1753" s="887">
        <f t="shared" si="129"/>
        <v>15</v>
      </c>
      <c r="I1753" s="887">
        <v>-197.04000000000002</v>
      </c>
      <c r="J1753" s="771">
        <f t="shared" si="130"/>
        <v>2969.63</v>
      </c>
      <c r="K1753" s="887">
        <v>2772.59</v>
      </c>
      <c r="L1753" s="772">
        <f t="shared" si="131"/>
        <v>7059.27</v>
      </c>
    </row>
    <row r="1754" spans="2:12" ht="15.75" x14ac:dyDescent="0.25">
      <c r="B1754" s="893" t="s">
        <v>359</v>
      </c>
      <c r="C1754" s="892" t="s">
        <v>536</v>
      </c>
      <c r="D1754" s="891">
        <v>39082</v>
      </c>
      <c r="E1754" s="890">
        <v>1045.02</v>
      </c>
      <c r="F1754" s="889"/>
      <c r="G1754" s="888">
        <v>50</v>
      </c>
      <c r="H1754" s="887">
        <f t="shared" si="129"/>
        <v>15</v>
      </c>
      <c r="I1754" s="887">
        <v>-21</v>
      </c>
      <c r="J1754" s="771">
        <f t="shared" si="130"/>
        <v>315.67</v>
      </c>
      <c r="K1754" s="887">
        <v>294.67</v>
      </c>
      <c r="L1754" s="772">
        <f t="shared" si="131"/>
        <v>750.34999999999991</v>
      </c>
    </row>
    <row r="1755" spans="2:12" ht="15.75" x14ac:dyDescent="0.25">
      <c r="B1755" s="893" t="s">
        <v>359</v>
      </c>
      <c r="C1755" s="892" t="s">
        <v>536</v>
      </c>
      <c r="D1755" s="891">
        <v>39082</v>
      </c>
      <c r="E1755" s="890">
        <v>34442.730000000003</v>
      </c>
      <c r="F1755" s="889"/>
      <c r="G1755" s="888">
        <v>50</v>
      </c>
      <c r="H1755" s="887">
        <f t="shared" si="129"/>
        <v>15</v>
      </c>
      <c r="I1755" s="887">
        <v>-691.44</v>
      </c>
      <c r="J1755" s="771">
        <f t="shared" si="130"/>
        <v>10413.93</v>
      </c>
      <c r="K1755" s="887">
        <v>9722.49</v>
      </c>
      <c r="L1755" s="772">
        <f t="shared" si="131"/>
        <v>24720.240000000005</v>
      </c>
    </row>
    <row r="1756" spans="2:12" ht="15.75" x14ac:dyDescent="0.25">
      <c r="B1756" s="893" t="s">
        <v>359</v>
      </c>
      <c r="C1756" s="892" t="s">
        <v>536</v>
      </c>
      <c r="D1756" s="891">
        <v>39082</v>
      </c>
      <c r="E1756" s="890">
        <v>77772.92</v>
      </c>
      <c r="F1756" s="889"/>
      <c r="G1756" s="888">
        <v>50</v>
      </c>
      <c r="H1756" s="887">
        <f t="shared" si="129"/>
        <v>15</v>
      </c>
      <c r="I1756" s="887">
        <v>-1558.44</v>
      </c>
      <c r="J1756" s="771">
        <f t="shared" si="130"/>
        <v>23488.829999999998</v>
      </c>
      <c r="K1756" s="887">
        <v>21930.39</v>
      </c>
      <c r="L1756" s="772">
        <f t="shared" si="131"/>
        <v>55842.53</v>
      </c>
    </row>
    <row r="1757" spans="2:12" ht="15.75" x14ac:dyDescent="0.25">
      <c r="B1757" s="893" t="s">
        <v>359</v>
      </c>
      <c r="C1757" s="892" t="s">
        <v>536</v>
      </c>
      <c r="D1757" s="891">
        <v>39082</v>
      </c>
      <c r="E1757" s="890">
        <v>1651.83</v>
      </c>
      <c r="F1757" s="889"/>
      <c r="G1757" s="888">
        <v>50</v>
      </c>
      <c r="H1757" s="887">
        <f t="shared" si="129"/>
        <v>15</v>
      </c>
      <c r="I1757" s="887">
        <v>-33.120000000000005</v>
      </c>
      <c r="J1757" s="771">
        <f t="shared" si="130"/>
        <v>499.07</v>
      </c>
      <c r="K1757" s="887">
        <v>465.95</v>
      </c>
      <c r="L1757" s="772">
        <f t="shared" si="131"/>
        <v>1185.8799999999999</v>
      </c>
    </row>
    <row r="1758" spans="2:12" ht="15.75" x14ac:dyDescent="0.25">
      <c r="B1758" s="893" t="s">
        <v>359</v>
      </c>
      <c r="C1758" s="892" t="s">
        <v>536</v>
      </c>
      <c r="D1758" s="891">
        <v>39082</v>
      </c>
      <c r="E1758" s="890">
        <v>48225.4</v>
      </c>
      <c r="F1758" s="889"/>
      <c r="G1758" s="888">
        <v>50</v>
      </c>
      <c r="H1758" s="887">
        <f t="shared" si="129"/>
        <v>15</v>
      </c>
      <c r="I1758" s="887">
        <v>-968.16000000000008</v>
      </c>
      <c r="J1758" s="771">
        <f t="shared" si="130"/>
        <v>14581.48</v>
      </c>
      <c r="K1758" s="887">
        <v>13613.32</v>
      </c>
      <c r="L1758" s="772">
        <f t="shared" si="131"/>
        <v>34612.080000000002</v>
      </c>
    </row>
    <row r="1759" spans="2:12" ht="15.75" x14ac:dyDescent="0.25">
      <c r="B1759" s="893" t="s">
        <v>359</v>
      </c>
      <c r="C1759" s="892" t="s">
        <v>536</v>
      </c>
      <c r="D1759" s="891">
        <v>39082</v>
      </c>
      <c r="E1759" s="890">
        <v>21905.87</v>
      </c>
      <c r="F1759" s="889"/>
      <c r="G1759" s="888">
        <v>50</v>
      </c>
      <c r="H1759" s="887">
        <f t="shared" si="129"/>
        <v>15</v>
      </c>
      <c r="I1759" s="887">
        <v>-439.79999999999995</v>
      </c>
      <c r="J1759" s="771">
        <f t="shared" si="130"/>
        <v>6623.7</v>
      </c>
      <c r="K1759" s="887">
        <v>6183.9</v>
      </c>
      <c r="L1759" s="772">
        <f t="shared" si="131"/>
        <v>15721.97</v>
      </c>
    </row>
    <row r="1760" spans="2:12" ht="15.75" x14ac:dyDescent="0.25">
      <c r="B1760" s="893" t="s">
        <v>359</v>
      </c>
      <c r="C1760" s="892" t="s">
        <v>536</v>
      </c>
      <c r="D1760" s="891">
        <v>39082</v>
      </c>
      <c r="E1760" s="890">
        <v>1795.84</v>
      </c>
      <c r="F1760" s="889"/>
      <c r="G1760" s="888">
        <v>50</v>
      </c>
      <c r="H1760" s="887">
        <f t="shared" si="129"/>
        <v>15</v>
      </c>
      <c r="I1760" s="887">
        <v>-36</v>
      </c>
      <c r="J1760" s="771">
        <f t="shared" si="130"/>
        <v>542.69000000000005</v>
      </c>
      <c r="K1760" s="887">
        <v>506.69</v>
      </c>
      <c r="L1760" s="772">
        <f t="shared" si="131"/>
        <v>1289.1499999999999</v>
      </c>
    </row>
    <row r="1761" spans="2:12" ht="15.75" x14ac:dyDescent="0.25">
      <c r="B1761" s="893" t="s">
        <v>359</v>
      </c>
      <c r="C1761" s="892" t="s">
        <v>536</v>
      </c>
      <c r="D1761" s="891">
        <v>39082</v>
      </c>
      <c r="E1761" s="890">
        <v>3540.1</v>
      </c>
      <c r="F1761" s="889"/>
      <c r="G1761" s="888">
        <v>50</v>
      </c>
      <c r="H1761" s="887">
        <f t="shared" si="129"/>
        <v>15</v>
      </c>
      <c r="I1761" s="887">
        <v>-70.92</v>
      </c>
      <c r="J1761" s="771">
        <f t="shared" si="130"/>
        <v>1069.01</v>
      </c>
      <c r="K1761" s="887">
        <v>998.09</v>
      </c>
      <c r="L1761" s="772">
        <f t="shared" si="131"/>
        <v>2542.0099999999998</v>
      </c>
    </row>
    <row r="1762" spans="2:12" ht="15.75" x14ac:dyDescent="0.25">
      <c r="B1762" s="893" t="s">
        <v>359</v>
      </c>
      <c r="C1762" s="892" t="s">
        <v>536</v>
      </c>
      <c r="D1762" s="891">
        <v>39082</v>
      </c>
      <c r="E1762" s="890">
        <v>3540.1</v>
      </c>
      <c r="F1762" s="889"/>
      <c r="G1762" s="888">
        <v>50</v>
      </c>
      <c r="H1762" s="887">
        <f t="shared" si="129"/>
        <v>15</v>
      </c>
      <c r="I1762" s="887">
        <v>-70.92</v>
      </c>
      <c r="J1762" s="771">
        <f t="shared" si="130"/>
        <v>1069.01</v>
      </c>
      <c r="K1762" s="887">
        <v>998.09</v>
      </c>
      <c r="L1762" s="772">
        <f t="shared" si="131"/>
        <v>2542.0099999999998</v>
      </c>
    </row>
    <row r="1763" spans="2:12" ht="15.75" x14ac:dyDescent="0.25">
      <c r="B1763" s="893" t="s">
        <v>359</v>
      </c>
      <c r="C1763" s="892" t="s">
        <v>536</v>
      </c>
      <c r="D1763" s="891">
        <v>39082</v>
      </c>
      <c r="E1763" s="890">
        <v>3540.1</v>
      </c>
      <c r="F1763" s="889"/>
      <c r="G1763" s="888">
        <v>50</v>
      </c>
      <c r="H1763" s="887">
        <f t="shared" si="129"/>
        <v>15</v>
      </c>
      <c r="I1763" s="887">
        <v>-70.92</v>
      </c>
      <c r="J1763" s="771">
        <f t="shared" si="130"/>
        <v>1069.01</v>
      </c>
      <c r="K1763" s="887">
        <v>998.09</v>
      </c>
      <c r="L1763" s="772">
        <f t="shared" si="131"/>
        <v>2542.0099999999998</v>
      </c>
    </row>
    <row r="1764" spans="2:12" ht="15.75" x14ac:dyDescent="0.25">
      <c r="B1764" s="893" t="s">
        <v>359</v>
      </c>
      <c r="C1764" s="892" t="s">
        <v>536</v>
      </c>
      <c r="D1764" s="891">
        <v>39082</v>
      </c>
      <c r="E1764" s="890">
        <v>3540.1</v>
      </c>
      <c r="F1764" s="889"/>
      <c r="G1764" s="888">
        <v>50</v>
      </c>
      <c r="H1764" s="887">
        <f t="shared" si="129"/>
        <v>15</v>
      </c>
      <c r="I1764" s="887">
        <v>-70.92</v>
      </c>
      <c r="J1764" s="771">
        <f t="shared" si="130"/>
        <v>1069.01</v>
      </c>
      <c r="K1764" s="887">
        <v>998.09</v>
      </c>
      <c r="L1764" s="772">
        <f t="shared" si="131"/>
        <v>2542.0099999999998</v>
      </c>
    </row>
    <row r="1765" spans="2:12" ht="15.75" x14ac:dyDescent="0.25">
      <c r="B1765" s="893" t="s">
        <v>359</v>
      </c>
      <c r="C1765" s="892" t="s">
        <v>536</v>
      </c>
      <c r="D1765" s="891">
        <v>39447</v>
      </c>
      <c r="E1765" s="890">
        <v>257250.22</v>
      </c>
      <c r="F1765" s="889"/>
      <c r="G1765" s="888">
        <v>50</v>
      </c>
      <c r="H1765" s="887">
        <f t="shared" si="129"/>
        <v>14</v>
      </c>
      <c r="I1765" s="887">
        <v>-5164.08</v>
      </c>
      <c r="J1765" s="771">
        <f t="shared" si="130"/>
        <v>72633.67</v>
      </c>
      <c r="K1765" s="887">
        <v>67469.59</v>
      </c>
      <c r="L1765" s="772">
        <f t="shared" si="131"/>
        <v>189780.63</v>
      </c>
    </row>
    <row r="1766" spans="2:12" ht="15.75" x14ac:dyDescent="0.25">
      <c r="B1766" s="893" t="s">
        <v>359</v>
      </c>
      <c r="C1766" s="892" t="s">
        <v>536</v>
      </c>
      <c r="D1766" s="891">
        <v>39447</v>
      </c>
      <c r="E1766" s="890">
        <v>1029.8</v>
      </c>
      <c r="F1766" s="889"/>
      <c r="G1766" s="888">
        <v>50</v>
      </c>
      <c r="H1766" s="887">
        <f t="shared" si="129"/>
        <v>14</v>
      </c>
      <c r="I1766" s="887">
        <v>-20.64</v>
      </c>
      <c r="J1766" s="771">
        <f t="shared" si="130"/>
        <v>288.56</v>
      </c>
      <c r="K1766" s="887">
        <v>267.92</v>
      </c>
      <c r="L1766" s="772">
        <f t="shared" si="131"/>
        <v>761.87999999999988</v>
      </c>
    </row>
    <row r="1767" spans="2:12" ht="15.75" x14ac:dyDescent="0.25">
      <c r="B1767" s="893" t="s">
        <v>359</v>
      </c>
      <c r="C1767" s="892" t="s">
        <v>536</v>
      </c>
      <c r="D1767" s="891">
        <v>39447</v>
      </c>
      <c r="E1767" s="890">
        <v>3148.73</v>
      </c>
      <c r="F1767" s="889"/>
      <c r="G1767" s="888">
        <v>50</v>
      </c>
      <c r="H1767" s="887">
        <f t="shared" si="129"/>
        <v>14</v>
      </c>
      <c r="I1767" s="887">
        <v>-63.240000000000009</v>
      </c>
      <c r="J1767" s="771">
        <f t="shared" si="130"/>
        <v>889.33</v>
      </c>
      <c r="K1767" s="887">
        <v>826.09</v>
      </c>
      <c r="L1767" s="772">
        <f t="shared" si="131"/>
        <v>2322.64</v>
      </c>
    </row>
    <row r="1768" spans="2:12" ht="15.75" x14ac:dyDescent="0.25">
      <c r="B1768" s="893" t="s">
        <v>359</v>
      </c>
      <c r="C1768" s="892" t="s">
        <v>536</v>
      </c>
      <c r="D1768" s="891">
        <v>39447</v>
      </c>
      <c r="E1768" s="890">
        <v>15696.82</v>
      </c>
      <c r="F1768" s="889"/>
      <c r="G1768" s="888">
        <v>50</v>
      </c>
      <c r="H1768" s="887">
        <f t="shared" si="129"/>
        <v>14</v>
      </c>
      <c r="I1768" s="887">
        <v>-315.12</v>
      </c>
      <c r="J1768" s="771">
        <f t="shared" si="130"/>
        <v>4432.12</v>
      </c>
      <c r="K1768" s="887">
        <v>4117</v>
      </c>
      <c r="L1768" s="772">
        <f t="shared" si="131"/>
        <v>11579.82</v>
      </c>
    </row>
    <row r="1769" spans="2:12" ht="15.75" x14ac:dyDescent="0.25">
      <c r="B1769" s="893" t="s">
        <v>359</v>
      </c>
      <c r="C1769" s="892" t="s">
        <v>536</v>
      </c>
      <c r="D1769" s="891">
        <v>39447</v>
      </c>
      <c r="E1769" s="890">
        <v>76.81</v>
      </c>
      <c r="F1769" s="889"/>
      <c r="G1769" s="888">
        <v>50</v>
      </c>
      <c r="H1769" s="887">
        <f t="shared" si="129"/>
        <v>14</v>
      </c>
      <c r="I1769" s="887">
        <v>-1.56</v>
      </c>
      <c r="J1769" s="771">
        <f t="shared" si="130"/>
        <v>21.849999999999998</v>
      </c>
      <c r="K1769" s="887">
        <v>20.29</v>
      </c>
      <c r="L1769" s="772">
        <f t="shared" si="131"/>
        <v>56.52</v>
      </c>
    </row>
    <row r="1770" spans="2:12" ht="15.75" x14ac:dyDescent="0.25">
      <c r="B1770" s="893" t="s">
        <v>359</v>
      </c>
      <c r="C1770" s="892" t="s">
        <v>536</v>
      </c>
      <c r="D1770" s="891">
        <v>39447</v>
      </c>
      <c r="E1770" s="890">
        <v>21025.72</v>
      </c>
      <c r="F1770" s="889"/>
      <c r="G1770" s="888">
        <v>50</v>
      </c>
      <c r="H1770" s="887">
        <f t="shared" si="129"/>
        <v>14</v>
      </c>
      <c r="I1770" s="887">
        <v>-421.32</v>
      </c>
      <c r="J1770" s="771">
        <f t="shared" si="130"/>
        <v>5929.63</v>
      </c>
      <c r="K1770" s="887">
        <v>5508.31</v>
      </c>
      <c r="L1770" s="772">
        <f t="shared" si="131"/>
        <v>15517.41</v>
      </c>
    </row>
    <row r="1771" spans="2:12" ht="15.75" x14ac:dyDescent="0.25">
      <c r="B1771" s="893" t="s">
        <v>359</v>
      </c>
      <c r="C1771" s="892" t="s">
        <v>536</v>
      </c>
      <c r="D1771" s="891">
        <v>39447</v>
      </c>
      <c r="E1771" s="890">
        <v>1191.68</v>
      </c>
      <c r="F1771" s="889"/>
      <c r="G1771" s="888">
        <v>50</v>
      </c>
      <c r="H1771" s="887">
        <f t="shared" si="129"/>
        <v>14</v>
      </c>
      <c r="I1771" s="887">
        <v>-23.88</v>
      </c>
      <c r="J1771" s="771">
        <f t="shared" si="130"/>
        <v>336.08</v>
      </c>
      <c r="K1771" s="887">
        <v>312.2</v>
      </c>
      <c r="L1771" s="772">
        <f t="shared" si="131"/>
        <v>879.48</v>
      </c>
    </row>
    <row r="1772" spans="2:12" ht="15.75" x14ac:dyDescent="0.25">
      <c r="B1772" s="893" t="s">
        <v>359</v>
      </c>
      <c r="C1772" s="892" t="s">
        <v>536</v>
      </c>
      <c r="D1772" s="891">
        <v>39447</v>
      </c>
      <c r="E1772" s="890">
        <v>268.77999999999997</v>
      </c>
      <c r="F1772" s="889"/>
      <c r="G1772" s="888">
        <v>50</v>
      </c>
      <c r="H1772" s="887">
        <f t="shared" si="129"/>
        <v>14</v>
      </c>
      <c r="I1772" s="887">
        <v>-5.4</v>
      </c>
      <c r="J1772" s="771">
        <f t="shared" si="130"/>
        <v>75.930000000000007</v>
      </c>
      <c r="K1772" s="887">
        <v>70.53</v>
      </c>
      <c r="L1772" s="772">
        <f t="shared" si="131"/>
        <v>198.24999999999997</v>
      </c>
    </row>
    <row r="1773" spans="2:12" ht="15.75" x14ac:dyDescent="0.25">
      <c r="B1773" s="893" t="s">
        <v>359</v>
      </c>
      <c r="C1773" s="892" t="s">
        <v>536</v>
      </c>
      <c r="D1773" s="891">
        <v>39447</v>
      </c>
      <c r="E1773" s="890">
        <v>17876.95</v>
      </c>
      <c r="F1773" s="889"/>
      <c r="G1773" s="888">
        <v>50</v>
      </c>
      <c r="H1773" s="887">
        <f t="shared" si="129"/>
        <v>14</v>
      </c>
      <c r="I1773" s="887">
        <v>-358.20000000000005</v>
      </c>
      <c r="J1773" s="771">
        <f t="shared" si="130"/>
        <v>5041.3999999999996</v>
      </c>
      <c r="K1773" s="887">
        <v>4683.2</v>
      </c>
      <c r="L1773" s="772">
        <f t="shared" si="131"/>
        <v>13193.75</v>
      </c>
    </row>
    <row r="1774" spans="2:12" ht="15.75" x14ac:dyDescent="0.25">
      <c r="B1774" s="893" t="s">
        <v>359</v>
      </c>
      <c r="C1774" s="892" t="s">
        <v>536</v>
      </c>
      <c r="D1774" s="891">
        <v>39447</v>
      </c>
      <c r="E1774" s="890">
        <v>58860.82</v>
      </c>
      <c r="F1774" s="889"/>
      <c r="G1774" s="888">
        <v>50</v>
      </c>
      <c r="H1774" s="887">
        <f t="shared" si="129"/>
        <v>14</v>
      </c>
      <c r="I1774" s="887">
        <v>-1181.52</v>
      </c>
      <c r="J1774" s="771">
        <f t="shared" si="130"/>
        <v>16619.239999999998</v>
      </c>
      <c r="K1774" s="887">
        <v>15437.72</v>
      </c>
      <c r="L1774" s="772">
        <f t="shared" si="131"/>
        <v>43423.1</v>
      </c>
    </row>
    <row r="1775" spans="2:12" ht="15.75" x14ac:dyDescent="0.25">
      <c r="B1775" s="893" t="s">
        <v>359</v>
      </c>
      <c r="C1775" s="892" t="s">
        <v>536</v>
      </c>
      <c r="D1775" s="891">
        <v>39447</v>
      </c>
      <c r="E1775" s="890">
        <v>117.32</v>
      </c>
      <c r="F1775" s="889"/>
      <c r="G1775" s="888">
        <v>50</v>
      </c>
      <c r="H1775" s="887">
        <f t="shared" si="129"/>
        <v>14</v>
      </c>
      <c r="I1775" s="887">
        <v>-2.4000000000000004</v>
      </c>
      <c r="J1775" s="771">
        <f t="shared" si="130"/>
        <v>33.53</v>
      </c>
      <c r="K1775" s="887">
        <v>31.13</v>
      </c>
      <c r="L1775" s="772">
        <f t="shared" si="131"/>
        <v>86.19</v>
      </c>
    </row>
    <row r="1776" spans="2:12" ht="15.75" x14ac:dyDescent="0.25">
      <c r="B1776" s="893" t="s">
        <v>359</v>
      </c>
      <c r="C1776" s="892" t="s">
        <v>536</v>
      </c>
      <c r="D1776" s="891">
        <v>39447</v>
      </c>
      <c r="E1776" s="890">
        <v>4881.51</v>
      </c>
      <c r="F1776" s="889"/>
      <c r="G1776" s="888">
        <v>50</v>
      </c>
      <c r="H1776" s="887">
        <f t="shared" si="129"/>
        <v>14</v>
      </c>
      <c r="I1776" s="887">
        <v>-98.039999999999992</v>
      </c>
      <c r="J1776" s="771">
        <f t="shared" si="130"/>
        <v>1378.72</v>
      </c>
      <c r="K1776" s="887">
        <v>1280.68</v>
      </c>
      <c r="L1776" s="772">
        <f t="shared" si="131"/>
        <v>3600.83</v>
      </c>
    </row>
    <row r="1777" spans="2:12" ht="15.75" x14ac:dyDescent="0.25">
      <c r="B1777" s="893" t="s">
        <v>359</v>
      </c>
      <c r="C1777" s="892" t="s">
        <v>536</v>
      </c>
      <c r="D1777" s="891">
        <v>39447</v>
      </c>
      <c r="E1777" s="890">
        <v>58086.6</v>
      </c>
      <c r="F1777" s="889"/>
      <c r="G1777" s="888">
        <v>50</v>
      </c>
      <c r="H1777" s="887">
        <f t="shared" si="129"/>
        <v>14</v>
      </c>
      <c r="I1777" s="887">
        <v>-1166.04</v>
      </c>
      <c r="J1777" s="771">
        <f t="shared" si="130"/>
        <v>16400.55</v>
      </c>
      <c r="K1777" s="887">
        <v>15234.51</v>
      </c>
      <c r="L1777" s="772">
        <f t="shared" si="131"/>
        <v>42852.09</v>
      </c>
    </row>
    <row r="1778" spans="2:12" ht="15.75" x14ac:dyDescent="0.25">
      <c r="B1778" s="893" t="s">
        <v>359</v>
      </c>
      <c r="C1778" s="892" t="s">
        <v>536</v>
      </c>
      <c r="D1778" s="891">
        <v>39447</v>
      </c>
      <c r="E1778" s="890">
        <v>12992.86</v>
      </c>
      <c r="F1778" s="889"/>
      <c r="G1778" s="888">
        <v>50</v>
      </c>
      <c r="H1778" s="887">
        <f t="shared" si="129"/>
        <v>14</v>
      </c>
      <c r="I1778" s="887">
        <v>-260.39999999999998</v>
      </c>
      <c r="J1778" s="771">
        <f t="shared" si="130"/>
        <v>3664.07</v>
      </c>
      <c r="K1778" s="887">
        <v>3403.67</v>
      </c>
      <c r="L1778" s="772">
        <f t="shared" si="131"/>
        <v>9589.19</v>
      </c>
    </row>
    <row r="1779" spans="2:12" ht="15.75" x14ac:dyDescent="0.25">
      <c r="B1779" s="893" t="s">
        <v>359</v>
      </c>
      <c r="C1779" s="892" t="s">
        <v>536</v>
      </c>
      <c r="D1779" s="891">
        <v>39447</v>
      </c>
      <c r="E1779" s="890">
        <v>12992.86</v>
      </c>
      <c r="F1779" s="889"/>
      <c r="G1779" s="888">
        <v>50</v>
      </c>
      <c r="H1779" s="887">
        <f t="shared" si="129"/>
        <v>14</v>
      </c>
      <c r="I1779" s="887">
        <v>-260.39999999999998</v>
      </c>
      <c r="J1779" s="771">
        <f t="shared" si="130"/>
        <v>3664.07</v>
      </c>
      <c r="K1779" s="887">
        <v>3403.67</v>
      </c>
      <c r="L1779" s="772">
        <f t="shared" si="131"/>
        <v>9589.19</v>
      </c>
    </row>
    <row r="1780" spans="2:12" ht="15.75" x14ac:dyDescent="0.25">
      <c r="B1780" s="893" t="s">
        <v>359</v>
      </c>
      <c r="C1780" s="892" t="s">
        <v>536</v>
      </c>
      <c r="D1780" s="891">
        <v>39447</v>
      </c>
      <c r="E1780" s="890">
        <v>500</v>
      </c>
      <c r="F1780" s="889"/>
      <c r="G1780" s="888">
        <v>50</v>
      </c>
      <c r="H1780" s="887">
        <f t="shared" si="129"/>
        <v>14</v>
      </c>
      <c r="I1780" s="887">
        <v>-10.08</v>
      </c>
      <c r="J1780" s="771">
        <f t="shared" si="130"/>
        <v>141.01000000000002</v>
      </c>
      <c r="K1780" s="887">
        <v>130.93</v>
      </c>
      <c r="L1780" s="772">
        <f t="shared" si="131"/>
        <v>369.07</v>
      </c>
    </row>
    <row r="1781" spans="2:12" ht="15.75" x14ac:dyDescent="0.25">
      <c r="B1781" s="893" t="s">
        <v>359</v>
      </c>
      <c r="C1781" s="892" t="s">
        <v>536</v>
      </c>
      <c r="D1781" s="891">
        <v>39447</v>
      </c>
      <c r="E1781" s="890">
        <v>48500</v>
      </c>
      <c r="F1781" s="889"/>
      <c r="G1781" s="888">
        <v>50</v>
      </c>
      <c r="H1781" s="887">
        <f t="shared" si="129"/>
        <v>14</v>
      </c>
      <c r="I1781" s="887">
        <v>-971.76</v>
      </c>
      <c r="J1781" s="771">
        <f t="shared" si="130"/>
        <v>13676.960000000001</v>
      </c>
      <c r="K1781" s="887">
        <v>12705.2</v>
      </c>
      <c r="L1781" s="772">
        <f t="shared" si="131"/>
        <v>35794.800000000003</v>
      </c>
    </row>
    <row r="1782" spans="2:12" ht="15.75" x14ac:dyDescent="0.25">
      <c r="B1782" s="893" t="s">
        <v>359</v>
      </c>
      <c r="C1782" s="892" t="s">
        <v>536</v>
      </c>
      <c r="D1782" s="891">
        <v>39478</v>
      </c>
      <c r="E1782" s="890">
        <v>412</v>
      </c>
      <c r="F1782" s="889"/>
      <c r="G1782" s="888">
        <v>50</v>
      </c>
      <c r="H1782" s="887">
        <f t="shared" si="129"/>
        <v>13</v>
      </c>
      <c r="I1782" s="887">
        <v>-8.2800000000000011</v>
      </c>
      <c r="J1782" s="771">
        <f t="shared" si="130"/>
        <v>115.73</v>
      </c>
      <c r="K1782" s="887">
        <v>107.45</v>
      </c>
      <c r="L1782" s="772">
        <f t="shared" si="131"/>
        <v>304.55</v>
      </c>
    </row>
    <row r="1783" spans="2:12" ht="15.75" x14ac:dyDescent="0.25">
      <c r="B1783" s="893" t="s">
        <v>359</v>
      </c>
      <c r="C1783" s="892" t="s">
        <v>536</v>
      </c>
      <c r="D1783" s="891">
        <v>39478</v>
      </c>
      <c r="E1783" s="890">
        <v>96560.62</v>
      </c>
      <c r="F1783" s="889"/>
      <c r="G1783" s="888">
        <v>50</v>
      </c>
      <c r="H1783" s="887">
        <f t="shared" si="129"/>
        <v>13</v>
      </c>
      <c r="I1783" s="887">
        <v>-1938.3600000000001</v>
      </c>
      <c r="J1783" s="771">
        <f t="shared" si="130"/>
        <v>27102.49</v>
      </c>
      <c r="K1783" s="887">
        <v>25164.13</v>
      </c>
      <c r="L1783" s="772">
        <f t="shared" si="131"/>
        <v>71396.489999999991</v>
      </c>
    </row>
    <row r="1784" spans="2:12" ht="15.75" x14ac:dyDescent="0.25">
      <c r="B1784" s="893" t="s">
        <v>359</v>
      </c>
      <c r="C1784" s="892" t="s">
        <v>536</v>
      </c>
      <c r="D1784" s="891">
        <v>39478</v>
      </c>
      <c r="E1784" s="890">
        <v>1476.91</v>
      </c>
      <c r="F1784" s="889"/>
      <c r="G1784" s="888">
        <v>50</v>
      </c>
      <c r="H1784" s="887">
        <f t="shared" si="129"/>
        <v>13</v>
      </c>
      <c r="I1784" s="887">
        <v>-29.64</v>
      </c>
      <c r="J1784" s="771">
        <f t="shared" si="130"/>
        <v>414.46999999999997</v>
      </c>
      <c r="K1784" s="887">
        <v>384.83</v>
      </c>
      <c r="L1784" s="772">
        <f t="shared" si="131"/>
        <v>1092.0800000000002</v>
      </c>
    </row>
    <row r="1785" spans="2:12" ht="15.75" x14ac:dyDescent="0.25">
      <c r="B1785" s="893" t="s">
        <v>359</v>
      </c>
      <c r="C1785" s="892" t="s">
        <v>536</v>
      </c>
      <c r="D1785" s="891">
        <v>39478</v>
      </c>
      <c r="E1785" s="890">
        <v>1128.78</v>
      </c>
      <c r="F1785" s="889"/>
      <c r="G1785" s="888">
        <v>50</v>
      </c>
      <c r="H1785" s="887">
        <f t="shared" si="129"/>
        <v>13</v>
      </c>
      <c r="I1785" s="887">
        <v>-22.560000000000002</v>
      </c>
      <c r="J1785" s="771">
        <f t="shared" si="130"/>
        <v>316.28000000000003</v>
      </c>
      <c r="K1785" s="887">
        <v>293.72000000000003</v>
      </c>
      <c r="L1785" s="772">
        <f t="shared" si="131"/>
        <v>835.06</v>
      </c>
    </row>
    <row r="1786" spans="2:12" ht="15.75" x14ac:dyDescent="0.25">
      <c r="B1786" s="893" t="s">
        <v>359</v>
      </c>
      <c r="C1786" s="892" t="s">
        <v>536</v>
      </c>
      <c r="D1786" s="891">
        <v>39478</v>
      </c>
      <c r="E1786" s="890">
        <v>261.38</v>
      </c>
      <c r="F1786" s="889"/>
      <c r="G1786" s="888">
        <v>50</v>
      </c>
      <c r="H1786" s="887">
        <f t="shared" si="129"/>
        <v>13</v>
      </c>
      <c r="I1786" s="887">
        <v>-5.28</v>
      </c>
      <c r="J1786" s="771">
        <f t="shared" si="130"/>
        <v>73.67</v>
      </c>
      <c r="K1786" s="887">
        <v>68.39</v>
      </c>
      <c r="L1786" s="772">
        <f t="shared" si="131"/>
        <v>192.99</v>
      </c>
    </row>
    <row r="1787" spans="2:12" ht="15.75" x14ac:dyDescent="0.25">
      <c r="B1787" s="893" t="s">
        <v>359</v>
      </c>
      <c r="C1787" s="892" t="s">
        <v>536</v>
      </c>
      <c r="D1787" s="891">
        <v>39478</v>
      </c>
      <c r="E1787" s="890">
        <v>1078.6600000000001</v>
      </c>
      <c r="F1787" s="889"/>
      <c r="G1787" s="888">
        <v>50</v>
      </c>
      <c r="H1787" s="887">
        <f t="shared" si="129"/>
        <v>13</v>
      </c>
      <c r="I1787" s="887">
        <v>-21.6</v>
      </c>
      <c r="J1787" s="771">
        <f t="shared" si="130"/>
        <v>302.27000000000004</v>
      </c>
      <c r="K1787" s="887">
        <v>280.67</v>
      </c>
      <c r="L1787" s="772">
        <f t="shared" si="131"/>
        <v>797.99</v>
      </c>
    </row>
    <row r="1788" spans="2:12" ht="15.75" x14ac:dyDescent="0.25">
      <c r="B1788" s="893" t="s">
        <v>359</v>
      </c>
      <c r="C1788" s="892" t="s">
        <v>536</v>
      </c>
      <c r="D1788" s="891">
        <v>39478</v>
      </c>
      <c r="E1788" s="890">
        <v>2402.33</v>
      </c>
      <c r="F1788" s="889"/>
      <c r="G1788" s="888">
        <v>50</v>
      </c>
      <c r="H1788" s="887">
        <f t="shared" si="129"/>
        <v>13</v>
      </c>
      <c r="I1788" s="887">
        <v>-48.240000000000009</v>
      </c>
      <c r="J1788" s="771">
        <f t="shared" si="130"/>
        <v>674.43000000000006</v>
      </c>
      <c r="K1788" s="887">
        <v>626.19000000000005</v>
      </c>
      <c r="L1788" s="772">
        <f t="shared" si="131"/>
        <v>1776.1399999999999</v>
      </c>
    </row>
    <row r="1789" spans="2:12" ht="15.75" x14ac:dyDescent="0.25">
      <c r="B1789" s="893" t="s">
        <v>359</v>
      </c>
      <c r="C1789" s="892" t="s">
        <v>536</v>
      </c>
      <c r="D1789" s="891">
        <v>39478</v>
      </c>
      <c r="E1789" s="890">
        <v>7386.15</v>
      </c>
      <c r="F1789" s="889"/>
      <c r="G1789" s="888">
        <v>50</v>
      </c>
      <c r="H1789" s="887">
        <f t="shared" si="129"/>
        <v>13</v>
      </c>
      <c r="I1789" s="887">
        <v>-147.96</v>
      </c>
      <c r="J1789" s="771">
        <f t="shared" si="130"/>
        <v>2070.29</v>
      </c>
      <c r="K1789" s="887">
        <v>1922.33</v>
      </c>
      <c r="L1789" s="772">
        <f t="shared" si="131"/>
        <v>5463.82</v>
      </c>
    </row>
    <row r="1790" spans="2:12" ht="15.75" x14ac:dyDescent="0.25">
      <c r="B1790" s="893" t="s">
        <v>359</v>
      </c>
      <c r="C1790" s="892" t="s">
        <v>536</v>
      </c>
      <c r="D1790" s="891">
        <v>39478</v>
      </c>
      <c r="E1790" s="890">
        <v>205.47</v>
      </c>
      <c r="F1790" s="889"/>
      <c r="G1790" s="888">
        <v>50</v>
      </c>
      <c r="H1790" s="887">
        <f t="shared" si="129"/>
        <v>13</v>
      </c>
      <c r="I1790" s="887">
        <v>-4.08</v>
      </c>
      <c r="J1790" s="771">
        <f t="shared" si="130"/>
        <v>57.26</v>
      </c>
      <c r="K1790" s="887">
        <v>53.18</v>
      </c>
      <c r="L1790" s="772">
        <f t="shared" si="131"/>
        <v>152.29</v>
      </c>
    </row>
    <row r="1791" spans="2:12" ht="15.75" x14ac:dyDescent="0.25">
      <c r="B1791" s="893" t="s">
        <v>359</v>
      </c>
      <c r="C1791" s="892" t="s">
        <v>536</v>
      </c>
      <c r="D1791" s="891">
        <v>39478</v>
      </c>
      <c r="E1791" s="890">
        <v>1488.3</v>
      </c>
      <c r="F1791" s="889"/>
      <c r="G1791" s="888">
        <v>50</v>
      </c>
      <c r="H1791" s="887">
        <f t="shared" si="129"/>
        <v>13</v>
      </c>
      <c r="I1791" s="887">
        <v>-29.759999999999998</v>
      </c>
      <c r="J1791" s="771">
        <f t="shared" si="130"/>
        <v>417.2</v>
      </c>
      <c r="K1791" s="887">
        <v>387.44</v>
      </c>
      <c r="L1791" s="772">
        <f t="shared" si="131"/>
        <v>1100.8599999999999</v>
      </c>
    </row>
    <row r="1792" spans="2:12" ht="15.75" x14ac:dyDescent="0.25">
      <c r="B1792" s="893" t="s">
        <v>359</v>
      </c>
      <c r="C1792" s="892" t="s">
        <v>536</v>
      </c>
      <c r="D1792" s="891">
        <v>39478</v>
      </c>
      <c r="E1792" s="890">
        <v>2427.3000000000002</v>
      </c>
      <c r="F1792" s="889"/>
      <c r="G1792" s="888">
        <v>50</v>
      </c>
      <c r="H1792" s="887">
        <f t="shared" si="129"/>
        <v>13</v>
      </c>
      <c r="I1792" s="887">
        <v>-48.599999999999994</v>
      </c>
      <c r="J1792" s="771">
        <f t="shared" si="130"/>
        <v>680.14</v>
      </c>
      <c r="K1792" s="887">
        <v>631.54</v>
      </c>
      <c r="L1792" s="772">
        <f t="shared" si="131"/>
        <v>1795.7600000000002</v>
      </c>
    </row>
    <row r="1793" spans="2:12" ht="15.75" x14ac:dyDescent="0.25">
      <c r="B1793" s="893" t="s">
        <v>359</v>
      </c>
      <c r="C1793" s="892" t="s">
        <v>536</v>
      </c>
      <c r="D1793" s="891">
        <v>39478</v>
      </c>
      <c r="E1793" s="890">
        <v>963.42</v>
      </c>
      <c r="F1793" s="889"/>
      <c r="G1793" s="888">
        <v>50</v>
      </c>
      <c r="H1793" s="887">
        <f t="shared" si="129"/>
        <v>13</v>
      </c>
      <c r="I1793" s="887">
        <v>-19.32</v>
      </c>
      <c r="J1793" s="771">
        <f t="shared" si="130"/>
        <v>270.23</v>
      </c>
      <c r="K1793" s="887">
        <v>250.91</v>
      </c>
      <c r="L1793" s="772">
        <f t="shared" si="131"/>
        <v>712.51</v>
      </c>
    </row>
    <row r="1794" spans="2:12" ht="15.75" x14ac:dyDescent="0.25">
      <c r="B1794" s="893" t="s">
        <v>359</v>
      </c>
      <c r="C1794" s="892" t="s">
        <v>536</v>
      </c>
      <c r="D1794" s="891">
        <v>39478</v>
      </c>
      <c r="E1794" s="890">
        <v>14864.71</v>
      </c>
      <c r="F1794" s="889"/>
      <c r="G1794" s="888">
        <v>50</v>
      </c>
      <c r="H1794" s="887">
        <f t="shared" si="129"/>
        <v>13</v>
      </c>
      <c r="I1794" s="887">
        <v>-298.44</v>
      </c>
      <c r="J1794" s="771">
        <f t="shared" si="130"/>
        <v>4172.63</v>
      </c>
      <c r="K1794" s="887">
        <v>3874.19</v>
      </c>
      <c r="L1794" s="772">
        <f t="shared" si="131"/>
        <v>10990.519999999999</v>
      </c>
    </row>
    <row r="1795" spans="2:12" ht="15.75" x14ac:dyDescent="0.25">
      <c r="B1795" s="893" t="s">
        <v>359</v>
      </c>
      <c r="C1795" s="892" t="s">
        <v>536</v>
      </c>
      <c r="D1795" s="891">
        <v>39478</v>
      </c>
      <c r="E1795" s="890">
        <v>31009.21</v>
      </c>
      <c r="F1795" s="889"/>
      <c r="G1795" s="888">
        <v>50</v>
      </c>
      <c r="H1795" s="887">
        <f t="shared" si="129"/>
        <v>13</v>
      </c>
      <c r="I1795" s="887">
        <v>-622.44000000000005</v>
      </c>
      <c r="J1795" s="771">
        <f t="shared" si="130"/>
        <v>8703.26</v>
      </c>
      <c r="K1795" s="887">
        <v>8080.82</v>
      </c>
      <c r="L1795" s="772">
        <f t="shared" si="131"/>
        <v>22928.39</v>
      </c>
    </row>
    <row r="1796" spans="2:12" ht="15.75" x14ac:dyDescent="0.25">
      <c r="B1796" s="893" t="s">
        <v>359</v>
      </c>
      <c r="C1796" s="892" t="s">
        <v>536</v>
      </c>
      <c r="D1796" s="891">
        <v>39478</v>
      </c>
      <c r="E1796" s="890">
        <v>368098.57</v>
      </c>
      <c r="F1796" s="889"/>
      <c r="G1796" s="888">
        <v>50</v>
      </c>
      <c r="H1796" s="887">
        <f t="shared" si="129"/>
        <v>13</v>
      </c>
      <c r="I1796" s="887">
        <v>-7389.24</v>
      </c>
      <c r="J1796" s="771">
        <f t="shared" si="130"/>
        <v>103317.57</v>
      </c>
      <c r="K1796" s="887">
        <v>95928.33</v>
      </c>
      <c r="L1796" s="772">
        <f t="shared" si="131"/>
        <v>272170.23999999999</v>
      </c>
    </row>
    <row r="1797" spans="2:12" ht="15.75" x14ac:dyDescent="0.25">
      <c r="B1797" s="893" t="s">
        <v>359</v>
      </c>
      <c r="C1797" s="892" t="s">
        <v>536</v>
      </c>
      <c r="D1797" s="891">
        <v>39478</v>
      </c>
      <c r="E1797" s="890">
        <v>174.58</v>
      </c>
      <c r="F1797" s="889"/>
      <c r="G1797" s="888">
        <v>50</v>
      </c>
      <c r="H1797" s="887">
        <f t="shared" si="129"/>
        <v>13</v>
      </c>
      <c r="I1797" s="887">
        <v>-3.4799999999999995</v>
      </c>
      <c r="J1797" s="771">
        <f t="shared" si="130"/>
        <v>48.779999999999994</v>
      </c>
      <c r="K1797" s="887">
        <v>45.3</v>
      </c>
      <c r="L1797" s="772">
        <f t="shared" si="131"/>
        <v>129.28000000000003</v>
      </c>
    </row>
    <row r="1798" spans="2:12" ht="15.75" x14ac:dyDescent="0.25">
      <c r="B1798" s="893" t="s">
        <v>359</v>
      </c>
      <c r="C1798" s="892" t="s">
        <v>536</v>
      </c>
      <c r="D1798" s="891">
        <v>39478</v>
      </c>
      <c r="E1798" s="890">
        <v>122.35</v>
      </c>
      <c r="F1798" s="889"/>
      <c r="G1798" s="888">
        <v>50</v>
      </c>
      <c r="H1798" s="887">
        <f t="shared" si="129"/>
        <v>13</v>
      </c>
      <c r="I1798" s="887">
        <v>-2.52</v>
      </c>
      <c r="J1798" s="771">
        <f t="shared" si="130"/>
        <v>34.26</v>
      </c>
      <c r="K1798" s="887">
        <v>31.74</v>
      </c>
      <c r="L1798" s="772">
        <f t="shared" si="131"/>
        <v>90.61</v>
      </c>
    </row>
    <row r="1799" spans="2:12" ht="15.75" x14ac:dyDescent="0.25">
      <c r="B1799" s="893" t="s">
        <v>359</v>
      </c>
      <c r="C1799" s="892" t="s">
        <v>536</v>
      </c>
      <c r="D1799" s="891">
        <v>39478</v>
      </c>
      <c r="E1799" s="890">
        <v>470.47</v>
      </c>
      <c r="F1799" s="889"/>
      <c r="G1799" s="888">
        <v>50</v>
      </c>
      <c r="H1799" s="887">
        <f t="shared" si="129"/>
        <v>13</v>
      </c>
      <c r="I1799" s="887">
        <v>-9.48</v>
      </c>
      <c r="J1799" s="771">
        <f t="shared" si="130"/>
        <v>132.38</v>
      </c>
      <c r="K1799" s="887">
        <v>122.9</v>
      </c>
      <c r="L1799" s="772">
        <f t="shared" si="131"/>
        <v>347.57000000000005</v>
      </c>
    </row>
    <row r="1800" spans="2:12" ht="15.75" x14ac:dyDescent="0.25">
      <c r="B1800" s="893" t="s">
        <v>359</v>
      </c>
      <c r="C1800" s="892" t="s">
        <v>536</v>
      </c>
      <c r="D1800" s="891">
        <v>39478</v>
      </c>
      <c r="E1800" s="890">
        <v>953.52</v>
      </c>
      <c r="F1800" s="889"/>
      <c r="G1800" s="888">
        <v>50</v>
      </c>
      <c r="H1800" s="887">
        <f t="shared" ref="H1800:H1863" si="132">IF(E1800&lt;&gt;"",IF((TestEOY-D1800)/365&gt;G1800,G1800,ROUNDUP(((TestEOY-D1800)/365),0)),"")</f>
        <v>13</v>
      </c>
      <c r="I1800" s="887">
        <v>-19.080000000000002</v>
      </c>
      <c r="J1800" s="771">
        <f t="shared" ref="J1800:J1863" si="133">K1800-I1800</f>
        <v>267.07</v>
      </c>
      <c r="K1800" s="887">
        <v>247.99</v>
      </c>
      <c r="L1800" s="772">
        <f t="shared" ref="L1800:L1863" si="134">IFERROR(IF(K1800&gt;E1800,0,(+E1800-K1800))-F1800,"")</f>
        <v>705.53</v>
      </c>
    </row>
    <row r="1801" spans="2:12" ht="15.75" x14ac:dyDescent="0.25">
      <c r="B1801" s="893" t="s">
        <v>359</v>
      </c>
      <c r="C1801" s="892" t="s">
        <v>536</v>
      </c>
      <c r="D1801" s="891">
        <v>39478</v>
      </c>
      <c r="E1801" s="890">
        <v>293.79000000000002</v>
      </c>
      <c r="F1801" s="889"/>
      <c r="G1801" s="888">
        <v>50</v>
      </c>
      <c r="H1801" s="887">
        <f t="shared" si="132"/>
        <v>13</v>
      </c>
      <c r="I1801" s="887">
        <v>-5.88</v>
      </c>
      <c r="J1801" s="771">
        <f t="shared" si="133"/>
        <v>82.3</v>
      </c>
      <c r="K1801" s="887">
        <v>76.42</v>
      </c>
      <c r="L1801" s="772">
        <f t="shared" si="134"/>
        <v>217.37</v>
      </c>
    </row>
    <row r="1802" spans="2:12" ht="15.75" x14ac:dyDescent="0.25">
      <c r="B1802" s="893" t="s">
        <v>359</v>
      </c>
      <c r="C1802" s="892" t="s">
        <v>536</v>
      </c>
      <c r="D1802" s="891">
        <v>39478</v>
      </c>
      <c r="E1802" s="890">
        <v>2500</v>
      </c>
      <c r="F1802" s="889"/>
      <c r="G1802" s="888">
        <v>50</v>
      </c>
      <c r="H1802" s="887">
        <f t="shared" si="132"/>
        <v>13</v>
      </c>
      <c r="I1802" s="887">
        <v>-50.04</v>
      </c>
      <c r="J1802" s="771">
        <f t="shared" si="133"/>
        <v>700.51</v>
      </c>
      <c r="K1802" s="887">
        <v>650.47</v>
      </c>
      <c r="L1802" s="772">
        <f t="shared" si="134"/>
        <v>1849.53</v>
      </c>
    </row>
    <row r="1803" spans="2:12" ht="15.75" x14ac:dyDescent="0.25">
      <c r="B1803" s="893" t="s">
        <v>359</v>
      </c>
      <c r="C1803" s="892" t="s">
        <v>536</v>
      </c>
      <c r="D1803" s="891">
        <v>39478</v>
      </c>
      <c r="E1803" s="890">
        <v>88456.82</v>
      </c>
      <c r="F1803" s="889"/>
      <c r="G1803" s="888">
        <v>50</v>
      </c>
      <c r="H1803" s="887">
        <f t="shared" si="132"/>
        <v>13</v>
      </c>
      <c r="I1803" s="887">
        <v>-1775.7599999999998</v>
      </c>
      <c r="J1803" s="771">
        <f t="shared" si="133"/>
        <v>24827.69</v>
      </c>
      <c r="K1803" s="887">
        <v>23051.93</v>
      </c>
      <c r="L1803" s="772">
        <f t="shared" si="134"/>
        <v>65404.890000000007</v>
      </c>
    </row>
    <row r="1804" spans="2:12" ht="15.75" x14ac:dyDescent="0.25">
      <c r="B1804" s="893" t="s">
        <v>359</v>
      </c>
      <c r="C1804" s="892" t="s">
        <v>536</v>
      </c>
      <c r="D1804" s="891">
        <v>39478</v>
      </c>
      <c r="E1804" s="890">
        <v>17912.54</v>
      </c>
      <c r="F1804" s="889"/>
      <c r="G1804" s="888">
        <v>50</v>
      </c>
      <c r="H1804" s="887">
        <f t="shared" si="132"/>
        <v>13</v>
      </c>
      <c r="I1804" s="887">
        <v>-358.92</v>
      </c>
      <c r="J1804" s="771">
        <f t="shared" si="133"/>
        <v>5021.6400000000003</v>
      </c>
      <c r="K1804" s="887">
        <v>4662.72</v>
      </c>
      <c r="L1804" s="772">
        <f t="shared" si="134"/>
        <v>13249.82</v>
      </c>
    </row>
    <row r="1805" spans="2:12" ht="15.75" x14ac:dyDescent="0.25">
      <c r="B1805" s="893" t="s">
        <v>359</v>
      </c>
      <c r="C1805" s="892" t="s">
        <v>536</v>
      </c>
      <c r="D1805" s="891">
        <v>39478</v>
      </c>
      <c r="E1805" s="890">
        <v>4000</v>
      </c>
      <c r="F1805" s="889"/>
      <c r="G1805" s="888">
        <v>50</v>
      </c>
      <c r="H1805" s="887">
        <f t="shared" si="132"/>
        <v>13</v>
      </c>
      <c r="I1805" s="887">
        <v>-80.16</v>
      </c>
      <c r="J1805" s="771">
        <f t="shared" si="133"/>
        <v>1121.47</v>
      </c>
      <c r="K1805" s="887">
        <v>1041.31</v>
      </c>
      <c r="L1805" s="772">
        <f t="shared" si="134"/>
        <v>2958.69</v>
      </c>
    </row>
    <row r="1806" spans="2:12" ht="15.75" x14ac:dyDescent="0.25">
      <c r="B1806" s="893" t="s">
        <v>359</v>
      </c>
      <c r="C1806" s="892" t="s">
        <v>536</v>
      </c>
      <c r="D1806" s="891">
        <v>39844</v>
      </c>
      <c r="E1806" s="890">
        <v>1442.76</v>
      </c>
      <c r="F1806" s="889"/>
      <c r="G1806" s="888">
        <v>50</v>
      </c>
      <c r="H1806" s="887">
        <f t="shared" si="132"/>
        <v>12</v>
      </c>
      <c r="I1806" s="887">
        <v>-28.92</v>
      </c>
      <c r="J1806" s="771">
        <f t="shared" si="133"/>
        <v>375.72</v>
      </c>
      <c r="K1806" s="887">
        <v>346.8</v>
      </c>
      <c r="L1806" s="772">
        <f t="shared" si="134"/>
        <v>1095.96</v>
      </c>
    </row>
    <row r="1807" spans="2:12" ht="15.75" x14ac:dyDescent="0.25">
      <c r="B1807" s="893" t="s">
        <v>359</v>
      </c>
      <c r="C1807" s="892" t="s">
        <v>536</v>
      </c>
      <c r="D1807" s="891">
        <v>39844</v>
      </c>
      <c r="E1807" s="890">
        <v>243.12</v>
      </c>
      <c r="F1807" s="889"/>
      <c r="G1807" s="888">
        <v>50</v>
      </c>
      <c r="H1807" s="887">
        <f t="shared" si="132"/>
        <v>12</v>
      </c>
      <c r="I1807" s="887">
        <v>-4.92</v>
      </c>
      <c r="J1807" s="771">
        <f t="shared" si="133"/>
        <v>63.74</v>
      </c>
      <c r="K1807" s="887">
        <v>58.82</v>
      </c>
      <c r="L1807" s="772">
        <f t="shared" si="134"/>
        <v>184.3</v>
      </c>
    </row>
    <row r="1808" spans="2:12" ht="15.75" x14ac:dyDescent="0.25">
      <c r="B1808" s="893" t="s">
        <v>359</v>
      </c>
      <c r="C1808" s="892" t="s">
        <v>536</v>
      </c>
      <c r="D1808" s="891">
        <v>39844</v>
      </c>
      <c r="E1808" s="890">
        <v>1053.3699999999999</v>
      </c>
      <c r="F1808" s="889"/>
      <c r="G1808" s="888">
        <v>50</v>
      </c>
      <c r="H1808" s="887">
        <f t="shared" si="132"/>
        <v>12</v>
      </c>
      <c r="I1808" s="887">
        <v>-21.12</v>
      </c>
      <c r="J1808" s="771">
        <f t="shared" si="133"/>
        <v>274.36</v>
      </c>
      <c r="K1808" s="887">
        <v>253.24</v>
      </c>
      <c r="L1808" s="772">
        <f t="shared" si="134"/>
        <v>800.12999999999988</v>
      </c>
    </row>
    <row r="1809" spans="2:12" ht="15.75" x14ac:dyDescent="0.25">
      <c r="B1809" s="893" t="s">
        <v>359</v>
      </c>
      <c r="C1809" s="892" t="s">
        <v>536</v>
      </c>
      <c r="D1809" s="891">
        <v>39844</v>
      </c>
      <c r="E1809" s="890">
        <v>41600.07</v>
      </c>
      <c r="F1809" s="889"/>
      <c r="G1809" s="888">
        <v>50</v>
      </c>
      <c r="H1809" s="887">
        <f t="shared" si="132"/>
        <v>12</v>
      </c>
      <c r="I1809" s="887">
        <v>-833.5200000000001</v>
      </c>
      <c r="J1809" s="771">
        <f t="shared" si="133"/>
        <v>10829.93</v>
      </c>
      <c r="K1809" s="887">
        <v>9996.41</v>
      </c>
      <c r="L1809" s="772">
        <f t="shared" si="134"/>
        <v>31603.66</v>
      </c>
    </row>
    <row r="1810" spans="2:12" ht="15.75" x14ac:dyDescent="0.25">
      <c r="B1810" s="893" t="s">
        <v>359</v>
      </c>
      <c r="C1810" s="892" t="s">
        <v>536</v>
      </c>
      <c r="D1810" s="891">
        <v>39844</v>
      </c>
      <c r="E1810" s="890">
        <v>436.25</v>
      </c>
      <c r="F1810" s="889"/>
      <c r="G1810" s="888">
        <v>50</v>
      </c>
      <c r="H1810" s="887">
        <f t="shared" si="132"/>
        <v>12</v>
      </c>
      <c r="I1810" s="887">
        <v>-8.76</v>
      </c>
      <c r="J1810" s="771">
        <f t="shared" si="133"/>
        <v>113.75</v>
      </c>
      <c r="K1810" s="887">
        <v>104.99</v>
      </c>
      <c r="L1810" s="772">
        <f t="shared" si="134"/>
        <v>331.26</v>
      </c>
    </row>
    <row r="1811" spans="2:12" ht="15.75" x14ac:dyDescent="0.25">
      <c r="B1811" s="893" t="s">
        <v>359</v>
      </c>
      <c r="C1811" s="892" t="s">
        <v>536</v>
      </c>
      <c r="D1811" s="891">
        <v>39844</v>
      </c>
      <c r="E1811" s="890">
        <v>164.74</v>
      </c>
      <c r="F1811" s="889"/>
      <c r="G1811" s="888">
        <v>50</v>
      </c>
      <c r="H1811" s="887">
        <f t="shared" si="132"/>
        <v>12</v>
      </c>
      <c r="I1811" s="887">
        <v>-3.24</v>
      </c>
      <c r="J1811" s="771">
        <f t="shared" si="133"/>
        <v>42.85</v>
      </c>
      <c r="K1811" s="887">
        <v>39.61</v>
      </c>
      <c r="L1811" s="772">
        <f t="shared" si="134"/>
        <v>125.13000000000001</v>
      </c>
    </row>
    <row r="1812" spans="2:12" ht="15.75" x14ac:dyDescent="0.25">
      <c r="B1812" s="893" t="s">
        <v>359</v>
      </c>
      <c r="C1812" s="892" t="s">
        <v>536</v>
      </c>
      <c r="D1812" s="891">
        <v>39844</v>
      </c>
      <c r="E1812" s="890">
        <v>527.96</v>
      </c>
      <c r="F1812" s="889"/>
      <c r="G1812" s="888">
        <v>50</v>
      </c>
      <c r="H1812" s="887">
        <f t="shared" si="132"/>
        <v>12</v>
      </c>
      <c r="I1812" s="887">
        <v>-10.56</v>
      </c>
      <c r="J1812" s="771">
        <f t="shared" si="133"/>
        <v>137.28</v>
      </c>
      <c r="K1812" s="887">
        <v>126.72</v>
      </c>
      <c r="L1812" s="772">
        <f t="shared" si="134"/>
        <v>401.24</v>
      </c>
    </row>
    <row r="1813" spans="2:12" ht="15.75" x14ac:dyDescent="0.25">
      <c r="B1813" s="893" t="s">
        <v>359</v>
      </c>
      <c r="C1813" s="892" t="s">
        <v>536</v>
      </c>
      <c r="D1813" s="891">
        <v>39844</v>
      </c>
      <c r="E1813" s="890">
        <v>4482.6400000000003</v>
      </c>
      <c r="F1813" s="889"/>
      <c r="G1813" s="888">
        <v>50</v>
      </c>
      <c r="H1813" s="887">
        <f t="shared" si="132"/>
        <v>12</v>
      </c>
      <c r="I1813" s="887">
        <v>-90</v>
      </c>
      <c r="J1813" s="771">
        <f t="shared" si="133"/>
        <v>1168.67</v>
      </c>
      <c r="K1813" s="887">
        <v>1078.67</v>
      </c>
      <c r="L1813" s="772">
        <f t="shared" si="134"/>
        <v>3403.9700000000003</v>
      </c>
    </row>
    <row r="1814" spans="2:12" ht="15.75" x14ac:dyDescent="0.25">
      <c r="B1814" s="893" t="s">
        <v>359</v>
      </c>
      <c r="C1814" s="892" t="s">
        <v>536</v>
      </c>
      <c r="D1814" s="891">
        <v>39844</v>
      </c>
      <c r="E1814" s="890">
        <v>93495.91</v>
      </c>
      <c r="F1814" s="889"/>
      <c r="G1814" s="888">
        <v>50</v>
      </c>
      <c r="H1814" s="887">
        <f t="shared" si="132"/>
        <v>12</v>
      </c>
      <c r="I1814" s="887">
        <v>-1873.3200000000002</v>
      </c>
      <c r="J1814" s="771">
        <f t="shared" si="133"/>
        <v>24340.12</v>
      </c>
      <c r="K1814" s="887">
        <v>22466.799999999999</v>
      </c>
      <c r="L1814" s="772">
        <f t="shared" si="134"/>
        <v>71029.11</v>
      </c>
    </row>
    <row r="1815" spans="2:12" ht="15.75" x14ac:dyDescent="0.25">
      <c r="B1815" s="893" t="s">
        <v>359</v>
      </c>
      <c r="C1815" s="892" t="s">
        <v>536</v>
      </c>
      <c r="D1815" s="891">
        <v>39844</v>
      </c>
      <c r="E1815" s="890">
        <v>5356.98</v>
      </c>
      <c r="F1815" s="889"/>
      <c r="G1815" s="888">
        <v>50</v>
      </c>
      <c r="H1815" s="887">
        <f t="shared" si="132"/>
        <v>12</v>
      </c>
      <c r="I1815" s="887">
        <v>-107.52000000000001</v>
      </c>
      <c r="J1815" s="771">
        <f t="shared" si="133"/>
        <v>1396.3</v>
      </c>
      <c r="K1815" s="887">
        <v>1288.78</v>
      </c>
      <c r="L1815" s="772">
        <f t="shared" si="134"/>
        <v>4068.2</v>
      </c>
    </row>
    <row r="1816" spans="2:12" ht="15.75" x14ac:dyDescent="0.25">
      <c r="B1816" s="893" t="s">
        <v>359</v>
      </c>
      <c r="C1816" s="892" t="s">
        <v>536</v>
      </c>
      <c r="D1816" s="891">
        <v>40209</v>
      </c>
      <c r="E1816" s="890">
        <v>7091.51</v>
      </c>
      <c r="F1816" s="889"/>
      <c r="G1816" s="888">
        <v>50</v>
      </c>
      <c r="H1816" s="887">
        <f t="shared" si="132"/>
        <v>11</v>
      </c>
      <c r="I1816" s="887">
        <v>-142.07999999999998</v>
      </c>
      <c r="J1816" s="771">
        <f t="shared" si="133"/>
        <v>1692.4299999999998</v>
      </c>
      <c r="K1816" s="887">
        <v>1550.35</v>
      </c>
      <c r="L1816" s="772">
        <f t="shared" si="134"/>
        <v>5541.16</v>
      </c>
    </row>
    <row r="1817" spans="2:12" ht="15.75" x14ac:dyDescent="0.25">
      <c r="B1817" s="893" t="s">
        <v>359</v>
      </c>
      <c r="C1817" s="892" t="s">
        <v>536</v>
      </c>
      <c r="D1817" s="891">
        <v>40209</v>
      </c>
      <c r="E1817" s="890">
        <v>7813.02</v>
      </c>
      <c r="F1817" s="889"/>
      <c r="G1817" s="888">
        <v>50</v>
      </c>
      <c r="H1817" s="887">
        <f t="shared" si="132"/>
        <v>11</v>
      </c>
      <c r="I1817" s="887">
        <v>-156.84</v>
      </c>
      <c r="J1817" s="771">
        <f t="shared" si="133"/>
        <v>1867.4199999999998</v>
      </c>
      <c r="K1817" s="887">
        <v>1710.58</v>
      </c>
      <c r="L1817" s="772">
        <f t="shared" si="134"/>
        <v>6102.4400000000005</v>
      </c>
    </row>
    <row r="1818" spans="2:12" ht="15.75" x14ac:dyDescent="0.25">
      <c r="B1818" s="893" t="s">
        <v>359</v>
      </c>
      <c r="C1818" s="892" t="s">
        <v>536</v>
      </c>
      <c r="D1818" s="891">
        <v>40209</v>
      </c>
      <c r="E1818" s="890">
        <v>97938.79</v>
      </c>
      <c r="F1818" s="889"/>
      <c r="G1818" s="888">
        <v>50</v>
      </c>
      <c r="H1818" s="887">
        <f t="shared" si="132"/>
        <v>11</v>
      </c>
      <c r="I1818" s="887">
        <v>-1962.2400000000002</v>
      </c>
      <c r="J1818" s="771">
        <f t="shared" si="133"/>
        <v>23373.83</v>
      </c>
      <c r="K1818" s="887">
        <v>21411.59</v>
      </c>
      <c r="L1818" s="772">
        <f t="shared" si="134"/>
        <v>76527.199999999997</v>
      </c>
    </row>
    <row r="1819" spans="2:12" ht="15.75" x14ac:dyDescent="0.25">
      <c r="B1819" s="893" t="s">
        <v>359</v>
      </c>
      <c r="C1819" s="892" t="s">
        <v>536</v>
      </c>
      <c r="D1819" s="891">
        <v>40209</v>
      </c>
      <c r="E1819" s="890">
        <v>4785.16</v>
      </c>
      <c r="F1819" s="889"/>
      <c r="G1819" s="888">
        <v>50</v>
      </c>
      <c r="H1819" s="887">
        <f t="shared" si="132"/>
        <v>11</v>
      </c>
      <c r="I1819" s="887">
        <v>-95.88</v>
      </c>
      <c r="J1819" s="771">
        <f t="shared" si="133"/>
        <v>1142.08</v>
      </c>
      <c r="K1819" s="887">
        <v>1046.2</v>
      </c>
      <c r="L1819" s="772">
        <f t="shared" si="134"/>
        <v>3738.96</v>
      </c>
    </row>
    <row r="1820" spans="2:12" ht="15.75" x14ac:dyDescent="0.25">
      <c r="B1820" s="893" t="s">
        <v>359</v>
      </c>
      <c r="C1820" s="892" t="s">
        <v>536</v>
      </c>
      <c r="D1820" s="891">
        <v>40209</v>
      </c>
      <c r="E1820" s="890">
        <v>10374.84</v>
      </c>
      <c r="F1820" s="889"/>
      <c r="G1820" s="888">
        <v>50</v>
      </c>
      <c r="H1820" s="887">
        <f t="shared" si="132"/>
        <v>11</v>
      </c>
      <c r="I1820" s="887">
        <v>-208.20000000000002</v>
      </c>
      <c r="J1820" s="771">
        <f t="shared" si="133"/>
        <v>2479.12</v>
      </c>
      <c r="K1820" s="887">
        <v>2270.92</v>
      </c>
      <c r="L1820" s="772">
        <f t="shared" si="134"/>
        <v>8103.92</v>
      </c>
    </row>
    <row r="1821" spans="2:12" ht="15.75" x14ac:dyDescent="0.25">
      <c r="B1821" s="893" t="s">
        <v>359</v>
      </c>
      <c r="C1821" s="892" t="s">
        <v>536</v>
      </c>
      <c r="D1821" s="891">
        <v>40359</v>
      </c>
      <c r="E1821" s="890">
        <v>15886.84</v>
      </c>
      <c r="F1821" s="889"/>
      <c r="G1821" s="888">
        <v>50</v>
      </c>
      <c r="H1821" s="887">
        <f t="shared" si="132"/>
        <v>11</v>
      </c>
      <c r="I1821" s="887">
        <v>-318.84000000000003</v>
      </c>
      <c r="J1821" s="771">
        <f t="shared" si="133"/>
        <v>3664.09</v>
      </c>
      <c r="K1821" s="887">
        <v>3345.25</v>
      </c>
      <c r="L1821" s="772">
        <f t="shared" si="134"/>
        <v>12541.59</v>
      </c>
    </row>
    <row r="1822" spans="2:12" ht="15.75" x14ac:dyDescent="0.25">
      <c r="B1822" s="893" t="s">
        <v>359</v>
      </c>
      <c r="C1822" s="892" t="s">
        <v>536</v>
      </c>
      <c r="D1822" s="891">
        <v>40359</v>
      </c>
      <c r="E1822" s="890">
        <v>380.49</v>
      </c>
      <c r="F1822" s="889"/>
      <c r="G1822" s="888">
        <v>50</v>
      </c>
      <c r="H1822" s="887">
        <f t="shared" si="132"/>
        <v>11</v>
      </c>
      <c r="I1822" s="887">
        <v>-7.5600000000000005</v>
      </c>
      <c r="J1822" s="771">
        <f t="shared" si="133"/>
        <v>87.69</v>
      </c>
      <c r="K1822" s="887">
        <v>80.13</v>
      </c>
      <c r="L1822" s="772">
        <f t="shared" si="134"/>
        <v>300.36</v>
      </c>
    </row>
    <row r="1823" spans="2:12" ht="15.75" x14ac:dyDescent="0.25">
      <c r="B1823" s="893" t="s">
        <v>359</v>
      </c>
      <c r="C1823" s="892" t="s">
        <v>536</v>
      </c>
      <c r="D1823" s="891">
        <v>40359</v>
      </c>
      <c r="E1823" s="890">
        <v>1343.15</v>
      </c>
      <c r="F1823" s="889"/>
      <c r="G1823" s="888">
        <v>50</v>
      </c>
      <c r="H1823" s="887">
        <f t="shared" si="132"/>
        <v>11</v>
      </c>
      <c r="I1823" s="887">
        <v>-26.880000000000003</v>
      </c>
      <c r="J1823" s="771">
        <f t="shared" si="133"/>
        <v>309.08</v>
      </c>
      <c r="K1823" s="887">
        <v>282.2</v>
      </c>
      <c r="L1823" s="772">
        <f t="shared" si="134"/>
        <v>1060.95</v>
      </c>
    </row>
    <row r="1824" spans="2:12" ht="15.75" x14ac:dyDescent="0.25">
      <c r="B1824" s="893" t="s">
        <v>359</v>
      </c>
      <c r="C1824" s="892" t="s">
        <v>536</v>
      </c>
      <c r="D1824" s="891">
        <v>40359</v>
      </c>
      <c r="E1824" s="890">
        <v>3023.82</v>
      </c>
      <c r="F1824" s="889"/>
      <c r="G1824" s="888">
        <v>50</v>
      </c>
      <c r="H1824" s="887">
        <f t="shared" si="132"/>
        <v>11</v>
      </c>
      <c r="I1824" s="887">
        <v>-60.599999999999994</v>
      </c>
      <c r="J1824" s="771">
        <f t="shared" si="133"/>
        <v>696.61</v>
      </c>
      <c r="K1824" s="887">
        <v>636.01</v>
      </c>
      <c r="L1824" s="772">
        <f t="shared" si="134"/>
        <v>2387.8100000000004</v>
      </c>
    </row>
    <row r="1825" spans="2:12" ht="15.75" x14ac:dyDescent="0.25">
      <c r="B1825" s="893" t="s">
        <v>359</v>
      </c>
      <c r="C1825" s="892" t="s">
        <v>536</v>
      </c>
      <c r="D1825" s="891">
        <v>40359</v>
      </c>
      <c r="E1825" s="890">
        <v>21203.14</v>
      </c>
      <c r="F1825" s="889"/>
      <c r="G1825" s="888">
        <v>50</v>
      </c>
      <c r="H1825" s="887">
        <f t="shared" si="132"/>
        <v>11</v>
      </c>
      <c r="I1825" s="887">
        <v>-424.79999999999995</v>
      </c>
      <c r="J1825" s="771">
        <f t="shared" si="133"/>
        <v>4883.4800000000005</v>
      </c>
      <c r="K1825" s="887">
        <v>4458.68</v>
      </c>
      <c r="L1825" s="772">
        <f t="shared" si="134"/>
        <v>16744.46</v>
      </c>
    </row>
    <row r="1826" spans="2:12" ht="15.75" x14ac:dyDescent="0.25">
      <c r="B1826" s="893" t="s">
        <v>359</v>
      </c>
      <c r="C1826" s="892" t="s">
        <v>536</v>
      </c>
      <c r="D1826" s="891">
        <v>40390</v>
      </c>
      <c r="E1826" s="890">
        <v>150.84</v>
      </c>
      <c r="F1826" s="889"/>
      <c r="G1826" s="888">
        <v>50</v>
      </c>
      <c r="H1826" s="887">
        <f t="shared" si="132"/>
        <v>11</v>
      </c>
      <c r="I1826" s="887">
        <v>-3</v>
      </c>
      <c r="J1826" s="771">
        <f t="shared" si="133"/>
        <v>34.28</v>
      </c>
      <c r="K1826" s="887">
        <v>31.28</v>
      </c>
      <c r="L1826" s="772">
        <f t="shared" si="134"/>
        <v>119.56</v>
      </c>
    </row>
    <row r="1827" spans="2:12" ht="15.75" x14ac:dyDescent="0.25">
      <c r="B1827" s="893" t="s">
        <v>359</v>
      </c>
      <c r="C1827" s="892" t="s">
        <v>536</v>
      </c>
      <c r="D1827" s="891">
        <v>40421</v>
      </c>
      <c r="E1827" s="890">
        <v>49594.51</v>
      </c>
      <c r="F1827" s="889"/>
      <c r="G1827" s="888">
        <v>50</v>
      </c>
      <c r="H1827" s="887">
        <f t="shared" si="132"/>
        <v>11</v>
      </c>
      <c r="I1827" s="887">
        <v>-993.59999999999991</v>
      </c>
      <c r="J1827" s="771">
        <f t="shared" si="133"/>
        <v>11257.1</v>
      </c>
      <c r="K1827" s="887">
        <v>10263.5</v>
      </c>
      <c r="L1827" s="772">
        <f t="shared" si="134"/>
        <v>39331.01</v>
      </c>
    </row>
    <row r="1828" spans="2:12" ht="15.75" x14ac:dyDescent="0.25">
      <c r="B1828" s="893" t="s">
        <v>359</v>
      </c>
      <c r="C1828" s="892" t="s">
        <v>536</v>
      </c>
      <c r="D1828" s="891">
        <v>40421</v>
      </c>
      <c r="E1828" s="890">
        <v>1163.42</v>
      </c>
      <c r="F1828" s="889"/>
      <c r="G1828" s="888">
        <v>50</v>
      </c>
      <c r="H1828" s="887">
        <f t="shared" si="132"/>
        <v>11</v>
      </c>
      <c r="I1828" s="887">
        <v>-23.28</v>
      </c>
      <c r="J1828" s="771">
        <f t="shared" si="133"/>
        <v>263.81</v>
      </c>
      <c r="K1828" s="887">
        <v>240.53</v>
      </c>
      <c r="L1828" s="772">
        <f t="shared" si="134"/>
        <v>922.8900000000001</v>
      </c>
    </row>
    <row r="1829" spans="2:12" ht="15.75" x14ac:dyDescent="0.25">
      <c r="B1829" s="893" t="s">
        <v>359</v>
      </c>
      <c r="C1829" s="892" t="s">
        <v>536</v>
      </c>
      <c r="D1829" s="891">
        <v>40421</v>
      </c>
      <c r="E1829" s="890">
        <v>1340.83</v>
      </c>
      <c r="F1829" s="889"/>
      <c r="G1829" s="888">
        <v>50</v>
      </c>
      <c r="H1829" s="887">
        <f t="shared" si="132"/>
        <v>11</v>
      </c>
      <c r="I1829" s="887">
        <v>-26.880000000000003</v>
      </c>
      <c r="J1829" s="771">
        <f t="shared" si="133"/>
        <v>304.51</v>
      </c>
      <c r="K1829" s="887">
        <v>277.63</v>
      </c>
      <c r="L1829" s="772">
        <f t="shared" si="134"/>
        <v>1063.1999999999998</v>
      </c>
    </row>
    <row r="1830" spans="2:12" ht="15.75" x14ac:dyDescent="0.25">
      <c r="B1830" s="893" t="s">
        <v>359</v>
      </c>
      <c r="C1830" s="892" t="s">
        <v>536</v>
      </c>
      <c r="D1830" s="891">
        <v>40421</v>
      </c>
      <c r="E1830" s="890">
        <v>1626.68</v>
      </c>
      <c r="F1830" s="889"/>
      <c r="G1830" s="888">
        <v>50</v>
      </c>
      <c r="H1830" s="887">
        <f t="shared" si="132"/>
        <v>11</v>
      </c>
      <c r="I1830" s="887">
        <v>-32.64</v>
      </c>
      <c r="J1830" s="771">
        <f t="shared" si="133"/>
        <v>369.69</v>
      </c>
      <c r="K1830" s="887">
        <v>337.05</v>
      </c>
      <c r="L1830" s="772">
        <f t="shared" si="134"/>
        <v>1289.6300000000001</v>
      </c>
    </row>
    <row r="1831" spans="2:12" ht="15.75" x14ac:dyDescent="0.25">
      <c r="B1831" s="893" t="s">
        <v>359</v>
      </c>
      <c r="C1831" s="892" t="s">
        <v>536</v>
      </c>
      <c r="D1831" s="891">
        <v>40421</v>
      </c>
      <c r="E1831" s="890">
        <v>810.41</v>
      </c>
      <c r="F1831" s="889"/>
      <c r="G1831" s="888">
        <v>50</v>
      </c>
      <c r="H1831" s="887">
        <f t="shared" si="132"/>
        <v>11</v>
      </c>
      <c r="I1831" s="887">
        <v>-16.200000000000003</v>
      </c>
      <c r="J1831" s="771">
        <f t="shared" si="133"/>
        <v>183.62</v>
      </c>
      <c r="K1831" s="887">
        <v>167.42</v>
      </c>
      <c r="L1831" s="772">
        <f t="shared" si="134"/>
        <v>642.99</v>
      </c>
    </row>
    <row r="1832" spans="2:12" ht="15.75" x14ac:dyDescent="0.25">
      <c r="B1832" s="893" t="s">
        <v>359</v>
      </c>
      <c r="C1832" s="892" t="s">
        <v>536</v>
      </c>
      <c r="D1832" s="891">
        <v>40421</v>
      </c>
      <c r="E1832" s="890">
        <v>1604.54</v>
      </c>
      <c r="F1832" s="889"/>
      <c r="G1832" s="888">
        <v>50</v>
      </c>
      <c r="H1832" s="887">
        <f t="shared" si="132"/>
        <v>11</v>
      </c>
      <c r="I1832" s="887">
        <v>-32.160000000000004</v>
      </c>
      <c r="J1832" s="771">
        <f t="shared" si="133"/>
        <v>364.33000000000004</v>
      </c>
      <c r="K1832" s="887">
        <v>332.17</v>
      </c>
      <c r="L1832" s="772">
        <f t="shared" si="134"/>
        <v>1272.3699999999999</v>
      </c>
    </row>
    <row r="1833" spans="2:12" ht="15.75" x14ac:dyDescent="0.25">
      <c r="B1833" s="893" t="s">
        <v>359</v>
      </c>
      <c r="C1833" s="892" t="s">
        <v>536</v>
      </c>
      <c r="D1833" s="891">
        <v>40421</v>
      </c>
      <c r="E1833" s="890">
        <v>18794.45</v>
      </c>
      <c r="F1833" s="889"/>
      <c r="G1833" s="888">
        <v>50</v>
      </c>
      <c r="H1833" s="887">
        <f t="shared" si="132"/>
        <v>11</v>
      </c>
      <c r="I1833" s="887">
        <v>-377.15999999999997</v>
      </c>
      <c r="J1833" s="771">
        <f t="shared" si="133"/>
        <v>4271.7300000000005</v>
      </c>
      <c r="K1833" s="887">
        <v>3894.57</v>
      </c>
      <c r="L1833" s="772">
        <f t="shared" si="134"/>
        <v>14899.880000000001</v>
      </c>
    </row>
    <row r="1834" spans="2:12" ht="15.75" x14ac:dyDescent="0.25">
      <c r="B1834" s="893" t="s">
        <v>359</v>
      </c>
      <c r="C1834" s="892" t="s">
        <v>536</v>
      </c>
      <c r="D1834" s="891">
        <v>40421</v>
      </c>
      <c r="E1834" s="890">
        <v>7048.38</v>
      </c>
      <c r="F1834" s="889"/>
      <c r="G1834" s="888">
        <v>50</v>
      </c>
      <c r="H1834" s="887">
        <f t="shared" si="132"/>
        <v>11</v>
      </c>
      <c r="I1834" s="887">
        <v>-141.48000000000002</v>
      </c>
      <c r="J1834" s="771">
        <f t="shared" si="133"/>
        <v>1602.33</v>
      </c>
      <c r="K1834" s="887">
        <v>1460.85</v>
      </c>
      <c r="L1834" s="772">
        <f t="shared" si="134"/>
        <v>5587.5300000000007</v>
      </c>
    </row>
    <row r="1835" spans="2:12" ht="15.75" x14ac:dyDescent="0.25">
      <c r="B1835" s="893" t="s">
        <v>359</v>
      </c>
      <c r="C1835" s="892" t="s">
        <v>536</v>
      </c>
      <c r="D1835" s="891">
        <v>40421</v>
      </c>
      <c r="E1835" s="890">
        <v>6381.34</v>
      </c>
      <c r="F1835" s="889"/>
      <c r="G1835" s="888">
        <v>50</v>
      </c>
      <c r="H1835" s="887">
        <f t="shared" si="132"/>
        <v>11</v>
      </c>
      <c r="I1835" s="887">
        <v>-128.04</v>
      </c>
      <c r="J1835" s="771">
        <f t="shared" si="133"/>
        <v>1450.23</v>
      </c>
      <c r="K1835" s="887">
        <v>1322.19</v>
      </c>
      <c r="L1835" s="772">
        <f t="shared" si="134"/>
        <v>5059.1499999999996</v>
      </c>
    </row>
    <row r="1836" spans="2:12" ht="15.75" x14ac:dyDescent="0.25">
      <c r="B1836" s="893" t="s">
        <v>359</v>
      </c>
      <c r="C1836" s="892" t="s">
        <v>536</v>
      </c>
      <c r="D1836" s="891">
        <v>40421</v>
      </c>
      <c r="E1836" s="890">
        <v>1152.4000000000001</v>
      </c>
      <c r="F1836" s="889"/>
      <c r="G1836" s="888">
        <v>50</v>
      </c>
      <c r="H1836" s="887">
        <f t="shared" si="132"/>
        <v>11</v>
      </c>
      <c r="I1836" s="887">
        <v>-23.04</v>
      </c>
      <c r="J1836" s="771">
        <f t="shared" si="133"/>
        <v>261.14</v>
      </c>
      <c r="K1836" s="887">
        <v>238.1</v>
      </c>
      <c r="L1836" s="772">
        <f t="shared" si="134"/>
        <v>914.30000000000007</v>
      </c>
    </row>
    <row r="1837" spans="2:12" ht="15.75" x14ac:dyDescent="0.25">
      <c r="B1837" s="893" t="s">
        <v>359</v>
      </c>
      <c r="C1837" s="892" t="s">
        <v>536</v>
      </c>
      <c r="D1837" s="891">
        <v>40482</v>
      </c>
      <c r="E1837" s="890">
        <v>1803.15</v>
      </c>
      <c r="F1837" s="889"/>
      <c r="G1837" s="888">
        <v>50</v>
      </c>
      <c r="H1837" s="887">
        <f t="shared" si="132"/>
        <v>11</v>
      </c>
      <c r="I1837" s="887">
        <v>-36.120000000000005</v>
      </c>
      <c r="J1837" s="771">
        <f t="shared" si="133"/>
        <v>403.22</v>
      </c>
      <c r="K1837" s="887">
        <v>367.1</v>
      </c>
      <c r="L1837" s="772">
        <f t="shared" si="134"/>
        <v>1436.0500000000002</v>
      </c>
    </row>
    <row r="1838" spans="2:12" ht="15.75" x14ac:dyDescent="0.25">
      <c r="B1838" s="893" t="s">
        <v>359</v>
      </c>
      <c r="C1838" s="892" t="s">
        <v>536</v>
      </c>
      <c r="D1838" s="891">
        <v>40482</v>
      </c>
      <c r="E1838" s="890">
        <v>2846.52</v>
      </c>
      <c r="F1838" s="889"/>
      <c r="G1838" s="888">
        <v>50</v>
      </c>
      <c r="H1838" s="887">
        <f t="shared" si="132"/>
        <v>11</v>
      </c>
      <c r="I1838" s="887">
        <v>-57.12</v>
      </c>
      <c r="J1838" s="771">
        <f t="shared" si="133"/>
        <v>637.46</v>
      </c>
      <c r="K1838" s="887">
        <v>580.34</v>
      </c>
      <c r="L1838" s="772">
        <f t="shared" si="134"/>
        <v>2266.1799999999998</v>
      </c>
    </row>
    <row r="1839" spans="2:12" ht="15.75" x14ac:dyDescent="0.25">
      <c r="B1839" s="893" t="s">
        <v>359</v>
      </c>
      <c r="C1839" s="892" t="s">
        <v>536</v>
      </c>
      <c r="D1839" s="891">
        <v>40482</v>
      </c>
      <c r="E1839" s="890">
        <v>7621.89</v>
      </c>
      <c r="F1839" s="889"/>
      <c r="G1839" s="888">
        <v>50</v>
      </c>
      <c r="H1839" s="887">
        <f t="shared" si="132"/>
        <v>11</v>
      </c>
      <c r="I1839" s="887">
        <v>-152.76</v>
      </c>
      <c r="J1839" s="771">
        <f t="shared" si="133"/>
        <v>1704.82</v>
      </c>
      <c r="K1839" s="887">
        <v>1552.06</v>
      </c>
      <c r="L1839" s="772">
        <f t="shared" si="134"/>
        <v>6069.83</v>
      </c>
    </row>
    <row r="1840" spans="2:12" ht="15.75" x14ac:dyDescent="0.25">
      <c r="B1840" s="893" t="s">
        <v>359</v>
      </c>
      <c r="C1840" s="892" t="s">
        <v>536</v>
      </c>
      <c r="D1840" s="891">
        <v>40512</v>
      </c>
      <c r="E1840" s="890">
        <v>113.83</v>
      </c>
      <c r="F1840" s="889"/>
      <c r="G1840" s="888">
        <v>50</v>
      </c>
      <c r="H1840" s="887">
        <f t="shared" si="132"/>
        <v>11</v>
      </c>
      <c r="I1840" s="887">
        <v>-2.2800000000000002</v>
      </c>
      <c r="J1840" s="771">
        <f t="shared" si="133"/>
        <v>25.27</v>
      </c>
      <c r="K1840" s="887">
        <v>22.99</v>
      </c>
      <c r="L1840" s="772">
        <f t="shared" si="134"/>
        <v>90.84</v>
      </c>
    </row>
    <row r="1841" spans="2:12" ht="15.75" x14ac:dyDescent="0.25">
      <c r="B1841" s="893" t="s">
        <v>359</v>
      </c>
      <c r="C1841" s="892" t="s">
        <v>536</v>
      </c>
      <c r="D1841" s="891">
        <v>40512</v>
      </c>
      <c r="E1841" s="890">
        <v>8813.8700000000008</v>
      </c>
      <c r="F1841" s="889"/>
      <c r="G1841" s="888">
        <v>50</v>
      </c>
      <c r="H1841" s="887">
        <f t="shared" si="132"/>
        <v>11</v>
      </c>
      <c r="I1841" s="887">
        <v>-176.88</v>
      </c>
      <c r="J1841" s="771">
        <f t="shared" si="133"/>
        <v>1959.27</v>
      </c>
      <c r="K1841" s="887">
        <v>1782.39</v>
      </c>
      <c r="L1841" s="772">
        <f t="shared" si="134"/>
        <v>7031.4800000000005</v>
      </c>
    </row>
    <row r="1842" spans="2:12" ht="15.75" x14ac:dyDescent="0.25">
      <c r="B1842" s="893" t="s">
        <v>359</v>
      </c>
      <c r="C1842" s="892" t="s">
        <v>536</v>
      </c>
      <c r="D1842" s="891">
        <v>40512</v>
      </c>
      <c r="E1842" s="890">
        <v>248.46</v>
      </c>
      <c r="F1842" s="889"/>
      <c r="G1842" s="888">
        <v>50</v>
      </c>
      <c r="H1842" s="887">
        <f t="shared" si="132"/>
        <v>11</v>
      </c>
      <c r="I1842" s="887">
        <v>-5.04</v>
      </c>
      <c r="J1842" s="771">
        <f t="shared" si="133"/>
        <v>55.13</v>
      </c>
      <c r="K1842" s="887">
        <v>50.09</v>
      </c>
      <c r="L1842" s="772">
        <f t="shared" si="134"/>
        <v>198.37</v>
      </c>
    </row>
    <row r="1843" spans="2:12" ht="15.75" x14ac:dyDescent="0.25">
      <c r="B1843" s="893" t="s">
        <v>359</v>
      </c>
      <c r="C1843" s="892" t="s">
        <v>536</v>
      </c>
      <c r="D1843" s="891">
        <v>40512</v>
      </c>
      <c r="E1843" s="890">
        <v>81269.02</v>
      </c>
      <c r="F1843" s="889"/>
      <c r="G1843" s="888">
        <v>50</v>
      </c>
      <c r="H1843" s="887">
        <f t="shared" si="132"/>
        <v>11</v>
      </c>
      <c r="I1843" s="887">
        <v>-1631.0400000000002</v>
      </c>
      <c r="J1843" s="771">
        <f t="shared" si="133"/>
        <v>18066.510000000002</v>
      </c>
      <c r="K1843" s="887">
        <v>16435.47</v>
      </c>
      <c r="L1843" s="772">
        <f t="shared" si="134"/>
        <v>64833.55</v>
      </c>
    </row>
    <row r="1844" spans="2:12" ht="15.75" x14ac:dyDescent="0.25">
      <c r="B1844" s="893" t="s">
        <v>359</v>
      </c>
      <c r="C1844" s="892" t="s">
        <v>536</v>
      </c>
      <c r="D1844" s="891">
        <v>40543</v>
      </c>
      <c r="E1844" s="890">
        <v>8008.18</v>
      </c>
      <c r="F1844" s="889"/>
      <c r="G1844" s="888">
        <v>50</v>
      </c>
      <c r="H1844" s="887">
        <f t="shared" si="132"/>
        <v>11</v>
      </c>
      <c r="I1844" s="887">
        <v>-160.44</v>
      </c>
      <c r="J1844" s="771">
        <f t="shared" si="133"/>
        <v>1764.3300000000002</v>
      </c>
      <c r="K1844" s="887">
        <v>1603.89</v>
      </c>
      <c r="L1844" s="772">
        <f t="shared" si="134"/>
        <v>6404.29</v>
      </c>
    </row>
    <row r="1845" spans="2:12" ht="15.75" x14ac:dyDescent="0.25">
      <c r="B1845" s="893" t="s">
        <v>359</v>
      </c>
      <c r="C1845" s="892" t="s">
        <v>536</v>
      </c>
      <c r="D1845" s="891">
        <v>40543</v>
      </c>
      <c r="E1845" s="890">
        <v>8364.76</v>
      </c>
      <c r="F1845" s="889"/>
      <c r="G1845" s="888">
        <v>50</v>
      </c>
      <c r="H1845" s="887">
        <f t="shared" si="132"/>
        <v>11</v>
      </c>
      <c r="I1845" s="887">
        <v>-167.88</v>
      </c>
      <c r="J1845" s="771">
        <f t="shared" si="133"/>
        <v>1845.6100000000001</v>
      </c>
      <c r="K1845" s="887">
        <v>1677.73</v>
      </c>
      <c r="L1845" s="772">
        <f t="shared" si="134"/>
        <v>6687.0300000000007</v>
      </c>
    </row>
    <row r="1846" spans="2:12" ht="15.75" x14ac:dyDescent="0.25">
      <c r="B1846" s="893" t="s">
        <v>359</v>
      </c>
      <c r="C1846" s="892" t="s">
        <v>536</v>
      </c>
      <c r="D1846" s="891">
        <v>40543</v>
      </c>
      <c r="E1846" s="890">
        <v>2429.9</v>
      </c>
      <c r="F1846" s="889"/>
      <c r="G1846" s="888">
        <v>50</v>
      </c>
      <c r="H1846" s="887">
        <f t="shared" si="132"/>
        <v>11</v>
      </c>
      <c r="I1846" s="887">
        <v>-48.720000000000006</v>
      </c>
      <c r="J1846" s="771">
        <f t="shared" si="133"/>
        <v>535.70000000000005</v>
      </c>
      <c r="K1846" s="887">
        <v>486.98</v>
      </c>
      <c r="L1846" s="772">
        <f t="shared" si="134"/>
        <v>1942.92</v>
      </c>
    </row>
    <row r="1847" spans="2:12" ht="15.75" x14ac:dyDescent="0.25">
      <c r="B1847" s="893" t="s">
        <v>359</v>
      </c>
      <c r="C1847" s="892" t="s">
        <v>536</v>
      </c>
      <c r="D1847" s="891">
        <v>40451</v>
      </c>
      <c r="E1847" s="890">
        <v>613.5</v>
      </c>
      <c r="F1847" s="889"/>
      <c r="G1847" s="888">
        <v>50</v>
      </c>
      <c r="H1847" s="887">
        <f t="shared" si="132"/>
        <v>11</v>
      </c>
      <c r="I1847" s="887">
        <v>-12.36</v>
      </c>
      <c r="J1847" s="771">
        <f t="shared" si="133"/>
        <v>135.19999999999999</v>
      </c>
      <c r="K1847" s="887">
        <v>122.84</v>
      </c>
      <c r="L1847" s="772">
        <f t="shared" si="134"/>
        <v>490.65999999999997</v>
      </c>
    </row>
    <row r="1848" spans="2:12" ht="15.75" x14ac:dyDescent="0.25">
      <c r="B1848" s="893" t="s">
        <v>359</v>
      </c>
      <c r="C1848" s="892" t="s">
        <v>536</v>
      </c>
      <c r="D1848" s="891">
        <v>40574</v>
      </c>
      <c r="E1848" s="890">
        <v>2633.55</v>
      </c>
      <c r="F1848" s="889"/>
      <c r="G1848" s="888">
        <v>50</v>
      </c>
      <c r="H1848" s="887">
        <f t="shared" si="132"/>
        <v>10</v>
      </c>
      <c r="I1848" s="887">
        <v>-52.800000000000004</v>
      </c>
      <c r="J1848" s="771">
        <f t="shared" si="133"/>
        <v>580.55999999999995</v>
      </c>
      <c r="K1848" s="887">
        <v>527.76</v>
      </c>
      <c r="L1848" s="772">
        <f t="shared" si="134"/>
        <v>2105.79</v>
      </c>
    </row>
    <row r="1849" spans="2:12" ht="15.75" x14ac:dyDescent="0.25">
      <c r="B1849" s="893" t="s">
        <v>359</v>
      </c>
      <c r="C1849" s="892" t="s">
        <v>536</v>
      </c>
      <c r="D1849" s="891">
        <v>40574</v>
      </c>
      <c r="E1849" s="890">
        <v>207.28</v>
      </c>
      <c r="F1849" s="889"/>
      <c r="G1849" s="888">
        <v>50</v>
      </c>
      <c r="H1849" s="887">
        <f t="shared" si="132"/>
        <v>10</v>
      </c>
      <c r="I1849" s="887">
        <v>-4.2</v>
      </c>
      <c r="J1849" s="771">
        <f t="shared" si="133"/>
        <v>46.1</v>
      </c>
      <c r="K1849" s="887">
        <v>41.9</v>
      </c>
      <c r="L1849" s="772">
        <f t="shared" si="134"/>
        <v>165.38</v>
      </c>
    </row>
    <row r="1850" spans="2:12" ht="15.75" x14ac:dyDescent="0.25">
      <c r="B1850" s="893" t="s">
        <v>359</v>
      </c>
      <c r="C1850" s="892" t="s">
        <v>536</v>
      </c>
      <c r="D1850" s="891">
        <v>40602</v>
      </c>
      <c r="E1850" s="890">
        <v>2755.47</v>
      </c>
      <c r="F1850" s="889"/>
      <c r="G1850" s="888">
        <v>50</v>
      </c>
      <c r="H1850" s="887">
        <f t="shared" si="132"/>
        <v>10</v>
      </c>
      <c r="I1850" s="887">
        <v>-55.320000000000007</v>
      </c>
      <c r="J1850" s="771">
        <f t="shared" si="133"/>
        <v>603.54000000000008</v>
      </c>
      <c r="K1850" s="887">
        <v>548.22</v>
      </c>
      <c r="L1850" s="772">
        <f t="shared" si="134"/>
        <v>2207.25</v>
      </c>
    </row>
    <row r="1851" spans="2:12" ht="15.75" x14ac:dyDescent="0.25">
      <c r="B1851" s="893" t="s">
        <v>359</v>
      </c>
      <c r="C1851" s="892" t="s">
        <v>536</v>
      </c>
      <c r="D1851" s="891">
        <v>40602</v>
      </c>
      <c r="E1851" s="890">
        <v>19105.43</v>
      </c>
      <c r="F1851" s="889"/>
      <c r="G1851" s="888">
        <v>50</v>
      </c>
      <c r="H1851" s="887">
        <f t="shared" si="132"/>
        <v>10</v>
      </c>
      <c r="I1851" s="887">
        <v>-383.4</v>
      </c>
      <c r="J1851" s="771">
        <f t="shared" si="133"/>
        <v>4183.1899999999996</v>
      </c>
      <c r="K1851" s="887">
        <v>3799.79</v>
      </c>
      <c r="L1851" s="772">
        <f t="shared" si="134"/>
        <v>15305.64</v>
      </c>
    </row>
    <row r="1852" spans="2:12" ht="15.75" x14ac:dyDescent="0.25">
      <c r="B1852" s="893" t="s">
        <v>359</v>
      </c>
      <c r="C1852" s="892" t="s">
        <v>536</v>
      </c>
      <c r="D1852" s="891">
        <v>40633</v>
      </c>
      <c r="E1852" s="890">
        <v>3380.02</v>
      </c>
      <c r="F1852" s="889"/>
      <c r="G1852" s="888">
        <v>50</v>
      </c>
      <c r="H1852" s="887">
        <f t="shared" si="132"/>
        <v>10</v>
      </c>
      <c r="I1852" s="887">
        <v>-67.679999999999993</v>
      </c>
      <c r="J1852" s="771">
        <f t="shared" si="133"/>
        <v>733.06</v>
      </c>
      <c r="K1852" s="887">
        <v>665.38</v>
      </c>
      <c r="L1852" s="772">
        <f t="shared" si="134"/>
        <v>2714.64</v>
      </c>
    </row>
    <row r="1853" spans="2:12" ht="15.75" x14ac:dyDescent="0.25">
      <c r="B1853" s="893" t="s">
        <v>359</v>
      </c>
      <c r="C1853" s="892" t="s">
        <v>536</v>
      </c>
      <c r="D1853" s="891">
        <v>40633</v>
      </c>
      <c r="E1853" s="890">
        <v>1465.42</v>
      </c>
      <c r="F1853" s="889"/>
      <c r="G1853" s="888">
        <v>50</v>
      </c>
      <c r="H1853" s="887">
        <f t="shared" si="132"/>
        <v>10</v>
      </c>
      <c r="I1853" s="887">
        <v>-29.400000000000002</v>
      </c>
      <c r="J1853" s="771">
        <f t="shared" si="133"/>
        <v>318.33999999999997</v>
      </c>
      <c r="K1853" s="887">
        <v>288.94</v>
      </c>
      <c r="L1853" s="772">
        <f t="shared" si="134"/>
        <v>1176.48</v>
      </c>
    </row>
    <row r="1854" spans="2:12" ht="15.75" x14ac:dyDescent="0.25">
      <c r="B1854" s="893" t="s">
        <v>359</v>
      </c>
      <c r="C1854" s="892" t="s">
        <v>536</v>
      </c>
      <c r="D1854" s="891">
        <v>40633</v>
      </c>
      <c r="E1854" s="890">
        <v>2465.6999999999998</v>
      </c>
      <c r="F1854" s="889"/>
      <c r="G1854" s="888">
        <v>50</v>
      </c>
      <c r="H1854" s="887">
        <f t="shared" si="132"/>
        <v>10</v>
      </c>
      <c r="I1854" s="887">
        <v>-49.44</v>
      </c>
      <c r="J1854" s="771">
        <f t="shared" si="133"/>
        <v>535.39</v>
      </c>
      <c r="K1854" s="887">
        <v>485.95</v>
      </c>
      <c r="L1854" s="772">
        <f t="shared" si="134"/>
        <v>1979.7499999999998</v>
      </c>
    </row>
    <row r="1855" spans="2:12" ht="15.75" x14ac:dyDescent="0.25">
      <c r="B1855" s="893" t="s">
        <v>359</v>
      </c>
      <c r="C1855" s="892" t="s">
        <v>536</v>
      </c>
      <c r="D1855" s="891">
        <v>40633</v>
      </c>
      <c r="E1855" s="890">
        <v>2062.3000000000002</v>
      </c>
      <c r="F1855" s="889"/>
      <c r="G1855" s="888">
        <v>50</v>
      </c>
      <c r="H1855" s="887">
        <f t="shared" si="132"/>
        <v>10</v>
      </c>
      <c r="I1855" s="887">
        <v>-41.28</v>
      </c>
      <c r="J1855" s="771">
        <f t="shared" si="133"/>
        <v>447.14</v>
      </c>
      <c r="K1855" s="887">
        <v>405.86</v>
      </c>
      <c r="L1855" s="772">
        <f t="shared" si="134"/>
        <v>1656.44</v>
      </c>
    </row>
    <row r="1856" spans="2:12" ht="15.75" x14ac:dyDescent="0.25">
      <c r="B1856" s="893" t="s">
        <v>359</v>
      </c>
      <c r="C1856" s="892" t="s">
        <v>536</v>
      </c>
      <c r="D1856" s="891">
        <v>40633</v>
      </c>
      <c r="E1856" s="890">
        <v>3783.14</v>
      </c>
      <c r="F1856" s="889"/>
      <c r="G1856" s="888">
        <v>50</v>
      </c>
      <c r="H1856" s="887">
        <f t="shared" si="132"/>
        <v>10</v>
      </c>
      <c r="I1856" s="887">
        <v>-75.84</v>
      </c>
      <c r="J1856" s="771">
        <f t="shared" si="133"/>
        <v>821.30000000000007</v>
      </c>
      <c r="K1856" s="887">
        <v>745.46</v>
      </c>
      <c r="L1856" s="772">
        <f t="shared" si="134"/>
        <v>3037.68</v>
      </c>
    </row>
    <row r="1857" spans="2:12" ht="15.75" x14ac:dyDescent="0.25">
      <c r="B1857" s="893" t="s">
        <v>359</v>
      </c>
      <c r="C1857" s="892" t="s">
        <v>536</v>
      </c>
      <c r="D1857" s="891">
        <v>40633</v>
      </c>
      <c r="E1857" s="890">
        <v>829.59</v>
      </c>
      <c r="F1857" s="889"/>
      <c r="G1857" s="888">
        <v>50</v>
      </c>
      <c r="H1857" s="887">
        <f t="shared" si="132"/>
        <v>10</v>
      </c>
      <c r="I1857" s="887">
        <v>-16.68</v>
      </c>
      <c r="J1857" s="771">
        <f t="shared" si="133"/>
        <v>180.56</v>
      </c>
      <c r="K1857" s="887">
        <v>163.88</v>
      </c>
      <c r="L1857" s="772">
        <f t="shared" si="134"/>
        <v>665.71</v>
      </c>
    </row>
    <row r="1858" spans="2:12" ht="15.75" x14ac:dyDescent="0.25">
      <c r="B1858" s="893" t="s">
        <v>359</v>
      </c>
      <c r="C1858" s="892" t="s">
        <v>536</v>
      </c>
      <c r="D1858" s="891">
        <v>40633</v>
      </c>
      <c r="E1858" s="890">
        <v>3919.49</v>
      </c>
      <c r="F1858" s="889"/>
      <c r="G1858" s="888">
        <v>50</v>
      </c>
      <c r="H1858" s="887">
        <f t="shared" si="132"/>
        <v>10</v>
      </c>
      <c r="I1858" s="887">
        <v>-78.48</v>
      </c>
      <c r="J1858" s="771">
        <f t="shared" si="133"/>
        <v>850.04</v>
      </c>
      <c r="K1858" s="887">
        <v>771.56</v>
      </c>
      <c r="L1858" s="772">
        <f t="shared" si="134"/>
        <v>3147.93</v>
      </c>
    </row>
    <row r="1859" spans="2:12" ht="15.75" x14ac:dyDescent="0.25">
      <c r="B1859" s="893" t="s">
        <v>359</v>
      </c>
      <c r="C1859" s="892" t="s">
        <v>536</v>
      </c>
      <c r="D1859" s="891">
        <v>40663</v>
      </c>
      <c r="E1859" s="890">
        <v>513.5</v>
      </c>
      <c r="F1859" s="889"/>
      <c r="G1859" s="888">
        <v>50</v>
      </c>
      <c r="H1859" s="887">
        <f t="shared" si="132"/>
        <v>10</v>
      </c>
      <c r="I1859" s="887">
        <v>-10.32</v>
      </c>
      <c r="J1859" s="771">
        <f t="shared" si="133"/>
        <v>110.86000000000001</v>
      </c>
      <c r="K1859" s="887">
        <v>100.54</v>
      </c>
      <c r="L1859" s="772">
        <f t="shared" si="134"/>
        <v>412.96</v>
      </c>
    </row>
    <row r="1860" spans="2:12" ht="15.75" x14ac:dyDescent="0.25">
      <c r="B1860" s="893" t="s">
        <v>359</v>
      </c>
      <c r="C1860" s="892" t="s">
        <v>536</v>
      </c>
      <c r="D1860" s="891">
        <v>40663</v>
      </c>
      <c r="E1860" s="890">
        <v>29947.89</v>
      </c>
      <c r="F1860" s="889"/>
      <c r="G1860" s="888">
        <v>50</v>
      </c>
      <c r="H1860" s="887">
        <f t="shared" si="132"/>
        <v>10</v>
      </c>
      <c r="I1860" s="887">
        <v>-601.08000000000004</v>
      </c>
      <c r="J1860" s="771">
        <f t="shared" si="133"/>
        <v>6458.09</v>
      </c>
      <c r="K1860" s="887">
        <v>5857.01</v>
      </c>
      <c r="L1860" s="772">
        <f t="shared" si="134"/>
        <v>24090.879999999997</v>
      </c>
    </row>
    <row r="1861" spans="2:12" ht="15.75" x14ac:dyDescent="0.25">
      <c r="B1861" s="893" t="s">
        <v>359</v>
      </c>
      <c r="C1861" s="892" t="s">
        <v>536</v>
      </c>
      <c r="D1861" s="891">
        <v>40694</v>
      </c>
      <c r="E1861" s="890">
        <v>23974.6</v>
      </c>
      <c r="F1861" s="889"/>
      <c r="G1861" s="888">
        <v>50</v>
      </c>
      <c r="H1861" s="887">
        <f t="shared" si="132"/>
        <v>10</v>
      </c>
      <c r="I1861" s="887">
        <v>-480.36</v>
      </c>
      <c r="J1861" s="771">
        <f t="shared" si="133"/>
        <v>5122.54</v>
      </c>
      <c r="K1861" s="887">
        <v>4642.18</v>
      </c>
      <c r="L1861" s="772">
        <f t="shared" si="134"/>
        <v>19332.419999999998</v>
      </c>
    </row>
    <row r="1862" spans="2:12" ht="15.75" x14ac:dyDescent="0.25">
      <c r="B1862" s="893" t="s">
        <v>359</v>
      </c>
      <c r="C1862" s="892" t="s">
        <v>536</v>
      </c>
      <c r="D1862" s="891">
        <v>40694</v>
      </c>
      <c r="E1862" s="890">
        <v>13164.34</v>
      </c>
      <c r="F1862" s="889"/>
      <c r="G1862" s="888">
        <v>50</v>
      </c>
      <c r="H1862" s="887">
        <f t="shared" si="132"/>
        <v>10</v>
      </c>
      <c r="I1862" s="887">
        <v>-263.76</v>
      </c>
      <c r="J1862" s="771">
        <f t="shared" si="133"/>
        <v>2812.7299999999996</v>
      </c>
      <c r="K1862" s="887">
        <v>2548.9699999999998</v>
      </c>
      <c r="L1862" s="772">
        <f t="shared" si="134"/>
        <v>10615.37</v>
      </c>
    </row>
    <row r="1863" spans="2:12" ht="15.75" x14ac:dyDescent="0.25">
      <c r="B1863" s="893" t="s">
        <v>359</v>
      </c>
      <c r="C1863" s="892" t="s">
        <v>536</v>
      </c>
      <c r="D1863" s="891">
        <v>40694</v>
      </c>
      <c r="E1863" s="890">
        <v>49547.82</v>
      </c>
      <c r="F1863" s="889"/>
      <c r="G1863" s="888">
        <v>50</v>
      </c>
      <c r="H1863" s="887">
        <f t="shared" si="132"/>
        <v>10</v>
      </c>
      <c r="I1863" s="887">
        <v>-994.31999999999994</v>
      </c>
      <c r="J1863" s="771">
        <f t="shared" si="133"/>
        <v>10601.22</v>
      </c>
      <c r="K1863" s="887">
        <v>9606.9</v>
      </c>
      <c r="L1863" s="772">
        <f t="shared" si="134"/>
        <v>39940.92</v>
      </c>
    </row>
    <row r="1864" spans="2:12" ht="15.75" x14ac:dyDescent="0.25">
      <c r="B1864" s="893" t="s">
        <v>359</v>
      </c>
      <c r="C1864" s="892" t="s">
        <v>536</v>
      </c>
      <c r="D1864" s="891">
        <v>40694</v>
      </c>
      <c r="E1864" s="890">
        <v>1123.6099999999999</v>
      </c>
      <c r="F1864" s="889"/>
      <c r="G1864" s="888">
        <v>50</v>
      </c>
      <c r="H1864" s="887">
        <f t="shared" ref="H1864:H1927" si="135">IF(E1864&lt;&gt;"",IF((TestEOY-D1864)/365&gt;G1864,G1864,ROUNDUP(((TestEOY-D1864)/365),0)),"")</f>
        <v>10</v>
      </c>
      <c r="I1864" s="887">
        <v>-22.560000000000002</v>
      </c>
      <c r="J1864" s="771">
        <f t="shared" ref="J1864:J1927" si="136">K1864-I1864</f>
        <v>240.51</v>
      </c>
      <c r="K1864" s="887">
        <v>217.95</v>
      </c>
      <c r="L1864" s="772">
        <f t="shared" ref="L1864:L1927" si="137">IFERROR(IF(K1864&gt;E1864,0,(+E1864-K1864))-F1864,"")</f>
        <v>905.65999999999985</v>
      </c>
    </row>
    <row r="1865" spans="2:12" ht="15.75" x14ac:dyDescent="0.25">
      <c r="B1865" s="893" t="s">
        <v>359</v>
      </c>
      <c r="C1865" s="892" t="s">
        <v>536</v>
      </c>
      <c r="D1865" s="891">
        <v>40694</v>
      </c>
      <c r="E1865" s="890">
        <v>57947.96</v>
      </c>
      <c r="F1865" s="889"/>
      <c r="G1865" s="888">
        <v>50</v>
      </c>
      <c r="H1865" s="887">
        <f t="shared" si="135"/>
        <v>10</v>
      </c>
      <c r="I1865" s="887">
        <v>-1162.92</v>
      </c>
      <c r="J1865" s="771">
        <f t="shared" si="136"/>
        <v>12398.54</v>
      </c>
      <c r="K1865" s="887">
        <v>11235.62</v>
      </c>
      <c r="L1865" s="772">
        <f t="shared" si="137"/>
        <v>46712.34</v>
      </c>
    </row>
    <row r="1866" spans="2:12" ht="15.75" x14ac:dyDescent="0.25">
      <c r="B1866" s="893" t="s">
        <v>359</v>
      </c>
      <c r="C1866" s="892" t="s">
        <v>536</v>
      </c>
      <c r="D1866" s="891">
        <v>40694</v>
      </c>
      <c r="E1866" s="890">
        <v>116580.36</v>
      </c>
      <c r="F1866" s="889"/>
      <c r="G1866" s="888">
        <v>50</v>
      </c>
      <c r="H1866" s="887">
        <f t="shared" si="135"/>
        <v>10</v>
      </c>
      <c r="I1866" s="887">
        <v>-2335.6800000000003</v>
      </c>
      <c r="J1866" s="771">
        <f t="shared" si="136"/>
        <v>24907.35</v>
      </c>
      <c r="K1866" s="887">
        <v>22571.67</v>
      </c>
      <c r="L1866" s="772">
        <f t="shared" si="137"/>
        <v>94008.69</v>
      </c>
    </row>
    <row r="1867" spans="2:12" ht="15.75" x14ac:dyDescent="0.25">
      <c r="B1867" s="893" t="s">
        <v>359</v>
      </c>
      <c r="C1867" s="892" t="s">
        <v>536</v>
      </c>
      <c r="D1867" s="891">
        <v>40694</v>
      </c>
      <c r="E1867" s="890">
        <v>372.07</v>
      </c>
      <c r="F1867" s="889"/>
      <c r="G1867" s="888">
        <v>50</v>
      </c>
      <c r="H1867" s="887">
        <f t="shared" si="135"/>
        <v>10</v>
      </c>
      <c r="I1867" s="887">
        <v>-7.4399999999999995</v>
      </c>
      <c r="J1867" s="771">
        <f t="shared" si="136"/>
        <v>79.36</v>
      </c>
      <c r="K1867" s="887">
        <v>71.92</v>
      </c>
      <c r="L1867" s="772">
        <f t="shared" si="137"/>
        <v>300.14999999999998</v>
      </c>
    </row>
    <row r="1868" spans="2:12" ht="15.75" x14ac:dyDescent="0.25">
      <c r="B1868" s="893" t="s">
        <v>359</v>
      </c>
      <c r="C1868" s="892" t="s">
        <v>536</v>
      </c>
      <c r="D1868" s="891">
        <v>40724</v>
      </c>
      <c r="E1868" s="890">
        <v>2017.91</v>
      </c>
      <c r="F1868" s="889"/>
      <c r="G1868" s="888">
        <v>50</v>
      </c>
      <c r="H1868" s="887">
        <f t="shared" si="135"/>
        <v>10</v>
      </c>
      <c r="I1868" s="887">
        <v>-40.44</v>
      </c>
      <c r="J1868" s="771">
        <f t="shared" si="136"/>
        <v>427.87</v>
      </c>
      <c r="K1868" s="887">
        <v>387.43</v>
      </c>
      <c r="L1868" s="772">
        <f t="shared" si="137"/>
        <v>1630.48</v>
      </c>
    </row>
    <row r="1869" spans="2:12" ht="15.75" x14ac:dyDescent="0.25">
      <c r="B1869" s="893" t="s">
        <v>359</v>
      </c>
      <c r="C1869" s="892" t="s">
        <v>536</v>
      </c>
      <c r="D1869" s="891">
        <v>40724</v>
      </c>
      <c r="E1869" s="890">
        <v>1569.85</v>
      </c>
      <c r="F1869" s="889"/>
      <c r="G1869" s="888">
        <v>50</v>
      </c>
      <c r="H1869" s="887">
        <f t="shared" si="135"/>
        <v>10</v>
      </c>
      <c r="I1869" s="887">
        <v>-31.44</v>
      </c>
      <c r="J1869" s="771">
        <f t="shared" si="136"/>
        <v>332.67</v>
      </c>
      <c r="K1869" s="887">
        <v>301.23</v>
      </c>
      <c r="L1869" s="772">
        <f t="shared" si="137"/>
        <v>1268.6199999999999</v>
      </c>
    </row>
    <row r="1870" spans="2:12" ht="15.75" x14ac:dyDescent="0.25">
      <c r="B1870" s="893" t="s">
        <v>359</v>
      </c>
      <c r="C1870" s="892" t="s">
        <v>536</v>
      </c>
      <c r="D1870" s="891">
        <v>40724</v>
      </c>
      <c r="E1870" s="890">
        <v>6417.95</v>
      </c>
      <c r="F1870" s="889"/>
      <c r="G1870" s="888">
        <v>50</v>
      </c>
      <c r="H1870" s="887">
        <f t="shared" si="135"/>
        <v>10</v>
      </c>
      <c r="I1870" s="887">
        <v>-128.76</v>
      </c>
      <c r="J1870" s="771">
        <f t="shared" si="136"/>
        <v>1362.15</v>
      </c>
      <c r="K1870" s="887">
        <v>1233.3900000000001</v>
      </c>
      <c r="L1870" s="772">
        <f t="shared" si="137"/>
        <v>5184.5599999999995</v>
      </c>
    </row>
    <row r="1871" spans="2:12" ht="15.75" x14ac:dyDescent="0.25">
      <c r="B1871" s="893" t="s">
        <v>359</v>
      </c>
      <c r="C1871" s="892" t="s">
        <v>536</v>
      </c>
      <c r="D1871" s="891">
        <v>40724</v>
      </c>
      <c r="E1871" s="890">
        <v>108205.74</v>
      </c>
      <c r="F1871" s="889"/>
      <c r="G1871" s="888">
        <v>50</v>
      </c>
      <c r="H1871" s="887">
        <f t="shared" si="135"/>
        <v>10</v>
      </c>
      <c r="I1871" s="887">
        <v>-2167.8000000000002</v>
      </c>
      <c r="J1871" s="771">
        <f t="shared" si="136"/>
        <v>22937.329999999998</v>
      </c>
      <c r="K1871" s="887">
        <v>20769.53</v>
      </c>
      <c r="L1871" s="772">
        <f t="shared" si="137"/>
        <v>87436.21</v>
      </c>
    </row>
    <row r="1872" spans="2:12" ht="15.75" x14ac:dyDescent="0.25">
      <c r="B1872" s="893" t="s">
        <v>359</v>
      </c>
      <c r="C1872" s="892" t="s">
        <v>536</v>
      </c>
      <c r="D1872" s="891">
        <v>40755</v>
      </c>
      <c r="E1872" s="890">
        <v>13458.91</v>
      </c>
      <c r="F1872" s="889"/>
      <c r="G1872" s="888">
        <v>50</v>
      </c>
      <c r="H1872" s="887">
        <f t="shared" si="135"/>
        <v>10</v>
      </c>
      <c r="I1872" s="887">
        <v>-270.12</v>
      </c>
      <c r="J1872" s="771">
        <f t="shared" si="136"/>
        <v>2835.0099999999998</v>
      </c>
      <c r="K1872" s="887">
        <v>2564.89</v>
      </c>
      <c r="L1872" s="772">
        <f t="shared" si="137"/>
        <v>10894.02</v>
      </c>
    </row>
    <row r="1873" spans="2:12" ht="15.75" x14ac:dyDescent="0.25">
      <c r="B1873" s="893" t="s">
        <v>359</v>
      </c>
      <c r="C1873" s="892" t="s">
        <v>536</v>
      </c>
      <c r="D1873" s="891">
        <v>40755</v>
      </c>
      <c r="E1873" s="890">
        <v>8948.3700000000008</v>
      </c>
      <c r="F1873" s="889"/>
      <c r="G1873" s="888">
        <v>50</v>
      </c>
      <c r="H1873" s="887">
        <f t="shared" si="135"/>
        <v>10</v>
      </c>
      <c r="I1873" s="887">
        <v>-179.28</v>
      </c>
      <c r="J1873" s="771">
        <f t="shared" si="136"/>
        <v>1882.02</v>
      </c>
      <c r="K1873" s="887">
        <v>1702.74</v>
      </c>
      <c r="L1873" s="772">
        <f t="shared" si="137"/>
        <v>7245.630000000001</v>
      </c>
    </row>
    <row r="1874" spans="2:12" ht="15.75" x14ac:dyDescent="0.25">
      <c r="B1874" s="893" t="s">
        <v>359</v>
      </c>
      <c r="C1874" s="892" t="s">
        <v>536</v>
      </c>
      <c r="D1874" s="891">
        <v>40877</v>
      </c>
      <c r="E1874" s="890">
        <v>2598.14</v>
      </c>
      <c r="F1874" s="889"/>
      <c r="G1874" s="888">
        <v>50</v>
      </c>
      <c r="H1874" s="887">
        <f t="shared" si="135"/>
        <v>10</v>
      </c>
      <c r="I1874" s="887">
        <v>-52.08</v>
      </c>
      <c r="J1874" s="771">
        <f t="shared" si="136"/>
        <v>529.36</v>
      </c>
      <c r="K1874" s="887">
        <v>477.28</v>
      </c>
      <c r="L1874" s="772">
        <f t="shared" si="137"/>
        <v>2120.8599999999997</v>
      </c>
    </row>
    <row r="1875" spans="2:12" ht="15.75" x14ac:dyDescent="0.25">
      <c r="B1875" s="893" t="s">
        <v>359</v>
      </c>
      <c r="C1875" s="892" t="s">
        <v>536</v>
      </c>
      <c r="D1875" s="891">
        <v>40877</v>
      </c>
      <c r="E1875" s="890">
        <v>112609.96</v>
      </c>
      <c r="F1875" s="889"/>
      <c r="G1875" s="888">
        <v>50</v>
      </c>
      <c r="H1875" s="887">
        <f t="shared" si="135"/>
        <v>10</v>
      </c>
      <c r="I1875" s="887">
        <v>-2259.84</v>
      </c>
      <c r="J1875" s="771">
        <f t="shared" si="136"/>
        <v>22967.4</v>
      </c>
      <c r="K1875" s="887">
        <v>20707.560000000001</v>
      </c>
      <c r="L1875" s="772">
        <f t="shared" si="137"/>
        <v>91902.400000000009</v>
      </c>
    </row>
    <row r="1876" spans="2:12" ht="15.75" x14ac:dyDescent="0.25">
      <c r="B1876" s="893" t="s">
        <v>359</v>
      </c>
      <c r="C1876" s="892" t="s">
        <v>536</v>
      </c>
      <c r="D1876" s="891">
        <v>40908</v>
      </c>
      <c r="E1876" s="890">
        <v>15133.09</v>
      </c>
      <c r="F1876" s="889"/>
      <c r="G1876" s="888">
        <v>50</v>
      </c>
      <c r="H1876" s="887">
        <f t="shared" si="135"/>
        <v>10</v>
      </c>
      <c r="I1876" s="887">
        <v>-303.12</v>
      </c>
      <c r="J1876" s="771">
        <f t="shared" si="136"/>
        <v>3031.0899999999997</v>
      </c>
      <c r="K1876" s="887">
        <v>2727.97</v>
      </c>
      <c r="L1876" s="772">
        <f t="shared" si="137"/>
        <v>12405.12</v>
      </c>
    </row>
    <row r="1877" spans="2:12" ht="15.75" x14ac:dyDescent="0.25">
      <c r="B1877" s="893" t="s">
        <v>359</v>
      </c>
      <c r="C1877" s="892" t="s">
        <v>536</v>
      </c>
      <c r="D1877" s="891">
        <v>40999</v>
      </c>
      <c r="E1877" s="890">
        <v>11150.64</v>
      </c>
      <c r="F1877" s="889"/>
      <c r="G1877" s="888">
        <v>50</v>
      </c>
      <c r="H1877" s="887">
        <f t="shared" si="135"/>
        <v>9</v>
      </c>
      <c r="I1877" s="887">
        <v>-223.32</v>
      </c>
      <c r="J1877" s="771">
        <f t="shared" si="136"/>
        <v>2178.14</v>
      </c>
      <c r="K1877" s="887">
        <v>1954.82</v>
      </c>
      <c r="L1877" s="772">
        <f t="shared" si="137"/>
        <v>9195.82</v>
      </c>
    </row>
    <row r="1878" spans="2:12" ht="15.75" x14ac:dyDescent="0.25">
      <c r="B1878" s="893" t="s">
        <v>359</v>
      </c>
      <c r="C1878" s="892" t="s">
        <v>536</v>
      </c>
      <c r="D1878" s="891">
        <v>41060</v>
      </c>
      <c r="E1878" s="890">
        <v>603.35</v>
      </c>
      <c r="F1878" s="889"/>
      <c r="G1878" s="888">
        <v>50</v>
      </c>
      <c r="H1878" s="887">
        <f t="shared" si="135"/>
        <v>9</v>
      </c>
      <c r="I1878" s="887">
        <v>-12.120000000000001</v>
      </c>
      <c r="J1878" s="771">
        <f t="shared" si="136"/>
        <v>116.13000000000001</v>
      </c>
      <c r="K1878" s="887">
        <v>104.01</v>
      </c>
      <c r="L1878" s="772">
        <f t="shared" si="137"/>
        <v>499.34000000000003</v>
      </c>
    </row>
    <row r="1879" spans="2:12" ht="15.75" x14ac:dyDescent="0.25">
      <c r="B1879" s="893" t="s">
        <v>359</v>
      </c>
      <c r="C1879" s="892" t="s">
        <v>536</v>
      </c>
      <c r="D1879" s="891">
        <v>41060</v>
      </c>
      <c r="E1879" s="890">
        <v>2756.98</v>
      </c>
      <c r="F1879" s="889"/>
      <c r="G1879" s="888">
        <v>50</v>
      </c>
      <c r="H1879" s="887">
        <f t="shared" si="135"/>
        <v>9</v>
      </c>
      <c r="I1879" s="887">
        <v>-55.2</v>
      </c>
      <c r="J1879" s="771">
        <f t="shared" si="136"/>
        <v>528.97</v>
      </c>
      <c r="K1879" s="887">
        <v>473.77</v>
      </c>
      <c r="L1879" s="772">
        <f t="shared" si="137"/>
        <v>2283.21</v>
      </c>
    </row>
    <row r="1880" spans="2:12" ht="15.75" x14ac:dyDescent="0.25">
      <c r="B1880" s="893" t="s">
        <v>359</v>
      </c>
      <c r="C1880" s="892" t="s">
        <v>536</v>
      </c>
      <c r="D1880" s="891">
        <v>41121</v>
      </c>
      <c r="E1880" s="890">
        <v>13031.05</v>
      </c>
      <c r="F1880" s="889"/>
      <c r="G1880" s="888">
        <v>50</v>
      </c>
      <c r="H1880" s="887">
        <f t="shared" si="135"/>
        <v>9</v>
      </c>
      <c r="I1880" s="887">
        <v>-261.12</v>
      </c>
      <c r="J1880" s="771">
        <f t="shared" si="136"/>
        <v>2458.19</v>
      </c>
      <c r="K1880" s="887">
        <v>2197.0700000000002</v>
      </c>
      <c r="L1880" s="772">
        <f t="shared" si="137"/>
        <v>10833.98</v>
      </c>
    </row>
    <row r="1881" spans="2:12" ht="15.75" x14ac:dyDescent="0.25">
      <c r="B1881" s="893" t="s">
        <v>359</v>
      </c>
      <c r="C1881" s="892" t="s">
        <v>536</v>
      </c>
      <c r="D1881" s="891">
        <v>41121</v>
      </c>
      <c r="E1881" s="890">
        <v>2424.7199999999998</v>
      </c>
      <c r="F1881" s="889"/>
      <c r="G1881" s="888">
        <v>50</v>
      </c>
      <c r="H1881" s="887">
        <f t="shared" si="135"/>
        <v>9</v>
      </c>
      <c r="I1881" s="887">
        <v>-48.599999999999994</v>
      </c>
      <c r="J1881" s="771">
        <f t="shared" si="136"/>
        <v>457.62</v>
      </c>
      <c r="K1881" s="887">
        <v>409.02</v>
      </c>
      <c r="L1881" s="772">
        <f t="shared" si="137"/>
        <v>2015.6999999999998</v>
      </c>
    </row>
    <row r="1882" spans="2:12" ht="15.75" x14ac:dyDescent="0.25">
      <c r="B1882" s="893" t="s">
        <v>359</v>
      </c>
      <c r="C1882" s="892" t="s">
        <v>536</v>
      </c>
      <c r="D1882" s="891">
        <v>41121</v>
      </c>
      <c r="E1882" s="890">
        <v>5302.08</v>
      </c>
      <c r="F1882" s="889"/>
      <c r="G1882" s="888">
        <v>50</v>
      </c>
      <c r="H1882" s="887">
        <f t="shared" si="135"/>
        <v>9</v>
      </c>
      <c r="I1882" s="887">
        <v>-106.19999999999999</v>
      </c>
      <c r="J1882" s="771">
        <f t="shared" si="136"/>
        <v>1000.01</v>
      </c>
      <c r="K1882" s="887">
        <v>893.81</v>
      </c>
      <c r="L1882" s="772">
        <f t="shared" si="137"/>
        <v>4408.2700000000004</v>
      </c>
    </row>
    <row r="1883" spans="2:12" ht="15.75" x14ac:dyDescent="0.25">
      <c r="B1883" s="893" t="s">
        <v>359</v>
      </c>
      <c r="C1883" s="892" t="s">
        <v>536</v>
      </c>
      <c r="D1883" s="891">
        <v>41152</v>
      </c>
      <c r="E1883" s="890">
        <v>10735.55</v>
      </c>
      <c r="F1883" s="889"/>
      <c r="G1883" s="888">
        <v>50</v>
      </c>
      <c r="H1883" s="887">
        <f t="shared" si="135"/>
        <v>9</v>
      </c>
      <c r="I1883" s="887">
        <v>-215.04000000000002</v>
      </c>
      <c r="J1883" s="771">
        <f t="shared" si="136"/>
        <v>2006.99</v>
      </c>
      <c r="K1883" s="887">
        <v>1791.95</v>
      </c>
      <c r="L1883" s="772">
        <f t="shared" si="137"/>
        <v>8943.5999999999985</v>
      </c>
    </row>
    <row r="1884" spans="2:12" ht="15.75" x14ac:dyDescent="0.25">
      <c r="B1884" s="893" t="s">
        <v>359</v>
      </c>
      <c r="C1884" s="892" t="s">
        <v>536</v>
      </c>
      <c r="D1884" s="891">
        <v>41152</v>
      </c>
      <c r="E1884" s="890">
        <v>1786.6</v>
      </c>
      <c r="F1884" s="889"/>
      <c r="G1884" s="888">
        <v>50</v>
      </c>
      <c r="H1884" s="887">
        <f t="shared" si="135"/>
        <v>9</v>
      </c>
      <c r="I1884" s="887">
        <v>-35.76</v>
      </c>
      <c r="J1884" s="771">
        <f t="shared" si="136"/>
        <v>333.76</v>
      </c>
      <c r="K1884" s="887">
        <v>298</v>
      </c>
      <c r="L1884" s="772">
        <f t="shared" si="137"/>
        <v>1488.6</v>
      </c>
    </row>
    <row r="1885" spans="2:12" ht="15.75" x14ac:dyDescent="0.25">
      <c r="B1885" s="893" t="s">
        <v>359</v>
      </c>
      <c r="C1885" s="892" t="s">
        <v>536</v>
      </c>
      <c r="D1885" s="891">
        <v>41182</v>
      </c>
      <c r="E1885" s="890">
        <v>7948.06</v>
      </c>
      <c r="F1885" s="889"/>
      <c r="G1885" s="888">
        <v>50</v>
      </c>
      <c r="H1885" s="887">
        <f t="shared" si="135"/>
        <v>9</v>
      </c>
      <c r="I1885" s="887">
        <v>-159.24</v>
      </c>
      <c r="J1885" s="771">
        <f t="shared" si="136"/>
        <v>1472.95</v>
      </c>
      <c r="K1885" s="887">
        <v>1313.71</v>
      </c>
      <c r="L1885" s="772">
        <f t="shared" si="137"/>
        <v>6634.35</v>
      </c>
    </row>
    <row r="1886" spans="2:12" ht="15.75" x14ac:dyDescent="0.25">
      <c r="B1886" s="893" t="s">
        <v>359</v>
      </c>
      <c r="C1886" s="892" t="s">
        <v>536</v>
      </c>
      <c r="D1886" s="891">
        <v>41182</v>
      </c>
      <c r="E1886" s="890">
        <v>6201.99</v>
      </c>
      <c r="F1886" s="889"/>
      <c r="G1886" s="888">
        <v>50</v>
      </c>
      <c r="H1886" s="887">
        <f t="shared" si="135"/>
        <v>9</v>
      </c>
      <c r="I1886" s="887">
        <v>-124.19999999999999</v>
      </c>
      <c r="J1886" s="771">
        <f t="shared" si="136"/>
        <v>1148.8400000000001</v>
      </c>
      <c r="K1886" s="887">
        <v>1024.6400000000001</v>
      </c>
      <c r="L1886" s="772">
        <f t="shared" si="137"/>
        <v>5177.3499999999995</v>
      </c>
    </row>
    <row r="1887" spans="2:12" ht="15.75" x14ac:dyDescent="0.25">
      <c r="B1887" s="893" t="s">
        <v>359</v>
      </c>
      <c r="C1887" s="892" t="s">
        <v>536</v>
      </c>
      <c r="D1887" s="891">
        <v>41182</v>
      </c>
      <c r="E1887" s="890">
        <v>32882.01</v>
      </c>
      <c r="F1887" s="889"/>
      <c r="G1887" s="888">
        <v>50</v>
      </c>
      <c r="H1887" s="887">
        <f t="shared" si="135"/>
        <v>9</v>
      </c>
      <c r="I1887" s="887">
        <v>-658.8</v>
      </c>
      <c r="J1887" s="771">
        <f t="shared" si="136"/>
        <v>6093.34</v>
      </c>
      <c r="K1887" s="887">
        <v>5434.54</v>
      </c>
      <c r="L1887" s="772">
        <f t="shared" si="137"/>
        <v>27447.47</v>
      </c>
    </row>
    <row r="1888" spans="2:12" ht="15.75" x14ac:dyDescent="0.25">
      <c r="B1888" s="893" t="s">
        <v>359</v>
      </c>
      <c r="C1888" s="892" t="s">
        <v>536</v>
      </c>
      <c r="D1888" s="891">
        <v>41182</v>
      </c>
      <c r="E1888" s="890">
        <v>5016.12</v>
      </c>
      <c r="F1888" s="889"/>
      <c r="G1888" s="888">
        <v>50</v>
      </c>
      <c r="H1888" s="887">
        <f t="shared" si="135"/>
        <v>9</v>
      </c>
      <c r="I1888" s="887">
        <v>-100.44000000000001</v>
      </c>
      <c r="J1888" s="771">
        <f t="shared" si="136"/>
        <v>929.06000000000006</v>
      </c>
      <c r="K1888" s="887">
        <v>828.62</v>
      </c>
      <c r="L1888" s="772">
        <f t="shared" si="137"/>
        <v>4187.5</v>
      </c>
    </row>
    <row r="1889" spans="2:12" ht="15.75" x14ac:dyDescent="0.25">
      <c r="B1889" s="893" t="s">
        <v>359</v>
      </c>
      <c r="C1889" s="892" t="s">
        <v>536</v>
      </c>
      <c r="D1889" s="891">
        <v>41182</v>
      </c>
      <c r="E1889" s="890">
        <v>103522.1</v>
      </c>
      <c r="F1889" s="889"/>
      <c r="G1889" s="888">
        <v>50</v>
      </c>
      <c r="H1889" s="887">
        <f t="shared" si="135"/>
        <v>9</v>
      </c>
      <c r="I1889" s="887">
        <v>-2073.96</v>
      </c>
      <c r="J1889" s="771">
        <f t="shared" si="136"/>
        <v>19183.53</v>
      </c>
      <c r="K1889" s="887">
        <v>17109.57</v>
      </c>
      <c r="L1889" s="772">
        <f t="shared" si="137"/>
        <v>86412.53</v>
      </c>
    </row>
    <row r="1890" spans="2:12" ht="15.75" x14ac:dyDescent="0.25">
      <c r="B1890" s="893" t="s">
        <v>359</v>
      </c>
      <c r="C1890" s="892" t="s">
        <v>536</v>
      </c>
      <c r="D1890" s="891">
        <v>41213</v>
      </c>
      <c r="E1890" s="890">
        <v>3087.55</v>
      </c>
      <c r="F1890" s="889"/>
      <c r="G1890" s="888">
        <v>50</v>
      </c>
      <c r="H1890" s="887">
        <f t="shared" si="135"/>
        <v>9</v>
      </c>
      <c r="I1890" s="887">
        <v>-61.800000000000004</v>
      </c>
      <c r="J1890" s="771">
        <f t="shared" si="136"/>
        <v>566.68999999999994</v>
      </c>
      <c r="K1890" s="887">
        <v>504.89</v>
      </c>
      <c r="L1890" s="772">
        <f t="shared" si="137"/>
        <v>2582.6600000000003</v>
      </c>
    </row>
    <row r="1891" spans="2:12" ht="15.75" x14ac:dyDescent="0.25">
      <c r="B1891" s="893" t="s">
        <v>359</v>
      </c>
      <c r="C1891" s="892" t="s">
        <v>536</v>
      </c>
      <c r="D1891" s="891">
        <v>41213</v>
      </c>
      <c r="E1891" s="890">
        <v>17518.93</v>
      </c>
      <c r="F1891" s="889"/>
      <c r="G1891" s="888">
        <v>50</v>
      </c>
      <c r="H1891" s="887">
        <f t="shared" si="135"/>
        <v>9</v>
      </c>
      <c r="I1891" s="887">
        <v>-351</v>
      </c>
      <c r="J1891" s="771">
        <f t="shared" si="136"/>
        <v>3217.5</v>
      </c>
      <c r="K1891" s="887">
        <v>2866.5</v>
      </c>
      <c r="L1891" s="772">
        <f t="shared" si="137"/>
        <v>14652.43</v>
      </c>
    </row>
    <row r="1892" spans="2:12" ht="15.75" x14ac:dyDescent="0.25">
      <c r="B1892" s="893" t="s">
        <v>359</v>
      </c>
      <c r="C1892" s="892" t="s">
        <v>536</v>
      </c>
      <c r="D1892" s="891">
        <v>41213</v>
      </c>
      <c r="E1892" s="890">
        <v>3004.69</v>
      </c>
      <c r="F1892" s="889"/>
      <c r="G1892" s="888">
        <v>50</v>
      </c>
      <c r="H1892" s="887">
        <f t="shared" si="135"/>
        <v>9</v>
      </c>
      <c r="I1892" s="887">
        <v>-60.240000000000009</v>
      </c>
      <c r="J1892" s="771">
        <f t="shared" si="136"/>
        <v>552.20000000000005</v>
      </c>
      <c r="K1892" s="887">
        <v>491.96</v>
      </c>
      <c r="L1892" s="772">
        <f t="shared" si="137"/>
        <v>2512.73</v>
      </c>
    </row>
    <row r="1893" spans="2:12" ht="15.75" x14ac:dyDescent="0.25">
      <c r="B1893" s="893" t="s">
        <v>359</v>
      </c>
      <c r="C1893" s="892" t="s">
        <v>536</v>
      </c>
      <c r="D1893" s="891">
        <v>41213</v>
      </c>
      <c r="E1893" s="890">
        <v>2566.65</v>
      </c>
      <c r="F1893" s="889"/>
      <c r="G1893" s="888">
        <v>50</v>
      </c>
      <c r="H1893" s="887">
        <f t="shared" si="135"/>
        <v>9</v>
      </c>
      <c r="I1893" s="887">
        <v>-51.36</v>
      </c>
      <c r="J1893" s="771">
        <f t="shared" si="136"/>
        <v>471.22</v>
      </c>
      <c r="K1893" s="887">
        <v>419.86</v>
      </c>
      <c r="L1893" s="772">
        <f t="shared" si="137"/>
        <v>2146.79</v>
      </c>
    </row>
    <row r="1894" spans="2:12" ht="15.75" x14ac:dyDescent="0.25">
      <c r="B1894" s="893" t="s">
        <v>359</v>
      </c>
      <c r="C1894" s="892" t="s">
        <v>536</v>
      </c>
      <c r="D1894" s="891">
        <v>41213</v>
      </c>
      <c r="E1894" s="890">
        <v>5039.45</v>
      </c>
      <c r="F1894" s="889"/>
      <c r="G1894" s="888">
        <v>50</v>
      </c>
      <c r="H1894" s="887">
        <f t="shared" si="135"/>
        <v>9</v>
      </c>
      <c r="I1894" s="887">
        <v>-100.92</v>
      </c>
      <c r="J1894" s="771">
        <f t="shared" si="136"/>
        <v>925.09999999999991</v>
      </c>
      <c r="K1894" s="887">
        <v>824.18</v>
      </c>
      <c r="L1894" s="772">
        <f t="shared" si="137"/>
        <v>4215.2699999999995</v>
      </c>
    </row>
    <row r="1895" spans="2:12" ht="15.75" x14ac:dyDescent="0.25">
      <c r="B1895" s="893" t="s">
        <v>359</v>
      </c>
      <c r="C1895" s="892" t="s">
        <v>536</v>
      </c>
      <c r="D1895" s="891">
        <v>34334</v>
      </c>
      <c r="E1895" s="890">
        <v>36016.620000000003</v>
      </c>
      <c r="F1895" s="889"/>
      <c r="G1895" s="888">
        <v>50</v>
      </c>
      <c r="H1895" s="887">
        <f t="shared" si="135"/>
        <v>28</v>
      </c>
      <c r="I1895" s="887">
        <v>-722.28</v>
      </c>
      <c r="J1895" s="771">
        <f t="shared" si="136"/>
        <v>20247.189999999999</v>
      </c>
      <c r="K1895" s="887">
        <v>19524.91</v>
      </c>
      <c r="L1895" s="772">
        <f t="shared" si="137"/>
        <v>16491.710000000003</v>
      </c>
    </row>
    <row r="1896" spans="2:12" ht="15.75" x14ac:dyDescent="0.25">
      <c r="B1896" s="893" t="s">
        <v>359</v>
      </c>
      <c r="C1896" s="892" t="s">
        <v>536</v>
      </c>
      <c r="D1896" s="891">
        <v>34334</v>
      </c>
      <c r="E1896" s="890">
        <v>146474</v>
      </c>
      <c r="F1896" s="889"/>
      <c r="G1896" s="888">
        <v>50</v>
      </c>
      <c r="H1896" s="887">
        <f t="shared" si="135"/>
        <v>28</v>
      </c>
      <c r="I1896" s="887">
        <v>-2937.36</v>
      </c>
      <c r="J1896" s="771">
        <f t="shared" si="136"/>
        <v>82341.789999999994</v>
      </c>
      <c r="K1896" s="887">
        <v>79404.429999999993</v>
      </c>
      <c r="L1896" s="772">
        <f t="shared" si="137"/>
        <v>67069.570000000007</v>
      </c>
    </row>
    <row r="1897" spans="2:12" ht="15.75" x14ac:dyDescent="0.25">
      <c r="B1897" s="893" t="s">
        <v>359</v>
      </c>
      <c r="C1897" s="892" t="s">
        <v>536</v>
      </c>
      <c r="D1897" s="891">
        <v>34334</v>
      </c>
      <c r="E1897" s="890">
        <v>106211</v>
      </c>
      <c r="F1897" s="889"/>
      <c r="G1897" s="888">
        <v>50</v>
      </c>
      <c r="H1897" s="887">
        <f t="shared" si="135"/>
        <v>28</v>
      </c>
      <c r="I1897" s="887">
        <v>-2135.64</v>
      </c>
      <c r="J1897" s="771">
        <f t="shared" si="136"/>
        <v>59759.86</v>
      </c>
      <c r="K1897" s="887">
        <v>57624.22</v>
      </c>
      <c r="L1897" s="772">
        <f t="shared" si="137"/>
        <v>48586.78</v>
      </c>
    </row>
    <row r="1898" spans="2:12" ht="15.75" x14ac:dyDescent="0.25">
      <c r="B1898" s="893" t="s">
        <v>359</v>
      </c>
      <c r="C1898" s="892" t="s">
        <v>536</v>
      </c>
      <c r="D1898" s="891">
        <v>34699</v>
      </c>
      <c r="E1898" s="890">
        <v>111578.8</v>
      </c>
      <c r="F1898" s="889"/>
      <c r="G1898" s="888">
        <v>50</v>
      </c>
      <c r="H1898" s="887">
        <f t="shared" si="135"/>
        <v>27</v>
      </c>
      <c r="I1898" s="887">
        <v>-2243.16</v>
      </c>
      <c r="J1898" s="771">
        <f t="shared" si="136"/>
        <v>60545.47</v>
      </c>
      <c r="K1898" s="887">
        <v>58302.31</v>
      </c>
      <c r="L1898" s="772">
        <f t="shared" si="137"/>
        <v>53276.490000000005</v>
      </c>
    </row>
    <row r="1899" spans="2:12" ht="15.75" x14ac:dyDescent="0.25">
      <c r="B1899" s="893" t="s">
        <v>359</v>
      </c>
      <c r="C1899" s="892" t="s">
        <v>536</v>
      </c>
      <c r="D1899" s="891">
        <v>34699</v>
      </c>
      <c r="E1899" s="890">
        <v>87886.96</v>
      </c>
      <c r="F1899" s="889"/>
      <c r="G1899" s="888">
        <v>50</v>
      </c>
      <c r="H1899" s="887">
        <f t="shared" si="135"/>
        <v>27</v>
      </c>
      <c r="I1899" s="887">
        <v>-1762.3200000000002</v>
      </c>
      <c r="J1899" s="771">
        <f t="shared" si="136"/>
        <v>47647.42</v>
      </c>
      <c r="K1899" s="887">
        <v>45885.1</v>
      </c>
      <c r="L1899" s="772">
        <f t="shared" si="137"/>
        <v>42001.860000000008</v>
      </c>
    </row>
    <row r="1900" spans="2:12" ht="15.75" x14ac:dyDescent="0.25">
      <c r="B1900" s="893" t="s">
        <v>359</v>
      </c>
      <c r="C1900" s="892" t="s">
        <v>536</v>
      </c>
      <c r="D1900" s="891">
        <v>34699</v>
      </c>
      <c r="E1900" s="890">
        <v>143521.56</v>
      </c>
      <c r="F1900" s="889"/>
      <c r="G1900" s="888">
        <v>50</v>
      </c>
      <c r="H1900" s="887">
        <f t="shared" si="135"/>
        <v>27</v>
      </c>
      <c r="I1900" s="887">
        <v>-2877.84</v>
      </c>
      <c r="J1900" s="771">
        <f t="shared" si="136"/>
        <v>77809.440000000002</v>
      </c>
      <c r="K1900" s="887">
        <v>74931.600000000006</v>
      </c>
      <c r="L1900" s="772">
        <f t="shared" si="137"/>
        <v>68589.959999999992</v>
      </c>
    </row>
    <row r="1901" spans="2:12" ht="15.75" x14ac:dyDescent="0.25">
      <c r="B1901" s="893" t="s">
        <v>359</v>
      </c>
      <c r="C1901" s="892" t="s">
        <v>536</v>
      </c>
      <c r="D1901" s="891">
        <v>35064</v>
      </c>
      <c r="E1901" s="890">
        <v>28132.19</v>
      </c>
      <c r="F1901" s="889"/>
      <c r="G1901" s="888">
        <v>50</v>
      </c>
      <c r="H1901" s="887">
        <f t="shared" si="135"/>
        <v>26</v>
      </c>
      <c r="I1901" s="887">
        <v>-565.43999999999994</v>
      </c>
      <c r="J1901" s="771">
        <f t="shared" si="136"/>
        <v>14701.49</v>
      </c>
      <c r="K1901" s="887">
        <v>14136.05</v>
      </c>
      <c r="L1901" s="772">
        <f t="shared" si="137"/>
        <v>13996.14</v>
      </c>
    </row>
    <row r="1902" spans="2:12" ht="15.75" x14ac:dyDescent="0.25">
      <c r="B1902" s="893" t="s">
        <v>359</v>
      </c>
      <c r="C1902" s="892" t="s">
        <v>536</v>
      </c>
      <c r="D1902" s="891">
        <v>35064</v>
      </c>
      <c r="E1902" s="890">
        <v>152172.63</v>
      </c>
      <c r="F1902" s="889"/>
      <c r="G1902" s="888">
        <v>50</v>
      </c>
      <c r="H1902" s="887">
        <f t="shared" si="135"/>
        <v>26</v>
      </c>
      <c r="I1902" s="887">
        <v>-3051.1200000000003</v>
      </c>
      <c r="J1902" s="771">
        <f t="shared" si="136"/>
        <v>79453.67</v>
      </c>
      <c r="K1902" s="887">
        <v>76402.55</v>
      </c>
      <c r="L1902" s="772">
        <f t="shared" si="137"/>
        <v>75770.080000000002</v>
      </c>
    </row>
    <row r="1903" spans="2:12" ht="15.75" x14ac:dyDescent="0.25">
      <c r="B1903" s="893" t="s">
        <v>359</v>
      </c>
      <c r="C1903" s="892" t="s">
        <v>536</v>
      </c>
      <c r="D1903" s="891">
        <v>35064</v>
      </c>
      <c r="E1903" s="890">
        <v>179290.74</v>
      </c>
      <c r="F1903" s="889"/>
      <c r="G1903" s="888">
        <v>50</v>
      </c>
      <c r="H1903" s="887">
        <f t="shared" si="135"/>
        <v>26</v>
      </c>
      <c r="I1903" s="887">
        <v>-3594.84</v>
      </c>
      <c r="J1903" s="771">
        <f t="shared" si="136"/>
        <v>93612.73</v>
      </c>
      <c r="K1903" s="887">
        <v>90017.89</v>
      </c>
      <c r="L1903" s="772">
        <f t="shared" si="137"/>
        <v>89272.849999999991</v>
      </c>
    </row>
    <row r="1904" spans="2:12" ht="15.75" x14ac:dyDescent="0.25">
      <c r="B1904" s="893" t="s">
        <v>359</v>
      </c>
      <c r="C1904" s="892" t="s">
        <v>536</v>
      </c>
      <c r="D1904" s="891">
        <v>35430</v>
      </c>
      <c r="E1904" s="890">
        <v>60424.42</v>
      </c>
      <c r="F1904" s="889"/>
      <c r="G1904" s="888">
        <v>50</v>
      </c>
      <c r="H1904" s="887">
        <f t="shared" si="135"/>
        <v>25</v>
      </c>
      <c r="I1904" s="887">
        <v>-1211.4000000000001</v>
      </c>
      <c r="J1904" s="771">
        <f t="shared" si="136"/>
        <v>30339.760000000002</v>
      </c>
      <c r="K1904" s="887">
        <v>29128.36</v>
      </c>
      <c r="L1904" s="772">
        <f t="shared" si="137"/>
        <v>31296.059999999998</v>
      </c>
    </row>
    <row r="1905" spans="2:12" ht="15.75" x14ac:dyDescent="0.25">
      <c r="B1905" s="893" t="s">
        <v>359</v>
      </c>
      <c r="C1905" s="892" t="s">
        <v>536</v>
      </c>
      <c r="D1905" s="891">
        <v>35430</v>
      </c>
      <c r="E1905" s="890">
        <v>111277.13</v>
      </c>
      <c r="F1905" s="889"/>
      <c r="G1905" s="888">
        <v>50</v>
      </c>
      <c r="H1905" s="887">
        <f t="shared" si="135"/>
        <v>25</v>
      </c>
      <c r="I1905" s="887">
        <v>-2231.04</v>
      </c>
      <c r="J1905" s="771">
        <f t="shared" si="136"/>
        <v>55874.42</v>
      </c>
      <c r="K1905" s="887">
        <v>53643.38</v>
      </c>
      <c r="L1905" s="772">
        <f t="shared" si="137"/>
        <v>57633.750000000007</v>
      </c>
    </row>
    <row r="1906" spans="2:12" ht="15.75" x14ac:dyDescent="0.25">
      <c r="B1906" s="893" t="s">
        <v>359</v>
      </c>
      <c r="C1906" s="892" t="s">
        <v>536</v>
      </c>
      <c r="D1906" s="891">
        <v>35430</v>
      </c>
      <c r="E1906" s="890">
        <v>119984.65</v>
      </c>
      <c r="F1906" s="889"/>
      <c r="G1906" s="888">
        <v>50</v>
      </c>
      <c r="H1906" s="887">
        <f t="shared" si="135"/>
        <v>25</v>
      </c>
      <c r="I1906" s="887">
        <v>-2411.52</v>
      </c>
      <c r="J1906" s="771">
        <f t="shared" si="136"/>
        <v>60300.71</v>
      </c>
      <c r="K1906" s="887">
        <v>57889.19</v>
      </c>
      <c r="L1906" s="772">
        <f t="shared" si="137"/>
        <v>62095.459999999992</v>
      </c>
    </row>
    <row r="1907" spans="2:12" ht="15.75" x14ac:dyDescent="0.25">
      <c r="B1907" s="893" t="s">
        <v>359</v>
      </c>
      <c r="C1907" s="892" t="s">
        <v>536</v>
      </c>
      <c r="D1907" s="891">
        <v>35795</v>
      </c>
      <c r="E1907" s="890">
        <v>23242.82</v>
      </c>
      <c r="F1907" s="889"/>
      <c r="G1907" s="888">
        <v>50</v>
      </c>
      <c r="H1907" s="887">
        <f t="shared" si="135"/>
        <v>24</v>
      </c>
      <c r="I1907" s="887">
        <v>-467.04</v>
      </c>
      <c r="J1907" s="771">
        <f t="shared" si="136"/>
        <v>11215.310000000001</v>
      </c>
      <c r="K1907" s="887">
        <v>10748.27</v>
      </c>
      <c r="L1907" s="772">
        <f t="shared" si="137"/>
        <v>12494.55</v>
      </c>
    </row>
    <row r="1908" spans="2:12" ht="15.75" x14ac:dyDescent="0.25">
      <c r="B1908" s="893" t="s">
        <v>359</v>
      </c>
      <c r="C1908" s="892" t="s">
        <v>536</v>
      </c>
      <c r="D1908" s="891">
        <v>35795</v>
      </c>
      <c r="E1908" s="890">
        <v>126314.5</v>
      </c>
      <c r="F1908" s="889"/>
      <c r="G1908" s="888">
        <v>50</v>
      </c>
      <c r="H1908" s="887">
        <f t="shared" si="135"/>
        <v>24</v>
      </c>
      <c r="I1908" s="887">
        <v>-2532.36</v>
      </c>
      <c r="J1908" s="771">
        <f t="shared" si="136"/>
        <v>60896.78</v>
      </c>
      <c r="K1908" s="887">
        <v>58364.42</v>
      </c>
      <c r="L1908" s="772">
        <f t="shared" si="137"/>
        <v>67950.080000000002</v>
      </c>
    </row>
    <row r="1909" spans="2:12" ht="15.75" x14ac:dyDescent="0.25">
      <c r="B1909" s="893" t="s">
        <v>359</v>
      </c>
      <c r="C1909" s="892" t="s">
        <v>536</v>
      </c>
      <c r="D1909" s="891">
        <v>35795</v>
      </c>
      <c r="E1909" s="890">
        <v>134517</v>
      </c>
      <c r="F1909" s="889"/>
      <c r="G1909" s="888">
        <v>50</v>
      </c>
      <c r="H1909" s="887">
        <f t="shared" si="135"/>
        <v>24</v>
      </c>
      <c r="I1909" s="887">
        <v>-2696.76</v>
      </c>
      <c r="J1909" s="771">
        <f t="shared" si="136"/>
        <v>64851.200000000004</v>
      </c>
      <c r="K1909" s="887">
        <v>62154.44</v>
      </c>
      <c r="L1909" s="772">
        <f t="shared" si="137"/>
        <v>72362.559999999998</v>
      </c>
    </row>
    <row r="1910" spans="2:12" ht="15.75" x14ac:dyDescent="0.25">
      <c r="B1910" s="893" t="s">
        <v>359</v>
      </c>
      <c r="C1910" s="892" t="s">
        <v>536</v>
      </c>
      <c r="D1910" s="891">
        <v>35795</v>
      </c>
      <c r="E1910" s="890">
        <v>24557.66</v>
      </c>
      <c r="F1910" s="889"/>
      <c r="G1910" s="888">
        <v>50</v>
      </c>
      <c r="H1910" s="887">
        <f t="shared" si="135"/>
        <v>24</v>
      </c>
      <c r="I1910" s="887">
        <v>-492.36</v>
      </c>
      <c r="J1910" s="771">
        <f t="shared" si="136"/>
        <v>11839.66</v>
      </c>
      <c r="K1910" s="887">
        <v>11347.3</v>
      </c>
      <c r="L1910" s="772">
        <f t="shared" si="137"/>
        <v>13210.36</v>
      </c>
    </row>
    <row r="1911" spans="2:12" ht="15.75" x14ac:dyDescent="0.25">
      <c r="B1911" s="893" t="s">
        <v>359</v>
      </c>
      <c r="C1911" s="892" t="s">
        <v>536</v>
      </c>
      <c r="D1911" s="891">
        <v>35795</v>
      </c>
      <c r="E1911" s="890">
        <v>51889.99</v>
      </c>
      <c r="F1911" s="889"/>
      <c r="G1911" s="888">
        <v>50</v>
      </c>
      <c r="H1911" s="887">
        <f t="shared" si="135"/>
        <v>24</v>
      </c>
      <c r="I1911" s="887">
        <v>-1040.28</v>
      </c>
      <c r="J1911" s="771">
        <f t="shared" si="136"/>
        <v>25016.41</v>
      </c>
      <c r="K1911" s="887">
        <v>23976.13</v>
      </c>
      <c r="L1911" s="772">
        <f t="shared" si="137"/>
        <v>27913.859999999997</v>
      </c>
    </row>
    <row r="1912" spans="2:12" ht="15.75" x14ac:dyDescent="0.25">
      <c r="B1912" s="893" t="s">
        <v>359</v>
      </c>
      <c r="C1912" s="892" t="s">
        <v>536</v>
      </c>
      <c r="D1912" s="891">
        <v>36160</v>
      </c>
      <c r="E1912" s="890">
        <v>2813.06</v>
      </c>
      <c r="F1912" s="889"/>
      <c r="G1912" s="888">
        <v>35</v>
      </c>
      <c r="H1912" s="887">
        <f t="shared" si="135"/>
        <v>23</v>
      </c>
      <c r="I1912" s="887">
        <v>-81</v>
      </c>
      <c r="J1912" s="771">
        <f t="shared" si="136"/>
        <v>1861.03</v>
      </c>
      <c r="K1912" s="887">
        <v>1780.03</v>
      </c>
      <c r="L1912" s="772">
        <f t="shared" si="137"/>
        <v>1033.03</v>
      </c>
    </row>
    <row r="1913" spans="2:12" ht="15.75" x14ac:dyDescent="0.25">
      <c r="B1913" s="893" t="s">
        <v>359</v>
      </c>
      <c r="C1913" s="892" t="s">
        <v>536</v>
      </c>
      <c r="D1913" s="891">
        <v>36160</v>
      </c>
      <c r="E1913" s="890">
        <v>28705.93</v>
      </c>
      <c r="F1913" s="889"/>
      <c r="G1913" s="888">
        <v>50</v>
      </c>
      <c r="H1913" s="887">
        <f t="shared" si="135"/>
        <v>23</v>
      </c>
      <c r="I1913" s="887">
        <v>-576.72</v>
      </c>
      <c r="J1913" s="771">
        <f t="shared" si="136"/>
        <v>13276.99</v>
      </c>
      <c r="K1913" s="887">
        <v>12700.27</v>
      </c>
      <c r="L1913" s="772">
        <f t="shared" si="137"/>
        <v>16005.66</v>
      </c>
    </row>
    <row r="1914" spans="2:12" ht="15.75" x14ac:dyDescent="0.25">
      <c r="B1914" s="893" t="s">
        <v>359</v>
      </c>
      <c r="C1914" s="892" t="s">
        <v>536</v>
      </c>
      <c r="D1914" s="891">
        <v>36160</v>
      </c>
      <c r="E1914" s="890">
        <v>7947.08</v>
      </c>
      <c r="F1914" s="889"/>
      <c r="G1914" s="888">
        <v>50</v>
      </c>
      <c r="H1914" s="887">
        <f t="shared" si="135"/>
        <v>23</v>
      </c>
      <c r="I1914" s="887">
        <v>-159.72</v>
      </c>
      <c r="J1914" s="771">
        <f t="shared" si="136"/>
        <v>3676.04</v>
      </c>
      <c r="K1914" s="887">
        <v>3516.32</v>
      </c>
      <c r="L1914" s="772">
        <f t="shared" si="137"/>
        <v>4430.76</v>
      </c>
    </row>
    <row r="1915" spans="2:12" ht="15.75" x14ac:dyDescent="0.25">
      <c r="B1915" s="893" t="s">
        <v>359</v>
      </c>
      <c r="C1915" s="892" t="s">
        <v>536</v>
      </c>
      <c r="D1915" s="891">
        <v>36160</v>
      </c>
      <c r="E1915" s="890">
        <v>30723.35</v>
      </c>
      <c r="F1915" s="889"/>
      <c r="G1915" s="888">
        <v>50</v>
      </c>
      <c r="H1915" s="887">
        <f t="shared" si="135"/>
        <v>23</v>
      </c>
      <c r="I1915" s="887">
        <v>-617.28</v>
      </c>
      <c r="J1915" s="771">
        <f t="shared" si="136"/>
        <v>14209.74</v>
      </c>
      <c r="K1915" s="887">
        <v>13592.46</v>
      </c>
      <c r="L1915" s="772">
        <f t="shared" si="137"/>
        <v>17130.89</v>
      </c>
    </row>
    <row r="1916" spans="2:12" ht="15.75" x14ac:dyDescent="0.25">
      <c r="B1916" s="893" t="s">
        <v>359</v>
      </c>
      <c r="C1916" s="892" t="s">
        <v>536</v>
      </c>
      <c r="D1916" s="891">
        <v>36160</v>
      </c>
      <c r="E1916" s="890">
        <v>38768.85</v>
      </c>
      <c r="F1916" s="889"/>
      <c r="G1916" s="888">
        <v>50</v>
      </c>
      <c r="H1916" s="887">
        <f t="shared" si="135"/>
        <v>23</v>
      </c>
      <c r="I1916" s="887">
        <v>-778.92</v>
      </c>
      <c r="J1916" s="771">
        <f t="shared" si="136"/>
        <v>17931.059999999998</v>
      </c>
      <c r="K1916" s="887">
        <v>17152.14</v>
      </c>
      <c r="L1916" s="772">
        <f t="shared" si="137"/>
        <v>21616.71</v>
      </c>
    </row>
    <row r="1917" spans="2:12" ht="15.75" x14ac:dyDescent="0.25">
      <c r="B1917" s="893" t="s">
        <v>359</v>
      </c>
      <c r="C1917" s="892" t="s">
        <v>1073</v>
      </c>
      <c r="D1917" s="891">
        <v>41274</v>
      </c>
      <c r="E1917" s="890">
        <v>297.60000000000002</v>
      </c>
      <c r="F1917" s="889"/>
      <c r="G1917" s="888">
        <v>50</v>
      </c>
      <c r="H1917" s="887">
        <f t="shared" si="135"/>
        <v>9</v>
      </c>
      <c r="I1917" s="887">
        <v>-6</v>
      </c>
      <c r="J1917" s="771">
        <f t="shared" si="136"/>
        <v>54.62</v>
      </c>
      <c r="K1917" s="887">
        <v>48.62</v>
      </c>
      <c r="L1917" s="772">
        <f t="shared" si="137"/>
        <v>248.98000000000002</v>
      </c>
    </row>
    <row r="1918" spans="2:12" ht="15.75" x14ac:dyDescent="0.25">
      <c r="B1918" s="893" t="s">
        <v>359</v>
      </c>
      <c r="C1918" s="892" t="s">
        <v>1074</v>
      </c>
      <c r="D1918" s="891">
        <v>41274</v>
      </c>
      <c r="E1918" s="890">
        <v>1614.87</v>
      </c>
      <c r="F1918" s="889"/>
      <c r="G1918" s="888">
        <v>50</v>
      </c>
      <c r="H1918" s="887">
        <f t="shared" si="135"/>
        <v>9</v>
      </c>
      <c r="I1918" s="887">
        <v>-32.28</v>
      </c>
      <c r="J1918" s="771">
        <f t="shared" si="136"/>
        <v>296.60000000000002</v>
      </c>
      <c r="K1918" s="887">
        <v>264.32</v>
      </c>
      <c r="L1918" s="772">
        <f t="shared" si="137"/>
        <v>1350.55</v>
      </c>
    </row>
    <row r="1919" spans="2:12" ht="15.75" x14ac:dyDescent="0.25">
      <c r="B1919" s="893" t="s">
        <v>359</v>
      </c>
      <c r="C1919" s="892" t="s">
        <v>1075</v>
      </c>
      <c r="D1919" s="891">
        <v>41364</v>
      </c>
      <c r="E1919" s="890">
        <v>96829.07</v>
      </c>
      <c r="F1919" s="889"/>
      <c r="G1919" s="888">
        <v>50</v>
      </c>
      <c r="H1919" s="887">
        <f t="shared" si="135"/>
        <v>8</v>
      </c>
      <c r="I1919" s="887">
        <v>-1935</v>
      </c>
      <c r="J1919" s="771">
        <f t="shared" si="136"/>
        <v>17012.21</v>
      </c>
      <c r="K1919" s="887">
        <v>15077.21</v>
      </c>
      <c r="L1919" s="772">
        <f t="shared" si="137"/>
        <v>81751.860000000015</v>
      </c>
    </row>
    <row r="1920" spans="2:12" ht="15.75" x14ac:dyDescent="0.25">
      <c r="B1920" s="893" t="s">
        <v>359</v>
      </c>
      <c r="C1920" s="892" t="s">
        <v>1076</v>
      </c>
      <c r="D1920" s="891">
        <v>41364</v>
      </c>
      <c r="E1920" s="890">
        <v>3605.52</v>
      </c>
      <c r="F1920" s="889"/>
      <c r="G1920" s="888">
        <v>50</v>
      </c>
      <c r="H1920" s="887">
        <f t="shared" si="135"/>
        <v>8</v>
      </c>
      <c r="I1920" s="887">
        <v>-72</v>
      </c>
      <c r="J1920" s="771">
        <f t="shared" si="136"/>
        <v>632.98</v>
      </c>
      <c r="K1920" s="887">
        <v>560.98</v>
      </c>
      <c r="L1920" s="772">
        <f t="shared" si="137"/>
        <v>3044.54</v>
      </c>
    </row>
    <row r="1921" spans="2:12" ht="15.75" x14ac:dyDescent="0.25">
      <c r="B1921" s="893" t="s">
        <v>359</v>
      </c>
      <c r="C1921" s="892" t="s">
        <v>1077</v>
      </c>
      <c r="D1921" s="891">
        <v>41364</v>
      </c>
      <c r="E1921" s="890">
        <v>3876.81</v>
      </c>
      <c r="F1921" s="889"/>
      <c r="G1921" s="888">
        <v>50</v>
      </c>
      <c r="H1921" s="887">
        <f t="shared" si="135"/>
        <v>8</v>
      </c>
      <c r="I1921" s="887">
        <v>-77.52</v>
      </c>
      <c r="J1921" s="771">
        <f t="shared" si="136"/>
        <v>673.46</v>
      </c>
      <c r="K1921" s="887">
        <v>595.94000000000005</v>
      </c>
      <c r="L1921" s="772">
        <f t="shared" si="137"/>
        <v>3280.87</v>
      </c>
    </row>
    <row r="1922" spans="2:12" ht="15.75" x14ac:dyDescent="0.25">
      <c r="B1922" s="893" t="s">
        <v>359</v>
      </c>
      <c r="C1922" s="892" t="s">
        <v>1078</v>
      </c>
      <c r="D1922" s="891">
        <v>41394</v>
      </c>
      <c r="E1922" s="890">
        <v>10457.33</v>
      </c>
      <c r="F1922" s="889"/>
      <c r="G1922" s="888">
        <v>50</v>
      </c>
      <c r="H1922" s="887">
        <f t="shared" si="135"/>
        <v>8</v>
      </c>
      <c r="I1922" s="887">
        <v>-209.04000000000002</v>
      </c>
      <c r="J1922" s="771">
        <f t="shared" si="136"/>
        <v>1798.6299999999999</v>
      </c>
      <c r="K1922" s="887">
        <v>1589.59</v>
      </c>
      <c r="L1922" s="772">
        <f t="shared" si="137"/>
        <v>8867.74</v>
      </c>
    </row>
    <row r="1923" spans="2:12" ht="15.75" x14ac:dyDescent="0.25">
      <c r="B1923" s="893" t="s">
        <v>359</v>
      </c>
      <c r="C1923" s="892" t="s">
        <v>1079</v>
      </c>
      <c r="D1923" s="891">
        <v>41486</v>
      </c>
      <c r="E1923" s="890">
        <v>9162.9699999999993</v>
      </c>
      <c r="F1923" s="889"/>
      <c r="G1923" s="888">
        <v>50</v>
      </c>
      <c r="H1923" s="887">
        <f t="shared" si="135"/>
        <v>8</v>
      </c>
      <c r="I1923" s="887">
        <v>-183.24</v>
      </c>
      <c r="J1923" s="771">
        <f t="shared" si="136"/>
        <v>1545.81</v>
      </c>
      <c r="K1923" s="887">
        <v>1362.57</v>
      </c>
      <c r="L1923" s="772">
        <f t="shared" si="137"/>
        <v>7800.4</v>
      </c>
    </row>
    <row r="1924" spans="2:12" ht="15.75" x14ac:dyDescent="0.25">
      <c r="B1924" s="893" t="s">
        <v>359</v>
      </c>
      <c r="C1924" s="892" t="s">
        <v>1080</v>
      </c>
      <c r="D1924" s="891">
        <v>41394</v>
      </c>
      <c r="E1924" s="890">
        <v>111091.85</v>
      </c>
      <c r="F1924" s="889"/>
      <c r="G1924" s="888">
        <v>50</v>
      </c>
      <c r="H1924" s="887">
        <f t="shared" si="135"/>
        <v>8</v>
      </c>
      <c r="I1924" s="887">
        <v>-2220.96</v>
      </c>
      <c r="J1924" s="771">
        <f t="shared" si="136"/>
        <v>18739.41</v>
      </c>
      <c r="K1924" s="887">
        <v>16518.45</v>
      </c>
      <c r="L1924" s="772">
        <f t="shared" si="137"/>
        <v>94573.400000000009</v>
      </c>
    </row>
    <row r="1925" spans="2:12" ht="15.75" x14ac:dyDescent="0.25">
      <c r="B1925" s="893" t="s">
        <v>359</v>
      </c>
      <c r="C1925" s="892" t="s">
        <v>1081</v>
      </c>
      <c r="D1925" s="891">
        <v>41639</v>
      </c>
      <c r="E1925" s="890">
        <v>36889.81</v>
      </c>
      <c r="F1925" s="889"/>
      <c r="G1925" s="888">
        <v>50</v>
      </c>
      <c r="H1925" s="887">
        <f t="shared" si="135"/>
        <v>8</v>
      </c>
      <c r="I1925" s="887">
        <v>-737.52</v>
      </c>
      <c r="J1925" s="771">
        <f t="shared" si="136"/>
        <v>5854.09</v>
      </c>
      <c r="K1925" s="887">
        <v>5116.57</v>
      </c>
      <c r="L1925" s="772">
        <f t="shared" si="137"/>
        <v>31773.239999999998</v>
      </c>
    </row>
    <row r="1926" spans="2:12" ht="15.75" x14ac:dyDescent="0.25">
      <c r="B1926" s="893" t="s">
        <v>359</v>
      </c>
      <c r="C1926" s="892" t="s">
        <v>1082</v>
      </c>
      <c r="D1926" s="891">
        <v>41608</v>
      </c>
      <c r="E1926" s="890">
        <v>76136.61</v>
      </c>
      <c r="F1926" s="889"/>
      <c r="G1926" s="888">
        <v>50</v>
      </c>
      <c r="H1926" s="887">
        <f t="shared" si="135"/>
        <v>8</v>
      </c>
      <c r="I1926" s="887">
        <v>-1522.08</v>
      </c>
      <c r="J1926" s="771">
        <f t="shared" si="136"/>
        <v>11954.74</v>
      </c>
      <c r="K1926" s="887">
        <v>10432.66</v>
      </c>
      <c r="L1926" s="772">
        <f t="shared" si="137"/>
        <v>65703.95</v>
      </c>
    </row>
    <row r="1927" spans="2:12" ht="15.75" x14ac:dyDescent="0.25">
      <c r="B1927" s="893" t="s">
        <v>359</v>
      </c>
      <c r="C1927" s="892" t="s">
        <v>1083</v>
      </c>
      <c r="D1927" s="891">
        <v>41698</v>
      </c>
      <c r="E1927" s="890">
        <v>35623.33</v>
      </c>
      <c r="F1927" s="889"/>
      <c r="G1927" s="888">
        <v>50</v>
      </c>
      <c r="H1927" s="887">
        <f t="shared" si="135"/>
        <v>7</v>
      </c>
      <c r="I1927" s="887">
        <v>-712.2</v>
      </c>
      <c r="J1927" s="771">
        <f t="shared" si="136"/>
        <v>5593.7699999999995</v>
      </c>
      <c r="K1927" s="887">
        <v>4881.57</v>
      </c>
      <c r="L1927" s="772">
        <f t="shared" si="137"/>
        <v>30741.760000000002</v>
      </c>
    </row>
    <row r="1928" spans="2:12" ht="15.75" x14ac:dyDescent="0.25">
      <c r="B1928" s="893" t="s">
        <v>359</v>
      </c>
      <c r="C1928" s="892" t="s">
        <v>1084</v>
      </c>
      <c r="D1928" s="891">
        <v>41425</v>
      </c>
      <c r="E1928" s="890">
        <v>12769.35</v>
      </c>
      <c r="F1928" s="889"/>
      <c r="G1928" s="888">
        <v>50</v>
      </c>
      <c r="H1928" s="887">
        <f t="shared" ref="H1928:H1991" si="138">IF(E1928&lt;&gt;"",IF((TestEOY-D1928)/365&gt;G1928,G1928,ROUNDUP(((TestEOY-D1928)/365),0)),"")</f>
        <v>8</v>
      </c>
      <c r="I1928" s="887">
        <v>-255.24</v>
      </c>
      <c r="J1928" s="771">
        <f t="shared" ref="J1928:J1991" si="139">K1928-I1928</f>
        <v>1983.44</v>
      </c>
      <c r="K1928" s="887">
        <v>1728.2</v>
      </c>
      <c r="L1928" s="772">
        <f t="shared" ref="L1928:L1991" si="140">IFERROR(IF(K1928&gt;E1928,0,(+E1928-K1928))-F1928,"")</f>
        <v>11041.15</v>
      </c>
    </row>
    <row r="1929" spans="2:12" ht="15.75" x14ac:dyDescent="0.25">
      <c r="B1929" s="893" t="s">
        <v>359</v>
      </c>
      <c r="C1929" s="892" t="s">
        <v>1085</v>
      </c>
      <c r="D1929" s="891">
        <v>41729</v>
      </c>
      <c r="E1929" s="890">
        <v>266358.64</v>
      </c>
      <c r="F1929" s="889"/>
      <c r="G1929" s="888">
        <v>50</v>
      </c>
      <c r="H1929" s="887">
        <f t="shared" si="138"/>
        <v>7</v>
      </c>
      <c r="I1929" s="887">
        <v>-5325</v>
      </c>
      <c r="J1929" s="771">
        <f t="shared" si="139"/>
        <v>40936</v>
      </c>
      <c r="K1929" s="887">
        <v>35611</v>
      </c>
      <c r="L1929" s="772">
        <f t="shared" si="140"/>
        <v>230747.64</v>
      </c>
    </row>
    <row r="1930" spans="2:12" ht="15.75" x14ac:dyDescent="0.25">
      <c r="B1930" s="893" t="s">
        <v>359</v>
      </c>
      <c r="C1930" s="892" t="s">
        <v>1086</v>
      </c>
      <c r="D1930" s="891">
        <v>41729</v>
      </c>
      <c r="E1930" s="890">
        <v>100169.15</v>
      </c>
      <c r="F1930" s="889"/>
      <c r="G1930" s="888">
        <v>50</v>
      </c>
      <c r="H1930" s="887">
        <f t="shared" si="138"/>
        <v>7</v>
      </c>
      <c r="I1930" s="887">
        <v>-2002.56</v>
      </c>
      <c r="J1930" s="771">
        <f t="shared" si="139"/>
        <v>15394.769999999999</v>
      </c>
      <c r="K1930" s="887">
        <v>13392.21</v>
      </c>
      <c r="L1930" s="772">
        <f t="shared" si="140"/>
        <v>86776.94</v>
      </c>
    </row>
    <row r="1931" spans="2:12" ht="15.75" x14ac:dyDescent="0.25">
      <c r="B1931" s="893" t="s">
        <v>359</v>
      </c>
      <c r="C1931" s="892" t="s">
        <v>1087</v>
      </c>
      <c r="D1931" s="891">
        <v>41639</v>
      </c>
      <c r="E1931" s="890">
        <v>33519.360000000001</v>
      </c>
      <c r="F1931" s="889"/>
      <c r="G1931" s="888">
        <v>50</v>
      </c>
      <c r="H1931" s="887">
        <f t="shared" si="138"/>
        <v>8</v>
      </c>
      <c r="I1931" s="887">
        <v>-670.08</v>
      </c>
      <c r="J1931" s="771">
        <f t="shared" si="139"/>
        <v>5151.2699999999995</v>
      </c>
      <c r="K1931" s="887">
        <v>4481.1899999999996</v>
      </c>
      <c r="L1931" s="772">
        <f t="shared" si="140"/>
        <v>29038.170000000002</v>
      </c>
    </row>
    <row r="1932" spans="2:12" ht="15.75" x14ac:dyDescent="0.25">
      <c r="B1932" s="893" t="s">
        <v>359</v>
      </c>
      <c r="C1932" s="892" t="s">
        <v>1088</v>
      </c>
      <c r="D1932" s="891">
        <v>41820</v>
      </c>
      <c r="E1932" s="890">
        <v>53465.21</v>
      </c>
      <c r="F1932" s="889"/>
      <c r="G1932" s="888">
        <v>50</v>
      </c>
      <c r="H1932" s="887">
        <f t="shared" si="138"/>
        <v>7</v>
      </c>
      <c r="I1932" s="887">
        <v>-1068.8400000000001</v>
      </c>
      <c r="J1932" s="771">
        <f t="shared" si="139"/>
        <v>8038.62</v>
      </c>
      <c r="K1932" s="887">
        <v>6969.78</v>
      </c>
      <c r="L1932" s="772">
        <f t="shared" si="140"/>
        <v>46495.43</v>
      </c>
    </row>
    <row r="1933" spans="2:12" ht="15.75" x14ac:dyDescent="0.25">
      <c r="B1933" s="893" t="s">
        <v>359</v>
      </c>
      <c r="C1933" s="892" t="s">
        <v>536</v>
      </c>
      <c r="D1933" s="891">
        <v>41182</v>
      </c>
      <c r="E1933" s="890">
        <v>1734.4</v>
      </c>
      <c r="F1933" s="889"/>
      <c r="G1933" s="888">
        <v>50</v>
      </c>
      <c r="H1933" s="887">
        <f t="shared" si="138"/>
        <v>9</v>
      </c>
      <c r="I1933" s="887">
        <v>-34.799999999999997</v>
      </c>
      <c r="J1933" s="771">
        <f t="shared" si="139"/>
        <v>321.7</v>
      </c>
      <c r="K1933" s="887">
        <v>286.89999999999998</v>
      </c>
      <c r="L1933" s="772">
        <f t="shared" si="140"/>
        <v>1447.5</v>
      </c>
    </row>
    <row r="1934" spans="2:12" ht="15.75" x14ac:dyDescent="0.25">
      <c r="B1934" s="893" t="s">
        <v>359</v>
      </c>
      <c r="C1934" s="892" t="s">
        <v>536</v>
      </c>
      <c r="D1934" s="891">
        <v>41121</v>
      </c>
      <c r="E1934" s="890">
        <v>924.6</v>
      </c>
      <c r="F1934" s="889"/>
      <c r="G1934" s="888">
        <v>50</v>
      </c>
      <c r="H1934" s="887">
        <f t="shared" si="138"/>
        <v>9</v>
      </c>
      <c r="I1934" s="887">
        <v>-18.48</v>
      </c>
      <c r="J1934" s="771">
        <f t="shared" si="139"/>
        <v>174.01999999999998</v>
      </c>
      <c r="K1934" s="887">
        <v>155.54</v>
      </c>
      <c r="L1934" s="772">
        <f t="shared" si="140"/>
        <v>769.06000000000006</v>
      </c>
    </row>
    <row r="1935" spans="2:12" ht="15.75" x14ac:dyDescent="0.25">
      <c r="B1935" s="893" t="s">
        <v>359</v>
      </c>
      <c r="C1935" s="892" t="s">
        <v>1089</v>
      </c>
      <c r="D1935" s="891">
        <v>41851</v>
      </c>
      <c r="E1935" s="890">
        <v>4284.1899999999996</v>
      </c>
      <c r="F1935" s="889"/>
      <c r="G1935" s="888">
        <v>50</v>
      </c>
      <c r="H1935" s="887">
        <f t="shared" si="138"/>
        <v>7</v>
      </c>
      <c r="I1935" s="887">
        <v>-85.68</v>
      </c>
      <c r="J1935" s="771">
        <f t="shared" si="139"/>
        <v>637.25</v>
      </c>
      <c r="K1935" s="887">
        <v>551.57000000000005</v>
      </c>
      <c r="L1935" s="772">
        <f t="shared" si="140"/>
        <v>3732.6199999999994</v>
      </c>
    </row>
    <row r="1936" spans="2:12" ht="15.75" x14ac:dyDescent="0.25">
      <c r="B1936" s="893" t="s">
        <v>359</v>
      </c>
      <c r="C1936" s="892" t="s">
        <v>1090</v>
      </c>
      <c r="D1936" s="891">
        <v>41943</v>
      </c>
      <c r="E1936" s="890">
        <v>153831</v>
      </c>
      <c r="F1936" s="889"/>
      <c r="G1936" s="888">
        <v>50</v>
      </c>
      <c r="H1936" s="887">
        <f t="shared" si="138"/>
        <v>7</v>
      </c>
      <c r="I1936" s="887">
        <v>-3075.3600000000006</v>
      </c>
      <c r="J1936" s="771">
        <f t="shared" si="139"/>
        <v>22104.28</v>
      </c>
      <c r="K1936" s="887">
        <v>19028.919999999998</v>
      </c>
      <c r="L1936" s="772">
        <f t="shared" si="140"/>
        <v>134802.08000000002</v>
      </c>
    </row>
    <row r="1937" spans="2:12" ht="15.75" x14ac:dyDescent="0.25">
      <c r="B1937" s="893" t="s">
        <v>359</v>
      </c>
      <c r="C1937" s="892" t="s">
        <v>1091</v>
      </c>
      <c r="D1937" s="891">
        <v>42004</v>
      </c>
      <c r="E1937" s="890">
        <v>71799.86</v>
      </c>
      <c r="F1937" s="889"/>
      <c r="G1937" s="888">
        <v>50</v>
      </c>
      <c r="H1937" s="887">
        <f t="shared" si="138"/>
        <v>7</v>
      </c>
      <c r="I1937" s="887">
        <v>-1445.52</v>
      </c>
      <c r="J1937" s="771">
        <f t="shared" si="139"/>
        <v>9761.02</v>
      </c>
      <c r="K1937" s="887">
        <v>8315.5</v>
      </c>
      <c r="L1937" s="772">
        <f t="shared" si="140"/>
        <v>63484.36</v>
      </c>
    </row>
    <row r="1938" spans="2:12" ht="15.75" x14ac:dyDescent="0.25">
      <c r="B1938" s="893" t="s">
        <v>359</v>
      </c>
      <c r="C1938" s="892" t="s">
        <v>1092</v>
      </c>
      <c r="D1938" s="891">
        <v>41943</v>
      </c>
      <c r="E1938" s="890">
        <v>3541.58</v>
      </c>
      <c r="F1938" s="889"/>
      <c r="G1938" s="888">
        <v>50</v>
      </c>
      <c r="H1938" s="887">
        <f t="shared" si="138"/>
        <v>7</v>
      </c>
      <c r="I1938" s="887">
        <v>-70.800000000000011</v>
      </c>
      <c r="J1938" s="771">
        <f t="shared" si="139"/>
        <v>502.98</v>
      </c>
      <c r="K1938" s="887">
        <v>432.18</v>
      </c>
      <c r="L1938" s="772">
        <f t="shared" si="140"/>
        <v>3109.4</v>
      </c>
    </row>
    <row r="1939" spans="2:12" ht="15.75" x14ac:dyDescent="0.25">
      <c r="B1939" s="893" t="s">
        <v>359</v>
      </c>
      <c r="C1939" s="892" t="s">
        <v>1093</v>
      </c>
      <c r="D1939" s="891">
        <v>41973</v>
      </c>
      <c r="E1939" s="890">
        <v>6561.87</v>
      </c>
      <c r="F1939" s="889"/>
      <c r="G1939" s="888">
        <v>50</v>
      </c>
      <c r="H1939" s="887">
        <f t="shared" si="138"/>
        <v>7</v>
      </c>
      <c r="I1939" s="887">
        <v>-131.16</v>
      </c>
      <c r="J1939" s="771">
        <f t="shared" si="139"/>
        <v>931.79</v>
      </c>
      <c r="K1939" s="887">
        <v>800.63</v>
      </c>
      <c r="L1939" s="772">
        <f t="shared" si="140"/>
        <v>5761.24</v>
      </c>
    </row>
    <row r="1940" spans="2:12" ht="15.75" x14ac:dyDescent="0.25">
      <c r="B1940" s="893" t="s">
        <v>359</v>
      </c>
      <c r="C1940" s="892" t="s">
        <v>1094</v>
      </c>
      <c r="D1940" s="891">
        <v>42004</v>
      </c>
      <c r="E1940" s="890">
        <v>9579.92</v>
      </c>
      <c r="F1940" s="889"/>
      <c r="G1940" s="888">
        <v>50</v>
      </c>
      <c r="H1940" s="887">
        <f t="shared" si="138"/>
        <v>7</v>
      </c>
      <c r="I1940" s="887">
        <v>-191.52</v>
      </c>
      <c r="J1940" s="771">
        <f t="shared" si="139"/>
        <v>1344.6399999999999</v>
      </c>
      <c r="K1940" s="887">
        <v>1153.1199999999999</v>
      </c>
      <c r="L1940" s="772">
        <f t="shared" si="140"/>
        <v>8426.7999999999993</v>
      </c>
    </row>
    <row r="1941" spans="2:12" ht="15.75" x14ac:dyDescent="0.25">
      <c r="B1941" s="893" t="s">
        <v>359</v>
      </c>
      <c r="C1941" s="892" t="s">
        <v>1095</v>
      </c>
      <c r="D1941" s="891">
        <v>41834</v>
      </c>
      <c r="E1941" s="890">
        <v>78648.13</v>
      </c>
      <c r="F1941" s="889"/>
      <c r="G1941" s="888">
        <v>50</v>
      </c>
      <c r="H1941" s="887">
        <f t="shared" si="138"/>
        <v>7</v>
      </c>
      <c r="I1941" s="887">
        <v>-1572.3600000000001</v>
      </c>
      <c r="J1941" s="771">
        <f t="shared" si="139"/>
        <v>10646.16</v>
      </c>
      <c r="K1941" s="887">
        <v>9073.7999999999993</v>
      </c>
      <c r="L1941" s="772">
        <f t="shared" si="140"/>
        <v>69574.33</v>
      </c>
    </row>
    <row r="1942" spans="2:12" ht="15.75" x14ac:dyDescent="0.25">
      <c r="B1942" s="893" t="s">
        <v>359</v>
      </c>
      <c r="C1942" s="892" t="s">
        <v>1096</v>
      </c>
      <c r="D1942" s="891">
        <v>42124</v>
      </c>
      <c r="E1942" s="890">
        <v>90138.09</v>
      </c>
      <c r="F1942" s="889"/>
      <c r="G1942" s="888">
        <v>50</v>
      </c>
      <c r="H1942" s="887">
        <f t="shared" si="138"/>
        <v>6</v>
      </c>
      <c r="I1942" s="887">
        <v>-1802.0400000000002</v>
      </c>
      <c r="J1942" s="771">
        <f t="shared" si="139"/>
        <v>12051.220000000001</v>
      </c>
      <c r="K1942" s="887">
        <v>10249.18</v>
      </c>
      <c r="L1942" s="772">
        <f t="shared" si="140"/>
        <v>79888.91</v>
      </c>
    </row>
    <row r="1943" spans="2:12" ht="15.75" x14ac:dyDescent="0.25">
      <c r="B1943" s="893" t="s">
        <v>359</v>
      </c>
      <c r="C1943" s="892" t="s">
        <v>1097</v>
      </c>
      <c r="D1943" s="891">
        <v>42094</v>
      </c>
      <c r="E1943" s="890">
        <v>79487.11</v>
      </c>
      <c r="F1943" s="889"/>
      <c r="G1943" s="888">
        <v>50</v>
      </c>
      <c r="H1943" s="887">
        <f t="shared" si="138"/>
        <v>6</v>
      </c>
      <c r="I1943" s="887">
        <v>-1589.0400000000002</v>
      </c>
      <c r="J1943" s="771">
        <f t="shared" si="139"/>
        <v>10494.36</v>
      </c>
      <c r="K1943" s="887">
        <v>8905.32</v>
      </c>
      <c r="L1943" s="772">
        <f t="shared" si="140"/>
        <v>70581.790000000008</v>
      </c>
    </row>
    <row r="1944" spans="2:12" ht="15.75" x14ac:dyDescent="0.25">
      <c r="B1944" s="893" t="s">
        <v>359</v>
      </c>
      <c r="C1944" s="892" t="s">
        <v>1098</v>
      </c>
      <c r="D1944" s="891">
        <v>42094</v>
      </c>
      <c r="E1944" s="890">
        <v>55579.87</v>
      </c>
      <c r="F1944" s="889"/>
      <c r="G1944" s="888">
        <v>50</v>
      </c>
      <c r="H1944" s="887">
        <f t="shared" si="138"/>
        <v>6</v>
      </c>
      <c r="I1944" s="887">
        <v>-1111.08</v>
      </c>
      <c r="J1944" s="771">
        <f t="shared" si="139"/>
        <v>7337.85</v>
      </c>
      <c r="K1944" s="887">
        <v>6226.77</v>
      </c>
      <c r="L1944" s="772">
        <f t="shared" si="140"/>
        <v>49353.100000000006</v>
      </c>
    </row>
    <row r="1945" spans="2:12" ht="15.75" x14ac:dyDescent="0.25">
      <c r="B1945" s="893" t="s">
        <v>359</v>
      </c>
      <c r="C1945" s="892" t="s">
        <v>1099</v>
      </c>
      <c r="D1945" s="891">
        <v>42216</v>
      </c>
      <c r="E1945" s="890">
        <v>16758.75</v>
      </c>
      <c r="F1945" s="889"/>
      <c r="G1945" s="888">
        <v>50</v>
      </c>
      <c r="H1945" s="887">
        <f t="shared" si="138"/>
        <v>6</v>
      </c>
      <c r="I1945" s="887">
        <v>-335.04</v>
      </c>
      <c r="J1945" s="771">
        <f t="shared" si="139"/>
        <v>2100.9900000000002</v>
      </c>
      <c r="K1945" s="887">
        <v>1765.95</v>
      </c>
      <c r="L1945" s="772">
        <f t="shared" si="140"/>
        <v>14992.8</v>
      </c>
    </row>
    <row r="1946" spans="2:12" ht="15.75" x14ac:dyDescent="0.25">
      <c r="B1946" s="893" t="s">
        <v>359</v>
      </c>
      <c r="C1946" s="892" t="s">
        <v>1100</v>
      </c>
      <c r="D1946" s="891">
        <v>42216</v>
      </c>
      <c r="E1946" s="890">
        <v>15964.45</v>
      </c>
      <c r="F1946" s="889"/>
      <c r="G1946" s="888">
        <v>50</v>
      </c>
      <c r="H1946" s="887">
        <f t="shared" si="138"/>
        <v>6</v>
      </c>
      <c r="I1946" s="887">
        <v>-319.56</v>
      </c>
      <c r="J1946" s="771">
        <f t="shared" si="139"/>
        <v>1958.48</v>
      </c>
      <c r="K1946" s="887">
        <v>1638.92</v>
      </c>
      <c r="L1946" s="772">
        <f t="shared" si="140"/>
        <v>14325.53</v>
      </c>
    </row>
    <row r="1947" spans="2:12" ht="15.75" x14ac:dyDescent="0.25">
      <c r="B1947" s="893" t="s">
        <v>359</v>
      </c>
      <c r="C1947" s="892" t="s">
        <v>1101</v>
      </c>
      <c r="D1947" s="891">
        <v>42185</v>
      </c>
      <c r="E1947" s="890">
        <v>59601.53</v>
      </c>
      <c r="F1947" s="889"/>
      <c r="G1947" s="888">
        <v>50</v>
      </c>
      <c r="H1947" s="887">
        <f t="shared" si="138"/>
        <v>6</v>
      </c>
      <c r="I1947" s="887">
        <v>-1191.5999999999999</v>
      </c>
      <c r="J1947" s="771">
        <f t="shared" si="139"/>
        <v>7372.48</v>
      </c>
      <c r="K1947" s="887">
        <v>6180.88</v>
      </c>
      <c r="L1947" s="772">
        <f t="shared" si="140"/>
        <v>53420.65</v>
      </c>
    </row>
    <row r="1948" spans="2:12" ht="15.75" x14ac:dyDescent="0.25">
      <c r="B1948" s="893" t="s">
        <v>359</v>
      </c>
      <c r="C1948" s="892" t="s">
        <v>1102</v>
      </c>
      <c r="D1948" s="891">
        <v>42216</v>
      </c>
      <c r="E1948" s="890">
        <v>21180.01</v>
      </c>
      <c r="F1948" s="889"/>
      <c r="G1948" s="888">
        <v>50</v>
      </c>
      <c r="H1948" s="887">
        <f t="shared" si="138"/>
        <v>6</v>
      </c>
      <c r="I1948" s="887">
        <v>-423.48</v>
      </c>
      <c r="J1948" s="771">
        <f t="shared" si="139"/>
        <v>2620.16</v>
      </c>
      <c r="K1948" s="887">
        <v>2196.6799999999998</v>
      </c>
      <c r="L1948" s="772">
        <f t="shared" si="140"/>
        <v>18983.329999999998</v>
      </c>
    </row>
    <row r="1949" spans="2:12" ht="15.75" x14ac:dyDescent="0.25">
      <c r="B1949" s="893" t="s">
        <v>359</v>
      </c>
      <c r="C1949" s="892" t="s">
        <v>1103</v>
      </c>
      <c r="D1949" s="891">
        <v>42308</v>
      </c>
      <c r="E1949" s="890">
        <v>165159.45000000001</v>
      </c>
      <c r="F1949" s="889"/>
      <c r="G1949" s="888">
        <v>50</v>
      </c>
      <c r="H1949" s="887">
        <f t="shared" si="138"/>
        <v>6</v>
      </c>
      <c r="I1949" s="887">
        <v>-3301.8</v>
      </c>
      <c r="J1949" s="771">
        <f t="shared" si="139"/>
        <v>20154.88</v>
      </c>
      <c r="K1949" s="887">
        <v>16853.080000000002</v>
      </c>
      <c r="L1949" s="772">
        <f t="shared" si="140"/>
        <v>148306.37</v>
      </c>
    </row>
    <row r="1950" spans="2:12" ht="15.75" x14ac:dyDescent="0.25">
      <c r="B1950" s="893" t="s">
        <v>359</v>
      </c>
      <c r="C1950" s="892" t="s">
        <v>1104</v>
      </c>
      <c r="D1950" s="891">
        <v>42277</v>
      </c>
      <c r="E1950" s="890">
        <v>6882.83</v>
      </c>
      <c r="F1950" s="889"/>
      <c r="G1950" s="888">
        <v>50</v>
      </c>
      <c r="H1950" s="887">
        <f t="shared" si="138"/>
        <v>6</v>
      </c>
      <c r="I1950" s="887">
        <v>-137.64000000000001</v>
      </c>
      <c r="J1950" s="771">
        <f t="shared" si="139"/>
        <v>828.71</v>
      </c>
      <c r="K1950" s="887">
        <v>691.07</v>
      </c>
      <c r="L1950" s="772">
        <f t="shared" si="140"/>
        <v>6191.76</v>
      </c>
    </row>
    <row r="1951" spans="2:12" ht="15.75" x14ac:dyDescent="0.25">
      <c r="B1951" s="893" t="s">
        <v>359</v>
      </c>
      <c r="C1951" s="892" t="s">
        <v>1105</v>
      </c>
      <c r="D1951" s="891">
        <v>42521</v>
      </c>
      <c r="E1951" s="890">
        <v>203138.87</v>
      </c>
      <c r="F1951" s="889"/>
      <c r="G1951" s="888">
        <v>50</v>
      </c>
      <c r="H1951" s="887">
        <f t="shared" si="138"/>
        <v>5</v>
      </c>
      <c r="I1951" s="887">
        <v>-4061.04</v>
      </c>
      <c r="J1951" s="771">
        <f t="shared" si="139"/>
        <v>22758.93</v>
      </c>
      <c r="K1951" s="887">
        <v>18697.89</v>
      </c>
      <c r="L1951" s="772">
        <f t="shared" si="140"/>
        <v>184440.97999999998</v>
      </c>
    </row>
    <row r="1952" spans="2:12" ht="15.75" x14ac:dyDescent="0.25">
      <c r="B1952" s="893" t="s">
        <v>359</v>
      </c>
      <c r="C1952" s="892" t="s">
        <v>1106</v>
      </c>
      <c r="D1952" s="891">
        <v>42521</v>
      </c>
      <c r="E1952" s="890">
        <v>7365.41</v>
      </c>
      <c r="F1952" s="889"/>
      <c r="G1952" s="888">
        <v>50</v>
      </c>
      <c r="H1952" s="887">
        <f t="shared" si="138"/>
        <v>5</v>
      </c>
      <c r="I1952" s="887">
        <v>-147.24</v>
      </c>
      <c r="J1952" s="771">
        <f t="shared" si="139"/>
        <v>825.16</v>
      </c>
      <c r="K1952" s="887">
        <v>677.92</v>
      </c>
      <c r="L1952" s="772">
        <f t="shared" si="140"/>
        <v>6687.49</v>
      </c>
    </row>
    <row r="1953" spans="2:12" ht="15.75" x14ac:dyDescent="0.25">
      <c r="B1953" s="893" t="s">
        <v>359</v>
      </c>
      <c r="C1953" s="892" t="s">
        <v>1107</v>
      </c>
      <c r="D1953" s="891">
        <v>42521</v>
      </c>
      <c r="E1953" s="890">
        <v>3404.76</v>
      </c>
      <c r="F1953" s="889"/>
      <c r="G1953" s="888">
        <v>50</v>
      </c>
      <c r="H1953" s="887">
        <f t="shared" si="138"/>
        <v>5</v>
      </c>
      <c r="I1953" s="887">
        <v>-68.039999999999992</v>
      </c>
      <c r="J1953" s="771">
        <f t="shared" si="139"/>
        <v>381.58000000000004</v>
      </c>
      <c r="K1953" s="887">
        <v>313.54000000000002</v>
      </c>
      <c r="L1953" s="772">
        <f t="shared" si="140"/>
        <v>3091.2200000000003</v>
      </c>
    </row>
    <row r="1954" spans="2:12" ht="15.75" x14ac:dyDescent="0.25">
      <c r="B1954" s="893" t="s">
        <v>359</v>
      </c>
      <c r="C1954" s="892" t="s">
        <v>1108</v>
      </c>
      <c r="D1954" s="891">
        <v>42429</v>
      </c>
      <c r="E1954" s="890">
        <v>71891.850000000006</v>
      </c>
      <c r="F1954" s="889"/>
      <c r="G1954" s="888">
        <v>50</v>
      </c>
      <c r="H1954" s="887">
        <f t="shared" si="138"/>
        <v>5</v>
      </c>
      <c r="I1954" s="887">
        <v>-1437.24</v>
      </c>
      <c r="J1954" s="771">
        <f t="shared" si="139"/>
        <v>8054.59</v>
      </c>
      <c r="K1954" s="887">
        <v>6617.35</v>
      </c>
      <c r="L1954" s="772">
        <f t="shared" si="140"/>
        <v>65274.500000000007</v>
      </c>
    </row>
    <row r="1955" spans="2:12" ht="15.75" x14ac:dyDescent="0.25">
      <c r="B1955" s="893" t="s">
        <v>359</v>
      </c>
      <c r="C1955" s="892" t="s">
        <v>1109</v>
      </c>
      <c r="D1955" s="891">
        <v>43516</v>
      </c>
      <c r="E1955" s="890">
        <v>90035.73</v>
      </c>
      <c r="F1955" s="889"/>
      <c r="G1955" s="888">
        <v>40</v>
      </c>
      <c r="H1955" s="887">
        <f t="shared" si="138"/>
        <v>2</v>
      </c>
      <c r="I1955" s="887">
        <v>-2250.84</v>
      </c>
      <c r="J1955" s="771">
        <f t="shared" si="139"/>
        <v>6377.38</v>
      </c>
      <c r="K1955" s="887">
        <v>4126.54</v>
      </c>
      <c r="L1955" s="772">
        <f t="shared" si="140"/>
        <v>85909.19</v>
      </c>
    </row>
    <row r="1956" spans="2:12" ht="15.75" x14ac:dyDescent="0.25">
      <c r="B1956" s="893" t="s">
        <v>359</v>
      </c>
      <c r="C1956" s="892" t="s">
        <v>536</v>
      </c>
      <c r="D1956" s="891">
        <v>38352</v>
      </c>
      <c r="E1956" s="890">
        <v>3349.49</v>
      </c>
      <c r="F1956" s="889"/>
      <c r="G1956" s="888">
        <v>50</v>
      </c>
      <c r="H1956" s="887">
        <f t="shared" si="138"/>
        <v>17</v>
      </c>
      <c r="I1956" s="887">
        <v>-67.08</v>
      </c>
      <c r="J1956" s="771">
        <f t="shared" si="139"/>
        <v>1145.23</v>
      </c>
      <c r="K1956" s="887">
        <v>1078.1500000000001</v>
      </c>
      <c r="L1956" s="772">
        <f t="shared" si="140"/>
        <v>2271.3399999999997</v>
      </c>
    </row>
    <row r="1957" spans="2:12" ht="15.75" x14ac:dyDescent="0.25">
      <c r="B1957" s="893" t="s">
        <v>359</v>
      </c>
      <c r="C1957" s="892" t="s">
        <v>536</v>
      </c>
      <c r="D1957" s="891">
        <v>38352</v>
      </c>
      <c r="E1957" s="890">
        <v>3795.4</v>
      </c>
      <c r="F1957" s="889"/>
      <c r="G1957" s="888">
        <v>50</v>
      </c>
      <c r="H1957" s="887">
        <f t="shared" si="138"/>
        <v>17</v>
      </c>
      <c r="I1957" s="887">
        <v>-76.08</v>
      </c>
      <c r="J1957" s="771">
        <f t="shared" si="139"/>
        <v>1298.3399999999999</v>
      </c>
      <c r="K1957" s="887">
        <v>1222.26</v>
      </c>
      <c r="L1957" s="772">
        <f t="shared" si="140"/>
        <v>2573.1400000000003</v>
      </c>
    </row>
    <row r="1958" spans="2:12" ht="15.75" x14ac:dyDescent="0.25">
      <c r="B1958" s="893" t="s">
        <v>359</v>
      </c>
      <c r="C1958" s="892" t="s">
        <v>536</v>
      </c>
      <c r="D1958" s="891">
        <v>38717</v>
      </c>
      <c r="E1958" s="890">
        <v>12621.16</v>
      </c>
      <c r="F1958" s="889"/>
      <c r="G1958" s="888">
        <v>50</v>
      </c>
      <c r="H1958" s="887">
        <f t="shared" si="138"/>
        <v>16</v>
      </c>
      <c r="I1958" s="887">
        <v>-252.96000000000004</v>
      </c>
      <c r="J1958" s="771">
        <f t="shared" si="139"/>
        <v>4064.7200000000003</v>
      </c>
      <c r="K1958" s="887">
        <v>3811.76</v>
      </c>
      <c r="L1958" s="772">
        <f t="shared" si="140"/>
        <v>8809.4</v>
      </c>
    </row>
    <row r="1959" spans="2:12" ht="15.75" x14ac:dyDescent="0.25">
      <c r="B1959" s="893" t="s">
        <v>359</v>
      </c>
      <c r="C1959" s="892" t="s">
        <v>536</v>
      </c>
      <c r="D1959" s="891">
        <v>26664</v>
      </c>
      <c r="E1959" s="890">
        <v>15848.02</v>
      </c>
      <c r="F1959" s="889"/>
      <c r="G1959" s="888">
        <v>50</v>
      </c>
      <c r="H1959" s="887">
        <f t="shared" si="138"/>
        <v>49</v>
      </c>
      <c r="I1959" s="887">
        <v>-322.32</v>
      </c>
      <c r="J1959" s="771">
        <f t="shared" si="139"/>
        <v>15606.36</v>
      </c>
      <c r="K1959" s="887">
        <v>15284.04</v>
      </c>
      <c r="L1959" s="772">
        <f t="shared" si="140"/>
        <v>563.97999999999956</v>
      </c>
    </row>
    <row r="1960" spans="2:12" ht="15.75" x14ac:dyDescent="0.25">
      <c r="B1960" s="893" t="s">
        <v>359</v>
      </c>
      <c r="C1960" s="892" t="s">
        <v>536</v>
      </c>
      <c r="D1960" s="891">
        <v>38717</v>
      </c>
      <c r="E1960" s="890">
        <v>18787.36</v>
      </c>
      <c r="F1960" s="889"/>
      <c r="G1960" s="888">
        <v>50</v>
      </c>
      <c r="H1960" s="887">
        <f t="shared" si="138"/>
        <v>16</v>
      </c>
      <c r="I1960" s="887">
        <v>-377.15999999999997</v>
      </c>
      <c r="J1960" s="771">
        <f t="shared" si="139"/>
        <v>6056.22</v>
      </c>
      <c r="K1960" s="887">
        <v>5679.06</v>
      </c>
      <c r="L1960" s="772">
        <f t="shared" si="140"/>
        <v>13108.3</v>
      </c>
    </row>
    <row r="1961" spans="2:12" ht="15.75" x14ac:dyDescent="0.25">
      <c r="B1961" s="893" t="s">
        <v>359</v>
      </c>
      <c r="C1961" s="892" t="s">
        <v>536</v>
      </c>
      <c r="D1961" s="891">
        <v>36525</v>
      </c>
      <c r="E1961" s="890">
        <v>22397.87</v>
      </c>
      <c r="F1961" s="889"/>
      <c r="G1961" s="888">
        <v>50</v>
      </c>
      <c r="H1961" s="887">
        <f t="shared" si="138"/>
        <v>22</v>
      </c>
      <c r="I1961" s="887">
        <v>-450</v>
      </c>
      <c r="J1961" s="771">
        <f t="shared" si="139"/>
        <v>9911.1200000000008</v>
      </c>
      <c r="K1961" s="887">
        <v>9461.1200000000008</v>
      </c>
      <c r="L1961" s="772">
        <f t="shared" si="140"/>
        <v>12936.749999999998</v>
      </c>
    </row>
    <row r="1962" spans="2:12" ht="15.75" x14ac:dyDescent="0.25">
      <c r="B1962" s="893" t="s">
        <v>359</v>
      </c>
      <c r="C1962" s="892" t="s">
        <v>536</v>
      </c>
      <c r="D1962" s="891">
        <v>27029</v>
      </c>
      <c r="E1962" s="890">
        <v>22996.69</v>
      </c>
      <c r="F1962" s="889"/>
      <c r="G1962" s="888">
        <v>50</v>
      </c>
      <c r="H1962" s="887">
        <f t="shared" si="138"/>
        <v>48</v>
      </c>
      <c r="I1962" s="887">
        <v>-466.92000000000007</v>
      </c>
      <c r="J1962" s="771">
        <f t="shared" si="139"/>
        <v>22179.42</v>
      </c>
      <c r="K1962" s="887">
        <v>21712.5</v>
      </c>
      <c r="L1962" s="772">
        <f t="shared" si="140"/>
        <v>1284.1899999999987</v>
      </c>
    </row>
    <row r="1963" spans="2:12" ht="15.75" x14ac:dyDescent="0.25">
      <c r="B1963" s="893" t="s">
        <v>359</v>
      </c>
      <c r="C1963" s="892" t="s">
        <v>536</v>
      </c>
      <c r="D1963" s="891">
        <v>28490</v>
      </c>
      <c r="E1963" s="890">
        <v>24600</v>
      </c>
      <c r="F1963" s="889"/>
      <c r="G1963" s="888">
        <v>50</v>
      </c>
      <c r="H1963" s="887">
        <f t="shared" si="138"/>
        <v>44</v>
      </c>
      <c r="I1963" s="887">
        <v>-494.76000000000005</v>
      </c>
      <c r="J1963" s="771">
        <f t="shared" si="139"/>
        <v>21714.3</v>
      </c>
      <c r="K1963" s="887">
        <v>21219.54</v>
      </c>
      <c r="L1963" s="772">
        <f t="shared" si="140"/>
        <v>3380.4599999999991</v>
      </c>
    </row>
    <row r="1964" spans="2:12" ht="15.75" x14ac:dyDescent="0.25">
      <c r="B1964" s="893" t="s">
        <v>359</v>
      </c>
      <c r="C1964" s="892" t="s">
        <v>536</v>
      </c>
      <c r="D1964" s="891">
        <v>28125</v>
      </c>
      <c r="E1964" s="890">
        <v>25233.66</v>
      </c>
      <c r="F1964" s="889"/>
      <c r="G1964" s="888">
        <v>50</v>
      </c>
      <c r="H1964" s="887">
        <f t="shared" si="138"/>
        <v>45</v>
      </c>
      <c r="I1964" s="887">
        <v>-507.72</v>
      </c>
      <c r="J1964" s="771">
        <f t="shared" si="139"/>
        <v>22779.89</v>
      </c>
      <c r="K1964" s="887">
        <v>22272.17</v>
      </c>
      <c r="L1964" s="772">
        <f t="shared" si="140"/>
        <v>2961.4900000000016</v>
      </c>
    </row>
    <row r="1965" spans="2:12" ht="15.75" x14ac:dyDescent="0.25">
      <c r="B1965" s="893" t="s">
        <v>359</v>
      </c>
      <c r="C1965" s="892" t="s">
        <v>536</v>
      </c>
      <c r="D1965" s="891">
        <v>36525</v>
      </c>
      <c r="E1965" s="890">
        <v>34096.32</v>
      </c>
      <c r="F1965" s="889"/>
      <c r="G1965" s="888">
        <v>50</v>
      </c>
      <c r="H1965" s="887">
        <f t="shared" si="138"/>
        <v>22</v>
      </c>
      <c r="I1965" s="887">
        <v>-683.40000000000009</v>
      </c>
      <c r="J1965" s="771">
        <f t="shared" si="139"/>
        <v>15073.279999999999</v>
      </c>
      <c r="K1965" s="887">
        <v>14389.88</v>
      </c>
      <c r="L1965" s="772">
        <f t="shared" si="140"/>
        <v>19706.440000000002</v>
      </c>
    </row>
    <row r="1966" spans="2:12" ht="15.75" x14ac:dyDescent="0.25">
      <c r="B1966" s="893" t="s">
        <v>359</v>
      </c>
      <c r="C1966" s="892" t="s">
        <v>536</v>
      </c>
      <c r="D1966" s="891">
        <v>27394</v>
      </c>
      <c r="E1966" s="890">
        <v>35405.919999999998</v>
      </c>
      <c r="F1966" s="889"/>
      <c r="G1966" s="888">
        <v>50</v>
      </c>
      <c r="H1966" s="887">
        <f t="shared" si="138"/>
        <v>47</v>
      </c>
      <c r="I1966" s="887">
        <v>-717.96</v>
      </c>
      <c r="J1966" s="771">
        <f t="shared" si="139"/>
        <v>33431.300000000003</v>
      </c>
      <c r="K1966" s="887">
        <v>32713.34</v>
      </c>
      <c r="L1966" s="772">
        <f t="shared" si="140"/>
        <v>2692.5799999999981</v>
      </c>
    </row>
    <row r="1967" spans="2:12" ht="15.75" x14ac:dyDescent="0.25">
      <c r="B1967" s="893" t="s">
        <v>359</v>
      </c>
      <c r="C1967" s="892" t="s">
        <v>536</v>
      </c>
      <c r="D1967" s="891">
        <v>27759</v>
      </c>
      <c r="E1967" s="890">
        <v>37553.919999999998</v>
      </c>
      <c r="F1967" s="889"/>
      <c r="G1967" s="888">
        <v>50</v>
      </c>
      <c r="H1967" s="887">
        <f t="shared" si="138"/>
        <v>46</v>
      </c>
      <c r="I1967" s="887">
        <v>-755.88</v>
      </c>
      <c r="J1967" s="771">
        <f t="shared" si="139"/>
        <v>34656.119999999995</v>
      </c>
      <c r="K1967" s="887">
        <v>33900.239999999998</v>
      </c>
      <c r="L1967" s="772">
        <f t="shared" si="140"/>
        <v>3653.6800000000003</v>
      </c>
    </row>
    <row r="1968" spans="2:12" ht="15.75" x14ac:dyDescent="0.25">
      <c r="B1968" s="893" t="s">
        <v>359</v>
      </c>
      <c r="C1968" s="892" t="s">
        <v>536</v>
      </c>
      <c r="D1968" s="891">
        <v>36525</v>
      </c>
      <c r="E1968" s="890">
        <v>43938.41</v>
      </c>
      <c r="F1968" s="889"/>
      <c r="G1968" s="888">
        <v>50</v>
      </c>
      <c r="H1968" s="887">
        <f t="shared" si="138"/>
        <v>22</v>
      </c>
      <c r="I1968" s="887">
        <v>-882.72</v>
      </c>
      <c r="J1968" s="771">
        <f t="shared" si="139"/>
        <v>19442.36</v>
      </c>
      <c r="K1968" s="887">
        <v>18559.64</v>
      </c>
      <c r="L1968" s="772">
        <f t="shared" si="140"/>
        <v>25378.770000000004</v>
      </c>
    </row>
    <row r="1969" spans="2:12" ht="15.75" x14ac:dyDescent="0.25">
      <c r="B1969" s="893" t="s">
        <v>359</v>
      </c>
      <c r="C1969" s="892" t="s">
        <v>536</v>
      </c>
      <c r="D1969" s="891">
        <v>38717</v>
      </c>
      <c r="E1969" s="890">
        <v>46170.35</v>
      </c>
      <c r="F1969" s="889"/>
      <c r="G1969" s="888">
        <v>50</v>
      </c>
      <c r="H1969" s="887">
        <f t="shared" si="138"/>
        <v>16</v>
      </c>
      <c r="I1969" s="887">
        <v>-925.2</v>
      </c>
      <c r="J1969" s="771">
        <f t="shared" si="139"/>
        <v>14867.900000000001</v>
      </c>
      <c r="K1969" s="887">
        <v>13942.7</v>
      </c>
      <c r="L1969" s="772">
        <f t="shared" si="140"/>
        <v>32227.649999999998</v>
      </c>
    </row>
    <row r="1970" spans="2:12" ht="15.75" x14ac:dyDescent="0.25">
      <c r="B1970" s="893" t="s">
        <v>359</v>
      </c>
      <c r="C1970" s="892" t="s">
        <v>536</v>
      </c>
      <c r="D1970" s="891">
        <v>29220</v>
      </c>
      <c r="E1970" s="890">
        <v>46390.93</v>
      </c>
      <c r="F1970" s="889"/>
      <c r="G1970" s="888">
        <v>50</v>
      </c>
      <c r="H1970" s="887">
        <f t="shared" si="138"/>
        <v>42</v>
      </c>
      <c r="I1970" s="887">
        <v>-932.40000000000009</v>
      </c>
      <c r="J1970" s="771">
        <f t="shared" si="139"/>
        <v>39087.270000000004</v>
      </c>
      <c r="K1970" s="887">
        <v>38154.870000000003</v>
      </c>
      <c r="L1970" s="772">
        <f t="shared" si="140"/>
        <v>8236.0599999999977</v>
      </c>
    </row>
    <row r="1971" spans="2:12" ht="15.75" x14ac:dyDescent="0.25">
      <c r="B1971" s="893" t="s">
        <v>359</v>
      </c>
      <c r="C1971" s="892" t="s">
        <v>536</v>
      </c>
      <c r="D1971" s="891">
        <v>32508</v>
      </c>
      <c r="E1971" s="890">
        <v>60982.64</v>
      </c>
      <c r="F1971" s="889"/>
      <c r="G1971" s="888">
        <v>50</v>
      </c>
      <c r="H1971" s="887">
        <f t="shared" si="138"/>
        <v>33</v>
      </c>
      <c r="I1971" s="887">
        <v>-1227.48</v>
      </c>
      <c r="J1971" s="771">
        <f t="shared" si="139"/>
        <v>40422.100000000006</v>
      </c>
      <c r="K1971" s="887">
        <v>39194.620000000003</v>
      </c>
      <c r="L1971" s="772">
        <f t="shared" si="140"/>
        <v>21788.019999999997</v>
      </c>
    </row>
    <row r="1972" spans="2:12" ht="15.75" x14ac:dyDescent="0.25">
      <c r="B1972" s="893" t="s">
        <v>359</v>
      </c>
      <c r="C1972" s="892" t="s">
        <v>536</v>
      </c>
      <c r="D1972" s="891">
        <v>29951</v>
      </c>
      <c r="E1972" s="890">
        <v>67124.72</v>
      </c>
      <c r="F1972" s="889"/>
      <c r="G1972" s="888">
        <v>50</v>
      </c>
      <c r="H1972" s="887">
        <f t="shared" si="138"/>
        <v>40</v>
      </c>
      <c r="I1972" s="887">
        <v>-1354.32</v>
      </c>
      <c r="J1972" s="771">
        <f t="shared" si="139"/>
        <v>53920.3</v>
      </c>
      <c r="K1972" s="887">
        <v>52565.98</v>
      </c>
      <c r="L1972" s="772">
        <f t="shared" si="140"/>
        <v>14558.739999999998</v>
      </c>
    </row>
    <row r="1973" spans="2:12" ht="15.75" x14ac:dyDescent="0.25">
      <c r="B1973" s="893" t="s">
        <v>359</v>
      </c>
      <c r="C1973" s="892" t="s">
        <v>536</v>
      </c>
      <c r="D1973" s="891">
        <v>26298</v>
      </c>
      <c r="E1973" s="890">
        <v>70220.899999999994</v>
      </c>
      <c r="F1973" s="889"/>
      <c r="G1973" s="888">
        <v>50</v>
      </c>
      <c r="H1973" s="887">
        <f t="shared" si="138"/>
        <v>50</v>
      </c>
      <c r="I1973" s="887">
        <v>-2078.88</v>
      </c>
      <c r="J1973" s="771">
        <f t="shared" si="139"/>
        <v>70567.430000000008</v>
      </c>
      <c r="K1973" s="887">
        <v>68488.55</v>
      </c>
      <c r="L1973" s="772">
        <f t="shared" si="140"/>
        <v>1732.3499999999913</v>
      </c>
    </row>
    <row r="1974" spans="2:12" ht="15.75" x14ac:dyDescent="0.25">
      <c r="B1974" s="893" t="s">
        <v>359</v>
      </c>
      <c r="C1974" s="892" t="s">
        <v>536</v>
      </c>
      <c r="D1974" s="891">
        <v>30681</v>
      </c>
      <c r="E1974" s="890">
        <v>103108.33</v>
      </c>
      <c r="F1974" s="889"/>
      <c r="G1974" s="888">
        <v>50</v>
      </c>
      <c r="H1974" s="887">
        <f t="shared" si="138"/>
        <v>38</v>
      </c>
      <c r="I1974" s="887">
        <v>-2070.36</v>
      </c>
      <c r="J1974" s="771">
        <f t="shared" si="139"/>
        <v>78609.38</v>
      </c>
      <c r="K1974" s="887">
        <v>76539.02</v>
      </c>
      <c r="L1974" s="772">
        <f t="shared" si="140"/>
        <v>26569.309999999998</v>
      </c>
    </row>
    <row r="1975" spans="2:12" ht="15.75" x14ac:dyDescent="0.25">
      <c r="B1975" s="893" t="s">
        <v>359</v>
      </c>
      <c r="C1975" s="892" t="s">
        <v>536</v>
      </c>
      <c r="D1975" s="891">
        <v>31047</v>
      </c>
      <c r="E1975" s="890">
        <v>128939</v>
      </c>
      <c r="F1975" s="889"/>
      <c r="G1975" s="888">
        <v>50</v>
      </c>
      <c r="H1975" s="887">
        <f t="shared" si="138"/>
        <v>37</v>
      </c>
      <c r="I1975" s="887">
        <v>-2598.36</v>
      </c>
      <c r="J1975" s="771">
        <f t="shared" si="139"/>
        <v>95809.24</v>
      </c>
      <c r="K1975" s="887">
        <v>93210.880000000005</v>
      </c>
      <c r="L1975" s="772">
        <f t="shared" si="140"/>
        <v>35728.119999999995</v>
      </c>
    </row>
    <row r="1976" spans="2:12" ht="15.75" x14ac:dyDescent="0.25">
      <c r="B1976" s="893" t="s">
        <v>359</v>
      </c>
      <c r="C1976" s="892" t="s">
        <v>536</v>
      </c>
      <c r="D1976" s="891">
        <v>31412</v>
      </c>
      <c r="E1976" s="890">
        <v>133563.68</v>
      </c>
      <c r="F1976" s="889"/>
      <c r="G1976" s="888">
        <v>50</v>
      </c>
      <c r="H1976" s="887">
        <f t="shared" si="138"/>
        <v>36</v>
      </c>
      <c r="I1976" s="887">
        <v>-2690.76</v>
      </c>
      <c r="J1976" s="771">
        <f t="shared" si="139"/>
        <v>96566.61</v>
      </c>
      <c r="K1976" s="887">
        <v>93875.85</v>
      </c>
      <c r="L1976" s="772">
        <f t="shared" si="140"/>
        <v>39687.829999999987</v>
      </c>
    </row>
    <row r="1977" spans="2:12" ht="15.75" x14ac:dyDescent="0.25">
      <c r="B1977" s="893" t="s">
        <v>359</v>
      </c>
      <c r="C1977" s="892" t="s">
        <v>536</v>
      </c>
      <c r="D1977" s="891">
        <v>28855</v>
      </c>
      <c r="E1977" s="890">
        <v>144252.43</v>
      </c>
      <c r="F1977" s="889"/>
      <c r="G1977" s="888">
        <v>50</v>
      </c>
      <c r="H1977" s="887">
        <f t="shared" si="138"/>
        <v>43</v>
      </c>
      <c r="I1977" s="887">
        <v>-2900.04</v>
      </c>
      <c r="J1977" s="771">
        <f t="shared" si="139"/>
        <v>124435.17</v>
      </c>
      <c r="K1977" s="887">
        <v>121535.13</v>
      </c>
      <c r="L1977" s="772">
        <f t="shared" si="140"/>
        <v>22717.299999999988</v>
      </c>
    </row>
    <row r="1978" spans="2:12" ht="15.75" x14ac:dyDescent="0.25">
      <c r="B1978" s="893" t="s">
        <v>359</v>
      </c>
      <c r="C1978" s="892" t="s">
        <v>536</v>
      </c>
      <c r="D1978" s="891">
        <v>33238</v>
      </c>
      <c r="E1978" s="890">
        <v>150910.39000000001</v>
      </c>
      <c r="F1978" s="889"/>
      <c r="G1978" s="888">
        <v>50</v>
      </c>
      <c r="H1978" s="887">
        <f t="shared" si="138"/>
        <v>31</v>
      </c>
      <c r="I1978" s="887">
        <v>-3036.2400000000002</v>
      </c>
      <c r="J1978" s="771">
        <f t="shared" si="139"/>
        <v>93980.950000000012</v>
      </c>
      <c r="K1978" s="887">
        <v>90944.71</v>
      </c>
      <c r="L1978" s="772">
        <f t="shared" si="140"/>
        <v>59965.680000000008</v>
      </c>
    </row>
    <row r="1979" spans="2:12" ht="15.75" x14ac:dyDescent="0.25">
      <c r="B1979" s="893" t="s">
        <v>359</v>
      </c>
      <c r="C1979" s="892" t="s">
        <v>536</v>
      </c>
      <c r="D1979" s="891">
        <v>31777</v>
      </c>
      <c r="E1979" s="890">
        <v>156185</v>
      </c>
      <c r="F1979" s="889"/>
      <c r="G1979" s="888">
        <v>50</v>
      </c>
      <c r="H1979" s="887">
        <f t="shared" si="138"/>
        <v>35</v>
      </c>
      <c r="I1979" s="887">
        <v>-3145.44</v>
      </c>
      <c r="J1979" s="771">
        <f t="shared" si="139"/>
        <v>109789.09</v>
      </c>
      <c r="K1979" s="887">
        <v>106643.65</v>
      </c>
      <c r="L1979" s="772">
        <f t="shared" si="140"/>
        <v>49541.350000000006</v>
      </c>
    </row>
    <row r="1980" spans="2:12" ht="15.75" x14ac:dyDescent="0.25">
      <c r="B1980" s="893" t="s">
        <v>359</v>
      </c>
      <c r="C1980" s="892" t="s">
        <v>536</v>
      </c>
      <c r="D1980" s="891">
        <v>32142</v>
      </c>
      <c r="E1980" s="890">
        <v>180549</v>
      </c>
      <c r="F1980" s="889"/>
      <c r="G1980" s="888">
        <v>50</v>
      </c>
      <c r="H1980" s="887">
        <f t="shared" si="138"/>
        <v>34</v>
      </c>
      <c r="I1980" s="887">
        <v>-3623.04</v>
      </c>
      <c r="J1980" s="771">
        <f t="shared" si="139"/>
        <v>123184.78</v>
      </c>
      <c r="K1980" s="887">
        <v>119561.74</v>
      </c>
      <c r="L1980" s="772">
        <f t="shared" si="140"/>
        <v>60987.259999999995</v>
      </c>
    </row>
    <row r="1981" spans="2:12" ht="15.75" x14ac:dyDescent="0.25">
      <c r="B1981" s="893" t="s">
        <v>359</v>
      </c>
      <c r="C1981" s="892" t="s">
        <v>536</v>
      </c>
      <c r="D1981" s="891">
        <v>38352</v>
      </c>
      <c r="E1981" s="890">
        <v>216189.63</v>
      </c>
      <c r="F1981" s="889"/>
      <c r="G1981" s="888">
        <v>50</v>
      </c>
      <c r="H1981" s="887">
        <f t="shared" si="138"/>
        <v>17</v>
      </c>
      <c r="I1981" s="887">
        <v>-4332.3600000000006</v>
      </c>
      <c r="J1981" s="771">
        <f t="shared" si="139"/>
        <v>73943.320000000007</v>
      </c>
      <c r="K1981" s="887">
        <v>69610.960000000006</v>
      </c>
      <c r="L1981" s="772">
        <f t="shared" si="140"/>
        <v>146578.66999999998</v>
      </c>
    </row>
    <row r="1982" spans="2:12" ht="15.75" x14ac:dyDescent="0.25">
      <c r="B1982" s="893" t="s">
        <v>359</v>
      </c>
      <c r="C1982" s="892" t="s">
        <v>536</v>
      </c>
      <c r="D1982" s="891">
        <v>33603</v>
      </c>
      <c r="E1982" s="890">
        <v>258621</v>
      </c>
      <c r="F1982" s="889"/>
      <c r="G1982" s="888">
        <v>50</v>
      </c>
      <c r="H1982" s="887">
        <f t="shared" si="138"/>
        <v>30</v>
      </c>
      <c r="I1982" s="887">
        <v>-5202.24</v>
      </c>
      <c r="J1982" s="771">
        <f t="shared" si="139"/>
        <v>155876.99</v>
      </c>
      <c r="K1982" s="887">
        <v>150674.75</v>
      </c>
      <c r="L1982" s="772">
        <f t="shared" si="140"/>
        <v>107946.25</v>
      </c>
    </row>
    <row r="1983" spans="2:12" ht="15.75" x14ac:dyDescent="0.25">
      <c r="B1983" s="893" t="s">
        <v>359</v>
      </c>
      <c r="C1983" s="892" t="s">
        <v>536</v>
      </c>
      <c r="D1983" s="891">
        <v>32873</v>
      </c>
      <c r="E1983" s="890">
        <v>307319</v>
      </c>
      <c r="F1983" s="889"/>
      <c r="G1983" s="888">
        <v>50</v>
      </c>
      <c r="H1983" s="887">
        <f t="shared" si="138"/>
        <v>32</v>
      </c>
      <c r="I1983" s="887">
        <v>-6184.4400000000005</v>
      </c>
      <c r="J1983" s="771">
        <f t="shared" si="139"/>
        <v>197545.24</v>
      </c>
      <c r="K1983" s="887">
        <v>191360.8</v>
      </c>
      <c r="L1983" s="772">
        <f t="shared" si="140"/>
        <v>115958.20000000001</v>
      </c>
    </row>
    <row r="1984" spans="2:12" ht="15.75" x14ac:dyDescent="0.25">
      <c r="B1984" s="893" t="s">
        <v>359</v>
      </c>
      <c r="C1984" s="892" t="s">
        <v>536</v>
      </c>
      <c r="D1984" s="891">
        <v>29586</v>
      </c>
      <c r="E1984" s="890">
        <v>323487</v>
      </c>
      <c r="F1984" s="889"/>
      <c r="G1984" s="888">
        <v>50</v>
      </c>
      <c r="H1984" s="887">
        <f t="shared" si="138"/>
        <v>41</v>
      </c>
      <c r="I1984" s="887">
        <v>-6499.68</v>
      </c>
      <c r="J1984" s="771">
        <f t="shared" si="139"/>
        <v>266072.93</v>
      </c>
      <c r="K1984" s="887">
        <v>259573.25</v>
      </c>
      <c r="L1984" s="772">
        <f t="shared" si="140"/>
        <v>63913.75</v>
      </c>
    </row>
    <row r="1985" spans="2:12" ht="15.75" x14ac:dyDescent="0.25">
      <c r="B1985" s="893" t="s">
        <v>359</v>
      </c>
      <c r="C1985" s="892" t="s">
        <v>536</v>
      </c>
      <c r="D1985" s="891">
        <v>33969</v>
      </c>
      <c r="E1985" s="890">
        <v>353195</v>
      </c>
      <c r="F1985" s="889"/>
      <c r="G1985" s="888">
        <v>50</v>
      </c>
      <c r="H1985" s="887">
        <f t="shared" si="138"/>
        <v>29</v>
      </c>
      <c r="I1985" s="887">
        <v>-7103.2800000000007</v>
      </c>
      <c r="J1985" s="771">
        <f t="shared" si="139"/>
        <v>205802.74</v>
      </c>
      <c r="K1985" s="887">
        <v>198699.46</v>
      </c>
      <c r="L1985" s="772">
        <f t="shared" si="140"/>
        <v>154495.54</v>
      </c>
    </row>
    <row r="1986" spans="2:12" ht="15.75" x14ac:dyDescent="0.25">
      <c r="B1986" s="893" t="s">
        <v>359</v>
      </c>
      <c r="C1986" s="892" t="s">
        <v>536</v>
      </c>
      <c r="D1986" s="891">
        <v>30316</v>
      </c>
      <c r="E1986" s="890">
        <v>387575.07</v>
      </c>
      <c r="F1986" s="889"/>
      <c r="G1986" s="888">
        <v>50</v>
      </c>
      <c r="H1986" s="887">
        <f t="shared" si="138"/>
        <v>39</v>
      </c>
      <c r="I1986" s="887">
        <v>-7783.7999999999993</v>
      </c>
      <c r="J1986" s="771">
        <f t="shared" si="139"/>
        <v>303250.68</v>
      </c>
      <c r="K1986" s="887">
        <v>295466.88</v>
      </c>
      <c r="L1986" s="772">
        <f t="shared" si="140"/>
        <v>92108.19</v>
      </c>
    </row>
    <row r="1987" spans="2:12" ht="15.75" x14ac:dyDescent="0.25">
      <c r="B1987" s="893" t="s">
        <v>359</v>
      </c>
      <c r="C1987" s="892" t="s">
        <v>536</v>
      </c>
      <c r="D1987" s="891">
        <v>38717</v>
      </c>
      <c r="E1987" s="890">
        <v>255776.36</v>
      </c>
      <c r="F1987" s="889"/>
      <c r="G1987" s="888">
        <v>50</v>
      </c>
      <c r="H1987" s="887">
        <f t="shared" si="138"/>
        <v>16</v>
      </c>
      <c r="I1987" s="887">
        <v>-5135.3999999999996</v>
      </c>
      <c r="J1987" s="771">
        <f t="shared" si="139"/>
        <v>82456.98</v>
      </c>
      <c r="K1987" s="887">
        <v>77321.58</v>
      </c>
      <c r="L1987" s="772">
        <f t="shared" si="140"/>
        <v>178454.77999999997</v>
      </c>
    </row>
    <row r="1988" spans="2:12" ht="15.75" x14ac:dyDescent="0.25">
      <c r="B1988" s="893" t="s">
        <v>359</v>
      </c>
      <c r="C1988" s="892" t="s">
        <v>536</v>
      </c>
      <c r="D1988" s="891">
        <v>37621</v>
      </c>
      <c r="E1988" s="890">
        <v>341094.24</v>
      </c>
      <c r="F1988" s="889"/>
      <c r="G1988" s="888">
        <v>50</v>
      </c>
      <c r="H1988" s="887">
        <f t="shared" si="138"/>
        <v>19</v>
      </c>
      <c r="I1988" s="887">
        <v>-6836.1600000000008</v>
      </c>
      <c r="J1988" s="771">
        <f t="shared" si="139"/>
        <v>130314.54000000001</v>
      </c>
      <c r="K1988" s="887">
        <v>123478.38</v>
      </c>
      <c r="L1988" s="772">
        <f t="shared" si="140"/>
        <v>217615.86</v>
      </c>
    </row>
    <row r="1989" spans="2:12" ht="15.75" x14ac:dyDescent="0.25">
      <c r="B1989" s="893" t="s">
        <v>359</v>
      </c>
      <c r="C1989" s="892" t="s">
        <v>536</v>
      </c>
      <c r="D1989" s="891">
        <v>37986</v>
      </c>
      <c r="E1989" s="890">
        <v>255473.13</v>
      </c>
      <c r="F1989" s="889"/>
      <c r="G1989" s="888">
        <v>50</v>
      </c>
      <c r="H1989" s="887">
        <f t="shared" si="138"/>
        <v>18</v>
      </c>
      <c r="I1989" s="887">
        <v>-5119.8</v>
      </c>
      <c r="J1989" s="771">
        <f t="shared" si="139"/>
        <v>92491.33</v>
      </c>
      <c r="K1989" s="887">
        <v>87371.53</v>
      </c>
      <c r="L1989" s="772">
        <f t="shared" si="140"/>
        <v>168101.6</v>
      </c>
    </row>
    <row r="1990" spans="2:12" ht="15.75" x14ac:dyDescent="0.25">
      <c r="B1990" s="893" t="e">
        <v>#N/A</v>
      </c>
      <c r="C1990" s="892" t="s">
        <v>1109</v>
      </c>
      <c r="D1990" s="891">
        <v>43516</v>
      </c>
      <c r="E1990" s="890">
        <v>1571.93</v>
      </c>
      <c r="F1990" s="889"/>
      <c r="G1990" s="888">
        <v>40</v>
      </c>
      <c r="H1990" s="887">
        <f t="shared" si="138"/>
        <v>2</v>
      </c>
      <c r="I1990" s="887">
        <v>-39.36</v>
      </c>
      <c r="J1990" s="771">
        <f t="shared" si="139"/>
        <v>111.34</v>
      </c>
      <c r="K1990" s="887">
        <v>71.98</v>
      </c>
      <c r="L1990" s="772">
        <f t="shared" si="140"/>
        <v>1499.95</v>
      </c>
    </row>
    <row r="1991" spans="2:12" ht="15.75" x14ac:dyDescent="0.25">
      <c r="B1991" s="893" t="s">
        <v>359</v>
      </c>
      <c r="C1991" s="892" t="s">
        <v>1110</v>
      </c>
      <c r="D1991" s="891">
        <v>42916</v>
      </c>
      <c r="E1991" s="890">
        <v>437</v>
      </c>
      <c r="F1991" s="889"/>
      <c r="G1991" s="888">
        <v>40</v>
      </c>
      <c r="H1991" s="887">
        <f t="shared" si="138"/>
        <v>4</v>
      </c>
      <c r="I1991" s="887">
        <v>-10.92</v>
      </c>
      <c r="J1991" s="771">
        <f t="shared" si="139"/>
        <v>46.96</v>
      </c>
      <c r="K1991" s="887">
        <v>36.04</v>
      </c>
      <c r="L1991" s="772">
        <f t="shared" si="140"/>
        <v>400.96</v>
      </c>
    </row>
    <row r="1992" spans="2:12" ht="15.75" x14ac:dyDescent="0.25">
      <c r="B1992" s="893" t="s">
        <v>359</v>
      </c>
      <c r="C1992" s="892" t="s">
        <v>1111</v>
      </c>
      <c r="D1992" s="891">
        <v>43615</v>
      </c>
      <c r="E1992" s="890">
        <v>1518.3</v>
      </c>
      <c r="F1992" s="889"/>
      <c r="G1992" s="888">
        <v>40</v>
      </c>
      <c r="H1992" s="887">
        <f t="shared" ref="H1992:H2055" si="141">IF(E1992&lt;&gt;"",IF((TestEOY-D1992)/365&gt;G1992,G1992,ROUNDUP(((TestEOY-D1992)/365),0)),"")</f>
        <v>2</v>
      </c>
      <c r="I1992" s="887">
        <v>-37.92</v>
      </c>
      <c r="J1992" s="771">
        <f t="shared" ref="J1992:J2055" si="142">K1992-I1992</f>
        <v>101.12</v>
      </c>
      <c r="K1992" s="887">
        <v>63.2</v>
      </c>
      <c r="L1992" s="772">
        <f t="shared" ref="L1992:L2055" si="143">IFERROR(IF(K1992&gt;E1992,0,(+E1992-K1992))-F1992,"")</f>
        <v>1455.1</v>
      </c>
    </row>
    <row r="1993" spans="2:12" ht="15.75" x14ac:dyDescent="0.25">
      <c r="B1993" s="893" t="s">
        <v>359</v>
      </c>
      <c r="C1993" s="892" t="s">
        <v>1112</v>
      </c>
      <c r="D1993" s="891">
        <v>43404</v>
      </c>
      <c r="E1993" s="890">
        <v>771.61</v>
      </c>
      <c r="F1993" s="889"/>
      <c r="G1993" s="888">
        <v>40</v>
      </c>
      <c r="H1993" s="887">
        <f t="shared" si="141"/>
        <v>3</v>
      </c>
      <c r="I1993" s="887">
        <v>-19.32</v>
      </c>
      <c r="J1993" s="771">
        <f t="shared" si="142"/>
        <v>41.86</v>
      </c>
      <c r="K1993" s="887">
        <v>22.54</v>
      </c>
      <c r="L1993" s="772">
        <f t="shared" si="143"/>
        <v>749.07</v>
      </c>
    </row>
    <row r="1994" spans="2:12" ht="15.75" x14ac:dyDescent="0.25">
      <c r="B1994" s="893" t="e">
        <v>#N/A</v>
      </c>
      <c r="C1994" s="892" t="s">
        <v>1111</v>
      </c>
      <c r="D1994" s="891">
        <v>43615</v>
      </c>
      <c r="E1994" s="890">
        <v>27.11</v>
      </c>
      <c r="F1994" s="889"/>
      <c r="G1994" s="888">
        <v>40</v>
      </c>
      <c r="H1994" s="887">
        <f t="shared" si="141"/>
        <v>2</v>
      </c>
      <c r="I1994" s="887">
        <v>-0.72</v>
      </c>
      <c r="J1994" s="771">
        <f t="shared" si="142"/>
        <v>1.92</v>
      </c>
      <c r="K1994" s="887">
        <v>1.2</v>
      </c>
      <c r="L1994" s="772">
        <f t="shared" si="143"/>
        <v>25.91</v>
      </c>
    </row>
    <row r="1995" spans="2:12" ht="15.75" x14ac:dyDescent="0.25">
      <c r="B1995" s="893" t="e">
        <v>#N/A</v>
      </c>
      <c r="C1995" s="892" t="s">
        <v>1112</v>
      </c>
      <c r="D1995" s="891">
        <v>43404</v>
      </c>
      <c r="E1995" s="890">
        <v>36.520000000000003</v>
      </c>
      <c r="F1995" s="889"/>
      <c r="G1995" s="888">
        <v>40</v>
      </c>
      <c r="H1995" s="887">
        <f t="shared" si="141"/>
        <v>3</v>
      </c>
      <c r="I1995" s="887">
        <v>-0.96</v>
      </c>
      <c r="J1995" s="771">
        <f t="shared" si="142"/>
        <v>2.08</v>
      </c>
      <c r="K1995" s="887">
        <v>1.1200000000000001</v>
      </c>
      <c r="L1995" s="772">
        <f t="shared" si="143"/>
        <v>35.400000000000006</v>
      </c>
    </row>
    <row r="1996" spans="2:12" ht="15.75" x14ac:dyDescent="0.25">
      <c r="B1996" s="893" t="s">
        <v>359</v>
      </c>
      <c r="C1996" s="892" t="s">
        <v>1113</v>
      </c>
      <c r="D1996" s="891">
        <v>42916</v>
      </c>
      <c r="E1996" s="890">
        <v>2734.68</v>
      </c>
      <c r="F1996" s="889"/>
      <c r="G1996" s="888">
        <v>40</v>
      </c>
      <c r="H1996" s="887">
        <f t="shared" si="141"/>
        <v>4</v>
      </c>
      <c r="I1996" s="887">
        <v>-68.400000000000006</v>
      </c>
      <c r="J1996" s="771">
        <f t="shared" si="142"/>
        <v>294.10000000000002</v>
      </c>
      <c r="K1996" s="887">
        <v>225.7</v>
      </c>
      <c r="L1996" s="772">
        <f t="shared" si="143"/>
        <v>2508.98</v>
      </c>
    </row>
    <row r="1997" spans="2:12" ht="15.75" x14ac:dyDescent="0.25">
      <c r="B1997" s="893" t="s">
        <v>359</v>
      </c>
      <c r="C1997" s="892" t="s">
        <v>1114</v>
      </c>
      <c r="D1997" s="891">
        <v>42916</v>
      </c>
      <c r="E1997" s="890">
        <v>1802.26</v>
      </c>
      <c r="F1997" s="889"/>
      <c r="G1997" s="888">
        <v>40</v>
      </c>
      <c r="H1997" s="887">
        <f t="shared" si="141"/>
        <v>4</v>
      </c>
      <c r="I1997" s="887">
        <v>-45.120000000000005</v>
      </c>
      <c r="J1997" s="771">
        <f t="shared" si="142"/>
        <v>193.98000000000002</v>
      </c>
      <c r="K1997" s="887">
        <v>148.86000000000001</v>
      </c>
      <c r="L1997" s="772">
        <f t="shared" si="143"/>
        <v>1653.4</v>
      </c>
    </row>
    <row r="1998" spans="2:12" ht="15.75" x14ac:dyDescent="0.25">
      <c r="B1998" s="893" t="s">
        <v>359</v>
      </c>
      <c r="C1998" s="892" t="s">
        <v>1115</v>
      </c>
      <c r="D1998" s="891">
        <v>43250</v>
      </c>
      <c r="E1998" s="890">
        <v>5237.1899999999996</v>
      </c>
      <c r="F1998" s="889"/>
      <c r="G1998" s="888">
        <v>40</v>
      </c>
      <c r="H1998" s="887">
        <f t="shared" si="141"/>
        <v>3</v>
      </c>
      <c r="I1998" s="887">
        <v>-131.04</v>
      </c>
      <c r="J1998" s="771">
        <f t="shared" si="142"/>
        <v>452.03999999999996</v>
      </c>
      <c r="K1998" s="887">
        <v>321</v>
      </c>
      <c r="L1998" s="772">
        <f t="shared" si="143"/>
        <v>4916.1899999999996</v>
      </c>
    </row>
    <row r="1999" spans="2:12" ht="15.75" x14ac:dyDescent="0.25">
      <c r="B1999" s="893" t="s">
        <v>359</v>
      </c>
      <c r="C1999" s="892" t="s">
        <v>1116</v>
      </c>
      <c r="D1999" s="891">
        <v>43250</v>
      </c>
      <c r="E1999" s="890">
        <v>2706.88</v>
      </c>
      <c r="F1999" s="889"/>
      <c r="G1999" s="888">
        <v>40</v>
      </c>
      <c r="H1999" s="887">
        <f t="shared" si="141"/>
        <v>3</v>
      </c>
      <c r="I1999" s="887">
        <v>-67.800000000000011</v>
      </c>
      <c r="J1999" s="771">
        <f t="shared" si="142"/>
        <v>233.87</v>
      </c>
      <c r="K1999" s="887">
        <v>166.07</v>
      </c>
      <c r="L1999" s="772">
        <f t="shared" si="143"/>
        <v>2540.81</v>
      </c>
    </row>
    <row r="2000" spans="2:12" ht="15.75" x14ac:dyDescent="0.25">
      <c r="B2000" s="893" t="s">
        <v>359</v>
      </c>
      <c r="C2000" s="892" t="s">
        <v>1117</v>
      </c>
      <c r="D2000" s="891">
        <v>43355</v>
      </c>
      <c r="E2000" s="890">
        <v>818.3</v>
      </c>
      <c r="F2000" s="889"/>
      <c r="G2000" s="888">
        <v>40</v>
      </c>
      <c r="H2000" s="887">
        <f t="shared" si="141"/>
        <v>3</v>
      </c>
      <c r="I2000" s="887">
        <v>-20.52</v>
      </c>
      <c r="J2000" s="771">
        <f t="shared" si="142"/>
        <v>64.75</v>
      </c>
      <c r="K2000" s="887">
        <v>44.23</v>
      </c>
      <c r="L2000" s="772">
        <f t="shared" si="143"/>
        <v>774.06999999999994</v>
      </c>
    </row>
    <row r="2001" spans="2:12" ht="15.75" x14ac:dyDescent="0.25">
      <c r="B2001" s="893" t="s">
        <v>359</v>
      </c>
      <c r="C2001" s="892" t="s">
        <v>1118</v>
      </c>
      <c r="D2001" s="891">
        <v>43441</v>
      </c>
      <c r="E2001" s="890">
        <v>18742.43</v>
      </c>
      <c r="F2001" s="889"/>
      <c r="G2001" s="888">
        <v>40</v>
      </c>
      <c r="H2001" s="887">
        <f t="shared" si="141"/>
        <v>3</v>
      </c>
      <c r="I2001" s="887">
        <v>-468.6</v>
      </c>
      <c r="J2001" s="771">
        <f t="shared" si="142"/>
        <v>1327.7</v>
      </c>
      <c r="K2001" s="887">
        <v>859.1</v>
      </c>
      <c r="L2001" s="772">
        <f t="shared" si="143"/>
        <v>17883.330000000002</v>
      </c>
    </row>
    <row r="2002" spans="2:12" ht="15.75" x14ac:dyDescent="0.25">
      <c r="B2002" s="893" t="s">
        <v>359</v>
      </c>
      <c r="C2002" s="892" t="s">
        <v>1119</v>
      </c>
      <c r="D2002" s="891">
        <v>43497</v>
      </c>
      <c r="E2002" s="890">
        <v>5077</v>
      </c>
      <c r="F2002" s="889"/>
      <c r="G2002" s="888">
        <v>40</v>
      </c>
      <c r="H2002" s="887">
        <f t="shared" si="141"/>
        <v>2</v>
      </c>
      <c r="I2002" s="887">
        <v>-126.96000000000001</v>
      </c>
      <c r="J2002" s="771">
        <f t="shared" si="142"/>
        <v>349.14</v>
      </c>
      <c r="K2002" s="887">
        <v>222.18</v>
      </c>
      <c r="L2002" s="772">
        <f t="shared" si="143"/>
        <v>4854.82</v>
      </c>
    </row>
    <row r="2003" spans="2:12" ht="15.75" x14ac:dyDescent="0.25">
      <c r="B2003" s="893" t="s">
        <v>359</v>
      </c>
      <c r="C2003" s="892" t="s">
        <v>1120</v>
      </c>
      <c r="D2003" s="891">
        <v>43409</v>
      </c>
      <c r="E2003" s="890">
        <v>2472.71</v>
      </c>
      <c r="F2003" s="889"/>
      <c r="G2003" s="888">
        <v>40</v>
      </c>
      <c r="H2003" s="887">
        <f t="shared" si="141"/>
        <v>3</v>
      </c>
      <c r="I2003" s="887">
        <v>-61.800000000000004</v>
      </c>
      <c r="J2003" s="771">
        <f t="shared" si="142"/>
        <v>159.65</v>
      </c>
      <c r="K2003" s="887">
        <v>97.85</v>
      </c>
      <c r="L2003" s="772">
        <f t="shared" si="143"/>
        <v>2374.86</v>
      </c>
    </row>
    <row r="2004" spans="2:12" ht="15.75" x14ac:dyDescent="0.25">
      <c r="B2004" s="893" t="s">
        <v>359</v>
      </c>
      <c r="C2004" s="892" t="s">
        <v>1121</v>
      </c>
      <c r="D2004" s="891">
        <v>43593</v>
      </c>
      <c r="E2004" s="890">
        <v>1825.33</v>
      </c>
      <c r="F2004" s="889"/>
      <c r="G2004" s="888">
        <v>40</v>
      </c>
      <c r="H2004" s="887">
        <f t="shared" si="141"/>
        <v>2</v>
      </c>
      <c r="I2004" s="887">
        <v>-45.6</v>
      </c>
      <c r="J2004" s="771">
        <f t="shared" si="142"/>
        <v>114</v>
      </c>
      <c r="K2004" s="887">
        <v>68.400000000000006</v>
      </c>
      <c r="L2004" s="772">
        <f t="shared" si="143"/>
        <v>1756.9299999999998</v>
      </c>
    </row>
    <row r="2005" spans="2:12" ht="15.75" x14ac:dyDescent="0.25">
      <c r="B2005" s="893" t="s">
        <v>359</v>
      </c>
      <c r="C2005" s="892" t="s">
        <v>1122</v>
      </c>
      <c r="D2005" s="891">
        <v>43575</v>
      </c>
      <c r="E2005" s="890">
        <v>1586.47</v>
      </c>
      <c r="F2005" s="889"/>
      <c r="G2005" s="888">
        <v>40</v>
      </c>
      <c r="H2005" s="887">
        <f t="shared" si="141"/>
        <v>2</v>
      </c>
      <c r="I2005" s="887">
        <v>-39.6</v>
      </c>
      <c r="J2005" s="771">
        <f t="shared" si="142"/>
        <v>95.85</v>
      </c>
      <c r="K2005" s="887">
        <v>56.25</v>
      </c>
      <c r="L2005" s="772">
        <f t="shared" si="143"/>
        <v>1530.22</v>
      </c>
    </row>
    <row r="2006" spans="2:12" ht="15.75" x14ac:dyDescent="0.25">
      <c r="B2006" s="893" t="s">
        <v>359</v>
      </c>
      <c r="C2006" s="892" t="s">
        <v>1123</v>
      </c>
      <c r="D2006" s="891">
        <v>43665</v>
      </c>
      <c r="E2006" s="890">
        <v>1924.07</v>
      </c>
      <c r="F2006" s="889"/>
      <c r="G2006" s="888">
        <v>40</v>
      </c>
      <c r="H2006" s="887">
        <f t="shared" si="141"/>
        <v>2</v>
      </c>
      <c r="I2006" s="887">
        <v>-48.12</v>
      </c>
      <c r="J2006" s="771">
        <f t="shared" si="142"/>
        <v>104.25999999999999</v>
      </c>
      <c r="K2006" s="887">
        <v>56.14</v>
      </c>
      <c r="L2006" s="772">
        <f t="shared" si="143"/>
        <v>1867.9299999999998</v>
      </c>
    </row>
    <row r="2007" spans="2:12" ht="15.75" x14ac:dyDescent="0.25">
      <c r="B2007" s="893" t="s">
        <v>359</v>
      </c>
      <c r="C2007" s="892" t="s">
        <v>1124</v>
      </c>
      <c r="D2007" s="891">
        <v>43747</v>
      </c>
      <c r="E2007" s="890">
        <v>4588.16</v>
      </c>
      <c r="F2007" s="889"/>
      <c r="G2007" s="888">
        <v>40</v>
      </c>
      <c r="H2007" s="887">
        <f t="shared" si="141"/>
        <v>2</v>
      </c>
      <c r="I2007" s="887">
        <v>-114.72</v>
      </c>
      <c r="J2007" s="771">
        <f t="shared" si="142"/>
        <v>248.56</v>
      </c>
      <c r="K2007" s="887">
        <v>133.84</v>
      </c>
      <c r="L2007" s="772">
        <f t="shared" si="143"/>
        <v>4454.32</v>
      </c>
    </row>
    <row r="2008" spans="2:12" ht="15.75" x14ac:dyDescent="0.25">
      <c r="B2008" s="893" t="s">
        <v>359</v>
      </c>
      <c r="C2008" s="892" t="s">
        <v>1125</v>
      </c>
      <c r="D2008" s="891">
        <v>43803</v>
      </c>
      <c r="E2008" s="890">
        <v>595.95000000000005</v>
      </c>
      <c r="F2008" s="889"/>
      <c r="G2008" s="888">
        <v>40</v>
      </c>
      <c r="H2008" s="887">
        <f t="shared" si="141"/>
        <v>2</v>
      </c>
      <c r="I2008" s="887">
        <v>-14.879999999999999</v>
      </c>
      <c r="J2008" s="771">
        <f t="shared" si="142"/>
        <v>26.04</v>
      </c>
      <c r="K2008" s="887">
        <v>11.16</v>
      </c>
      <c r="L2008" s="772">
        <f t="shared" si="143"/>
        <v>584.79000000000008</v>
      </c>
    </row>
    <row r="2009" spans="2:12" ht="15.75" x14ac:dyDescent="0.25">
      <c r="B2009" s="893" t="s">
        <v>359</v>
      </c>
      <c r="C2009" s="892" t="s">
        <v>1126</v>
      </c>
      <c r="D2009" s="891">
        <v>43938</v>
      </c>
      <c r="E2009" s="890">
        <v>7382.51</v>
      </c>
      <c r="F2009" s="889"/>
      <c r="G2009" s="888">
        <v>40</v>
      </c>
      <c r="H2009" s="887">
        <f t="shared" si="141"/>
        <v>1</v>
      </c>
      <c r="I2009" s="887">
        <v>-184.56</v>
      </c>
      <c r="J2009" s="771">
        <f t="shared" si="142"/>
        <v>292.22000000000003</v>
      </c>
      <c r="K2009" s="887">
        <v>107.66</v>
      </c>
      <c r="L2009" s="772">
        <f t="shared" si="143"/>
        <v>7274.85</v>
      </c>
    </row>
    <row r="2010" spans="2:12" ht="15.75" x14ac:dyDescent="0.25">
      <c r="B2010" s="893" t="s">
        <v>359</v>
      </c>
      <c r="C2010" s="892" t="s">
        <v>1127</v>
      </c>
      <c r="D2010" s="891">
        <v>43963</v>
      </c>
      <c r="E2010" s="890">
        <v>4989.51</v>
      </c>
      <c r="F2010" s="889"/>
      <c r="G2010" s="888">
        <v>40</v>
      </c>
      <c r="H2010" s="887">
        <f t="shared" si="141"/>
        <v>1</v>
      </c>
      <c r="I2010" s="887">
        <v>-124.68</v>
      </c>
      <c r="J2010" s="771">
        <f t="shared" si="142"/>
        <v>197.41000000000003</v>
      </c>
      <c r="K2010" s="887">
        <v>72.73</v>
      </c>
      <c r="L2010" s="772">
        <f t="shared" si="143"/>
        <v>4916.7800000000007</v>
      </c>
    </row>
    <row r="2011" spans="2:12" ht="15.75" x14ac:dyDescent="0.25">
      <c r="B2011" s="893" t="s">
        <v>359</v>
      </c>
      <c r="C2011" s="892" t="s">
        <v>1128</v>
      </c>
      <c r="D2011" s="891">
        <v>43867</v>
      </c>
      <c r="E2011" s="890">
        <v>1953.65</v>
      </c>
      <c r="F2011" s="889"/>
      <c r="G2011" s="888">
        <v>40</v>
      </c>
      <c r="H2011" s="887">
        <f t="shared" si="141"/>
        <v>1</v>
      </c>
      <c r="I2011" s="887">
        <v>-48.84</v>
      </c>
      <c r="J2011" s="771">
        <f t="shared" si="142"/>
        <v>73.260000000000005</v>
      </c>
      <c r="K2011" s="887">
        <v>24.42</v>
      </c>
      <c r="L2011" s="772">
        <f t="shared" si="143"/>
        <v>1929.23</v>
      </c>
    </row>
    <row r="2012" spans="2:12" ht="15.75" x14ac:dyDescent="0.25">
      <c r="B2012" s="893" t="s">
        <v>359</v>
      </c>
      <c r="C2012" s="892" t="s">
        <v>1129</v>
      </c>
      <c r="D2012" s="891">
        <v>43998</v>
      </c>
      <c r="E2012" s="890">
        <v>6367.76</v>
      </c>
      <c r="F2012" s="889"/>
      <c r="G2012" s="888">
        <v>40</v>
      </c>
      <c r="H2012" s="887">
        <f t="shared" si="141"/>
        <v>1</v>
      </c>
      <c r="I2012" s="887">
        <v>-159.24</v>
      </c>
      <c r="J2012" s="771">
        <f t="shared" si="142"/>
        <v>238.54000000000002</v>
      </c>
      <c r="K2012" s="887">
        <v>79.3</v>
      </c>
      <c r="L2012" s="772">
        <f t="shared" si="143"/>
        <v>6288.46</v>
      </c>
    </row>
    <row r="2013" spans="2:12" ht="15.75" x14ac:dyDescent="0.25">
      <c r="B2013" s="893" t="e">
        <v>#N/A</v>
      </c>
      <c r="C2013" s="892" t="s">
        <v>1115</v>
      </c>
      <c r="D2013" s="891">
        <v>43250</v>
      </c>
      <c r="E2013" s="890">
        <v>173.46</v>
      </c>
      <c r="F2013" s="889"/>
      <c r="G2013" s="888">
        <v>40</v>
      </c>
      <c r="H2013" s="887">
        <f t="shared" si="141"/>
        <v>3</v>
      </c>
      <c r="I2013" s="887">
        <v>-4.32</v>
      </c>
      <c r="J2013" s="771">
        <f t="shared" si="142"/>
        <v>15.120000000000001</v>
      </c>
      <c r="K2013" s="887">
        <v>10.8</v>
      </c>
      <c r="L2013" s="772">
        <f t="shared" si="143"/>
        <v>162.66</v>
      </c>
    </row>
    <row r="2014" spans="2:12" ht="15.75" x14ac:dyDescent="0.25">
      <c r="B2014" s="893" t="e">
        <v>#N/A</v>
      </c>
      <c r="C2014" s="892" t="s">
        <v>1116</v>
      </c>
      <c r="D2014" s="891">
        <v>43250</v>
      </c>
      <c r="E2014" s="890">
        <v>108.54</v>
      </c>
      <c r="F2014" s="889"/>
      <c r="G2014" s="888">
        <v>40</v>
      </c>
      <c r="H2014" s="887">
        <f t="shared" si="141"/>
        <v>3</v>
      </c>
      <c r="I2014" s="887">
        <v>-2.7600000000000002</v>
      </c>
      <c r="J2014" s="771">
        <f t="shared" si="142"/>
        <v>9.66</v>
      </c>
      <c r="K2014" s="887">
        <v>6.9</v>
      </c>
      <c r="L2014" s="772">
        <f t="shared" si="143"/>
        <v>101.64</v>
      </c>
    </row>
    <row r="2015" spans="2:12" ht="15.75" x14ac:dyDescent="0.25">
      <c r="B2015" s="893" t="e">
        <v>#N/A</v>
      </c>
      <c r="C2015" s="892" t="s">
        <v>1117</v>
      </c>
      <c r="D2015" s="891">
        <v>43355</v>
      </c>
      <c r="E2015" s="890">
        <v>13.42</v>
      </c>
      <c r="F2015" s="889"/>
      <c r="G2015" s="888">
        <v>40</v>
      </c>
      <c r="H2015" s="887">
        <f t="shared" si="141"/>
        <v>3</v>
      </c>
      <c r="I2015" s="887">
        <v>-0.36</v>
      </c>
      <c r="J2015" s="771">
        <f t="shared" si="142"/>
        <v>1.1400000000000001</v>
      </c>
      <c r="K2015" s="887">
        <v>0.78</v>
      </c>
      <c r="L2015" s="772">
        <f t="shared" si="143"/>
        <v>12.64</v>
      </c>
    </row>
    <row r="2016" spans="2:12" ht="15.75" x14ac:dyDescent="0.25">
      <c r="B2016" s="893" t="e">
        <v>#N/A</v>
      </c>
      <c r="C2016" s="892" t="s">
        <v>1118</v>
      </c>
      <c r="D2016" s="891">
        <v>43441</v>
      </c>
      <c r="E2016" s="890">
        <v>728.46</v>
      </c>
      <c r="F2016" s="889"/>
      <c r="G2016" s="888">
        <v>40</v>
      </c>
      <c r="H2016" s="887">
        <f t="shared" si="141"/>
        <v>3</v>
      </c>
      <c r="I2016" s="887">
        <v>-18.240000000000002</v>
      </c>
      <c r="J2016" s="771">
        <f t="shared" si="142"/>
        <v>51.68</v>
      </c>
      <c r="K2016" s="887">
        <v>33.44</v>
      </c>
      <c r="L2016" s="772">
        <f t="shared" si="143"/>
        <v>695.02</v>
      </c>
    </row>
    <row r="2017" spans="2:12" ht="15.75" x14ac:dyDescent="0.25">
      <c r="B2017" s="893" t="e">
        <v>#N/A</v>
      </c>
      <c r="C2017" s="892" t="s">
        <v>1119</v>
      </c>
      <c r="D2017" s="891">
        <v>43497</v>
      </c>
      <c r="E2017" s="890">
        <v>109.47</v>
      </c>
      <c r="F2017" s="889"/>
      <c r="G2017" s="888">
        <v>40</v>
      </c>
      <c r="H2017" s="887">
        <f t="shared" si="141"/>
        <v>2</v>
      </c>
      <c r="I2017" s="887">
        <v>-2.7600000000000002</v>
      </c>
      <c r="J2017" s="771">
        <f t="shared" si="142"/>
        <v>7.59</v>
      </c>
      <c r="K2017" s="887">
        <v>4.83</v>
      </c>
      <c r="L2017" s="772">
        <f t="shared" si="143"/>
        <v>104.64</v>
      </c>
    </row>
    <row r="2018" spans="2:12" ht="15.75" x14ac:dyDescent="0.25">
      <c r="B2018" s="893" t="e">
        <v>#N/A</v>
      </c>
      <c r="C2018" s="892" t="s">
        <v>1120</v>
      </c>
      <c r="D2018" s="891">
        <v>43409</v>
      </c>
      <c r="E2018" s="890">
        <v>55.25</v>
      </c>
      <c r="F2018" s="889"/>
      <c r="G2018" s="888">
        <v>40</v>
      </c>
      <c r="H2018" s="887">
        <f t="shared" si="141"/>
        <v>3</v>
      </c>
      <c r="I2018" s="887">
        <v>-1.32</v>
      </c>
      <c r="J2018" s="771">
        <f t="shared" si="142"/>
        <v>3.55</v>
      </c>
      <c r="K2018" s="887">
        <v>2.23</v>
      </c>
      <c r="L2018" s="772">
        <f t="shared" si="143"/>
        <v>53.02</v>
      </c>
    </row>
    <row r="2019" spans="2:12" ht="15.75" x14ac:dyDescent="0.25">
      <c r="B2019" s="893" t="e">
        <v>#N/A</v>
      </c>
      <c r="C2019" s="892" t="s">
        <v>1121</v>
      </c>
      <c r="D2019" s="891">
        <v>43593</v>
      </c>
      <c r="E2019" s="890">
        <v>44.71</v>
      </c>
      <c r="F2019" s="889"/>
      <c r="G2019" s="888">
        <v>40</v>
      </c>
      <c r="H2019" s="887">
        <f t="shared" si="141"/>
        <v>2</v>
      </c>
      <c r="I2019" s="887">
        <v>-1.08</v>
      </c>
      <c r="J2019" s="771">
        <f t="shared" si="142"/>
        <v>2.7</v>
      </c>
      <c r="K2019" s="887">
        <v>1.62</v>
      </c>
      <c r="L2019" s="772">
        <f t="shared" si="143"/>
        <v>43.09</v>
      </c>
    </row>
    <row r="2020" spans="2:12" ht="15.75" x14ac:dyDescent="0.25">
      <c r="B2020" s="893" t="e">
        <v>#N/A</v>
      </c>
      <c r="C2020" s="892" t="s">
        <v>1122</v>
      </c>
      <c r="D2020" s="891">
        <v>43575</v>
      </c>
      <c r="E2020" s="890">
        <v>22.99</v>
      </c>
      <c r="F2020" s="889"/>
      <c r="G2020" s="888">
        <v>40</v>
      </c>
      <c r="H2020" s="887">
        <f t="shared" si="141"/>
        <v>2</v>
      </c>
      <c r="I2020" s="887">
        <v>-0.60000000000000009</v>
      </c>
      <c r="J2020" s="771">
        <f t="shared" si="142"/>
        <v>1.4500000000000002</v>
      </c>
      <c r="K2020" s="887">
        <v>0.85</v>
      </c>
      <c r="L2020" s="772">
        <f t="shared" si="143"/>
        <v>22.139999999999997</v>
      </c>
    </row>
    <row r="2021" spans="2:12" ht="15.75" x14ac:dyDescent="0.25">
      <c r="B2021" s="893" t="e">
        <v>#N/A</v>
      </c>
      <c r="C2021" s="892" t="s">
        <v>1123</v>
      </c>
      <c r="D2021" s="891">
        <v>43665</v>
      </c>
      <c r="E2021" s="890">
        <v>39.380000000000003</v>
      </c>
      <c r="F2021" s="889"/>
      <c r="G2021" s="888">
        <v>40</v>
      </c>
      <c r="H2021" s="887">
        <f t="shared" si="141"/>
        <v>2</v>
      </c>
      <c r="I2021" s="887">
        <v>-0.96</v>
      </c>
      <c r="J2021" s="771">
        <f t="shared" si="142"/>
        <v>2.08</v>
      </c>
      <c r="K2021" s="887">
        <v>1.1200000000000001</v>
      </c>
      <c r="L2021" s="772">
        <f t="shared" si="143"/>
        <v>38.260000000000005</v>
      </c>
    </row>
    <row r="2022" spans="2:12" ht="15.75" x14ac:dyDescent="0.25">
      <c r="B2022" s="893" t="e">
        <v>#N/A</v>
      </c>
      <c r="C2022" s="892" t="s">
        <v>1124</v>
      </c>
      <c r="D2022" s="891">
        <v>43747</v>
      </c>
      <c r="E2022" s="890">
        <v>86.95</v>
      </c>
      <c r="F2022" s="889"/>
      <c r="G2022" s="888">
        <v>40</v>
      </c>
      <c r="H2022" s="887">
        <f t="shared" si="141"/>
        <v>2</v>
      </c>
      <c r="I2022" s="887">
        <v>-2.16</v>
      </c>
      <c r="J2022" s="771">
        <f t="shared" si="142"/>
        <v>4.68</v>
      </c>
      <c r="K2022" s="887">
        <v>2.52</v>
      </c>
      <c r="L2022" s="772">
        <f t="shared" si="143"/>
        <v>84.43</v>
      </c>
    </row>
    <row r="2023" spans="2:12" ht="15.75" x14ac:dyDescent="0.25">
      <c r="B2023" s="893" t="e">
        <v>#N/A</v>
      </c>
      <c r="C2023" s="892" t="s">
        <v>1125</v>
      </c>
      <c r="D2023" s="891">
        <v>43803</v>
      </c>
      <c r="E2023" s="890">
        <v>8.33</v>
      </c>
      <c r="F2023" s="889"/>
      <c r="G2023" s="888">
        <v>40</v>
      </c>
      <c r="H2023" s="887">
        <f t="shared" si="141"/>
        <v>2</v>
      </c>
      <c r="I2023" s="887">
        <v>-0.24</v>
      </c>
      <c r="J2023" s="771">
        <f t="shared" si="142"/>
        <v>0.42</v>
      </c>
      <c r="K2023" s="887">
        <v>0.18</v>
      </c>
      <c r="L2023" s="772">
        <f t="shared" si="143"/>
        <v>8.15</v>
      </c>
    </row>
    <row r="2024" spans="2:12" ht="15.75" x14ac:dyDescent="0.25">
      <c r="B2024" s="893" t="e">
        <v>#N/A</v>
      </c>
      <c r="C2024" s="892" t="s">
        <v>1126</v>
      </c>
      <c r="D2024" s="891">
        <v>43938</v>
      </c>
      <c r="E2024" s="890">
        <v>140.77000000000001</v>
      </c>
      <c r="F2024" s="889"/>
      <c r="G2024" s="888">
        <v>40</v>
      </c>
      <c r="H2024" s="887">
        <f t="shared" si="141"/>
        <v>1</v>
      </c>
      <c r="I2024" s="887">
        <v>-3.4799999999999995</v>
      </c>
      <c r="J2024" s="771">
        <f t="shared" si="142"/>
        <v>5.51</v>
      </c>
      <c r="K2024" s="887">
        <v>2.0299999999999998</v>
      </c>
      <c r="L2024" s="772">
        <f t="shared" si="143"/>
        <v>138.74</v>
      </c>
    </row>
    <row r="2025" spans="2:12" ht="15.75" x14ac:dyDescent="0.25">
      <c r="B2025" s="893" t="e">
        <v>#N/A</v>
      </c>
      <c r="C2025" s="892" t="s">
        <v>1127</v>
      </c>
      <c r="D2025" s="891">
        <v>43963</v>
      </c>
      <c r="E2025" s="890">
        <v>144.27000000000001</v>
      </c>
      <c r="F2025" s="889"/>
      <c r="G2025" s="888">
        <v>40</v>
      </c>
      <c r="H2025" s="887">
        <f t="shared" si="141"/>
        <v>1</v>
      </c>
      <c r="I2025" s="887">
        <v>-3.5999999999999996</v>
      </c>
      <c r="J2025" s="771">
        <f t="shared" si="142"/>
        <v>5.6999999999999993</v>
      </c>
      <c r="K2025" s="887">
        <v>2.1</v>
      </c>
      <c r="L2025" s="772">
        <f t="shared" si="143"/>
        <v>142.17000000000002</v>
      </c>
    </row>
    <row r="2026" spans="2:12" ht="15.75" x14ac:dyDescent="0.25">
      <c r="B2026" s="893" t="e">
        <v>#N/A</v>
      </c>
      <c r="C2026" s="892" t="s">
        <v>1128</v>
      </c>
      <c r="D2026" s="891">
        <v>43867</v>
      </c>
      <c r="E2026" s="890">
        <v>39.270000000000003</v>
      </c>
      <c r="F2026" s="889"/>
      <c r="G2026" s="888">
        <v>40</v>
      </c>
      <c r="H2026" s="887">
        <f t="shared" si="141"/>
        <v>1</v>
      </c>
      <c r="I2026" s="887">
        <v>-0.96</v>
      </c>
      <c r="J2026" s="771">
        <f t="shared" si="142"/>
        <v>1.44</v>
      </c>
      <c r="K2026" s="887">
        <v>0.48</v>
      </c>
      <c r="L2026" s="772">
        <f t="shared" si="143"/>
        <v>38.790000000000006</v>
      </c>
    </row>
    <row r="2027" spans="2:12" ht="15.75" x14ac:dyDescent="0.25">
      <c r="B2027" s="893" t="e">
        <v>#N/A</v>
      </c>
      <c r="C2027" s="892" t="s">
        <v>1129</v>
      </c>
      <c r="D2027" s="891">
        <v>43998</v>
      </c>
      <c r="E2027" s="890">
        <v>168.95</v>
      </c>
      <c r="F2027" s="889"/>
      <c r="G2027" s="888">
        <v>40</v>
      </c>
      <c r="H2027" s="887">
        <f t="shared" si="141"/>
        <v>1</v>
      </c>
      <c r="I2027" s="887">
        <v>-4.2</v>
      </c>
      <c r="J2027" s="771">
        <f t="shared" si="142"/>
        <v>6.3000000000000007</v>
      </c>
      <c r="K2027" s="887">
        <v>2.1</v>
      </c>
      <c r="L2027" s="772">
        <f t="shared" si="143"/>
        <v>166.85</v>
      </c>
    </row>
    <row r="2028" spans="2:12" ht="15.75" x14ac:dyDescent="0.25">
      <c r="B2028" s="893" t="e">
        <v>#N/A</v>
      </c>
      <c r="C2028" s="892" t="s">
        <v>1130</v>
      </c>
      <c r="D2028" s="891">
        <v>43998</v>
      </c>
      <c r="E2028" s="890">
        <v>3.54</v>
      </c>
      <c r="F2028" s="889"/>
      <c r="G2028" s="888">
        <v>40</v>
      </c>
      <c r="H2028" s="887">
        <f t="shared" si="141"/>
        <v>1</v>
      </c>
      <c r="I2028" s="887">
        <v>-0.12</v>
      </c>
      <c r="J2028" s="771">
        <f t="shared" si="142"/>
        <v>0.16</v>
      </c>
      <c r="K2028" s="887">
        <v>0.04</v>
      </c>
      <c r="L2028" s="772">
        <f t="shared" si="143"/>
        <v>3.5</v>
      </c>
    </row>
    <row r="2029" spans="2:12" ht="15.75" x14ac:dyDescent="0.25">
      <c r="B2029" s="893" t="s">
        <v>359</v>
      </c>
      <c r="C2029" s="892" t="s">
        <v>1131</v>
      </c>
      <c r="D2029" s="891">
        <v>42643</v>
      </c>
      <c r="E2029" s="890">
        <v>2730</v>
      </c>
      <c r="F2029" s="889"/>
      <c r="G2029" s="888">
        <v>10</v>
      </c>
      <c r="H2029" s="887">
        <f t="shared" si="141"/>
        <v>5</v>
      </c>
      <c r="I2029" s="887">
        <v>-274.68</v>
      </c>
      <c r="J2029" s="771">
        <f t="shared" si="142"/>
        <v>1402.03</v>
      </c>
      <c r="K2029" s="887">
        <v>1127.3499999999999</v>
      </c>
      <c r="L2029" s="772">
        <f t="shared" si="143"/>
        <v>1602.65</v>
      </c>
    </row>
    <row r="2030" spans="2:12" ht="15.75" x14ac:dyDescent="0.25">
      <c r="B2030" s="893" t="s">
        <v>359</v>
      </c>
      <c r="C2030" s="892" t="s">
        <v>1132</v>
      </c>
      <c r="D2030" s="891">
        <v>42429</v>
      </c>
      <c r="E2030" s="890">
        <v>1547.98</v>
      </c>
      <c r="F2030" s="889"/>
      <c r="G2030" s="888">
        <v>50</v>
      </c>
      <c r="H2030" s="887">
        <f t="shared" si="141"/>
        <v>5</v>
      </c>
      <c r="I2030" s="887">
        <v>-30.96</v>
      </c>
      <c r="J2030" s="771">
        <f t="shared" si="142"/>
        <v>163.18</v>
      </c>
      <c r="K2030" s="887">
        <v>132.22</v>
      </c>
      <c r="L2030" s="772">
        <f t="shared" si="143"/>
        <v>1415.76</v>
      </c>
    </row>
    <row r="2031" spans="2:12" ht="15.75" x14ac:dyDescent="0.25">
      <c r="B2031" s="893" t="s">
        <v>359</v>
      </c>
      <c r="C2031" s="892" t="s">
        <v>1133</v>
      </c>
      <c r="D2031" s="891">
        <v>42429</v>
      </c>
      <c r="E2031" s="890">
        <v>8379.34</v>
      </c>
      <c r="F2031" s="889"/>
      <c r="G2031" s="888">
        <v>50</v>
      </c>
      <c r="H2031" s="887">
        <f t="shared" si="141"/>
        <v>5</v>
      </c>
      <c r="I2031" s="887">
        <v>-167.52</v>
      </c>
      <c r="J2031" s="771">
        <f t="shared" si="142"/>
        <v>882.98</v>
      </c>
      <c r="K2031" s="887">
        <v>715.46</v>
      </c>
      <c r="L2031" s="772">
        <f t="shared" si="143"/>
        <v>7663.88</v>
      </c>
    </row>
    <row r="2032" spans="2:12" ht="15.75" x14ac:dyDescent="0.25">
      <c r="B2032" s="893" t="s">
        <v>359</v>
      </c>
      <c r="C2032" s="892" t="s">
        <v>1134</v>
      </c>
      <c r="D2032" s="891">
        <v>42704</v>
      </c>
      <c r="E2032" s="890">
        <v>113288.9</v>
      </c>
      <c r="F2032" s="889"/>
      <c r="G2032" s="888">
        <v>50</v>
      </c>
      <c r="H2032" s="887">
        <f t="shared" si="141"/>
        <v>5</v>
      </c>
      <c r="I2032" s="887">
        <v>-2264.88</v>
      </c>
      <c r="J2032" s="771">
        <f t="shared" si="142"/>
        <v>11560.420000000002</v>
      </c>
      <c r="K2032" s="887">
        <v>9295.5400000000009</v>
      </c>
      <c r="L2032" s="772">
        <f t="shared" si="143"/>
        <v>103993.35999999999</v>
      </c>
    </row>
    <row r="2033" spans="2:12" ht="15.75" x14ac:dyDescent="0.25">
      <c r="B2033" s="893" t="s">
        <v>359</v>
      </c>
      <c r="C2033" s="892" t="s">
        <v>1135</v>
      </c>
      <c r="D2033" s="891">
        <v>42794</v>
      </c>
      <c r="E2033" s="890">
        <v>12593.26</v>
      </c>
      <c r="F2033" s="889"/>
      <c r="G2033" s="888">
        <v>50</v>
      </c>
      <c r="H2033" s="887">
        <f t="shared" si="141"/>
        <v>4</v>
      </c>
      <c r="I2033" s="887">
        <v>-251.76</v>
      </c>
      <c r="J2033" s="771">
        <f t="shared" si="142"/>
        <v>1201.1199999999999</v>
      </c>
      <c r="K2033" s="887">
        <v>949.36</v>
      </c>
      <c r="L2033" s="772">
        <f t="shared" si="143"/>
        <v>11643.9</v>
      </c>
    </row>
    <row r="2034" spans="2:12" ht="15.75" x14ac:dyDescent="0.25">
      <c r="B2034" s="893" t="s">
        <v>359</v>
      </c>
      <c r="C2034" s="892" t="s">
        <v>1136</v>
      </c>
      <c r="D2034" s="891">
        <v>42735</v>
      </c>
      <c r="E2034" s="890">
        <v>10081.700000000001</v>
      </c>
      <c r="F2034" s="889"/>
      <c r="G2034" s="888">
        <v>50</v>
      </c>
      <c r="H2034" s="887">
        <f t="shared" si="141"/>
        <v>5</v>
      </c>
      <c r="I2034" s="887">
        <v>-201.60000000000002</v>
      </c>
      <c r="J2034" s="771">
        <f t="shared" si="142"/>
        <v>961.80000000000007</v>
      </c>
      <c r="K2034" s="887">
        <v>760.2</v>
      </c>
      <c r="L2034" s="772">
        <f t="shared" si="143"/>
        <v>9321.5</v>
      </c>
    </row>
    <row r="2035" spans="2:12" ht="15.75" x14ac:dyDescent="0.25">
      <c r="B2035" s="893" t="s">
        <v>359</v>
      </c>
      <c r="C2035" s="892" t="s">
        <v>1137</v>
      </c>
      <c r="D2035" s="891">
        <v>42855</v>
      </c>
      <c r="E2035" s="890">
        <v>4901.43</v>
      </c>
      <c r="F2035" s="889"/>
      <c r="G2035" s="888">
        <v>50</v>
      </c>
      <c r="H2035" s="887">
        <f t="shared" si="141"/>
        <v>4</v>
      </c>
      <c r="I2035" s="887">
        <v>-98.039999999999992</v>
      </c>
      <c r="J2035" s="771">
        <f t="shared" si="142"/>
        <v>459.55999999999995</v>
      </c>
      <c r="K2035" s="887">
        <v>361.52</v>
      </c>
      <c r="L2035" s="772">
        <f t="shared" si="143"/>
        <v>4539.91</v>
      </c>
    </row>
    <row r="2036" spans="2:12" ht="15.75" x14ac:dyDescent="0.25">
      <c r="B2036" s="893" t="s">
        <v>359</v>
      </c>
      <c r="C2036" s="892" t="s">
        <v>1138</v>
      </c>
      <c r="D2036" s="891">
        <v>42735</v>
      </c>
      <c r="E2036" s="890">
        <v>92632.24</v>
      </c>
      <c r="F2036" s="889"/>
      <c r="G2036" s="888">
        <v>50</v>
      </c>
      <c r="H2036" s="887">
        <f t="shared" si="141"/>
        <v>5</v>
      </c>
      <c r="I2036" s="887">
        <v>-1851.84</v>
      </c>
      <c r="J2036" s="771">
        <f t="shared" si="142"/>
        <v>8680.58</v>
      </c>
      <c r="K2036" s="887">
        <v>6828.74</v>
      </c>
      <c r="L2036" s="772">
        <f t="shared" si="143"/>
        <v>85803.5</v>
      </c>
    </row>
    <row r="2037" spans="2:12" ht="15.75" x14ac:dyDescent="0.25">
      <c r="B2037" s="893" t="s">
        <v>359</v>
      </c>
      <c r="C2037" s="892" t="s">
        <v>1139</v>
      </c>
      <c r="D2037" s="891">
        <v>42855</v>
      </c>
      <c r="E2037" s="890">
        <v>7808.94</v>
      </c>
      <c r="F2037" s="889"/>
      <c r="G2037" s="888">
        <v>50</v>
      </c>
      <c r="H2037" s="887">
        <f t="shared" si="141"/>
        <v>4</v>
      </c>
      <c r="I2037" s="887">
        <v>-156.24</v>
      </c>
      <c r="J2037" s="771">
        <f t="shared" si="142"/>
        <v>714.23</v>
      </c>
      <c r="K2037" s="887">
        <v>557.99</v>
      </c>
      <c r="L2037" s="772">
        <f t="shared" si="143"/>
        <v>7250.95</v>
      </c>
    </row>
    <row r="2038" spans="2:12" ht="15.75" x14ac:dyDescent="0.25">
      <c r="B2038" s="893" t="s">
        <v>359</v>
      </c>
      <c r="C2038" s="892" t="s">
        <v>1140</v>
      </c>
      <c r="D2038" s="891">
        <v>42916</v>
      </c>
      <c r="E2038" s="890">
        <v>29989.919999999998</v>
      </c>
      <c r="F2038" s="889"/>
      <c r="G2038" s="888">
        <v>50</v>
      </c>
      <c r="H2038" s="887">
        <f t="shared" si="141"/>
        <v>4</v>
      </c>
      <c r="I2038" s="887">
        <v>-599.52</v>
      </c>
      <c r="J2038" s="771">
        <f t="shared" si="142"/>
        <v>2610.44</v>
      </c>
      <c r="K2038" s="887">
        <v>2010.92</v>
      </c>
      <c r="L2038" s="772">
        <f t="shared" si="143"/>
        <v>27979</v>
      </c>
    </row>
    <row r="2039" spans="2:12" ht="15.75" x14ac:dyDescent="0.25">
      <c r="B2039" s="893" t="s">
        <v>359</v>
      </c>
      <c r="C2039" s="892" t="s">
        <v>1141</v>
      </c>
      <c r="D2039" s="891">
        <v>42916</v>
      </c>
      <c r="E2039" s="890">
        <v>141.62</v>
      </c>
      <c r="F2039" s="889"/>
      <c r="G2039" s="888">
        <v>50</v>
      </c>
      <c r="H2039" s="887">
        <f t="shared" si="141"/>
        <v>4</v>
      </c>
      <c r="I2039" s="887">
        <v>-2.88</v>
      </c>
      <c r="J2039" s="771">
        <f t="shared" si="142"/>
        <v>12.54</v>
      </c>
      <c r="K2039" s="887">
        <v>9.66</v>
      </c>
      <c r="L2039" s="772">
        <f t="shared" si="143"/>
        <v>131.96</v>
      </c>
    </row>
    <row r="2040" spans="2:12" ht="15.75" x14ac:dyDescent="0.25">
      <c r="B2040" s="893" t="s">
        <v>359</v>
      </c>
      <c r="C2040" s="892" t="s">
        <v>1142</v>
      </c>
      <c r="D2040" s="891">
        <v>42916</v>
      </c>
      <c r="E2040" s="890">
        <v>10433.35</v>
      </c>
      <c r="F2040" s="889"/>
      <c r="G2040" s="888">
        <v>50</v>
      </c>
      <c r="H2040" s="887">
        <f t="shared" si="141"/>
        <v>4</v>
      </c>
      <c r="I2040" s="887">
        <v>-208.56</v>
      </c>
      <c r="J2040" s="771">
        <f t="shared" si="142"/>
        <v>908.11999999999989</v>
      </c>
      <c r="K2040" s="887">
        <v>699.56</v>
      </c>
      <c r="L2040" s="772">
        <f t="shared" si="143"/>
        <v>9733.7900000000009</v>
      </c>
    </row>
    <row r="2041" spans="2:12" ht="15.75" x14ac:dyDescent="0.25">
      <c r="B2041" s="893" t="s">
        <v>359</v>
      </c>
      <c r="C2041" s="892" t="s">
        <v>1143</v>
      </c>
      <c r="D2041" s="891">
        <v>42916</v>
      </c>
      <c r="E2041" s="890">
        <v>362.78</v>
      </c>
      <c r="F2041" s="889"/>
      <c r="G2041" s="888">
        <v>50</v>
      </c>
      <c r="H2041" s="887">
        <f t="shared" si="141"/>
        <v>4</v>
      </c>
      <c r="I2041" s="887">
        <v>-7.1999999999999993</v>
      </c>
      <c r="J2041" s="771">
        <f t="shared" si="142"/>
        <v>31.36</v>
      </c>
      <c r="K2041" s="887">
        <v>24.16</v>
      </c>
      <c r="L2041" s="772">
        <f t="shared" si="143"/>
        <v>338.61999999999995</v>
      </c>
    </row>
    <row r="2042" spans="2:12" ht="15.75" x14ac:dyDescent="0.25">
      <c r="B2042" s="893" t="s">
        <v>359</v>
      </c>
      <c r="C2042" s="892" t="s">
        <v>1144</v>
      </c>
      <c r="D2042" s="891">
        <v>42916</v>
      </c>
      <c r="E2042" s="890">
        <v>260.61</v>
      </c>
      <c r="F2042" s="889"/>
      <c r="G2042" s="888">
        <v>50</v>
      </c>
      <c r="H2042" s="887">
        <f t="shared" si="141"/>
        <v>4</v>
      </c>
      <c r="I2042" s="887">
        <v>-5.16</v>
      </c>
      <c r="J2042" s="771">
        <f t="shared" si="142"/>
        <v>22.47</v>
      </c>
      <c r="K2042" s="887">
        <v>17.309999999999999</v>
      </c>
      <c r="L2042" s="772">
        <f t="shared" si="143"/>
        <v>243.3</v>
      </c>
    </row>
    <row r="2043" spans="2:12" ht="15.75" x14ac:dyDescent="0.25">
      <c r="B2043" s="893" t="s">
        <v>359</v>
      </c>
      <c r="C2043" s="892" t="s">
        <v>1145</v>
      </c>
      <c r="D2043" s="891">
        <v>43069</v>
      </c>
      <c r="E2043" s="890">
        <v>17246.240000000002</v>
      </c>
      <c r="F2043" s="889"/>
      <c r="G2043" s="888">
        <v>50</v>
      </c>
      <c r="H2043" s="887">
        <f t="shared" si="141"/>
        <v>4</v>
      </c>
      <c r="I2043" s="887">
        <v>-344.64</v>
      </c>
      <c r="J2043" s="771">
        <f t="shared" si="142"/>
        <v>1450.42</v>
      </c>
      <c r="K2043" s="887">
        <v>1105.78</v>
      </c>
      <c r="L2043" s="772">
        <f t="shared" si="143"/>
        <v>16140.460000000001</v>
      </c>
    </row>
    <row r="2044" spans="2:12" ht="15.75" x14ac:dyDescent="0.25">
      <c r="B2044" s="893" t="s">
        <v>359</v>
      </c>
      <c r="C2044" s="892" t="s">
        <v>1146</v>
      </c>
      <c r="D2044" s="891">
        <v>43131</v>
      </c>
      <c r="E2044" s="890">
        <v>21015.56</v>
      </c>
      <c r="F2044" s="889"/>
      <c r="G2044" s="888">
        <v>50</v>
      </c>
      <c r="H2044" s="887">
        <f t="shared" si="141"/>
        <v>3</v>
      </c>
      <c r="I2044" s="887">
        <v>-420.12</v>
      </c>
      <c r="J2044" s="771">
        <f t="shared" si="142"/>
        <v>1654.2399999999998</v>
      </c>
      <c r="K2044" s="887">
        <v>1234.1199999999999</v>
      </c>
      <c r="L2044" s="772">
        <f t="shared" si="143"/>
        <v>19781.440000000002</v>
      </c>
    </row>
    <row r="2045" spans="2:12" ht="15.75" x14ac:dyDescent="0.25">
      <c r="B2045" s="893" t="s">
        <v>359</v>
      </c>
      <c r="C2045" s="892" t="s">
        <v>1147</v>
      </c>
      <c r="D2045" s="891">
        <v>43109</v>
      </c>
      <c r="E2045" s="890">
        <v>2508.56</v>
      </c>
      <c r="F2045" s="889"/>
      <c r="G2045" s="888">
        <v>50</v>
      </c>
      <c r="H2045" s="887">
        <f t="shared" si="141"/>
        <v>3</v>
      </c>
      <c r="I2045" s="887">
        <v>-50.16</v>
      </c>
      <c r="J2045" s="771">
        <f t="shared" si="142"/>
        <v>197.51</v>
      </c>
      <c r="K2045" s="887">
        <v>147.35</v>
      </c>
      <c r="L2045" s="772">
        <f t="shared" si="143"/>
        <v>2361.21</v>
      </c>
    </row>
    <row r="2046" spans="2:12" ht="15.75" x14ac:dyDescent="0.25">
      <c r="B2046" s="893" t="s">
        <v>359</v>
      </c>
      <c r="C2046" s="892" t="s">
        <v>1148</v>
      </c>
      <c r="D2046" s="891">
        <v>43008</v>
      </c>
      <c r="E2046" s="890">
        <v>29997.93</v>
      </c>
      <c r="F2046" s="889"/>
      <c r="G2046" s="888">
        <v>50</v>
      </c>
      <c r="H2046" s="887">
        <f t="shared" si="141"/>
        <v>4</v>
      </c>
      <c r="I2046" s="887">
        <v>-599.52</v>
      </c>
      <c r="J2046" s="771">
        <f t="shared" si="142"/>
        <v>2321.44</v>
      </c>
      <c r="K2046" s="887">
        <v>1721.92</v>
      </c>
      <c r="L2046" s="772">
        <f t="shared" si="143"/>
        <v>28276.010000000002</v>
      </c>
    </row>
    <row r="2047" spans="2:12" ht="15.75" x14ac:dyDescent="0.25">
      <c r="B2047" s="893" t="s">
        <v>359</v>
      </c>
      <c r="C2047" s="892" t="s">
        <v>1149</v>
      </c>
      <c r="D2047" s="891">
        <v>43228</v>
      </c>
      <c r="E2047" s="890">
        <v>18389</v>
      </c>
      <c r="F2047" s="889"/>
      <c r="G2047" s="888">
        <v>50</v>
      </c>
      <c r="H2047" s="887">
        <f t="shared" si="141"/>
        <v>3</v>
      </c>
      <c r="I2047" s="887">
        <v>-367.68</v>
      </c>
      <c r="J2047" s="771">
        <f t="shared" si="142"/>
        <v>1353.46</v>
      </c>
      <c r="K2047" s="887">
        <v>985.78</v>
      </c>
      <c r="L2047" s="772">
        <f t="shared" si="143"/>
        <v>17403.22</v>
      </c>
    </row>
    <row r="2048" spans="2:12" ht="15.75" x14ac:dyDescent="0.25">
      <c r="B2048" s="893" t="s">
        <v>359</v>
      </c>
      <c r="C2048" s="892" t="s">
        <v>1150</v>
      </c>
      <c r="D2048" s="891">
        <v>43194</v>
      </c>
      <c r="E2048" s="890">
        <v>8212.25</v>
      </c>
      <c r="F2048" s="889"/>
      <c r="G2048" s="888">
        <v>50</v>
      </c>
      <c r="H2048" s="887">
        <f t="shared" si="141"/>
        <v>3</v>
      </c>
      <c r="I2048" s="887">
        <v>-164.16</v>
      </c>
      <c r="J2048" s="771">
        <f t="shared" si="142"/>
        <v>605.35</v>
      </c>
      <c r="K2048" s="887">
        <v>441.19</v>
      </c>
      <c r="L2048" s="772">
        <f t="shared" si="143"/>
        <v>7771.06</v>
      </c>
    </row>
    <row r="2049" spans="2:12" ht="15.75" x14ac:dyDescent="0.25">
      <c r="B2049" s="893" t="s">
        <v>359</v>
      </c>
      <c r="C2049" s="892" t="s">
        <v>1151</v>
      </c>
      <c r="D2049" s="891">
        <v>43228</v>
      </c>
      <c r="E2049" s="890">
        <v>3772.62</v>
      </c>
      <c r="F2049" s="889"/>
      <c r="G2049" s="888">
        <v>50</v>
      </c>
      <c r="H2049" s="887">
        <f t="shared" si="141"/>
        <v>3</v>
      </c>
      <c r="I2049" s="887">
        <v>-75.48</v>
      </c>
      <c r="J2049" s="771">
        <f t="shared" si="142"/>
        <v>278.22000000000003</v>
      </c>
      <c r="K2049" s="887">
        <v>202.74</v>
      </c>
      <c r="L2049" s="772">
        <f t="shared" si="143"/>
        <v>3569.88</v>
      </c>
    </row>
    <row r="2050" spans="2:12" ht="15.75" x14ac:dyDescent="0.25">
      <c r="B2050" s="893" t="s">
        <v>359</v>
      </c>
      <c r="C2050" s="892" t="s">
        <v>1152</v>
      </c>
      <c r="D2050" s="891">
        <v>43008</v>
      </c>
      <c r="E2050" s="890">
        <v>691.36</v>
      </c>
      <c r="F2050" s="889"/>
      <c r="G2050" s="888">
        <v>50</v>
      </c>
      <c r="H2050" s="887">
        <f t="shared" si="141"/>
        <v>4</v>
      </c>
      <c r="I2050" s="887">
        <v>-13.8</v>
      </c>
      <c r="J2050" s="771">
        <f t="shared" si="142"/>
        <v>50.89</v>
      </c>
      <c r="K2050" s="887">
        <v>37.090000000000003</v>
      </c>
      <c r="L2050" s="772">
        <f t="shared" si="143"/>
        <v>654.27</v>
      </c>
    </row>
    <row r="2051" spans="2:12" ht="15.75" x14ac:dyDescent="0.25">
      <c r="B2051" s="893" t="s">
        <v>359</v>
      </c>
      <c r="C2051" s="892" t="s">
        <v>1153</v>
      </c>
      <c r="D2051" s="891">
        <v>42825</v>
      </c>
      <c r="E2051" s="890">
        <v>18337.7</v>
      </c>
      <c r="F2051" s="889"/>
      <c r="G2051" s="888">
        <v>50</v>
      </c>
      <c r="H2051" s="887">
        <f t="shared" si="141"/>
        <v>4</v>
      </c>
      <c r="I2051" s="887">
        <v>-366.6</v>
      </c>
      <c r="J2051" s="771">
        <f t="shared" si="142"/>
        <v>1321.3000000000002</v>
      </c>
      <c r="K2051" s="887">
        <v>954.7</v>
      </c>
      <c r="L2051" s="772">
        <f t="shared" si="143"/>
        <v>17383</v>
      </c>
    </row>
    <row r="2052" spans="2:12" ht="15.75" x14ac:dyDescent="0.25">
      <c r="B2052" s="893" t="s">
        <v>359</v>
      </c>
      <c r="C2052" s="892" t="s">
        <v>1154</v>
      </c>
      <c r="D2052" s="891">
        <v>43250</v>
      </c>
      <c r="E2052" s="890">
        <v>81532.320000000007</v>
      </c>
      <c r="F2052" s="889"/>
      <c r="G2052" s="888">
        <v>50</v>
      </c>
      <c r="H2052" s="887">
        <f t="shared" si="141"/>
        <v>3</v>
      </c>
      <c r="I2052" s="887">
        <v>-1627.56</v>
      </c>
      <c r="J2052" s="771">
        <f t="shared" si="142"/>
        <v>5851.48</v>
      </c>
      <c r="K2052" s="887">
        <v>4223.92</v>
      </c>
      <c r="L2052" s="772">
        <f t="shared" si="143"/>
        <v>77308.400000000009</v>
      </c>
    </row>
    <row r="2053" spans="2:12" ht="15.75" x14ac:dyDescent="0.25">
      <c r="B2053" s="893" t="s">
        <v>359</v>
      </c>
      <c r="C2053" s="892" t="s">
        <v>1155</v>
      </c>
      <c r="D2053" s="891">
        <v>43250</v>
      </c>
      <c r="E2053" s="890">
        <v>7065.45</v>
      </c>
      <c r="F2053" s="889"/>
      <c r="G2053" s="888">
        <v>50</v>
      </c>
      <c r="H2053" s="887">
        <f t="shared" si="141"/>
        <v>3</v>
      </c>
      <c r="I2053" s="887">
        <v>-141.24</v>
      </c>
      <c r="J2053" s="771">
        <f t="shared" si="142"/>
        <v>497.29</v>
      </c>
      <c r="K2053" s="887">
        <v>356.05</v>
      </c>
      <c r="L2053" s="772">
        <f t="shared" si="143"/>
        <v>6709.4</v>
      </c>
    </row>
    <row r="2054" spans="2:12" ht="15.75" x14ac:dyDescent="0.25">
      <c r="B2054" s="893" t="s">
        <v>359</v>
      </c>
      <c r="C2054" s="892" t="s">
        <v>1156</v>
      </c>
      <c r="D2054" s="891">
        <v>43199</v>
      </c>
      <c r="E2054" s="890">
        <v>13473.11</v>
      </c>
      <c r="F2054" s="889"/>
      <c r="G2054" s="888">
        <v>50</v>
      </c>
      <c r="H2054" s="887">
        <f t="shared" si="141"/>
        <v>3</v>
      </c>
      <c r="I2054" s="887">
        <v>-269.39999999999998</v>
      </c>
      <c r="J2054" s="771">
        <f t="shared" si="142"/>
        <v>948.52</v>
      </c>
      <c r="K2054" s="887">
        <v>679.12</v>
      </c>
      <c r="L2054" s="772">
        <f t="shared" si="143"/>
        <v>12793.99</v>
      </c>
    </row>
    <row r="2055" spans="2:12" ht="15.75" x14ac:dyDescent="0.25">
      <c r="B2055" s="893" t="s">
        <v>359</v>
      </c>
      <c r="C2055" s="892" t="s">
        <v>1157</v>
      </c>
      <c r="D2055" s="891">
        <v>43199</v>
      </c>
      <c r="E2055" s="890">
        <v>4899.33</v>
      </c>
      <c r="F2055" s="889"/>
      <c r="G2055" s="888">
        <v>50</v>
      </c>
      <c r="H2055" s="887">
        <f t="shared" si="141"/>
        <v>3</v>
      </c>
      <c r="I2055" s="887">
        <v>-97.92</v>
      </c>
      <c r="J2055" s="771">
        <f t="shared" si="142"/>
        <v>344.77</v>
      </c>
      <c r="K2055" s="887">
        <v>246.85</v>
      </c>
      <c r="L2055" s="772">
        <f t="shared" si="143"/>
        <v>4652.4799999999996</v>
      </c>
    </row>
    <row r="2056" spans="2:12" ht="15.75" x14ac:dyDescent="0.25">
      <c r="B2056" s="893" t="s">
        <v>359</v>
      </c>
      <c r="C2056" s="892" t="s">
        <v>1158</v>
      </c>
      <c r="D2056" s="891">
        <v>43199</v>
      </c>
      <c r="E2056" s="890">
        <v>42237.18</v>
      </c>
      <c r="F2056" s="889"/>
      <c r="G2056" s="888">
        <v>50</v>
      </c>
      <c r="H2056" s="887">
        <f t="shared" ref="H2056:H2119" si="144">IF(E2056&lt;&gt;"",IF((TestEOY-D2056)/365&gt;G2056,G2056,ROUNDUP(((TestEOY-D2056)/365),0)),"")</f>
        <v>3</v>
      </c>
      <c r="I2056" s="887">
        <v>-844.44</v>
      </c>
      <c r="J2056" s="771">
        <f t="shared" ref="J2056:J2119" si="145">K2056-I2056</f>
        <v>2969.05</v>
      </c>
      <c r="K2056" s="887">
        <v>2124.61</v>
      </c>
      <c r="L2056" s="772">
        <f t="shared" ref="L2056:L2119" si="146">IFERROR(IF(K2056&gt;E2056,0,(+E2056-K2056))-F2056,"")</f>
        <v>40112.57</v>
      </c>
    </row>
    <row r="2057" spans="2:12" ht="15.75" x14ac:dyDescent="0.25">
      <c r="B2057" s="893" t="s">
        <v>359</v>
      </c>
      <c r="C2057" s="892" t="s">
        <v>1159</v>
      </c>
      <c r="D2057" s="891">
        <v>43237</v>
      </c>
      <c r="E2057" s="890">
        <v>4989.12</v>
      </c>
      <c r="F2057" s="889"/>
      <c r="G2057" s="888">
        <v>50</v>
      </c>
      <c r="H2057" s="887">
        <f t="shared" si="144"/>
        <v>3</v>
      </c>
      <c r="I2057" s="887">
        <v>-99.600000000000009</v>
      </c>
      <c r="J2057" s="771">
        <f t="shared" si="145"/>
        <v>346.57</v>
      </c>
      <c r="K2057" s="887">
        <v>246.97</v>
      </c>
      <c r="L2057" s="772">
        <f t="shared" si="146"/>
        <v>4742.1499999999996</v>
      </c>
    </row>
    <row r="2058" spans="2:12" ht="15.75" x14ac:dyDescent="0.25">
      <c r="B2058" s="893" t="s">
        <v>359</v>
      </c>
      <c r="C2058" s="892" t="s">
        <v>1160</v>
      </c>
      <c r="D2058" s="891">
        <v>43313</v>
      </c>
      <c r="E2058" s="890">
        <v>7083.13</v>
      </c>
      <c r="F2058" s="889"/>
      <c r="G2058" s="888">
        <v>50</v>
      </c>
      <c r="H2058" s="887">
        <f t="shared" si="144"/>
        <v>3</v>
      </c>
      <c r="I2058" s="887">
        <v>-141.48000000000002</v>
      </c>
      <c r="J2058" s="771">
        <f t="shared" si="145"/>
        <v>492.3</v>
      </c>
      <c r="K2058" s="887">
        <v>350.82</v>
      </c>
      <c r="L2058" s="772">
        <f t="shared" si="146"/>
        <v>6732.31</v>
      </c>
    </row>
    <row r="2059" spans="2:12" ht="15.75" x14ac:dyDescent="0.25">
      <c r="B2059" s="893" t="s">
        <v>359</v>
      </c>
      <c r="C2059" s="892" t="s">
        <v>1161</v>
      </c>
      <c r="D2059" s="891">
        <v>43293</v>
      </c>
      <c r="E2059" s="890">
        <v>5361.78</v>
      </c>
      <c r="F2059" s="889"/>
      <c r="G2059" s="888">
        <v>40</v>
      </c>
      <c r="H2059" s="887">
        <f t="shared" si="144"/>
        <v>3</v>
      </c>
      <c r="I2059" s="887">
        <v>-134.04</v>
      </c>
      <c r="J2059" s="771">
        <f t="shared" si="145"/>
        <v>435.63</v>
      </c>
      <c r="K2059" s="887">
        <v>301.58999999999997</v>
      </c>
      <c r="L2059" s="772">
        <f t="shared" si="146"/>
        <v>5060.1899999999996</v>
      </c>
    </row>
    <row r="2060" spans="2:12" ht="15.75" x14ac:dyDescent="0.25">
      <c r="B2060" s="893" t="s">
        <v>359</v>
      </c>
      <c r="C2060" s="892" t="s">
        <v>1162</v>
      </c>
      <c r="D2060" s="891">
        <v>43250</v>
      </c>
      <c r="E2060" s="890">
        <v>2844.73</v>
      </c>
      <c r="F2060" s="889"/>
      <c r="G2060" s="888">
        <v>40</v>
      </c>
      <c r="H2060" s="887">
        <f t="shared" si="144"/>
        <v>3</v>
      </c>
      <c r="I2060" s="887">
        <v>-71.16</v>
      </c>
      <c r="J2060" s="771">
        <f t="shared" si="145"/>
        <v>225.34</v>
      </c>
      <c r="K2060" s="887">
        <v>154.18</v>
      </c>
      <c r="L2060" s="772">
        <f t="shared" si="146"/>
        <v>2690.55</v>
      </c>
    </row>
    <row r="2061" spans="2:12" ht="15.75" x14ac:dyDescent="0.25">
      <c r="B2061" s="893" t="s">
        <v>359</v>
      </c>
      <c r="C2061" s="892" t="s">
        <v>1163</v>
      </c>
      <c r="D2061" s="891">
        <v>43327</v>
      </c>
      <c r="E2061" s="890">
        <v>1730.16</v>
      </c>
      <c r="F2061" s="889"/>
      <c r="G2061" s="888">
        <v>40</v>
      </c>
      <c r="H2061" s="887">
        <f t="shared" si="144"/>
        <v>3</v>
      </c>
      <c r="I2061" s="887">
        <v>-43.2</v>
      </c>
      <c r="J2061" s="771">
        <f t="shared" si="145"/>
        <v>136.80000000000001</v>
      </c>
      <c r="K2061" s="887">
        <v>93.6</v>
      </c>
      <c r="L2061" s="772">
        <f t="shared" si="146"/>
        <v>1636.5600000000002</v>
      </c>
    </row>
    <row r="2062" spans="2:12" ht="15.75" x14ac:dyDescent="0.25">
      <c r="B2062" s="893" t="s">
        <v>359</v>
      </c>
      <c r="C2062" s="892" t="s">
        <v>1164</v>
      </c>
      <c r="D2062" s="891">
        <v>43432</v>
      </c>
      <c r="E2062" s="890">
        <v>72009.95</v>
      </c>
      <c r="F2062" s="889"/>
      <c r="G2062" s="888">
        <v>40</v>
      </c>
      <c r="H2062" s="887">
        <f t="shared" si="144"/>
        <v>3</v>
      </c>
      <c r="I2062" s="887">
        <v>-1800.2400000000002</v>
      </c>
      <c r="J2062" s="771">
        <f t="shared" si="145"/>
        <v>5549.76</v>
      </c>
      <c r="K2062" s="887">
        <v>3749.52</v>
      </c>
      <c r="L2062" s="772">
        <f t="shared" si="146"/>
        <v>68260.429999999993</v>
      </c>
    </row>
    <row r="2063" spans="2:12" ht="15.75" x14ac:dyDescent="0.25">
      <c r="B2063" s="893" t="s">
        <v>359</v>
      </c>
      <c r="C2063" s="892" t="s">
        <v>1165</v>
      </c>
      <c r="D2063" s="891">
        <v>43375</v>
      </c>
      <c r="E2063" s="890">
        <v>133871.82999999999</v>
      </c>
      <c r="F2063" s="889"/>
      <c r="G2063" s="888">
        <v>40</v>
      </c>
      <c r="H2063" s="887">
        <f t="shared" si="144"/>
        <v>3</v>
      </c>
      <c r="I2063" s="887">
        <v>-3346.92</v>
      </c>
      <c r="J2063" s="771">
        <f t="shared" si="145"/>
        <v>10313.950000000001</v>
      </c>
      <c r="K2063" s="887">
        <v>6967.03</v>
      </c>
      <c r="L2063" s="772">
        <f t="shared" si="146"/>
        <v>126904.79999999999</v>
      </c>
    </row>
    <row r="2064" spans="2:12" ht="15.75" x14ac:dyDescent="0.25">
      <c r="B2064" s="893" t="s">
        <v>359</v>
      </c>
      <c r="C2064" s="892" t="s">
        <v>1166</v>
      </c>
      <c r="D2064" s="891">
        <v>43367</v>
      </c>
      <c r="E2064" s="890">
        <v>75702.69</v>
      </c>
      <c r="F2064" s="889"/>
      <c r="G2064" s="888">
        <v>40</v>
      </c>
      <c r="H2064" s="887">
        <f t="shared" si="144"/>
        <v>3</v>
      </c>
      <c r="I2064" s="887">
        <v>-1892.6399999999999</v>
      </c>
      <c r="J2064" s="771">
        <f t="shared" si="145"/>
        <v>5517.2</v>
      </c>
      <c r="K2064" s="887">
        <v>3624.56</v>
      </c>
      <c r="L2064" s="772">
        <f t="shared" si="146"/>
        <v>72078.13</v>
      </c>
    </row>
    <row r="2065" spans="2:12" ht="15.75" x14ac:dyDescent="0.25">
      <c r="B2065" s="893" t="s">
        <v>359</v>
      </c>
      <c r="C2065" s="892" t="s">
        <v>1167</v>
      </c>
      <c r="D2065" s="891">
        <v>43259</v>
      </c>
      <c r="E2065" s="890">
        <v>5924.18</v>
      </c>
      <c r="F2065" s="889"/>
      <c r="G2065" s="888">
        <v>40</v>
      </c>
      <c r="H2065" s="887">
        <f t="shared" si="144"/>
        <v>3</v>
      </c>
      <c r="I2065" s="887">
        <v>-148.07999999999998</v>
      </c>
      <c r="J2065" s="771">
        <f t="shared" si="145"/>
        <v>431.9</v>
      </c>
      <c r="K2065" s="887">
        <v>283.82</v>
      </c>
      <c r="L2065" s="772">
        <f t="shared" si="146"/>
        <v>5640.3600000000006</v>
      </c>
    </row>
    <row r="2066" spans="2:12" ht="15.75" x14ac:dyDescent="0.25">
      <c r="B2066" s="893" t="s">
        <v>359</v>
      </c>
      <c r="C2066" s="892" t="s">
        <v>1168</v>
      </c>
      <c r="D2066" s="891">
        <v>43339</v>
      </c>
      <c r="E2066" s="890">
        <v>32311.48</v>
      </c>
      <c r="F2066" s="889"/>
      <c r="G2066" s="888">
        <v>40</v>
      </c>
      <c r="H2066" s="887">
        <f t="shared" si="144"/>
        <v>3</v>
      </c>
      <c r="I2066" s="887">
        <v>-807.84000000000015</v>
      </c>
      <c r="J2066" s="771">
        <f t="shared" si="145"/>
        <v>2356.1999999999998</v>
      </c>
      <c r="K2066" s="887">
        <v>1548.36</v>
      </c>
      <c r="L2066" s="772">
        <f t="shared" si="146"/>
        <v>30763.119999999999</v>
      </c>
    </row>
    <row r="2067" spans="2:12" ht="15.75" x14ac:dyDescent="0.25">
      <c r="B2067" s="893" t="s">
        <v>359</v>
      </c>
      <c r="C2067" s="892" t="s">
        <v>1169</v>
      </c>
      <c r="D2067" s="891">
        <v>43461</v>
      </c>
      <c r="E2067" s="890">
        <v>16071.6</v>
      </c>
      <c r="F2067" s="889"/>
      <c r="G2067" s="888">
        <v>40</v>
      </c>
      <c r="H2067" s="887">
        <f t="shared" si="144"/>
        <v>3</v>
      </c>
      <c r="I2067" s="887">
        <v>-401.76000000000005</v>
      </c>
      <c r="J2067" s="771">
        <f t="shared" si="145"/>
        <v>1104.8400000000001</v>
      </c>
      <c r="K2067" s="887">
        <v>703.08</v>
      </c>
      <c r="L2067" s="772">
        <f t="shared" si="146"/>
        <v>15368.52</v>
      </c>
    </row>
    <row r="2068" spans="2:12" ht="15.75" x14ac:dyDescent="0.25">
      <c r="B2068" s="893" t="s">
        <v>359</v>
      </c>
      <c r="C2068" s="892" t="s">
        <v>1170</v>
      </c>
      <c r="D2068" s="891">
        <v>43530</v>
      </c>
      <c r="E2068" s="890">
        <v>5059.63</v>
      </c>
      <c r="F2068" s="889"/>
      <c r="G2068" s="888">
        <v>40</v>
      </c>
      <c r="H2068" s="887">
        <f t="shared" si="144"/>
        <v>2</v>
      </c>
      <c r="I2068" s="887">
        <v>-126.48000000000002</v>
      </c>
      <c r="J2068" s="771">
        <f t="shared" si="145"/>
        <v>326.74</v>
      </c>
      <c r="K2068" s="887">
        <v>200.26</v>
      </c>
      <c r="L2068" s="772">
        <f t="shared" si="146"/>
        <v>4859.37</v>
      </c>
    </row>
    <row r="2069" spans="2:12" ht="15.75" x14ac:dyDescent="0.25">
      <c r="B2069" s="893" t="s">
        <v>359</v>
      </c>
      <c r="C2069" s="892" t="s">
        <v>1171</v>
      </c>
      <c r="D2069" s="891">
        <v>43481</v>
      </c>
      <c r="E2069" s="890">
        <v>2718.76</v>
      </c>
      <c r="F2069" s="889"/>
      <c r="G2069" s="888">
        <v>40</v>
      </c>
      <c r="H2069" s="887">
        <f t="shared" si="144"/>
        <v>2</v>
      </c>
      <c r="I2069" s="887">
        <v>-67.92</v>
      </c>
      <c r="J2069" s="771">
        <f t="shared" si="145"/>
        <v>169.8</v>
      </c>
      <c r="K2069" s="887">
        <v>101.88</v>
      </c>
      <c r="L2069" s="772">
        <f t="shared" si="146"/>
        <v>2616.88</v>
      </c>
    </row>
    <row r="2070" spans="2:12" ht="15.75" x14ac:dyDescent="0.25">
      <c r="B2070" s="893" t="s">
        <v>359</v>
      </c>
      <c r="C2070" s="892" t="s">
        <v>1172</v>
      </c>
      <c r="D2070" s="891">
        <v>43480</v>
      </c>
      <c r="E2070" s="890">
        <v>1762.95</v>
      </c>
      <c r="F2070" s="889"/>
      <c r="G2070" s="888">
        <v>40</v>
      </c>
      <c r="H2070" s="887">
        <f t="shared" si="144"/>
        <v>2</v>
      </c>
      <c r="I2070" s="887">
        <v>-44.04</v>
      </c>
      <c r="J2070" s="771">
        <f t="shared" si="145"/>
        <v>106.43</v>
      </c>
      <c r="K2070" s="887">
        <v>62.39</v>
      </c>
      <c r="L2070" s="772">
        <f t="shared" si="146"/>
        <v>1700.56</v>
      </c>
    </row>
    <row r="2071" spans="2:12" ht="15.75" x14ac:dyDescent="0.25">
      <c r="B2071" s="893" t="s">
        <v>359</v>
      </c>
      <c r="C2071" s="892" t="s">
        <v>1173</v>
      </c>
      <c r="D2071" s="891">
        <v>43738</v>
      </c>
      <c r="E2071" s="890">
        <v>8604.17</v>
      </c>
      <c r="F2071" s="889"/>
      <c r="G2071" s="888">
        <v>40</v>
      </c>
      <c r="H2071" s="887">
        <f t="shared" si="144"/>
        <v>2</v>
      </c>
      <c r="I2071" s="887">
        <v>-215.16</v>
      </c>
      <c r="J2071" s="771">
        <f t="shared" si="145"/>
        <v>484.11</v>
      </c>
      <c r="K2071" s="887">
        <v>268.95</v>
      </c>
      <c r="L2071" s="772">
        <f t="shared" si="146"/>
        <v>8335.2199999999993</v>
      </c>
    </row>
    <row r="2072" spans="2:12" ht="15.75" x14ac:dyDescent="0.25">
      <c r="B2072" s="893" t="s">
        <v>359</v>
      </c>
      <c r="C2072" s="892" t="s">
        <v>1174</v>
      </c>
      <c r="D2072" s="891">
        <v>43595</v>
      </c>
      <c r="E2072" s="890">
        <v>1317.36</v>
      </c>
      <c r="F2072" s="889"/>
      <c r="G2072" s="888">
        <v>40</v>
      </c>
      <c r="H2072" s="887">
        <f t="shared" si="144"/>
        <v>2</v>
      </c>
      <c r="I2072" s="887">
        <v>-32.880000000000003</v>
      </c>
      <c r="J2072" s="771">
        <f t="shared" si="145"/>
        <v>71.240000000000009</v>
      </c>
      <c r="K2072" s="887">
        <v>38.36</v>
      </c>
      <c r="L2072" s="772">
        <f t="shared" si="146"/>
        <v>1279</v>
      </c>
    </row>
    <row r="2073" spans="2:12" ht="15.75" x14ac:dyDescent="0.25">
      <c r="B2073" s="893" t="s">
        <v>359</v>
      </c>
      <c r="C2073" s="892" t="s">
        <v>1175</v>
      </c>
      <c r="D2073" s="891">
        <v>43724</v>
      </c>
      <c r="E2073" s="890">
        <v>4487.3</v>
      </c>
      <c r="F2073" s="889"/>
      <c r="G2073" s="888">
        <v>40</v>
      </c>
      <c r="H2073" s="887">
        <f t="shared" si="144"/>
        <v>2</v>
      </c>
      <c r="I2073" s="887">
        <v>-112.19999999999999</v>
      </c>
      <c r="J2073" s="771">
        <f t="shared" si="145"/>
        <v>243.1</v>
      </c>
      <c r="K2073" s="887">
        <v>130.9</v>
      </c>
      <c r="L2073" s="772">
        <f t="shared" si="146"/>
        <v>4356.4000000000005</v>
      </c>
    </row>
    <row r="2074" spans="2:12" ht="15.75" x14ac:dyDescent="0.25">
      <c r="B2074" s="893" t="s">
        <v>359</v>
      </c>
      <c r="C2074" s="892" t="s">
        <v>1176</v>
      </c>
      <c r="D2074" s="891">
        <v>43803</v>
      </c>
      <c r="E2074" s="890">
        <v>171922.26</v>
      </c>
      <c r="F2074" s="889"/>
      <c r="G2074" s="888">
        <v>40</v>
      </c>
      <c r="H2074" s="887">
        <f t="shared" si="144"/>
        <v>2</v>
      </c>
      <c r="I2074" s="887">
        <v>-4298.04</v>
      </c>
      <c r="J2074" s="771">
        <f t="shared" si="145"/>
        <v>8954.25</v>
      </c>
      <c r="K2074" s="887">
        <v>4656.21</v>
      </c>
      <c r="L2074" s="772">
        <f t="shared" si="146"/>
        <v>167266.05000000002</v>
      </c>
    </row>
    <row r="2075" spans="2:12" ht="15.75" x14ac:dyDescent="0.25">
      <c r="B2075" s="893" t="s">
        <v>359</v>
      </c>
      <c r="C2075" s="892" t="s">
        <v>1177</v>
      </c>
      <c r="D2075" s="891">
        <v>43775</v>
      </c>
      <c r="E2075" s="890">
        <v>9252.32</v>
      </c>
      <c r="F2075" s="889"/>
      <c r="G2075" s="888">
        <v>40</v>
      </c>
      <c r="H2075" s="887">
        <f t="shared" si="144"/>
        <v>2</v>
      </c>
      <c r="I2075" s="887">
        <v>-231.36</v>
      </c>
      <c r="J2075" s="771">
        <f t="shared" si="145"/>
        <v>480.64</v>
      </c>
      <c r="K2075" s="887">
        <v>249.28</v>
      </c>
      <c r="L2075" s="772">
        <f t="shared" si="146"/>
        <v>9003.0399999999991</v>
      </c>
    </row>
    <row r="2076" spans="2:12" ht="15.75" x14ac:dyDescent="0.25">
      <c r="B2076" s="893" t="s">
        <v>359</v>
      </c>
      <c r="C2076" s="892" t="s">
        <v>1178</v>
      </c>
      <c r="D2076" s="891">
        <v>43788</v>
      </c>
      <c r="E2076" s="890">
        <v>2066.38</v>
      </c>
      <c r="F2076" s="889"/>
      <c r="G2076" s="888">
        <v>40</v>
      </c>
      <c r="H2076" s="887">
        <f t="shared" si="144"/>
        <v>2</v>
      </c>
      <c r="I2076" s="887">
        <v>-51.599999999999994</v>
      </c>
      <c r="J2076" s="771">
        <f t="shared" si="145"/>
        <v>107.53999999999999</v>
      </c>
      <c r="K2076" s="887">
        <v>55.94</v>
      </c>
      <c r="L2076" s="772">
        <f t="shared" si="146"/>
        <v>2010.44</v>
      </c>
    </row>
    <row r="2077" spans="2:12" ht="15.75" x14ac:dyDescent="0.25">
      <c r="B2077" s="893" t="s">
        <v>359</v>
      </c>
      <c r="C2077" s="892" t="s">
        <v>1179</v>
      </c>
      <c r="D2077" s="891">
        <v>43794</v>
      </c>
      <c r="E2077" s="890">
        <v>2492.29</v>
      </c>
      <c r="F2077" s="889"/>
      <c r="G2077" s="888">
        <v>40</v>
      </c>
      <c r="H2077" s="887">
        <f t="shared" si="144"/>
        <v>2</v>
      </c>
      <c r="I2077" s="887">
        <v>-62.28</v>
      </c>
      <c r="J2077" s="771">
        <f t="shared" si="145"/>
        <v>129.75</v>
      </c>
      <c r="K2077" s="887">
        <v>67.47</v>
      </c>
      <c r="L2077" s="772">
        <f t="shared" si="146"/>
        <v>2424.8200000000002</v>
      </c>
    </row>
    <row r="2078" spans="2:12" ht="15.75" x14ac:dyDescent="0.25">
      <c r="B2078" s="893" t="s">
        <v>359</v>
      </c>
      <c r="C2078" s="892" t="s">
        <v>1180</v>
      </c>
      <c r="D2078" s="891">
        <v>43844</v>
      </c>
      <c r="E2078" s="890">
        <v>533.03</v>
      </c>
      <c r="F2078" s="889"/>
      <c r="G2078" s="888">
        <v>40</v>
      </c>
      <c r="H2078" s="887">
        <f t="shared" si="144"/>
        <v>1</v>
      </c>
      <c r="I2078" s="887">
        <v>-13.32</v>
      </c>
      <c r="J2078" s="771">
        <f t="shared" si="145"/>
        <v>25.53</v>
      </c>
      <c r="K2078" s="887">
        <v>12.21</v>
      </c>
      <c r="L2078" s="772">
        <f t="shared" si="146"/>
        <v>520.81999999999994</v>
      </c>
    </row>
    <row r="2079" spans="2:12" ht="15.75" x14ac:dyDescent="0.25">
      <c r="B2079" s="893" t="s">
        <v>359</v>
      </c>
      <c r="C2079" s="892" t="s">
        <v>1181</v>
      </c>
      <c r="D2079" s="891">
        <v>43900</v>
      </c>
      <c r="E2079" s="890">
        <v>3382.16</v>
      </c>
      <c r="F2079" s="889"/>
      <c r="G2079" s="888">
        <v>40</v>
      </c>
      <c r="H2079" s="887">
        <f t="shared" si="144"/>
        <v>1</v>
      </c>
      <c r="I2079" s="887">
        <v>-84.6</v>
      </c>
      <c r="J2079" s="771">
        <f t="shared" si="145"/>
        <v>155.01999999999998</v>
      </c>
      <c r="K2079" s="887">
        <v>70.42</v>
      </c>
      <c r="L2079" s="772">
        <f t="shared" si="146"/>
        <v>3311.74</v>
      </c>
    </row>
    <row r="2080" spans="2:12" ht="15.75" x14ac:dyDescent="0.25">
      <c r="B2080" s="893" t="s">
        <v>359</v>
      </c>
      <c r="C2080" s="892" t="s">
        <v>1182</v>
      </c>
      <c r="D2080" s="891">
        <v>43922</v>
      </c>
      <c r="E2080" s="890">
        <v>10835.98</v>
      </c>
      <c r="F2080" s="889"/>
      <c r="G2080" s="888">
        <v>8333333333333.25</v>
      </c>
      <c r="H2080" s="887">
        <f t="shared" si="144"/>
        <v>1</v>
      </c>
      <c r="I2080" s="887">
        <v>0</v>
      </c>
      <c r="J2080" s="771">
        <f t="shared" si="145"/>
        <v>10835.98</v>
      </c>
      <c r="K2080" s="887">
        <v>10835.98</v>
      </c>
      <c r="L2080" s="772">
        <f t="shared" si="146"/>
        <v>0</v>
      </c>
    </row>
    <row r="2081" spans="2:12" ht="15.75" x14ac:dyDescent="0.25">
      <c r="B2081" s="893" t="s">
        <v>359</v>
      </c>
      <c r="C2081" s="892" t="s">
        <v>1183</v>
      </c>
      <c r="D2081" s="891">
        <v>43922</v>
      </c>
      <c r="E2081" s="890">
        <v>11193.21</v>
      </c>
      <c r="F2081" s="889"/>
      <c r="G2081" s="888">
        <v>8333333333333.25</v>
      </c>
      <c r="H2081" s="887">
        <f t="shared" si="144"/>
        <v>1</v>
      </c>
      <c r="I2081" s="887">
        <v>0</v>
      </c>
      <c r="J2081" s="771">
        <f t="shared" si="145"/>
        <v>11193.21</v>
      </c>
      <c r="K2081" s="887">
        <v>11193.21</v>
      </c>
      <c r="L2081" s="772">
        <f t="shared" si="146"/>
        <v>0</v>
      </c>
    </row>
    <row r="2082" spans="2:12" ht="15.75" x14ac:dyDescent="0.25">
      <c r="B2082" s="893" t="s">
        <v>359</v>
      </c>
      <c r="C2082" s="892" t="s">
        <v>1184</v>
      </c>
      <c r="D2082" s="891">
        <v>43747</v>
      </c>
      <c r="E2082" s="890">
        <v>4256.1099999999997</v>
      </c>
      <c r="F2082" s="889"/>
      <c r="G2082" s="888">
        <v>40</v>
      </c>
      <c r="H2082" s="887">
        <f t="shared" si="144"/>
        <v>2</v>
      </c>
      <c r="I2082" s="887">
        <v>-106.44000000000001</v>
      </c>
      <c r="J2082" s="771">
        <f t="shared" si="145"/>
        <v>186.27</v>
      </c>
      <c r="K2082" s="887">
        <v>79.83</v>
      </c>
      <c r="L2082" s="772">
        <f t="shared" si="146"/>
        <v>4176.28</v>
      </c>
    </row>
    <row r="2083" spans="2:12" ht="15.75" x14ac:dyDescent="0.25">
      <c r="B2083" s="893" t="s">
        <v>359</v>
      </c>
      <c r="C2083" s="892" t="s">
        <v>1185</v>
      </c>
      <c r="D2083" s="891">
        <v>42735</v>
      </c>
      <c r="E2083" s="890">
        <v>3220.09</v>
      </c>
      <c r="F2083" s="889"/>
      <c r="G2083" s="888">
        <v>40</v>
      </c>
      <c r="H2083" s="887">
        <f t="shared" si="144"/>
        <v>5</v>
      </c>
      <c r="I2083" s="887">
        <v>-80.52</v>
      </c>
      <c r="J2083" s="771">
        <f t="shared" si="145"/>
        <v>140.91</v>
      </c>
      <c r="K2083" s="887">
        <v>60.39</v>
      </c>
      <c r="L2083" s="772">
        <f t="shared" si="146"/>
        <v>3159.7000000000003</v>
      </c>
    </row>
    <row r="2084" spans="2:12" ht="15.75" x14ac:dyDescent="0.25">
      <c r="B2084" s="893" t="s">
        <v>359</v>
      </c>
      <c r="C2084" s="892" t="s">
        <v>1186</v>
      </c>
      <c r="D2084" s="891">
        <v>43728</v>
      </c>
      <c r="E2084" s="890">
        <v>198170.97</v>
      </c>
      <c r="F2084" s="889"/>
      <c r="G2084" s="888">
        <v>40</v>
      </c>
      <c r="H2084" s="887">
        <f t="shared" si="144"/>
        <v>2</v>
      </c>
      <c r="I2084" s="887">
        <v>-4954.32</v>
      </c>
      <c r="J2084" s="771">
        <f t="shared" si="145"/>
        <v>8670.06</v>
      </c>
      <c r="K2084" s="887">
        <v>3715.74</v>
      </c>
      <c r="L2084" s="772">
        <f t="shared" si="146"/>
        <v>194455.23</v>
      </c>
    </row>
    <row r="2085" spans="2:12" ht="15.75" x14ac:dyDescent="0.25">
      <c r="B2085" s="893" t="s">
        <v>359</v>
      </c>
      <c r="C2085" s="892" t="s">
        <v>1187</v>
      </c>
      <c r="D2085" s="891">
        <v>43728</v>
      </c>
      <c r="E2085" s="890">
        <v>27921.25</v>
      </c>
      <c r="F2085" s="889"/>
      <c r="G2085" s="888">
        <v>40</v>
      </c>
      <c r="H2085" s="887">
        <f t="shared" si="144"/>
        <v>2</v>
      </c>
      <c r="I2085" s="887">
        <v>-698.04</v>
      </c>
      <c r="J2085" s="771">
        <f t="shared" si="145"/>
        <v>1221.57</v>
      </c>
      <c r="K2085" s="887">
        <v>523.53</v>
      </c>
      <c r="L2085" s="772">
        <f t="shared" si="146"/>
        <v>27397.72</v>
      </c>
    </row>
    <row r="2086" spans="2:12" ht="15.75" x14ac:dyDescent="0.25">
      <c r="B2086" s="893" t="s">
        <v>359</v>
      </c>
      <c r="C2086" s="892" t="s">
        <v>1188</v>
      </c>
      <c r="D2086" s="891">
        <v>43921</v>
      </c>
      <c r="E2086" s="890">
        <v>101153.34</v>
      </c>
      <c r="F2086" s="889"/>
      <c r="G2086" s="888">
        <v>40</v>
      </c>
      <c r="H2086" s="887">
        <f t="shared" si="144"/>
        <v>1</v>
      </c>
      <c r="I2086" s="887">
        <v>-2528.88</v>
      </c>
      <c r="J2086" s="771">
        <f t="shared" si="145"/>
        <v>4425.54</v>
      </c>
      <c r="K2086" s="887">
        <v>1896.66</v>
      </c>
      <c r="L2086" s="772">
        <f t="shared" si="146"/>
        <v>99256.68</v>
      </c>
    </row>
    <row r="2087" spans="2:12" ht="15.75" x14ac:dyDescent="0.25">
      <c r="B2087" s="893" t="s">
        <v>359</v>
      </c>
      <c r="C2087" s="892" t="s">
        <v>1189</v>
      </c>
      <c r="D2087" s="891">
        <v>43923</v>
      </c>
      <c r="E2087" s="890">
        <v>3333.16</v>
      </c>
      <c r="F2087" s="889"/>
      <c r="G2087" s="888">
        <v>40</v>
      </c>
      <c r="H2087" s="887">
        <f t="shared" si="144"/>
        <v>1</v>
      </c>
      <c r="I2087" s="887">
        <v>-83.28</v>
      </c>
      <c r="J2087" s="771">
        <f t="shared" si="145"/>
        <v>138.80000000000001</v>
      </c>
      <c r="K2087" s="887">
        <v>55.52</v>
      </c>
      <c r="L2087" s="772">
        <f t="shared" si="146"/>
        <v>3277.64</v>
      </c>
    </row>
    <row r="2088" spans="2:12" ht="15.75" x14ac:dyDescent="0.25">
      <c r="B2088" s="893" t="s">
        <v>359</v>
      </c>
      <c r="C2088" s="892" t="s">
        <v>1190</v>
      </c>
      <c r="D2088" s="891">
        <v>43958</v>
      </c>
      <c r="E2088" s="890">
        <v>2371.16</v>
      </c>
      <c r="F2088" s="889"/>
      <c r="G2088" s="888">
        <v>40</v>
      </c>
      <c r="H2088" s="887">
        <f t="shared" si="144"/>
        <v>1</v>
      </c>
      <c r="I2088" s="887">
        <v>-59.28</v>
      </c>
      <c r="J2088" s="771">
        <f t="shared" si="145"/>
        <v>93.86</v>
      </c>
      <c r="K2088" s="887">
        <v>34.58</v>
      </c>
      <c r="L2088" s="772">
        <f t="shared" si="146"/>
        <v>2336.58</v>
      </c>
    </row>
    <row r="2089" spans="2:12" ht="15.75" x14ac:dyDescent="0.25">
      <c r="B2089" s="893" t="s">
        <v>359</v>
      </c>
      <c r="C2089" s="892" t="s">
        <v>1191</v>
      </c>
      <c r="D2089" s="891">
        <v>43832</v>
      </c>
      <c r="E2089" s="890">
        <v>103057.9</v>
      </c>
      <c r="F2089" s="889"/>
      <c r="G2089" s="888">
        <v>40</v>
      </c>
      <c r="H2089" s="887">
        <f t="shared" si="144"/>
        <v>1</v>
      </c>
      <c r="I2089" s="887">
        <v>-2576.4</v>
      </c>
      <c r="J2089" s="771">
        <f t="shared" si="145"/>
        <v>3864.6000000000004</v>
      </c>
      <c r="K2089" s="887">
        <v>1288.2</v>
      </c>
      <c r="L2089" s="772">
        <f t="shared" si="146"/>
        <v>101769.7</v>
      </c>
    </row>
    <row r="2090" spans="2:12" ht="15.75" x14ac:dyDescent="0.25">
      <c r="B2090" s="893" t="s">
        <v>359</v>
      </c>
      <c r="C2090" s="892" t="s">
        <v>1192</v>
      </c>
      <c r="D2090" s="891">
        <v>43998</v>
      </c>
      <c r="E2090" s="890">
        <v>1583.65</v>
      </c>
      <c r="F2090" s="889"/>
      <c r="G2090" s="888">
        <v>40</v>
      </c>
      <c r="H2090" s="887">
        <f t="shared" si="144"/>
        <v>1</v>
      </c>
      <c r="I2090" s="887">
        <v>-39.6</v>
      </c>
      <c r="J2090" s="771">
        <f t="shared" si="145"/>
        <v>59.400000000000006</v>
      </c>
      <c r="K2090" s="887">
        <v>19.8</v>
      </c>
      <c r="L2090" s="772">
        <f t="shared" si="146"/>
        <v>1563.8500000000001</v>
      </c>
    </row>
    <row r="2091" spans="2:12" ht="15.75" x14ac:dyDescent="0.25">
      <c r="B2091" s="893" t="s">
        <v>359</v>
      </c>
      <c r="C2091" s="892" t="s">
        <v>1193</v>
      </c>
      <c r="D2091" s="891">
        <v>43998</v>
      </c>
      <c r="E2091" s="890">
        <v>3283.48</v>
      </c>
      <c r="F2091" s="889"/>
      <c r="G2091" s="888">
        <v>40</v>
      </c>
      <c r="H2091" s="887">
        <f t="shared" si="144"/>
        <v>1</v>
      </c>
      <c r="I2091" s="887">
        <v>-82.08</v>
      </c>
      <c r="J2091" s="771">
        <f t="shared" si="145"/>
        <v>116.28</v>
      </c>
      <c r="K2091" s="887">
        <v>34.200000000000003</v>
      </c>
      <c r="L2091" s="772">
        <f t="shared" si="146"/>
        <v>3249.28</v>
      </c>
    </row>
    <row r="2092" spans="2:12" ht="15.75" x14ac:dyDescent="0.25">
      <c r="B2092" s="893" t="s">
        <v>359</v>
      </c>
      <c r="C2092" s="892" t="s">
        <v>1194</v>
      </c>
      <c r="D2092" s="891">
        <v>43775</v>
      </c>
      <c r="E2092" s="890">
        <v>9828.93</v>
      </c>
      <c r="F2092" s="889"/>
      <c r="G2092" s="888">
        <v>40</v>
      </c>
      <c r="H2092" s="887">
        <f t="shared" si="144"/>
        <v>2</v>
      </c>
      <c r="I2092" s="887">
        <v>-245.76</v>
      </c>
      <c r="J2092" s="771">
        <f t="shared" si="145"/>
        <v>348.15999999999997</v>
      </c>
      <c r="K2092" s="887">
        <v>102.4</v>
      </c>
      <c r="L2092" s="772">
        <f t="shared" si="146"/>
        <v>9726.5300000000007</v>
      </c>
    </row>
    <row r="2093" spans="2:12" ht="15.75" x14ac:dyDescent="0.25">
      <c r="B2093" s="893" t="s">
        <v>359</v>
      </c>
      <c r="C2093" s="892" t="s">
        <v>1195</v>
      </c>
      <c r="D2093" s="891">
        <v>43724</v>
      </c>
      <c r="E2093" s="890">
        <v>1364.34</v>
      </c>
      <c r="F2093" s="889"/>
      <c r="G2093" s="888">
        <v>40</v>
      </c>
      <c r="H2093" s="887">
        <f t="shared" si="144"/>
        <v>2</v>
      </c>
      <c r="I2093" s="887">
        <v>-34.08</v>
      </c>
      <c r="J2093" s="771">
        <f t="shared" si="145"/>
        <v>48.28</v>
      </c>
      <c r="K2093" s="887">
        <v>14.2</v>
      </c>
      <c r="L2093" s="772">
        <f t="shared" si="146"/>
        <v>1350.1399999999999</v>
      </c>
    </row>
    <row r="2094" spans="2:12" ht="15.75" x14ac:dyDescent="0.25">
      <c r="B2094" s="893" t="s">
        <v>359</v>
      </c>
      <c r="C2094" s="892" t="s">
        <v>1196</v>
      </c>
      <c r="D2094" s="891">
        <v>44061</v>
      </c>
      <c r="E2094" s="890">
        <v>6267.19</v>
      </c>
      <c r="F2094" s="889"/>
      <c r="G2094" s="888">
        <v>40</v>
      </c>
      <c r="H2094" s="887">
        <f t="shared" si="144"/>
        <v>1</v>
      </c>
      <c r="I2094" s="887">
        <v>-156.72</v>
      </c>
      <c r="J2094" s="771">
        <f t="shared" si="145"/>
        <v>182.84</v>
      </c>
      <c r="K2094" s="887">
        <v>26.12</v>
      </c>
      <c r="L2094" s="772">
        <f t="shared" si="146"/>
        <v>6241.07</v>
      </c>
    </row>
    <row r="2095" spans="2:12" ht="15.75" x14ac:dyDescent="0.25">
      <c r="B2095" s="893" t="s">
        <v>359</v>
      </c>
      <c r="C2095" s="892" t="s">
        <v>1197</v>
      </c>
      <c r="D2095" s="891">
        <v>44129</v>
      </c>
      <c r="E2095" s="890">
        <v>2174.58</v>
      </c>
      <c r="F2095" s="889"/>
      <c r="G2095" s="888">
        <v>40</v>
      </c>
      <c r="H2095" s="887">
        <f t="shared" si="144"/>
        <v>1</v>
      </c>
      <c r="I2095" s="887">
        <v>-54.36</v>
      </c>
      <c r="J2095" s="771">
        <f t="shared" si="145"/>
        <v>63.42</v>
      </c>
      <c r="K2095" s="887">
        <v>9.06</v>
      </c>
      <c r="L2095" s="772">
        <f t="shared" si="146"/>
        <v>2165.52</v>
      </c>
    </row>
    <row r="2096" spans="2:12" ht="15.75" x14ac:dyDescent="0.25">
      <c r="B2096" s="893" t="s">
        <v>359</v>
      </c>
      <c r="C2096" s="892" t="s">
        <v>1198</v>
      </c>
      <c r="D2096" s="891">
        <v>43872</v>
      </c>
      <c r="E2096" s="890">
        <v>61582.9</v>
      </c>
      <c r="F2096" s="889"/>
      <c r="G2096" s="888">
        <v>40</v>
      </c>
      <c r="H2096" s="887">
        <f t="shared" si="144"/>
        <v>1</v>
      </c>
      <c r="I2096" s="887">
        <v>-1539.6000000000001</v>
      </c>
      <c r="J2096" s="771">
        <f t="shared" si="145"/>
        <v>1667.9</v>
      </c>
      <c r="K2096" s="887">
        <v>128.30000000000001</v>
      </c>
      <c r="L2096" s="772">
        <f t="shared" si="146"/>
        <v>61454.6</v>
      </c>
    </row>
    <row r="2097" spans="2:12" ht="15.75" x14ac:dyDescent="0.25">
      <c r="B2097" s="893" t="s">
        <v>359</v>
      </c>
      <c r="C2097" s="892" t="s">
        <v>1199</v>
      </c>
      <c r="D2097" s="891">
        <v>44102</v>
      </c>
      <c r="E2097" s="890">
        <v>26955.24</v>
      </c>
      <c r="F2097" s="889"/>
      <c r="G2097" s="888">
        <v>40</v>
      </c>
      <c r="H2097" s="887">
        <f t="shared" si="144"/>
        <v>1</v>
      </c>
      <c r="I2097" s="887">
        <v>-673.92000000000007</v>
      </c>
      <c r="J2097" s="771">
        <f t="shared" si="145"/>
        <v>730.08</v>
      </c>
      <c r="K2097" s="887">
        <v>56.16</v>
      </c>
      <c r="L2097" s="772">
        <f t="shared" si="146"/>
        <v>26899.08</v>
      </c>
    </row>
    <row r="2098" spans="2:12" ht="15.75" x14ac:dyDescent="0.25">
      <c r="B2098" s="893" t="e">
        <v>#N/A</v>
      </c>
      <c r="C2098" s="892" t="s">
        <v>1147</v>
      </c>
      <c r="D2098" s="891">
        <v>43109</v>
      </c>
      <c r="E2098" s="890">
        <v>85.52</v>
      </c>
      <c r="F2098" s="889"/>
      <c r="G2098" s="888">
        <v>50</v>
      </c>
      <c r="H2098" s="887">
        <f t="shared" si="144"/>
        <v>3</v>
      </c>
      <c r="I2098" s="887">
        <v>-1.6800000000000002</v>
      </c>
      <c r="J2098" s="771">
        <f t="shared" si="145"/>
        <v>6.7799999999999994</v>
      </c>
      <c r="K2098" s="887">
        <v>5.0999999999999996</v>
      </c>
      <c r="L2098" s="772">
        <f t="shared" si="146"/>
        <v>80.42</v>
      </c>
    </row>
    <row r="2099" spans="2:12" ht="15.75" x14ac:dyDescent="0.25">
      <c r="B2099" s="893" t="e">
        <v>#N/A</v>
      </c>
      <c r="C2099" s="892" t="s">
        <v>1200</v>
      </c>
      <c r="D2099" s="891">
        <v>43140</v>
      </c>
      <c r="E2099" s="890">
        <v>18.98</v>
      </c>
      <c r="F2099" s="889"/>
      <c r="G2099" s="888">
        <v>50</v>
      </c>
      <c r="H2099" s="887">
        <f t="shared" si="144"/>
        <v>3</v>
      </c>
      <c r="I2099" s="887">
        <v>-0.36</v>
      </c>
      <c r="J2099" s="771">
        <f t="shared" si="145"/>
        <v>1.38</v>
      </c>
      <c r="K2099" s="887">
        <v>1.02</v>
      </c>
      <c r="L2099" s="772">
        <f t="shared" si="146"/>
        <v>17.96</v>
      </c>
    </row>
    <row r="2100" spans="2:12" ht="15.75" x14ac:dyDescent="0.25">
      <c r="B2100" s="893" t="e">
        <v>#N/A</v>
      </c>
      <c r="C2100" s="892" t="s">
        <v>1201</v>
      </c>
      <c r="D2100" s="891">
        <v>43140</v>
      </c>
      <c r="E2100" s="890">
        <v>30.86</v>
      </c>
      <c r="F2100" s="889"/>
      <c r="G2100" s="888">
        <v>50</v>
      </c>
      <c r="H2100" s="887">
        <f t="shared" si="144"/>
        <v>3</v>
      </c>
      <c r="I2100" s="887">
        <v>-0.60000000000000009</v>
      </c>
      <c r="J2100" s="771">
        <f t="shared" si="145"/>
        <v>2.2200000000000002</v>
      </c>
      <c r="K2100" s="887">
        <v>1.62</v>
      </c>
      <c r="L2100" s="772">
        <f t="shared" si="146"/>
        <v>29.24</v>
      </c>
    </row>
    <row r="2101" spans="2:12" ht="15.75" x14ac:dyDescent="0.25">
      <c r="B2101" s="893" t="e">
        <v>#N/A</v>
      </c>
      <c r="C2101" s="892" t="s">
        <v>1149</v>
      </c>
      <c r="D2101" s="891">
        <v>43228</v>
      </c>
      <c r="E2101" s="890">
        <v>561.13</v>
      </c>
      <c r="F2101" s="889"/>
      <c r="G2101" s="888">
        <v>50</v>
      </c>
      <c r="H2101" s="887">
        <f t="shared" si="144"/>
        <v>3</v>
      </c>
      <c r="I2101" s="887">
        <v>-11.16</v>
      </c>
      <c r="J2101" s="771">
        <f t="shared" si="145"/>
        <v>41.4</v>
      </c>
      <c r="K2101" s="887">
        <v>30.24</v>
      </c>
      <c r="L2101" s="772">
        <f t="shared" si="146"/>
        <v>530.89</v>
      </c>
    </row>
    <row r="2102" spans="2:12" ht="15.75" x14ac:dyDescent="0.25">
      <c r="B2102" s="893" t="e">
        <v>#N/A</v>
      </c>
      <c r="C2102" s="892" t="s">
        <v>1150</v>
      </c>
      <c r="D2102" s="891">
        <v>43194</v>
      </c>
      <c r="E2102" s="890">
        <v>385.56</v>
      </c>
      <c r="F2102" s="889"/>
      <c r="G2102" s="888">
        <v>50</v>
      </c>
      <c r="H2102" s="887">
        <f t="shared" si="144"/>
        <v>3</v>
      </c>
      <c r="I2102" s="887">
        <v>-7.68</v>
      </c>
      <c r="J2102" s="771">
        <f t="shared" si="145"/>
        <v>29</v>
      </c>
      <c r="K2102" s="887">
        <v>21.32</v>
      </c>
      <c r="L2102" s="772">
        <f t="shared" si="146"/>
        <v>364.24</v>
      </c>
    </row>
    <row r="2103" spans="2:12" ht="15.75" x14ac:dyDescent="0.25">
      <c r="B2103" s="893" t="e">
        <v>#N/A</v>
      </c>
      <c r="C2103" s="892" t="s">
        <v>1151</v>
      </c>
      <c r="D2103" s="891">
        <v>43228</v>
      </c>
      <c r="E2103" s="890">
        <v>182.13</v>
      </c>
      <c r="F2103" s="889"/>
      <c r="G2103" s="888">
        <v>50</v>
      </c>
      <c r="H2103" s="887">
        <f t="shared" si="144"/>
        <v>3</v>
      </c>
      <c r="I2103" s="887">
        <v>-3.5999999999999996</v>
      </c>
      <c r="J2103" s="771">
        <f t="shared" si="145"/>
        <v>13.36</v>
      </c>
      <c r="K2103" s="887">
        <v>9.76</v>
      </c>
      <c r="L2103" s="772">
        <f t="shared" si="146"/>
        <v>172.37</v>
      </c>
    </row>
    <row r="2104" spans="2:12" ht="15.75" x14ac:dyDescent="0.25">
      <c r="B2104" s="893" t="e">
        <v>#N/A</v>
      </c>
      <c r="C2104" s="892" t="s">
        <v>1154</v>
      </c>
      <c r="D2104" s="891">
        <v>43250</v>
      </c>
      <c r="E2104" s="890">
        <v>1318.73</v>
      </c>
      <c r="F2104" s="889"/>
      <c r="G2104" s="888">
        <v>50</v>
      </c>
      <c r="H2104" s="887">
        <f t="shared" si="144"/>
        <v>3</v>
      </c>
      <c r="I2104" s="887">
        <v>-26.400000000000002</v>
      </c>
      <c r="J2104" s="771">
        <f t="shared" si="145"/>
        <v>92.95</v>
      </c>
      <c r="K2104" s="887">
        <v>66.55</v>
      </c>
      <c r="L2104" s="772">
        <f t="shared" si="146"/>
        <v>1252.18</v>
      </c>
    </row>
    <row r="2105" spans="2:12" ht="15.75" x14ac:dyDescent="0.25">
      <c r="B2105" s="893" t="e">
        <v>#N/A</v>
      </c>
      <c r="C2105" s="892" t="s">
        <v>1155</v>
      </c>
      <c r="D2105" s="891">
        <v>43250</v>
      </c>
      <c r="E2105" s="890">
        <v>150.88</v>
      </c>
      <c r="F2105" s="889"/>
      <c r="G2105" s="888">
        <v>50</v>
      </c>
      <c r="H2105" s="887">
        <f t="shared" si="144"/>
        <v>3</v>
      </c>
      <c r="I2105" s="887">
        <v>-3</v>
      </c>
      <c r="J2105" s="771">
        <f t="shared" si="145"/>
        <v>10.559999999999999</v>
      </c>
      <c r="K2105" s="887">
        <v>7.56</v>
      </c>
      <c r="L2105" s="772">
        <f t="shared" si="146"/>
        <v>143.32</v>
      </c>
    </row>
    <row r="2106" spans="2:12" ht="15.75" x14ac:dyDescent="0.25">
      <c r="B2106" s="893" t="e">
        <v>#N/A</v>
      </c>
      <c r="C2106" s="892" t="s">
        <v>1156</v>
      </c>
      <c r="D2106" s="891">
        <v>43199</v>
      </c>
      <c r="E2106" s="890">
        <v>200</v>
      </c>
      <c r="F2106" s="889"/>
      <c r="G2106" s="888">
        <v>50</v>
      </c>
      <c r="H2106" s="887">
        <f t="shared" si="144"/>
        <v>3</v>
      </c>
      <c r="I2106" s="887">
        <v>-3.96</v>
      </c>
      <c r="J2106" s="771">
        <f t="shared" si="145"/>
        <v>13.95</v>
      </c>
      <c r="K2106" s="887">
        <v>9.99</v>
      </c>
      <c r="L2106" s="772">
        <f t="shared" si="146"/>
        <v>190.01</v>
      </c>
    </row>
    <row r="2107" spans="2:12" ht="15.75" x14ac:dyDescent="0.25">
      <c r="B2107" s="893" t="e">
        <v>#N/A</v>
      </c>
      <c r="C2107" s="892" t="s">
        <v>1158</v>
      </c>
      <c r="D2107" s="891">
        <v>43199</v>
      </c>
      <c r="E2107" s="890">
        <v>625.53</v>
      </c>
      <c r="F2107" s="889"/>
      <c r="G2107" s="888">
        <v>50</v>
      </c>
      <c r="H2107" s="887">
        <f t="shared" si="144"/>
        <v>3</v>
      </c>
      <c r="I2107" s="887">
        <v>-12.48</v>
      </c>
      <c r="J2107" s="771">
        <f t="shared" si="145"/>
        <v>43.94</v>
      </c>
      <c r="K2107" s="887">
        <v>31.46</v>
      </c>
      <c r="L2107" s="772">
        <f t="shared" si="146"/>
        <v>594.06999999999994</v>
      </c>
    </row>
    <row r="2108" spans="2:12" ht="15.75" x14ac:dyDescent="0.25">
      <c r="B2108" s="893" t="e">
        <v>#N/A</v>
      </c>
      <c r="C2108" s="892" t="s">
        <v>1157</v>
      </c>
      <c r="D2108" s="891">
        <v>43199</v>
      </c>
      <c r="E2108" s="890">
        <v>72.73</v>
      </c>
      <c r="F2108" s="889"/>
      <c r="G2108" s="888">
        <v>50</v>
      </c>
      <c r="H2108" s="887">
        <f t="shared" si="144"/>
        <v>3</v>
      </c>
      <c r="I2108" s="887">
        <v>-1.44</v>
      </c>
      <c r="J2108" s="771">
        <f t="shared" si="145"/>
        <v>5.07</v>
      </c>
      <c r="K2108" s="887">
        <v>3.63</v>
      </c>
      <c r="L2108" s="772">
        <f t="shared" si="146"/>
        <v>69.100000000000009</v>
      </c>
    </row>
    <row r="2109" spans="2:12" ht="15.75" x14ac:dyDescent="0.25">
      <c r="B2109" s="893" t="e">
        <v>#N/A</v>
      </c>
      <c r="C2109" s="892" t="s">
        <v>1159</v>
      </c>
      <c r="D2109" s="891">
        <v>43237</v>
      </c>
      <c r="E2109" s="890">
        <v>271.87</v>
      </c>
      <c r="F2109" s="889"/>
      <c r="G2109" s="888">
        <v>50</v>
      </c>
      <c r="H2109" s="887">
        <f t="shared" si="144"/>
        <v>3</v>
      </c>
      <c r="I2109" s="887">
        <v>-5.4</v>
      </c>
      <c r="J2109" s="771">
        <f t="shared" si="145"/>
        <v>18.810000000000002</v>
      </c>
      <c r="K2109" s="887">
        <v>13.41</v>
      </c>
      <c r="L2109" s="772">
        <f t="shared" si="146"/>
        <v>258.45999999999998</v>
      </c>
    </row>
    <row r="2110" spans="2:12" ht="15.75" x14ac:dyDescent="0.25">
      <c r="B2110" s="893" t="e">
        <v>#N/A</v>
      </c>
      <c r="C2110" s="892" t="s">
        <v>1161</v>
      </c>
      <c r="D2110" s="891">
        <v>43293</v>
      </c>
      <c r="E2110" s="890">
        <v>249.63</v>
      </c>
      <c r="F2110" s="889"/>
      <c r="G2110" s="888">
        <v>40</v>
      </c>
      <c r="H2110" s="887">
        <f t="shared" si="144"/>
        <v>3</v>
      </c>
      <c r="I2110" s="887">
        <v>-6.24</v>
      </c>
      <c r="J2110" s="771">
        <f t="shared" si="145"/>
        <v>20.28</v>
      </c>
      <c r="K2110" s="887">
        <v>14.04</v>
      </c>
      <c r="L2110" s="772">
        <f t="shared" si="146"/>
        <v>235.59</v>
      </c>
    </row>
    <row r="2111" spans="2:12" ht="15.75" x14ac:dyDescent="0.25">
      <c r="B2111" s="893" t="e">
        <v>#N/A</v>
      </c>
      <c r="C2111" s="892" t="s">
        <v>1162</v>
      </c>
      <c r="D2111" s="891">
        <v>43250</v>
      </c>
      <c r="E2111" s="890">
        <v>145.56</v>
      </c>
      <c r="F2111" s="889"/>
      <c r="G2111" s="888">
        <v>40</v>
      </c>
      <c r="H2111" s="887">
        <f t="shared" si="144"/>
        <v>3</v>
      </c>
      <c r="I2111" s="887">
        <v>-3.5999999999999996</v>
      </c>
      <c r="J2111" s="771">
        <f t="shared" si="145"/>
        <v>11.399999999999999</v>
      </c>
      <c r="K2111" s="887">
        <v>7.8</v>
      </c>
      <c r="L2111" s="772">
        <f t="shared" si="146"/>
        <v>137.76</v>
      </c>
    </row>
    <row r="2112" spans="2:12" ht="15.75" x14ac:dyDescent="0.25">
      <c r="B2112" s="893" t="e">
        <v>#N/A</v>
      </c>
      <c r="C2112" s="892" t="s">
        <v>1163</v>
      </c>
      <c r="D2112" s="891">
        <v>43327</v>
      </c>
      <c r="E2112" s="890">
        <v>75.95</v>
      </c>
      <c r="F2112" s="889"/>
      <c r="G2112" s="888">
        <v>40</v>
      </c>
      <c r="H2112" s="887">
        <f t="shared" si="144"/>
        <v>3</v>
      </c>
      <c r="I2112" s="887">
        <v>-1.92</v>
      </c>
      <c r="J2112" s="771">
        <f t="shared" si="145"/>
        <v>6.08</v>
      </c>
      <c r="K2112" s="887">
        <v>4.16</v>
      </c>
      <c r="L2112" s="772">
        <f t="shared" si="146"/>
        <v>71.790000000000006</v>
      </c>
    </row>
    <row r="2113" spans="2:12" ht="15.75" x14ac:dyDescent="0.25">
      <c r="B2113" s="893" t="e">
        <v>#N/A</v>
      </c>
      <c r="C2113" s="892" t="s">
        <v>1164</v>
      </c>
      <c r="D2113" s="891">
        <v>43432</v>
      </c>
      <c r="E2113" s="890">
        <v>341.08</v>
      </c>
      <c r="F2113" s="889"/>
      <c r="G2113" s="888">
        <v>40</v>
      </c>
      <c r="H2113" s="887">
        <f t="shared" si="144"/>
        <v>3</v>
      </c>
      <c r="I2113" s="887">
        <v>-8.52</v>
      </c>
      <c r="J2113" s="771">
        <f t="shared" si="145"/>
        <v>26.27</v>
      </c>
      <c r="K2113" s="887">
        <v>17.75</v>
      </c>
      <c r="L2113" s="772">
        <f t="shared" si="146"/>
        <v>323.33</v>
      </c>
    </row>
    <row r="2114" spans="2:12" ht="15.75" x14ac:dyDescent="0.25">
      <c r="B2114" s="893" t="e">
        <v>#N/A</v>
      </c>
      <c r="C2114" s="892" t="s">
        <v>1165</v>
      </c>
      <c r="D2114" s="891">
        <v>43375</v>
      </c>
      <c r="E2114" s="890">
        <v>1639.63</v>
      </c>
      <c r="F2114" s="889"/>
      <c r="G2114" s="888">
        <v>40</v>
      </c>
      <c r="H2114" s="887">
        <f t="shared" si="144"/>
        <v>3</v>
      </c>
      <c r="I2114" s="887">
        <v>-41.04</v>
      </c>
      <c r="J2114" s="771">
        <f t="shared" si="145"/>
        <v>126.53999999999999</v>
      </c>
      <c r="K2114" s="887">
        <v>85.5</v>
      </c>
      <c r="L2114" s="772">
        <f t="shared" si="146"/>
        <v>1554.13</v>
      </c>
    </row>
    <row r="2115" spans="2:12" ht="15.75" x14ac:dyDescent="0.25">
      <c r="B2115" s="893" t="e">
        <v>#N/A</v>
      </c>
      <c r="C2115" s="892" t="s">
        <v>1202</v>
      </c>
      <c r="D2115" s="891">
        <v>43432</v>
      </c>
      <c r="E2115" s="890">
        <v>7.34</v>
      </c>
      <c r="F2115" s="889"/>
      <c r="G2115" s="888">
        <v>40</v>
      </c>
      <c r="H2115" s="887">
        <f t="shared" si="144"/>
        <v>3</v>
      </c>
      <c r="I2115" s="887">
        <v>-0.24</v>
      </c>
      <c r="J2115" s="771">
        <f t="shared" si="145"/>
        <v>0.7</v>
      </c>
      <c r="K2115" s="887">
        <v>0.46</v>
      </c>
      <c r="L2115" s="772">
        <f t="shared" si="146"/>
        <v>6.88</v>
      </c>
    </row>
    <row r="2116" spans="2:12" ht="15.75" x14ac:dyDescent="0.25">
      <c r="B2116" s="893" t="e">
        <v>#N/A</v>
      </c>
      <c r="C2116" s="892" t="s">
        <v>1166</v>
      </c>
      <c r="D2116" s="891">
        <v>43367</v>
      </c>
      <c r="E2116" s="890">
        <v>1685.26</v>
      </c>
      <c r="F2116" s="889"/>
      <c r="G2116" s="888">
        <v>40</v>
      </c>
      <c r="H2116" s="887">
        <f t="shared" si="144"/>
        <v>3</v>
      </c>
      <c r="I2116" s="887">
        <v>-42.120000000000005</v>
      </c>
      <c r="J2116" s="771">
        <f t="shared" si="145"/>
        <v>122.85000000000001</v>
      </c>
      <c r="K2116" s="887">
        <v>80.73</v>
      </c>
      <c r="L2116" s="772">
        <f t="shared" si="146"/>
        <v>1604.53</v>
      </c>
    </row>
    <row r="2117" spans="2:12" ht="15.75" x14ac:dyDescent="0.25">
      <c r="B2117" s="893" t="e">
        <v>#N/A</v>
      </c>
      <c r="C2117" s="892" t="s">
        <v>1167</v>
      </c>
      <c r="D2117" s="891">
        <v>43259</v>
      </c>
      <c r="E2117" s="890">
        <v>456.65</v>
      </c>
      <c r="F2117" s="889"/>
      <c r="G2117" s="888">
        <v>40</v>
      </c>
      <c r="H2117" s="887">
        <f t="shared" si="144"/>
        <v>3</v>
      </c>
      <c r="I2117" s="887">
        <v>-11.4</v>
      </c>
      <c r="J2117" s="771">
        <f t="shared" si="145"/>
        <v>33.25</v>
      </c>
      <c r="K2117" s="887">
        <v>21.85</v>
      </c>
      <c r="L2117" s="772">
        <f t="shared" si="146"/>
        <v>434.79999999999995</v>
      </c>
    </row>
    <row r="2118" spans="2:12" ht="15.75" x14ac:dyDescent="0.25">
      <c r="B2118" s="893" t="e">
        <v>#N/A</v>
      </c>
      <c r="C2118" s="892" t="s">
        <v>1168</v>
      </c>
      <c r="D2118" s="891">
        <v>43339</v>
      </c>
      <c r="E2118" s="890">
        <v>982.1</v>
      </c>
      <c r="F2118" s="889"/>
      <c r="G2118" s="888">
        <v>40</v>
      </c>
      <c r="H2118" s="887">
        <f t="shared" si="144"/>
        <v>3</v>
      </c>
      <c r="I2118" s="887">
        <v>-24.599999999999998</v>
      </c>
      <c r="J2118" s="771">
        <f t="shared" si="145"/>
        <v>71.75</v>
      </c>
      <c r="K2118" s="887">
        <v>47.15</v>
      </c>
      <c r="L2118" s="772">
        <f t="shared" si="146"/>
        <v>934.95</v>
      </c>
    </row>
    <row r="2119" spans="2:12" ht="15.75" x14ac:dyDescent="0.25">
      <c r="B2119" s="893" t="e">
        <v>#N/A</v>
      </c>
      <c r="C2119" s="892" t="s">
        <v>1169</v>
      </c>
      <c r="D2119" s="891">
        <v>43461</v>
      </c>
      <c r="E2119" s="890">
        <v>95.54</v>
      </c>
      <c r="F2119" s="889"/>
      <c r="G2119" s="888">
        <v>40</v>
      </c>
      <c r="H2119" s="887">
        <f t="shared" si="144"/>
        <v>3</v>
      </c>
      <c r="I2119" s="887">
        <v>-2.4000000000000004</v>
      </c>
      <c r="J2119" s="771">
        <f t="shared" si="145"/>
        <v>6.6000000000000005</v>
      </c>
      <c r="K2119" s="887">
        <v>4.2</v>
      </c>
      <c r="L2119" s="772">
        <f t="shared" si="146"/>
        <v>91.34</v>
      </c>
    </row>
    <row r="2120" spans="2:12" ht="15.75" x14ac:dyDescent="0.25">
      <c r="B2120" s="893" t="e">
        <v>#N/A</v>
      </c>
      <c r="C2120" s="892" t="s">
        <v>1165</v>
      </c>
      <c r="D2120" s="891">
        <v>43375</v>
      </c>
      <c r="E2120" s="890">
        <v>5</v>
      </c>
      <c r="F2120" s="889"/>
      <c r="G2120" s="888">
        <v>40</v>
      </c>
      <c r="H2120" s="887">
        <f t="shared" ref="H2120:H2183" si="147">IF(E2120&lt;&gt;"",IF((TestEOY-D2120)/365&gt;G2120,G2120,ROUNDUP(((TestEOY-D2120)/365),0)),"")</f>
        <v>3</v>
      </c>
      <c r="I2120" s="887">
        <v>-0.12</v>
      </c>
      <c r="J2120" s="771">
        <f t="shared" ref="J2120:J2183" si="148">K2120-I2120</f>
        <v>0.32999999999999996</v>
      </c>
      <c r="K2120" s="887">
        <v>0.21</v>
      </c>
      <c r="L2120" s="772">
        <f t="shared" ref="L2120:L2183" si="149">IFERROR(IF(K2120&gt;E2120,0,(+E2120-K2120))-F2120,"")</f>
        <v>4.79</v>
      </c>
    </row>
    <row r="2121" spans="2:12" ht="15.75" x14ac:dyDescent="0.25">
      <c r="B2121" s="893" t="e">
        <v>#N/A</v>
      </c>
      <c r="C2121" s="892" t="s">
        <v>1170</v>
      </c>
      <c r="D2121" s="891">
        <v>43530</v>
      </c>
      <c r="E2121" s="890">
        <v>60.95</v>
      </c>
      <c r="F2121" s="889"/>
      <c r="G2121" s="888">
        <v>40</v>
      </c>
      <c r="H2121" s="887">
        <f t="shared" si="147"/>
        <v>2</v>
      </c>
      <c r="I2121" s="887">
        <v>-1.56</v>
      </c>
      <c r="J2121" s="771">
        <f t="shared" si="148"/>
        <v>4.03</v>
      </c>
      <c r="K2121" s="887">
        <v>2.4700000000000002</v>
      </c>
      <c r="L2121" s="772">
        <f t="shared" si="149"/>
        <v>58.480000000000004</v>
      </c>
    </row>
    <row r="2122" spans="2:12" ht="15.75" x14ac:dyDescent="0.25">
      <c r="B2122" s="893" t="e">
        <v>#N/A</v>
      </c>
      <c r="C2122" s="892" t="s">
        <v>1171</v>
      </c>
      <c r="D2122" s="891">
        <v>43481</v>
      </c>
      <c r="E2122" s="890">
        <v>95.5</v>
      </c>
      <c r="F2122" s="889"/>
      <c r="G2122" s="888">
        <v>40</v>
      </c>
      <c r="H2122" s="887">
        <f t="shared" si="147"/>
        <v>2</v>
      </c>
      <c r="I2122" s="887">
        <v>-2.4000000000000004</v>
      </c>
      <c r="J2122" s="771">
        <f t="shared" si="148"/>
        <v>6</v>
      </c>
      <c r="K2122" s="887">
        <v>3.6</v>
      </c>
      <c r="L2122" s="772">
        <f t="shared" si="149"/>
        <v>91.9</v>
      </c>
    </row>
    <row r="2123" spans="2:12" ht="15.75" x14ac:dyDescent="0.25">
      <c r="B2123" s="893" t="e">
        <v>#N/A</v>
      </c>
      <c r="C2123" s="892" t="s">
        <v>1172</v>
      </c>
      <c r="D2123" s="891">
        <v>43480</v>
      </c>
      <c r="E2123" s="890">
        <v>92.18</v>
      </c>
      <c r="F2123" s="889"/>
      <c r="G2123" s="888">
        <v>40</v>
      </c>
      <c r="H2123" s="887">
        <f t="shared" si="147"/>
        <v>2</v>
      </c>
      <c r="I2123" s="887">
        <v>-2.2800000000000002</v>
      </c>
      <c r="J2123" s="771">
        <f t="shared" si="148"/>
        <v>5.51</v>
      </c>
      <c r="K2123" s="887">
        <v>3.23</v>
      </c>
      <c r="L2123" s="772">
        <f t="shared" si="149"/>
        <v>88.95</v>
      </c>
    </row>
    <row r="2124" spans="2:12" ht="15.75" x14ac:dyDescent="0.25">
      <c r="B2124" s="893" t="e">
        <v>#N/A</v>
      </c>
      <c r="C2124" s="892" t="s">
        <v>1154</v>
      </c>
      <c r="D2124" s="891">
        <v>43250</v>
      </c>
      <c r="E2124" s="890">
        <v>-0.81</v>
      </c>
      <c r="F2124" s="889"/>
      <c r="G2124" s="888">
        <v>40</v>
      </c>
      <c r="H2124" s="887">
        <f t="shared" si="147"/>
        <v>3</v>
      </c>
      <c r="I2124" s="887">
        <v>0</v>
      </c>
      <c r="J2124" s="771">
        <f t="shared" si="148"/>
        <v>0</v>
      </c>
      <c r="K2124" s="887">
        <v>0</v>
      </c>
      <c r="L2124" s="772">
        <f t="shared" si="149"/>
        <v>0</v>
      </c>
    </row>
    <row r="2125" spans="2:12" ht="15.75" x14ac:dyDescent="0.25">
      <c r="B2125" s="893" t="e">
        <v>#N/A</v>
      </c>
      <c r="C2125" s="892" t="s">
        <v>1173</v>
      </c>
      <c r="D2125" s="891">
        <v>43738</v>
      </c>
      <c r="E2125" s="890">
        <v>184.01</v>
      </c>
      <c r="F2125" s="889"/>
      <c r="G2125" s="888">
        <v>40</v>
      </c>
      <c r="H2125" s="887">
        <f t="shared" si="147"/>
        <v>2</v>
      </c>
      <c r="I2125" s="887">
        <v>-4.5600000000000005</v>
      </c>
      <c r="J2125" s="771">
        <f t="shared" si="148"/>
        <v>10.260000000000002</v>
      </c>
      <c r="K2125" s="887">
        <v>5.7</v>
      </c>
      <c r="L2125" s="772">
        <f t="shared" si="149"/>
        <v>178.31</v>
      </c>
    </row>
    <row r="2126" spans="2:12" ht="15.75" x14ac:dyDescent="0.25">
      <c r="B2126" s="893" t="e">
        <v>#N/A</v>
      </c>
      <c r="C2126" s="892" t="s">
        <v>1174</v>
      </c>
      <c r="D2126" s="891">
        <v>43595</v>
      </c>
      <c r="E2126" s="890">
        <v>29.86</v>
      </c>
      <c r="F2126" s="889"/>
      <c r="G2126" s="888">
        <v>40</v>
      </c>
      <c r="H2126" s="887">
        <f t="shared" si="147"/>
        <v>2</v>
      </c>
      <c r="I2126" s="887">
        <v>-0.72</v>
      </c>
      <c r="J2126" s="771">
        <f t="shared" si="148"/>
        <v>1.56</v>
      </c>
      <c r="K2126" s="887">
        <v>0.84</v>
      </c>
      <c r="L2126" s="772">
        <f t="shared" si="149"/>
        <v>29.02</v>
      </c>
    </row>
    <row r="2127" spans="2:12" ht="15.75" x14ac:dyDescent="0.25">
      <c r="B2127" s="893" t="e">
        <v>#N/A</v>
      </c>
      <c r="C2127" s="892" t="s">
        <v>1175</v>
      </c>
      <c r="D2127" s="891">
        <v>43724</v>
      </c>
      <c r="E2127" s="890">
        <v>113.38</v>
      </c>
      <c r="F2127" s="889"/>
      <c r="G2127" s="888">
        <v>40</v>
      </c>
      <c r="H2127" s="887">
        <f t="shared" si="147"/>
        <v>2</v>
      </c>
      <c r="I2127" s="887">
        <v>-2.88</v>
      </c>
      <c r="J2127" s="771">
        <f t="shared" si="148"/>
        <v>6.24</v>
      </c>
      <c r="K2127" s="887">
        <v>3.36</v>
      </c>
      <c r="L2127" s="772">
        <f t="shared" si="149"/>
        <v>110.02</v>
      </c>
    </row>
    <row r="2128" spans="2:12" ht="15.75" x14ac:dyDescent="0.25">
      <c r="B2128" s="893" t="e">
        <v>#N/A</v>
      </c>
      <c r="C2128" s="892" t="s">
        <v>1176</v>
      </c>
      <c r="D2128" s="891">
        <v>43803</v>
      </c>
      <c r="E2128" s="890">
        <v>1858</v>
      </c>
      <c r="F2128" s="889"/>
      <c r="G2128" s="888">
        <v>40</v>
      </c>
      <c r="H2128" s="887">
        <f t="shared" si="147"/>
        <v>2</v>
      </c>
      <c r="I2128" s="887">
        <v>-46.44</v>
      </c>
      <c r="J2128" s="771">
        <f t="shared" si="148"/>
        <v>96.75</v>
      </c>
      <c r="K2128" s="887">
        <v>50.31</v>
      </c>
      <c r="L2128" s="772">
        <f t="shared" si="149"/>
        <v>1807.69</v>
      </c>
    </row>
    <row r="2129" spans="2:12" ht="15.75" x14ac:dyDescent="0.25">
      <c r="B2129" s="893" t="e">
        <v>#N/A</v>
      </c>
      <c r="C2129" s="892" t="s">
        <v>1177</v>
      </c>
      <c r="D2129" s="891">
        <v>43775</v>
      </c>
      <c r="E2129" s="890">
        <v>111.69</v>
      </c>
      <c r="F2129" s="889"/>
      <c r="G2129" s="888">
        <v>40</v>
      </c>
      <c r="H2129" s="887">
        <f t="shared" si="147"/>
        <v>2</v>
      </c>
      <c r="I2129" s="887">
        <v>-2.7600000000000002</v>
      </c>
      <c r="J2129" s="771">
        <f t="shared" si="148"/>
        <v>5.75</v>
      </c>
      <c r="K2129" s="887">
        <v>2.99</v>
      </c>
      <c r="L2129" s="772">
        <f t="shared" si="149"/>
        <v>108.7</v>
      </c>
    </row>
    <row r="2130" spans="2:12" ht="15.75" x14ac:dyDescent="0.25">
      <c r="B2130" s="893" t="e">
        <v>#N/A</v>
      </c>
      <c r="C2130" s="892" t="s">
        <v>1178</v>
      </c>
      <c r="D2130" s="891">
        <v>43788</v>
      </c>
      <c r="E2130" s="890">
        <v>26.65</v>
      </c>
      <c r="F2130" s="889"/>
      <c r="G2130" s="888">
        <v>40</v>
      </c>
      <c r="H2130" s="887">
        <f t="shared" si="147"/>
        <v>2</v>
      </c>
      <c r="I2130" s="887">
        <v>-0.72</v>
      </c>
      <c r="J2130" s="771">
        <f t="shared" si="148"/>
        <v>1.5</v>
      </c>
      <c r="K2130" s="887">
        <v>0.78</v>
      </c>
      <c r="L2130" s="772">
        <f t="shared" si="149"/>
        <v>25.869999999999997</v>
      </c>
    </row>
    <row r="2131" spans="2:12" ht="15.75" x14ac:dyDescent="0.25">
      <c r="B2131" s="893" t="e">
        <v>#N/A</v>
      </c>
      <c r="C2131" s="892" t="s">
        <v>1179</v>
      </c>
      <c r="D2131" s="891">
        <v>43794</v>
      </c>
      <c r="E2131" s="890">
        <v>29.66</v>
      </c>
      <c r="F2131" s="889"/>
      <c r="G2131" s="888">
        <v>40</v>
      </c>
      <c r="H2131" s="887">
        <f t="shared" si="147"/>
        <v>2</v>
      </c>
      <c r="I2131" s="887">
        <v>-0.72</v>
      </c>
      <c r="J2131" s="771">
        <f t="shared" si="148"/>
        <v>1.5</v>
      </c>
      <c r="K2131" s="887">
        <v>0.78</v>
      </c>
      <c r="L2131" s="772">
        <f t="shared" si="149"/>
        <v>28.88</v>
      </c>
    </row>
    <row r="2132" spans="2:12" ht="15.75" x14ac:dyDescent="0.25">
      <c r="B2132" s="893" t="e">
        <v>#N/A</v>
      </c>
      <c r="C2132" s="892" t="s">
        <v>1180</v>
      </c>
      <c r="D2132" s="891">
        <v>43844</v>
      </c>
      <c r="E2132" s="890">
        <v>11.88</v>
      </c>
      <c r="F2132" s="889"/>
      <c r="G2132" s="888">
        <v>40</v>
      </c>
      <c r="H2132" s="887">
        <f t="shared" si="147"/>
        <v>1</v>
      </c>
      <c r="I2132" s="887">
        <v>-0.24</v>
      </c>
      <c r="J2132" s="771">
        <f t="shared" si="148"/>
        <v>0.45999999999999996</v>
      </c>
      <c r="K2132" s="887">
        <v>0.22</v>
      </c>
      <c r="L2132" s="772">
        <f t="shared" si="149"/>
        <v>11.66</v>
      </c>
    </row>
    <row r="2133" spans="2:12" ht="15.75" x14ac:dyDescent="0.25">
      <c r="B2133" s="893" t="e">
        <v>#N/A</v>
      </c>
      <c r="C2133" s="892" t="s">
        <v>1181</v>
      </c>
      <c r="D2133" s="891">
        <v>43900</v>
      </c>
      <c r="E2133" s="890">
        <v>101.78</v>
      </c>
      <c r="F2133" s="889"/>
      <c r="G2133" s="888">
        <v>40</v>
      </c>
      <c r="H2133" s="887">
        <f t="shared" si="147"/>
        <v>1</v>
      </c>
      <c r="I2133" s="887">
        <v>-2.52</v>
      </c>
      <c r="J2133" s="771">
        <f t="shared" si="148"/>
        <v>4.62</v>
      </c>
      <c r="K2133" s="887">
        <v>2.1</v>
      </c>
      <c r="L2133" s="772">
        <f t="shared" si="149"/>
        <v>99.68</v>
      </c>
    </row>
    <row r="2134" spans="2:12" ht="15.75" x14ac:dyDescent="0.25">
      <c r="B2134" s="893" t="e">
        <v>#N/A</v>
      </c>
      <c r="C2134" s="892" t="s">
        <v>1184</v>
      </c>
      <c r="D2134" s="891">
        <v>43747</v>
      </c>
      <c r="E2134" s="890">
        <v>81.27</v>
      </c>
      <c r="F2134" s="889"/>
      <c r="G2134" s="888">
        <v>40</v>
      </c>
      <c r="H2134" s="887">
        <f t="shared" si="147"/>
        <v>2</v>
      </c>
      <c r="I2134" s="887">
        <v>-2.04</v>
      </c>
      <c r="J2134" s="771">
        <f t="shared" si="148"/>
        <v>3.5700000000000003</v>
      </c>
      <c r="K2134" s="887">
        <v>1.53</v>
      </c>
      <c r="L2134" s="772">
        <f t="shared" si="149"/>
        <v>79.739999999999995</v>
      </c>
    </row>
    <row r="2135" spans="2:12" ht="15.75" x14ac:dyDescent="0.25">
      <c r="B2135" s="893" t="e">
        <v>#N/A</v>
      </c>
      <c r="C2135" s="892" t="s">
        <v>1185</v>
      </c>
      <c r="D2135" s="891">
        <v>42735</v>
      </c>
      <c r="E2135" s="890">
        <v>2.6</v>
      </c>
      <c r="F2135" s="889"/>
      <c r="G2135" s="888">
        <v>40</v>
      </c>
      <c r="H2135" s="887">
        <f t="shared" si="147"/>
        <v>5</v>
      </c>
      <c r="I2135" s="887">
        <v>-0.12</v>
      </c>
      <c r="J2135" s="771">
        <f t="shared" si="148"/>
        <v>0.21</v>
      </c>
      <c r="K2135" s="887">
        <v>0.09</v>
      </c>
      <c r="L2135" s="772">
        <f t="shared" si="149"/>
        <v>2.5100000000000002</v>
      </c>
    </row>
    <row r="2136" spans="2:12" ht="15.75" x14ac:dyDescent="0.25">
      <c r="B2136" s="893" t="e">
        <v>#N/A</v>
      </c>
      <c r="C2136" s="892" t="s">
        <v>1186</v>
      </c>
      <c r="D2136" s="891">
        <v>43728</v>
      </c>
      <c r="E2136" s="890">
        <v>2719.2</v>
      </c>
      <c r="F2136" s="889"/>
      <c r="G2136" s="888">
        <v>40</v>
      </c>
      <c r="H2136" s="887">
        <f t="shared" si="147"/>
        <v>2</v>
      </c>
      <c r="I2136" s="887">
        <v>-68.039999999999992</v>
      </c>
      <c r="J2136" s="771">
        <f t="shared" si="148"/>
        <v>119.01999999999998</v>
      </c>
      <c r="K2136" s="887">
        <v>50.98</v>
      </c>
      <c r="L2136" s="772">
        <f t="shared" si="149"/>
        <v>2668.22</v>
      </c>
    </row>
    <row r="2137" spans="2:12" ht="15.75" x14ac:dyDescent="0.25">
      <c r="B2137" s="893" t="e">
        <v>#N/A</v>
      </c>
      <c r="C2137" s="892" t="s">
        <v>1187</v>
      </c>
      <c r="D2137" s="891">
        <v>43728</v>
      </c>
      <c r="E2137" s="890">
        <v>383.12</v>
      </c>
      <c r="F2137" s="889"/>
      <c r="G2137" s="888">
        <v>40</v>
      </c>
      <c r="H2137" s="887">
        <f t="shared" si="147"/>
        <v>2</v>
      </c>
      <c r="I2137" s="887">
        <v>-9.6000000000000014</v>
      </c>
      <c r="J2137" s="771">
        <f t="shared" si="148"/>
        <v>16.8</v>
      </c>
      <c r="K2137" s="887">
        <v>7.2</v>
      </c>
      <c r="L2137" s="772">
        <f t="shared" si="149"/>
        <v>375.92</v>
      </c>
    </row>
    <row r="2138" spans="2:12" ht="15.75" x14ac:dyDescent="0.25">
      <c r="B2138" s="893" t="e">
        <v>#N/A</v>
      </c>
      <c r="C2138" s="892" t="s">
        <v>1188</v>
      </c>
      <c r="D2138" s="891">
        <v>43921</v>
      </c>
      <c r="E2138" s="890">
        <v>92.47</v>
      </c>
      <c r="F2138" s="889"/>
      <c r="G2138" s="888">
        <v>40</v>
      </c>
      <c r="H2138" s="887">
        <f t="shared" si="147"/>
        <v>1</v>
      </c>
      <c r="I2138" s="887">
        <v>-2.2800000000000002</v>
      </c>
      <c r="J2138" s="771">
        <f t="shared" si="148"/>
        <v>3.99</v>
      </c>
      <c r="K2138" s="887">
        <v>1.71</v>
      </c>
      <c r="L2138" s="772">
        <f t="shared" si="149"/>
        <v>90.76</v>
      </c>
    </row>
    <row r="2139" spans="2:12" ht="15.75" x14ac:dyDescent="0.25">
      <c r="B2139" s="893" t="e">
        <v>#N/A</v>
      </c>
      <c r="C2139" s="892" t="s">
        <v>1189</v>
      </c>
      <c r="D2139" s="891">
        <v>43923</v>
      </c>
      <c r="E2139" s="890">
        <v>100.91</v>
      </c>
      <c r="F2139" s="889"/>
      <c r="G2139" s="888">
        <v>40</v>
      </c>
      <c r="H2139" s="887">
        <f t="shared" si="147"/>
        <v>1</v>
      </c>
      <c r="I2139" s="887">
        <v>-2.52</v>
      </c>
      <c r="J2139" s="771">
        <f t="shared" si="148"/>
        <v>4.2</v>
      </c>
      <c r="K2139" s="887">
        <v>1.68</v>
      </c>
      <c r="L2139" s="772">
        <f t="shared" si="149"/>
        <v>99.22999999999999</v>
      </c>
    </row>
    <row r="2140" spans="2:12" ht="15.75" x14ac:dyDescent="0.25">
      <c r="B2140" s="893" t="e">
        <v>#N/A</v>
      </c>
      <c r="C2140" s="892" t="s">
        <v>1190</v>
      </c>
      <c r="D2140" s="891">
        <v>43958</v>
      </c>
      <c r="E2140" s="890">
        <v>67.47</v>
      </c>
      <c r="F2140" s="889"/>
      <c r="G2140" s="888">
        <v>40</v>
      </c>
      <c r="H2140" s="887">
        <f t="shared" si="147"/>
        <v>1</v>
      </c>
      <c r="I2140" s="887">
        <v>-1.6800000000000002</v>
      </c>
      <c r="J2140" s="771">
        <f t="shared" si="148"/>
        <v>2.66</v>
      </c>
      <c r="K2140" s="887">
        <v>0.98</v>
      </c>
      <c r="L2140" s="772">
        <f t="shared" si="149"/>
        <v>66.489999999999995</v>
      </c>
    </row>
    <row r="2141" spans="2:12" ht="15.75" x14ac:dyDescent="0.25">
      <c r="B2141" s="893" t="e">
        <v>#N/A</v>
      </c>
      <c r="C2141" s="892" t="s">
        <v>1191</v>
      </c>
      <c r="D2141" s="891">
        <v>43832</v>
      </c>
      <c r="E2141" s="890">
        <v>1183.1099999999999</v>
      </c>
      <c r="F2141" s="889"/>
      <c r="G2141" s="888">
        <v>40</v>
      </c>
      <c r="H2141" s="887">
        <f t="shared" si="147"/>
        <v>1</v>
      </c>
      <c r="I2141" s="887">
        <v>-29.52</v>
      </c>
      <c r="J2141" s="771">
        <f t="shared" si="148"/>
        <v>44.28</v>
      </c>
      <c r="K2141" s="887">
        <v>14.76</v>
      </c>
      <c r="L2141" s="772">
        <f t="shared" si="149"/>
        <v>1168.3499999999999</v>
      </c>
    </row>
    <row r="2142" spans="2:12" ht="15.75" x14ac:dyDescent="0.25">
      <c r="B2142" s="893" t="e">
        <v>#N/A</v>
      </c>
      <c r="C2142" s="892" t="s">
        <v>1192</v>
      </c>
      <c r="D2142" s="891">
        <v>43998</v>
      </c>
      <c r="E2142" s="890">
        <v>42.52</v>
      </c>
      <c r="F2142" s="889"/>
      <c r="G2142" s="888">
        <v>40</v>
      </c>
      <c r="H2142" s="887">
        <f t="shared" si="147"/>
        <v>1</v>
      </c>
      <c r="I2142" s="887">
        <v>-1.08</v>
      </c>
      <c r="J2142" s="771">
        <f t="shared" si="148"/>
        <v>1.62</v>
      </c>
      <c r="K2142" s="887">
        <v>0.54</v>
      </c>
      <c r="L2142" s="772">
        <f t="shared" si="149"/>
        <v>41.980000000000004</v>
      </c>
    </row>
    <row r="2143" spans="2:12" ht="15.75" x14ac:dyDescent="0.25">
      <c r="B2143" s="893" t="e">
        <v>#N/A</v>
      </c>
      <c r="C2143" s="892" t="s">
        <v>1193</v>
      </c>
      <c r="D2143" s="891">
        <v>43998</v>
      </c>
      <c r="E2143" s="890">
        <v>84.76</v>
      </c>
      <c r="F2143" s="889"/>
      <c r="G2143" s="888">
        <v>40</v>
      </c>
      <c r="H2143" s="887">
        <f t="shared" si="147"/>
        <v>1</v>
      </c>
      <c r="I2143" s="887">
        <v>-2.16</v>
      </c>
      <c r="J2143" s="771">
        <f t="shared" si="148"/>
        <v>3.06</v>
      </c>
      <c r="K2143" s="887">
        <v>0.9</v>
      </c>
      <c r="L2143" s="772">
        <f t="shared" si="149"/>
        <v>83.86</v>
      </c>
    </row>
    <row r="2144" spans="2:12" ht="15.75" x14ac:dyDescent="0.25">
      <c r="B2144" s="893" t="e">
        <v>#N/A</v>
      </c>
      <c r="C2144" s="892" t="s">
        <v>1194</v>
      </c>
      <c r="D2144" s="891">
        <v>43775</v>
      </c>
      <c r="E2144" s="890">
        <v>66.819999999999993</v>
      </c>
      <c r="F2144" s="889"/>
      <c r="G2144" s="888">
        <v>40</v>
      </c>
      <c r="H2144" s="887">
        <f t="shared" si="147"/>
        <v>2</v>
      </c>
      <c r="I2144" s="887">
        <v>-1.6800000000000002</v>
      </c>
      <c r="J2144" s="771">
        <f t="shared" si="148"/>
        <v>2.38</v>
      </c>
      <c r="K2144" s="887">
        <v>0.7</v>
      </c>
      <c r="L2144" s="772">
        <f t="shared" si="149"/>
        <v>66.11999999999999</v>
      </c>
    </row>
    <row r="2145" spans="2:12" ht="15.75" x14ac:dyDescent="0.25">
      <c r="B2145" s="893" t="e">
        <v>#N/A</v>
      </c>
      <c r="C2145" s="892" t="s">
        <v>1195</v>
      </c>
      <c r="D2145" s="891">
        <v>43724</v>
      </c>
      <c r="E2145" s="890">
        <v>35.28</v>
      </c>
      <c r="F2145" s="889"/>
      <c r="G2145" s="888">
        <v>40</v>
      </c>
      <c r="H2145" s="887">
        <f t="shared" si="147"/>
        <v>2</v>
      </c>
      <c r="I2145" s="887">
        <v>-0.84000000000000008</v>
      </c>
      <c r="J2145" s="771">
        <f t="shared" si="148"/>
        <v>1.19</v>
      </c>
      <c r="K2145" s="887">
        <v>0.35</v>
      </c>
      <c r="L2145" s="772">
        <f t="shared" si="149"/>
        <v>34.93</v>
      </c>
    </row>
    <row r="2146" spans="2:12" ht="15.75" x14ac:dyDescent="0.25">
      <c r="B2146" s="893" t="e">
        <v>#N/A</v>
      </c>
      <c r="C2146" s="892" t="s">
        <v>1196</v>
      </c>
      <c r="D2146" s="891">
        <v>44061</v>
      </c>
      <c r="E2146" s="890">
        <v>132.58000000000001</v>
      </c>
      <c r="F2146" s="889"/>
      <c r="G2146" s="888">
        <v>40</v>
      </c>
      <c r="H2146" s="887">
        <f t="shared" si="147"/>
        <v>1</v>
      </c>
      <c r="I2146" s="887">
        <v>-3.3600000000000003</v>
      </c>
      <c r="J2146" s="771">
        <f t="shared" si="148"/>
        <v>3.9200000000000004</v>
      </c>
      <c r="K2146" s="887">
        <v>0.56000000000000005</v>
      </c>
      <c r="L2146" s="772">
        <f t="shared" si="149"/>
        <v>132.02000000000001</v>
      </c>
    </row>
    <row r="2147" spans="2:12" ht="15.75" x14ac:dyDescent="0.25">
      <c r="B2147" s="893" t="e">
        <v>#N/A</v>
      </c>
      <c r="C2147" s="892" t="s">
        <v>1197</v>
      </c>
      <c r="D2147" s="891">
        <v>44129</v>
      </c>
      <c r="E2147" s="890">
        <v>64.83</v>
      </c>
      <c r="F2147" s="889"/>
      <c r="G2147" s="888">
        <v>40</v>
      </c>
      <c r="H2147" s="887">
        <f t="shared" si="147"/>
        <v>1</v>
      </c>
      <c r="I2147" s="887">
        <v>-1.6800000000000002</v>
      </c>
      <c r="J2147" s="771">
        <f t="shared" si="148"/>
        <v>1.9600000000000002</v>
      </c>
      <c r="K2147" s="887">
        <v>0.28000000000000003</v>
      </c>
      <c r="L2147" s="772">
        <f t="shared" si="149"/>
        <v>64.55</v>
      </c>
    </row>
    <row r="2148" spans="2:12" ht="15.75" x14ac:dyDescent="0.25">
      <c r="B2148" s="893" t="e">
        <v>#N/A</v>
      </c>
      <c r="C2148" s="892" t="s">
        <v>1198</v>
      </c>
      <c r="D2148" s="891">
        <v>43872</v>
      </c>
      <c r="E2148" s="890">
        <v>1056.58</v>
      </c>
      <c r="F2148" s="889"/>
      <c r="G2148" s="888">
        <v>40</v>
      </c>
      <c r="H2148" s="887">
        <f t="shared" si="147"/>
        <v>1</v>
      </c>
      <c r="I2148" s="887">
        <v>-26.400000000000002</v>
      </c>
      <c r="J2148" s="771">
        <f t="shared" si="148"/>
        <v>28.6</v>
      </c>
      <c r="K2148" s="887">
        <v>2.2000000000000002</v>
      </c>
      <c r="L2148" s="772">
        <f t="shared" si="149"/>
        <v>1054.3799999999999</v>
      </c>
    </row>
    <row r="2149" spans="2:12" ht="15.75" x14ac:dyDescent="0.25">
      <c r="B2149" s="893" t="e">
        <v>#N/A</v>
      </c>
      <c r="C2149" s="892" t="s">
        <v>1199</v>
      </c>
      <c r="D2149" s="891">
        <v>44102</v>
      </c>
      <c r="E2149" s="890">
        <v>328.87</v>
      </c>
      <c r="F2149" s="889"/>
      <c r="G2149" s="888">
        <v>40</v>
      </c>
      <c r="H2149" s="887">
        <f t="shared" si="147"/>
        <v>1</v>
      </c>
      <c r="I2149" s="887">
        <v>-8.2800000000000011</v>
      </c>
      <c r="J2149" s="771">
        <f t="shared" si="148"/>
        <v>8.9700000000000006</v>
      </c>
      <c r="K2149" s="887">
        <v>0.69</v>
      </c>
      <c r="L2149" s="772">
        <f t="shared" si="149"/>
        <v>328.18</v>
      </c>
    </row>
    <row r="2150" spans="2:12" ht="15.75" x14ac:dyDescent="0.25">
      <c r="B2150" s="893" t="s">
        <v>359</v>
      </c>
      <c r="C2150" s="892" t="s">
        <v>537</v>
      </c>
      <c r="D2150" s="891">
        <v>28855</v>
      </c>
      <c r="E2150" s="890">
        <v>14426.29</v>
      </c>
      <c r="F2150" s="889"/>
      <c r="G2150" s="888">
        <v>8.3333333333333329E-2</v>
      </c>
      <c r="H2150" s="887">
        <f t="shared" si="147"/>
        <v>8.3333333333333329E-2</v>
      </c>
      <c r="I2150" s="887">
        <v>0</v>
      </c>
      <c r="J2150" s="771">
        <f t="shared" si="148"/>
        <v>14426.29</v>
      </c>
      <c r="K2150" s="887">
        <v>14426.29</v>
      </c>
      <c r="L2150" s="772">
        <f t="shared" si="149"/>
        <v>0</v>
      </c>
    </row>
    <row r="2151" spans="2:12" ht="15.75" x14ac:dyDescent="0.25">
      <c r="B2151" s="893" t="s">
        <v>359</v>
      </c>
      <c r="C2151" s="892" t="s">
        <v>537</v>
      </c>
      <c r="D2151" s="891">
        <v>39447</v>
      </c>
      <c r="E2151" s="890">
        <v>500</v>
      </c>
      <c r="F2151" s="889"/>
      <c r="G2151" s="888">
        <v>30</v>
      </c>
      <c r="H2151" s="887">
        <f t="shared" si="147"/>
        <v>14</v>
      </c>
      <c r="I2151" s="887">
        <v>-16.8</v>
      </c>
      <c r="J2151" s="771">
        <f t="shared" si="148"/>
        <v>235.95000000000002</v>
      </c>
      <c r="K2151" s="887">
        <v>219.15</v>
      </c>
      <c r="L2151" s="772">
        <f t="shared" si="149"/>
        <v>280.85000000000002</v>
      </c>
    </row>
    <row r="2152" spans="2:12" ht="15.75" x14ac:dyDescent="0.25">
      <c r="B2152" s="893" t="s">
        <v>359</v>
      </c>
      <c r="C2152" s="892" t="s">
        <v>537</v>
      </c>
      <c r="D2152" s="891">
        <v>39447</v>
      </c>
      <c r="E2152" s="890">
        <v>26000</v>
      </c>
      <c r="F2152" s="889"/>
      <c r="G2152" s="888">
        <v>30</v>
      </c>
      <c r="H2152" s="887">
        <f t="shared" si="147"/>
        <v>14</v>
      </c>
      <c r="I2152" s="887">
        <v>-872.5200000000001</v>
      </c>
      <c r="J2152" s="771">
        <f t="shared" si="148"/>
        <v>12258.82</v>
      </c>
      <c r="K2152" s="887">
        <v>11386.3</v>
      </c>
      <c r="L2152" s="772">
        <f t="shared" si="149"/>
        <v>14613.7</v>
      </c>
    </row>
    <row r="2153" spans="2:12" ht="15.75" x14ac:dyDescent="0.25">
      <c r="B2153" s="893" t="s">
        <v>359</v>
      </c>
      <c r="C2153" s="892" t="s">
        <v>537</v>
      </c>
      <c r="D2153" s="891">
        <v>39478</v>
      </c>
      <c r="E2153" s="890">
        <v>331.29</v>
      </c>
      <c r="F2153" s="889"/>
      <c r="G2153" s="888">
        <v>30</v>
      </c>
      <c r="H2153" s="887">
        <f t="shared" si="147"/>
        <v>13</v>
      </c>
      <c r="I2153" s="887">
        <v>-11.040000000000001</v>
      </c>
      <c r="J2153" s="771">
        <f t="shared" si="148"/>
        <v>154.57</v>
      </c>
      <c r="K2153" s="887">
        <v>143.53</v>
      </c>
      <c r="L2153" s="772">
        <f t="shared" si="149"/>
        <v>187.76000000000002</v>
      </c>
    </row>
    <row r="2154" spans="2:12" ht="15.75" x14ac:dyDescent="0.25">
      <c r="B2154" s="893" t="s">
        <v>359</v>
      </c>
      <c r="C2154" s="892" t="s">
        <v>537</v>
      </c>
      <c r="D2154" s="891">
        <v>39478</v>
      </c>
      <c r="E2154" s="890">
        <v>2500</v>
      </c>
      <c r="F2154" s="889"/>
      <c r="G2154" s="888">
        <v>30</v>
      </c>
      <c r="H2154" s="887">
        <f t="shared" si="147"/>
        <v>13</v>
      </c>
      <c r="I2154" s="887">
        <v>-83.64</v>
      </c>
      <c r="J2154" s="771">
        <f t="shared" si="148"/>
        <v>1169.47</v>
      </c>
      <c r="K2154" s="887">
        <v>1085.83</v>
      </c>
      <c r="L2154" s="772">
        <f t="shared" si="149"/>
        <v>1414.17</v>
      </c>
    </row>
    <row r="2155" spans="2:12" ht="15.75" x14ac:dyDescent="0.25">
      <c r="B2155" s="893" t="s">
        <v>359</v>
      </c>
      <c r="C2155" s="892" t="s">
        <v>537</v>
      </c>
      <c r="D2155" s="891">
        <v>41182</v>
      </c>
      <c r="E2155" s="890">
        <v>374.98</v>
      </c>
      <c r="F2155" s="889"/>
      <c r="G2155" s="888">
        <v>30</v>
      </c>
      <c r="H2155" s="887">
        <f t="shared" si="147"/>
        <v>9</v>
      </c>
      <c r="I2155" s="887">
        <v>-12.600000000000001</v>
      </c>
      <c r="J2155" s="771">
        <f t="shared" si="148"/>
        <v>115.88</v>
      </c>
      <c r="K2155" s="887">
        <v>103.28</v>
      </c>
      <c r="L2155" s="772">
        <f t="shared" si="149"/>
        <v>271.70000000000005</v>
      </c>
    </row>
    <row r="2156" spans="2:12" ht="15.75" x14ac:dyDescent="0.25">
      <c r="B2156" s="893" t="s">
        <v>359</v>
      </c>
      <c r="C2156" s="892" t="s">
        <v>537</v>
      </c>
      <c r="D2156" s="891">
        <v>33969</v>
      </c>
      <c r="E2156" s="890">
        <v>11538.25</v>
      </c>
      <c r="F2156" s="889"/>
      <c r="G2156" s="888">
        <v>25</v>
      </c>
      <c r="H2156" s="887">
        <f t="shared" si="147"/>
        <v>25</v>
      </c>
      <c r="I2156" s="887">
        <v>0</v>
      </c>
      <c r="J2156" s="771">
        <f t="shared" si="148"/>
        <v>11538.25</v>
      </c>
      <c r="K2156" s="887">
        <v>11538.25</v>
      </c>
      <c r="L2156" s="772">
        <f t="shared" si="149"/>
        <v>0</v>
      </c>
    </row>
    <row r="2157" spans="2:12" ht="15.75" x14ac:dyDescent="0.25">
      <c r="B2157" s="893" t="s">
        <v>359</v>
      </c>
      <c r="C2157" s="892" t="s">
        <v>537</v>
      </c>
      <c r="D2157" s="891">
        <v>34334</v>
      </c>
      <c r="E2157" s="890">
        <v>15899</v>
      </c>
      <c r="F2157" s="889"/>
      <c r="G2157" s="888">
        <v>25</v>
      </c>
      <c r="H2157" s="887">
        <f t="shared" si="147"/>
        <v>25</v>
      </c>
      <c r="I2157" s="887">
        <v>0</v>
      </c>
      <c r="J2157" s="771">
        <f t="shared" si="148"/>
        <v>15899</v>
      </c>
      <c r="K2157" s="887">
        <v>15899</v>
      </c>
      <c r="L2157" s="772">
        <f t="shared" si="149"/>
        <v>0</v>
      </c>
    </row>
    <row r="2158" spans="2:12" ht="15.75" x14ac:dyDescent="0.25">
      <c r="B2158" s="893" t="s">
        <v>359</v>
      </c>
      <c r="C2158" s="892" t="s">
        <v>537</v>
      </c>
      <c r="D2158" s="891">
        <v>34334</v>
      </c>
      <c r="E2158" s="890">
        <v>39892</v>
      </c>
      <c r="F2158" s="889"/>
      <c r="G2158" s="888">
        <v>25</v>
      </c>
      <c r="H2158" s="887">
        <f t="shared" si="147"/>
        <v>25</v>
      </c>
      <c r="I2158" s="887">
        <v>0</v>
      </c>
      <c r="J2158" s="771">
        <f t="shared" si="148"/>
        <v>39892</v>
      </c>
      <c r="K2158" s="887">
        <v>39892</v>
      </c>
      <c r="L2158" s="772">
        <f t="shared" si="149"/>
        <v>0</v>
      </c>
    </row>
    <row r="2159" spans="2:12" ht="15.75" x14ac:dyDescent="0.25">
      <c r="B2159" s="893" t="s">
        <v>359</v>
      </c>
      <c r="C2159" s="892" t="s">
        <v>537</v>
      </c>
      <c r="D2159" s="891">
        <v>34334</v>
      </c>
      <c r="E2159" s="890">
        <v>4811.1000000000004</v>
      </c>
      <c r="F2159" s="889"/>
      <c r="G2159" s="888">
        <v>50</v>
      </c>
      <c r="H2159" s="887">
        <f t="shared" si="147"/>
        <v>28</v>
      </c>
      <c r="I2159" s="887">
        <v>-96.480000000000018</v>
      </c>
      <c r="J2159" s="771">
        <f t="shared" si="148"/>
        <v>2704.6</v>
      </c>
      <c r="K2159" s="887">
        <v>2608.12</v>
      </c>
      <c r="L2159" s="772">
        <f t="shared" si="149"/>
        <v>2202.9800000000005</v>
      </c>
    </row>
    <row r="2160" spans="2:12" ht="15.75" x14ac:dyDescent="0.25">
      <c r="B2160" s="893" t="s">
        <v>359</v>
      </c>
      <c r="C2160" s="892" t="s">
        <v>537</v>
      </c>
      <c r="D2160" s="891">
        <v>34699</v>
      </c>
      <c r="E2160" s="890">
        <v>24085.66</v>
      </c>
      <c r="F2160" s="889"/>
      <c r="G2160" s="888">
        <v>25</v>
      </c>
      <c r="H2160" s="887">
        <f t="shared" si="147"/>
        <v>25</v>
      </c>
      <c r="I2160" s="887">
        <v>0</v>
      </c>
      <c r="J2160" s="771">
        <f t="shared" si="148"/>
        <v>24085.66</v>
      </c>
      <c r="K2160" s="887">
        <v>24085.66</v>
      </c>
      <c r="L2160" s="772">
        <f t="shared" si="149"/>
        <v>0</v>
      </c>
    </row>
    <row r="2161" spans="2:12" ht="15.75" x14ac:dyDescent="0.25">
      <c r="B2161" s="893" t="s">
        <v>359</v>
      </c>
      <c r="C2161" s="892" t="s">
        <v>537</v>
      </c>
      <c r="D2161" s="891">
        <v>34699</v>
      </c>
      <c r="E2161" s="890">
        <v>35320.42</v>
      </c>
      <c r="F2161" s="889"/>
      <c r="G2161" s="888">
        <v>25</v>
      </c>
      <c r="H2161" s="887">
        <f t="shared" si="147"/>
        <v>25</v>
      </c>
      <c r="I2161" s="887">
        <v>0</v>
      </c>
      <c r="J2161" s="771">
        <f t="shared" si="148"/>
        <v>35320.42</v>
      </c>
      <c r="K2161" s="887">
        <v>35320.42</v>
      </c>
      <c r="L2161" s="772">
        <f t="shared" si="149"/>
        <v>0</v>
      </c>
    </row>
    <row r="2162" spans="2:12" ht="15.75" x14ac:dyDescent="0.25">
      <c r="B2162" s="893" t="s">
        <v>359</v>
      </c>
      <c r="C2162" s="892" t="s">
        <v>537</v>
      </c>
      <c r="D2162" s="891">
        <v>34699</v>
      </c>
      <c r="E2162" s="890">
        <v>1469.24</v>
      </c>
      <c r="F2162" s="889"/>
      <c r="G2162" s="888">
        <v>50</v>
      </c>
      <c r="H2162" s="887">
        <f t="shared" si="147"/>
        <v>27</v>
      </c>
      <c r="I2162" s="887">
        <v>-29.52</v>
      </c>
      <c r="J2162" s="771">
        <f t="shared" si="148"/>
        <v>796.63</v>
      </c>
      <c r="K2162" s="887">
        <v>767.11</v>
      </c>
      <c r="L2162" s="772">
        <f t="shared" si="149"/>
        <v>702.13</v>
      </c>
    </row>
    <row r="2163" spans="2:12" ht="15.75" x14ac:dyDescent="0.25">
      <c r="B2163" s="893" t="s">
        <v>359</v>
      </c>
      <c r="C2163" s="892" t="s">
        <v>537</v>
      </c>
      <c r="D2163" s="891">
        <v>35064</v>
      </c>
      <c r="E2163" s="890">
        <v>41684.410000000003</v>
      </c>
      <c r="F2163" s="889"/>
      <c r="G2163" s="888">
        <v>25</v>
      </c>
      <c r="H2163" s="887">
        <f t="shared" si="147"/>
        <v>25</v>
      </c>
      <c r="I2163" s="887">
        <v>0</v>
      </c>
      <c r="J2163" s="771">
        <f t="shared" si="148"/>
        <v>41684.410000000003</v>
      </c>
      <c r="K2163" s="887">
        <v>41684.410000000003</v>
      </c>
      <c r="L2163" s="772">
        <f t="shared" si="149"/>
        <v>0</v>
      </c>
    </row>
    <row r="2164" spans="2:12" ht="15.75" x14ac:dyDescent="0.25">
      <c r="B2164" s="893" t="s">
        <v>359</v>
      </c>
      <c r="C2164" s="892" t="s">
        <v>537</v>
      </c>
      <c r="D2164" s="891">
        <v>35064</v>
      </c>
      <c r="E2164" s="890">
        <v>34306.160000000003</v>
      </c>
      <c r="F2164" s="889"/>
      <c r="G2164" s="888">
        <v>25</v>
      </c>
      <c r="H2164" s="887">
        <f t="shared" si="147"/>
        <v>25</v>
      </c>
      <c r="I2164" s="887">
        <v>0</v>
      </c>
      <c r="J2164" s="771">
        <f t="shared" si="148"/>
        <v>34306.160000000003</v>
      </c>
      <c r="K2164" s="887">
        <v>34306.160000000003</v>
      </c>
      <c r="L2164" s="772">
        <f t="shared" si="149"/>
        <v>0</v>
      </c>
    </row>
    <row r="2165" spans="2:12" ht="15.75" x14ac:dyDescent="0.25">
      <c r="B2165" s="893" t="s">
        <v>359</v>
      </c>
      <c r="C2165" s="892" t="s">
        <v>537</v>
      </c>
      <c r="D2165" s="891">
        <v>35064</v>
      </c>
      <c r="E2165" s="890">
        <v>4303</v>
      </c>
      <c r="F2165" s="889"/>
      <c r="G2165" s="888">
        <v>50</v>
      </c>
      <c r="H2165" s="887">
        <f t="shared" si="147"/>
        <v>26</v>
      </c>
      <c r="I2165" s="887">
        <v>-86.28</v>
      </c>
      <c r="J2165" s="771">
        <f t="shared" si="148"/>
        <v>2246.75</v>
      </c>
      <c r="K2165" s="887">
        <v>2160.4699999999998</v>
      </c>
      <c r="L2165" s="772">
        <f t="shared" si="149"/>
        <v>2142.5300000000002</v>
      </c>
    </row>
    <row r="2166" spans="2:12" ht="15.75" x14ac:dyDescent="0.25">
      <c r="B2166" s="893" t="s">
        <v>359</v>
      </c>
      <c r="C2166" s="892" t="s">
        <v>537</v>
      </c>
      <c r="D2166" s="891">
        <v>35430</v>
      </c>
      <c r="E2166" s="890">
        <v>39929.440000000002</v>
      </c>
      <c r="F2166" s="889"/>
      <c r="G2166" s="888">
        <v>25</v>
      </c>
      <c r="H2166" s="887">
        <f t="shared" si="147"/>
        <v>25</v>
      </c>
      <c r="I2166" s="887">
        <v>-1612.08</v>
      </c>
      <c r="J2166" s="771">
        <f t="shared" si="148"/>
        <v>40198.17</v>
      </c>
      <c r="K2166" s="887">
        <v>38586.089999999997</v>
      </c>
      <c r="L2166" s="772">
        <f t="shared" si="149"/>
        <v>1343.3500000000058</v>
      </c>
    </row>
    <row r="2167" spans="2:12" ht="15.75" x14ac:dyDescent="0.25">
      <c r="B2167" s="893" t="s">
        <v>359</v>
      </c>
      <c r="C2167" s="892" t="s">
        <v>537</v>
      </c>
      <c r="D2167" s="891">
        <v>35430</v>
      </c>
      <c r="E2167" s="890">
        <v>19328.86</v>
      </c>
      <c r="F2167" s="889"/>
      <c r="G2167" s="888">
        <v>25</v>
      </c>
      <c r="H2167" s="887">
        <f t="shared" si="147"/>
        <v>25</v>
      </c>
      <c r="I2167" s="887">
        <v>-787.68000000000006</v>
      </c>
      <c r="J2167" s="771">
        <f t="shared" si="148"/>
        <v>19525.830000000002</v>
      </c>
      <c r="K2167" s="887">
        <v>18738.150000000001</v>
      </c>
      <c r="L2167" s="772">
        <f t="shared" si="149"/>
        <v>590.70999999999913</v>
      </c>
    </row>
    <row r="2168" spans="2:12" ht="15.75" x14ac:dyDescent="0.25">
      <c r="B2168" s="893" t="s">
        <v>359</v>
      </c>
      <c r="C2168" s="892" t="s">
        <v>537</v>
      </c>
      <c r="D2168" s="891">
        <v>35430</v>
      </c>
      <c r="E2168" s="890">
        <v>13930.95</v>
      </c>
      <c r="F2168" s="889"/>
      <c r="G2168" s="888">
        <v>50</v>
      </c>
      <c r="H2168" s="887">
        <f t="shared" si="147"/>
        <v>25</v>
      </c>
      <c r="I2168" s="887">
        <v>-279.24</v>
      </c>
      <c r="J2168" s="771">
        <f t="shared" si="148"/>
        <v>6994.94</v>
      </c>
      <c r="K2168" s="887">
        <v>6715.7</v>
      </c>
      <c r="L2168" s="772">
        <f t="shared" si="149"/>
        <v>7215.2500000000009</v>
      </c>
    </row>
    <row r="2169" spans="2:12" ht="15.75" x14ac:dyDescent="0.25">
      <c r="B2169" s="893" t="s">
        <v>359</v>
      </c>
      <c r="C2169" s="892" t="s">
        <v>537</v>
      </c>
      <c r="D2169" s="891">
        <v>35795</v>
      </c>
      <c r="E2169" s="890">
        <v>24487.71</v>
      </c>
      <c r="F2169" s="889"/>
      <c r="G2169" s="888">
        <v>25</v>
      </c>
      <c r="H2169" s="887">
        <f t="shared" si="147"/>
        <v>24</v>
      </c>
      <c r="I2169" s="887">
        <v>-987.59999999999991</v>
      </c>
      <c r="J2169" s="771">
        <f t="shared" si="148"/>
        <v>23664.6</v>
      </c>
      <c r="K2169" s="887">
        <v>22677</v>
      </c>
      <c r="L2169" s="772">
        <f t="shared" si="149"/>
        <v>1810.7099999999991</v>
      </c>
    </row>
    <row r="2170" spans="2:12" ht="15.75" x14ac:dyDescent="0.25">
      <c r="B2170" s="893" t="s">
        <v>359</v>
      </c>
      <c r="C2170" s="892" t="s">
        <v>537</v>
      </c>
      <c r="D2170" s="891">
        <v>35795</v>
      </c>
      <c r="E2170" s="890">
        <v>9643.83</v>
      </c>
      <c r="F2170" s="889"/>
      <c r="G2170" s="888">
        <v>25</v>
      </c>
      <c r="H2170" s="887">
        <f t="shared" si="147"/>
        <v>24</v>
      </c>
      <c r="I2170" s="887">
        <v>-388.92000000000007</v>
      </c>
      <c r="J2170" s="771">
        <f t="shared" si="148"/>
        <v>9319.6200000000008</v>
      </c>
      <c r="K2170" s="887">
        <v>8930.7000000000007</v>
      </c>
      <c r="L2170" s="772">
        <f t="shared" si="149"/>
        <v>713.1299999999992</v>
      </c>
    </row>
    <row r="2171" spans="2:12" ht="15.75" x14ac:dyDescent="0.25">
      <c r="B2171" s="893" t="s">
        <v>359</v>
      </c>
      <c r="C2171" s="892" t="s">
        <v>537</v>
      </c>
      <c r="D2171" s="891">
        <v>35795</v>
      </c>
      <c r="E2171" s="890">
        <v>30977.13</v>
      </c>
      <c r="F2171" s="889"/>
      <c r="G2171" s="888">
        <v>25</v>
      </c>
      <c r="H2171" s="887">
        <f t="shared" si="147"/>
        <v>24</v>
      </c>
      <c r="I2171" s="887">
        <v>-1260</v>
      </c>
      <c r="J2171" s="771">
        <f t="shared" si="148"/>
        <v>30032.240000000002</v>
      </c>
      <c r="K2171" s="887">
        <v>28772.240000000002</v>
      </c>
      <c r="L2171" s="772">
        <f t="shared" si="149"/>
        <v>2204.8899999999994</v>
      </c>
    </row>
    <row r="2172" spans="2:12" ht="15.75" x14ac:dyDescent="0.25">
      <c r="B2172" s="893" t="s">
        <v>359</v>
      </c>
      <c r="C2172" s="892" t="s">
        <v>537</v>
      </c>
      <c r="D2172" s="891">
        <v>35795</v>
      </c>
      <c r="E2172" s="890">
        <v>2319.96</v>
      </c>
      <c r="F2172" s="889"/>
      <c r="G2172" s="888">
        <v>50</v>
      </c>
      <c r="H2172" s="887">
        <f t="shared" si="147"/>
        <v>24</v>
      </c>
      <c r="I2172" s="887">
        <v>-46.56</v>
      </c>
      <c r="J2172" s="771">
        <f t="shared" si="148"/>
        <v>1119.4299999999998</v>
      </c>
      <c r="K2172" s="887">
        <v>1072.8699999999999</v>
      </c>
      <c r="L2172" s="772">
        <f t="shared" si="149"/>
        <v>1247.0900000000001</v>
      </c>
    </row>
    <row r="2173" spans="2:12" ht="15.75" x14ac:dyDescent="0.25">
      <c r="B2173" s="893" t="s">
        <v>359</v>
      </c>
      <c r="C2173" s="892" t="s">
        <v>537</v>
      </c>
      <c r="D2173" s="891">
        <v>36160</v>
      </c>
      <c r="E2173" s="890">
        <v>5146.95</v>
      </c>
      <c r="F2173" s="889"/>
      <c r="G2173" s="888">
        <v>25</v>
      </c>
      <c r="H2173" s="887">
        <f t="shared" si="147"/>
        <v>23</v>
      </c>
      <c r="I2173" s="887">
        <v>-207.36</v>
      </c>
      <c r="J2173" s="771">
        <f t="shared" si="148"/>
        <v>4766.62</v>
      </c>
      <c r="K2173" s="887">
        <v>4559.26</v>
      </c>
      <c r="L2173" s="772">
        <f t="shared" si="149"/>
        <v>587.6899999999996</v>
      </c>
    </row>
    <row r="2174" spans="2:12" ht="15.75" x14ac:dyDescent="0.25">
      <c r="B2174" s="893" t="s">
        <v>359</v>
      </c>
      <c r="C2174" s="892" t="s">
        <v>537</v>
      </c>
      <c r="D2174" s="891">
        <v>36160</v>
      </c>
      <c r="E2174" s="890">
        <v>8210.4699999999993</v>
      </c>
      <c r="F2174" s="889"/>
      <c r="G2174" s="888">
        <v>25</v>
      </c>
      <c r="H2174" s="887">
        <f t="shared" si="147"/>
        <v>23</v>
      </c>
      <c r="I2174" s="887">
        <v>-330.84000000000003</v>
      </c>
      <c r="J2174" s="771">
        <f t="shared" si="148"/>
        <v>7603.76</v>
      </c>
      <c r="K2174" s="887">
        <v>7272.92</v>
      </c>
      <c r="L2174" s="772">
        <f t="shared" si="149"/>
        <v>937.54999999999927</v>
      </c>
    </row>
    <row r="2175" spans="2:12" ht="15.75" x14ac:dyDescent="0.25">
      <c r="B2175" s="893" t="s">
        <v>359</v>
      </c>
      <c r="C2175" s="892" t="s">
        <v>537</v>
      </c>
      <c r="D2175" s="891">
        <v>36160</v>
      </c>
      <c r="E2175" s="890">
        <v>21082.61</v>
      </c>
      <c r="F2175" s="889"/>
      <c r="G2175" s="888">
        <v>25</v>
      </c>
      <c r="H2175" s="887">
        <f t="shared" si="147"/>
        <v>23</v>
      </c>
      <c r="I2175" s="887">
        <v>-849.59999999999991</v>
      </c>
      <c r="J2175" s="771">
        <f t="shared" si="148"/>
        <v>19524.84</v>
      </c>
      <c r="K2175" s="887">
        <v>18675.240000000002</v>
      </c>
      <c r="L2175" s="772">
        <f t="shared" si="149"/>
        <v>2407.369999999999</v>
      </c>
    </row>
    <row r="2176" spans="2:12" ht="15.75" x14ac:dyDescent="0.25">
      <c r="B2176" s="893" t="s">
        <v>359</v>
      </c>
      <c r="C2176" s="892" t="s">
        <v>537</v>
      </c>
      <c r="D2176" s="891">
        <v>36160</v>
      </c>
      <c r="E2176" s="890">
        <v>382</v>
      </c>
      <c r="F2176" s="889"/>
      <c r="G2176" s="888">
        <v>25</v>
      </c>
      <c r="H2176" s="887">
        <f t="shared" si="147"/>
        <v>23</v>
      </c>
      <c r="I2176" s="887">
        <v>-15.36</v>
      </c>
      <c r="J2176" s="771">
        <f t="shared" si="148"/>
        <v>353.67</v>
      </c>
      <c r="K2176" s="887">
        <v>338.31</v>
      </c>
      <c r="L2176" s="772">
        <f t="shared" si="149"/>
        <v>43.69</v>
      </c>
    </row>
    <row r="2177" spans="2:12" ht="15.75" x14ac:dyDescent="0.25">
      <c r="B2177" s="893" t="s">
        <v>359</v>
      </c>
      <c r="C2177" s="892" t="s">
        <v>537</v>
      </c>
      <c r="D2177" s="891">
        <v>36160</v>
      </c>
      <c r="E2177" s="890">
        <v>4268.6499999999996</v>
      </c>
      <c r="F2177" s="889"/>
      <c r="G2177" s="888">
        <v>50</v>
      </c>
      <c r="H2177" s="887">
        <f t="shared" si="147"/>
        <v>23</v>
      </c>
      <c r="I2177" s="887">
        <v>-85.56</v>
      </c>
      <c r="J2177" s="771">
        <f t="shared" si="148"/>
        <v>1972.3999999999999</v>
      </c>
      <c r="K2177" s="887">
        <v>1886.84</v>
      </c>
      <c r="L2177" s="772">
        <f t="shared" si="149"/>
        <v>2381.8099999999995</v>
      </c>
    </row>
    <row r="2178" spans="2:12" ht="15.75" x14ac:dyDescent="0.25">
      <c r="B2178" s="893" t="s">
        <v>359</v>
      </c>
      <c r="C2178" s="892" t="s">
        <v>1203</v>
      </c>
      <c r="D2178" s="891">
        <v>41834</v>
      </c>
      <c r="E2178" s="890">
        <v>3345.99</v>
      </c>
      <c r="F2178" s="889"/>
      <c r="G2178" s="888">
        <v>30</v>
      </c>
      <c r="H2178" s="887">
        <f t="shared" si="147"/>
        <v>7</v>
      </c>
      <c r="I2178" s="887">
        <v>-111.60000000000001</v>
      </c>
      <c r="J2178" s="771">
        <f t="shared" si="148"/>
        <v>750.97</v>
      </c>
      <c r="K2178" s="887">
        <v>639.37</v>
      </c>
      <c r="L2178" s="772">
        <f t="shared" si="149"/>
        <v>2706.62</v>
      </c>
    </row>
    <row r="2179" spans="2:12" ht="15.75" x14ac:dyDescent="0.25">
      <c r="B2179" s="893" t="s">
        <v>359</v>
      </c>
      <c r="C2179" s="892" t="s">
        <v>1204</v>
      </c>
      <c r="D2179" s="891">
        <v>42643</v>
      </c>
      <c r="E2179" s="890">
        <v>7366.23</v>
      </c>
      <c r="F2179" s="889"/>
      <c r="G2179" s="888">
        <v>30</v>
      </c>
      <c r="H2179" s="887">
        <f t="shared" si="147"/>
        <v>5</v>
      </c>
      <c r="I2179" s="887">
        <v>-245.76</v>
      </c>
      <c r="J2179" s="771">
        <f t="shared" si="148"/>
        <v>1264.6300000000001</v>
      </c>
      <c r="K2179" s="887">
        <v>1018.87</v>
      </c>
      <c r="L2179" s="772">
        <f t="shared" si="149"/>
        <v>6347.36</v>
      </c>
    </row>
    <row r="2180" spans="2:12" ht="15.75" x14ac:dyDescent="0.25">
      <c r="B2180" s="893" t="s">
        <v>359</v>
      </c>
      <c r="C2180" s="892" t="s">
        <v>1205</v>
      </c>
      <c r="D2180" s="891">
        <v>43068</v>
      </c>
      <c r="E2180" s="890">
        <v>5125.1400000000003</v>
      </c>
      <c r="F2180" s="889"/>
      <c r="G2180" s="888">
        <v>30</v>
      </c>
      <c r="H2180" s="887">
        <f t="shared" si="147"/>
        <v>4</v>
      </c>
      <c r="I2180" s="887">
        <v>-171.12</v>
      </c>
      <c r="J2180" s="771">
        <f t="shared" si="148"/>
        <v>648.79999999999995</v>
      </c>
      <c r="K2180" s="887">
        <v>477.68</v>
      </c>
      <c r="L2180" s="772">
        <f t="shared" si="149"/>
        <v>4647.46</v>
      </c>
    </row>
    <row r="2181" spans="2:12" ht="15.75" x14ac:dyDescent="0.25">
      <c r="B2181" s="893" t="s">
        <v>359</v>
      </c>
      <c r="C2181" s="892" t="s">
        <v>1206</v>
      </c>
      <c r="D2181" s="891">
        <v>43008</v>
      </c>
      <c r="E2181" s="890">
        <v>3104.86</v>
      </c>
      <c r="F2181" s="889"/>
      <c r="G2181" s="888">
        <v>30</v>
      </c>
      <c r="H2181" s="887">
        <f t="shared" si="147"/>
        <v>4</v>
      </c>
      <c r="I2181" s="887">
        <v>-103.56</v>
      </c>
      <c r="J2181" s="771">
        <f t="shared" si="148"/>
        <v>386.19</v>
      </c>
      <c r="K2181" s="887">
        <v>282.63</v>
      </c>
      <c r="L2181" s="772">
        <f t="shared" si="149"/>
        <v>2822.23</v>
      </c>
    </row>
    <row r="2182" spans="2:12" ht="15.75" x14ac:dyDescent="0.25">
      <c r="B2182" s="893" t="s">
        <v>359</v>
      </c>
      <c r="C2182" s="892" t="s">
        <v>1207</v>
      </c>
      <c r="D2182" s="891">
        <v>43008</v>
      </c>
      <c r="E2182" s="890">
        <v>1687.05</v>
      </c>
      <c r="F2182" s="889"/>
      <c r="G2182" s="888">
        <v>30</v>
      </c>
      <c r="H2182" s="887">
        <f t="shared" si="147"/>
        <v>4</v>
      </c>
      <c r="I2182" s="887">
        <v>-56.28</v>
      </c>
      <c r="J2182" s="771">
        <f t="shared" si="148"/>
        <v>209.87</v>
      </c>
      <c r="K2182" s="887">
        <v>153.59</v>
      </c>
      <c r="L2182" s="772">
        <f t="shared" si="149"/>
        <v>1533.46</v>
      </c>
    </row>
    <row r="2183" spans="2:12" ht="15.75" x14ac:dyDescent="0.25">
      <c r="B2183" s="893" t="s">
        <v>359</v>
      </c>
      <c r="C2183" s="892" t="s">
        <v>1208</v>
      </c>
      <c r="D2183" s="891">
        <v>43008</v>
      </c>
      <c r="E2183" s="890">
        <v>2651.83</v>
      </c>
      <c r="F2183" s="889"/>
      <c r="G2183" s="888">
        <v>30</v>
      </c>
      <c r="H2183" s="887">
        <f t="shared" si="147"/>
        <v>4</v>
      </c>
      <c r="I2183" s="887">
        <v>-88.44</v>
      </c>
      <c r="J2183" s="771">
        <f t="shared" si="148"/>
        <v>329.8</v>
      </c>
      <c r="K2183" s="887">
        <v>241.36</v>
      </c>
      <c r="L2183" s="772">
        <f t="shared" si="149"/>
        <v>2410.4699999999998</v>
      </c>
    </row>
    <row r="2184" spans="2:12" ht="15.75" x14ac:dyDescent="0.25">
      <c r="B2184" s="893" t="s">
        <v>359</v>
      </c>
      <c r="C2184" s="892" t="s">
        <v>1209</v>
      </c>
      <c r="D2184" s="891">
        <v>43008</v>
      </c>
      <c r="E2184" s="890">
        <v>1090.83</v>
      </c>
      <c r="F2184" s="889"/>
      <c r="G2184" s="888">
        <v>30</v>
      </c>
      <c r="H2184" s="887">
        <f t="shared" ref="H2184:H2247" si="150">IF(E2184&lt;&gt;"",IF((TestEOY-D2184)/365&gt;G2184,G2184,ROUNDUP(((TestEOY-D2184)/365),0)),"")</f>
        <v>4</v>
      </c>
      <c r="I2184" s="887">
        <v>-36.36</v>
      </c>
      <c r="J2184" s="771">
        <f t="shared" ref="J2184:J2247" si="151">K2184-I2184</f>
        <v>135.59</v>
      </c>
      <c r="K2184" s="887">
        <v>99.23</v>
      </c>
      <c r="L2184" s="772">
        <f t="shared" ref="L2184:L2247" si="152">IFERROR(IF(K2184&gt;E2184,0,(+E2184-K2184))-F2184,"")</f>
        <v>991.59999999999991</v>
      </c>
    </row>
    <row r="2185" spans="2:12" ht="15.75" x14ac:dyDescent="0.25">
      <c r="B2185" s="893" t="s">
        <v>359</v>
      </c>
      <c r="C2185" s="892" t="s">
        <v>1210</v>
      </c>
      <c r="D2185" s="891">
        <v>43068</v>
      </c>
      <c r="E2185" s="890">
        <v>2369.06</v>
      </c>
      <c r="F2185" s="889"/>
      <c r="G2185" s="888">
        <v>30</v>
      </c>
      <c r="H2185" s="887">
        <f t="shared" si="150"/>
        <v>4</v>
      </c>
      <c r="I2185" s="887">
        <v>-78.960000000000008</v>
      </c>
      <c r="J2185" s="771">
        <f t="shared" si="151"/>
        <v>294.72000000000003</v>
      </c>
      <c r="K2185" s="887">
        <v>215.76</v>
      </c>
      <c r="L2185" s="772">
        <f t="shared" si="152"/>
        <v>2153.3000000000002</v>
      </c>
    </row>
    <row r="2186" spans="2:12" ht="15.75" x14ac:dyDescent="0.25">
      <c r="B2186" s="893" t="s">
        <v>359</v>
      </c>
      <c r="C2186" s="892" t="s">
        <v>1211</v>
      </c>
      <c r="D2186" s="891">
        <v>43008</v>
      </c>
      <c r="E2186" s="890">
        <v>1603.45</v>
      </c>
      <c r="F2186" s="889"/>
      <c r="G2186" s="888">
        <v>30</v>
      </c>
      <c r="H2186" s="887">
        <f t="shared" si="150"/>
        <v>4</v>
      </c>
      <c r="I2186" s="887">
        <v>-53.519999999999996</v>
      </c>
      <c r="J2186" s="771">
        <f t="shared" si="151"/>
        <v>199.57999999999998</v>
      </c>
      <c r="K2186" s="887">
        <v>146.06</v>
      </c>
      <c r="L2186" s="772">
        <f t="shared" si="152"/>
        <v>1457.39</v>
      </c>
    </row>
    <row r="2187" spans="2:12" ht="15.75" x14ac:dyDescent="0.25">
      <c r="B2187" s="893" t="s">
        <v>359</v>
      </c>
      <c r="C2187" s="892" t="s">
        <v>1212</v>
      </c>
      <c r="D2187" s="891">
        <v>43228</v>
      </c>
      <c r="E2187" s="890">
        <v>1902.86</v>
      </c>
      <c r="F2187" s="889"/>
      <c r="G2187" s="888">
        <v>30</v>
      </c>
      <c r="H2187" s="887">
        <f t="shared" si="150"/>
        <v>3</v>
      </c>
      <c r="I2187" s="887">
        <v>-63.480000000000004</v>
      </c>
      <c r="J2187" s="771">
        <f t="shared" si="151"/>
        <v>231.43</v>
      </c>
      <c r="K2187" s="887">
        <v>167.95</v>
      </c>
      <c r="L2187" s="772">
        <f t="shared" si="152"/>
        <v>1734.9099999999999</v>
      </c>
    </row>
    <row r="2188" spans="2:12" ht="15.75" x14ac:dyDescent="0.25">
      <c r="B2188" s="893" t="s">
        <v>359</v>
      </c>
      <c r="C2188" s="892" t="s">
        <v>1213</v>
      </c>
      <c r="D2188" s="891">
        <v>42855</v>
      </c>
      <c r="E2188" s="890">
        <v>2678.65</v>
      </c>
      <c r="F2188" s="889"/>
      <c r="G2188" s="888">
        <v>30</v>
      </c>
      <c r="H2188" s="887">
        <f t="shared" si="150"/>
        <v>4</v>
      </c>
      <c r="I2188" s="887">
        <v>-89.4</v>
      </c>
      <c r="J2188" s="771">
        <f t="shared" si="151"/>
        <v>325.93</v>
      </c>
      <c r="K2188" s="887">
        <v>236.53</v>
      </c>
      <c r="L2188" s="772">
        <f t="shared" si="152"/>
        <v>2442.12</v>
      </c>
    </row>
    <row r="2189" spans="2:12" ht="15.75" x14ac:dyDescent="0.25">
      <c r="B2189" s="893" t="s">
        <v>359</v>
      </c>
      <c r="C2189" s="892" t="s">
        <v>1214</v>
      </c>
      <c r="D2189" s="891">
        <v>42825</v>
      </c>
      <c r="E2189" s="890">
        <v>3702.69</v>
      </c>
      <c r="F2189" s="889"/>
      <c r="G2189" s="888">
        <v>30</v>
      </c>
      <c r="H2189" s="887">
        <f t="shared" si="150"/>
        <v>4</v>
      </c>
      <c r="I2189" s="887">
        <v>-123.48000000000002</v>
      </c>
      <c r="J2189" s="771">
        <f t="shared" si="151"/>
        <v>439.89000000000004</v>
      </c>
      <c r="K2189" s="887">
        <v>316.41000000000003</v>
      </c>
      <c r="L2189" s="772">
        <f t="shared" si="152"/>
        <v>3386.28</v>
      </c>
    </row>
    <row r="2190" spans="2:12" ht="15.75" x14ac:dyDescent="0.25">
      <c r="B2190" s="893" t="s">
        <v>359</v>
      </c>
      <c r="C2190" s="892" t="s">
        <v>1215</v>
      </c>
      <c r="D2190" s="891">
        <v>43250</v>
      </c>
      <c r="E2190" s="890">
        <v>530.5</v>
      </c>
      <c r="F2190" s="889"/>
      <c r="G2190" s="888">
        <v>30</v>
      </c>
      <c r="H2190" s="887">
        <f t="shared" si="150"/>
        <v>3</v>
      </c>
      <c r="I2190" s="887">
        <v>-17.64</v>
      </c>
      <c r="J2190" s="771">
        <f t="shared" si="151"/>
        <v>61.39</v>
      </c>
      <c r="K2190" s="887">
        <v>43.75</v>
      </c>
      <c r="L2190" s="772">
        <f t="shared" si="152"/>
        <v>486.75</v>
      </c>
    </row>
    <row r="2191" spans="2:12" ht="15.75" x14ac:dyDescent="0.25">
      <c r="B2191" s="893" t="s">
        <v>359</v>
      </c>
      <c r="C2191" s="892" t="s">
        <v>1216</v>
      </c>
      <c r="D2191" s="891">
        <v>43250</v>
      </c>
      <c r="E2191" s="890">
        <v>2574.9</v>
      </c>
      <c r="F2191" s="889"/>
      <c r="G2191" s="888">
        <v>30</v>
      </c>
      <c r="H2191" s="887">
        <f t="shared" si="150"/>
        <v>3</v>
      </c>
      <c r="I2191" s="887">
        <v>-85.92</v>
      </c>
      <c r="J2191" s="771">
        <f t="shared" si="151"/>
        <v>298.92</v>
      </c>
      <c r="K2191" s="887">
        <v>213</v>
      </c>
      <c r="L2191" s="772">
        <f t="shared" si="152"/>
        <v>2361.9</v>
      </c>
    </row>
    <row r="2192" spans="2:12" ht="15.75" x14ac:dyDescent="0.25">
      <c r="B2192" s="893" t="s">
        <v>359</v>
      </c>
      <c r="C2192" s="892" t="s">
        <v>1217</v>
      </c>
      <c r="D2192" s="891">
        <v>43199</v>
      </c>
      <c r="E2192" s="890">
        <v>5516.65</v>
      </c>
      <c r="F2192" s="889"/>
      <c r="G2192" s="888">
        <v>30</v>
      </c>
      <c r="H2192" s="887">
        <f t="shared" si="150"/>
        <v>3</v>
      </c>
      <c r="I2192" s="887">
        <v>-184.07999999999998</v>
      </c>
      <c r="J2192" s="771">
        <f t="shared" si="151"/>
        <v>640.18000000000006</v>
      </c>
      <c r="K2192" s="887">
        <v>456.1</v>
      </c>
      <c r="L2192" s="772">
        <f t="shared" si="152"/>
        <v>5060.5499999999993</v>
      </c>
    </row>
    <row r="2193" spans="2:12" ht="15.75" x14ac:dyDescent="0.25">
      <c r="B2193" s="893" t="s">
        <v>359</v>
      </c>
      <c r="C2193" s="892" t="s">
        <v>1218</v>
      </c>
      <c r="D2193" s="891">
        <v>43131</v>
      </c>
      <c r="E2193" s="890">
        <v>1389.41</v>
      </c>
      <c r="F2193" s="889"/>
      <c r="G2193" s="888">
        <v>30</v>
      </c>
      <c r="H2193" s="887">
        <f t="shared" si="150"/>
        <v>3</v>
      </c>
      <c r="I2193" s="887">
        <v>-46.32</v>
      </c>
      <c r="J2193" s="771">
        <f t="shared" si="151"/>
        <v>161.15</v>
      </c>
      <c r="K2193" s="887">
        <v>114.83</v>
      </c>
      <c r="L2193" s="772">
        <f t="shared" si="152"/>
        <v>1274.5800000000002</v>
      </c>
    </row>
    <row r="2194" spans="2:12" ht="15.75" x14ac:dyDescent="0.25">
      <c r="B2194" s="893" t="s">
        <v>359</v>
      </c>
      <c r="C2194" s="892" t="s">
        <v>1219</v>
      </c>
      <c r="D2194" s="891">
        <v>43131</v>
      </c>
      <c r="E2194" s="890">
        <v>3343.63</v>
      </c>
      <c r="F2194" s="889"/>
      <c r="G2194" s="888">
        <v>30</v>
      </c>
      <c r="H2194" s="887">
        <f t="shared" si="150"/>
        <v>3</v>
      </c>
      <c r="I2194" s="887">
        <v>-111.48000000000002</v>
      </c>
      <c r="J2194" s="771">
        <f t="shared" si="151"/>
        <v>387.86</v>
      </c>
      <c r="K2194" s="887">
        <v>276.38</v>
      </c>
      <c r="L2194" s="772">
        <f t="shared" si="152"/>
        <v>3067.25</v>
      </c>
    </row>
    <row r="2195" spans="2:12" ht="15.75" x14ac:dyDescent="0.25">
      <c r="B2195" s="893" t="s">
        <v>359</v>
      </c>
      <c r="C2195" s="892" t="s">
        <v>1220</v>
      </c>
      <c r="D2195" s="891">
        <v>43313</v>
      </c>
      <c r="E2195" s="890">
        <v>3623.08</v>
      </c>
      <c r="F2195" s="889"/>
      <c r="G2195" s="888">
        <v>30</v>
      </c>
      <c r="H2195" s="887">
        <f t="shared" si="150"/>
        <v>3</v>
      </c>
      <c r="I2195" s="887">
        <v>-121.08</v>
      </c>
      <c r="J2195" s="771">
        <f t="shared" si="151"/>
        <v>406.03</v>
      </c>
      <c r="K2195" s="887">
        <v>284.95</v>
      </c>
      <c r="L2195" s="772">
        <f t="shared" si="152"/>
        <v>3338.13</v>
      </c>
    </row>
    <row r="2196" spans="2:12" ht="15.75" x14ac:dyDescent="0.25">
      <c r="B2196" s="893" t="s">
        <v>359</v>
      </c>
      <c r="C2196" s="892" t="s">
        <v>1221</v>
      </c>
      <c r="D2196" s="891">
        <v>43327</v>
      </c>
      <c r="E2196" s="890">
        <v>2511.14</v>
      </c>
      <c r="F2196" s="889"/>
      <c r="G2196" s="888">
        <v>30</v>
      </c>
      <c r="H2196" s="887">
        <f t="shared" si="150"/>
        <v>3</v>
      </c>
      <c r="I2196" s="887">
        <v>-83.76</v>
      </c>
      <c r="J2196" s="771">
        <f t="shared" si="151"/>
        <v>265.24</v>
      </c>
      <c r="K2196" s="887">
        <v>181.48</v>
      </c>
      <c r="L2196" s="772">
        <f t="shared" si="152"/>
        <v>2329.66</v>
      </c>
    </row>
    <row r="2197" spans="2:12" ht="15.75" x14ac:dyDescent="0.25">
      <c r="B2197" s="893" t="s">
        <v>359</v>
      </c>
      <c r="C2197" s="892" t="s">
        <v>1222</v>
      </c>
      <c r="D2197" s="891">
        <v>43327</v>
      </c>
      <c r="E2197" s="890">
        <v>1000.61</v>
      </c>
      <c r="F2197" s="889"/>
      <c r="G2197" s="888">
        <v>30</v>
      </c>
      <c r="H2197" s="887">
        <f t="shared" si="150"/>
        <v>3</v>
      </c>
      <c r="I2197" s="887">
        <v>-33.36</v>
      </c>
      <c r="J2197" s="771">
        <f t="shared" si="151"/>
        <v>105.64</v>
      </c>
      <c r="K2197" s="887">
        <v>72.28</v>
      </c>
      <c r="L2197" s="772">
        <f t="shared" si="152"/>
        <v>928.33</v>
      </c>
    </row>
    <row r="2198" spans="2:12" ht="15.75" x14ac:dyDescent="0.25">
      <c r="B2198" s="893" t="s">
        <v>359</v>
      </c>
      <c r="C2198" s="892" t="s">
        <v>1223</v>
      </c>
      <c r="D2198" s="891">
        <v>43327</v>
      </c>
      <c r="E2198" s="890">
        <v>1481.4</v>
      </c>
      <c r="F2198" s="889"/>
      <c r="G2198" s="888">
        <v>30</v>
      </c>
      <c r="H2198" s="887">
        <f t="shared" si="150"/>
        <v>3</v>
      </c>
      <c r="I2198" s="887">
        <v>-49.44</v>
      </c>
      <c r="J2198" s="771">
        <f t="shared" si="151"/>
        <v>156.43</v>
      </c>
      <c r="K2198" s="887">
        <v>106.99</v>
      </c>
      <c r="L2198" s="772">
        <f t="shared" si="152"/>
        <v>1374.41</v>
      </c>
    </row>
    <row r="2199" spans="2:12" ht="15.75" x14ac:dyDescent="0.25">
      <c r="B2199" s="893" t="s">
        <v>359</v>
      </c>
      <c r="C2199" s="892" t="s">
        <v>1224</v>
      </c>
      <c r="D2199" s="891">
        <v>43354</v>
      </c>
      <c r="E2199" s="890">
        <v>2307.65</v>
      </c>
      <c r="F2199" s="889"/>
      <c r="G2199" s="888">
        <v>30</v>
      </c>
      <c r="H2199" s="887">
        <f t="shared" si="150"/>
        <v>3</v>
      </c>
      <c r="I2199" s="887">
        <v>-76.92</v>
      </c>
      <c r="J2199" s="771">
        <f t="shared" si="151"/>
        <v>243.57999999999998</v>
      </c>
      <c r="K2199" s="887">
        <v>166.66</v>
      </c>
      <c r="L2199" s="772">
        <f t="shared" si="152"/>
        <v>2140.9900000000002</v>
      </c>
    </row>
    <row r="2200" spans="2:12" ht="15.75" x14ac:dyDescent="0.25">
      <c r="B2200" s="893" t="s">
        <v>359</v>
      </c>
      <c r="C2200" s="892" t="s">
        <v>1225</v>
      </c>
      <c r="D2200" s="891">
        <v>43376</v>
      </c>
      <c r="E2200" s="890">
        <v>1791.26</v>
      </c>
      <c r="F2200" s="889"/>
      <c r="G2200" s="888">
        <v>30</v>
      </c>
      <c r="H2200" s="887">
        <f t="shared" si="150"/>
        <v>3</v>
      </c>
      <c r="I2200" s="887">
        <v>-59.760000000000005</v>
      </c>
      <c r="J2200" s="771">
        <f t="shared" si="151"/>
        <v>189.24</v>
      </c>
      <c r="K2200" s="887">
        <v>129.47999999999999</v>
      </c>
      <c r="L2200" s="772">
        <f t="shared" si="152"/>
        <v>1661.78</v>
      </c>
    </row>
    <row r="2201" spans="2:12" ht="15.75" x14ac:dyDescent="0.25">
      <c r="B2201" s="893" t="s">
        <v>359</v>
      </c>
      <c r="C2201" s="892" t="s">
        <v>1226</v>
      </c>
      <c r="D2201" s="891">
        <v>43432</v>
      </c>
      <c r="E2201" s="890">
        <v>20030.28</v>
      </c>
      <c r="F2201" s="889"/>
      <c r="G2201" s="888">
        <v>30</v>
      </c>
      <c r="H2201" s="887">
        <f t="shared" si="150"/>
        <v>3</v>
      </c>
      <c r="I2201" s="887">
        <v>-667.68000000000006</v>
      </c>
      <c r="J2201" s="771">
        <f t="shared" si="151"/>
        <v>2058.6800000000003</v>
      </c>
      <c r="K2201" s="887">
        <v>1391</v>
      </c>
      <c r="L2201" s="772">
        <f t="shared" si="152"/>
        <v>18639.28</v>
      </c>
    </row>
    <row r="2202" spans="2:12" ht="15.75" x14ac:dyDescent="0.25">
      <c r="B2202" s="893" t="s">
        <v>359</v>
      </c>
      <c r="C2202" s="892" t="s">
        <v>1227</v>
      </c>
      <c r="D2202" s="891">
        <v>43376</v>
      </c>
      <c r="E2202" s="890">
        <v>1429.7</v>
      </c>
      <c r="F2202" s="889"/>
      <c r="G2202" s="888">
        <v>30</v>
      </c>
      <c r="H2202" s="887">
        <f t="shared" si="150"/>
        <v>3</v>
      </c>
      <c r="I2202" s="887">
        <v>-47.64</v>
      </c>
      <c r="J2202" s="771">
        <f t="shared" si="151"/>
        <v>146.88999999999999</v>
      </c>
      <c r="K2202" s="887">
        <v>99.25</v>
      </c>
      <c r="L2202" s="772">
        <f t="shared" si="152"/>
        <v>1330.45</v>
      </c>
    </row>
    <row r="2203" spans="2:12" ht="15.75" x14ac:dyDescent="0.25">
      <c r="B2203" s="893" t="s">
        <v>359</v>
      </c>
      <c r="C2203" s="892" t="s">
        <v>1228</v>
      </c>
      <c r="D2203" s="891">
        <v>43375</v>
      </c>
      <c r="E2203" s="890">
        <v>5522.73</v>
      </c>
      <c r="F2203" s="889"/>
      <c r="G2203" s="888">
        <v>30</v>
      </c>
      <c r="H2203" s="887">
        <f t="shared" si="150"/>
        <v>3</v>
      </c>
      <c r="I2203" s="887">
        <v>-184.07999999999998</v>
      </c>
      <c r="J2203" s="771">
        <f t="shared" si="151"/>
        <v>567.57999999999993</v>
      </c>
      <c r="K2203" s="887">
        <v>383.5</v>
      </c>
      <c r="L2203" s="772">
        <f t="shared" si="152"/>
        <v>5139.2299999999996</v>
      </c>
    </row>
    <row r="2204" spans="2:12" ht="15.75" x14ac:dyDescent="0.25">
      <c r="B2204" s="893" t="s">
        <v>359</v>
      </c>
      <c r="C2204" s="892" t="s">
        <v>1229</v>
      </c>
      <c r="D2204" s="891">
        <v>43435</v>
      </c>
      <c r="E2204" s="890">
        <v>275.52</v>
      </c>
      <c r="F2204" s="889"/>
      <c r="G2204" s="888">
        <v>30</v>
      </c>
      <c r="H2204" s="887">
        <f t="shared" si="150"/>
        <v>3</v>
      </c>
      <c r="I2204" s="887">
        <v>-9.24</v>
      </c>
      <c r="J2204" s="771">
        <f t="shared" si="151"/>
        <v>30.07</v>
      </c>
      <c r="K2204" s="887">
        <v>20.83</v>
      </c>
      <c r="L2204" s="772">
        <f t="shared" si="152"/>
        <v>254.69</v>
      </c>
    </row>
    <row r="2205" spans="2:12" ht="15.75" x14ac:dyDescent="0.25">
      <c r="B2205" s="893" t="s">
        <v>359</v>
      </c>
      <c r="C2205" s="892" t="s">
        <v>1229</v>
      </c>
      <c r="D2205" s="891">
        <v>43435</v>
      </c>
      <c r="E2205" s="890">
        <v>656.79</v>
      </c>
      <c r="F2205" s="889"/>
      <c r="G2205" s="888">
        <v>30</v>
      </c>
      <c r="H2205" s="887">
        <f t="shared" si="150"/>
        <v>3</v>
      </c>
      <c r="I2205" s="887">
        <v>-21.48</v>
      </c>
      <c r="J2205" s="771">
        <f t="shared" si="151"/>
        <v>91.3</v>
      </c>
      <c r="K2205" s="887">
        <v>69.819999999999993</v>
      </c>
      <c r="L2205" s="772">
        <f t="shared" si="152"/>
        <v>586.97</v>
      </c>
    </row>
    <row r="2206" spans="2:12" ht="15.75" x14ac:dyDescent="0.25">
      <c r="B2206" s="893" t="s">
        <v>359</v>
      </c>
      <c r="C2206" s="892" t="s">
        <v>1229</v>
      </c>
      <c r="D2206" s="891">
        <v>43435</v>
      </c>
      <c r="E2206" s="890">
        <v>5473.81</v>
      </c>
      <c r="F2206" s="889"/>
      <c r="G2206" s="888">
        <v>30</v>
      </c>
      <c r="H2206" s="887">
        <f t="shared" si="150"/>
        <v>3</v>
      </c>
      <c r="I2206" s="887">
        <v>-179.88</v>
      </c>
      <c r="J2206" s="771">
        <f t="shared" si="151"/>
        <v>663.21</v>
      </c>
      <c r="K2206" s="887">
        <v>483.33</v>
      </c>
      <c r="L2206" s="772">
        <f t="shared" si="152"/>
        <v>4990.4800000000005</v>
      </c>
    </row>
    <row r="2207" spans="2:12" ht="15.75" x14ac:dyDescent="0.25">
      <c r="B2207" s="893" t="s">
        <v>359</v>
      </c>
      <c r="C2207" s="892" t="s">
        <v>1229</v>
      </c>
      <c r="D2207" s="891">
        <v>43435</v>
      </c>
      <c r="E2207" s="890">
        <v>645.65</v>
      </c>
      <c r="F2207" s="889"/>
      <c r="G2207" s="888">
        <v>30</v>
      </c>
      <c r="H2207" s="887">
        <f t="shared" si="150"/>
        <v>3</v>
      </c>
      <c r="I2207" s="887">
        <v>-21.6</v>
      </c>
      <c r="J2207" s="771">
        <f t="shared" si="151"/>
        <v>80.19</v>
      </c>
      <c r="K2207" s="887">
        <v>58.59</v>
      </c>
      <c r="L2207" s="772">
        <f t="shared" si="152"/>
        <v>587.05999999999995</v>
      </c>
    </row>
    <row r="2208" spans="2:12" ht="15.75" x14ac:dyDescent="0.25">
      <c r="B2208" s="893" t="s">
        <v>359</v>
      </c>
      <c r="C2208" s="892" t="s">
        <v>1229</v>
      </c>
      <c r="D2208" s="891">
        <v>43435</v>
      </c>
      <c r="E2208" s="890">
        <v>1785.84</v>
      </c>
      <c r="F2208" s="889"/>
      <c r="G2208" s="888">
        <v>30</v>
      </c>
      <c r="H2208" s="887">
        <f t="shared" si="150"/>
        <v>3</v>
      </c>
      <c r="I2208" s="887">
        <v>-58.56</v>
      </c>
      <c r="J2208" s="771">
        <f t="shared" si="151"/>
        <v>219.96</v>
      </c>
      <c r="K2208" s="887">
        <v>161.4</v>
      </c>
      <c r="L2208" s="772">
        <f t="shared" si="152"/>
        <v>1624.4399999999998</v>
      </c>
    </row>
    <row r="2209" spans="2:12" ht="15.75" x14ac:dyDescent="0.25">
      <c r="B2209" s="893" t="s">
        <v>359</v>
      </c>
      <c r="C2209" s="892" t="s">
        <v>1229</v>
      </c>
      <c r="D2209" s="891">
        <v>43435</v>
      </c>
      <c r="E2209" s="890">
        <v>1415.18</v>
      </c>
      <c r="F2209" s="889"/>
      <c r="G2209" s="888">
        <v>30</v>
      </c>
      <c r="H2209" s="887">
        <f t="shared" si="150"/>
        <v>3</v>
      </c>
      <c r="I2209" s="887">
        <v>-46.68</v>
      </c>
      <c r="J2209" s="771">
        <f t="shared" si="151"/>
        <v>178.86</v>
      </c>
      <c r="K2209" s="887">
        <v>132.18</v>
      </c>
      <c r="L2209" s="772">
        <f t="shared" si="152"/>
        <v>1283</v>
      </c>
    </row>
    <row r="2210" spans="2:12" ht="15.75" x14ac:dyDescent="0.25">
      <c r="B2210" s="893" t="s">
        <v>359</v>
      </c>
      <c r="C2210" s="892" t="s">
        <v>1229</v>
      </c>
      <c r="D2210" s="891">
        <v>43435</v>
      </c>
      <c r="E2210" s="890">
        <v>6814.74</v>
      </c>
      <c r="F2210" s="889"/>
      <c r="G2210" s="888">
        <v>30</v>
      </c>
      <c r="H2210" s="887">
        <f t="shared" si="150"/>
        <v>3</v>
      </c>
      <c r="I2210" s="887">
        <v>-216.60000000000002</v>
      </c>
      <c r="J2210" s="771">
        <f t="shared" si="151"/>
        <v>1020.12</v>
      </c>
      <c r="K2210" s="887">
        <v>803.52</v>
      </c>
      <c r="L2210" s="772">
        <f t="shared" si="152"/>
        <v>6011.2199999999993</v>
      </c>
    </row>
    <row r="2211" spans="2:12" ht="15.75" x14ac:dyDescent="0.25">
      <c r="B2211" s="893" t="s">
        <v>359</v>
      </c>
      <c r="C2211" s="892" t="s">
        <v>1229</v>
      </c>
      <c r="D2211" s="891">
        <v>43435</v>
      </c>
      <c r="E2211" s="890">
        <v>2787.17</v>
      </c>
      <c r="F2211" s="889"/>
      <c r="G2211" s="888">
        <v>30</v>
      </c>
      <c r="H2211" s="887">
        <f t="shared" si="150"/>
        <v>3</v>
      </c>
      <c r="I2211" s="887">
        <v>-92.16</v>
      </c>
      <c r="J2211" s="771">
        <f t="shared" si="151"/>
        <v>322.14</v>
      </c>
      <c r="K2211" s="887">
        <v>229.98</v>
      </c>
      <c r="L2211" s="772">
        <f t="shared" si="152"/>
        <v>2557.19</v>
      </c>
    </row>
    <row r="2212" spans="2:12" ht="15.75" x14ac:dyDescent="0.25">
      <c r="B2212" s="893" t="s">
        <v>359</v>
      </c>
      <c r="C2212" s="892" t="s">
        <v>1230</v>
      </c>
      <c r="D2212" s="891">
        <v>43367</v>
      </c>
      <c r="E2212" s="890">
        <v>3030.78</v>
      </c>
      <c r="F2212" s="889"/>
      <c r="G2212" s="888">
        <v>30</v>
      </c>
      <c r="H2212" s="887">
        <f t="shared" si="150"/>
        <v>3</v>
      </c>
      <c r="I2212" s="887">
        <v>-101.03999999999999</v>
      </c>
      <c r="J2212" s="771">
        <f t="shared" si="151"/>
        <v>294.7</v>
      </c>
      <c r="K2212" s="887">
        <v>193.66</v>
      </c>
      <c r="L2212" s="772">
        <f t="shared" si="152"/>
        <v>2837.1200000000003</v>
      </c>
    </row>
    <row r="2213" spans="2:12" ht="15.75" x14ac:dyDescent="0.25">
      <c r="B2213" s="893" t="s">
        <v>359</v>
      </c>
      <c r="C2213" s="892" t="s">
        <v>1231</v>
      </c>
      <c r="D2213" s="891">
        <v>43339</v>
      </c>
      <c r="E2213" s="890">
        <v>15624.71</v>
      </c>
      <c r="F2213" s="889"/>
      <c r="G2213" s="888">
        <v>30</v>
      </c>
      <c r="H2213" s="887">
        <f t="shared" si="150"/>
        <v>3</v>
      </c>
      <c r="I2213" s="887">
        <v>-520.79999999999995</v>
      </c>
      <c r="J2213" s="771">
        <f t="shared" si="151"/>
        <v>1519</v>
      </c>
      <c r="K2213" s="887">
        <v>998.2</v>
      </c>
      <c r="L2213" s="772">
        <f t="shared" si="152"/>
        <v>14626.509999999998</v>
      </c>
    </row>
    <row r="2214" spans="2:12" ht="15.75" x14ac:dyDescent="0.25">
      <c r="B2214" s="893" t="s">
        <v>359</v>
      </c>
      <c r="C2214" s="892" t="s">
        <v>1232</v>
      </c>
      <c r="D2214" s="891">
        <v>43259</v>
      </c>
      <c r="E2214" s="890">
        <v>6955.03</v>
      </c>
      <c r="F2214" s="889"/>
      <c r="G2214" s="888">
        <v>30</v>
      </c>
      <c r="H2214" s="887">
        <f t="shared" si="150"/>
        <v>3</v>
      </c>
      <c r="I2214" s="887">
        <v>-231.84</v>
      </c>
      <c r="J2214" s="771">
        <f t="shared" si="151"/>
        <v>637.56000000000006</v>
      </c>
      <c r="K2214" s="887">
        <v>405.72</v>
      </c>
      <c r="L2214" s="772">
        <f t="shared" si="152"/>
        <v>6549.3099999999995</v>
      </c>
    </row>
    <row r="2215" spans="2:12" ht="15.75" x14ac:dyDescent="0.25">
      <c r="B2215" s="893" t="s">
        <v>359</v>
      </c>
      <c r="C2215" s="892" t="s">
        <v>1233</v>
      </c>
      <c r="D2215" s="891">
        <v>43461</v>
      </c>
      <c r="E2215" s="890">
        <v>13743.02</v>
      </c>
      <c r="F2215" s="889"/>
      <c r="G2215" s="888">
        <v>30</v>
      </c>
      <c r="H2215" s="887">
        <f t="shared" si="150"/>
        <v>3</v>
      </c>
      <c r="I2215" s="887">
        <v>-458.15999999999997</v>
      </c>
      <c r="J2215" s="771">
        <f t="shared" si="151"/>
        <v>1259.8499999999999</v>
      </c>
      <c r="K2215" s="887">
        <v>801.69</v>
      </c>
      <c r="L2215" s="772">
        <f t="shared" si="152"/>
        <v>12941.33</v>
      </c>
    </row>
    <row r="2216" spans="2:12" ht="15.75" x14ac:dyDescent="0.25">
      <c r="B2216" s="893" t="s">
        <v>359</v>
      </c>
      <c r="C2216" s="892" t="s">
        <v>1234</v>
      </c>
      <c r="D2216" s="891">
        <v>43497</v>
      </c>
      <c r="E2216" s="890">
        <v>655.8</v>
      </c>
      <c r="F2216" s="889"/>
      <c r="G2216" s="888">
        <v>30</v>
      </c>
      <c r="H2216" s="887">
        <f t="shared" si="150"/>
        <v>2</v>
      </c>
      <c r="I2216" s="887">
        <v>-21.84</v>
      </c>
      <c r="J2216" s="771">
        <f t="shared" si="151"/>
        <v>60.06</v>
      </c>
      <c r="K2216" s="887">
        <v>38.22</v>
      </c>
      <c r="L2216" s="772">
        <f t="shared" si="152"/>
        <v>617.57999999999993</v>
      </c>
    </row>
    <row r="2217" spans="2:12" ht="15.75" x14ac:dyDescent="0.25">
      <c r="B2217" s="893" t="s">
        <v>359</v>
      </c>
      <c r="C2217" s="892" t="s">
        <v>1235</v>
      </c>
      <c r="D2217" s="891">
        <v>43481</v>
      </c>
      <c r="E2217" s="890">
        <v>1803.06</v>
      </c>
      <c r="F2217" s="889"/>
      <c r="G2217" s="888">
        <v>30</v>
      </c>
      <c r="H2217" s="887">
        <f t="shared" si="150"/>
        <v>2</v>
      </c>
      <c r="I2217" s="887">
        <v>-60.12</v>
      </c>
      <c r="J2217" s="771">
        <f t="shared" si="151"/>
        <v>165.32999999999998</v>
      </c>
      <c r="K2217" s="887">
        <v>105.21</v>
      </c>
      <c r="L2217" s="772">
        <f t="shared" si="152"/>
        <v>1697.85</v>
      </c>
    </row>
    <row r="2218" spans="2:12" ht="15.75" x14ac:dyDescent="0.25">
      <c r="B2218" s="893" t="s">
        <v>359</v>
      </c>
      <c r="C2218" s="892" t="s">
        <v>1236</v>
      </c>
      <c r="D2218" s="891">
        <v>43480</v>
      </c>
      <c r="E2218" s="890">
        <v>1303.32</v>
      </c>
      <c r="F2218" s="889"/>
      <c r="G2218" s="888">
        <v>30</v>
      </c>
      <c r="H2218" s="887">
        <f t="shared" si="150"/>
        <v>2</v>
      </c>
      <c r="I2218" s="887">
        <v>-43.44</v>
      </c>
      <c r="J2218" s="771">
        <f t="shared" si="151"/>
        <v>115.84</v>
      </c>
      <c r="K2218" s="887">
        <v>72.400000000000006</v>
      </c>
      <c r="L2218" s="772">
        <f t="shared" si="152"/>
        <v>1230.9199999999998</v>
      </c>
    </row>
    <row r="2219" spans="2:12" ht="15.75" x14ac:dyDescent="0.25">
      <c r="B2219" s="893" t="s">
        <v>359</v>
      </c>
      <c r="C2219" s="892" t="s">
        <v>1237</v>
      </c>
      <c r="D2219" s="891">
        <v>43390</v>
      </c>
      <c r="E2219" s="890">
        <v>911.03</v>
      </c>
      <c r="F2219" s="889"/>
      <c r="G2219" s="888">
        <v>30</v>
      </c>
      <c r="H2219" s="887">
        <f t="shared" si="150"/>
        <v>3</v>
      </c>
      <c r="I2219" s="887">
        <v>-30.120000000000005</v>
      </c>
      <c r="J2219" s="771">
        <f t="shared" si="151"/>
        <v>85.01</v>
      </c>
      <c r="K2219" s="887">
        <v>54.89</v>
      </c>
      <c r="L2219" s="772">
        <f t="shared" si="152"/>
        <v>856.14</v>
      </c>
    </row>
    <row r="2220" spans="2:12" ht="15.75" x14ac:dyDescent="0.25">
      <c r="B2220" s="893" t="s">
        <v>359</v>
      </c>
      <c r="C2220" s="892" t="s">
        <v>1238</v>
      </c>
      <c r="D2220" s="891">
        <v>43481</v>
      </c>
      <c r="E2220" s="890">
        <v>1453.9</v>
      </c>
      <c r="F2220" s="889"/>
      <c r="G2220" s="888">
        <v>30</v>
      </c>
      <c r="H2220" s="887">
        <f t="shared" si="150"/>
        <v>2</v>
      </c>
      <c r="I2220" s="887">
        <v>-48.480000000000004</v>
      </c>
      <c r="J2220" s="771">
        <f t="shared" si="151"/>
        <v>125.24000000000001</v>
      </c>
      <c r="K2220" s="887">
        <v>76.760000000000005</v>
      </c>
      <c r="L2220" s="772">
        <f t="shared" si="152"/>
        <v>1377.14</v>
      </c>
    </row>
    <row r="2221" spans="2:12" ht="15.75" x14ac:dyDescent="0.25">
      <c r="B2221" s="893" t="s">
        <v>359</v>
      </c>
      <c r="C2221" s="892" t="s">
        <v>1239</v>
      </c>
      <c r="D2221" s="891">
        <v>43617</v>
      </c>
      <c r="E2221" s="890">
        <v>1035.27</v>
      </c>
      <c r="F2221" s="889"/>
      <c r="G2221" s="888">
        <v>30</v>
      </c>
      <c r="H2221" s="887">
        <f t="shared" si="150"/>
        <v>2</v>
      </c>
      <c r="I2221" s="887">
        <v>-34.44</v>
      </c>
      <c r="J2221" s="771">
        <f t="shared" si="151"/>
        <v>95.69</v>
      </c>
      <c r="K2221" s="887">
        <v>61.25</v>
      </c>
      <c r="L2221" s="772">
        <f t="shared" si="152"/>
        <v>974.02</v>
      </c>
    </row>
    <row r="2222" spans="2:12" ht="15.75" x14ac:dyDescent="0.25">
      <c r="B2222" s="893" t="s">
        <v>359</v>
      </c>
      <c r="C2222" s="892" t="s">
        <v>1240</v>
      </c>
      <c r="D2222" s="891">
        <v>43617</v>
      </c>
      <c r="E2222" s="890">
        <v>1992.67</v>
      </c>
      <c r="F2222" s="889"/>
      <c r="G2222" s="888">
        <v>30</v>
      </c>
      <c r="H2222" s="887">
        <f t="shared" si="150"/>
        <v>2</v>
      </c>
      <c r="I2222" s="887">
        <v>-66.48</v>
      </c>
      <c r="J2222" s="771">
        <f t="shared" si="151"/>
        <v>181.13</v>
      </c>
      <c r="K2222" s="887">
        <v>114.65</v>
      </c>
      <c r="L2222" s="772">
        <f t="shared" si="152"/>
        <v>1878.02</v>
      </c>
    </row>
    <row r="2223" spans="2:12" ht="15.75" x14ac:dyDescent="0.25">
      <c r="B2223" s="893" t="s">
        <v>359</v>
      </c>
      <c r="C2223" s="892" t="s">
        <v>1239</v>
      </c>
      <c r="D2223" s="891">
        <v>43617</v>
      </c>
      <c r="E2223" s="890">
        <v>2425.42</v>
      </c>
      <c r="F2223" s="889"/>
      <c r="G2223" s="888">
        <v>30</v>
      </c>
      <c r="H2223" s="887">
        <f t="shared" si="150"/>
        <v>2</v>
      </c>
      <c r="I2223" s="887">
        <v>-81.48</v>
      </c>
      <c r="J2223" s="771">
        <f t="shared" si="151"/>
        <v>225.36</v>
      </c>
      <c r="K2223" s="887">
        <v>143.88</v>
      </c>
      <c r="L2223" s="772">
        <f t="shared" si="152"/>
        <v>2281.54</v>
      </c>
    </row>
    <row r="2224" spans="2:12" ht="15.75" x14ac:dyDescent="0.25">
      <c r="B2224" s="893" t="s">
        <v>359</v>
      </c>
      <c r="C2224" s="892" t="s">
        <v>1239</v>
      </c>
      <c r="D2224" s="891">
        <v>43617</v>
      </c>
      <c r="E2224" s="890">
        <v>1113.94</v>
      </c>
      <c r="F2224" s="889"/>
      <c r="G2224" s="888">
        <v>30</v>
      </c>
      <c r="H2224" s="887">
        <f t="shared" si="150"/>
        <v>2</v>
      </c>
      <c r="I2224" s="887">
        <v>-37.200000000000003</v>
      </c>
      <c r="J2224" s="771">
        <f t="shared" si="151"/>
        <v>110.65</v>
      </c>
      <c r="K2224" s="887">
        <v>73.45</v>
      </c>
      <c r="L2224" s="772">
        <f t="shared" si="152"/>
        <v>1040.49</v>
      </c>
    </row>
    <row r="2225" spans="2:12" ht="15.75" x14ac:dyDescent="0.25">
      <c r="B2225" s="893" t="s">
        <v>359</v>
      </c>
      <c r="C2225" s="892" t="s">
        <v>1239</v>
      </c>
      <c r="D2225" s="891">
        <v>43617</v>
      </c>
      <c r="E2225" s="890">
        <v>1102.3800000000001</v>
      </c>
      <c r="F2225" s="889"/>
      <c r="G2225" s="888">
        <v>30</v>
      </c>
      <c r="H2225" s="887">
        <f t="shared" si="150"/>
        <v>2</v>
      </c>
      <c r="I2225" s="887">
        <v>-36.72</v>
      </c>
      <c r="J2225" s="771">
        <f t="shared" si="151"/>
        <v>100.63</v>
      </c>
      <c r="K2225" s="887">
        <v>63.91</v>
      </c>
      <c r="L2225" s="772">
        <f t="shared" si="152"/>
        <v>1038.47</v>
      </c>
    </row>
    <row r="2226" spans="2:12" ht="15.75" x14ac:dyDescent="0.25">
      <c r="B2226" s="893" t="s">
        <v>359</v>
      </c>
      <c r="C2226" s="892" t="s">
        <v>1241</v>
      </c>
      <c r="D2226" s="891">
        <v>43617</v>
      </c>
      <c r="E2226" s="890">
        <v>1749.21</v>
      </c>
      <c r="F2226" s="889"/>
      <c r="G2226" s="888">
        <v>30</v>
      </c>
      <c r="H2226" s="887">
        <f t="shared" si="150"/>
        <v>2</v>
      </c>
      <c r="I2226" s="887">
        <v>-58.679999999999993</v>
      </c>
      <c r="J2226" s="771">
        <f t="shared" si="151"/>
        <v>160.63</v>
      </c>
      <c r="K2226" s="887">
        <v>101.95</v>
      </c>
      <c r="L2226" s="772">
        <f t="shared" si="152"/>
        <v>1647.26</v>
      </c>
    </row>
    <row r="2227" spans="2:12" ht="15.75" x14ac:dyDescent="0.25">
      <c r="B2227" s="893" t="s">
        <v>359</v>
      </c>
      <c r="C2227" s="892" t="s">
        <v>1241</v>
      </c>
      <c r="D2227" s="891">
        <v>43617</v>
      </c>
      <c r="E2227" s="890">
        <v>1749.21</v>
      </c>
      <c r="F2227" s="889"/>
      <c r="G2227" s="888">
        <v>30</v>
      </c>
      <c r="H2227" s="887">
        <f t="shared" si="150"/>
        <v>2</v>
      </c>
      <c r="I2227" s="887">
        <v>-58.679999999999993</v>
      </c>
      <c r="J2227" s="771">
        <f t="shared" si="151"/>
        <v>160.63</v>
      </c>
      <c r="K2227" s="887">
        <v>101.95</v>
      </c>
      <c r="L2227" s="772">
        <f t="shared" si="152"/>
        <v>1647.26</v>
      </c>
    </row>
    <row r="2228" spans="2:12" ht="15.75" x14ac:dyDescent="0.25">
      <c r="B2228" s="893" t="s">
        <v>359</v>
      </c>
      <c r="C2228" s="892" t="s">
        <v>1242</v>
      </c>
      <c r="D2228" s="891">
        <v>43617</v>
      </c>
      <c r="E2228" s="890">
        <v>2416.38</v>
      </c>
      <c r="F2228" s="889"/>
      <c r="G2228" s="888">
        <v>30</v>
      </c>
      <c r="H2228" s="887">
        <f t="shared" si="150"/>
        <v>2</v>
      </c>
      <c r="I2228" s="887">
        <v>-83.039999999999992</v>
      </c>
      <c r="J2228" s="771">
        <f t="shared" si="151"/>
        <v>175.60999999999999</v>
      </c>
      <c r="K2228" s="887">
        <v>92.57</v>
      </c>
      <c r="L2228" s="772">
        <f t="shared" si="152"/>
        <v>2323.81</v>
      </c>
    </row>
    <row r="2229" spans="2:12" ht="15.75" x14ac:dyDescent="0.25">
      <c r="B2229" s="893" t="s">
        <v>359</v>
      </c>
      <c r="C2229" s="892" t="s">
        <v>1243</v>
      </c>
      <c r="D2229" s="891">
        <v>43571</v>
      </c>
      <c r="E2229" s="890">
        <v>2064.39</v>
      </c>
      <c r="F2229" s="889"/>
      <c r="G2229" s="888">
        <v>30</v>
      </c>
      <c r="H2229" s="887">
        <f t="shared" si="150"/>
        <v>2</v>
      </c>
      <c r="I2229" s="887">
        <v>-68.760000000000005</v>
      </c>
      <c r="J2229" s="771">
        <f t="shared" si="151"/>
        <v>171.9</v>
      </c>
      <c r="K2229" s="887">
        <v>103.14</v>
      </c>
      <c r="L2229" s="772">
        <f t="shared" si="152"/>
        <v>1961.2499999999998</v>
      </c>
    </row>
    <row r="2230" spans="2:12" ht="15.75" x14ac:dyDescent="0.25">
      <c r="B2230" s="893" t="s">
        <v>359</v>
      </c>
      <c r="C2230" s="892" t="s">
        <v>1244</v>
      </c>
      <c r="D2230" s="891">
        <v>43593</v>
      </c>
      <c r="E2230" s="890">
        <v>388.85</v>
      </c>
      <c r="F2230" s="889"/>
      <c r="G2230" s="888">
        <v>30</v>
      </c>
      <c r="H2230" s="887">
        <f t="shared" si="150"/>
        <v>2</v>
      </c>
      <c r="I2230" s="887">
        <v>-12.96</v>
      </c>
      <c r="J2230" s="771">
        <f t="shared" si="151"/>
        <v>32.400000000000006</v>
      </c>
      <c r="K2230" s="887">
        <v>19.440000000000001</v>
      </c>
      <c r="L2230" s="772">
        <f t="shared" si="152"/>
        <v>369.41</v>
      </c>
    </row>
    <row r="2231" spans="2:12" ht="15.75" x14ac:dyDescent="0.25">
      <c r="B2231" s="893" t="s">
        <v>359</v>
      </c>
      <c r="C2231" s="892" t="s">
        <v>1245</v>
      </c>
      <c r="D2231" s="891">
        <v>43327</v>
      </c>
      <c r="E2231" s="890">
        <v>957.98</v>
      </c>
      <c r="F2231" s="889"/>
      <c r="G2231" s="888">
        <v>30</v>
      </c>
      <c r="H2231" s="887">
        <f t="shared" si="150"/>
        <v>3</v>
      </c>
      <c r="I2231" s="887">
        <v>-31.92</v>
      </c>
      <c r="J2231" s="771">
        <f t="shared" si="151"/>
        <v>79.800000000000011</v>
      </c>
      <c r="K2231" s="887">
        <v>47.88</v>
      </c>
      <c r="L2231" s="772">
        <f t="shared" si="152"/>
        <v>910.1</v>
      </c>
    </row>
    <row r="2232" spans="2:12" ht="15.75" x14ac:dyDescent="0.25">
      <c r="B2232" s="893" t="s">
        <v>359</v>
      </c>
      <c r="C2232" s="892" t="s">
        <v>1246</v>
      </c>
      <c r="D2232" s="891">
        <v>43453</v>
      </c>
      <c r="E2232" s="890">
        <v>5431.91</v>
      </c>
      <c r="F2232" s="889"/>
      <c r="G2232" s="888">
        <v>30</v>
      </c>
      <c r="H2232" s="887">
        <f t="shared" si="150"/>
        <v>3</v>
      </c>
      <c r="I2232" s="887">
        <v>-181.07999999999998</v>
      </c>
      <c r="J2232" s="771">
        <f t="shared" si="151"/>
        <v>437.60999999999996</v>
      </c>
      <c r="K2232" s="887">
        <v>256.52999999999997</v>
      </c>
      <c r="L2232" s="772">
        <f t="shared" si="152"/>
        <v>5175.38</v>
      </c>
    </row>
    <row r="2233" spans="2:12" ht="15.75" x14ac:dyDescent="0.25">
      <c r="B2233" s="893" t="s">
        <v>359</v>
      </c>
      <c r="C2233" s="892" t="s">
        <v>1247</v>
      </c>
      <c r="D2233" s="891">
        <v>43557</v>
      </c>
      <c r="E2233" s="890">
        <v>1563.71</v>
      </c>
      <c r="F2233" s="889"/>
      <c r="G2233" s="888">
        <v>30</v>
      </c>
      <c r="H2233" s="887">
        <f t="shared" si="150"/>
        <v>2</v>
      </c>
      <c r="I2233" s="887">
        <v>-52.08</v>
      </c>
      <c r="J2233" s="771">
        <f t="shared" si="151"/>
        <v>125.86</v>
      </c>
      <c r="K2233" s="887">
        <v>73.78</v>
      </c>
      <c r="L2233" s="772">
        <f t="shared" si="152"/>
        <v>1489.93</v>
      </c>
    </row>
    <row r="2234" spans="2:12" ht="15.75" x14ac:dyDescent="0.25">
      <c r="B2234" s="893" t="s">
        <v>359</v>
      </c>
      <c r="C2234" s="892" t="s">
        <v>1248</v>
      </c>
      <c r="D2234" s="891">
        <v>43642</v>
      </c>
      <c r="E2234" s="890">
        <v>3173.96</v>
      </c>
      <c r="F2234" s="889"/>
      <c r="G2234" s="888">
        <v>30</v>
      </c>
      <c r="H2234" s="887">
        <f t="shared" si="150"/>
        <v>2</v>
      </c>
      <c r="I2234" s="887">
        <v>-105.84</v>
      </c>
      <c r="J2234" s="771">
        <f t="shared" si="151"/>
        <v>255.78</v>
      </c>
      <c r="K2234" s="887">
        <v>149.94</v>
      </c>
      <c r="L2234" s="772">
        <f t="shared" si="152"/>
        <v>3024.02</v>
      </c>
    </row>
    <row r="2235" spans="2:12" ht="15.75" x14ac:dyDescent="0.25">
      <c r="B2235" s="893" t="s">
        <v>359</v>
      </c>
      <c r="C2235" s="892" t="s">
        <v>1249</v>
      </c>
      <c r="D2235" s="891">
        <v>43354</v>
      </c>
      <c r="E2235" s="890">
        <v>1005.86</v>
      </c>
      <c r="F2235" s="889"/>
      <c r="G2235" s="888">
        <v>30</v>
      </c>
      <c r="H2235" s="887">
        <f t="shared" si="150"/>
        <v>3</v>
      </c>
      <c r="I2235" s="887">
        <v>-33.480000000000004</v>
      </c>
      <c r="J2235" s="771">
        <f t="shared" si="151"/>
        <v>78.12</v>
      </c>
      <c r="K2235" s="887">
        <v>44.64</v>
      </c>
      <c r="L2235" s="772">
        <f t="shared" si="152"/>
        <v>961.22</v>
      </c>
    </row>
    <row r="2236" spans="2:12" ht="15.75" x14ac:dyDescent="0.25">
      <c r="B2236" s="893" t="s">
        <v>359</v>
      </c>
      <c r="C2236" s="892" t="s">
        <v>1250</v>
      </c>
      <c r="D2236" s="891">
        <v>43564</v>
      </c>
      <c r="E2236" s="890">
        <v>1412</v>
      </c>
      <c r="F2236" s="889"/>
      <c r="G2236" s="888">
        <v>30</v>
      </c>
      <c r="H2236" s="887">
        <f t="shared" si="150"/>
        <v>2</v>
      </c>
      <c r="I2236" s="887">
        <v>-47.04</v>
      </c>
      <c r="J2236" s="771">
        <f t="shared" si="151"/>
        <v>109.75999999999999</v>
      </c>
      <c r="K2236" s="887">
        <v>62.72</v>
      </c>
      <c r="L2236" s="772">
        <f t="shared" si="152"/>
        <v>1349.28</v>
      </c>
    </row>
    <row r="2237" spans="2:12" ht="15.75" x14ac:dyDescent="0.25">
      <c r="B2237" s="893" t="s">
        <v>359</v>
      </c>
      <c r="C2237" s="892" t="s">
        <v>1251</v>
      </c>
      <c r="D2237" s="891">
        <v>43270</v>
      </c>
      <c r="E2237" s="890">
        <v>1556.5</v>
      </c>
      <c r="F2237" s="889"/>
      <c r="G2237" s="888">
        <v>30</v>
      </c>
      <c r="H2237" s="887">
        <f t="shared" si="150"/>
        <v>3</v>
      </c>
      <c r="I2237" s="887">
        <v>-51.84</v>
      </c>
      <c r="J2237" s="771">
        <f t="shared" si="151"/>
        <v>120.96000000000001</v>
      </c>
      <c r="K2237" s="887">
        <v>69.12</v>
      </c>
      <c r="L2237" s="772">
        <f t="shared" si="152"/>
        <v>1487.38</v>
      </c>
    </row>
    <row r="2238" spans="2:12" ht="15.75" x14ac:dyDescent="0.25">
      <c r="B2238" s="893" t="s">
        <v>359</v>
      </c>
      <c r="C2238" s="892" t="s">
        <v>1252</v>
      </c>
      <c r="D2238" s="891">
        <v>43334</v>
      </c>
      <c r="E2238" s="890">
        <v>4274.7700000000004</v>
      </c>
      <c r="F2238" s="889"/>
      <c r="G2238" s="888">
        <v>30</v>
      </c>
      <c r="H2238" s="887">
        <f t="shared" si="150"/>
        <v>3</v>
      </c>
      <c r="I2238" s="887">
        <v>-142.44</v>
      </c>
      <c r="J2238" s="771">
        <f t="shared" si="151"/>
        <v>332.36</v>
      </c>
      <c r="K2238" s="887">
        <v>189.92</v>
      </c>
      <c r="L2238" s="772">
        <f t="shared" si="152"/>
        <v>4084.8500000000004</v>
      </c>
    </row>
    <row r="2239" spans="2:12" ht="15.75" x14ac:dyDescent="0.25">
      <c r="B2239" s="893" t="s">
        <v>359</v>
      </c>
      <c r="C2239" s="892" t="s">
        <v>1253</v>
      </c>
      <c r="D2239" s="891">
        <v>43643</v>
      </c>
      <c r="E2239" s="890">
        <v>796.46</v>
      </c>
      <c r="F2239" s="889"/>
      <c r="G2239" s="888">
        <v>30</v>
      </c>
      <c r="H2239" s="887">
        <f t="shared" si="150"/>
        <v>2</v>
      </c>
      <c r="I2239" s="887">
        <v>-26.52</v>
      </c>
      <c r="J2239" s="771">
        <f t="shared" si="151"/>
        <v>61.879999999999995</v>
      </c>
      <c r="K2239" s="887">
        <v>35.36</v>
      </c>
      <c r="L2239" s="772">
        <f t="shared" si="152"/>
        <v>761.1</v>
      </c>
    </row>
    <row r="2240" spans="2:12" ht="15.75" x14ac:dyDescent="0.25">
      <c r="B2240" s="893" t="s">
        <v>359</v>
      </c>
      <c r="C2240" s="892" t="s">
        <v>1254</v>
      </c>
      <c r="D2240" s="891">
        <v>43709</v>
      </c>
      <c r="E2240" s="890">
        <v>4549.43</v>
      </c>
      <c r="F2240" s="889"/>
      <c r="G2240" s="888">
        <v>30</v>
      </c>
      <c r="H2240" s="887">
        <f t="shared" si="150"/>
        <v>2</v>
      </c>
      <c r="I2240" s="887">
        <v>-151.19999999999999</v>
      </c>
      <c r="J2240" s="771">
        <f t="shared" si="151"/>
        <v>390.4</v>
      </c>
      <c r="K2240" s="887">
        <v>239.2</v>
      </c>
      <c r="L2240" s="772">
        <f t="shared" si="152"/>
        <v>4310.2300000000005</v>
      </c>
    </row>
    <row r="2241" spans="2:12" ht="15.75" x14ac:dyDescent="0.25">
      <c r="B2241" s="893" t="s">
        <v>359</v>
      </c>
      <c r="C2241" s="892" t="s">
        <v>1254</v>
      </c>
      <c r="D2241" s="891">
        <v>43709</v>
      </c>
      <c r="E2241" s="890">
        <v>1259.3499999999999</v>
      </c>
      <c r="F2241" s="889"/>
      <c r="G2241" s="888">
        <v>30</v>
      </c>
      <c r="H2241" s="887">
        <f t="shared" si="150"/>
        <v>2</v>
      </c>
      <c r="I2241" s="887">
        <v>-42.36</v>
      </c>
      <c r="J2241" s="771">
        <f t="shared" si="151"/>
        <v>103.96000000000001</v>
      </c>
      <c r="K2241" s="887">
        <v>61.6</v>
      </c>
      <c r="L2241" s="772">
        <f t="shared" si="152"/>
        <v>1197.75</v>
      </c>
    </row>
    <row r="2242" spans="2:12" ht="15.75" x14ac:dyDescent="0.25">
      <c r="B2242" s="893" t="s">
        <v>359</v>
      </c>
      <c r="C2242" s="892" t="s">
        <v>1254</v>
      </c>
      <c r="D2242" s="891">
        <v>43709</v>
      </c>
      <c r="E2242" s="890">
        <v>1421.03</v>
      </c>
      <c r="F2242" s="889"/>
      <c r="G2242" s="888">
        <v>30</v>
      </c>
      <c r="H2242" s="887">
        <f t="shared" si="150"/>
        <v>2</v>
      </c>
      <c r="I2242" s="887">
        <v>-48.36</v>
      </c>
      <c r="J2242" s="771">
        <f t="shared" si="151"/>
        <v>113.63</v>
      </c>
      <c r="K2242" s="887">
        <v>65.27</v>
      </c>
      <c r="L2242" s="772">
        <f t="shared" si="152"/>
        <v>1355.76</v>
      </c>
    </row>
    <row r="2243" spans="2:12" ht="15.75" x14ac:dyDescent="0.25">
      <c r="B2243" s="893" t="s">
        <v>359</v>
      </c>
      <c r="C2243" s="892" t="s">
        <v>1254</v>
      </c>
      <c r="D2243" s="891">
        <v>43709</v>
      </c>
      <c r="E2243" s="890">
        <v>1772.53</v>
      </c>
      <c r="F2243" s="889"/>
      <c r="G2243" s="888">
        <v>30</v>
      </c>
      <c r="H2243" s="887">
        <f t="shared" si="150"/>
        <v>2</v>
      </c>
      <c r="I2243" s="887">
        <v>-60.36</v>
      </c>
      <c r="J2243" s="771">
        <f t="shared" si="151"/>
        <v>144.09</v>
      </c>
      <c r="K2243" s="887">
        <v>83.73</v>
      </c>
      <c r="L2243" s="772">
        <f t="shared" si="152"/>
        <v>1688.8</v>
      </c>
    </row>
    <row r="2244" spans="2:12" ht="15.75" x14ac:dyDescent="0.25">
      <c r="B2244" s="893" t="s">
        <v>359</v>
      </c>
      <c r="C2244" s="892" t="s">
        <v>1254</v>
      </c>
      <c r="D2244" s="891">
        <v>43709</v>
      </c>
      <c r="E2244" s="890">
        <v>1866.57</v>
      </c>
      <c r="F2244" s="889"/>
      <c r="G2244" s="888">
        <v>30</v>
      </c>
      <c r="H2244" s="887">
        <f t="shared" si="150"/>
        <v>2</v>
      </c>
      <c r="I2244" s="887">
        <v>-63</v>
      </c>
      <c r="J2244" s="771">
        <f t="shared" si="151"/>
        <v>149.07999999999998</v>
      </c>
      <c r="K2244" s="887">
        <v>86.08</v>
      </c>
      <c r="L2244" s="772">
        <f t="shared" si="152"/>
        <v>1780.49</v>
      </c>
    </row>
    <row r="2245" spans="2:12" ht="15.75" x14ac:dyDescent="0.25">
      <c r="B2245" s="893" t="s">
        <v>359</v>
      </c>
      <c r="C2245" s="892" t="s">
        <v>1254</v>
      </c>
      <c r="D2245" s="891">
        <v>43709</v>
      </c>
      <c r="E2245" s="890">
        <v>1846.13</v>
      </c>
      <c r="F2245" s="889"/>
      <c r="G2245" s="888">
        <v>30</v>
      </c>
      <c r="H2245" s="887">
        <f t="shared" si="150"/>
        <v>2</v>
      </c>
      <c r="I2245" s="887">
        <v>-62.760000000000005</v>
      </c>
      <c r="J2245" s="771">
        <f t="shared" si="151"/>
        <v>151.27000000000001</v>
      </c>
      <c r="K2245" s="887">
        <v>88.51</v>
      </c>
      <c r="L2245" s="772">
        <f t="shared" si="152"/>
        <v>1757.6200000000001</v>
      </c>
    </row>
    <row r="2246" spans="2:12" ht="15.75" x14ac:dyDescent="0.25">
      <c r="B2246" s="893" t="s">
        <v>359</v>
      </c>
      <c r="C2246" s="892" t="s">
        <v>1254</v>
      </c>
      <c r="D2246" s="891">
        <v>43709</v>
      </c>
      <c r="E2246" s="890">
        <v>3535.38</v>
      </c>
      <c r="F2246" s="889"/>
      <c r="G2246" s="888">
        <v>30</v>
      </c>
      <c r="H2246" s="887">
        <f t="shared" si="150"/>
        <v>2</v>
      </c>
      <c r="I2246" s="887">
        <v>-119.88</v>
      </c>
      <c r="J2246" s="771">
        <f t="shared" si="151"/>
        <v>289.63</v>
      </c>
      <c r="K2246" s="887">
        <v>169.75</v>
      </c>
      <c r="L2246" s="772">
        <f t="shared" si="152"/>
        <v>3365.63</v>
      </c>
    </row>
    <row r="2247" spans="2:12" ht="15.75" x14ac:dyDescent="0.25">
      <c r="B2247" s="893" t="s">
        <v>359</v>
      </c>
      <c r="C2247" s="892" t="s">
        <v>1254</v>
      </c>
      <c r="D2247" s="891">
        <v>43709</v>
      </c>
      <c r="E2247" s="890">
        <v>-2402.4</v>
      </c>
      <c r="F2247" s="889"/>
      <c r="G2247" s="888">
        <v>30</v>
      </c>
      <c r="H2247" s="887">
        <f t="shared" si="150"/>
        <v>2</v>
      </c>
      <c r="I2247" s="887">
        <v>81</v>
      </c>
      <c r="J2247" s="771">
        <f t="shared" si="151"/>
        <v>-196.85</v>
      </c>
      <c r="K2247" s="887">
        <v>-115.85</v>
      </c>
      <c r="L2247" s="772">
        <f t="shared" si="152"/>
        <v>0</v>
      </c>
    </row>
    <row r="2248" spans="2:12" ht="15.75" x14ac:dyDescent="0.25">
      <c r="B2248" s="893" t="s">
        <v>359</v>
      </c>
      <c r="C2248" s="892" t="s">
        <v>1254</v>
      </c>
      <c r="D2248" s="891">
        <v>43709</v>
      </c>
      <c r="E2248" s="890">
        <v>839.85</v>
      </c>
      <c r="F2248" s="889"/>
      <c r="G2248" s="888">
        <v>30</v>
      </c>
      <c r="H2248" s="887">
        <f t="shared" ref="H2248:H2311" si="153">IF(E2248&lt;&gt;"",IF((TestEOY-D2248)/365&gt;G2248,G2248,ROUNDUP(((TestEOY-D2248)/365),0)),"")</f>
        <v>2</v>
      </c>
      <c r="I2248" s="887">
        <v>-28.44</v>
      </c>
      <c r="J2248" s="771">
        <f t="shared" ref="J2248:J2311" si="154">K2248-I2248</f>
        <v>68.78</v>
      </c>
      <c r="K2248" s="887">
        <v>40.340000000000003</v>
      </c>
      <c r="L2248" s="772">
        <f t="shared" ref="L2248:L2311" si="155">IFERROR(IF(K2248&gt;E2248,0,(+E2248-K2248))-F2248,"")</f>
        <v>799.51</v>
      </c>
    </row>
    <row r="2249" spans="2:12" ht="15.75" x14ac:dyDescent="0.25">
      <c r="B2249" s="893" t="s">
        <v>359</v>
      </c>
      <c r="C2249" s="892" t="s">
        <v>1254</v>
      </c>
      <c r="D2249" s="891">
        <v>43709</v>
      </c>
      <c r="E2249" s="890">
        <v>3165.53</v>
      </c>
      <c r="F2249" s="889"/>
      <c r="G2249" s="888">
        <v>30</v>
      </c>
      <c r="H2249" s="887">
        <f t="shared" si="153"/>
        <v>2</v>
      </c>
      <c r="I2249" s="887">
        <v>-107.4</v>
      </c>
      <c r="J2249" s="771">
        <f t="shared" si="154"/>
        <v>264.89999999999998</v>
      </c>
      <c r="K2249" s="887">
        <v>157.5</v>
      </c>
      <c r="L2249" s="772">
        <f t="shared" si="155"/>
        <v>3008.03</v>
      </c>
    </row>
    <row r="2250" spans="2:12" ht="15.75" x14ac:dyDescent="0.25">
      <c r="B2250" s="893" t="s">
        <v>359</v>
      </c>
      <c r="C2250" s="892" t="s">
        <v>1255</v>
      </c>
      <c r="D2250" s="891">
        <v>43343</v>
      </c>
      <c r="E2250" s="890">
        <v>2877.08</v>
      </c>
      <c r="F2250" s="889"/>
      <c r="G2250" s="888">
        <v>30</v>
      </c>
      <c r="H2250" s="887">
        <f t="shared" si="153"/>
        <v>3</v>
      </c>
      <c r="I2250" s="887">
        <v>-95.88</v>
      </c>
      <c r="J2250" s="771">
        <f t="shared" si="154"/>
        <v>215.73</v>
      </c>
      <c r="K2250" s="887">
        <v>119.85</v>
      </c>
      <c r="L2250" s="772">
        <f t="shared" si="155"/>
        <v>2757.23</v>
      </c>
    </row>
    <row r="2251" spans="2:12" ht="15.75" x14ac:dyDescent="0.25">
      <c r="B2251" s="893" t="s">
        <v>359</v>
      </c>
      <c r="C2251" s="892" t="s">
        <v>1256</v>
      </c>
      <c r="D2251" s="891">
        <v>43629</v>
      </c>
      <c r="E2251" s="890">
        <v>1454.78</v>
      </c>
      <c r="F2251" s="889"/>
      <c r="G2251" s="888">
        <v>30</v>
      </c>
      <c r="H2251" s="887">
        <f t="shared" si="153"/>
        <v>2</v>
      </c>
      <c r="I2251" s="887">
        <v>-48.480000000000004</v>
      </c>
      <c r="J2251" s="771">
        <f t="shared" si="154"/>
        <v>109.08000000000001</v>
      </c>
      <c r="K2251" s="887">
        <v>60.6</v>
      </c>
      <c r="L2251" s="772">
        <f t="shared" si="155"/>
        <v>1394.18</v>
      </c>
    </row>
    <row r="2252" spans="2:12" ht="15.75" x14ac:dyDescent="0.25">
      <c r="B2252" s="893" t="s">
        <v>359</v>
      </c>
      <c r="C2252" s="892" t="s">
        <v>1257</v>
      </c>
      <c r="D2252" s="891">
        <v>43595</v>
      </c>
      <c r="E2252" s="890">
        <v>974.7</v>
      </c>
      <c r="F2252" s="889"/>
      <c r="G2252" s="888">
        <v>30</v>
      </c>
      <c r="H2252" s="887">
        <f t="shared" si="153"/>
        <v>2</v>
      </c>
      <c r="I2252" s="887">
        <v>-32.519999999999996</v>
      </c>
      <c r="J2252" s="771">
        <f t="shared" si="154"/>
        <v>70.459999999999994</v>
      </c>
      <c r="K2252" s="887">
        <v>37.94</v>
      </c>
      <c r="L2252" s="772">
        <f t="shared" si="155"/>
        <v>936.76</v>
      </c>
    </row>
    <row r="2253" spans="2:12" ht="15.75" x14ac:dyDescent="0.25">
      <c r="B2253" s="893" t="s">
        <v>359</v>
      </c>
      <c r="C2253" s="892" t="s">
        <v>1258</v>
      </c>
      <c r="D2253" s="891">
        <v>43708</v>
      </c>
      <c r="E2253" s="890">
        <v>1774.24</v>
      </c>
      <c r="F2253" s="889"/>
      <c r="G2253" s="888">
        <v>30</v>
      </c>
      <c r="H2253" s="887">
        <f t="shared" si="153"/>
        <v>2</v>
      </c>
      <c r="I2253" s="887">
        <v>-59.16</v>
      </c>
      <c r="J2253" s="771">
        <f t="shared" si="154"/>
        <v>128.18</v>
      </c>
      <c r="K2253" s="887">
        <v>69.02</v>
      </c>
      <c r="L2253" s="772">
        <f t="shared" si="155"/>
        <v>1705.22</v>
      </c>
    </row>
    <row r="2254" spans="2:12" ht="15.75" x14ac:dyDescent="0.25">
      <c r="B2254" s="893" t="s">
        <v>359</v>
      </c>
      <c r="C2254" s="892" t="s">
        <v>1259</v>
      </c>
      <c r="D2254" s="891">
        <v>43775</v>
      </c>
      <c r="E2254" s="890">
        <v>889.78</v>
      </c>
      <c r="F2254" s="889"/>
      <c r="G2254" s="888">
        <v>30</v>
      </c>
      <c r="H2254" s="887">
        <f t="shared" si="153"/>
        <v>2</v>
      </c>
      <c r="I2254" s="887">
        <v>-29.64</v>
      </c>
      <c r="J2254" s="771">
        <f t="shared" si="154"/>
        <v>61.75</v>
      </c>
      <c r="K2254" s="887">
        <v>32.11</v>
      </c>
      <c r="L2254" s="772">
        <f t="shared" si="155"/>
        <v>857.67</v>
      </c>
    </row>
    <row r="2255" spans="2:12" ht="15.75" x14ac:dyDescent="0.25">
      <c r="B2255" s="893" t="s">
        <v>359</v>
      </c>
      <c r="C2255" s="892" t="s">
        <v>1260</v>
      </c>
      <c r="D2255" s="891">
        <v>43794</v>
      </c>
      <c r="E2255" s="890">
        <v>829.05</v>
      </c>
      <c r="F2255" s="889"/>
      <c r="G2255" s="888">
        <v>30</v>
      </c>
      <c r="H2255" s="887">
        <f t="shared" si="153"/>
        <v>2</v>
      </c>
      <c r="I2255" s="887">
        <v>-27.6</v>
      </c>
      <c r="J2255" s="771">
        <f t="shared" si="154"/>
        <v>57.5</v>
      </c>
      <c r="K2255" s="887">
        <v>29.9</v>
      </c>
      <c r="L2255" s="772">
        <f t="shared" si="155"/>
        <v>799.15</v>
      </c>
    </row>
    <row r="2256" spans="2:12" ht="15.75" x14ac:dyDescent="0.25">
      <c r="B2256" s="893" t="s">
        <v>359</v>
      </c>
      <c r="C2256" s="892" t="s">
        <v>1261</v>
      </c>
      <c r="D2256" s="891">
        <v>43829</v>
      </c>
      <c r="E2256" s="890">
        <v>4518.91</v>
      </c>
      <c r="F2256" s="889"/>
      <c r="G2256" s="888">
        <v>30</v>
      </c>
      <c r="H2256" s="887">
        <f t="shared" si="153"/>
        <v>2</v>
      </c>
      <c r="I2256" s="887">
        <v>-150.60000000000002</v>
      </c>
      <c r="J2256" s="771">
        <f t="shared" si="154"/>
        <v>301.20000000000005</v>
      </c>
      <c r="K2256" s="887">
        <v>150.6</v>
      </c>
      <c r="L2256" s="772">
        <f t="shared" si="155"/>
        <v>4368.3099999999995</v>
      </c>
    </row>
    <row r="2257" spans="2:12" ht="15.75" x14ac:dyDescent="0.25">
      <c r="B2257" s="893" t="s">
        <v>359</v>
      </c>
      <c r="C2257" s="892" t="s">
        <v>1262</v>
      </c>
      <c r="D2257" s="891">
        <v>43831</v>
      </c>
      <c r="E2257" s="890">
        <v>0</v>
      </c>
      <c r="F2257" s="889"/>
      <c r="G2257" s="888">
        <v>30</v>
      </c>
      <c r="H2257" s="887">
        <f t="shared" si="153"/>
        <v>1</v>
      </c>
      <c r="I2257" s="887">
        <v>34.32</v>
      </c>
      <c r="J2257" s="771">
        <f t="shared" si="154"/>
        <v>-34.32</v>
      </c>
      <c r="K2257" s="887">
        <v>0</v>
      </c>
      <c r="L2257" s="772">
        <f t="shared" si="155"/>
        <v>0</v>
      </c>
    </row>
    <row r="2258" spans="2:12" ht="15.75" x14ac:dyDescent="0.25">
      <c r="B2258" s="893" t="s">
        <v>359</v>
      </c>
      <c r="C2258" s="892" t="s">
        <v>1263</v>
      </c>
      <c r="D2258" s="891">
        <v>43831</v>
      </c>
      <c r="E2258" s="890">
        <v>0</v>
      </c>
      <c r="F2258" s="889"/>
      <c r="G2258" s="888">
        <v>30</v>
      </c>
      <c r="H2258" s="887">
        <f t="shared" si="153"/>
        <v>1</v>
      </c>
      <c r="I2258" s="887">
        <v>93.36</v>
      </c>
      <c r="J2258" s="771">
        <f t="shared" si="154"/>
        <v>-93.36</v>
      </c>
      <c r="K2258" s="887">
        <v>0</v>
      </c>
      <c r="L2258" s="772">
        <f t="shared" si="155"/>
        <v>0</v>
      </c>
    </row>
    <row r="2259" spans="2:12" ht="15.75" x14ac:dyDescent="0.25">
      <c r="B2259" s="893" t="s">
        <v>359</v>
      </c>
      <c r="C2259" s="892" t="s">
        <v>1264</v>
      </c>
      <c r="D2259" s="891">
        <v>43831</v>
      </c>
      <c r="E2259" s="890">
        <v>0</v>
      </c>
      <c r="F2259" s="889"/>
      <c r="G2259" s="888">
        <v>30</v>
      </c>
      <c r="H2259" s="887">
        <f t="shared" si="153"/>
        <v>1</v>
      </c>
      <c r="I2259" s="887">
        <v>63.96</v>
      </c>
      <c r="J2259" s="771">
        <f t="shared" si="154"/>
        <v>-63.96</v>
      </c>
      <c r="K2259" s="887">
        <v>0</v>
      </c>
      <c r="L2259" s="772">
        <f t="shared" si="155"/>
        <v>0</v>
      </c>
    </row>
    <row r="2260" spans="2:12" ht="15.75" x14ac:dyDescent="0.25">
      <c r="B2260" s="893" t="s">
        <v>359</v>
      </c>
      <c r="C2260" s="892" t="s">
        <v>1265</v>
      </c>
      <c r="D2260" s="891">
        <v>43831</v>
      </c>
      <c r="E2260" s="890">
        <v>0</v>
      </c>
      <c r="F2260" s="889"/>
      <c r="G2260" s="888">
        <v>30</v>
      </c>
      <c r="H2260" s="887">
        <f t="shared" si="153"/>
        <v>1</v>
      </c>
      <c r="I2260" s="887">
        <v>59.04</v>
      </c>
      <c r="J2260" s="771">
        <f t="shared" si="154"/>
        <v>-59.04</v>
      </c>
      <c r="K2260" s="887">
        <v>0</v>
      </c>
      <c r="L2260" s="772">
        <f t="shared" si="155"/>
        <v>0</v>
      </c>
    </row>
    <row r="2261" spans="2:12" ht="15.75" x14ac:dyDescent="0.25">
      <c r="B2261" s="893" t="s">
        <v>359</v>
      </c>
      <c r="C2261" s="892" t="s">
        <v>1266</v>
      </c>
      <c r="D2261" s="891">
        <v>43831</v>
      </c>
      <c r="E2261" s="890">
        <v>0</v>
      </c>
      <c r="F2261" s="889"/>
      <c r="G2261" s="888">
        <v>30</v>
      </c>
      <c r="H2261" s="887">
        <f t="shared" si="153"/>
        <v>1</v>
      </c>
      <c r="I2261" s="887">
        <v>4.5600000000000005</v>
      </c>
      <c r="J2261" s="771">
        <f t="shared" si="154"/>
        <v>-4.5600000000000005</v>
      </c>
      <c r="K2261" s="887">
        <v>0</v>
      </c>
      <c r="L2261" s="772">
        <f t="shared" si="155"/>
        <v>0</v>
      </c>
    </row>
    <row r="2262" spans="2:12" ht="15.75" x14ac:dyDescent="0.25">
      <c r="B2262" s="893" t="s">
        <v>359</v>
      </c>
      <c r="C2262" s="892" t="s">
        <v>1267</v>
      </c>
      <c r="D2262" s="891">
        <v>43829</v>
      </c>
      <c r="E2262" s="890">
        <v>2085.0100000000002</v>
      </c>
      <c r="F2262" s="889"/>
      <c r="G2262" s="888">
        <v>30</v>
      </c>
      <c r="H2262" s="887">
        <f t="shared" si="153"/>
        <v>2</v>
      </c>
      <c r="I2262" s="887">
        <v>-69.48</v>
      </c>
      <c r="J2262" s="771">
        <f t="shared" si="154"/>
        <v>133.17000000000002</v>
      </c>
      <c r="K2262" s="887">
        <v>63.69</v>
      </c>
      <c r="L2262" s="772">
        <f t="shared" si="155"/>
        <v>2021.3200000000002</v>
      </c>
    </row>
    <row r="2263" spans="2:12" ht="15.75" x14ac:dyDescent="0.25">
      <c r="B2263" s="893" t="s">
        <v>359</v>
      </c>
      <c r="C2263" s="892" t="s">
        <v>1268</v>
      </c>
      <c r="D2263" s="891">
        <v>43495</v>
      </c>
      <c r="E2263" s="890">
        <v>991.26</v>
      </c>
      <c r="F2263" s="889"/>
      <c r="G2263" s="888">
        <v>30</v>
      </c>
      <c r="H2263" s="887">
        <f t="shared" si="153"/>
        <v>2</v>
      </c>
      <c r="I2263" s="887">
        <v>-33</v>
      </c>
      <c r="J2263" s="771">
        <f t="shared" si="154"/>
        <v>63.25</v>
      </c>
      <c r="K2263" s="887">
        <v>30.25</v>
      </c>
      <c r="L2263" s="772">
        <f t="shared" si="155"/>
        <v>961.01</v>
      </c>
    </row>
    <row r="2264" spans="2:12" ht="15.75" x14ac:dyDescent="0.25">
      <c r="B2264" s="893" t="s">
        <v>359</v>
      </c>
      <c r="C2264" s="892" t="s">
        <v>1269</v>
      </c>
      <c r="D2264" s="891">
        <v>43900</v>
      </c>
      <c r="E2264" s="890">
        <v>3232.79</v>
      </c>
      <c r="F2264" s="889"/>
      <c r="G2264" s="888">
        <v>30</v>
      </c>
      <c r="H2264" s="887">
        <f t="shared" si="153"/>
        <v>1</v>
      </c>
      <c r="I2264" s="887">
        <v>-107.76</v>
      </c>
      <c r="J2264" s="771">
        <f t="shared" si="154"/>
        <v>197.48000000000002</v>
      </c>
      <c r="K2264" s="887">
        <v>89.72</v>
      </c>
      <c r="L2264" s="772">
        <f t="shared" si="155"/>
        <v>3143.07</v>
      </c>
    </row>
    <row r="2265" spans="2:12" ht="15.75" x14ac:dyDescent="0.25">
      <c r="B2265" s="893" t="s">
        <v>359</v>
      </c>
      <c r="C2265" s="892" t="s">
        <v>1270</v>
      </c>
      <c r="D2265" s="891">
        <v>43891</v>
      </c>
      <c r="E2265" s="890">
        <v>1099.5999999999999</v>
      </c>
      <c r="F2265" s="889"/>
      <c r="G2265" s="888">
        <v>30</v>
      </c>
      <c r="H2265" s="887">
        <f t="shared" si="153"/>
        <v>1</v>
      </c>
      <c r="I2265" s="887">
        <v>-36.6</v>
      </c>
      <c r="J2265" s="771">
        <f t="shared" si="154"/>
        <v>73.95</v>
      </c>
      <c r="K2265" s="887">
        <v>37.35</v>
      </c>
      <c r="L2265" s="772">
        <f t="shared" si="155"/>
        <v>1062.25</v>
      </c>
    </row>
    <row r="2266" spans="2:12" ht="15.75" x14ac:dyDescent="0.25">
      <c r="B2266" s="893" t="s">
        <v>359</v>
      </c>
      <c r="C2266" s="892" t="s">
        <v>1271</v>
      </c>
      <c r="D2266" s="891">
        <v>43891</v>
      </c>
      <c r="E2266" s="890">
        <v>801.09</v>
      </c>
      <c r="F2266" s="889"/>
      <c r="G2266" s="888">
        <v>30</v>
      </c>
      <c r="H2266" s="887">
        <f t="shared" si="153"/>
        <v>1</v>
      </c>
      <c r="I2266" s="887">
        <v>-26.64</v>
      </c>
      <c r="J2266" s="771">
        <f t="shared" si="154"/>
        <v>54.61</v>
      </c>
      <c r="K2266" s="887">
        <v>27.97</v>
      </c>
      <c r="L2266" s="772">
        <f t="shared" si="155"/>
        <v>773.12</v>
      </c>
    </row>
    <row r="2267" spans="2:12" ht="15.75" x14ac:dyDescent="0.25">
      <c r="B2267" s="893" t="s">
        <v>359</v>
      </c>
      <c r="C2267" s="892" t="s">
        <v>1271</v>
      </c>
      <c r="D2267" s="891">
        <v>43891</v>
      </c>
      <c r="E2267" s="890">
        <v>801.09</v>
      </c>
      <c r="F2267" s="889"/>
      <c r="G2267" s="888">
        <v>30</v>
      </c>
      <c r="H2267" s="887">
        <f t="shared" si="153"/>
        <v>1</v>
      </c>
      <c r="I2267" s="887">
        <v>-26.64</v>
      </c>
      <c r="J2267" s="771">
        <f t="shared" si="154"/>
        <v>54.61</v>
      </c>
      <c r="K2267" s="887">
        <v>27.97</v>
      </c>
      <c r="L2267" s="772">
        <f t="shared" si="155"/>
        <v>773.12</v>
      </c>
    </row>
    <row r="2268" spans="2:12" ht="15.75" x14ac:dyDescent="0.25">
      <c r="B2268" s="893" t="s">
        <v>359</v>
      </c>
      <c r="C2268" s="892" t="s">
        <v>1272</v>
      </c>
      <c r="D2268" s="891">
        <v>43922</v>
      </c>
      <c r="E2268" s="890">
        <v>4784.71</v>
      </c>
      <c r="F2268" s="889"/>
      <c r="G2268" s="888">
        <v>8333333333333.25</v>
      </c>
      <c r="H2268" s="887">
        <f t="shared" si="153"/>
        <v>1</v>
      </c>
      <c r="I2268" s="887">
        <v>0</v>
      </c>
      <c r="J2268" s="771">
        <f t="shared" si="154"/>
        <v>4784.71</v>
      </c>
      <c r="K2268" s="887">
        <v>4784.71</v>
      </c>
      <c r="L2268" s="772">
        <f t="shared" si="155"/>
        <v>0</v>
      </c>
    </row>
    <row r="2269" spans="2:12" ht="15.75" x14ac:dyDescent="0.25">
      <c r="B2269" s="893" t="s">
        <v>359</v>
      </c>
      <c r="C2269" s="892" t="s">
        <v>1273</v>
      </c>
      <c r="D2269" s="891">
        <v>43684</v>
      </c>
      <c r="E2269" s="890">
        <v>5968.42</v>
      </c>
      <c r="F2269" s="889"/>
      <c r="G2269" s="888">
        <v>30</v>
      </c>
      <c r="H2269" s="887">
        <f t="shared" si="153"/>
        <v>2</v>
      </c>
      <c r="I2269" s="887">
        <v>-198.96000000000004</v>
      </c>
      <c r="J2269" s="771">
        <f t="shared" si="154"/>
        <v>348.18000000000006</v>
      </c>
      <c r="K2269" s="887">
        <v>149.22</v>
      </c>
      <c r="L2269" s="772">
        <f t="shared" si="155"/>
        <v>5819.2</v>
      </c>
    </row>
    <row r="2270" spans="2:12" ht="15.75" x14ac:dyDescent="0.25">
      <c r="B2270" s="893" t="s">
        <v>359</v>
      </c>
      <c r="C2270" s="892" t="s">
        <v>1274</v>
      </c>
      <c r="D2270" s="891">
        <v>43901</v>
      </c>
      <c r="E2270" s="890">
        <v>2210.67</v>
      </c>
      <c r="F2270" s="889"/>
      <c r="G2270" s="888">
        <v>30</v>
      </c>
      <c r="H2270" s="887">
        <f t="shared" si="153"/>
        <v>1</v>
      </c>
      <c r="I2270" s="887">
        <v>-73.680000000000007</v>
      </c>
      <c r="J2270" s="771">
        <f t="shared" si="154"/>
        <v>128.94</v>
      </c>
      <c r="K2270" s="887">
        <v>55.26</v>
      </c>
      <c r="L2270" s="772">
        <f t="shared" si="155"/>
        <v>2155.41</v>
      </c>
    </row>
    <row r="2271" spans="2:12" ht="15.75" x14ac:dyDescent="0.25">
      <c r="B2271" s="893" t="s">
        <v>359</v>
      </c>
      <c r="C2271" s="892" t="s">
        <v>1275</v>
      </c>
      <c r="D2271" s="891">
        <v>43936</v>
      </c>
      <c r="E2271" s="890">
        <v>1544.94</v>
      </c>
      <c r="F2271" s="889"/>
      <c r="G2271" s="888">
        <v>30</v>
      </c>
      <c r="H2271" s="887">
        <f t="shared" si="153"/>
        <v>1</v>
      </c>
      <c r="I2271" s="887">
        <v>-51.480000000000004</v>
      </c>
      <c r="J2271" s="771">
        <f t="shared" si="154"/>
        <v>90.09</v>
      </c>
      <c r="K2271" s="887">
        <v>38.61</v>
      </c>
      <c r="L2271" s="772">
        <f t="shared" si="155"/>
        <v>1506.3300000000002</v>
      </c>
    </row>
    <row r="2272" spans="2:12" ht="15.75" x14ac:dyDescent="0.25">
      <c r="B2272" s="893" t="s">
        <v>359</v>
      </c>
      <c r="C2272" s="892" t="s">
        <v>1276</v>
      </c>
      <c r="D2272" s="891">
        <v>43595</v>
      </c>
      <c r="E2272" s="890">
        <v>3020.6</v>
      </c>
      <c r="F2272" s="889"/>
      <c r="G2272" s="888">
        <v>30</v>
      </c>
      <c r="H2272" s="887">
        <f t="shared" si="153"/>
        <v>2</v>
      </c>
      <c r="I2272" s="887">
        <v>-100.68</v>
      </c>
      <c r="J2272" s="771">
        <f t="shared" si="154"/>
        <v>176.19</v>
      </c>
      <c r="K2272" s="887">
        <v>75.510000000000005</v>
      </c>
      <c r="L2272" s="772">
        <f t="shared" si="155"/>
        <v>2945.0899999999997</v>
      </c>
    </row>
    <row r="2273" spans="2:12" ht="15.75" x14ac:dyDescent="0.25">
      <c r="B2273" s="893" t="s">
        <v>359</v>
      </c>
      <c r="C2273" s="892" t="s">
        <v>1277</v>
      </c>
      <c r="D2273" s="891">
        <v>43747</v>
      </c>
      <c r="E2273" s="890">
        <v>1388.46</v>
      </c>
      <c r="F2273" s="889"/>
      <c r="G2273" s="888">
        <v>30</v>
      </c>
      <c r="H2273" s="887">
        <f t="shared" si="153"/>
        <v>2</v>
      </c>
      <c r="I2273" s="887">
        <v>-46.32</v>
      </c>
      <c r="J2273" s="771">
        <f t="shared" si="154"/>
        <v>81.06</v>
      </c>
      <c r="K2273" s="887">
        <v>34.74</v>
      </c>
      <c r="L2273" s="772">
        <f t="shared" si="155"/>
        <v>1353.72</v>
      </c>
    </row>
    <row r="2274" spans="2:12" ht="15.75" x14ac:dyDescent="0.25">
      <c r="B2274" s="893" t="s">
        <v>359</v>
      </c>
      <c r="C2274" s="892" t="s">
        <v>1278</v>
      </c>
      <c r="D2274" s="891">
        <v>43921</v>
      </c>
      <c r="E2274" s="890">
        <v>2555.5300000000002</v>
      </c>
      <c r="F2274" s="889"/>
      <c r="G2274" s="888">
        <v>30</v>
      </c>
      <c r="H2274" s="887">
        <f t="shared" si="153"/>
        <v>1</v>
      </c>
      <c r="I2274" s="887">
        <v>-85.2</v>
      </c>
      <c r="J2274" s="771">
        <f t="shared" si="154"/>
        <v>149.1</v>
      </c>
      <c r="K2274" s="887">
        <v>63.9</v>
      </c>
      <c r="L2274" s="772">
        <f t="shared" si="155"/>
        <v>2491.63</v>
      </c>
    </row>
    <row r="2275" spans="2:12" ht="15.75" x14ac:dyDescent="0.25">
      <c r="B2275" s="893" t="s">
        <v>359</v>
      </c>
      <c r="C2275" s="892" t="s">
        <v>1279</v>
      </c>
      <c r="D2275" s="891">
        <v>43921</v>
      </c>
      <c r="E2275" s="890">
        <v>2555.54</v>
      </c>
      <c r="F2275" s="889"/>
      <c r="G2275" s="888">
        <v>30</v>
      </c>
      <c r="H2275" s="887">
        <f t="shared" si="153"/>
        <v>1</v>
      </c>
      <c r="I2275" s="887">
        <v>-85.2</v>
      </c>
      <c r="J2275" s="771">
        <f t="shared" si="154"/>
        <v>149.1</v>
      </c>
      <c r="K2275" s="887">
        <v>63.9</v>
      </c>
      <c r="L2275" s="772">
        <f t="shared" si="155"/>
        <v>2491.64</v>
      </c>
    </row>
    <row r="2276" spans="2:12" ht="15.75" x14ac:dyDescent="0.25">
      <c r="B2276" s="893" t="s">
        <v>359</v>
      </c>
      <c r="C2276" s="892" t="s">
        <v>1280</v>
      </c>
      <c r="D2276" s="891">
        <v>43922</v>
      </c>
      <c r="E2276" s="890">
        <v>0</v>
      </c>
      <c r="F2276" s="889"/>
      <c r="G2276" s="888">
        <v>30</v>
      </c>
      <c r="H2276" s="887">
        <f t="shared" si="153"/>
        <v>1</v>
      </c>
      <c r="I2276" s="887">
        <v>38.160000000000004</v>
      </c>
      <c r="J2276" s="771">
        <f t="shared" si="154"/>
        <v>-38.160000000000004</v>
      </c>
      <c r="K2276" s="887">
        <v>0</v>
      </c>
      <c r="L2276" s="772">
        <f t="shared" si="155"/>
        <v>0</v>
      </c>
    </row>
    <row r="2277" spans="2:12" ht="15.75" x14ac:dyDescent="0.25">
      <c r="B2277" s="893" t="s">
        <v>359</v>
      </c>
      <c r="C2277" s="892" t="s">
        <v>537</v>
      </c>
      <c r="D2277" s="891">
        <v>32873</v>
      </c>
      <c r="E2277" s="890">
        <v>53242.45</v>
      </c>
      <c r="F2277" s="889"/>
      <c r="G2277" s="888">
        <v>29</v>
      </c>
      <c r="H2277" s="887">
        <f t="shared" si="153"/>
        <v>29</v>
      </c>
      <c r="I2277" s="887">
        <v>0</v>
      </c>
      <c r="J2277" s="771">
        <f t="shared" si="154"/>
        <v>53242.45</v>
      </c>
      <c r="K2277" s="887">
        <v>53242.45</v>
      </c>
      <c r="L2277" s="772">
        <f t="shared" si="155"/>
        <v>0</v>
      </c>
    </row>
    <row r="2278" spans="2:12" ht="15.75" x14ac:dyDescent="0.25">
      <c r="B2278" s="893" t="s">
        <v>359</v>
      </c>
      <c r="C2278" s="892" t="s">
        <v>537</v>
      </c>
      <c r="D2278" s="891">
        <v>33969</v>
      </c>
      <c r="E2278" s="890">
        <v>79772</v>
      </c>
      <c r="F2278" s="889"/>
      <c r="G2278" s="888">
        <v>25</v>
      </c>
      <c r="H2278" s="887">
        <f t="shared" si="153"/>
        <v>25</v>
      </c>
      <c r="I2278" s="887">
        <v>0</v>
      </c>
      <c r="J2278" s="771">
        <f t="shared" si="154"/>
        <v>79772</v>
      </c>
      <c r="K2278" s="887">
        <v>79772</v>
      </c>
      <c r="L2278" s="772">
        <f t="shared" si="155"/>
        <v>0</v>
      </c>
    </row>
    <row r="2279" spans="2:12" ht="15.75" x14ac:dyDescent="0.25">
      <c r="B2279" s="893" t="s">
        <v>359</v>
      </c>
      <c r="C2279" s="892" t="s">
        <v>537</v>
      </c>
      <c r="D2279" s="891">
        <v>33238</v>
      </c>
      <c r="E2279" s="890">
        <v>97049.33</v>
      </c>
      <c r="F2279" s="889"/>
      <c r="G2279" s="888">
        <v>29</v>
      </c>
      <c r="H2279" s="887">
        <f t="shared" si="153"/>
        <v>29</v>
      </c>
      <c r="I2279" s="887">
        <v>0</v>
      </c>
      <c r="J2279" s="771">
        <f t="shared" si="154"/>
        <v>97049.33</v>
      </c>
      <c r="K2279" s="887">
        <v>97049.33</v>
      </c>
      <c r="L2279" s="772">
        <f t="shared" si="155"/>
        <v>0</v>
      </c>
    </row>
    <row r="2280" spans="2:12" ht="15.75" x14ac:dyDescent="0.25">
      <c r="B2280" s="893" t="s">
        <v>359</v>
      </c>
      <c r="C2280" s="892" t="s">
        <v>537</v>
      </c>
      <c r="D2280" s="891">
        <v>29586</v>
      </c>
      <c r="E2280" s="890">
        <v>100151</v>
      </c>
      <c r="F2280" s="889"/>
      <c r="G2280" s="888">
        <v>8.3333333333333329E-2</v>
      </c>
      <c r="H2280" s="887">
        <f t="shared" si="153"/>
        <v>8.3333333333333329E-2</v>
      </c>
      <c r="I2280" s="887">
        <v>0</v>
      </c>
      <c r="J2280" s="771">
        <f t="shared" si="154"/>
        <v>100151</v>
      </c>
      <c r="K2280" s="887">
        <v>100151</v>
      </c>
      <c r="L2280" s="772">
        <f t="shared" si="155"/>
        <v>0</v>
      </c>
    </row>
    <row r="2281" spans="2:12" ht="15.75" x14ac:dyDescent="0.25">
      <c r="B2281" s="893" t="s">
        <v>359</v>
      </c>
      <c r="C2281" s="892" t="s">
        <v>537</v>
      </c>
      <c r="D2281" s="891">
        <v>36891</v>
      </c>
      <c r="E2281" s="890">
        <v>153280.73000000001</v>
      </c>
      <c r="F2281" s="889"/>
      <c r="G2281" s="888">
        <v>25</v>
      </c>
      <c r="H2281" s="887">
        <f t="shared" si="153"/>
        <v>21</v>
      </c>
      <c r="I2281" s="887">
        <v>-6210.36</v>
      </c>
      <c r="J2281" s="771">
        <f t="shared" si="154"/>
        <v>129992.12</v>
      </c>
      <c r="K2281" s="887">
        <v>123781.75999999999</v>
      </c>
      <c r="L2281" s="772">
        <f t="shared" si="155"/>
        <v>29498.970000000016</v>
      </c>
    </row>
    <row r="2282" spans="2:12" ht="15.75" x14ac:dyDescent="0.25">
      <c r="B2282" s="893" t="s">
        <v>359</v>
      </c>
      <c r="C2282" s="892" t="s">
        <v>537</v>
      </c>
      <c r="D2282" s="891">
        <v>28490</v>
      </c>
      <c r="E2282" s="890">
        <v>79.099999999999994</v>
      </c>
      <c r="F2282" s="889"/>
      <c r="G2282" s="888">
        <v>8.3333333333333329E-2</v>
      </c>
      <c r="H2282" s="887">
        <f t="shared" si="153"/>
        <v>8.3333333333333329E-2</v>
      </c>
      <c r="I2282" s="887">
        <v>0</v>
      </c>
      <c r="J2282" s="771">
        <f t="shared" si="154"/>
        <v>79.099999999999994</v>
      </c>
      <c r="K2282" s="887">
        <v>79.099999999999994</v>
      </c>
      <c r="L2282" s="772">
        <f t="shared" si="155"/>
        <v>0</v>
      </c>
    </row>
    <row r="2283" spans="2:12" ht="15.75" x14ac:dyDescent="0.25">
      <c r="B2283" s="893" t="s">
        <v>359</v>
      </c>
      <c r="C2283" s="892" t="s">
        <v>537</v>
      </c>
      <c r="D2283" s="891">
        <v>28125</v>
      </c>
      <c r="E2283" s="890">
        <v>198.22</v>
      </c>
      <c r="F2283" s="889"/>
      <c r="G2283" s="888">
        <v>8.3333333333333329E-2</v>
      </c>
      <c r="H2283" s="887">
        <f t="shared" si="153"/>
        <v>8.3333333333333329E-2</v>
      </c>
      <c r="I2283" s="887">
        <v>0</v>
      </c>
      <c r="J2283" s="771">
        <f t="shared" si="154"/>
        <v>198.22</v>
      </c>
      <c r="K2283" s="887">
        <v>198.22</v>
      </c>
      <c r="L2283" s="772">
        <f t="shared" si="155"/>
        <v>0</v>
      </c>
    </row>
    <row r="2284" spans="2:12" ht="15.75" x14ac:dyDescent="0.25">
      <c r="B2284" s="893" t="s">
        <v>359</v>
      </c>
      <c r="C2284" s="892" t="s">
        <v>537</v>
      </c>
      <c r="D2284" s="891">
        <v>27759</v>
      </c>
      <c r="E2284" s="890">
        <v>57.63</v>
      </c>
      <c r="F2284" s="889"/>
      <c r="G2284" s="888">
        <v>8.3333333333333329E-2</v>
      </c>
      <c r="H2284" s="887">
        <f t="shared" si="153"/>
        <v>8.3333333333333329E-2</v>
      </c>
      <c r="I2284" s="887">
        <v>0</v>
      </c>
      <c r="J2284" s="771">
        <f t="shared" si="154"/>
        <v>57.63</v>
      </c>
      <c r="K2284" s="887">
        <v>57.63</v>
      </c>
      <c r="L2284" s="772">
        <f t="shared" si="155"/>
        <v>0</v>
      </c>
    </row>
    <row r="2285" spans="2:12" ht="15.75" x14ac:dyDescent="0.25">
      <c r="B2285" s="893" t="s">
        <v>359</v>
      </c>
      <c r="C2285" s="892" t="s">
        <v>537</v>
      </c>
      <c r="D2285" s="891">
        <v>38352</v>
      </c>
      <c r="E2285" s="890">
        <v>1267.8800000000001</v>
      </c>
      <c r="F2285" s="889"/>
      <c r="G2285" s="888">
        <v>25</v>
      </c>
      <c r="H2285" s="887">
        <f t="shared" si="153"/>
        <v>17</v>
      </c>
      <c r="I2285" s="887">
        <v>-50.88</v>
      </c>
      <c r="J2285" s="771">
        <f t="shared" si="154"/>
        <v>868.79</v>
      </c>
      <c r="K2285" s="887">
        <v>817.91</v>
      </c>
      <c r="L2285" s="772">
        <f t="shared" si="155"/>
        <v>449.97000000000014</v>
      </c>
    </row>
    <row r="2286" spans="2:12" ht="15.75" x14ac:dyDescent="0.25">
      <c r="B2286" s="893" t="s">
        <v>359</v>
      </c>
      <c r="C2286" s="892" t="s">
        <v>537</v>
      </c>
      <c r="D2286" s="891">
        <v>36525</v>
      </c>
      <c r="E2286" s="890">
        <v>11597.86</v>
      </c>
      <c r="F2286" s="889"/>
      <c r="G2286" s="888">
        <v>25</v>
      </c>
      <c r="H2286" s="887">
        <f t="shared" si="153"/>
        <v>22</v>
      </c>
      <c r="I2286" s="887">
        <v>-467.15999999999997</v>
      </c>
      <c r="J2286" s="771">
        <f t="shared" si="154"/>
        <v>10274.469999999999</v>
      </c>
      <c r="K2286" s="887">
        <v>9807.31</v>
      </c>
      <c r="L2286" s="772">
        <f t="shared" si="155"/>
        <v>1790.5500000000011</v>
      </c>
    </row>
    <row r="2287" spans="2:12" ht="15.75" x14ac:dyDescent="0.25">
      <c r="B2287" s="893" t="s">
        <v>359</v>
      </c>
      <c r="C2287" s="892" t="s">
        <v>537</v>
      </c>
      <c r="D2287" s="891">
        <v>36525</v>
      </c>
      <c r="E2287" s="890">
        <v>12494.85</v>
      </c>
      <c r="F2287" s="889"/>
      <c r="G2287" s="888">
        <v>25</v>
      </c>
      <c r="H2287" s="887">
        <f t="shared" si="153"/>
        <v>22</v>
      </c>
      <c r="I2287" s="887">
        <v>-506.76000000000005</v>
      </c>
      <c r="J2287" s="771">
        <f t="shared" si="154"/>
        <v>11101.03</v>
      </c>
      <c r="K2287" s="887">
        <v>10594.27</v>
      </c>
      <c r="L2287" s="772">
        <f t="shared" si="155"/>
        <v>1900.58</v>
      </c>
    </row>
    <row r="2288" spans="2:12" ht="15.75" x14ac:dyDescent="0.25">
      <c r="B2288" s="893" t="s">
        <v>359</v>
      </c>
      <c r="C2288" s="892" t="s">
        <v>537</v>
      </c>
      <c r="D2288" s="891">
        <v>30316</v>
      </c>
      <c r="E2288" s="890">
        <v>14117</v>
      </c>
      <c r="F2288" s="889"/>
      <c r="G2288" s="888">
        <v>8.3333333333333329E-2</v>
      </c>
      <c r="H2288" s="887">
        <f t="shared" si="153"/>
        <v>8.3333333333333329E-2</v>
      </c>
      <c r="I2288" s="887">
        <v>0</v>
      </c>
      <c r="J2288" s="771">
        <f t="shared" si="154"/>
        <v>14117</v>
      </c>
      <c r="K2288" s="887">
        <v>14117</v>
      </c>
      <c r="L2288" s="772">
        <f t="shared" si="155"/>
        <v>0</v>
      </c>
    </row>
    <row r="2289" spans="2:12" ht="15.75" x14ac:dyDescent="0.25">
      <c r="B2289" s="893" t="s">
        <v>359</v>
      </c>
      <c r="C2289" s="892" t="s">
        <v>537</v>
      </c>
      <c r="D2289" s="891">
        <v>30681</v>
      </c>
      <c r="E2289" s="890">
        <v>16399.240000000002</v>
      </c>
      <c r="F2289" s="889"/>
      <c r="G2289" s="888">
        <v>8.3333333333333329E-2</v>
      </c>
      <c r="H2289" s="887">
        <f t="shared" si="153"/>
        <v>8.3333333333333329E-2</v>
      </c>
      <c r="I2289" s="887">
        <v>0</v>
      </c>
      <c r="J2289" s="771">
        <f t="shared" si="154"/>
        <v>16399.240000000002</v>
      </c>
      <c r="K2289" s="887">
        <v>16399.240000000002</v>
      </c>
      <c r="L2289" s="772">
        <f t="shared" si="155"/>
        <v>0</v>
      </c>
    </row>
    <row r="2290" spans="2:12" ht="15.75" x14ac:dyDescent="0.25">
      <c r="B2290" s="893" t="s">
        <v>359</v>
      </c>
      <c r="C2290" s="892" t="s">
        <v>537</v>
      </c>
      <c r="D2290" s="891">
        <v>29220</v>
      </c>
      <c r="E2290" s="890">
        <v>16593.759999999998</v>
      </c>
      <c r="F2290" s="889"/>
      <c r="G2290" s="888">
        <v>8.3333333333333329E-2</v>
      </c>
      <c r="H2290" s="887">
        <f t="shared" si="153"/>
        <v>8.3333333333333329E-2</v>
      </c>
      <c r="I2290" s="887">
        <v>0</v>
      </c>
      <c r="J2290" s="771">
        <f t="shared" si="154"/>
        <v>16593.759999999998</v>
      </c>
      <c r="K2290" s="887">
        <v>16593.759999999998</v>
      </c>
      <c r="L2290" s="772">
        <f t="shared" si="155"/>
        <v>0</v>
      </c>
    </row>
    <row r="2291" spans="2:12" ht="15.75" x14ac:dyDescent="0.25">
      <c r="B2291" s="893" t="s">
        <v>359</v>
      </c>
      <c r="C2291" s="892" t="s">
        <v>537</v>
      </c>
      <c r="D2291" s="891">
        <v>31047</v>
      </c>
      <c r="E2291" s="890">
        <v>17900</v>
      </c>
      <c r="F2291" s="889"/>
      <c r="G2291" s="888">
        <v>8.3333333333333329E-2</v>
      </c>
      <c r="H2291" s="887">
        <f t="shared" si="153"/>
        <v>8.3333333333333329E-2</v>
      </c>
      <c r="I2291" s="887">
        <v>0</v>
      </c>
      <c r="J2291" s="771">
        <f t="shared" si="154"/>
        <v>17900</v>
      </c>
      <c r="K2291" s="887">
        <v>17900</v>
      </c>
      <c r="L2291" s="772">
        <f t="shared" si="155"/>
        <v>0</v>
      </c>
    </row>
    <row r="2292" spans="2:12" ht="15.75" x14ac:dyDescent="0.25">
      <c r="B2292" s="893" t="s">
        <v>359</v>
      </c>
      <c r="C2292" s="892" t="s">
        <v>537</v>
      </c>
      <c r="D2292" s="891">
        <v>36525</v>
      </c>
      <c r="E2292" s="890">
        <v>21905.01</v>
      </c>
      <c r="F2292" s="889"/>
      <c r="G2292" s="888">
        <v>25</v>
      </c>
      <c r="H2292" s="887">
        <f t="shared" si="153"/>
        <v>22</v>
      </c>
      <c r="I2292" s="887">
        <v>-882.36</v>
      </c>
      <c r="J2292" s="771">
        <f t="shared" si="154"/>
        <v>19405.22</v>
      </c>
      <c r="K2292" s="887">
        <v>18522.86</v>
      </c>
      <c r="L2292" s="772">
        <f t="shared" si="155"/>
        <v>3382.1499999999978</v>
      </c>
    </row>
    <row r="2293" spans="2:12" ht="15.75" x14ac:dyDescent="0.25">
      <c r="B2293" s="893" t="s">
        <v>359</v>
      </c>
      <c r="C2293" s="892" t="s">
        <v>537</v>
      </c>
      <c r="D2293" s="891">
        <v>32508</v>
      </c>
      <c r="E2293" s="890">
        <v>23344</v>
      </c>
      <c r="F2293" s="889"/>
      <c r="G2293" s="888">
        <v>29</v>
      </c>
      <c r="H2293" s="887">
        <f t="shared" si="153"/>
        <v>29</v>
      </c>
      <c r="I2293" s="887">
        <v>0</v>
      </c>
      <c r="J2293" s="771">
        <f t="shared" si="154"/>
        <v>23344</v>
      </c>
      <c r="K2293" s="887">
        <v>23344</v>
      </c>
      <c r="L2293" s="772">
        <f t="shared" si="155"/>
        <v>0</v>
      </c>
    </row>
    <row r="2294" spans="2:12" ht="15.75" x14ac:dyDescent="0.25">
      <c r="B2294" s="893" t="s">
        <v>359</v>
      </c>
      <c r="C2294" s="892" t="s">
        <v>537</v>
      </c>
      <c r="D2294" s="891">
        <v>31777</v>
      </c>
      <c r="E2294" s="890">
        <v>28856.01</v>
      </c>
      <c r="F2294" s="889"/>
      <c r="G2294" s="888">
        <v>35</v>
      </c>
      <c r="H2294" s="887">
        <f t="shared" si="153"/>
        <v>35</v>
      </c>
      <c r="I2294" s="887">
        <v>-840</v>
      </c>
      <c r="J2294" s="771">
        <f t="shared" si="154"/>
        <v>29066.06</v>
      </c>
      <c r="K2294" s="887">
        <v>28226.06</v>
      </c>
      <c r="L2294" s="772">
        <f t="shared" si="155"/>
        <v>629.94999999999709</v>
      </c>
    </row>
    <row r="2295" spans="2:12" ht="15.75" x14ac:dyDescent="0.25">
      <c r="B2295" s="893" t="s">
        <v>359</v>
      </c>
      <c r="C2295" s="892" t="s">
        <v>537</v>
      </c>
      <c r="D2295" s="891">
        <v>31412</v>
      </c>
      <c r="E2295" s="890">
        <v>30781</v>
      </c>
      <c r="F2295" s="889"/>
      <c r="G2295" s="888">
        <v>35</v>
      </c>
      <c r="H2295" s="887">
        <f t="shared" si="153"/>
        <v>35</v>
      </c>
      <c r="I2295" s="887">
        <v>0</v>
      </c>
      <c r="J2295" s="771">
        <f t="shared" si="154"/>
        <v>30781</v>
      </c>
      <c r="K2295" s="887">
        <v>30781</v>
      </c>
      <c r="L2295" s="772">
        <f t="shared" si="155"/>
        <v>0</v>
      </c>
    </row>
    <row r="2296" spans="2:12" ht="15.75" x14ac:dyDescent="0.25">
      <c r="B2296" s="893" t="s">
        <v>359</v>
      </c>
      <c r="C2296" s="892" t="s">
        <v>537</v>
      </c>
      <c r="D2296" s="891">
        <v>32142</v>
      </c>
      <c r="E2296" s="890">
        <v>38507</v>
      </c>
      <c r="F2296" s="889"/>
      <c r="G2296" s="888">
        <v>29</v>
      </c>
      <c r="H2296" s="887">
        <f t="shared" si="153"/>
        <v>29</v>
      </c>
      <c r="I2296" s="887">
        <v>0</v>
      </c>
      <c r="J2296" s="771">
        <f t="shared" si="154"/>
        <v>38507</v>
      </c>
      <c r="K2296" s="887">
        <v>38507</v>
      </c>
      <c r="L2296" s="772">
        <f t="shared" si="155"/>
        <v>0</v>
      </c>
    </row>
    <row r="2297" spans="2:12" ht="15.75" x14ac:dyDescent="0.25">
      <c r="B2297" s="893" t="s">
        <v>359</v>
      </c>
      <c r="C2297" s="892" t="s">
        <v>537</v>
      </c>
      <c r="D2297" s="891">
        <v>29951</v>
      </c>
      <c r="E2297" s="890">
        <v>38209.43</v>
      </c>
      <c r="F2297" s="889"/>
      <c r="G2297" s="888">
        <v>8.3333333333333329E-2</v>
      </c>
      <c r="H2297" s="887">
        <f t="shared" si="153"/>
        <v>8.3333333333333329E-2</v>
      </c>
      <c r="I2297" s="887">
        <v>0</v>
      </c>
      <c r="J2297" s="771">
        <f t="shared" si="154"/>
        <v>38209.43</v>
      </c>
      <c r="K2297" s="887">
        <v>38209.43</v>
      </c>
      <c r="L2297" s="772">
        <f t="shared" si="155"/>
        <v>0</v>
      </c>
    </row>
    <row r="2298" spans="2:12" ht="15.75" x14ac:dyDescent="0.25">
      <c r="B2298" s="893" t="s">
        <v>359</v>
      </c>
      <c r="C2298" s="892" t="s">
        <v>537</v>
      </c>
      <c r="D2298" s="891">
        <v>33603</v>
      </c>
      <c r="E2298" s="890">
        <v>51475.94</v>
      </c>
      <c r="F2298" s="889"/>
      <c r="G2298" s="888">
        <v>30</v>
      </c>
      <c r="H2298" s="887">
        <f t="shared" si="153"/>
        <v>30</v>
      </c>
      <c r="I2298" s="887">
        <v>-1731.84</v>
      </c>
      <c r="J2298" s="771">
        <f t="shared" si="154"/>
        <v>51764.63</v>
      </c>
      <c r="K2298" s="887">
        <v>50032.79</v>
      </c>
      <c r="L2298" s="772">
        <f t="shared" si="155"/>
        <v>1443.1500000000015</v>
      </c>
    </row>
    <row r="2299" spans="2:12" ht="15.75" x14ac:dyDescent="0.25">
      <c r="B2299" s="893" t="s">
        <v>359</v>
      </c>
      <c r="C2299" s="892" t="s">
        <v>537</v>
      </c>
      <c r="D2299" s="891">
        <v>37986</v>
      </c>
      <c r="E2299" s="890">
        <v>4004.55</v>
      </c>
      <c r="F2299" s="889"/>
      <c r="G2299" s="888">
        <v>25</v>
      </c>
      <c r="H2299" s="887">
        <f t="shared" si="153"/>
        <v>18</v>
      </c>
      <c r="I2299" s="887">
        <v>-161.88</v>
      </c>
      <c r="J2299" s="771">
        <f t="shared" si="154"/>
        <v>2912.1400000000003</v>
      </c>
      <c r="K2299" s="887">
        <v>2750.26</v>
      </c>
      <c r="L2299" s="772">
        <f t="shared" si="155"/>
        <v>1254.29</v>
      </c>
    </row>
    <row r="2300" spans="2:12" ht="15.75" x14ac:dyDescent="0.25">
      <c r="B2300" s="893" t="s">
        <v>359</v>
      </c>
      <c r="C2300" s="892" t="s">
        <v>537</v>
      </c>
      <c r="D2300" s="891">
        <v>37621</v>
      </c>
      <c r="E2300" s="890">
        <v>12128.21</v>
      </c>
      <c r="F2300" s="889"/>
      <c r="G2300" s="888">
        <v>25</v>
      </c>
      <c r="H2300" s="887">
        <f t="shared" si="153"/>
        <v>19</v>
      </c>
      <c r="I2300" s="887">
        <v>-490.56000000000006</v>
      </c>
      <c r="J2300" s="771">
        <f t="shared" si="154"/>
        <v>9307.5499999999993</v>
      </c>
      <c r="K2300" s="887">
        <v>8816.99</v>
      </c>
      <c r="L2300" s="772">
        <f t="shared" si="155"/>
        <v>3311.2199999999993</v>
      </c>
    </row>
    <row r="2301" spans="2:12" ht="15.75" x14ac:dyDescent="0.25">
      <c r="B2301" s="893" t="s">
        <v>359</v>
      </c>
      <c r="C2301" s="892" t="s">
        <v>537</v>
      </c>
      <c r="D2301" s="891">
        <v>37256</v>
      </c>
      <c r="E2301" s="890">
        <v>18735.3</v>
      </c>
      <c r="F2301" s="889"/>
      <c r="G2301" s="888">
        <v>25</v>
      </c>
      <c r="H2301" s="887">
        <f t="shared" si="153"/>
        <v>20</v>
      </c>
      <c r="I2301" s="887">
        <v>-753.84</v>
      </c>
      <c r="J2301" s="771">
        <f t="shared" si="154"/>
        <v>15091.56</v>
      </c>
      <c r="K2301" s="887">
        <v>14337.72</v>
      </c>
      <c r="L2301" s="772">
        <f t="shared" si="155"/>
        <v>4397.58</v>
      </c>
    </row>
    <row r="2302" spans="2:12" ht="15.75" x14ac:dyDescent="0.25">
      <c r="B2302" s="893" t="s">
        <v>359</v>
      </c>
      <c r="C2302" s="892" t="s">
        <v>1281</v>
      </c>
      <c r="D2302" s="891">
        <v>43934</v>
      </c>
      <c r="E2302" s="890">
        <v>1849.87</v>
      </c>
      <c r="F2302" s="889"/>
      <c r="G2302" s="888">
        <v>30</v>
      </c>
      <c r="H2302" s="887">
        <f t="shared" si="153"/>
        <v>1</v>
      </c>
      <c r="I2302" s="887">
        <v>-61.679999999999993</v>
      </c>
      <c r="J2302" s="771">
        <f t="shared" si="154"/>
        <v>97.66</v>
      </c>
      <c r="K2302" s="887">
        <v>35.979999999999997</v>
      </c>
      <c r="L2302" s="772">
        <f t="shared" si="155"/>
        <v>1813.8899999999999</v>
      </c>
    </row>
    <row r="2303" spans="2:12" ht="15.75" x14ac:dyDescent="0.25">
      <c r="B2303" s="893" t="s">
        <v>359</v>
      </c>
      <c r="C2303" s="892" t="s">
        <v>1282</v>
      </c>
      <c r="D2303" s="891">
        <v>43723</v>
      </c>
      <c r="E2303" s="890">
        <v>1278.1400000000001</v>
      </c>
      <c r="F2303" s="889"/>
      <c r="G2303" s="888">
        <v>30</v>
      </c>
      <c r="H2303" s="887">
        <f t="shared" si="153"/>
        <v>2</v>
      </c>
      <c r="I2303" s="887">
        <v>-42.6</v>
      </c>
      <c r="J2303" s="771">
        <f t="shared" si="154"/>
        <v>63.900000000000006</v>
      </c>
      <c r="K2303" s="887">
        <v>21.3</v>
      </c>
      <c r="L2303" s="772">
        <f t="shared" si="155"/>
        <v>1256.8400000000001</v>
      </c>
    </row>
    <row r="2304" spans="2:12" ht="15.75" x14ac:dyDescent="0.25">
      <c r="B2304" s="893" t="s">
        <v>359</v>
      </c>
      <c r="C2304" s="892" t="s">
        <v>1283</v>
      </c>
      <c r="D2304" s="891">
        <v>43934</v>
      </c>
      <c r="E2304" s="890">
        <v>1040.76</v>
      </c>
      <c r="F2304" s="889"/>
      <c r="G2304" s="888">
        <v>30</v>
      </c>
      <c r="H2304" s="887">
        <f t="shared" si="153"/>
        <v>1</v>
      </c>
      <c r="I2304" s="887">
        <v>-34.68</v>
      </c>
      <c r="J2304" s="771">
        <f t="shared" si="154"/>
        <v>52.019999999999996</v>
      </c>
      <c r="K2304" s="887">
        <v>17.34</v>
      </c>
      <c r="L2304" s="772">
        <f t="shared" si="155"/>
        <v>1023.42</v>
      </c>
    </row>
    <row r="2305" spans="2:12" ht="15.75" x14ac:dyDescent="0.25">
      <c r="B2305" s="893" t="s">
        <v>359</v>
      </c>
      <c r="C2305" s="892" t="s">
        <v>1284</v>
      </c>
      <c r="D2305" s="891">
        <v>43738</v>
      </c>
      <c r="E2305" s="890">
        <v>2753.84</v>
      </c>
      <c r="F2305" s="889"/>
      <c r="G2305" s="888">
        <v>30</v>
      </c>
      <c r="H2305" s="887">
        <f t="shared" si="153"/>
        <v>2</v>
      </c>
      <c r="I2305" s="887">
        <v>-91.800000000000011</v>
      </c>
      <c r="J2305" s="771">
        <f t="shared" si="154"/>
        <v>130.05000000000001</v>
      </c>
      <c r="K2305" s="887">
        <v>38.25</v>
      </c>
      <c r="L2305" s="772">
        <f t="shared" si="155"/>
        <v>2715.59</v>
      </c>
    </row>
    <row r="2306" spans="2:12" ht="15.75" x14ac:dyDescent="0.25">
      <c r="B2306" s="893" t="s">
        <v>359</v>
      </c>
      <c r="C2306" s="892" t="s">
        <v>1285</v>
      </c>
      <c r="D2306" s="891">
        <v>44067</v>
      </c>
      <c r="E2306" s="890">
        <v>1692.69</v>
      </c>
      <c r="F2306" s="889"/>
      <c r="G2306" s="888">
        <v>30</v>
      </c>
      <c r="H2306" s="887">
        <f t="shared" si="153"/>
        <v>1</v>
      </c>
      <c r="I2306" s="887">
        <v>-56.400000000000006</v>
      </c>
      <c r="J2306" s="771">
        <f t="shared" si="154"/>
        <v>79.900000000000006</v>
      </c>
      <c r="K2306" s="887">
        <v>23.5</v>
      </c>
      <c r="L2306" s="772">
        <f t="shared" si="155"/>
        <v>1669.19</v>
      </c>
    </row>
    <row r="2307" spans="2:12" ht="15.75" x14ac:dyDescent="0.25">
      <c r="B2307" s="893" t="s">
        <v>359</v>
      </c>
      <c r="C2307" s="892" t="s">
        <v>1286</v>
      </c>
      <c r="D2307" s="891">
        <v>43984</v>
      </c>
      <c r="E2307" s="890">
        <v>7455.23</v>
      </c>
      <c r="F2307" s="889"/>
      <c r="G2307" s="888">
        <v>30</v>
      </c>
      <c r="H2307" s="887">
        <f t="shared" si="153"/>
        <v>1</v>
      </c>
      <c r="I2307" s="887">
        <v>-248.52</v>
      </c>
      <c r="J2307" s="771">
        <f t="shared" si="154"/>
        <v>352.07</v>
      </c>
      <c r="K2307" s="887">
        <v>103.55</v>
      </c>
      <c r="L2307" s="772">
        <f t="shared" si="155"/>
        <v>7351.6799999999994</v>
      </c>
    </row>
    <row r="2308" spans="2:12" ht="15.75" x14ac:dyDescent="0.25">
      <c r="B2308" s="893" t="s">
        <v>359</v>
      </c>
      <c r="C2308" s="892" t="s">
        <v>1287</v>
      </c>
      <c r="D2308" s="891">
        <v>44021</v>
      </c>
      <c r="E2308" s="890">
        <v>524.12</v>
      </c>
      <c r="F2308" s="889"/>
      <c r="G2308" s="888">
        <v>30</v>
      </c>
      <c r="H2308" s="887">
        <f t="shared" si="153"/>
        <v>1</v>
      </c>
      <c r="I2308" s="887">
        <v>-17.52</v>
      </c>
      <c r="J2308" s="771">
        <f t="shared" si="154"/>
        <v>23.36</v>
      </c>
      <c r="K2308" s="887">
        <v>5.84</v>
      </c>
      <c r="L2308" s="772">
        <f t="shared" si="155"/>
        <v>518.28</v>
      </c>
    </row>
    <row r="2309" spans="2:12" ht="15.75" x14ac:dyDescent="0.25">
      <c r="B2309" s="893" t="s">
        <v>359</v>
      </c>
      <c r="C2309" s="892" t="s">
        <v>1288</v>
      </c>
      <c r="D2309" s="891">
        <v>44053</v>
      </c>
      <c r="E2309" s="890">
        <v>1933.53</v>
      </c>
      <c r="F2309" s="889"/>
      <c r="G2309" s="888">
        <v>30</v>
      </c>
      <c r="H2309" s="887">
        <f t="shared" si="153"/>
        <v>1</v>
      </c>
      <c r="I2309" s="887">
        <v>-64.44</v>
      </c>
      <c r="J2309" s="771">
        <f t="shared" si="154"/>
        <v>85.92</v>
      </c>
      <c r="K2309" s="887">
        <v>21.48</v>
      </c>
      <c r="L2309" s="772">
        <f t="shared" si="155"/>
        <v>1912.05</v>
      </c>
    </row>
    <row r="2310" spans="2:12" ht="15.75" x14ac:dyDescent="0.25">
      <c r="B2310" s="893" t="s">
        <v>359</v>
      </c>
      <c r="C2310" s="892" t="s">
        <v>1289</v>
      </c>
      <c r="D2310" s="891">
        <v>44061</v>
      </c>
      <c r="E2310" s="890">
        <v>2160.73</v>
      </c>
      <c r="F2310" s="889"/>
      <c r="G2310" s="888">
        <v>30</v>
      </c>
      <c r="H2310" s="887">
        <f t="shared" si="153"/>
        <v>1</v>
      </c>
      <c r="I2310" s="887">
        <v>-72</v>
      </c>
      <c r="J2310" s="771">
        <f t="shared" si="154"/>
        <v>96</v>
      </c>
      <c r="K2310" s="887">
        <v>24</v>
      </c>
      <c r="L2310" s="772">
        <f t="shared" si="155"/>
        <v>2136.73</v>
      </c>
    </row>
    <row r="2311" spans="2:12" ht="15.75" x14ac:dyDescent="0.25">
      <c r="B2311" s="893" t="s">
        <v>359</v>
      </c>
      <c r="C2311" s="892" t="s">
        <v>1290</v>
      </c>
      <c r="D2311" s="891">
        <v>44021</v>
      </c>
      <c r="E2311" s="890">
        <v>2192.84</v>
      </c>
      <c r="F2311" s="889"/>
      <c r="G2311" s="888">
        <v>30</v>
      </c>
      <c r="H2311" s="887">
        <f t="shared" si="153"/>
        <v>1</v>
      </c>
      <c r="I2311" s="887">
        <v>-73.08</v>
      </c>
      <c r="J2311" s="771">
        <f t="shared" si="154"/>
        <v>91.35</v>
      </c>
      <c r="K2311" s="887">
        <v>18.27</v>
      </c>
      <c r="L2311" s="772">
        <f t="shared" si="155"/>
        <v>2174.5700000000002</v>
      </c>
    </row>
    <row r="2312" spans="2:12" ht="15.75" x14ac:dyDescent="0.25">
      <c r="B2312" s="893" t="s">
        <v>359</v>
      </c>
      <c r="C2312" s="892" t="s">
        <v>1291</v>
      </c>
      <c r="D2312" s="891">
        <v>44096</v>
      </c>
      <c r="E2312" s="890">
        <v>4143.2299999999996</v>
      </c>
      <c r="F2312" s="889"/>
      <c r="G2312" s="888">
        <v>30</v>
      </c>
      <c r="H2312" s="887">
        <f t="shared" ref="H2312:H2375" si="156">IF(E2312&lt;&gt;"",IF((TestEOY-D2312)/365&gt;G2312,G2312,ROUNDUP(((TestEOY-D2312)/365),0)),"")</f>
        <v>1</v>
      </c>
      <c r="I2312" s="887">
        <v>-138.12</v>
      </c>
      <c r="J2312" s="771">
        <f t="shared" ref="J2312:J2375" si="157">K2312-I2312</f>
        <v>172.65</v>
      </c>
      <c r="K2312" s="887">
        <v>34.53</v>
      </c>
      <c r="L2312" s="772">
        <f t="shared" ref="L2312:L2375" si="158">IFERROR(IF(K2312&gt;E2312,0,(+E2312-K2312))-F2312,"")</f>
        <v>4108.7</v>
      </c>
    </row>
    <row r="2313" spans="2:12" ht="15.75" x14ac:dyDescent="0.25">
      <c r="B2313" s="893" t="s">
        <v>359</v>
      </c>
      <c r="C2313" s="892" t="s">
        <v>1292</v>
      </c>
      <c r="D2313" s="891">
        <v>44096</v>
      </c>
      <c r="E2313" s="890">
        <v>2339.29</v>
      </c>
      <c r="F2313" s="889"/>
      <c r="G2313" s="888">
        <v>30</v>
      </c>
      <c r="H2313" s="887">
        <f t="shared" si="156"/>
        <v>1</v>
      </c>
      <c r="I2313" s="887">
        <v>-78</v>
      </c>
      <c r="J2313" s="771">
        <f t="shared" si="157"/>
        <v>97.5</v>
      </c>
      <c r="K2313" s="887">
        <v>19.5</v>
      </c>
      <c r="L2313" s="772">
        <f t="shared" si="158"/>
        <v>2319.79</v>
      </c>
    </row>
    <row r="2314" spans="2:12" ht="15.75" x14ac:dyDescent="0.25">
      <c r="B2314" s="893" t="s">
        <v>359</v>
      </c>
      <c r="C2314" s="892" t="s">
        <v>1293</v>
      </c>
      <c r="D2314" s="891">
        <v>44133</v>
      </c>
      <c r="E2314" s="890">
        <v>2405.08</v>
      </c>
      <c r="F2314" s="889"/>
      <c r="G2314" s="888">
        <v>30</v>
      </c>
      <c r="H2314" s="887">
        <f t="shared" si="156"/>
        <v>1</v>
      </c>
      <c r="I2314" s="887">
        <v>-80.16</v>
      </c>
      <c r="J2314" s="771">
        <f t="shared" si="157"/>
        <v>93.52</v>
      </c>
      <c r="K2314" s="887">
        <v>13.36</v>
      </c>
      <c r="L2314" s="772">
        <f t="shared" si="158"/>
        <v>2391.7199999999998</v>
      </c>
    </row>
    <row r="2315" spans="2:12" ht="15.75" x14ac:dyDescent="0.25">
      <c r="B2315" s="893" t="s">
        <v>359</v>
      </c>
      <c r="C2315" s="892" t="s">
        <v>1294</v>
      </c>
      <c r="D2315" s="891">
        <v>43571</v>
      </c>
      <c r="E2315" s="890">
        <v>2557.5700000000002</v>
      </c>
      <c r="F2315" s="889"/>
      <c r="G2315" s="888">
        <v>30</v>
      </c>
      <c r="H2315" s="887">
        <f t="shared" si="156"/>
        <v>2</v>
      </c>
      <c r="I2315" s="887">
        <v>-85.2</v>
      </c>
      <c r="J2315" s="771">
        <f t="shared" si="157"/>
        <v>99.4</v>
      </c>
      <c r="K2315" s="887">
        <v>14.2</v>
      </c>
      <c r="L2315" s="772">
        <f t="shared" si="158"/>
        <v>2543.3700000000003</v>
      </c>
    </row>
    <row r="2316" spans="2:12" ht="15.75" x14ac:dyDescent="0.25">
      <c r="B2316" s="893" t="s">
        <v>359</v>
      </c>
      <c r="C2316" s="892" t="s">
        <v>1295</v>
      </c>
      <c r="D2316" s="891">
        <v>43327</v>
      </c>
      <c r="E2316" s="890">
        <v>3334.55</v>
      </c>
      <c r="F2316" s="889"/>
      <c r="G2316" s="888">
        <v>30</v>
      </c>
      <c r="H2316" s="887">
        <f t="shared" si="156"/>
        <v>3</v>
      </c>
      <c r="I2316" s="887">
        <v>-111.12</v>
      </c>
      <c r="J2316" s="771">
        <f t="shared" si="157"/>
        <v>129.64000000000001</v>
      </c>
      <c r="K2316" s="887">
        <v>18.52</v>
      </c>
      <c r="L2316" s="772">
        <f t="shared" si="158"/>
        <v>3316.03</v>
      </c>
    </row>
    <row r="2317" spans="2:12" ht="15.75" x14ac:dyDescent="0.25">
      <c r="B2317" s="893" t="s">
        <v>359</v>
      </c>
      <c r="C2317" s="892" t="s">
        <v>1296</v>
      </c>
      <c r="D2317" s="891">
        <v>43628</v>
      </c>
      <c r="E2317" s="890">
        <v>4802.4399999999996</v>
      </c>
      <c r="F2317" s="889"/>
      <c r="G2317" s="888">
        <v>30</v>
      </c>
      <c r="H2317" s="887">
        <f t="shared" si="156"/>
        <v>2</v>
      </c>
      <c r="I2317" s="887">
        <v>-160.07999999999998</v>
      </c>
      <c r="J2317" s="771">
        <f t="shared" si="157"/>
        <v>186.76</v>
      </c>
      <c r="K2317" s="887">
        <v>26.68</v>
      </c>
      <c r="L2317" s="772">
        <f t="shared" si="158"/>
        <v>4775.7599999999993</v>
      </c>
    </row>
    <row r="2318" spans="2:12" ht="15.75" x14ac:dyDescent="0.25">
      <c r="B2318" s="893" t="s">
        <v>359</v>
      </c>
      <c r="C2318" s="892" t="s">
        <v>1297</v>
      </c>
      <c r="D2318" s="891">
        <v>43747</v>
      </c>
      <c r="E2318" s="890">
        <v>3101.19</v>
      </c>
      <c r="F2318" s="889"/>
      <c r="G2318" s="888">
        <v>30</v>
      </c>
      <c r="H2318" s="887">
        <f t="shared" si="156"/>
        <v>2</v>
      </c>
      <c r="I2318" s="887">
        <v>-103.32</v>
      </c>
      <c r="J2318" s="771">
        <f t="shared" si="157"/>
        <v>120.53999999999999</v>
      </c>
      <c r="K2318" s="887">
        <v>17.22</v>
      </c>
      <c r="L2318" s="772">
        <f t="shared" si="158"/>
        <v>3083.9700000000003</v>
      </c>
    </row>
    <row r="2319" spans="2:12" ht="15.75" x14ac:dyDescent="0.25">
      <c r="B2319" s="893" t="s">
        <v>359</v>
      </c>
      <c r="C2319" s="892" t="s">
        <v>1298</v>
      </c>
      <c r="D2319" s="891">
        <v>43908</v>
      </c>
      <c r="E2319" s="890">
        <v>3258.52</v>
      </c>
      <c r="F2319" s="889"/>
      <c r="G2319" s="888">
        <v>30</v>
      </c>
      <c r="H2319" s="887">
        <f t="shared" si="156"/>
        <v>1</v>
      </c>
      <c r="I2319" s="887">
        <v>-108.60000000000001</v>
      </c>
      <c r="J2319" s="771">
        <f t="shared" si="157"/>
        <v>126.70000000000002</v>
      </c>
      <c r="K2319" s="887">
        <v>18.100000000000001</v>
      </c>
      <c r="L2319" s="772">
        <f t="shared" si="158"/>
        <v>3240.42</v>
      </c>
    </row>
    <row r="2320" spans="2:12" ht="15.75" x14ac:dyDescent="0.25">
      <c r="B2320" s="893" t="s">
        <v>359</v>
      </c>
      <c r="C2320" s="892" t="s">
        <v>1299</v>
      </c>
      <c r="D2320" s="891">
        <v>43923</v>
      </c>
      <c r="E2320" s="890">
        <v>9402.94</v>
      </c>
      <c r="F2320" s="889"/>
      <c r="G2320" s="888">
        <v>30</v>
      </c>
      <c r="H2320" s="887">
        <f t="shared" si="156"/>
        <v>1</v>
      </c>
      <c r="I2320" s="887">
        <v>-313.44</v>
      </c>
      <c r="J2320" s="771">
        <f t="shared" si="157"/>
        <v>365.68</v>
      </c>
      <c r="K2320" s="887">
        <v>52.24</v>
      </c>
      <c r="L2320" s="772">
        <f t="shared" si="158"/>
        <v>9350.7000000000007</v>
      </c>
    </row>
    <row r="2321" spans="2:12" ht="15.75" x14ac:dyDescent="0.25">
      <c r="B2321" s="893" t="s">
        <v>359</v>
      </c>
      <c r="C2321" s="892" t="s">
        <v>1300</v>
      </c>
      <c r="D2321" s="891">
        <v>43938</v>
      </c>
      <c r="E2321" s="890">
        <v>5303.22</v>
      </c>
      <c r="F2321" s="889"/>
      <c r="G2321" s="888">
        <v>30</v>
      </c>
      <c r="H2321" s="887">
        <f t="shared" si="156"/>
        <v>1</v>
      </c>
      <c r="I2321" s="887">
        <v>-176.76</v>
      </c>
      <c r="J2321" s="771">
        <f t="shared" si="157"/>
        <v>206.22</v>
      </c>
      <c r="K2321" s="887">
        <v>29.46</v>
      </c>
      <c r="L2321" s="772">
        <f t="shared" si="158"/>
        <v>5273.76</v>
      </c>
    </row>
    <row r="2322" spans="2:12" ht="15.75" x14ac:dyDescent="0.25">
      <c r="B2322" s="893" t="s">
        <v>359</v>
      </c>
      <c r="C2322" s="892" t="s">
        <v>1301</v>
      </c>
      <c r="D2322" s="891">
        <v>43958</v>
      </c>
      <c r="E2322" s="890">
        <v>3650.02</v>
      </c>
      <c r="F2322" s="889"/>
      <c r="G2322" s="888">
        <v>30</v>
      </c>
      <c r="H2322" s="887">
        <f t="shared" si="156"/>
        <v>1</v>
      </c>
      <c r="I2322" s="887">
        <v>-121.68</v>
      </c>
      <c r="J2322" s="771">
        <f t="shared" si="157"/>
        <v>141.96</v>
      </c>
      <c r="K2322" s="887">
        <v>20.28</v>
      </c>
      <c r="L2322" s="772">
        <f t="shared" si="158"/>
        <v>3629.74</v>
      </c>
    </row>
    <row r="2323" spans="2:12" ht="15.75" x14ac:dyDescent="0.25">
      <c r="B2323" s="893" t="s">
        <v>359</v>
      </c>
      <c r="C2323" s="892" t="s">
        <v>1302</v>
      </c>
      <c r="D2323" s="891">
        <v>43969</v>
      </c>
      <c r="E2323" s="890">
        <v>2398.9899999999998</v>
      </c>
      <c r="F2323" s="889"/>
      <c r="G2323" s="888">
        <v>30</v>
      </c>
      <c r="H2323" s="887">
        <f t="shared" si="156"/>
        <v>1</v>
      </c>
      <c r="I2323" s="887">
        <v>-79.92</v>
      </c>
      <c r="J2323" s="771">
        <f t="shared" si="157"/>
        <v>93.240000000000009</v>
      </c>
      <c r="K2323" s="887">
        <v>13.32</v>
      </c>
      <c r="L2323" s="772">
        <f t="shared" si="158"/>
        <v>2385.6699999999996</v>
      </c>
    </row>
    <row r="2324" spans="2:12" ht="15.75" x14ac:dyDescent="0.25">
      <c r="B2324" s="893" t="s">
        <v>359</v>
      </c>
      <c r="C2324" s="892" t="s">
        <v>1303</v>
      </c>
      <c r="D2324" s="891">
        <v>43997</v>
      </c>
      <c r="E2324" s="890">
        <v>4556.72</v>
      </c>
      <c r="F2324" s="889"/>
      <c r="G2324" s="888">
        <v>30</v>
      </c>
      <c r="H2324" s="887">
        <f t="shared" si="156"/>
        <v>1</v>
      </c>
      <c r="I2324" s="887">
        <v>-151.92000000000002</v>
      </c>
      <c r="J2324" s="771">
        <f t="shared" si="157"/>
        <v>177.24</v>
      </c>
      <c r="K2324" s="887">
        <v>25.32</v>
      </c>
      <c r="L2324" s="772">
        <f t="shared" si="158"/>
        <v>4531.4000000000005</v>
      </c>
    </row>
    <row r="2325" spans="2:12" ht="15.75" x14ac:dyDescent="0.25">
      <c r="B2325" s="893" t="s">
        <v>359</v>
      </c>
      <c r="C2325" s="892" t="s">
        <v>1304</v>
      </c>
      <c r="D2325" s="891">
        <v>44091</v>
      </c>
      <c r="E2325" s="890">
        <v>3261.11</v>
      </c>
      <c r="F2325" s="889"/>
      <c r="G2325" s="888">
        <v>30</v>
      </c>
      <c r="H2325" s="887">
        <f t="shared" si="156"/>
        <v>1</v>
      </c>
      <c r="I2325" s="887">
        <v>-108.72</v>
      </c>
      <c r="J2325" s="771">
        <f t="shared" si="157"/>
        <v>126.84</v>
      </c>
      <c r="K2325" s="887">
        <v>18.12</v>
      </c>
      <c r="L2325" s="772">
        <f t="shared" si="158"/>
        <v>3242.9900000000002</v>
      </c>
    </row>
    <row r="2326" spans="2:12" ht="15.75" x14ac:dyDescent="0.25">
      <c r="B2326" s="893" t="s">
        <v>359</v>
      </c>
      <c r="C2326" s="892" t="s">
        <v>1305</v>
      </c>
      <c r="D2326" s="891">
        <v>43962</v>
      </c>
      <c r="E2326" s="890">
        <v>3536.61</v>
      </c>
      <c r="F2326" s="889"/>
      <c r="G2326" s="888">
        <v>30</v>
      </c>
      <c r="H2326" s="887">
        <f t="shared" si="156"/>
        <v>1</v>
      </c>
      <c r="I2326" s="887">
        <v>-117.84</v>
      </c>
      <c r="J2326" s="771">
        <f t="shared" si="157"/>
        <v>127.66</v>
      </c>
      <c r="K2326" s="887">
        <v>9.82</v>
      </c>
      <c r="L2326" s="772">
        <f t="shared" si="158"/>
        <v>3526.79</v>
      </c>
    </row>
    <row r="2327" spans="2:12" ht="15.75" x14ac:dyDescent="0.25">
      <c r="B2327" s="893" t="s">
        <v>359</v>
      </c>
      <c r="C2327" s="892" t="s">
        <v>1306</v>
      </c>
      <c r="D2327" s="891">
        <v>43643</v>
      </c>
      <c r="E2327" s="890">
        <v>3223.28</v>
      </c>
      <c r="F2327" s="889"/>
      <c r="G2327" s="888">
        <v>30</v>
      </c>
      <c r="H2327" s="887">
        <f t="shared" si="156"/>
        <v>2</v>
      </c>
      <c r="I2327" s="887">
        <v>-107.4</v>
      </c>
      <c r="J2327" s="771">
        <f t="shared" si="157"/>
        <v>116.35000000000001</v>
      </c>
      <c r="K2327" s="887">
        <v>8.9499999999999993</v>
      </c>
      <c r="L2327" s="772">
        <f t="shared" si="158"/>
        <v>3214.3300000000004</v>
      </c>
    </row>
    <row r="2328" spans="2:12" ht="15.75" x14ac:dyDescent="0.25">
      <c r="B2328" s="893" t="s">
        <v>359</v>
      </c>
      <c r="C2328" s="892" t="s">
        <v>1307</v>
      </c>
      <c r="D2328" s="891">
        <v>43327</v>
      </c>
      <c r="E2328" s="890">
        <v>3543.92</v>
      </c>
      <c r="F2328" s="889"/>
      <c r="G2328" s="888">
        <v>30</v>
      </c>
      <c r="H2328" s="887">
        <f t="shared" si="156"/>
        <v>3</v>
      </c>
      <c r="I2328" s="887">
        <v>-118.08</v>
      </c>
      <c r="J2328" s="771">
        <f t="shared" si="157"/>
        <v>127.92</v>
      </c>
      <c r="K2328" s="887">
        <v>9.84</v>
      </c>
      <c r="L2328" s="772">
        <f t="shared" si="158"/>
        <v>3534.08</v>
      </c>
    </row>
    <row r="2329" spans="2:12" ht="15.75" x14ac:dyDescent="0.25">
      <c r="B2329" s="893" t="s">
        <v>359</v>
      </c>
      <c r="C2329" s="892" t="s">
        <v>1308</v>
      </c>
      <c r="D2329" s="891">
        <v>43523</v>
      </c>
      <c r="E2329" s="890">
        <v>1918.63</v>
      </c>
      <c r="F2329" s="889"/>
      <c r="G2329" s="888">
        <v>30</v>
      </c>
      <c r="H2329" s="887">
        <f t="shared" si="156"/>
        <v>2</v>
      </c>
      <c r="I2329" s="887">
        <v>-63.96</v>
      </c>
      <c r="J2329" s="771">
        <f t="shared" si="157"/>
        <v>69.290000000000006</v>
      </c>
      <c r="K2329" s="887">
        <v>5.33</v>
      </c>
      <c r="L2329" s="772">
        <f t="shared" si="158"/>
        <v>1913.3000000000002</v>
      </c>
    </row>
    <row r="2330" spans="2:12" ht="15.75" x14ac:dyDescent="0.25">
      <c r="B2330" s="893" t="s">
        <v>359</v>
      </c>
      <c r="C2330" s="892" t="s">
        <v>1309</v>
      </c>
      <c r="D2330" s="891">
        <v>43643</v>
      </c>
      <c r="E2330" s="890">
        <v>2354.89</v>
      </c>
      <c r="F2330" s="889"/>
      <c r="G2330" s="888">
        <v>30</v>
      </c>
      <c r="H2330" s="887">
        <f t="shared" si="156"/>
        <v>2</v>
      </c>
      <c r="I2330" s="887">
        <v>-78.48</v>
      </c>
      <c r="J2330" s="771">
        <f t="shared" si="157"/>
        <v>85.02000000000001</v>
      </c>
      <c r="K2330" s="887">
        <v>6.54</v>
      </c>
      <c r="L2330" s="772">
        <f t="shared" si="158"/>
        <v>2348.35</v>
      </c>
    </row>
    <row r="2331" spans="2:12" ht="15.75" x14ac:dyDescent="0.25">
      <c r="B2331" s="893" t="s">
        <v>359</v>
      </c>
      <c r="C2331" s="892" t="s">
        <v>1310</v>
      </c>
      <c r="D2331" s="891">
        <v>43713</v>
      </c>
      <c r="E2331" s="890">
        <v>3167.68</v>
      </c>
      <c r="F2331" s="889"/>
      <c r="G2331" s="888">
        <v>30</v>
      </c>
      <c r="H2331" s="887">
        <f t="shared" si="156"/>
        <v>2</v>
      </c>
      <c r="I2331" s="887">
        <v>-105.60000000000001</v>
      </c>
      <c r="J2331" s="771">
        <f t="shared" si="157"/>
        <v>114.4</v>
      </c>
      <c r="K2331" s="887">
        <v>8.8000000000000007</v>
      </c>
      <c r="L2331" s="772">
        <f t="shared" si="158"/>
        <v>3158.8799999999997</v>
      </c>
    </row>
    <row r="2332" spans="2:12" ht="15.75" x14ac:dyDescent="0.25">
      <c r="B2332" s="893" t="s">
        <v>359</v>
      </c>
      <c r="C2332" s="892" t="s">
        <v>1311</v>
      </c>
      <c r="D2332" s="891">
        <v>43889</v>
      </c>
      <c r="E2332" s="890">
        <v>4323.55</v>
      </c>
      <c r="F2332" s="889"/>
      <c r="G2332" s="888">
        <v>30</v>
      </c>
      <c r="H2332" s="887">
        <f t="shared" si="156"/>
        <v>1</v>
      </c>
      <c r="I2332" s="887">
        <v>-144.12</v>
      </c>
      <c r="J2332" s="771">
        <f t="shared" si="157"/>
        <v>156.13</v>
      </c>
      <c r="K2332" s="887">
        <v>12.01</v>
      </c>
      <c r="L2332" s="772">
        <f t="shared" si="158"/>
        <v>4311.54</v>
      </c>
    </row>
    <row r="2333" spans="2:12" ht="15.75" x14ac:dyDescent="0.25">
      <c r="B2333" s="893" t="s">
        <v>359</v>
      </c>
      <c r="C2333" s="892" t="s">
        <v>1312</v>
      </c>
      <c r="D2333" s="891">
        <v>43835</v>
      </c>
      <c r="E2333" s="890">
        <v>1730.89</v>
      </c>
      <c r="F2333" s="889"/>
      <c r="G2333" s="888">
        <v>30</v>
      </c>
      <c r="H2333" s="887">
        <f t="shared" si="156"/>
        <v>1</v>
      </c>
      <c r="I2333" s="887">
        <v>-57.720000000000006</v>
      </c>
      <c r="J2333" s="771">
        <f t="shared" si="157"/>
        <v>62.530000000000008</v>
      </c>
      <c r="K2333" s="887">
        <v>4.8099999999999996</v>
      </c>
      <c r="L2333" s="772">
        <f t="shared" si="158"/>
        <v>1726.0800000000002</v>
      </c>
    </row>
    <row r="2334" spans="2:12" ht="15.75" x14ac:dyDescent="0.25">
      <c r="B2334" s="893" t="s">
        <v>359</v>
      </c>
      <c r="C2334" s="892" t="s">
        <v>1313</v>
      </c>
      <c r="D2334" s="891">
        <v>43872</v>
      </c>
      <c r="E2334" s="890">
        <v>2549.86</v>
      </c>
      <c r="F2334" s="889"/>
      <c r="G2334" s="888">
        <v>30</v>
      </c>
      <c r="H2334" s="887">
        <f t="shared" si="156"/>
        <v>1</v>
      </c>
      <c r="I2334" s="887">
        <v>-84.960000000000008</v>
      </c>
      <c r="J2334" s="771">
        <f t="shared" si="157"/>
        <v>92.04</v>
      </c>
      <c r="K2334" s="887">
        <v>7.08</v>
      </c>
      <c r="L2334" s="772">
        <f t="shared" si="158"/>
        <v>2542.7800000000002</v>
      </c>
    </row>
    <row r="2335" spans="2:12" ht="15.75" x14ac:dyDescent="0.25">
      <c r="B2335" s="893" t="s">
        <v>359</v>
      </c>
      <c r="C2335" s="892" t="s">
        <v>1314</v>
      </c>
      <c r="D2335" s="891">
        <v>43963</v>
      </c>
      <c r="E2335" s="890">
        <v>960.19</v>
      </c>
      <c r="F2335" s="889"/>
      <c r="G2335" s="888">
        <v>30</v>
      </c>
      <c r="H2335" s="887">
        <f t="shared" si="156"/>
        <v>1</v>
      </c>
      <c r="I2335" s="887">
        <v>-32.04</v>
      </c>
      <c r="J2335" s="771">
        <f t="shared" si="157"/>
        <v>34.71</v>
      </c>
      <c r="K2335" s="887">
        <v>2.67</v>
      </c>
      <c r="L2335" s="772">
        <f t="shared" si="158"/>
        <v>957.5200000000001</v>
      </c>
    </row>
    <row r="2336" spans="2:12" ht="15.75" x14ac:dyDescent="0.25">
      <c r="B2336" s="893" t="s">
        <v>359</v>
      </c>
      <c r="C2336" s="892" t="s">
        <v>1315</v>
      </c>
      <c r="D2336" s="891">
        <v>44131</v>
      </c>
      <c r="E2336" s="890">
        <v>4872.41</v>
      </c>
      <c r="F2336" s="889"/>
      <c r="G2336" s="888">
        <v>30</v>
      </c>
      <c r="H2336" s="887">
        <f t="shared" si="156"/>
        <v>1</v>
      </c>
      <c r="I2336" s="887">
        <v>-162.36000000000001</v>
      </c>
      <c r="J2336" s="771">
        <f t="shared" si="157"/>
        <v>175.89000000000001</v>
      </c>
      <c r="K2336" s="887">
        <v>13.53</v>
      </c>
      <c r="L2336" s="772">
        <f t="shared" si="158"/>
        <v>4858.88</v>
      </c>
    </row>
    <row r="2337" spans="2:12" ht="15.75" x14ac:dyDescent="0.25">
      <c r="B2337" s="893" t="e">
        <v>#N/A</v>
      </c>
      <c r="C2337" s="892" t="s">
        <v>1212</v>
      </c>
      <c r="D2337" s="891">
        <v>43228</v>
      </c>
      <c r="E2337" s="890">
        <v>58.33</v>
      </c>
      <c r="F2337" s="889"/>
      <c r="G2337" s="888">
        <v>40</v>
      </c>
      <c r="H2337" s="887">
        <f t="shared" si="156"/>
        <v>3</v>
      </c>
      <c r="I2337" s="887">
        <v>-1.44</v>
      </c>
      <c r="J2337" s="771">
        <f t="shared" si="157"/>
        <v>5.2799999999999994</v>
      </c>
      <c r="K2337" s="887">
        <v>3.84</v>
      </c>
      <c r="L2337" s="772">
        <f t="shared" si="158"/>
        <v>54.489999999999995</v>
      </c>
    </row>
    <row r="2338" spans="2:12" ht="15.75" x14ac:dyDescent="0.25">
      <c r="B2338" s="893" t="e">
        <v>#N/A</v>
      </c>
      <c r="C2338" s="892" t="s">
        <v>1215</v>
      </c>
      <c r="D2338" s="891">
        <v>43250</v>
      </c>
      <c r="E2338" s="890">
        <v>26.76</v>
      </c>
      <c r="F2338" s="889"/>
      <c r="G2338" s="888">
        <v>40</v>
      </c>
      <c r="H2338" s="887">
        <f t="shared" si="156"/>
        <v>3</v>
      </c>
      <c r="I2338" s="887">
        <v>-0.72</v>
      </c>
      <c r="J2338" s="771">
        <f t="shared" si="157"/>
        <v>2.52</v>
      </c>
      <c r="K2338" s="887">
        <v>1.8</v>
      </c>
      <c r="L2338" s="772">
        <f t="shared" si="158"/>
        <v>24.96</v>
      </c>
    </row>
    <row r="2339" spans="2:12" ht="15.75" x14ac:dyDescent="0.25">
      <c r="B2339" s="893" t="e">
        <v>#N/A</v>
      </c>
      <c r="C2339" s="892" t="s">
        <v>1216</v>
      </c>
      <c r="D2339" s="891">
        <v>43250</v>
      </c>
      <c r="E2339" s="890">
        <v>96.03</v>
      </c>
      <c r="F2339" s="889"/>
      <c r="G2339" s="888">
        <v>40</v>
      </c>
      <c r="H2339" s="887">
        <f t="shared" si="156"/>
        <v>3</v>
      </c>
      <c r="I2339" s="887">
        <v>-2.4000000000000004</v>
      </c>
      <c r="J2339" s="771">
        <f t="shared" si="157"/>
        <v>8.4</v>
      </c>
      <c r="K2339" s="887">
        <v>6</v>
      </c>
      <c r="L2339" s="772">
        <f t="shared" si="158"/>
        <v>90.03</v>
      </c>
    </row>
    <row r="2340" spans="2:12" ht="15.75" x14ac:dyDescent="0.25">
      <c r="B2340" s="893" t="e">
        <v>#N/A</v>
      </c>
      <c r="C2340" s="892" t="s">
        <v>1217</v>
      </c>
      <c r="D2340" s="891">
        <v>43199</v>
      </c>
      <c r="E2340" s="890">
        <v>81.89</v>
      </c>
      <c r="F2340" s="889"/>
      <c r="G2340" s="888">
        <v>40</v>
      </c>
      <c r="H2340" s="887">
        <f t="shared" si="156"/>
        <v>3</v>
      </c>
      <c r="I2340" s="887">
        <v>-2.04</v>
      </c>
      <c r="J2340" s="771">
        <f t="shared" si="157"/>
        <v>7.14</v>
      </c>
      <c r="K2340" s="887">
        <v>5.0999999999999996</v>
      </c>
      <c r="L2340" s="772">
        <f t="shared" si="158"/>
        <v>76.790000000000006</v>
      </c>
    </row>
    <row r="2341" spans="2:12" ht="15.75" x14ac:dyDescent="0.25">
      <c r="B2341" s="893" t="e">
        <v>#N/A</v>
      </c>
      <c r="C2341" s="892" t="s">
        <v>1218</v>
      </c>
      <c r="D2341" s="891">
        <v>43131</v>
      </c>
      <c r="E2341" s="890">
        <v>56.95</v>
      </c>
      <c r="F2341" s="889"/>
      <c r="G2341" s="888">
        <v>40</v>
      </c>
      <c r="H2341" s="887">
        <f t="shared" si="156"/>
        <v>3</v>
      </c>
      <c r="I2341" s="887">
        <v>-1.44</v>
      </c>
      <c r="J2341" s="771">
        <f t="shared" si="157"/>
        <v>5.04</v>
      </c>
      <c r="K2341" s="887">
        <v>3.6</v>
      </c>
      <c r="L2341" s="772">
        <f t="shared" si="158"/>
        <v>53.35</v>
      </c>
    </row>
    <row r="2342" spans="2:12" ht="15.75" x14ac:dyDescent="0.25">
      <c r="B2342" s="893" t="e">
        <v>#N/A</v>
      </c>
      <c r="C2342" s="892" t="s">
        <v>1219</v>
      </c>
      <c r="D2342" s="891">
        <v>43131</v>
      </c>
      <c r="E2342" s="890">
        <v>102.07</v>
      </c>
      <c r="F2342" s="889"/>
      <c r="G2342" s="888">
        <v>40</v>
      </c>
      <c r="H2342" s="887">
        <f t="shared" si="156"/>
        <v>3</v>
      </c>
      <c r="I2342" s="887">
        <v>-2.52</v>
      </c>
      <c r="J2342" s="771">
        <f t="shared" si="157"/>
        <v>8.82</v>
      </c>
      <c r="K2342" s="887">
        <v>6.3</v>
      </c>
      <c r="L2342" s="772">
        <f t="shared" si="158"/>
        <v>95.77</v>
      </c>
    </row>
    <row r="2343" spans="2:12" ht="15.75" x14ac:dyDescent="0.25">
      <c r="B2343" s="893" t="e">
        <v>#N/A</v>
      </c>
      <c r="C2343" s="892" t="s">
        <v>1221</v>
      </c>
      <c r="D2343" s="891">
        <v>43327</v>
      </c>
      <c r="E2343" s="890">
        <v>91.19</v>
      </c>
      <c r="F2343" s="889"/>
      <c r="G2343" s="888">
        <v>30</v>
      </c>
      <c r="H2343" s="887">
        <f t="shared" si="156"/>
        <v>3</v>
      </c>
      <c r="I2343" s="887">
        <v>-3</v>
      </c>
      <c r="J2343" s="771">
        <f t="shared" si="157"/>
        <v>9.5</v>
      </c>
      <c r="K2343" s="887">
        <v>6.5</v>
      </c>
      <c r="L2343" s="772">
        <f t="shared" si="158"/>
        <v>84.69</v>
      </c>
    </row>
    <row r="2344" spans="2:12" ht="15.75" x14ac:dyDescent="0.25">
      <c r="B2344" s="893" t="e">
        <v>#N/A</v>
      </c>
      <c r="C2344" s="892" t="s">
        <v>1222</v>
      </c>
      <c r="D2344" s="891">
        <v>43327</v>
      </c>
      <c r="E2344" s="890">
        <v>43.92</v>
      </c>
      <c r="F2344" s="889"/>
      <c r="G2344" s="888">
        <v>30</v>
      </c>
      <c r="H2344" s="887">
        <f t="shared" si="156"/>
        <v>3</v>
      </c>
      <c r="I2344" s="887">
        <v>-1.44</v>
      </c>
      <c r="J2344" s="771">
        <f t="shared" si="157"/>
        <v>4.5600000000000005</v>
      </c>
      <c r="K2344" s="887">
        <v>3.12</v>
      </c>
      <c r="L2344" s="772">
        <f t="shared" si="158"/>
        <v>40.800000000000004</v>
      </c>
    </row>
    <row r="2345" spans="2:12" ht="15.75" x14ac:dyDescent="0.25">
      <c r="B2345" s="893" t="e">
        <v>#N/A</v>
      </c>
      <c r="C2345" s="892" t="s">
        <v>1223</v>
      </c>
      <c r="D2345" s="891">
        <v>43327</v>
      </c>
      <c r="E2345" s="890">
        <v>73.010000000000005</v>
      </c>
      <c r="F2345" s="889"/>
      <c r="G2345" s="888">
        <v>30</v>
      </c>
      <c r="H2345" s="887">
        <f t="shared" si="156"/>
        <v>3</v>
      </c>
      <c r="I2345" s="887">
        <v>-2.4000000000000004</v>
      </c>
      <c r="J2345" s="771">
        <f t="shared" si="157"/>
        <v>7.6000000000000005</v>
      </c>
      <c r="K2345" s="887">
        <v>5.2</v>
      </c>
      <c r="L2345" s="772">
        <f t="shared" si="158"/>
        <v>67.81</v>
      </c>
    </row>
    <row r="2346" spans="2:12" ht="15.75" x14ac:dyDescent="0.25">
      <c r="B2346" s="893" t="e">
        <v>#N/A</v>
      </c>
      <c r="C2346" s="892" t="s">
        <v>1224</v>
      </c>
      <c r="D2346" s="891">
        <v>43354</v>
      </c>
      <c r="E2346" s="890">
        <v>120.79</v>
      </c>
      <c r="F2346" s="889"/>
      <c r="G2346" s="888">
        <v>30</v>
      </c>
      <c r="H2346" s="887">
        <f t="shared" si="156"/>
        <v>3</v>
      </c>
      <c r="I2346" s="887">
        <v>-4.08</v>
      </c>
      <c r="J2346" s="771">
        <f t="shared" si="157"/>
        <v>12.92</v>
      </c>
      <c r="K2346" s="887">
        <v>8.84</v>
      </c>
      <c r="L2346" s="772">
        <f t="shared" si="158"/>
        <v>111.95</v>
      </c>
    </row>
    <row r="2347" spans="2:12" ht="15.75" x14ac:dyDescent="0.25">
      <c r="B2347" s="893" t="e">
        <v>#N/A</v>
      </c>
      <c r="C2347" s="892" t="s">
        <v>1225</v>
      </c>
      <c r="D2347" s="891">
        <v>43376</v>
      </c>
      <c r="E2347" s="890">
        <v>103.52</v>
      </c>
      <c r="F2347" s="889"/>
      <c r="G2347" s="888">
        <v>30</v>
      </c>
      <c r="H2347" s="887">
        <f t="shared" si="156"/>
        <v>3</v>
      </c>
      <c r="I2347" s="887">
        <v>-3.4799999999999995</v>
      </c>
      <c r="J2347" s="771">
        <f t="shared" si="157"/>
        <v>11.02</v>
      </c>
      <c r="K2347" s="887">
        <v>7.54</v>
      </c>
      <c r="L2347" s="772">
        <f t="shared" si="158"/>
        <v>95.97999999999999</v>
      </c>
    </row>
    <row r="2348" spans="2:12" ht="15.75" x14ac:dyDescent="0.25">
      <c r="B2348" s="893" t="e">
        <v>#N/A</v>
      </c>
      <c r="C2348" s="892" t="s">
        <v>1226</v>
      </c>
      <c r="D2348" s="891">
        <v>43432</v>
      </c>
      <c r="E2348" s="890">
        <v>95.18</v>
      </c>
      <c r="F2348" s="889"/>
      <c r="G2348" s="888">
        <v>30</v>
      </c>
      <c r="H2348" s="887">
        <f t="shared" si="156"/>
        <v>3</v>
      </c>
      <c r="I2348" s="887">
        <v>-3.12</v>
      </c>
      <c r="J2348" s="771">
        <f t="shared" si="157"/>
        <v>9.620000000000001</v>
      </c>
      <c r="K2348" s="887">
        <v>6.5</v>
      </c>
      <c r="L2348" s="772">
        <f t="shared" si="158"/>
        <v>88.68</v>
      </c>
    </row>
    <row r="2349" spans="2:12" ht="15.75" x14ac:dyDescent="0.25">
      <c r="B2349" s="893" t="e">
        <v>#N/A</v>
      </c>
      <c r="C2349" s="892" t="s">
        <v>1227</v>
      </c>
      <c r="D2349" s="891">
        <v>43376</v>
      </c>
      <c r="E2349" s="890">
        <v>33.86</v>
      </c>
      <c r="F2349" s="889"/>
      <c r="G2349" s="888">
        <v>30</v>
      </c>
      <c r="H2349" s="887">
        <f t="shared" si="156"/>
        <v>3</v>
      </c>
      <c r="I2349" s="887">
        <v>-1.08</v>
      </c>
      <c r="J2349" s="771">
        <f t="shared" si="157"/>
        <v>3.33</v>
      </c>
      <c r="K2349" s="887">
        <v>2.25</v>
      </c>
      <c r="L2349" s="772">
        <f t="shared" si="158"/>
        <v>31.61</v>
      </c>
    </row>
    <row r="2350" spans="2:12" ht="15.75" x14ac:dyDescent="0.25">
      <c r="B2350" s="893" t="e">
        <v>#N/A</v>
      </c>
      <c r="C2350" s="892" t="s">
        <v>1228</v>
      </c>
      <c r="D2350" s="891">
        <v>43375</v>
      </c>
      <c r="E2350" s="890">
        <v>67.989999999999995</v>
      </c>
      <c r="F2350" s="889"/>
      <c r="G2350" s="888">
        <v>30</v>
      </c>
      <c r="H2350" s="887">
        <f t="shared" si="156"/>
        <v>3</v>
      </c>
      <c r="I2350" s="887">
        <v>-2.2800000000000002</v>
      </c>
      <c r="J2350" s="771">
        <f t="shared" si="157"/>
        <v>7.03</v>
      </c>
      <c r="K2350" s="887">
        <v>4.75</v>
      </c>
      <c r="L2350" s="772">
        <f t="shared" si="158"/>
        <v>63.239999999999995</v>
      </c>
    </row>
    <row r="2351" spans="2:12" ht="15.75" x14ac:dyDescent="0.25">
      <c r="B2351" s="893" t="e">
        <v>#N/A</v>
      </c>
      <c r="C2351" s="892" t="s">
        <v>1229</v>
      </c>
      <c r="D2351" s="891">
        <v>43435</v>
      </c>
      <c r="E2351" s="890">
        <v>3.17</v>
      </c>
      <c r="F2351" s="889"/>
      <c r="G2351" s="888">
        <v>30</v>
      </c>
      <c r="H2351" s="887">
        <f t="shared" si="156"/>
        <v>3</v>
      </c>
      <c r="I2351" s="887">
        <v>-0.12</v>
      </c>
      <c r="J2351" s="771">
        <f t="shared" si="157"/>
        <v>0.37</v>
      </c>
      <c r="K2351" s="887">
        <v>0.25</v>
      </c>
      <c r="L2351" s="772">
        <f t="shared" si="158"/>
        <v>2.92</v>
      </c>
    </row>
    <row r="2352" spans="2:12" ht="15.75" x14ac:dyDescent="0.25">
      <c r="B2352" s="893" t="e">
        <v>#N/A</v>
      </c>
      <c r="C2352" s="892" t="s">
        <v>1229</v>
      </c>
      <c r="D2352" s="891">
        <v>43435</v>
      </c>
      <c r="E2352" s="890">
        <v>26.58</v>
      </c>
      <c r="F2352" s="889"/>
      <c r="G2352" s="888">
        <v>30</v>
      </c>
      <c r="H2352" s="887">
        <f t="shared" si="156"/>
        <v>3</v>
      </c>
      <c r="I2352" s="887">
        <v>-0.96</v>
      </c>
      <c r="J2352" s="771">
        <f t="shared" si="157"/>
        <v>2.96</v>
      </c>
      <c r="K2352" s="887">
        <v>2</v>
      </c>
      <c r="L2352" s="772">
        <f t="shared" si="158"/>
        <v>24.58</v>
      </c>
    </row>
    <row r="2353" spans="2:12" ht="15.75" x14ac:dyDescent="0.25">
      <c r="B2353" s="893" t="e">
        <v>#N/A</v>
      </c>
      <c r="C2353" s="892" t="s">
        <v>1229</v>
      </c>
      <c r="D2353" s="891">
        <v>43435</v>
      </c>
      <c r="E2353" s="890">
        <v>120.21</v>
      </c>
      <c r="F2353" s="889"/>
      <c r="G2353" s="888">
        <v>30</v>
      </c>
      <c r="H2353" s="887">
        <f t="shared" si="156"/>
        <v>3</v>
      </c>
      <c r="I2353" s="887">
        <v>-4.08</v>
      </c>
      <c r="J2353" s="771">
        <f t="shared" si="157"/>
        <v>12.58</v>
      </c>
      <c r="K2353" s="887">
        <v>8.5</v>
      </c>
      <c r="L2353" s="772">
        <f t="shared" si="158"/>
        <v>111.71</v>
      </c>
    </row>
    <row r="2354" spans="2:12" ht="15.75" x14ac:dyDescent="0.25">
      <c r="B2354" s="893" t="e">
        <v>#N/A</v>
      </c>
      <c r="C2354" s="892" t="s">
        <v>1229</v>
      </c>
      <c r="D2354" s="891">
        <v>43435</v>
      </c>
      <c r="E2354" s="890">
        <v>30.26</v>
      </c>
      <c r="F2354" s="889"/>
      <c r="G2354" s="888">
        <v>30</v>
      </c>
      <c r="H2354" s="887">
        <f t="shared" si="156"/>
        <v>3</v>
      </c>
      <c r="I2354" s="887">
        <v>-1.08</v>
      </c>
      <c r="J2354" s="771">
        <f t="shared" si="157"/>
        <v>3.33</v>
      </c>
      <c r="K2354" s="887">
        <v>2.25</v>
      </c>
      <c r="L2354" s="772">
        <f t="shared" si="158"/>
        <v>28.01</v>
      </c>
    </row>
    <row r="2355" spans="2:12" ht="15.75" x14ac:dyDescent="0.25">
      <c r="B2355" s="893" t="e">
        <v>#N/A</v>
      </c>
      <c r="C2355" s="892" t="s">
        <v>1229</v>
      </c>
      <c r="D2355" s="891">
        <v>43435</v>
      </c>
      <c r="E2355" s="890">
        <v>69.84</v>
      </c>
      <c r="F2355" s="889"/>
      <c r="G2355" s="888">
        <v>30</v>
      </c>
      <c r="H2355" s="887">
        <f t="shared" si="156"/>
        <v>3</v>
      </c>
      <c r="I2355" s="887">
        <v>-2.2800000000000002</v>
      </c>
      <c r="J2355" s="771">
        <f t="shared" si="157"/>
        <v>7.1800000000000006</v>
      </c>
      <c r="K2355" s="887">
        <v>4.9000000000000004</v>
      </c>
      <c r="L2355" s="772">
        <f t="shared" si="158"/>
        <v>64.94</v>
      </c>
    </row>
    <row r="2356" spans="2:12" ht="15.75" x14ac:dyDescent="0.25">
      <c r="B2356" s="893" t="e">
        <v>#N/A</v>
      </c>
      <c r="C2356" s="892" t="s">
        <v>1229</v>
      </c>
      <c r="D2356" s="891">
        <v>43435</v>
      </c>
      <c r="E2356" s="890">
        <v>47.04</v>
      </c>
      <c r="F2356" s="889"/>
      <c r="G2356" s="888">
        <v>30</v>
      </c>
      <c r="H2356" s="887">
        <f t="shared" si="156"/>
        <v>3</v>
      </c>
      <c r="I2356" s="887">
        <v>-1.56</v>
      </c>
      <c r="J2356" s="771">
        <f t="shared" si="157"/>
        <v>4.8100000000000005</v>
      </c>
      <c r="K2356" s="887">
        <v>3.25</v>
      </c>
      <c r="L2356" s="772">
        <f t="shared" si="158"/>
        <v>43.79</v>
      </c>
    </row>
    <row r="2357" spans="2:12" ht="15.75" x14ac:dyDescent="0.25">
      <c r="B2357" s="893" t="e">
        <v>#N/A</v>
      </c>
      <c r="C2357" s="892" t="s">
        <v>1229</v>
      </c>
      <c r="D2357" s="891">
        <v>43435</v>
      </c>
      <c r="E2357" s="890">
        <v>75.540000000000006</v>
      </c>
      <c r="F2357" s="889"/>
      <c r="G2357" s="888">
        <v>30</v>
      </c>
      <c r="H2357" s="887">
        <f t="shared" si="156"/>
        <v>3</v>
      </c>
      <c r="I2357" s="887">
        <v>-2.52</v>
      </c>
      <c r="J2357" s="771">
        <f t="shared" si="157"/>
        <v>7.77</v>
      </c>
      <c r="K2357" s="887">
        <v>5.25</v>
      </c>
      <c r="L2357" s="772">
        <f t="shared" si="158"/>
        <v>70.290000000000006</v>
      </c>
    </row>
    <row r="2358" spans="2:12" ht="15.75" x14ac:dyDescent="0.25">
      <c r="B2358" s="893" t="e">
        <v>#N/A</v>
      </c>
      <c r="C2358" s="892" t="s">
        <v>1229</v>
      </c>
      <c r="D2358" s="891">
        <v>43435</v>
      </c>
      <c r="E2358" s="890">
        <v>54.97</v>
      </c>
      <c r="F2358" s="889"/>
      <c r="G2358" s="888">
        <v>30</v>
      </c>
      <c r="H2358" s="887">
        <f t="shared" si="156"/>
        <v>3</v>
      </c>
      <c r="I2358" s="887">
        <v>-1.7999999999999998</v>
      </c>
      <c r="J2358" s="771">
        <f t="shared" si="157"/>
        <v>5.55</v>
      </c>
      <c r="K2358" s="887">
        <v>3.75</v>
      </c>
      <c r="L2358" s="772">
        <f t="shared" si="158"/>
        <v>51.22</v>
      </c>
    </row>
    <row r="2359" spans="2:12" ht="15.75" x14ac:dyDescent="0.25">
      <c r="B2359" s="893" t="e">
        <v>#N/A</v>
      </c>
      <c r="C2359" s="892" t="s">
        <v>1230</v>
      </c>
      <c r="D2359" s="891">
        <v>43367</v>
      </c>
      <c r="E2359" s="890">
        <v>67.599999999999994</v>
      </c>
      <c r="F2359" s="889"/>
      <c r="G2359" s="888">
        <v>30</v>
      </c>
      <c r="H2359" s="887">
        <f t="shared" si="156"/>
        <v>3</v>
      </c>
      <c r="I2359" s="887">
        <v>-2.2800000000000002</v>
      </c>
      <c r="J2359" s="771">
        <f t="shared" si="157"/>
        <v>6.65</v>
      </c>
      <c r="K2359" s="887">
        <v>4.37</v>
      </c>
      <c r="L2359" s="772">
        <f t="shared" si="158"/>
        <v>63.23</v>
      </c>
    </row>
    <row r="2360" spans="2:12" ht="15.75" x14ac:dyDescent="0.25">
      <c r="B2360" s="893" t="e">
        <v>#N/A</v>
      </c>
      <c r="C2360" s="892" t="s">
        <v>1231</v>
      </c>
      <c r="D2360" s="891">
        <v>43339</v>
      </c>
      <c r="E2360" s="890">
        <v>474.91</v>
      </c>
      <c r="F2360" s="889"/>
      <c r="G2360" s="888">
        <v>30</v>
      </c>
      <c r="H2360" s="887">
        <f t="shared" si="156"/>
        <v>3</v>
      </c>
      <c r="I2360" s="887">
        <v>-15.84</v>
      </c>
      <c r="J2360" s="771">
        <f t="shared" si="157"/>
        <v>46.2</v>
      </c>
      <c r="K2360" s="887">
        <v>30.36</v>
      </c>
      <c r="L2360" s="772">
        <f t="shared" si="158"/>
        <v>444.55</v>
      </c>
    </row>
    <row r="2361" spans="2:12" ht="15.75" x14ac:dyDescent="0.25">
      <c r="B2361" s="893" t="e">
        <v>#N/A</v>
      </c>
      <c r="C2361" s="892" t="s">
        <v>1232</v>
      </c>
      <c r="D2361" s="891">
        <v>43259</v>
      </c>
      <c r="E2361" s="890">
        <v>233.1</v>
      </c>
      <c r="F2361" s="889"/>
      <c r="G2361" s="888">
        <v>30</v>
      </c>
      <c r="H2361" s="887">
        <f t="shared" si="156"/>
        <v>3</v>
      </c>
      <c r="I2361" s="887">
        <v>-7.8000000000000007</v>
      </c>
      <c r="J2361" s="771">
        <f t="shared" si="157"/>
        <v>21.450000000000003</v>
      </c>
      <c r="K2361" s="887">
        <v>13.65</v>
      </c>
      <c r="L2361" s="772">
        <f t="shared" si="158"/>
        <v>219.45</v>
      </c>
    </row>
    <row r="2362" spans="2:12" ht="15.75" x14ac:dyDescent="0.25">
      <c r="B2362" s="893" t="e">
        <v>#N/A</v>
      </c>
      <c r="C2362" s="892" t="s">
        <v>1233</v>
      </c>
      <c r="D2362" s="891">
        <v>43461</v>
      </c>
      <c r="E2362" s="890">
        <v>82.81</v>
      </c>
      <c r="F2362" s="889"/>
      <c r="G2362" s="888">
        <v>30</v>
      </c>
      <c r="H2362" s="887">
        <f t="shared" si="156"/>
        <v>3</v>
      </c>
      <c r="I2362" s="887">
        <v>-2.7600000000000002</v>
      </c>
      <c r="J2362" s="771">
        <f t="shared" si="157"/>
        <v>7.59</v>
      </c>
      <c r="K2362" s="887">
        <v>4.83</v>
      </c>
      <c r="L2362" s="772">
        <f t="shared" si="158"/>
        <v>77.98</v>
      </c>
    </row>
    <row r="2363" spans="2:12" ht="15.75" x14ac:dyDescent="0.25">
      <c r="B2363" s="893" t="e">
        <v>#N/A</v>
      </c>
      <c r="C2363" s="892" t="s">
        <v>1234</v>
      </c>
      <c r="D2363" s="891">
        <v>43497</v>
      </c>
      <c r="E2363" s="890">
        <v>14.14</v>
      </c>
      <c r="F2363" s="889"/>
      <c r="G2363" s="888">
        <v>30</v>
      </c>
      <c r="H2363" s="887">
        <f t="shared" si="156"/>
        <v>2</v>
      </c>
      <c r="I2363" s="887">
        <v>-0.48</v>
      </c>
      <c r="J2363" s="771">
        <f t="shared" si="157"/>
        <v>1.3199999999999998</v>
      </c>
      <c r="K2363" s="887">
        <v>0.84</v>
      </c>
      <c r="L2363" s="772">
        <f t="shared" si="158"/>
        <v>13.3</v>
      </c>
    </row>
    <row r="2364" spans="2:12" ht="15.75" x14ac:dyDescent="0.25">
      <c r="B2364" s="893" t="e">
        <v>#N/A</v>
      </c>
      <c r="C2364" s="892" t="s">
        <v>1235</v>
      </c>
      <c r="D2364" s="891">
        <v>43481</v>
      </c>
      <c r="E2364" s="890">
        <v>105.49</v>
      </c>
      <c r="F2364" s="889"/>
      <c r="G2364" s="888">
        <v>30</v>
      </c>
      <c r="H2364" s="887">
        <f t="shared" si="156"/>
        <v>2</v>
      </c>
      <c r="I2364" s="887">
        <v>-3.4799999999999995</v>
      </c>
      <c r="J2364" s="771">
        <f t="shared" si="157"/>
        <v>9.57</v>
      </c>
      <c r="K2364" s="887">
        <v>6.09</v>
      </c>
      <c r="L2364" s="772">
        <f t="shared" si="158"/>
        <v>99.399999999999991</v>
      </c>
    </row>
    <row r="2365" spans="2:12" ht="15.75" x14ac:dyDescent="0.25">
      <c r="B2365" s="893" t="e">
        <v>#N/A</v>
      </c>
      <c r="C2365" s="892" t="s">
        <v>1236</v>
      </c>
      <c r="D2365" s="891">
        <v>43480</v>
      </c>
      <c r="E2365" s="890">
        <v>63.4</v>
      </c>
      <c r="F2365" s="889"/>
      <c r="G2365" s="888">
        <v>30</v>
      </c>
      <c r="H2365" s="887">
        <f t="shared" si="156"/>
        <v>2</v>
      </c>
      <c r="I2365" s="887">
        <v>-2.16</v>
      </c>
      <c r="J2365" s="771">
        <f t="shared" si="157"/>
        <v>5.76</v>
      </c>
      <c r="K2365" s="887">
        <v>3.6</v>
      </c>
      <c r="L2365" s="772">
        <f t="shared" si="158"/>
        <v>59.8</v>
      </c>
    </row>
    <row r="2366" spans="2:12" ht="15.75" x14ac:dyDescent="0.25">
      <c r="B2366" s="893" t="e">
        <v>#N/A</v>
      </c>
      <c r="C2366" s="892" t="s">
        <v>1237</v>
      </c>
      <c r="D2366" s="891">
        <v>43390</v>
      </c>
      <c r="E2366" s="890">
        <v>58.88</v>
      </c>
      <c r="F2366" s="889"/>
      <c r="G2366" s="888">
        <v>30</v>
      </c>
      <c r="H2366" s="887">
        <f t="shared" si="156"/>
        <v>3</v>
      </c>
      <c r="I2366" s="887">
        <v>-1.92</v>
      </c>
      <c r="J2366" s="771">
        <f t="shared" si="157"/>
        <v>4.96</v>
      </c>
      <c r="K2366" s="887">
        <v>3.04</v>
      </c>
      <c r="L2366" s="772">
        <f t="shared" si="158"/>
        <v>55.84</v>
      </c>
    </row>
    <row r="2367" spans="2:12" ht="15.75" x14ac:dyDescent="0.25">
      <c r="B2367" s="893" t="e">
        <v>#N/A</v>
      </c>
      <c r="C2367" s="892" t="s">
        <v>1238</v>
      </c>
      <c r="D2367" s="891">
        <v>43481</v>
      </c>
      <c r="E2367" s="890">
        <v>57.18</v>
      </c>
      <c r="F2367" s="889"/>
      <c r="G2367" s="888">
        <v>30</v>
      </c>
      <c r="H2367" s="887">
        <f t="shared" si="156"/>
        <v>2</v>
      </c>
      <c r="I2367" s="887">
        <v>-1.92</v>
      </c>
      <c r="J2367" s="771">
        <f t="shared" si="157"/>
        <v>4.96</v>
      </c>
      <c r="K2367" s="887">
        <v>3.04</v>
      </c>
      <c r="L2367" s="772">
        <f t="shared" si="158"/>
        <v>54.14</v>
      </c>
    </row>
    <row r="2368" spans="2:12" ht="15.75" x14ac:dyDescent="0.25">
      <c r="B2368" s="893" t="e">
        <v>#N/A</v>
      </c>
      <c r="C2368" s="892" t="s">
        <v>1239</v>
      </c>
      <c r="D2368" s="891">
        <v>43617</v>
      </c>
      <c r="E2368" s="890">
        <v>16.239999999999998</v>
      </c>
      <c r="F2368" s="889"/>
      <c r="G2368" s="888">
        <v>30</v>
      </c>
      <c r="H2368" s="887">
        <f t="shared" si="156"/>
        <v>2</v>
      </c>
      <c r="I2368" s="887">
        <v>-0.60000000000000009</v>
      </c>
      <c r="J2368" s="771">
        <f t="shared" si="157"/>
        <v>1.55</v>
      </c>
      <c r="K2368" s="887">
        <v>0.95</v>
      </c>
      <c r="L2368" s="772">
        <f t="shared" si="158"/>
        <v>15.29</v>
      </c>
    </row>
    <row r="2369" spans="2:12" ht="15.75" x14ac:dyDescent="0.25">
      <c r="B2369" s="893" t="e">
        <v>#N/A</v>
      </c>
      <c r="C2369" s="892" t="s">
        <v>1240</v>
      </c>
      <c r="D2369" s="891">
        <v>43617</v>
      </c>
      <c r="E2369" s="890">
        <v>31.74</v>
      </c>
      <c r="F2369" s="889"/>
      <c r="G2369" s="888">
        <v>30</v>
      </c>
      <c r="H2369" s="887">
        <f t="shared" si="156"/>
        <v>2</v>
      </c>
      <c r="I2369" s="887">
        <v>-1.08</v>
      </c>
      <c r="J2369" s="771">
        <f t="shared" si="157"/>
        <v>2.79</v>
      </c>
      <c r="K2369" s="887">
        <v>1.71</v>
      </c>
      <c r="L2369" s="772">
        <f t="shared" si="158"/>
        <v>30.029999999999998</v>
      </c>
    </row>
    <row r="2370" spans="2:12" ht="15.75" x14ac:dyDescent="0.25">
      <c r="B2370" s="893" t="e">
        <v>#N/A</v>
      </c>
      <c r="C2370" s="892" t="s">
        <v>1239</v>
      </c>
      <c r="D2370" s="891">
        <v>43617</v>
      </c>
      <c r="E2370" s="890">
        <v>37.68</v>
      </c>
      <c r="F2370" s="889"/>
      <c r="G2370" s="888">
        <v>30</v>
      </c>
      <c r="H2370" s="887">
        <f t="shared" si="156"/>
        <v>2</v>
      </c>
      <c r="I2370" s="887">
        <v>-1.32</v>
      </c>
      <c r="J2370" s="771">
        <f t="shared" si="157"/>
        <v>3.41</v>
      </c>
      <c r="K2370" s="887">
        <v>2.09</v>
      </c>
      <c r="L2370" s="772">
        <f t="shared" si="158"/>
        <v>35.590000000000003</v>
      </c>
    </row>
    <row r="2371" spans="2:12" ht="15.75" x14ac:dyDescent="0.25">
      <c r="B2371" s="893" t="e">
        <v>#N/A</v>
      </c>
      <c r="C2371" s="892" t="s">
        <v>1239</v>
      </c>
      <c r="D2371" s="891">
        <v>43617</v>
      </c>
      <c r="E2371" s="890">
        <v>20.73</v>
      </c>
      <c r="F2371" s="889"/>
      <c r="G2371" s="888">
        <v>30</v>
      </c>
      <c r="H2371" s="887">
        <f t="shared" si="156"/>
        <v>2</v>
      </c>
      <c r="I2371" s="887">
        <v>-0.72</v>
      </c>
      <c r="J2371" s="771">
        <f t="shared" si="157"/>
        <v>1.8599999999999999</v>
      </c>
      <c r="K2371" s="887">
        <v>1.1399999999999999</v>
      </c>
      <c r="L2371" s="772">
        <f t="shared" si="158"/>
        <v>19.59</v>
      </c>
    </row>
    <row r="2372" spans="2:12" ht="15.75" x14ac:dyDescent="0.25">
      <c r="B2372" s="893" t="e">
        <v>#N/A</v>
      </c>
      <c r="C2372" s="892" t="s">
        <v>1239</v>
      </c>
      <c r="D2372" s="891">
        <v>43617</v>
      </c>
      <c r="E2372" s="890">
        <v>16.04</v>
      </c>
      <c r="F2372" s="889"/>
      <c r="G2372" s="888">
        <v>30</v>
      </c>
      <c r="H2372" s="887">
        <f t="shared" si="156"/>
        <v>2</v>
      </c>
      <c r="I2372" s="887">
        <v>-0.60000000000000009</v>
      </c>
      <c r="J2372" s="771">
        <f t="shared" si="157"/>
        <v>1.3900000000000001</v>
      </c>
      <c r="K2372" s="887">
        <v>0.79</v>
      </c>
      <c r="L2372" s="772">
        <f t="shared" si="158"/>
        <v>15.25</v>
      </c>
    </row>
    <row r="2373" spans="2:12" ht="15.75" x14ac:dyDescent="0.25">
      <c r="B2373" s="893" t="e">
        <v>#N/A</v>
      </c>
      <c r="C2373" s="892" t="s">
        <v>1241</v>
      </c>
      <c r="D2373" s="891">
        <v>43617</v>
      </c>
      <c r="E2373" s="890">
        <v>26.51</v>
      </c>
      <c r="F2373" s="889"/>
      <c r="G2373" s="888">
        <v>30</v>
      </c>
      <c r="H2373" s="887">
        <f t="shared" si="156"/>
        <v>2</v>
      </c>
      <c r="I2373" s="887">
        <v>-0.84000000000000008</v>
      </c>
      <c r="J2373" s="771">
        <f t="shared" si="157"/>
        <v>2.17</v>
      </c>
      <c r="K2373" s="887">
        <v>1.33</v>
      </c>
      <c r="L2373" s="772">
        <f t="shared" si="158"/>
        <v>25.18</v>
      </c>
    </row>
    <row r="2374" spans="2:12" ht="15.75" x14ac:dyDescent="0.25">
      <c r="B2374" s="893" t="e">
        <v>#N/A</v>
      </c>
      <c r="C2374" s="892" t="s">
        <v>1241</v>
      </c>
      <c r="D2374" s="891">
        <v>43617</v>
      </c>
      <c r="E2374" s="890">
        <v>26.51</v>
      </c>
      <c r="F2374" s="889"/>
      <c r="G2374" s="888">
        <v>30</v>
      </c>
      <c r="H2374" s="887">
        <f t="shared" si="156"/>
        <v>2</v>
      </c>
      <c r="I2374" s="887">
        <v>-0.84000000000000008</v>
      </c>
      <c r="J2374" s="771">
        <f t="shared" si="157"/>
        <v>2.17</v>
      </c>
      <c r="K2374" s="887">
        <v>1.33</v>
      </c>
      <c r="L2374" s="772">
        <f t="shared" si="158"/>
        <v>25.18</v>
      </c>
    </row>
    <row r="2375" spans="2:12" ht="15.75" x14ac:dyDescent="0.25">
      <c r="B2375" s="893" t="e">
        <v>#N/A</v>
      </c>
      <c r="C2375" s="892" t="s">
        <v>1242</v>
      </c>
      <c r="D2375" s="891">
        <v>43617</v>
      </c>
      <c r="E2375" s="890">
        <v>84.43</v>
      </c>
      <c r="F2375" s="889"/>
      <c r="G2375" s="888">
        <v>30</v>
      </c>
      <c r="H2375" s="887">
        <f t="shared" si="156"/>
        <v>2</v>
      </c>
      <c r="I2375" s="887">
        <v>-2.88</v>
      </c>
      <c r="J2375" s="771">
        <f t="shared" si="157"/>
        <v>7.4399999999999995</v>
      </c>
      <c r="K2375" s="887">
        <v>4.5599999999999996</v>
      </c>
      <c r="L2375" s="772">
        <f t="shared" si="158"/>
        <v>79.87</v>
      </c>
    </row>
    <row r="2376" spans="2:12" ht="15.75" x14ac:dyDescent="0.25">
      <c r="B2376" s="893" t="e">
        <v>#N/A</v>
      </c>
      <c r="C2376" s="892" t="s">
        <v>1243</v>
      </c>
      <c r="D2376" s="891">
        <v>43571</v>
      </c>
      <c r="E2376" s="890">
        <v>50.09</v>
      </c>
      <c r="F2376" s="889"/>
      <c r="G2376" s="888">
        <v>30</v>
      </c>
      <c r="H2376" s="887">
        <f t="shared" ref="H2376:H2439" si="159">IF(E2376&lt;&gt;"",IF((TestEOY-D2376)/365&gt;G2376,G2376,ROUNDUP(((TestEOY-D2376)/365),0)),"")</f>
        <v>2</v>
      </c>
      <c r="I2376" s="887">
        <v>-1.6800000000000002</v>
      </c>
      <c r="J2376" s="771">
        <f t="shared" ref="J2376:J2439" si="160">K2376-I2376</f>
        <v>4.2</v>
      </c>
      <c r="K2376" s="887">
        <v>2.52</v>
      </c>
      <c r="L2376" s="772">
        <f t="shared" ref="L2376:L2439" si="161">IFERROR(IF(K2376&gt;E2376,0,(+E2376-K2376))-F2376,"")</f>
        <v>47.57</v>
      </c>
    </row>
    <row r="2377" spans="2:12" ht="15.75" x14ac:dyDescent="0.25">
      <c r="B2377" s="893" t="e">
        <v>#N/A</v>
      </c>
      <c r="C2377" s="892" t="s">
        <v>1244</v>
      </c>
      <c r="D2377" s="891">
        <v>43593</v>
      </c>
      <c r="E2377" s="890">
        <v>9.52</v>
      </c>
      <c r="F2377" s="889"/>
      <c r="G2377" s="888">
        <v>30</v>
      </c>
      <c r="H2377" s="887">
        <f t="shared" si="159"/>
        <v>2</v>
      </c>
      <c r="I2377" s="887">
        <v>-0.36</v>
      </c>
      <c r="J2377" s="771">
        <f t="shared" si="160"/>
        <v>0.9</v>
      </c>
      <c r="K2377" s="887">
        <v>0.54</v>
      </c>
      <c r="L2377" s="772">
        <f t="shared" si="161"/>
        <v>8.98</v>
      </c>
    </row>
    <row r="2378" spans="2:12" ht="15.75" x14ac:dyDescent="0.25">
      <c r="B2378" s="893" t="e">
        <v>#N/A</v>
      </c>
      <c r="C2378" s="892" t="s">
        <v>1245</v>
      </c>
      <c r="D2378" s="891">
        <v>43327</v>
      </c>
      <c r="E2378" s="890">
        <v>15.44</v>
      </c>
      <c r="F2378" s="889"/>
      <c r="G2378" s="888">
        <v>30</v>
      </c>
      <c r="H2378" s="887">
        <f t="shared" si="159"/>
        <v>3</v>
      </c>
      <c r="I2378" s="887">
        <v>-0.48</v>
      </c>
      <c r="J2378" s="771">
        <f t="shared" si="160"/>
        <v>1.2</v>
      </c>
      <c r="K2378" s="887">
        <v>0.72</v>
      </c>
      <c r="L2378" s="772">
        <f t="shared" si="161"/>
        <v>14.719999999999999</v>
      </c>
    </row>
    <row r="2379" spans="2:12" ht="15.75" x14ac:dyDescent="0.25">
      <c r="B2379" s="893" t="e">
        <v>#N/A</v>
      </c>
      <c r="C2379" s="892" t="s">
        <v>1246</v>
      </c>
      <c r="D2379" s="891">
        <v>43453</v>
      </c>
      <c r="E2379" s="890">
        <v>141.08000000000001</v>
      </c>
      <c r="F2379" s="889"/>
      <c r="G2379" s="888">
        <v>30</v>
      </c>
      <c r="H2379" s="887">
        <f t="shared" si="159"/>
        <v>3</v>
      </c>
      <c r="I2379" s="887">
        <v>-4.68</v>
      </c>
      <c r="J2379" s="771">
        <f t="shared" si="160"/>
        <v>11.309999999999999</v>
      </c>
      <c r="K2379" s="887">
        <v>6.63</v>
      </c>
      <c r="L2379" s="772">
        <f t="shared" si="161"/>
        <v>134.45000000000002</v>
      </c>
    </row>
    <row r="2380" spans="2:12" ht="15.75" x14ac:dyDescent="0.25">
      <c r="B2380" s="893" t="e">
        <v>#N/A</v>
      </c>
      <c r="C2380" s="892" t="s">
        <v>1247</v>
      </c>
      <c r="D2380" s="891">
        <v>43557</v>
      </c>
      <c r="E2380" s="890">
        <v>37.33</v>
      </c>
      <c r="F2380" s="889"/>
      <c r="G2380" s="888">
        <v>30</v>
      </c>
      <c r="H2380" s="887">
        <f t="shared" si="159"/>
        <v>2</v>
      </c>
      <c r="I2380" s="887">
        <v>-1.2000000000000002</v>
      </c>
      <c r="J2380" s="771">
        <f t="shared" si="160"/>
        <v>2.9000000000000004</v>
      </c>
      <c r="K2380" s="887">
        <v>1.7</v>
      </c>
      <c r="L2380" s="772">
        <f t="shared" si="161"/>
        <v>35.629999999999995</v>
      </c>
    </row>
    <row r="2381" spans="2:12" ht="15.75" x14ac:dyDescent="0.25">
      <c r="B2381" s="893" t="e">
        <v>#N/A</v>
      </c>
      <c r="C2381" s="892" t="s">
        <v>1248</v>
      </c>
      <c r="D2381" s="891">
        <v>43642</v>
      </c>
      <c r="E2381" s="890">
        <v>57.88</v>
      </c>
      <c r="F2381" s="889"/>
      <c r="G2381" s="888">
        <v>30</v>
      </c>
      <c r="H2381" s="887">
        <f t="shared" si="159"/>
        <v>2</v>
      </c>
      <c r="I2381" s="887">
        <v>-1.92</v>
      </c>
      <c r="J2381" s="771">
        <f t="shared" si="160"/>
        <v>4.6400000000000006</v>
      </c>
      <c r="K2381" s="887">
        <v>2.72</v>
      </c>
      <c r="L2381" s="772">
        <f t="shared" si="161"/>
        <v>55.160000000000004</v>
      </c>
    </row>
    <row r="2382" spans="2:12" ht="15.75" x14ac:dyDescent="0.25">
      <c r="B2382" s="893" t="e">
        <v>#N/A</v>
      </c>
      <c r="C2382" s="892" t="s">
        <v>1249</v>
      </c>
      <c r="D2382" s="891">
        <v>43354</v>
      </c>
      <c r="E2382" s="890">
        <v>38.409999999999997</v>
      </c>
      <c r="F2382" s="889"/>
      <c r="G2382" s="888">
        <v>30</v>
      </c>
      <c r="H2382" s="887">
        <f t="shared" si="159"/>
        <v>3</v>
      </c>
      <c r="I2382" s="887">
        <v>-1.32</v>
      </c>
      <c r="J2382" s="771">
        <f t="shared" si="160"/>
        <v>3.08</v>
      </c>
      <c r="K2382" s="887">
        <v>1.76</v>
      </c>
      <c r="L2382" s="772">
        <f t="shared" si="161"/>
        <v>36.65</v>
      </c>
    </row>
    <row r="2383" spans="2:12" ht="15.75" x14ac:dyDescent="0.25">
      <c r="B2383" s="893" t="e">
        <v>#N/A</v>
      </c>
      <c r="C2383" s="892" t="s">
        <v>1250</v>
      </c>
      <c r="D2383" s="891">
        <v>43564</v>
      </c>
      <c r="E2383" s="890">
        <v>26.43</v>
      </c>
      <c r="F2383" s="889"/>
      <c r="G2383" s="888">
        <v>30</v>
      </c>
      <c r="H2383" s="887">
        <f t="shared" si="159"/>
        <v>2</v>
      </c>
      <c r="I2383" s="887">
        <v>-0.84000000000000008</v>
      </c>
      <c r="J2383" s="771">
        <f t="shared" si="160"/>
        <v>1.9600000000000002</v>
      </c>
      <c r="K2383" s="887">
        <v>1.1200000000000001</v>
      </c>
      <c r="L2383" s="772">
        <f t="shared" si="161"/>
        <v>25.31</v>
      </c>
    </row>
    <row r="2384" spans="2:12" ht="15.75" x14ac:dyDescent="0.25">
      <c r="B2384" s="893" t="e">
        <v>#N/A</v>
      </c>
      <c r="C2384" s="892" t="s">
        <v>1251</v>
      </c>
      <c r="D2384" s="891">
        <v>43270</v>
      </c>
      <c r="E2384" s="890">
        <v>66.63</v>
      </c>
      <c r="F2384" s="889"/>
      <c r="G2384" s="888">
        <v>30</v>
      </c>
      <c r="H2384" s="887">
        <f t="shared" si="159"/>
        <v>3</v>
      </c>
      <c r="I2384" s="887">
        <v>-2.2800000000000002</v>
      </c>
      <c r="J2384" s="771">
        <f t="shared" si="160"/>
        <v>5.2700000000000005</v>
      </c>
      <c r="K2384" s="887">
        <v>2.99</v>
      </c>
      <c r="L2384" s="772">
        <f t="shared" si="161"/>
        <v>63.639999999999993</v>
      </c>
    </row>
    <row r="2385" spans="2:12" ht="15.75" x14ac:dyDescent="0.25">
      <c r="B2385" s="893" t="e">
        <v>#N/A</v>
      </c>
      <c r="C2385" s="892" t="s">
        <v>1252</v>
      </c>
      <c r="D2385" s="891">
        <v>43334</v>
      </c>
      <c r="E2385" s="890">
        <v>175.93</v>
      </c>
      <c r="F2385" s="889"/>
      <c r="G2385" s="888">
        <v>30</v>
      </c>
      <c r="H2385" s="887">
        <f t="shared" si="159"/>
        <v>3</v>
      </c>
      <c r="I2385" s="887">
        <v>-5.88</v>
      </c>
      <c r="J2385" s="771">
        <f t="shared" si="160"/>
        <v>13.719999999999999</v>
      </c>
      <c r="K2385" s="887">
        <v>7.84</v>
      </c>
      <c r="L2385" s="772">
        <f t="shared" si="161"/>
        <v>168.09</v>
      </c>
    </row>
    <row r="2386" spans="2:12" ht="15.75" x14ac:dyDescent="0.25">
      <c r="B2386" s="893" t="e">
        <v>#N/A</v>
      </c>
      <c r="C2386" s="892" t="s">
        <v>1253</v>
      </c>
      <c r="D2386" s="891">
        <v>43643</v>
      </c>
      <c r="E2386" s="890">
        <v>15.87</v>
      </c>
      <c r="F2386" s="889"/>
      <c r="G2386" s="888">
        <v>30</v>
      </c>
      <c r="H2386" s="887">
        <f t="shared" si="159"/>
        <v>2</v>
      </c>
      <c r="I2386" s="887">
        <v>-0.48</v>
      </c>
      <c r="J2386" s="771">
        <f t="shared" si="160"/>
        <v>1.1200000000000001</v>
      </c>
      <c r="K2386" s="887">
        <v>0.64</v>
      </c>
      <c r="L2386" s="772">
        <f t="shared" si="161"/>
        <v>15.229999999999999</v>
      </c>
    </row>
    <row r="2387" spans="2:12" ht="15.75" x14ac:dyDescent="0.25">
      <c r="B2387" s="893" t="e">
        <v>#N/A</v>
      </c>
      <c r="C2387" s="892" t="s">
        <v>1254</v>
      </c>
      <c r="D2387" s="891">
        <v>43709</v>
      </c>
      <c r="E2387" s="890">
        <v>102.4</v>
      </c>
      <c r="F2387" s="889"/>
      <c r="G2387" s="888">
        <v>30</v>
      </c>
      <c r="H2387" s="887">
        <f t="shared" si="159"/>
        <v>2</v>
      </c>
      <c r="I2387" s="887">
        <v>-3.4799999999999995</v>
      </c>
      <c r="J2387" s="771">
        <f t="shared" si="160"/>
        <v>8.1199999999999992</v>
      </c>
      <c r="K2387" s="887">
        <v>4.6399999999999997</v>
      </c>
      <c r="L2387" s="772">
        <f t="shared" si="161"/>
        <v>97.76</v>
      </c>
    </row>
    <row r="2388" spans="2:12" ht="15.75" x14ac:dyDescent="0.25">
      <c r="B2388" s="893" t="e">
        <v>#N/A</v>
      </c>
      <c r="C2388" s="892" t="s">
        <v>1254</v>
      </c>
      <c r="D2388" s="891">
        <v>43709</v>
      </c>
      <c r="E2388" s="890">
        <v>13.39</v>
      </c>
      <c r="F2388" s="889"/>
      <c r="G2388" s="888">
        <v>30</v>
      </c>
      <c r="H2388" s="887">
        <f t="shared" si="159"/>
        <v>2</v>
      </c>
      <c r="I2388" s="887">
        <v>-0.48</v>
      </c>
      <c r="J2388" s="771">
        <f t="shared" si="160"/>
        <v>1.1200000000000001</v>
      </c>
      <c r="K2388" s="887">
        <v>0.64</v>
      </c>
      <c r="L2388" s="772">
        <f t="shared" si="161"/>
        <v>12.75</v>
      </c>
    </row>
    <row r="2389" spans="2:12" ht="15.75" x14ac:dyDescent="0.25">
      <c r="B2389" s="893" t="e">
        <v>#N/A</v>
      </c>
      <c r="C2389" s="892" t="s">
        <v>1254</v>
      </c>
      <c r="D2389" s="891">
        <v>43709</v>
      </c>
      <c r="E2389" s="890">
        <v>19.2</v>
      </c>
      <c r="F2389" s="889"/>
      <c r="G2389" s="888">
        <v>30</v>
      </c>
      <c r="H2389" s="887">
        <f t="shared" si="159"/>
        <v>2</v>
      </c>
      <c r="I2389" s="887">
        <v>-0.60000000000000009</v>
      </c>
      <c r="J2389" s="771">
        <f t="shared" si="160"/>
        <v>1.4000000000000001</v>
      </c>
      <c r="K2389" s="887">
        <v>0.8</v>
      </c>
      <c r="L2389" s="772">
        <f t="shared" si="161"/>
        <v>18.399999999999999</v>
      </c>
    </row>
    <row r="2390" spans="2:12" ht="15.75" x14ac:dyDescent="0.25">
      <c r="B2390" s="893" t="e">
        <v>#N/A</v>
      </c>
      <c r="C2390" s="892" t="s">
        <v>1254</v>
      </c>
      <c r="D2390" s="891">
        <v>43709</v>
      </c>
      <c r="E2390" s="890">
        <v>20.03</v>
      </c>
      <c r="F2390" s="889"/>
      <c r="G2390" s="888">
        <v>30</v>
      </c>
      <c r="H2390" s="887">
        <f t="shared" si="159"/>
        <v>2</v>
      </c>
      <c r="I2390" s="887">
        <v>-0.72</v>
      </c>
      <c r="J2390" s="771">
        <f t="shared" si="160"/>
        <v>1.68</v>
      </c>
      <c r="K2390" s="887">
        <v>0.96</v>
      </c>
      <c r="L2390" s="772">
        <f t="shared" si="161"/>
        <v>19.07</v>
      </c>
    </row>
    <row r="2391" spans="2:12" ht="15.75" x14ac:dyDescent="0.25">
      <c r="B2391" s="893" t="e">
        <v>#N/A</v>
      </c>
      <c r="C2391" s="892" t="s">
        <v>1254</v>
      </c>
      <c r="D2391" s="891">
        <v>43709</v>
      </c>
      <c r="E2391" s="890">
        <v>26.31</v>
      </c>
      <c r="F2391" s="889"/>
      <c r="G2391" s="888">
        <v>30</v>
      </c>
      <c r="H2391" s="887">
        <f t="shared" si="159"/>
        <v>2</v>
      </c>
      <c r="I2391" s="887">
        <v>-0.84000000000000008</v>
      </c>
      <c r="J2391" s="771">
        <f t="shared" si="160"/>
        <v>1.9600000000000002</v>
      </c>
      <c r="K2391" s="887">
        <v>1.1200000000000001</v>
      </c>
      <c r="L2391" s="772">
        <f t="shared" si="161"/>
        <v>25.189999999999998</v>
      </c>
    </row>
    <row r="2392" spans="2:12" ht="15.75" x14ac:dyDescent="0.25">
      <c r="B2392" s="893" t="e">
        <v>#N/A</v>
      </c>
      <c r="C2392" s="892" t="s">
        <v>1254</v>
      </c>
      <c r="D2392" s="891">
        <v>43709</v>
      </c>
      <c r="E2392" s="890">
        <v>31.6</v>
      </c>
      <c r="F2392" s="889"/>
      <c r="G2392" s="888">
        <v>30</v>
      </c>
      <c r="H2392" s="887">
        <f t="shared" si="159"/>
        <v>2</v>
      </c>
      <c r="I2392" s="887">
        <v>-1.08</v>
      </c>
      <c r="J2392" s="771">
        <f t="shared" si="160"/>
        <v>2.52</v>
      </c>
      <c r="K2392" s="887">
        <v>1.44</v>
      </c>
      <c r="L2392" s="772">
        <f t="shared" si="161"/>
        <v>30.16</v>
      </c>
    </row>
    <row r="2393" spans="2:12" ht="15.75" x14ac:dyDescent="0.25">
      <c r="B2393" s="893" t="e">
        <v>#N/A</v>
      </c>
      <c r="C2393" s="892" t="s">
        <v>1254</v>
      </c>
      <c r="D2393" s="891">
        <v>43709</v>
      </c>
      <c r="E2393" s="890">
        <v>56.99</v>
      </c>
      <c r="F2393" s="889"/>
      <c r="G2393" s="888">
        <v>30</v>
      </c>
      <c r="H2393" s="887">
        <f t="shared" si="159"/>
        <v>2</v>
      </c>
      <c r="I2393" s="887">
        <v>-1.92</v>
      </c>
      <c r="J2393" s="771">
        <f t="shared" si="160"/>
        <v>4.4800000000000004</v>
      </c>
      <c r="K2393" s="887">
        <v>2.56</v>
      </c>
      <c r="L2393" s="772">
        <f t="shared" si="161"/>
        <v>54.43</v>
      </c>
    </row>
    <row r="2394" spans="2:12" ht="15.75" x14ac:dyDescent="0.25">
      <c r="B2394" s="893" t="e">
        <v>#N/A</v>
      </c>
      <c r="C2394" s="892" t="s">
        <v>1254</v>
      </c>
      <c r="D2394" s="891">
        <v>43709</v>
      </c>
      <c r="E2394" s="890">
        <v>-121.63</v>
      </c>
      <c r="F2394" s="889"/>
      <c r="G2394" s="888">
        <v>30</v>
      </c>
      <c r="H2394" s="887">
        <f t="shared" si="159"/>
        <v>2</v>
      </c>
      <c r="I2394" s="887">
        <v>4.08</v>
      </c>
      <c r="J2394" s="771">
        <f t="shared" si="160"/>
        <v>-9.52</v>
      </c>
      <c r="K2394" s="887">
        <v>-5.44</v>
      </c>
      <c r="L2394" s="772">
        <f t="shared" si="161"/>
        <v>0</v>
      </c>
    </row>
    <row r="2395" spans="2:12" ht="15.75" x14ac:dyDescent="0.25">
      <c r="B2395" s="893" t="e">
        <v>#N/A</v>
      </c>
      <c r="C2395" s="892" t="s">
        <v>1254</v>
      </c>
      <c r="D2395" s="891">
        <v>43709</v>
      </c>
      <c r="E2395" s="890">
        <v>6.31</v>
      </c>
      <c r="F2395" s="889"/>
      <c r="G2395" s="888">
        <v>30</v>
      </c>
      <c r="H2395" s="887">
        <f t="shared" si="159"/>
        <v>2</v>
      </c>
      <c r="I2395" s="887">
        <v>-0.24</v>
      </c>
      <c r="J2395" s="771">
        <f t="shared" si="160"/>
        <v>0.56000000000000005</v>
      </c>
      <c r="K2395" s="887">
        <v>0.32</v>
      </c>
      <c r="L2395" s="772">
        <f t="shared" si="161"/>
        <v>5.9899999999999993</v>
      </c>
    </row>
    <row r="2396" spans="2:12" ht="15.75" x14ac:dyDescent="0.25">
      <c r="B2396" s="893" t="e">
        <v>#N/A</v>
      </c>
      <c r="C2396" s="892" t="s">
        <v>1254</v>
      </c>
      <c r="D2396" s="891">
        <v>43709</v>
      </c>
      <c r="E2396" s="890">
        <v>29.51</v>
      </c>
      <c r="F2396" s="889"/>
      <c r="G2396" s="888">
        <v>30</v>
      </c>
      <c r="H2396" s="887">
        <f t="shared" si="159"/>
        <v>2</v>
      </c>
      <c r="I2396" s="887">
        <v>-0.96</v>
      </c>
      <c r="J2396" s="771">
        <f t="shared" si="160"/>
        <v>2.2400000000000002</v>
      </c>
      <c r="K2396" s="887">
        <v>1.28</v>
      </c>
      <c r="L2396" s="772">
        <f t="shared" si="161"/>
        <v>28.23</v>
      </c>
    </row>
    <row r="2397" spans="2:12" ht="15.75" x14ac:dyDescent="0.25">
      <c r="B2397" s="893" t="e">
        <v>#N/A</v>
      </c>
      <c r="C2397" s="892" t="s">
        <v>1255</v>
      </c>
      <c r="D2397" s="891">
        <v>43343</v>
      </c>
      <c r="E2397" s="890">
        <v>135</v>
      </c>
      <c r="F2397" s="889"/>
      <c r="G2397" s="888">
        <v>30</v>
      </c>
      <c r="H2397" s="887">
        <f t="shared" si="159"/>
        <v>3</v>
      </c>
      <c r="I2397" s="887">
        <v>-4.4399999999999995</v>
      </c>
      <c r="J2397" s="771">
        <f t="shared" si="160"/>
        <v>10.059999999999999</v>
      </c>
      <c r="K2397" s="887">
        <v>5.62</v>
      </c>
      <c r="L2397" s="772">
        <f t="shared" si="161"/>
        <v>129.38</v>
      </c>
    </row>
    <row r="2398" spans="2:12" ht="15.75" x14ac:dyDescent="0.25">
      <c r="B2398" s="893" t="e">
        <v>#N/A</v>
      </c>
      <c r="C2398" s="892" t="s">
        <v>1256</v>
      </c>
      <c r="D2398" s="891">
        <v>43629</v>
      </c>
      <c r="E2398" s="890">
        <v>30.29</v>
      </c>
      <c r="F2398" s="889"/>
      <c r="G2398" s="888">
        <v>30</v>
      </c>
      <c r="H2398" s="887">
        <f t="shared" si="159"/>
        <v>2</v>
      </c>
      <c r="I2398" s="887">
        <v>-0.96</v>
      </c>
      <c r="J2398" s="771">
        <f t="shared" si="160"/>
        <v>2.16</v>
      </c>
      <c r="K2398" s="887">
        <v>1.2</v>
      </c>
      <c r="L2398" s="772">
        <f t="shared" si="161"/>
        <v>29.09</v>
      </c>
    </row>
    <row r="2399" spans="2:12" ht="15.75" x14ac:dyDescent="0.25">
      <c r="B2399" s="893" t="e">
        <v>#N/A</v>
      </c>
      <c r="C2399" s="892" t="s">
        <v>1237</v>
      </c>
      <c r="D2399" s="891">
        <v>43390</v>
      </c>
      <c r="E2399" s="890">
        <v>-4.2699999999999996</v>
      </c>
      <c r="F2399" s="889"/>
      <c r="G2399" s="888">
        <v>30</v>
      </c>
      <c r="H2399" s="887">
        <f t="shared" si="159"/>
        <v>3</v>
      </c>
      <c r="I2399" s="887">
        <v>0.12</v>
      </c>
      <c r="J2399" s="771">
        <f t="shared" si="160"/>
        <v>-0.26</v>
      </c>
      <c r="K2399" s="887">
        <v>-0.14000000000000001</v>
      </c>
      <c r="L2399" s="772">
        <f t="shared" si="161"/>
        <v>0</v>
      </c>
    </row>
    <row r="2400" spans="2:12" ht="15.75" x14ac:dyDescent="0.25">
      <c r="B2400" s="893" t="e">
        <v>#N/A</v>
      </c>
      <c r="C2400" s="892" t="s">
        <v>1257</v>
      </c>
      <c r="D2400" s="891">
        <v>43595</v>
      </c>
      <c r="E2400" s="890">
        <v>22.1</v>
      </c>
      <c r="F2400" s="889"/>
      <c r="G2400" s="888">
        <v>30</v>
      </c>
      <c r="H2400" s="887">
        <f t="shared" si="159"/>
        <v>2</v>
      </c>
      <c r="I2400" s="887">
        <v>-0.72</v>
      </c>
      <c r="J2400" s="771">
        <f t="shared" si="160"/>
        <v>1.56</v>
      </c>
      <c r="K2400" s="887">
        <v>0.84</v>
      </c>
      <c r="L2400" s="772">
        <f t="shared" si="161"/>
        <v>21.26</v>
      </c>
    </row>
    <row r="2401" spans="2:12" ht="15.75" x14ac:dyDescent="0.25">
      <c r="B2401" s="893" t="e">
        <v>#N/A</v>
      </c>
      <c r="C2401" s="892" t="s">
        <v>1258</v>
      </c>
      <c r="D2401" s="891">
        <v>43708</v>
      </c>
      <c r="E2401" s="890">
        <v>45.84</v>
      </c>
      <c r="F2401" s="889"/>
      <c r="G2401" s="888">
        <v>30</v>
      </c>
      <c r="H2401" s="887">
        <f t="shared" si="159"/>
        <v>2</v>
      </c>
      <c r="I2401" s="887">
        <v>-1.56</v>
      </c>
      <c r="J2401" s="771">
        <f t="shared" si="160"/>
        <v>3.38</v>
      </c>
      <c r="K2401" s="887">
        <v>1.82</v>
      </c>
      <c r="L2401" s="772">
        <f t="shared" si="161"/>
        <v>44.02</v>
      </c>
    </row>
    <row r="2402" spans="2:12" ht="15.75" x14ac:dyDescent="0.25">
      <c r="B2402" s="893" t="e">
        <v>#N/A</v>
      </c>
      <c r="C2402" s="892" t="s">
        <v>1259</v>
      </c>
      <c r="D2402" s="891">
        <v>43775</v>
      </c>
      <c r="E2402" s="890">
        <v>11.13</v>
      </c>
      <c r="F2402" s="889"/>
      <c r="G2402" s="888">
        <v>30</v>
      </c>
      <c r="H2402" s="887">
        <f t="shared" si="159"/>
        <v>2</v>
      </c>
      <c r="I2402" s="887">
        <v>-0.36</v>
      </c>
      <c r="J2402" s="771">
        <f t="shared" si="160"/>
        <v>0.75</v>
      </c>
      <c r="K2402" s="887">
        <v>0.39</v>
      </c>
      <c r="L2402" s="772">
        <f t="shared" si="161"/>
        <v>10.74</v>
      </c>
    </row>
    <row r="2403" spans="2:12" ht="15.75" x14ac:dyDescent="0.25">
      <c r="B2403" s="893" t="e">
        <v>#N/A</v>
      </c>
      <c r="C2403" s="892" t="s">
        <v>1260</v>
      </c>
      <c r="D2403" s="891">
        <v>43794</v>
      </c>
      <c r="E2403" s="890">
        <v>10.44</v>
      </c>
      <c r="F2403" s="889"/>
      <c r="G2403" s="888">
        <v>30</v>
      </c>
      <c r="H2403" s="887">
        <f t="shared" si="159"/>
        <v>2</v>
      </c>
      <c r="I2403" s="887">
        <v>-0.36</v>
      </c>
      <c r="J2403" s="771">
        <f t="shared" si="160"/>
        <v>0.75</v>
      </c>
      <c r="K2403" s="887">
        <v>0.39</v>
      </c>
      <c r="L2403" s="772">
        <f t="shared" si="161"/>
        <v>10.049999999999999</v>
      </c>
    </row>
    <row r="2404" spans="2:12" ht="15.75" x14ac:dyDescent="0.25">
      <c r="B2404" s="893" t="e">
        <v>#N/A</v>
      </c>
      <c r="C2404" s="892" t="s">
        <v>1261</v>
      </c>
      <c r="D2404" s="891">
        <v>43829</v>
      </c>
      <c r="E2404" s="890">
        <v>78.319999999999993</v>
      </c>
      <c r="F2404" s="889"/>
      <c r="G2404" s="888">
        <v>30</v>
      </c>
      <c r="H2404" s="887">
        <f t="shared" si="159"/>
        <v>2</v>
      </c>
      <c r="I2404" s="887">
        <v>-2.64</v>
      </c>
      <c r="J2404" s="771">
        <f t="shared" si="160"/>
        <v>5.28</v>
      </c>
      <c r="K2404" s="887">
        <v>2.64</v>
      </c>
      <c r="L2404" s="772">
        <f t="shared" si="161"/>
        <v>75.679999999999993</v>
      </c>
    </row>
    <row r="2405" spans="2:12" ht="15.75" x14ac:dyDescent="0.25">
      <c r="B2405" s="893" t="e">
        <v>#N/A</v>
      </c>
      <c r="C2405" s="892" t="s">
        <v>1262</v>
      </c>
      <c r="D2405" s="891">
        <v>43831</v>
      </c>
      <c r="E2405" s="890">
        <v>0</v>
      </c>
      <c r="F2405" s="889"/>
      <c r="G2405" s="888">
        <v>30</v>
      </c>
      <c r="H2405" s="887">
        <f t="shared" si="159"/>
        <v>1</v>
      </c>
      <c r="I2405" s="887">
        <v>0.12</v>
      </c>
      <c r="J2405" s="771">
        <f t="shared" si="160"/>
        <v>-0.12</v>
      </c>
      <c r="K2405" s="887">
        <v>0</v>
      </c>
      <c r="L2405" s="772">
        <f t="shared" si="161"/>
        <v>0</v>
      </c>
    </row>
    <row r="2406" spans="2:12" ht="15.75" x14ac:dyDescent="0.25">
      <c r="B2406" s="893" t="e">
        <v>#N/A</v>
      </c>
      <c r="C2406" s="892" t="s">
        <v>1263</v>
      </c>
      <c r="D2406" s="891">
        <v>43831</v>
      </c>
      <c r="E2406" s="890">
        <v>0</v>
      </c>
      <c r="F2406" s="889"/>
      <c r="G2406" s="888">
        <v>30</v>
      </c>
      <c r="H2406" s="887">
        <f t="shared" si="159"/>
        <v>1</v>
      </c>
      <c r="I2406" s="887">
        <v>0.36</v>
      </c>
      <c r="J2406" s="771">
        <f t="shared" si="160"/>
        <v>-0.36</v>
      </c>
      <c r="K2406" s="887">
        <v>0</v>
      </c>
      <c r="L2406" s="772">
        <f t="shared" si="161"/>
        <v>0</v>
      </c>
    </row>
    <row r="2407" spans="2:12" ht="15.75" x14ac:dyDescent="0.25">
      <c r="B2407" s="893" t="e">
        <v>#N/A</v>
      </c>
      <c r="C2407" s="892" t="s">
        <v>1266</v>
      </c>
      <c r="D2407" s="891">
        <v>43831</v>
      </c>
      <c r="E2407" s="890">
        <v>0</v>
      </c>
      <c r="F2407" s="889"/>
      <c r="G2407" s="888">
        <v>30</v>
      </c>
      <c r="H2407" s="887">
        <f t="shared" si="159"/>
        <v>1</v>
      </c>
      <c r="I2407" s="887">
        <v>0</v>
      </c>
      <c r="J2407" s="771">
        <f t="shared" si="160"/>
        <v>0</v>
      </c>
      <c r="K2407" s="887">
        <v>0</v>
      </c>
      <c r="L2407" s="772">
        <f t="shared" si="161"/>
        <v>0</v>
      </c>
    </row>
    <row r="2408" spans="2:12" ht="15.75" x14ac:dyDescent="0.25">
      <c r="B2408" s="893" t="e">
        <v>#N/A</v>
      </c>
      <c r="C2408" s="892" t="s">
        <v>1267</v>
      </c>
      <c r="D2408" s="891">
        <v>43829</v>
      </c>
      <c r="E2408" s="890">
        <v>19.579999999999998</v>
      </c>
      <c r="F2408" s="889"/>
      <c r="G2408" s="888">
        <v>30</v>
      </c>
      <c r="H2408" s="887">
        <f t="shared" si="159"/>
        <v>2</v>
      </c>
      <c r="I2408" s="887">
        <v>-0.60000000000000009</v>
      </c>
      <c r="J2408" s="771">
        <f t="shared" si="160"/>
        <v>1.1500000000000001</v>
      </c>
      <c r="K2408" s="887">
        <v>0.55000000000000004</v>
      </c>
      <c r="L2408" s="772">
        <f t="shared" si="161"/>
        <v>19.029999999999998</v>
      </c>
    </row>
    <row r="2409" spans="2:12" ht="15.75" x14ac:dyDescent="0.25">
      <c r="B2409" s="893" t="e">
        <v>#N/A</v>
      </c>
      <c r="C2409" s="892" t="s">
        <v>1268</v>
      </c>
      <c r="D2409" s="891">
        <v>43495</v>
      </c>
      <c r="E2409" s="890">
        <v>46.96</v>
      </c>
      <c r="F2409" s="889"/>
      <c r="G2409" s="888">
        <v>30</v>
      </c>
      <c r="H2409" s="887">
        <f t="shared" si="159"/>
        <v>2</v>
      </c>
      <c r="I2409" s="887">
        <v>-1.56</v>
      </c>
      <c r="J2409" s="771">
        <f t="shared" si="160"/>
        <v>2.99</v>
      </c>
      <c r="K2409" s="887">
        <v>1.43</v>
      </c>
      <c r="L2409" s="772">
        <f t="shared" si="161"/>
        <v>45.53</v>
      </c>
    </row>
    <row r="2410" spans="2:12" ht="15.75" x14ac:dyDescent="0.25">
      <c r="B2410" s="893" t="e">
        <v>#N/A</v>
      </c>
      <c r="C2410" s="892" t="s">
        <v>1269</v>
      </c>
      <c r="D2410" s="891">
        <v>43900</v>
      </c>
      <c r="E2410" s="890">
        <v>93.57</v>
      </c>
      <c r="F2410" s="889"/>
      <c r="G2410" s="888">
        <v>30</v>
      </c>
      <c r="H2410" s="887">
        <f t="shared" si="159"/>
        <v>1</v>
      </c>
      <c r="I2410" s="887">
        <v>-3.12</v>
      </c>
      <c r="J2410" s="771">
        <f t="shared" si="160"/>
        <v>5.7200000000000006</v>
      </c>
      <c r="K2410" s="887">
        <v>2.6</v>
      </c>
      <c r="L2410" s="772">
        <f t="shared" si="161"/>
        <v>90.97</v>
      </c>
    </row>
    <row r="2411" spans="2:12" ht="15.75" x14ac:dyDescent="0.25">
      <c r="B2411" s="893" t="e">
        <v>#N/A</v>
      </c>
      <c r="C2411" s="892" t="s">
        <v>1270</v>
      </c>
      <c r="D2411" s="891">
        <v>43891</v>
      </c>
      <c r="E2411" s="890">
        <v>11.58</v>
      </c>
      <c r="F2411" s="889"/>
      <c r="G2411" s="888">
        <v>30</v>
      </c>
      <c r="H2411" s="887">
        <f t="shared" si="159"/>
        <v>1</v>
      </c>
      <c r="I2411" s="887">
        <v>-0.36</v>
      </c>
      <c r="J2411" s="771">
        <f t="shared" si="160"/>
        <v>0.65999999999999992</v>
      </c>
      <c r="K2411" s="887">
        <v>0.3</v>
      </c>
      <c r="L2411" s="772">
        <f t="shared" si="161"/>
        <v>11.28</v>
      </c>
    </row>
    <row r="2412" spans="2:12" ht="15.75" x14ac:dyDescent="0.25">
      <c r="B2412" s="893" t="e">
        <v>#N/A</v>
      </c>
      <c r="C2412" s="892" t="s">
        <v>1271</v>
      </c>
      <c r="D2412" s="891">
        <v>43891</v>
      </c>
      <c r="E2412" s="890">
        <v>10.55</v>
      </c>
      <c r="F2412" s="889"/>
      <c r="G2412" s="888">
        <v>30</v>
      </c>
      <c r="H2412" s="887">
        <f t="shared" si="159"/>
        <v>1</v>
      </c>
      <c r="I2412" s="887">
        <v>-0.36</v>
      </c>
      <c r="J2412" s="771">
        <f t="shared" si="160"/>
        <v>0.65999999999999992</v>
      </c>
      <c r="K2412" s="887">
        <v>0.3</v>
      </c>
      <c r="L2412" s="772">
        <f t="shared" si="161"/>
        <v>10.25</v>
      </c>
    </row>
    <row r="2413" spans="2:12" ht="15.75" x14ac:dyDescent="0.25">
      <c r="B2413" s="893" t="e">
        <v>#N/A</v>
      </c>
      <c r="C2413" s="892" t="s">
        <v>1271</v>
      </c>
      <c r="D2413" s="891">
        <v>43891</v>
      </c>
      <c r="E2413" s="890">
        <v>10.54</v>
      </c>
      <c r="F2413" s="889"/>
      <c r="G2413" s="888">
        <v>30</v>
      </c>
      <c r="H2413" s="887">
        <f t="shared" si="159"/>
        <v>1</v>
      </c>
      <c r="I2413" s="887">
        <v>-0.36</v>
      </c>
      <c r="J2413" s="771">
        <f t="shared" si="160"/>
        <v>0.65999999999999992</v>
      </c>
      <c r="K2413" s="887">
        <v>0.3</v>
      </c>
      <c r="L2413" s="772">
        <f t="shared" si="161"/>
        <v>10.239999999999998</v>
      </c>
    </row>
    <row r="2414" spans="2:12" ht="15.75" x14ac:dyDescent="0.25">
      <c r="B2414" s="893" t="e">
        <v>#N/A</v>
      </c>
      <c r="C2414" s="892" t="s">
        <v>1273</v>
      </c>
      <c r="D2414" s="891">
        <v>43684</v>
      </c>
      <c r="E2414" s="890">
        <v>144.21</v>
      </c>
      <c r="F2414" s="889"/>
      <c r="G2414" s="888">
        <v>30</v>
      </c>
      <c r="H2414" s="887">
        <f t="shared" si="159"/>
        <v>2</v>
      </c>
      <c r="I2414" s="887">
        <v>-4.8000000000000007</v>
      </c>
      <c r="J2414" s="771">
        <f t="shared" si="160"/>
        <v>8.4</v>
      </c>
      <c r="K2414" s="887">
        <v>3.6</v>
      </c>
      <c r="L2414" s="772">
        <f t="shared" si="161"/>
        <v>140.61000000000001</v>
      </c>
    </row>
    <row r="2415" spans="2:12" ht="15.75" x14ac:dyDescent="0.25">
      <c r="B2415" s="893" t="e">
        <v>#N/A</v>
      </c>
      <c r="C2415" s="892" t="s">
        <v>1274</v>
      </c>
      <c r="D2415" s="891">
        <v>43901</v>
      </c>
      <c r="E2415" s="890">
        <v>66.86</v>
      </c>
      <c r="F2415" s="889"/>
      <c r="G2415" s="888">
        <v>30</v>
      </c>
      <c r="H2415" s="887">
        <f t="shared" si="159"/>
        <v>1</v>
      </c>
      <c r="I2415" s="887">
        <v>-2.2800000000000002</v>
      </c>
      <c r="J2415" s="771">
        <f t="shared" si="160"/>
        <v>3.99</v>
      </c>
      <c r="K2415" s="887">
        <v>1.71</v>
      </c>
      <c r="L2415" s="772">
        <f t="shared" si="161"/>
        <v>65.150000000000006</v>
      </c>
    </row>
    <row r="2416" spans="2:12" ht="15.75" x14ac:dyDescent="0.25">
      <c r="B2416" s="893" t="e">
        <v>#N/A</v>
      </c>
      <c r="C2416" s="892" t="s">
        <v>1275</v>
      </c>
      <c r="D2416" s="891">
        <v>43936</v>
      </c>
      <c r="E2416" s="890">
        <v>42.42</v>
      </c>
      <c r="F2416" s="889"/>
      <c r="G2416" s="888">
        <v>30</v>
      </c>
      <c r="H2416" s="887">
        <f t="shared" si="159"/>
        <v>1</v>
      </c>
      <c r="I2416" s="887">
        <v>-1.44</v>
      </c>
      <c r="J2416" s="771">
        <f t="shared" si="160"/>
        <v>2.52</v>
      </c>
      <c r="K2416" s="887">
        <v>1.08</v>
      </c>
      <c r="L2416" s="772">
        <f t="shared" si="161"/>
        <v>41.34</v>
      </c>
    </row>
    <row r="2417" spans="2:12" ht="15.75" x14ac:dyDescent="0.25">
      <c r="B2417" s="893" t="e">
        <v>#N/A</v>
      </c>
      <c r="C2417" s="892" t="s">
        <v>1276</v>
      </c>
      <c r="D2417" s="891">
        <v>43595</v>
      </c>
      <c r="E2417" s="890">
        <v>55.19</v>
      </c>
      <c r="F2417" s="889"/>
      <c r="G2417" s="888">
        <v>30</v>
      </c>
      <c r="H2417" s="887">
        <f t="shared" si="159"/>
        <v>2</v>
      </c>
      <c r="I2417" s="887">
        <v>-1.7999999999999998</v>
      </c>
      <c r="J2417" s="771">
        <f t="shared" si="160"/>
        <v>3.15</v>
      </c>
      <c r="K2417" s="887">
        <v>1.35</v>
      </c>
      <c r="L2417" s="772">
        <f t="shared" si="161"/>
        <v>53.839999999999996</v>
      </c>
    </row>
    <row r="2418" spans="2:12" ht="15.75" x14ac:dyDescent="0.25">
      <c r="B2418" s="893" t="e">
        <v>#N/A</v>
      </c>
      <c r="C2418" s="892" t="s">
        <v>1277</v>
      </c>
      <c r="D2418" s="891">
        <v>43747</v>
      </c>
      <c r="E2418" s="890">
        <v>27.92</v>
      </c>
      <c r="F2418" s="889"/>
      <c r="G2418" s="888">
        <v>30</v>
      </c>
      <c r="H2418" s="887">
        <f t="shared" si="159"/>
        <v>2</v>
      </c>
      <c r="I2418" s="887">
        <v>-0.96</v>
      </c>
      <c r="J2418" s="771">
        <f t="shared" si="160"/>
        <v>1.68</v>
      </c>
      <c r="K2418" s="887">
        <v>0.72</v>
      </c>
      <c r="L2418" s="772">
        <f t="shared" si="161"/>
        <v>27.200000000000003</v>
      </c>
    </row>
    <row r="2419" spans="2:12" ht="15.75" x14ac:dyDescent="0.25">
      <c r="B2419" s="893" t="e">
        <v>#N/A</v>
      </c>
      <c r="C2419" s="892" t="s">
        <v>1279</v>
      </c>
      <c r="D2419" s="891">
        <v>43921</v>
      </c>
      <c r="E2419" s="890">
        <v>2.34</v>
      </c>
      <c r="F2419" s="889"/>
      <c r="G2419" s="888">
        <v>30</v>
      </c>
      <c r="H2419" s="887">
        <f t="shared" si="159"/>
        <v>1</v>
      </c>
      <c r="I2419" s="887">
        <v>-0.12</v>
      </c>
      <c r="J2419" s="771">
        <f t="shared" si="160"/>
        <v>0.21</v>
      </c>
      <c r="K2419" s="887">
        <v>0.09</v>
      </c>
      <c r="L2419" s="772">
        <f t="shared" si="161"/>
        <v>2.25</v>
      </c>
    </row>
    <row r="2420" spans="2:12" ht="15.75" x14ac:dyDescent="0.25">
      <c r="B2420" s="893" t="e">
        <v>#N/A</v>
      </c>
      <c r="C2420" s="892" t="s">
        <v>1278</v>
      </c>
      <c r="D2420" s="891">
        <v>43921</v>
      </c>
      <c r="E2420" s="890">
        <v>2.34</v>
      </c>
      <c r="F2420" s="889"/>
      <c r="G2420" s="888">
        <v>30</v>
      </c>
      <c r="H2420" s="887">
        <f t="shared" si="159"/>
        <v>1</v>
      </c>
      <c r="I2420" s="887">
        <v>-0.12</v>
      </c>
      <c r="J2420" s="771">
        <f t="shared" si="160"/>
        <v>0.21</v>
      </c>
      <c r="K2420" s="887">
        <v>0.09</v>
      </c>
      <c r="L2420" s="772">
        <f t="shared" si="161"/>
        <v>2.25</v>
      </c>
    </row>
    <row r="2421" spans="2:12" ht="15.75" x14ac:dyDescent="0.25">
      <c r="B2421" s="893" t="e">
        <v>#N/A</v>
      </c>
      <c r="C2421" s="892" t="s">
        <v>1280</v>
      </c>
      <c r="D2421" s="891">
        <v>43922</v>
      </c>
      <c r="E2421" s="890">
        <v>0</v>
      </c>
      <c r="F2421" s="889"/>
      <c r="G2421" s="888">
        <v>30</v>
      </c>
      <c r="H2421" s="887">
        <f t="shared" si="159"/>
        <v>1</v>
      </c>
      <c r="I2421" s="887">
        <v>0.24</v>
      </c>
      <c r="J2421" s="771">
        <f t="shared" si="160"/>
        <v>-0.24</v>
      </c>
      <c r="K2421" s="887">
        <v>0</v>
      </c>
      <c r="L2421" s="772">
        <f t="shared" si="161"/>
        <v>0</v>
      </c>
    </row>
    <row r="2422" spans="2:12" ht="15.75" x14ac:dyDescent="0.25">
      <c r="B2422" s="893" t="e">
        <v>#N/A</v>
      </c>
      <c r="C2422" s="892" t="s">
        <v>1281</v>
      </c>
      <c r="D2422" s="891">
        <v>43934</v>
      </c>
      <c r="E2422" s="890">
        <v>54.87</v>
      </c>
      <c r="F2422" s="889"/>
      <c r="G2422" s="888">
        <v>30</v>
      </c>
      <c r="H2422" s="887">
        <f t="shared" si="159"/>
        <v>1</v>
      </c>
      <c r="I2422" s="887">
        <v>-1.7999999999999998</v>
      </c>
      <c r="J2422" s="771">
        <f t="shared" si="160"/>
        <v>2.8499999999999996</v>
      </c>
      <c r="K2422" s="887">
        <v>1.05</v>
      </c>
      <c r="L2422" s="772">
        <f t="shared" si="161"/>
        <v>53.82</v>
      </c>
    </row>
    <row r="2423" spans="2:12" ht="15.75" x14ac:dyDescent="0.25">
      <c r="B2423" s="893" t="e">
        <v>#N/A</v>
      </c>
      <c r="C2423" s="892" t="s">
        <v>1282</v>
      </c>
      <c r="D2423" s="891">
        <v>43723</v>
      </c>
      <c r="E2423" s="890">
        <v>29.2</v>
      </c>
      <c r="F2423" s="889"/>
      <c r="G2423" s="888">
        <v>30</v>
      </c>
      <c r="H2423" s="887">
        <f t="shared" si="159"/>
        <v>2</v>
      </c>
      <c r="I2423" s="887">
        <v>-0.96</v>
      </c>
      <c r="J2423" s="771">
        <f t="shared" si="160"/>
        <v>1.44</v>
      </c>
      <c r="K2423" s="887">
        <v>0.48</v>
      </c>
      <c r="L2423" s="772">
        <f t="shared" si="161"/>
        <v>28.72</v>
      </c>
    </row>
    <row r="2424" spans="2:12" ht="15.75" x14ac:dyDescent="0.25">
      <c r="B2424" s="893" t="e">
        <v>#N/A</v>
      </c>
      <c r="C2424" s="892" t="s">
        <v>1283</v>
      </c>
      <c r="D2424" s="891">
        <v>43934</v>
      </c>
      <c r="E2424" s="890">
        <v>17.04</v>
      </c>
      <c r="F2424" s="889"/>
      <c r="G2424" s="888">
        <v>30</v>
      </c>
      <c r="H2424" s="887">
        <f t="shared" si="159"/>
        <v>1</v>
      </c>
      <c r="I2424" s="887">
        <v>-0.60000000000000009</v>
      </c>
      <c r="J2424" s="771">
        <f t="shared" si="160"/>
        <v>0.90000000000000013</v>
      </c>
      <c r="K2424" s="887">
        <v>0.3</v>
      </c>
      <c r="L2424" s="772">
        <f t="shared" si="161"/>
        <v>16.739999999999998</v>
      </c>
    </row>
    <row r="2425" spans="2:12" ht="15.75" x14ac:dyDescent="0.25">
      <c r="B2425" s="893" t="e">
        <v>#N/A</v>
      </c>
      <c r="C2425" s="892" t="s">
        <v>1284</v>
      </c>
      <c r="D2425" s="891">
        <v>43738</v>
      </c>
      <c r="E2425" s="890">
        <v>66.31</v>
      </c>
      <c r="F2425" s="889"/>
      <c r="G2425" s="888">
        <v>30</v>
      </c>
      <c r="H2425" s="887">
        <f t="shared" si="159"/>
        <v>2</v>
      </c>
      <c r="I2425" s="887">
        <v>-2.16</v>
      </c>
      <c r="J2425" s="771">
        <f t="shared" si="160"/>
        <v>3.06</v>
      </c>
      <c r="K2425" s="887">
        <v>0.9</v>
      </c>
      <c r="L2425" s="772">
        <f t="shared" si="161"/>
        <v>65.41</v>
      </c>
    </row>
    <row r="2426" spans="2:12" ht="15.75" x14ac:dyDescent="0.25">
      <c r="B2426" s="893" t="e">
        <v>#N/A</v>
      </c>
      <c r="C2426" s="892" t="s">
        <v>1285</v>
      </c>
      <c r="D2426" s="891">
        <v>44067</v>
      </c>
      <c r="E2426" s="890">
        <v>39.369999999999997</v>
      </c>
      <c r="F2426" s="889"/>
      <c r="G2426" s="888">
        <v>30</v>
      </c>
      <c r="H2426" s="887">
        <f t="shared" si="159"/>
        <v>1</v>
      </c>
      <c r="I2426" s="887">
        <v>-1.32</v>
      </c>
      <c r="J2426" s="771">
        <f t="shared" si="160"/>
        <v>1.87</v>
      </c>
      <c r="K2426" s="887">
        <v>0.55000000000000004</v>
      </c>
      <c r="L2426" s="772">
        <f t="shared" si="161"/>
        <v>38.82</v>
      </c>
    </row>
    <row r="2427" spans="2:12" ht="15.75" x14ac:dyDescent="0.25">
      <c r="B2427" s="893" t="e">
        <v>#N/A</v>
      </c>
      <c r="C2427" s="892" t="s">
        <v>1286</v>
      </c>
      <c r="D2427" s="891">
        <v>43984</v>
      </c>
      <c r="E2427" s="890">
        <v>166.32</v>
      </c>
      <c r="F2427" s="889"/>
      <c r="G2427" s="888">
        <v>30</v>
      </c>
      <c r="H2427" s="887">
        <f t="shared" si="159"/>
        <v>1</v>
      </c>
      <c r="I2427" s="887">
        <v>-5.5200000000000005</v>
      </c>
      <c r="J2427" s="771">
        <f t="shared" si="160"/>
        <v>7.82</v>
      </c>
      <c r="K2427" s="887">
        <v>2.2999999999999998</v>
      </c>
      <c r="L2427" s="772">
        <f t="shared" si="161"/>
        <v>164.01999999999998</v>
      </c>
    </row>
    <row r="2428" spans="2:12" ht="15.75" x14ac:dyDescent="0.25">
      <c r="B2428" s="893" t="e">
        <v>#N/A</v>
      </c>
      <c r="C2428" s="892" t="s">
        <v>1287</v>
      </c>
      <c r="D2428" s="891">
        <v>44021</v>
      </c>
      <c r="E2428" s="890">
        <v>8.07</v>
      </c>
      <c r="F2428" s="889"/>
      <c r="G2428" s="888">
        <v>30</v>
      </c>
      <c r="H2428" s="887">
        <f t="shared" si="159"/>
        <v>1</v>
      </c>
      <c r="I2428" s="887">
        <v>-0.24</v>
      </c>
      <c r="J2428" s="771">
        <f t="shared" si="160"/>
        <v>0.32</v>
      </c>
      <c r="K2428" s="887">
        <v>0.08</v>
      </c>
      <c r="L2428" s="772">
        <f t="shared" si="161"/>
        <v>7.99</v>
      </c>
    </row>
    <row r="2429" spans="2:12" ht="15.75" x14ac:dyDescent="0.25">
      <c r="B2429" s="893" t="e">
        <v>#N/A</v>
      </c>
      <c r="C2429" s="892" t="s">
        <v>1288</v>
      </c>
      <c r="D2429" s="891">
        <v>44053</v>
      </c>
      <c r="E2429" s="890">
        <v>52.69</v>
      </c>
      <c r="F2429" s="889"/>
      <c r="G2429" s="888">
        <v>30</v>
      </c>
      <c r="H2429" s="887">
        <f t="shared" si="159"/>
        <v>1</v>
      </c>
      <c r="I2429" s="887">
        <v>-1.7999999999999998</v>
      </c>
      <c r="J2429" s="771">
        <f t="shared" si="160"/>
        <v>2.4</v>
      </c>
      <c r="K2429" s="887">
        <v>0.6</v>
      </c>
      <c r="L2429" s="772">
        <f t="shared" si="161"/>
        <v>52.089999999999996</v>
      </c>
    </row>
    <row r="2430" spans="2:12" ht="15.75" x14ac:dyDescent="0.25">
      <c r="B2430" s="893" t="e">
        <v>#N/A</v>
      </c>
      <c r="C2430" s="892" t="s">
        <v>1289</v>
      </c>
      <c r="D2430" s="891">
        <v>44061</v>
      </c>
      <c r="E2430" s="890">
        <v>61.43</v>
      </c>
      <c r="F2430" s="889"/>
      <c r="G2430" s="888">
        <v>30</v>
      </c>
      <c r="H2430" s="887">
        <f t="shared" si="159"/>
        <v>1</v>
      </c>
      <c r="I2430" s="887">
        <v>-2.04</v>
      </c>
      <c r="J2430" s="771">
        <f t="shared" si="160"/>
        <v>2.72</v>
      </c>
      <c r="K2430" s="887">
        <v>0.68</v>
      </c>
      <c r="L2430" s="772">
        <f t="shared" si="161"/>
        <v>60.75</v>
      </c>
    </row>
    <row r="2431" spans="2:12" ht="15.75" x14ac:dyDescent="0.25">
      <c r="B2431" s="893" t="e">
        <v>#N/A</v>
      </c>
      <c r="C2431" s="892" t="s">
        <v>1290</v>
      </c>
      <c r="D2431" s="891">
        <v>44021</v>
      </c>
      <c r="E2431" s="890">
        <v>56.95</v>
      </c>
      <c r="F2431" s="889"/>
      <c r="G2431" s="888">
        <v>30</v>
      </c>
      <c r="H2431" s="887">
        <f t="shared" si="159"/>
        <v>1</v>
      </c>
      <c r="I2431" s="887">
        <v>-1.92</v>
      </c>
      <c r="J2431" s="771">
        <f t="shared" si="160"/>
        <v>2.4</v>
      </c>
      <c r="K2431" s="887">
        <v>0.48</v>
      </c>
      <c r="L2431" s="772">
        <f t="shared" si="161"/>
        <v>56.470000000000006</v>
      </c>
    </row>
    <row r="2432" spans="2:12" ht="15.75" x14ac:dyDescent="0.25">
      <c r="B2432" s="893" t="e">
        <v>#N/A</v>
      </c>
      <c r="C2432" s="892" t="s">
        <v>1291</v>
      </c>
      <c r="D2432" s="891">
        <v>44096</v>
      </c>
      <c r="E2432" s="890">
        <v>109.49</v>
      </c>
      <c r="F2432" s="889"/>
      <c r="G2432" s="888">
        <v>30</v>
      </c>
      <c r="H2432" s="887">
        <f t="shared" si="159"/>
        <v>1</v>
      </c>
      <c r="I2432" s="887">
        <v>-3.5999999999999996</v>
      </c>
      <c r="J2432" s="771">
        <f t="shared" si="160"/>
        <v>4.5</v>
      </c>
      <c r="K2432" s="887">
        <v>0.9</v>
      </c>
      <c r="L2432" s="772">
        <f t="shared" si="161"/>
        <v>108.58999999999999</v>
      </c>
    </row>
    <row r="2433" spans="2:12" ht="15.75" x14ac:dyDescent="0.25">
      <c r="B2433" s="893" t="e">
        <v>#N/A</v>
      </c>
      <c r="C2433" s="892" t="s">
        <v>1292</v>
      </c>
      <c r="D2433" s="891">
        <v>44096</v>
      </c>
      <c r="E2433" s="890">
        <v>60.36</v>
      </c>
      <c r="F2433" s="889"/>
      <c r="G2433" s="888">
        <v>30</v>
      </c>
      <c r="H2433" s="887">
        <f t="shared" si="159"/>
        <v>1</v>
      </c>
      <c r="I2433" s="887">
        <v>-2.04</v>
      </c>
      <c r="J2433" s="771">
        <f t="shared" si="160"/>
        <v>2.5499999999999998</v>
      </c>
      <c r="K2433" s="887">
        <v>0.51</v>
      </c>
      <c r="L2433" s="772">
        <f t="shared" si="161"/>
        <v>59.85</v>
      </c>
    </row>
    <row r="2434" spans="2:12" ht="15.75" x14ac:dyDescent="0.25">
      <c r="B2434" s="893" t="e">
        <v>#N/A</v>
      </c>
      <c r="C2434" s="892" t="s">
        <v>1293</v>
      </c>
      <c r="D2434" s="891">
        <v>44133</v>
      </c>
      <c r="E2434" s="890">
        <v>64.75</v>
      </c>
      <c r="F2434" s="889"/>
      <c r="G2434" s="888">
        <v>30</v>
      </c>
      <c r="H2434" s="887">
        <f t="shared" si="159"/>
        <v>1</v>
      </c>
      <c r="I2434" s="887">
        <v>-2.16</v>
      </c>
      <c r="J2434" s="771">
        <f t="shared" si="160"/>
        <v>2.52</v>
      </c>
      <c r="K2434" s="887">
        <v>0.36</v>
      </c>
      <c r="L2434" s="772">
        <f t="shared" si="161"/>
        <v>64.39</v>
      </c>
    </row>
    <row r="2435" spans="2:12" ht="15.75" x14ac:dyDescent="0.25">
      <c r="B2435" s="893" t="e">
        <v>#N/A</v>
      </c>
      <c r="C2435" s="892" t="s">
        <v>1294</v>
      </c>
      <c r="D2435" s="891">
        <v>43571</v>
      </c>
      <c r="E2435" s="890">
        <v>47.89</v>
      </c>
      <c r="F2435" s="889"/>
      <c r="G2435" s="888">
        <v>30</v>
      </c>
      <c r="H2435" s="887">
        <f t="shared" si="159"/>
        <v>2</v>
      </c>
      <c r="I2435" s="887">
        <v>-1.56</v>
      </c>
      <c r="J2435" s="771">
        <f t="shared" si="160"/>
        <v>1.82</v>
      </c>
      <c r="K2435" s="887">
        <v>0.26</v>
      </c>
      <c r="L2435" s="772">
        <f t="shared" si="161"/>
        <v>47.63</v>
      </c>
    </row>
    <row r="2436" spans="2:12" ht="15.75" x14ac:dyDescent="0.25">
      <c r="B2436" s="893" t="e">
        <v>#N/A</v>
      </c>
      <c r="C2436" s="892" t="s">
        <v>1295</v>
      </c>
      <c r="D2436" s="891">
        <v>43327</v>
      </c>
      <c r="E2436" s="890">
        <v>95.14</v>
      </c>
      <c r="F2436" s="889"/>
      <c r="G2436" s="888">
        <v>30</v>
      </c>
      <c r="H2436" s="887">
        <f t="shared" si="159"/>
        <v>3</v>
      </c>
      <c r="I2436" s="887">
        <v>-3.12</v>
      </c>
      <c r="J2436" s="771">
        <f t="shared" si="160"/>
        <v>3.64</v>
      </c>
      <c r="K2436" s="887">
        <v>0.52</v>
      </c>
      <c r="L2436" s="772">
        <f t="shared" si="161"/>
        <v>94.62</v>
      </c>
    </row>
    <row r="2437" spans="2:12" ht="15.75" x14ac:dyDescent="0.25">
      <c r="B2437" s="893" t="e">
        <v>#N/A</v>
      </c>
      <c r="C2437" s="892" t="s">
        <v>1296</v>
      </c>
      <c r="D2437" s="891">
        <v>43628</v>
      </c>
      <c r="E2437" s="890">
        <v>147.83000000000001</v>
      </c>
      <c r="F2437" s="889"/>
      <c r="G2437" s="888">
        <v>30</v>
      </c>
      <c r="H2437" s="887">
        <f t="shared" si="159"/>
        <v>2</v>
      </c>
      <c r="I2437" s="887">
        <v>-4.92</v>
      </c>
      <c r="J2437" s="771">
        <f t="shared" si="160"/>
        <v>5.74</v>
      </c>
      <c r="K2437" s="887">
        <v>0.82</v>
      </c>
      <c r="L2437" s="772">
        <f t="shared" si="161"/>
        <v>147.01000000000002</v>
      </c>
    </row>
    <row r="2438" spans="2:12" ht="15.75" x14ac:dyDescent="0.25">
      <c r="B2438" s="893" t="e">
        <v>#N/A</v>
      </c>
      <c r="C2438" s="892" t="s">
        <v>1297</v>
      </c>
      <c r="D2438" s="891">
        <v>43747</v>
      </c>
      <c r="E2438" s="890">
        <v>58.24</v>
      </c>
      <c r="F2438" s="889"/>
      <c r="G2438" s="888">
        <v>30</v>
      </c>
      <c r="H2438" s="887">
        <f t="shared" si="159"/>
        <v>2</v>
      </c>
      <c r="I2438" s="887">
        <v>-1.92</v>
      </c>
      <c r="J2438" s="771">
        <f t="shared" si="160"/>
        <v>2.2399999999999998</v>
      </c>
      <c r="K2438" s="887">
        <v>0.32</v>
      </c>
      <c r="L2438" s="772">
        <f t="shared" si="161"/>
        <v>57.92</v>
      </c>
    </row>
    <row r="2439" spans="2:12" ht="15.75" x14ac:dyDescent="0.25">
      <c r="B2439" s="893" t="e">
        <v>#N/A</v>
      </c>
      <c r="C2439" s="892" t="s">
        <v>1298</v>
      </c>
      <c r="D2439" s="891">
        <v>43908</v>
      </c>
      <c r="E2439" s="890">
        <v>90.82</v>
      </c>
      <c r="F2439" s="889"/>
      <c r="G2439" s="888">
        <v>30</v>
      </c>
      <c r="H2439" s="887">
        <f t="shared" si="159"/>
        <v>1</v>
      </c>
      <c r="I2439" s="887">
        <v>-3</v>
      </c>
      <c r="J2439" s="771">
        <f t="shared" si="160"/>
        <v>3.5</v>
      </c>
      <c r="K2439" s="887">
        <v>0.5</v>
      </c>
      <c r="L2439" s="772">
        <f t="shared" si="161"/>
        <v>90.32</v>
      </c>
    </row>
    <row r="2440" spans="2:12" ht="15.75" x14ac:dyDescent="0.25">
      <c r="B2440" s="893" t="e">
        <v>#N/A</v>
      </c>
      <c r="C2440" s="892" t="s">
        <v>1299</v>
      </c>
      <c r="D2440" s="891">
        <v>43923</v>
      </c>
      <c r="E2440" s="890">
        <v>240.56</v>
      </c>
      <c r="F2440" s="889"/>
      <c r="G2440" s="888">
        <v>30</v>
      </c>
      <c r="H2440" s="887">
        <f t="shared" ref="H2440:H2503" si="162">IF(E2440&lt;&gt;"",IF((TestEOY-D2440)/365&gt;G2440,G2440,ROUNDUP(((TestEOY-D2440)/365),0)),"")</f>
        <v>1</v>
      </c>
      <c r="I2440" s="887">
        <v>-8.0400000000000009</v>
      </c>
      <c r="J2440" s="771">
        <f t="shared" ref="J2440:J2503" si="163">K2440-I2440</f>
        <v>9.3800000000000008</v>
      </c>
      <c r="K2440" s="887">
        <v>1.34</v>
      </c>
      <c r="L2440" s="772">
        <f t="shared" ref="L2440:L2503" si="164">IFERROR(IF(K2440&gt;E2440,0,(+E2440-K2440))-F2440,"")</f>
        <v>239.22</v>
      </c>
    </row>
    <row r="2441" spans="2:12" ht="15.75" x14ac:dyDescent="0.25">
      <c r="B2441" s="893" t="e">
        <v>#N/A</v>
      </c>
      <c r="C2441" s="892" t="s">
        <v>1300</v>
      </c>
      <c r="D2441" s="891">
        <v>43938</v>
      </c>
      <c r="E2441" s="890">
        <v>126.67</v>
      </c>
      <c r="F2441" s="889"/>
      <c r="G2441" s="888">
        <v>30</v>
      </c>
      <c r="H2441" s="887">
        <f t="shared" si="162"/>
        <v>1</v>
      </c>
      <c r="I2441" s="887">
        <v>-4.2</v>
      </c>
      <c r="J2441" s="771">
        <f t="shared" si="163"/>
        <v>4.9000000000000004</v>
      </c>
      <c r="K2441" s="887">
        <v>0.7</v>
      </c>
      <c r="L2441" s="772">
        <f t="shared" si="164"/>
        <v>125.97</v>
      </c>
    </row>
    <row r="2442" spans="2:12" ht="15.75" x14ac:dyDescent="0.25">
      <c r="B2442" s="893" t="e">
        <v>#N/A</v>
      </c>
      <c r="C2442" s="892" t="s">
        <v>1301</v>
      </c>
      <c r="D2442" s="891">
        <v>43958</v>
      </c>
      <c r="E2442" s="890">
        <v>100.71</v>
      </c>
      <c r="F2442" s="889"/>
      <c r="G2442" s="888">
        <v>30</v>
      </c>
      <c r="H2442" s="887">
        <f t="shared" si="162"/>
        <v>1</v>
      </c>
      <c r="I2442" s="887">
        <v>-3.3600000000000003</v>
      </c>
      <c r="J2442" s="771">
        <f t="shared" si="163"/>
        <v>3.9200000000000004</v>
      </c>
      <c r="K2442" s="887">
        <v>0.56000000000000005</v>
      </c>
      <c r="L2442" s="772">
        <f t="shared" si="164"/>
        <v>100.14999999999999</v>
      </c>
    </row>
    <row r="2443" spans="2:12" ht="15.75" x14ac:dyDescent="0.25">
      <c r="B2443" s="893" t="e">
        <v>#N/A</v>
      </c>
      <c r="C2443" s="892" t="s">
        <v>1302</v>
      </c>
      <c r="D2443" s="891">
        <v>43969</v>
      </c>
      <c r="E2443" s="890">
        <v>58.8</v>
      </c>
      <c r="F2443" s="889"/>
      <c r="G2443" s="888">
        <v>30</v>
      </c>
      <c r="H2443" s="887">
        <f t="shared" si="162"/>
        <v>1</v>
      </c>
      <c r="I2443" s="887">
        <v>-1.92</v>
      </c>
      <c r="J2443" s="771">
        <f t="shared" si="163"/>
        <v>2.2399999999999998</v>
      </c>
      <c r="K2443" s="887">
        <v>0.32</v>
      </c>
      <c r="L2443" s="772">
        <f t="shared" si="164"/>
        <v>58.48</v>
      </c>
    </row>
    <row r="2444" spans="2:12" ht="15.75" x14ac:dyDescent="0.25">
      <c r="B2444" s="893" t="e">
        <v>#N/A</v>
      </c>
      <c r="C2444" s="892" t="s">
        <v>1303</v>
      </c>
      <c r="D2444" s="891">
        <v>43997</v>
      </c>
      <c r="E2444" s="890">
        <v>125.68</v>
      </c>
      <c r="F2444" s="889"/>
      <c r="G2444" s="888">
        <v>30</v>
      </c>
      <c r="H2444" s="887">
        <f t="shared" si="162"/>
        <v>1</v>
      </c>
      <c r="I2444" s="887">
        <v>-4.2</v>
      </c>
      <c r="J2444" s="771">
        <f t="shared" si="163"/>
        <v>4.9000000000000004</v>
      </c>
      <c r="K2444" s="887">
        <v>0.7</v>
      </c>
      <c r="L2444" s="772">
        <f t="shared" si="164"/>
        <v>124.98</v>
      </c>
    </row>
    <row r="2445" spans="2:12" ht="15.75" x14ac:dyDescent="0.25">
      <c r="B2445" s="893" t="e">
        <v>#N/A</v>
      </c>
      <c r="C2445" s="892" t="s">
        <v>1304</v>
      </c>
      <c r="D2445" s="891">
        <v>44091</v>
      </c>
      <c r="E2445" s="890">
        <v>83.03</v>
      </c>
      <c r="F2445" s="889"/>
      <c r="G2445" s="888">
        <v>30</v>
      </c>
      <c r="H2445" s="887">
        <f t="shared" si="162"/>
        <v>1</v>
      </c>
      <c r="I2445" s="887">
        <v>-2.7600000000000002</v>
      </c>
      <c r="J2445" s="771">
        <f t="shared" si="163"/>
        <v>3.22</v>
      </c>
      <c r="K2445" s="887">
        <v>0.46</v>
      </c>
      <c r="L2445" s="772">
        <f t="shared" si="164"/>
        <v>82.570000000000007</v>
      </c>
    </row>
    <row r="2446" spans="2:12" ht="15.75" x14ac:dyDescent="0.25">
      <c r="B2446" s="893" t="e">
        <v>#N/A</v>
      </c>
      <c r="C2446" s="892" t="s">
        <v>1305</v>
      </c>
      <c r="D2446" s="891">
        <v>43962</v>
      </c>
      <c r="E2446" s="890">
        <v>61.25</v>
      </c>
      <c r="F2446" s="889"/>
      <c r="G2446" s="888">
        <v>30</v>
      </c>
      <c r="H2446" s="887">
        <f t="shared" si="162"/>
        <v>1</v>
      </c>
      <c r="I2446" s="887">
        <v>-2.04</v>
      </c>
      <c r="J2446" s="771">
        <f t="shared" si="163"/>
        <v>2.21</v>
      </c>
      <c r="K2446" s="887">
        <v>0.17</v>
      </c>
      <c r="L2446" s="772">
        <f t="shared" si="164"/>
        <v>61.08</v>
      </c>
    </row>
    <row r="2447" spans="2:12" ht="15.75" x14ac:dyDescent="0.25">
      <c r="B2447" s="893" t="e">
        <v>#N/A</v>
      </c>
      <c r="C2447" s="892" t="s">
        <v>1306</v>
      </c>
      <c r="D2447" s="891">
        <v>43643</v>
      </c>
      <c r="E2447" s="890">
        <v>117.66</v>
      </c>
      <c r="F2447" s="889"/>
      <c r="G2447" s="888">
        <v>30</v>
      </c>
      <c r="H2447" s="887">
        <f t="shared" si="162"/>
        <v>2</v>
      </c>
      <c r="I2447" s="887">
        <v>-3.96</v>
      </c>
      <c r="J2447" s="771">
        <f t="shared" si="163"/>
        <v>4.29</v>
      </c>
      <c r="K2447" s="887">
        <v>0.33</v>
      </c>
      <c r="L2447" s="772">
        <f t="shared" si="164"/>
        <v>117.33</v>
      </c>
    </row>
    <row r="2448" spans="2:12" ht="15.75" x14ac:dyDescent="0.25">
      <c r="B2448" s="893" t="e">
        <v>#N/A</v>
      </c>
      <c r="C2448" s="892" t="s">
        <v>1307</v>
      </c>
      <c r="D2448" s="891">
        <v>43327</v>
      </c>
      <c r="E2448" s="890">
        <v>118.08</v>
      </c>
      <c r="F2448" s="889"/>
      <c r="G2448" s="888">
        <v>30</v>
      </c>
      <c r="H2448" s="887">
        <f t="shared" si="162"/>
        <v>3</v>
      </c>
      <c r="I2448" s="887">
        <v>-3.96</v>
      </c>
      <c r="J2448" s="771">
        <f t="shared" si="163"/>
        <v>4.29</v>
      </c>
      <c r="K2448" s="887">
        <v>0.33</v>
      </c>
      <c r="L2448" s="772">
        <f t="shared" si="164"/>
        <v>117.75</v>
      </c>
    </row>
    <row r="2449" spans="2:12" ht="15.75" x14ac:dyDescent="0.25">
      <c r="B2449" s="893" t="e">
        <v>#N/A</v>
      </c>
      <c r="C2449" s="892" t="s">
        <v>1308</v>
      </c>
      <c r="D2449" s="891">
        <v>43523</v>
      </c>
      <c r="E2449" s="890">
        <v>80.989999999999995</v>
      </c>
      <c r="F2449" s="889"/>
      <c r="G2449" s="888">
        <v>30</v>
      </c>
      <c r="H2449" s="887">
        <f t="shared" si="162"/>
        <v>2</v>
      </c>
      <c r="I2449" s="887">
        <v>-2.64</v>
      </c>
      <c r="J2449" s="771">
        <f t="shared" si="163"/>
        <v>2.8600000000000003</v>
      </c>
      <c r="K2449" s="887">
        <v>0.22</v>
      </c>
      <c r="L2449" s="772">
        <f t="shared" si="164"/>
        <v>80.77</v>
      </c>
    </row>
    <row r="2450" spans="2:12" ht="15.75" x14ac:dyDescent="0.25">
      <c r="B2450" s="893" t="e">
        <v>#N/A</v>
      </c>
      <c r="C2450" s="892" t="s">
        <v>1309</v>
      </c>
      <c r="D2450" s="891">
        <v>43643</v>
      </c>
      <c r="E2450" s="890">
        <v>94.7</v>
      </c>
      <c r="F2450" s="889"/>
      <c r="G2450" s="888">
        <v>30</v>
      </c>
      <c r="H2450" s="887">
        <f t="shared" si="162"/>
        <v>2</v>
      </c>
      <c r="I2450" s="887">
        <v>-3.12</v>
      </c>
      <c r="J2450" s="771">
        <f t="shared" si="163"/>
        <v>3.38</v>
      </c>
      <c r="K2450" s="887">
        <v>0.26</v>
      </c>
      <c r="L2450" s="772">
        <f t="shared" si="164"/>
        <v>94.44</v>
      </c>
    </row>
    <row r="2451" spans="2:12" ht="15.75" x14ac:dyDescent="0.25">
      <c r="B2451" s="893" t="e">
        <v>#N/A</v>
      </c>
      <c r="C2451" s="892" t="s">
        <v>1310</v>
      </c>
      <c r="D2451" s="891">
        <v>43713</v>
      </c>
      <c r="E2451" s="890">
        <v>69.400000000000006</v>
      </c>
      <c r="F2451" s="889"/>
      <c r="G2451" s="888">
        <v>30</v>
      </c>
      <c r="H2451" s="887">
        <f t="shared" si="162"/>
        <v>2</v>
      </c>
      <c r="I2451" s="887">
        <v>-2.2800000000000002</v>
      </c>
      <c r="J2451" s="771">
        <f t="shared" si="163"/>
        <v>2.4700000000000002</v>
      </c>
      <c r="K2451" s="887">
        <v>0.19</v>
      </c>
      <c r="L2451" s="772">
        <f t="shared" si="164"/>
        <v>69.210000000000008</v>
      </c>
    </row>
    <row r="2452" spans="2:12" ht="15.75" x14ac:dyDescent="0.25">
      <c r="B2452" s="893" t="e">
        <v>#N/A</v>
      </c>
      <c r="C2452" s="892" t="s">
        <v>1311</v>
      </c>
      <c r="D2452" s="891">
        <v>43889</v>
      </c>
      <c r="E2452" s="890">
        <v>98.75</v>
      </c>
      <c r="F2452" s="889"/>
      <c r="G2452" s="888">
        <v>30</v>
      </c>
      <c r="H2452" s="887">
        <f t="shared" si="162"/>
        <v>1</v>
      </c>
      <c r="I2452" s="887">
        <v>-3.24</v>
      </c>
      <c r="J2452" s="771">
        <f t="shared" si="163"/>
        <v>3.5100000000000002</v>
      </c>
      <c r="K2452" s="887">
        <v>0.27</v>
      </c>
      <c r="L2452" s="772">
        <f t="shared" si="164"/>
        <v>98.48</v>
      </c>
    </row>
    <row r="2453" spans="2:12" ht="15.75" x14ac:dyDescent="0.25">
      <c r="B2453" s="893" t="e">
        <v>#N/A</v>
      </c>
      <c r="C2453" s="892" t="s">
        <v>1312</v>
      </c>
      <c r="D2453" s="891">
        <v>43835</v>
      </c>
      <c r="E2453" s="890">
        <v>37.57</v>
      </c>
      <c r="F2453" s="889"/>
      <c r="G2453" s="888">
        <v>30</v>
      </c>
      <c r="H2453" s="887">
        <f t="shared" si="162"/>
        <v>1</v>
      </c>
      <c r="I2453" s="887">
        <v>-1.2000000000000002</v>
      </c>
      <c r="J2453" s="771">
        <f t="shared" si="163"/>
        <v>1.3000000000000003</v>
      </c>
      <c r="K2453" s="887">
        <v>0.1</v>
      </c>
      <c r="L2453" s="772">
        <f t="shared" si="164"/>
        <v>37.47</v>
      </c>
    </row>
    <row r="2454" spans="2:12" ht="15.75" x14ac:dyDescent="0.25">
      <c r="B2454" s="893" t="e">
        <v>#N/A</v>
      </c>
      <c r="C2454" s="892" t="s">
        <v>1313</v>
      </c>
      <c r="D2454" s="891">
        <v>43872</v>
      </c>
      <c r="E2454" s="890">
        <v>59.07</v>
      </c>
      <c r="F2454" s="889"/>
      <c r="G2454" s="888">
        <v>30</v>
      </c>
      <c r="H2454" s="887">
        <f t="shared" si="162"/>
        <v>1</v>
      </c>
      <c r="I2454" s="887">
        <v>-1.92</v>
      </c>
      <c r="J2454" s="771">
        <f t="shared" si="163"/>
        <v>2.08</v>
      </c>
      <c r="K2454" s="887">
        <v>0.16</v>
      </c>
      <c r="L2454" s="772">
        <f t="shared" si="164"/>
        <v>58.910000000000004</v>
      </c>
    </row>
    <row r="2455" spans="2:12" ht="15.75" x14ac:dyDescent="0.25">
      <c r="B2455" s="893" t="e">
        <v>#N/A</v>
      </c>
      <c r="C2455" s="892" t="s">
        <v>1314</v>
      </c>
      <c r="D2455" s="891">
        <v>43963</v>
      </c>
      <c r="E2455" s="890">
        <v>21.56</v>
      </c>
      <c r="F2455" s="889"/>
      <c r="G2455" s="888">
        <v>30</v>
      </c>
      <c r="H2455" s="887">
        <f t="shared" si="162"/>
        <v>1</v>
      </c>
      <c r="I2455" s="887">
        <v>-0.72</v>
      </c>
      <c r="J2455" s="771">
        <f t="shared" si="163"/>
        <v>0.78</v>
      </c>
      <c r="K2455" s="887">
        <v>0.06</v>
      </c>
      <c r="L2455" s="772">
        <f t="shared" si="164"/>
        <v>21.5</v>
      </c>
    </row>
    <row r="2456" spans="2:12" ht="15.75" x14ac:dyDescent="0.25">
      <c r="B2456" s="893" t="e">
        <v>#N/A</v>
      </c>
      <c r="C2456" s="892" t="s">
        <v>1315</v>
      </c>
      <c r="D2456" s="891">
        <v>44131</v>
      </c>
      <c r="E2456" s="890">
        <v>138.85</v>
      </c>
      <c r="F2456" s="889"/>
      <c r="G2456" s="888">
        <v>30</v>
      </c>
      <c r="H2456" s="887">
        <f t="shared" si="162"/>
        <v>1</v>
      </c>
      <c r="I2456" s="887">
        <v>-4.68</v>
      </c>
      <c r="J2456" s="771">
        <f t="shared" si="163"/>
        <v>5.0699999999999994</v>
      </c>
      <c r="K2456" s="887">
        <v>0.39</v>
      </c>
      <c r="L2456" s="772">
        <f t="shared" si="164"/>
        <v>138.46</v>
      </c>
    </row>
    <row r="2457" spans="2:12" ht="15.75" x14ac:dyDescent="0.25">
      <c r="B2457" s="893" t="e">
        <v>#N/A</v>
      </c>
      <c r="C2457" s="892" t="s">
        <v>539</v>
      </c>
      <c r="D2457" s="891">
        <v>43160</v>
      </c>
      <c r="E2457" s="890">
        <v>2.3199999999999998</v>
      </c>
      <c r="F2457" s="889"/>
      <c r="G2457" s="888">
        <v>20</v>
      </c>
      <c r="H2457" s="887">
        <f t="shared" si="162"/>
        <v>3</v>
      </c>
      <c r="I2457" s="887">
        <v>-0.12</v>
      </c>
      <c r="J2457" s="771">
        <f t="shared" si="163"/>
        <v>0.46</v>
      </c>
      <c r="K2457" s="887">
        <v>0.34</v>
      </c>
      <c r="L2457" s="772">
        <f t="shared" si="164"/>
        <v>1.9799999999999998</v>
      </c>
    </row>
    <row r="2458" spans="2:12" ht="15.75" x14ac:dyDescent="0.25">
      <c r="B2458" s="893" t="e">
        <v>#N/A</v>
      </c>
      <c r="C2458" s="892" t="s">
        <v>540</v>
      </c>
      <c r="D2458" s="891">
        <v>43160</v>
      </c>
      <c r="E2458" s="890">
        <v>99.1</v>
      </c>
      <c r="F2458" s="889"/>
      <c r="G2458" s="888">
        <v>20</v>
      </c>
      <c r="H2458" s="887">
        <f t="shared" si="162"/>
        <v>3</v>
      </c>
      <c r="I2458" s="887">
        <v>-4.8000000000000007</v>
      </c>
      <c r="J2458" s="771">
        <f t="shared" si="163"/>
        <v>18.399999999999999</v>
      </c>
      <c r="K2458" s="887">
        <v>13.6</v>
      </c>
      <c r="L2458" s="772">
        <f t="shared" si="164"/>
        <v>85.5</v>
      </c>
    </row>
    <row r="2459" spans="2:12" ht="15.75" x14ac:dyDescent="0.25">
      <c r="B2459" s="893" t="e">
        <v>#N/A</v>
      </c>
      <c r="C2459" s="892" t="s">
        <v>540</v>
      </c>
      <c r="D2459" s="891">
        <v>43160</v>
      </c>
      <c r="E2459" s="890">
        <v>3.79</v>
      </c>
      <c r="F2459" s="889"/>
      <c r="G2459" s="888">
        <v>20</v>
      </c>
      <c r="H2459" s="887">
        <f t="shared" si="162"/>
        <v>3</v>
      </c>
      <c r="I2459" s="887">
        <v>-0.12</v>
      </c>
      <c r="J2459" s="771">
        <f t="shared" si="163"/>
        <v>0.74</v>
      </c>
      <c r="K2459" s="887">
        <v>0.62</v>
      </c>
      <c r="L2459" s="772">
        <f t="shared" si="164"/>
        <v>3.17</v>
      </c>
    </row>
    <row r="2460" spans="2:12" ht="15.75" x14ac:dyDescent="0.25">
      <c r="B2460" s="893" t="e">
        <v>#N/A</v>
      </c>
      <c r="C2460" s="892" t="s">
        <v>539</v>
      </c>
      <c r="D2460" s="891">
        <v>43160</v>
      </c>
      <c r="E2460" s="890">
        <v>20.94</v>
      </c>
      <c r="F2460" s="889"/>
      <c r="G2460" s="888">
        <v>20</v>
      </c>
      <c r="H2460" s="887">
        <f t="shared" si="162"/>
        <v>3</v>
      </c>
      <c r="I2460" s="887">
        <v>-0.96</v>
      </c>
      <c r="J2460" s="771">
        <f t="shared" si="163"/>
        <v>3.93</v>
      </c>
      <c r="K2460" s="887">
        <v>2.97</v>
      </c>
      <c r="L2460" s="772">
        <f t="shared" si="164"/>
        <v>17.970000000000002</v>
      </c>
    </row>
    <row r="2461" spans="2:12" ht="15.75" x14ac:dyDescent="0.25">
      <c r="B2461" s="893" t="e">
        <v>#N/A</v>
      </c>
      <c r="C2461" s="892" t="s">
        <v>540</v>
      </c>
      <c r="D2461" s="891">
        <v>43160</v>
      </c>
      <c r="E2461" s="890">
        <v>102.77</v>
      </c>
      <c r="F2461" s="889"/>
      <c r="G2461" s="888">
        <v>20</v>
      </c>
      <c r="H2461" s="887">
        <f t="shared" si="162"/>
        <v>3</v>
      </c>
      <c r="I2461" s="887">
        <v>-5.04</v>
      </c>
      <c r="J2461" s="771">
        <f t="shared" si="163"/>
        <v>19.32</v>
      </c>
      <c r="K2461" s="887">
        <v>14.28</v>
      </c>
      <c r="L2461" s="772">
        <f t="shared" si="164"/>
        <v>88.49</v>
      </c>
    </row>
    <row r="2462" spans="2:12" ht="15.75" x14ac:dyDescent="0.25">
      <c r="B2462" s="893" t="e">
        <v>#N/A</v>
      </c>
      <c r="C2462" s="892" t="s">
        <v>539</v>
      </c>
      <c r="D2462" s="891">
        <v>43160</v>
      </c>
      <c r="E2462" s="890">
        <v>4.88</v>
      </c>
      <c r="F2462" s="889"/>
      <c r="G2462" s="888">
        <v>20</v>
      </c>
      <c r="H2462" s="887">
        <f t="shared" si="162"/>
        <v>3</v>
      </c>
      <c r="I2462" s="887">
        <v>-0.24</v>
      </c>
      <c r="J2462" s="771">
        <f t="shared" si="163"/>
        <v>0.92</v>
      </c>
      <c r="K2462" s="887">
        <v>0.68</v>
      </c>
      <c r="L2462" s="772">
        <f t="shared" si="164"/>
        <v>4.2</v>
      </c>
    </row>
    <row r="2463" spans="2:12" ht="15.75" x14ac:dyDescent="0.25">
      <c r="B2463" s="893" t="e">
        <v>#N/A</v>
      </c>
      <c r="C2463" s="892" t="s">
        <v>539</v>
      </c>
      <c r="D2463" s="891">
        <v>43160</v>
      </c>
      <c r="E2463" s="890">
        <v>5.85</v>
      </c>
      <c r="F2463" s="889"/>
      <c r="G2463" s="888">
        <v>20</v>
      </c>
      <c r="H2463" s="887">
        <f t="shared" si="162"/>
        <v>3</v>
      </c>
      <c r="I2463" s="887">
        <v>-0.24</v>
      </c>
      <c r="J2463" s="771">
        <f t="shared" si="163"/>
        <v>0.92</v>
      </c>
      <c r="K2463" s="887">
        <v>0.68</v>
      </c>
      <c r="L2463" s="772">
        <f t="shared" si="164"/>
        <v>5.17</v>
      </c>
    </row>
    <row r="2464" spans="2:12" ht="15.75" x14ac:dyDescent="0.25">
      <c r="B2464" s="893" t="e">
        <v>#N/A</v>
      </c>
      <c r="C2464" s="892" t="s">
        <v>539</v>
      </c>
      <c r="D2464" s="891">
        <v>43160</v>
      </c>
      <c r="E2464" s="890">
        <v>2.3199999999999998</v>
      </c>
      <c r="F2464" s="889"/>
      <c r="G2464" s="888">
        <v>20</v>
      </c>
      <c r="H2464" s="887">
        <f t="shared" si="162"/>
        <v>3</v>
      </c>
      <c r="I2464" s="887">
        <v>-0.12</v>
      </c>
      <c r="J2464" s="771">
        <f t="shared" si="163"/>
        <v>0.46</v>
      </c>
      <c r="K2464" s="887">
        <v>0.34</v>
      </c>
      <c r="L2464" s="772">
        <f t="shared" si="164"/>
        <v>1.9799999999999998</v>
      </c>
    </row>
    <row r="2465" spans="2:12" ht="15.75" x14ac:dyDescent="0.25">
      <c r="B2465" s="893" t="e">
        <v>#N/A</v>
      </c>
      <c r="C2465" s="892" t="s">
        <v>539</v>
      </c>
      <c r="D2465" s="891">
        <v>43160</v>
      </c>
      <c r="E2465" s="890">
        <v>3.47</v>
      </c>
      <c r="F2465" s="889"/>
      <c r="G2465" s="888">
        <v>20</v>
      </c>
      <c r="H2465" s="887">
        <f t="shared" si="162"/>
        <v>3</v>
      </c>
      <c r="I2465" s="887">
        <v>-0.12</v>
      </c>
      <c r="J2465" s="771">
        <f t="shared" si="163"/>
        <v>0.46</v>
      </c>
      <c r="K2465" s="887">
        <v>0.34</v>
      </c>
      <c r="L2465" s="772">
        <f t="shared" si="164"/>
        <v>3.1300000000000003</v>
      </c>
    </row>
    <row r="2466" spans="2:12" ht="15.75" x14ac:dyDescent="0.25">
      <c r="B2466" s="893" t="e">
        <v>#N/A</v>
      </c>
      <c r="C2466" s="892" t="s">
        <v>540</v>
      </c>
      <c r="D2466" s="891">
        <v>43160</v>
      </c>
      <c r="E2466" s="890">
        <v>13.01</v>
      </c>
      <c r="F2466" s="889"/>
      <c r="G2466" s="888">
        <v>20</v>
      </c>
      <c r="H2466" s="887">
        <f t="shared" si="162"/>
        <v>3</v>
      </c>
      <c r="I2466" s="887">
        <v>-0.60000000000000009</v>
      </c>
      <c r="J2466" s="771">
        <f t="shared" si="163"/>
        <v>2.2999999999999998</v>
      </c>
      <c r="K2466" s="887">
        <v>1.7</v>
      </c>
      <c r="L2466" s="772">
        <f t="shared" si="164"/>
        <v>11.31</v>
      </c>
    </row>
    <row r="2467" spans="2:12" ht="15.75" x14ac:dyDescent="0.25">
      <c r="B2467" s="893" t="e">
        <v>#N/A</v>
      </c>
      <c r="C2467" s="892" t="s">
        <v>540</v>
      </c>
      <c r="D2467" s="891">
        <v>43160</v>
      </c>
      <c r="E2467" s="890">
        <v>3.4</v>
      </c>
      <c r="F2467" s="889"/>
      <c r="G2467" s="888">
        <v>20</v>
      </c>
      <c r="H2467" s="887">
        <f t="shared" si="162"/>
        <v>3</v>
      </c>
      <c r="I2467" s="887">
        <v>-0.12</v>
      </c>
      <c r="J2467" s="771">
        <f t="shared" si="163"/>
        <v>0.46</v>
      </c>
      <c r="K2467" s="887">
        <v>0.34</v>
      </c>
      <c r="L2467" s="772">
        <f t="shared" si="164"/>
        <v>3.06</v>
      </c>
    </row>
    <row r="2468" spans="2:12" ht="15.75" x14ac:dyDescent="0.25">
      <c r="B2468" s="893" t="e">
        <v>#N/A</v>
      </c>
      <c r="C2468" s="892" t="s">
        <v>540</v>
      </c>
      <c r="D2468" s="891">
        <v>43160</v>
      </c>
      <c r="E2468" s="890">
        <v>29.99</v>
      </c>
      <c r="F2468" s="889"/>
      <c r="G2468" s="888">
        <v>20</v>
      </c>
      <c r="H2468" s="887">
        <f t="shared" si="162"/>
        <v>3</v>
      </c>
      <c r="I2468" s="887">
        <v>-1.44</v>
      </c>
      <c r="J2468" s="771">
        <f t="shared" si="163"/>
        <v>5.52</v>
      </c>
      <c r="K2468" s="887">
        <v>4.08</v>
      </c>
      <c r="L2468" s="772">
        <f t="shared" si="164"/>
        <v>25.909999999999997</v>
      </c>
    </row>
    <row r="2469" spans="2:12" ht="15.75" x14ac:dyDescent="0.25">
      <c r="B2469" s="893" t="e">
        <v>#N/A</v>
      </c>
      <c r="C2469" s="892" t="s">
        <v>540</v>
      </c>
      <c r="D2469" s="891">
        <v>43160</v>
      </c>
      <c r="E2469" s="890">
        <v>96.54</v>
      </c>
      <c r="F2469" s="889"/>
      <c r="G2469" s="888">
        <v>20</v>
      </c>
      <c r="H2469" s="887">
        <f t="shared" si="162"/>
        <v>3</v>
      </c>
      <c r="I2469" s="887">
        <v>-4.68</v>
      </c>
      <c r="J2469" s="771">
        <f t="shared" si="163"/>
        <v>17.939999999999998</v>
      </c>
      <c r="K2469" s="887">
        <v>13.26</v>
      </c>
      <c r="L2469" s="772">
        <f t="shared" si="164"/>
        <v>83.28</v>
      </c>
    </row>
    <row r="2470" spans="2:12" ht="15.75" x14ac:dyDescent="0.25">
      <c r="B2470" s="893" t="e">
        <v>#N/A</v>
      </c>
      <c r="C2470" s="892" t="s">
        <v>539</v>
      </c>
      <c r="D2470" s="891">
        <v>43160</v>
      </c>
      <c r="E2470" s="890">
        <v>38.64</v>
      </c>
      <c r="F2470" s="889"/>
      <c r="G2470" s="888">
        <v>20</v>
      </c>
      <c r="H2470" s="887">
        <f t="shared" si="162"/>
        <v>3</v>
      </c>
      <c r="I2470" s="887">
        <v>-1.92</v>
      </c>
      <c r="J2470" s="771">
        <f t="shared" si="163"/>
        <v>7.36</v>
      </c>
      <c r="K2470" s="887">
        <v>5.44</v>
      </c>
      <c r="L2470" s="772">
        <f t="shared" si="164"/>
        <v>33.200000000000003</v>
      </c>
    </row>
    <row r="2471" spans="2:12" ht="15.75" x14ac:dyDescent="0.25">
      <c r="B2471" s="893" t="e">
        <v>#N/A</v>
      </c>
      <c r="C2471" s="892" t="s">
        <v>540</v>
      </c>
      <c r="D2471" s="891">
        <v>43160</v>
      </c>
      <c r="E2471" s="890">
        <v>35.35</v>
      </c>
      <c r="F2471" s="889"/>
      <c r="G2471" s="888">
        <v>20</v>
      </c>
      <c r="H2471" s="887">
        <f t="shared" si="162"/>
        <v>3</v>
      </c>
      <c r="I2471" s="887">
        <v>-1.6800000000000002</v>
      </c>
      <c r="J2471" s="771">
        <f t="shared" si="163"/>
        <v>6.4399999999999995</v>
      </c>
      <c r="K2471" s="887">
        <v>4.76</v>
      </c>
      <c r="L2471" s="772">
        <f t="shared" si="164"/>
        <v>30.590000000000003</v>
      </c>
    </row>
    <row r="2472" spans="2:12" ht="15.75" x14ac:dyDescent="0.25">
      <c r="B2472" s="893" t="e">
        <v>#N/A</v>
      </c>
      <c r="C2472" s="892" t="s">
        <v>539</v>
      </c>
      <c r="D2472" s="891">
        <v>43252</v>
      </c>
      <c r="E2472" s="890">
        <v>151.12</v>
      </c>
      <c r="F2472" s="889"/>
      <c r="G2472" s="888">
        <v>20</v>
      </c>
      <c r="H2472" s="887">
        <f t="shared" si="162"/>
        <v>3</v>
      </c>
      <c r="I2472" s="887">
        <v>-7.4399999999999995</v>
      </c>
      <c r="J2472" s="771">
        <f t="shared" si="163"/>
        <v>26.659999999999997</v>
      </c>
      <c r="K2472" s="887">
        <v>19.22</v>
      </c>
      <c r="L2472" s="772">
        <f t="shared" si="164"/>
        <v>131.9</v>
      </c>
    </row>
    <row r="2473" spans="2:12" ht="15.75" x14ac:dyDescent="0.25">
      <c r="B2473" s="893" t="e">
        <v>#N/A</v>
      </c>
      <c r="C2473" s="892" t="s">
        <v>539</v>
      </c>
      <c r="D2473" s="891">
        <v>43252</v>
      </c>
      <c r="E2473" s="890">
        <v>2.34</v>
      </c>
      <c r="F2473" s="889"/>
      <c r="G2473" s="888">
        <v>20</v>
      </c>
      <c r="H2473" s="887">
        <f t="shared" si="162"/>
        <v>3</v>
      </c>
      <c r="I2473" s="887">
        <v>-0.12</v>
      </c>
      <c r="J2473" s="771">
        <f t="shared" si="163"/>
        <v>0.43</v>
      </c>
      <c r="K2473" s="887">
        <v>0.31</v>
      </c>
      <c r="L2473" s="772">
        <f t="shared" si="164"/>
        <v>2.0299999999999998</v>
      </c>
    </row>
    <row r="2474" spans="2:12" ht="15.75" x14ac:dyDescent="0.25">
      <c r="B2474" s="893" t="e">
        <v>#N/A</v>
      </c>
      <c r="C2474" s="892" t="s">
        <v>539</v>
      </c>
      <c r="D2474" s="891">
        <v>43252</v>
      </c>
      <c r="E2474" s="890">
        <v>1.18</v>
      </c>
      <c r="F2474" s="889"/>
      <c r="G2474" s="888">
        <v>20</v>
      </c>
      <c r="H2474" s="887">
        <f t="shared" si="162"/>
        <v>3</v>
      </c>
      <c r="I2474" s="887">
        <v>-0.12</v>
      </c>
      <c r="J2474" s="771">
        <f t="shared" si="163"/>
        <v>0.22</v>
      </c>
      <c r="K2474" s="887">
        <v>0.1</v>
      </c>
      <c r="L2474" s="772">
        <f t="shared" si="164"/>
        <v>1.0799999999999998</v>
      </c>
    </row>
    <row r="2475" spans="2:12" ht="15.75" x14ac:dyDescent="0.25">
      <c r="B2475" s="893" t="e">
        <v>#N/A</v>
      </c>
      <c r="C2475" s="892" t="s">
        <v>539</v>
      </c>
      <c r="D2475" s="891">
        <v>43252</v>
      </c>
      <c r="E2475" s="890">
        <v>3.47</v>
      </c>
      <c r="F2475" s="889"/>
      <c r="G2475" s="888">
        <v>20</v>
      </c>
      <c r="H2475" s="887">
        <f t="shared" si="162"/>
        <v>3</v>
      </c>
      <c r="I2475" s="887">
        <v>-0.12</v>
      </c>
      <c r="J2475" s="771">
        <f t="shared" si="163"/>
        <v>0.43</v>
      </c>
      <c r="K2475" s="887">
        <v>0.31</v>
      </c>
      <c r="L2475" s="772">
        <f t="shared" si="164"/>
        <v>3.16</v>
      </c>
    </row>
    <row r="2476" spans="2:12" ht="15.75" x14ac:dyDescent="0.25">
      <c r="B2476" s="893" t="e">
        <v>#N/A</v>
      </c>
      <c r="C2476" s="892" t="s">
        <v>539</v>
      </c>
      <c r="D2476" s="891">
        <v>43252</v>
      </c>
      <c r="E2476" s="890">
        <v>27.78</v>
      </c>
      <c r="F2476" s="889"/>
      <c r="G2476" s="888">
        <v>20</v>
      </c>
      <c r="H2476" s="887">
        <f t="shared" si="162"/>
        <v>3</v>
      </c>
      <c r="I2476" s="887">
        <v>-1.32</v>
      </c>
      <c r="J2476" s="771">
        <f t="shared" si="163"/>
        <v>4.7300000000000004</v>
      </c>
      <c r="K2476" s="887">
        <v>3.41</v>
      </c>
      <c r="L2476" s="772">
        <f t="shared" si="164"/>
        <v>24.37</v>
      </c>
    </row>
    <row r="2477" spans="2:12" ht="15.75" x14ac:dyDescent="0.25">
      <c r="B2477" s="893" t="e">
        <v>#N/A</v>
      </c>
      <c r="C2477" s="892" t="s">
        <v>539</v>
      </c>
      <c r="D2477" s="891">
        <v>43252</v>
      </c>
      <c r="E2477" s="890">
        <v>9.94</v>
      </c>
      <c r="F2477" s="889"/>
      <c r="G2477" s="888">
        <v>20</v>
      </c>
      <c r="H2477" s="887">
        <f t="shared" si="162"/>
        <v>3</v>
      </c>
      <c r="I2477" s="887">
        <v>-0.48</v>
      </c>
      <c r="J2477" s="771">
        <f t="shared" si="163"/>
        <v>1.72</v>
      </c>
      <c r="K2477" s="887">
        <v>1.24</v>
      </c>
      <c r="L2477" s="772">
        <f t="shared" si="164"/>
        <v>8.6999999999999993</v>
      </c>
    </row>
    <row r="2478" spans="2:12" ht="15.75" x14ac:dyDescent="0.25">
      <c r="B2478" s="893" t="e">
        <v>#N/A</v>
      </c>
      <c r="C2478" s="892" t="s">
        <v>539</v>
      </c>
      <c r="D2478" s="891">
        <v>43252</v>
      </c>
      <c r="E2478" s="890">
        <v>5.0199999999999996</v>
      </c>
      <c r="F2478" s="889"/>
      <c r="G2478" s="888">
        <v>20</v>
      </c>
      <c r="H2478" s="887">
        <f t="shared" si="162"/>
        <v>3</v>
      </c>
      <c r="I2478" s="887">
        <v>-0.24</v>
      </c>
      <c r="J2478" s="771">
        <f t="shared" si="163"/>
        <v>0.86</v>
      </c>
      <c r="K2478" s="887">
        <v>0.62</v>
      </c>
      <c r="L2478" s="772">
        <f t="shared" si="164"/>
        <v>4.3999999999999995</v>
      </c>
    </row>
    <row r="2479" spans="2:12" ht="15.75" x14ac:dyDescent="0.25">
      <c r="B2479" s="893" t="e">
        <v>#N/A</v>
      </c>
      <c r="C2479" s="892" t="s">
        <v>539</v>
      </c>
      <c r="D2479" s="891">
        <v>43252</v>
      </c>
      <c r="E2479" s="890">
        <v>10.7</v>
      </c>
      <c r="F2479" s="889"/>
      <c r="G2479" s="888">
        <v>20</v>
      </c>
      <c r="H2479" s="887">
        <f t="shared" si="162"/>
        <v>3</v>
      </c>
      <c r="I2479" s="887">
        <v>-0.48</v>
      </c>
      <c r="J2479" s="771">
        <f t="shared" si="163"/>
        <v>1.72</v>
      </c>
      <c r="K2479" s="887">
        <v>1.24</v>
      </c>
      <c r="L2479" s="772">
        <f t="shared" si="164"/>
        <v>9.4599999999999991</v>
      </c>
    </row>
    <row r="2480" spans="2:12" ht="15.75" x14ac:dyDescent="0.25">
      <c r="B2480" s="893" t="e">
        <v>#N/A</v>
      </c>
      <c r="C2480" s="892" t="s">
        <v>539</v>
      </c>
      <c r="D2480" s="891">
        <v>43252</v>
      </c>
      <c r="E2480" s="890">
        <v>56.87</v>
      </c>
      <c r="F2480" s="889"/>
      <c r="G2480" s="888">
        <v>20</v>
      </c>
      <c r="H2480" s="887">
        <f t="shared" si="162"/>
        <v>3</v>
      </c>
      <c r="I2480" s="887">
        <v>-2.7600000000000002</v>
      </c>
      <c r="J2480" s="771">
        <f t="shared" si="163"/>
        <v>9.89</v>
      </c>
      <c r="K2480" s="887">
        <v>7.13</v>
      </c>
      <c r="L2480" s="772">
        <f t="shared" si="164"/>
        <v>49.739999999999995</v>
      </c>
    </row>
    <row r="2481" spans="2:12" ht="15.75" x14ac:dyDescent="0.25">
      <c r="B2481" s="893" t="e">
        <v>#N/A</v>
      </c>
      <c r="C2481" s="892" t="s">
        <v>539</v>
      </c>
      <c r="D2481" s="891">
        <v>43252</v>
      </c>
      <c r="E2481" s="890">
        <v>2.0099999999999998</v>
      </c>
      <c r="F2481" s="889"/>
      <c r="G2481" s="888">
        <v>20</v>
      </c>
      <c r="H2481" s="887">
        <f t="shared" si="162"/>
        <v>3</v>
      </c>
      <c r="I2481" s="887">
        <v>-0.12</v>
      </c>
      <c r="J2481" s="771">
        <f t="shared" si="163"/>
        <v>0.43</v>
      </c>
      <c r="K2481" s="887">
        <v>0.31</v>
      </c>
      <c r="L2481" s="772">
        <f t="shared" si="164"/>
        <v>1.6999999999999997</v>
      </c>
    </row>
    <row r="2482" spans="2:12" ht="15.75" x14ac:dyDescent="0.25">
      <c r="B2482" s="893" t="e">
        <v>#N/A</v>
      </c>
      <c r="C2482" s="892" t="s">
        <v>539</v>
      </c>
      <c r="D2482" s="891">
        <v>43252</v>
      </c>
      <c r="E2482" s="890">
        <v>26.3</v>
      </c>
      <c r="F2482" s="889"/>
      <c r="G2482" s="888">
        <v>20</v>
      </c>
      <c r="H2482" s="887">
        <f t="shared" si="162"/>
        <v>3</v>
      </c>
      <c r="I2482" s="887">
        <v>-1.32</v>
      </c>
      <c r="J2482" s="771">
        <f t="shared" si="163"/>
        <v>4.7300000000000004</v>
      </c>
      <c r="K2482" s="887">
        <v>3.41</v>
      </c>
      <c r="L2482" s="772">
        <f t="shared" si="164"/>
        <v>22.89</v>
      </c>
    </row>
    <row r="2483" spans="2:12" ht="15.75" x14ac:dyDescent="0.25">
      <c r="B2483" s="893" t="e">
        <v>#N/A</v>
      </c>
      <c r="C2483" s="892" t="s">
        <v>539</v>
      </c>
      <c r="D2483" s="891">
        <v>43252</v>
      </c>
      <c r="E2483" s="890">
        <v>8.0399999999999991</v>
      </c>
      <c r="F2483" s="889"/>
      <c r="G2483" s="888">
        <v>20</v>
      </c>
      <c r="H2483" s="887">
        <f t="shared" si="162"/>
        <v>3</v>
      </c>
      <c r="I2483" s="887">
        <v>-0.36</v>
      </c>
      <c r="J2483" s="771">
        <f t="shared" si="163"/>
        <v>1.29</v>
      </c>
      <c r="K2483" s="887">
        <v>0.93</v>
      </c>
      <c r="L2483" s="772">
        <f t="shared" si="164"/>
        <v>7.1099999999999994</v>
      </c>
    </row>
    <row r="2484" spans="2:12" ht="15.75" x14ac:dyDescent="0.25">
      <c r="B2484" s="893" t="e">
        <v>#N/A</v>
      </c>
      <c r="C2484" s="892" t="s">
        <v>539</v>
      </c>
      <c r="D2484" s="891">
        <v>43252</v>
      </c>
      <c r="E2484" s="890">
        <v>8.0399999999999991</v>
      </c>
      <c r="F2484" s="889"/>
      <c r="G2484" s="888">
        <v>20</v>
      </c>
      <c r="H2484" s="887">
        <f t="shared" si="162"/>
        <v>3</v>
      </c>
      <c r="I2484" s="887">
        <v>-0.36</v>
      </c>
      <c r="J2484" s="771">
        <f t="shared" si="163"/>
        <v>1.29</v>
      </c>
      <c r="K2484" s="887">
        <v>0.93</v>
      </c>
      <c r="L2484" s="772">
        <f t="shared" si="164"/>
        <v>7.1099999999999994</v>
      </c>
    </row>
    <row r="2485" spans="2:12" ht="15.75" x14ac:dyDescent="0.25">
      <c r="B2485" s="893" t="e">
        <v>#N/A</v>
      </c>
      <c r="C2485" s="892" t="s">
        <v>540</v>
      </c>
      <c r="D2485" s="891">
        <v>43252</v>
      </c>
      <c r="E2485" s="890">
        <v>0.73</v>
      </c>
      <c r="F2485" s="889"/>
      <c r="G2485" s="888">
        <v>20</v>
      </c>
      <c r="H2485" s="887">
        <f t="shared" si="162"/>
        <v>3</v>
      </c>
      <c r="I2485" s="887">
        <v>0</v>
      </c>
      <c r="J2485" s="771">
        <f t="shared" si="163"/>
        <v>0</v>
      </c>
      <c r="K2485" s="887">
        <v>0</v>
      </c>
      <c r="L2485" s="772">
        <f t="shared" si="164"/>
        <v>0.73</v>
      </c>
    </row>
    <row r="2486" spans="2:12" ht="15.75" x14ac:dyDescent="0.25">
      <c r="B2486" s="893" t="e">
        <v>#N/A</v>
      </c>
      <c r="C2486" s="892" t="s">
        <v>539</v>
      </c>
      <c r="D2486" s="891">
        <v>43252</v>
      </c>
      <c r="E2486" s="890">
        <v>2.92</v>
      </c>
      <c r="F2486" s="889"/>
      <c r="G2486" s="888">
        <v>20</v>
      </c>
      <c r="H2486" s="887">
        <f t="shared" si="162"/>
        <v>3</v>
      </c>
      <c r="I2486" s="887">
        <v>-0.12</v>
      </c>
      <c r="J2486" s="771">
        <f t="shared" si="163"/>
        <v>0.43</v>
      </c>
      <c r="K2486" s="887">
        <v>0.31</v>
      </c>
      <c r="L2486" s="772">
        <f t="shared" si="164"/>
        <v>2.61</v>
      </c>
    </row>
    <row r="2487" spans="2:12" ht="15.75" x14ac:dyDescent="0.25">
      <c r="B2487" s="893" t="e">
        <v>#N/A</v>
      </c>
      <c r="C2487" s="892" t="s">
        <v>539</v>
      </c>
      <c r="D2487" s="891">
        <v>43252</v>
      </c>
      <c r="E2487" s="890">
        <v>2.19</v>
      </c>
      <c r="F2487" s="889"/>
      <c r="G2487" s="888">
        <v>20</v>
      </c>
      <c r="H2487" s="887">
        <f t="shared" si="162"/>
        <v>3</v>
      </c>
      <c r="I2487" s="887">
        <v>-0.12</v>
      </c>
      <c r="J2487" s="771">
        <f t="shared" si="163"/>
        <v>0.43</v>
      </c>
      <c r="K2487" s="887">
        <v>0.31</v>
      </c>
      <c r="L2487" s="772">
        <f t="shared" si="164"/>
        <v>1.88</v>
      </c>
    </row>
    <row r="2488" spans="2:12" ht="15.75" x14ac:dyDescent="0.25">
      <c r="B2488" s="893" t="e">
        <v>#N/A</v>
      </c>
      <c r="C2488" s="892" t="s">
        <v>539</v>
      </c>
      <c r="D2488" s="891">
        <v>43344</v>
      </c>
      <c r="E2488" s="890">
        <v>5.82</v>
      </c>
      <c r="F2488" s="889"/>
      <c r="G2488" s="888">
        <v>20</v>
      </c>
      <c r="H2488" s="887">
        <f t="shared" si="162"/>
        <v>3</v>
      </c>
      <c r="I2488" s="887">
        <v>-0.24</v>
      </c>
      <c r="J2488" s="771">
        <f t="shared" si="163"/>
        <v>0.8</v>
      </c>
      <c r="K2488" s="887">
        <v>0.56000000000000005</v>
      </c>
      <c r="L2488" s="772">
        <f t="shared" si="164"/>
        <v>5.26</v>
      </c>
    </row>
    <row r="2489" spans="2:12" ht="15.75" x14ac:dyDescent="0.25">
      <c r="B2489" s="893" t="e">
        <v>#N/A</v>
      </c>
      <c r="C2489" s="892" t="s">
        <v>539</v>
      </c>
      <c r="D2489" s="891">
        <v>43344</v>
      </c>
      <c r="E2489" s="890">
        <v>16.84</v>
      </c>
      <c r="F2489" s="889"/>
      <c r="G2489" s="888">
        <v>20</v>
      </c>
      <c r="H2489" s="887">
        <f t="shared" si="162"/>
        <v>3</v>
      </c>
      <c r="I2489" s="887">
        <v>-0.84000000000000008</v>
      </c>
      <c r="J2489" s="771">
        <f t="shared" si="163"/>
        <v>2.8</v>
      </c>
      <c r="K2489" s="887">
        <v>1.96</v>
      </c>
      <c r="L2489" s="772">
        <f t="shared" si="164"/>
        <v>14.879999999999999</v>
      </c>
    </row>
    <row r="2490" spans="2:12" ht="15.75" x14ac:dyDescent="0.25">
      <c r="B2490" s="893" t="e">
        <v>#N/A</v>
      </c>
      <c r="C2490" s="892" t="s">
        <v>539</v>
      </c>
      <c r="D2490" s="891">
        <v>43344</v>
      </c>
      <c r="E2490" s="890">
        <v>12.66</v>
      </c>
      <c r="F2490" s="889"/>
      <c r="G2490" s="888">
        <v>20</v>
      </c>
      <c r="H2490" s="887">
        <f t="shared" si="162"/>
        <v>3</v>
      </c>
      <c r="I2490" s="887">
        <v>-0.60000000000000009</v>
      </c>
      <c r="J2490" s="771">
        <f t="shared" si="163"/>
        <v>2</v>
      </c>
      <c r="K2490" s="887">
        <v>1.4</v>
      </c>
      <c r="L2490" s="772">
        <f t="shared" si="164"/>
        <v>11.26</v>
      </c>
    </row>
    <row r="2491" spans="2:12" ht="15.75" x14ac:dyDescent="0.25">
      <c r="B2491" s="893" t="e">
        <v>#N/A</v>
      </c>
      <c r="C2491" s="892" t="s">
        <v>539</v>
      </c>
      <c r="D2491" s="891">
        <v>43344</v>
      </c>
      <c r="E2491" s="890">
        <v>12.22</v>
      </c>
      <c r="F2491" s="889"/>
      <c r="G2491" s="888">
        <v>20</v>
      </c>
      <c r="H2491" s="887">
        <f t="shared" si="162"/>
        <v>3</v>
      </c>
      <c r="I2491" s="887">
        <v>-0.60000000000000009</v>
      </c>
      <c r="J2491" s="771">
        <f t="shared" si="163"/>
        <v>2</v>
      </c>
      <c r="K2491" s="887">
        <v>1.4</v>
      </c>
      <c r="L2491" s="772">
        <f t="shared" si="164"/>
        <v>10.82</v>
      </c>
    </row>
    <row r="2492" spans="2:12" ht="15.75" x14ac:dyDescent="0.25">
      <c r="B2492" s="893" t="e">
        <v>#N/A</v>
      </c>
      <c r="C2492" s="892" t="s">
        <v>539</v>
      </c>
      <c r="D2492" s="891">
        <v>43344</v>
      </c>
      <c r="E2492" s="890">
        <v>11.52</v>
      </c>
      <c r="F2492" s="889"/>
      <c r="G2492" s="888">
        <v>20</v>
      </c>
      <c r="H2492" s="887">
        <f t="shared" si="162"/>
        <v>3</v>
      </c>
      <c r="I2492" s="887">
        <v>-0.60000000000000009</v>
      </c>
      <c r="J2492" s="771">
        <f t="shared" si="163"/>
        <v>2</v>
      </c>
      <c r="K2492" s="887">
        <v>1.4</v>
      </c>
      <c r="L2492" s="772">
        <f t="shared" si="164"/>
        <v>10.119999999999999</v>
      </c>
    </row>
    <row r="2493" spans="2:12" ht="15.75" x14ac:dyDescent="0.25">
      <c r="B2493" s="893" t="e">
        <v>#N/A</v>
      </c>
      <c r="C2493" s="892" t="s">
        <v>539</v>
      </c>
      <c r="D2493" s="891">
        <v>43344</v>
      </c>
      <c r="E2493" s="890">
        <v>3.98</v>
      </c>
      <c r="F2493" s="889"/>
      <c r="G2493" s="888">
        <v>20</v>
      </c>
      <c r="H2493" s="887">
        <f t="shared" si="162"/>
        <v>3</v>
      </c>
      <c r="I2493" s="887">
        <v>-0.24</v>
      </c>
      <c r="J2493" s="771">
        <f t="shared" si="163"/>
        <v>0.8</v>
      </c>
      <c r="K2493" s="887">
        <v>0.56000000000000005</v>
      </c>
      <c r="L2493" s="772">
        <f t="shared" si="164"/>
        <v>3.42</v>
      </c>
    </row>
    <row r="2494" spans="2:12" ht="15.75" x14ac:dyDescent="0.25">
      <c r="B2494" s="893" t="e">
        <v>#N/A</v>
      </c>
      <c r="C2494" s="892" t="s">
        <v>539</v>
      </c>
      <c r="D2494" s="891">
        <v>43344</v>
      </c>
      <c r="E2494" s="890">
        <v>31.42</v>
      </c>
      <c r="F2494" s="889"/>
      <c r="G2494" s="888">
        <v>20</v>
      </c>
      <c r="H2494" s="887">
        <f t="shared" si="162"/>
        <v>3</v>
      </c>
      <c r="I2494" s="887">
        <v>-1.56</v>
      </c>
      <c r="J2494" s="771">
        <f t="shared" si="163"/>
        <v>5.2</v>
      </c>
      <c r="K2494" s="887">
        <v>3.64</v>
      </c>
      <c r="L2494" s="772">
        <f t="shared" si="164"/>
        <v>27.78</v>
      </c>
    </row>
    <row r="2495" spans="2:12" ht="15.75" x14ac:dyDescent="0.25">
      <c r="B2495" s="893" t="e">
        <v>#N/A</v>
      </c>
      <c r="C2495" s="892" t="s">
        <v>539</v>
      </c>
      <c r="D2495" s="891">
        <v>43344</v>
      </c>
      <c r="E2495" s="890">
        <v>138.77000000000001</v>
      </c>
      <c r="F2495" s="889"/>
      <c r="G2495" s="888">
        <v>20</v>
      </c>
      <c r="H2495" s="887">
        <f t="shared" si="162"/>
        <v>3</v>
      </c>
      <c r="I2495" s="887">
        <v>-6.7200000000000006</v>
      </c>
      <c r="J2495" s="771">
        <f t="shared" si="163"/>
        <v>22.4</v>
      </c>
      <c r="K2495" s="887">
        <v>15.68</v>
      </c>
      <c r="L2495" s="772">
        <f t="shared" si="164"/>
        <v>123.09</v>
      </c>
    </row>
    <row r="2496" spans="2:12" ht="15.75" x14ac:dyDescent="0.25">
      <c r="B2496" s="893" t="e">
        <v>#N/A</v>
      </c>
      <c r="C2496" s="892" t="s">
        <v>539</v>
      </c>
      <c r="D2496" s="891">
        <v>43344</v>
      </c>
      <c r="E2496" s="890">
        <v>3.47</v>
      </c>
      <c r="F2496" s="889"/>
      <c r="G2496" s="888">
        <v>20</v>
      </c>
      <c r="H2496" s="887">
        <f t="shared" si="162"/>
        <v>3</v>
      </c>
      <c r="I2496" s="887">
        <v>-0.12</v>
      </c>
      <c r="J2496" s="771">
        <f t="shared" si="163"/>
        <v>0.4</v>
      </c>
      <c r="K2496" s="887">
        <v>0.28000000000000003</v>
      </c>
      <c r="L2496" s="772">
        <f t="shared" si="164"/>
        <v>3.1900000000000004</v>
      </c>
    </row>
    <row r="2497" spans="2:12" ht="15.75" x14ac:dyDescent="0.25">
      <c r="B2497" s="893" t="e">
        <v>#N/A</v>
      </c>
      <c r="C2497" s="892" t="s">
        <v>539</v>
      </c>
      <c r="D2497" s="891">
        <v>43344</v>
      </c>
      <c r="E2497" s="890">
        <v>13.83</v>
      </c>
      <c r="F2497" s="889"/>
      <c r="G2497" s="888">
        <v>20</v>
      </c>
      <c r="H2497" s="887">
        <f t="shared" si="162"/>
        <v>3</v>
      </c>
      <c r="I2497" s="887">
        <v>-0.72</v>
      </c>
      <c r="J2497" s="771">
        <f t="shared" si="163"/>
        <v>2.4</v>
      </c>
      <c r="K2497" s="887">
        <v>1.68</v>
      </c>
      <c r="L2497" s="772">
        <f t="shared" si="164"/>
        <v>12.15</v>
      </c>
    </row>
    <row r="2498" spans="2:12" ht="15.75" x14ac:dyDescent="0.25">
      <c r="B2498" s="893" t="e">
        <v>#N/A</v>
      </c>
      <c r="C2498" s="892" t="s">
        <v>539</v>
      </c>
      <c r="D2498" s="891">
        <v>43344</v>
      </c>
      <c r="E2498" s="890">
        <v>65.37</v>
      </c>
      <c r="F2498" s="889"/>
      <c r="G2498" s="888">
        <v>20</v>
      </c>
      <c r="H2498" s="887">
        <f t="shared" si="162"/>
        <v>3</v>
      </c>
      <c r="I2498" s="887">
        <v>-3.24</v>
      </c>
      <c r="J2498" s="771">
        <f t="shared" si="163"/>
        <v>10.8</v>
      </c>
      <c r="K2498" s="887">
        <v>7.56</v>
      </c>
      <c r="L2498" s="772">
        <f t="shared" si="164"/>
        <v>57.81</v>
      </c>
    </row>
    <row r="2499" spans="2:12" ht="15.75" x14ac:dyDescent="0.25">
      <c r="B2499" s="893" t="e">
        <v>#N/A</v>
      </c>
      <c r="C2499" s="892" t="s">
        <v>539</v>
      </c>
      <c r="D2499" s="891">
        <v>43344</v>
      </c>
      <c r="E2499" s="890">
        <v>3.3</v>
      </c>
      <c r="F2499" s="889"/>
      <c r="G2499" s="888">
        <v>20</v>
      </c>
      <c r="H2499" s="887">
        <f t="shared" si="162"/>
        <v>3</v>
      </c>
      <c r="I2499" s="887">
        <v>-0.12</v>
      </c>
      <c r="J2499" s="771">
        <f t="shared" si="163"/>
        <v>0.4</v>
      </c>
      <c r="K2499" s="887">
        <v>0.28000000000000003</v>
      </c>
      <c r="L2499" s="772">
        <f t="shared" si="164"/>
        <v>3.0199999999999996</v>
      </c>
    </row>
    <row r="2500" spans="2:12" ht="15.75" x14ac:dyDescent="0.25">
      <c r="B2500" s="893" t="e">
        <v>#N/A</v>
      </c>
      <c r="C2500" s="892" t="s">
        <v>1316</v>
      </c>
      <c r="D2500" s="891">
        <v>43425</v>
      </c>
      <c r="E2500" s="890">
        <v>109.67</v>
      </c>
      <c r="F2500" s="889"/>
      <c r="G2500" s="888">
        <v>20</v>
      </c>
      <c r="H2500" s="887">
        <f t="shared" si="162"/>
        <v>3</v>
      </c>
      <c r="I2500" s="887">
        <v>-5.28</v>
      </c>
      <c r="J2500" s="771">
        <f t="shared" si="163"/>
        <v>16.28</v>
      </c>
      <c r="K2500" s="887">
        <v>11</v>
      </c>
      <c r="L2500" s="772">
        <f t="shared" si="164"/>
        <v>98.67</v>
      </c>
    </row>
    <row r="2501" spans="2:12" ht="15.75" x14ac:dyDescent="0.25">
      <c r="B2501" s="893" t="e">
        <v>#N/A</v>
      </c>
      <c r="C2501" s="892" t="s">
        <v>1317</v>
      </c>
      <c r="D2501" s="891">
        <v>43376</v>
      </c>
      <c r="E2501" s="890">
        <v>56.29</v>
      </c>
      <c r="F2501" s="889"/>
      <c r="G2501" s="888">
        <v>20</v>
      </c>
      <c r="H2501" s="887">
        <f t="shared" si="162"/>
        <v>3</v>
      </c>
      <c r="I2501" s="887">
        <v>-2.7600000000000002</v>
      </c>
      <c r="J2501" s="771">
        <f t="shared" si="163"/>
        <v>8.51</v>
      </c>
      <c r="K2501" s="887">
        <v>5.75</v>
      </c>
      <c r="L2501" s="772">
        <f t="shared" si="164"/>
        <v>50.54</v>
      </c>
    </row>
    <row r="2502" spans="2:12" ht="15.75" x14ac:dyDescent="0.25">
      <c r="B2502" s="893" t="e">
        <v>#N/A</v>
      </c>
      <c r="C2502" s="892" t="s">
        <v>539</v>
      </c>
      <c r="D2502" s="891">
        <v>43435</v>
      </c>
      <c r="E2502" s="890">
        <v>1.75</v>
      </c>
      <c r="F2502" s="889"/>
      <c r="G2502" s="888">
        <v>20</v>
      </c>
      <c r="H2502" s="887">
        <f t="shared" si="162"/>
        <v>3</v>
      </c>
      <c r="I2502" s="887">
        <v>-0.12</v>
      </c>
      <c r="J2502" s="771">
        <f t="shared" si="163"/>
        <v>0.37</v>
      </c>
      <c r="K2502" s="887">
        <v>0.25</v>
      </c>
      <c r="L2502" s="772">
        <f t="shared" si="164"/>
        <v>1.5</v>
      </c>
    </row>
    <row r="2503" spans="2:12" ht="15.75" x14ac:dyDescent="0.25">
      <c r="B2503" s="893" t="e">
        <v>#N/A</v>
      </c>
      <c r="C2503" s="892" t="s">
        <v>539</v>
      </c>
      <c r="D2503" s="891">
        <v>43435</v>
      </c>
      <c r="E2503" s="890">
        <v>5.25</v>
      </c>
      <c r="F2503" s="889"/>
      <c r="G2503" s="888">
        <v>20</v>
      </c>
      <c r="H2503" s="887">
        <f t="shared" si="162"/>
        <v>3</v>
      </c>
      <c r="I2503" s="887">
        <v>-0.24</v>
      </c>
      <c r="J2503" s="771">
        <f t="shared" si="163"/>
        <v>0.74</v>
      </c>
      <c r="K2503" s="887">
        <v>0.5</v>
      </c>
      <c r="L2503" s="772">
        <f t="shared" si="164"/>
        <v>4.75</v>
      </c>
    </row>
    <row r="2504" spans="2:12" ht="15.75" x14ac:dyDescent="0.25">
      <c r="B2504" s="893" t="e">
        <v>#N/A</v>
      </c>
      <c r="C2504" s="892" t="s">
        <v>539</v>
      </c>
      <c r="D2504" s="891">
        <v>43435</v>
      </c>
      <c r="E2504" s="890">
        <v>8.18</v>
      </c>
      <c r="F2504" s="889"/>
      <c r="G2504" s="888">
        <v>20</v>
      </c>
      <c r="H2504" s="887">
        <f t="shared" ref="H2504:H2567" si="165">IF(E2504&lt;&gt;"",IF((TestEOY-D2504)/365&gt;G2504,G2504,ROUNDUP(((TestEOY-D2504)/365),0)),"")</f>
        <v>3</v>
      </c>
      <c r="I2504" s="887">
        <v>-0.36</v>
      </c>
      <c r="J2504" s="771">
        <f t="shared" ref="J2504:J2567" si="166">K2504-I2504</f>
        <v>1.1099999999999999</v>
      </c>
      <c r="K2504" s="887">
        <v>0.75</v>
      </c>
      <c r="L2504" s="772">
        <f t="shared" ref="L2504:L2567" si="167">IFERROR(IF(K2504&gt;E2504,0,(+E2504-K2504))-F2504,"")</f>
        <v>7.43</v>
      </c>
    </row>
    <row r="2505" spans="2:12" ht="15.75" x14ac:dyDescent="0.25">
      <c r="B2505" s="893" t="e">
        <v>#N/A</v>
      </c>
      <c r="C2505" s="892" t="s">
        <v>539</v>
      </c>
      <c r="D2505" s="891">
        <v>43435</v>
      </c>
      <c r="E2505" s="890">
        <v>11.92</v>
      </c>
      <c r="F2505" s="889"/>
      <c r="G2505" s="888">
        <v>20</v>
      </c>
      <c r="H2505" s="887">
        <f t="shared" si="165"/>
        <v>3</v>
      </c>
      <c r="I2505" s="887">
        <v>-0.60000000000000009</v>
      </c>
      <c r="J2505" s="771">
        <f t="shared" si="166"/>
        <v>1.85</v>
      </c>
      <c r="K2505" s="887">
        <v>1.25</v>
      </c>
      <c r="L2505" s="772">
        <f t="shared" si="167"/>
        <v>10.67</v>
      </c>
    </row>
    <row r="2506" spans="2:12" ht="15.75" x14ac:dyDescent="0.25">
      <c r="B2506" s="893" t="e">
        <v>#N/A</v>
      </c>
      <c r="C2506" s="892" t="s">
        <v>539</v>
      </c>
      <c r="D2506" s="891">
        <v>43435</v>
      </c>
      <c r="E2506" s="890">
        <v>3.48</v>
      </c>
      <c r="F2506" s="889"/>
      <c r="G2506" s="888">
        <v>20</v>
      </c>
      <c r="H2506" s="887">
        <f t="shared" si="165"/>
        <v>3</v>
      </c>
      <c r="I2506" s="887">
        <v>-0.12</v>
      </c>
      <c r="J2506" s="771">
        <f t="shared" si="166"/>
        <v>0.37</v>
      </c>
      <c r="K2506" s="887">
        <v>0.25</v>
      </c>
      <c r="L2506" s="772">
        <f t="shared" si="167"/>
        <v>3.23</v>
      </c>
    </row>
    <row r="2507" spans="2:12" ht="15.75" x14ac:dyDescent="0.25">
      <c r="B2507" s="893" t="e">
        <v>#N/A</v>
      </c>
      <c r="C2507" s="892" t="s">
        <v>539</v>
      </c>
      <c r="D2507" s="891">
        <v>43435</v>
      </c>
      <c r="E2507" s="890">
        <v>1.75</v>
      </c>
      <c r="F2507" s="889"/>
      <c r="G2507" s="888">
        <v>20</v>
      </c>
      <c r="H2507" s="887">
        <f t="shared" si="165"/>
        <v>3</v>
      </c>
      <c r="I2507" s="887">
        <v>-0.12</v>
      </c>
      <c r="J2507" s="771">
        <f t="shared" si="166"/>
        <v>0.37</v>
      </c>
      <c r="K2507" s="887">
        <v>0.25</v>
      </c>
      <c r="L2507" s="772">
        <f t="shared" si="167"/>
        <v>1.5</v>
      </c>
    </row>
    <row r="2508" spans="2:12" ht="15.75" x14ac:dyDescent="0.25">
      <c r="B2508" s="893" t="e">
        <v>#N/A</v>
      </c>
      <c r="C2508" s="892" t="s">
        <v>539</v>
      </c>
      <c r="D2508" s="891">
        <v>43435</v>
      </c>
      <c r="E2508" s="890">
        <v>1.75</v>
      </c>
      <c r="F2508" s="889"/>
      <c r="G2508" s="888">
        <v>20</v>
      </c>
      <c r="H2508" s="887">
        <f t="shared" si="165"/>
        <v>3</v>
      </c>
      <c r="I2508" s="887">
        <v>-0.12</v>
      </c>
      <c r="J2508" s="771">
        <f t="shared" si="166"/>
        <v>0.37</v>
      </c>
      <c r="K2508" s="887">
        <v>0.25</v>
      </c>
      <c r="L2508" s="772">
        <f t="shared" si="167"/>
        <v>1.5</v>
      </c>
    </row>
    <row r="2509" spans="2:12" ht="15.75" x14ac:dyDescent="0.25">
      <c r="B2509" s="893" t="e">
        <v>#N/A</v>
      </c>
      <c r="C2509" s="892" t="s">
        <v>539</v>
      </c>
      <c r="D2509" s="891">
        <v>43435</v>
      </c>
      <c r="E2509" s="890">
        <v>3.48</v>
      </c>
      <c r="F2509" s="889"/>
      <c r="G2509" s="888">
        <v>20</v>
      </c>
      <c r="H2509" s="887">
        <f t="shared" si="165"/>
        <v>3</v>
      </c>
      <c r="I2509" s="887">
        <v>-0.12</v>
      </c>
      <c r="J2509" s="771">
        <f t="shared" si="166"/>
        <v>0.37</v>
      </c>
      <c r="K2509" s="887">
        <v>0.25</v>
      </c>
      <c r="L2509" s="772">
        <f t="shared" si="167"/>
        <v>3.23</v>
      </c>
    </row>
    <row r="2510" spans="2:12" ht="15.75" x14ac:dyDescent="0.25">
      <c r="B2510" s="893" t="e">
        <v>#N/A</v>
      </c>
      <c r="C2510" s="892" t="s">
        <v>539</v>
      </c>
      <c r="D2510" s="891">
        <v>43435</v>
      </c>
      <c r="E2510" s="890">
        <v>1.59</v>
      </c>
      <c r="F2510" s="889"/>
      <c r="G2510" s="888">
        <v>20</v>
      </c>
      <c r="H2510" s="887">
        <f t="shared" si="165"/>
        <v>3</v>
      </c>
      <c r="I2510" s="887">
        <v>-0.12</v>
      </c>
      <c r="J2510" s="771">
        <f t="shared" si="166"/>
        <v>0.37</v>
      </c>
      <c r="K2510" s="887">
        <v>0.25</v>
      </c>
      <c r="L2510" s="772">
        <f t="shared" si="167"/>
        <v>1.34</v>
      </c>
    </row>
    <row r="2511" spans="2:12" ht="15.75" x14ac:dyDescent="0.25">
      <c r="B2511" s="893" t="e">
        <v>#N/A</v>
      </c>
      <c r="C2511" s="892" t="s">
        <v>539</v>
      </c>
      <c r="D2511" s="891">
        <v>43435</v>
      </c>
      <c r="E2511" s="890">
        <v>1.75</v>
      </c>
      <c r="F2511" s="889"/>
      <c r="G2511" s="888">
        <v>20</v>
      </c>
      <c r="H2511" s="887">
        <f t="shared" si="165"/>
        <v>3</v>
      </c>
      <c r="I2511" s="887">
        <v>-0.12</v>
      </c>
      <c r="J2511" s="771">
        <f t="shared" si="166"/>
        <v>0.37</v>
      </c>
      <c r="K2511" s="887">
        <v>0.25</v>
      </c>
      <c r="L2511" s="772">
        <f t="shared" si="167"/>
        <v>1.5</v>
      </c>
    </row>
    <row r="2512" spans="2:12" ht="15.75" x14ac:dyDescent="0.25">
      <c r="B2512" s="893" t="e">
        <v>#N/A</v>
      </c>
      <c r="C2512" s="892" t="s">
        <v>539</v>
      </c>
      <c r="D2512" s="891">
        <v>43435</v>
      </c>
      <c r="E2512" s="890">
        <v>6.19</v>
      </c>
      <c r="F2512" s="889"/>
      <c r="G2512" s="888">
        <v>20</v>
      </c>
      <c r="H2512" s="887">
        <f t="shared" si="165"/>
        <v>3</v>
      </c>
      <c r="I2512" s="887">
        <v>-0.36</v>
      </c>
      <c r="J2512" s="771">
        <f t="shared" si="166"/>
        <v>0.99</v>
      </c>
      <c r="K2512" s="887">
        <v>0.63</v>
      </c>
      <c r="L2512" s="772">
        <f t="shared" si="167"/>
        <v>5.5600000000000005</v>
      </c>
    </row>
    <row r="2513" spans="2:12" ht="15.75" x14ac:dyDescent="0.25">
      <c r="B2513" s="893" t="e">
        <v>#N/A</v>
      </c>
      <c r="C2513" s="892" t="s">
        <v>539</v>
      </c>
      <c r="D2513" s="891">
        <v>43435</v>
      </c>
      <c r="E2513" s="890">
        <v>3.48</v>
      </c>
      <c r="F2513" s="889"/>
      <c r="G2513" s="888">
        <v>20</v>
      </c>
      <c r="H2513" s="887">
        <f t="shared" si="165"/>
        <v>3</v>
      </c>
      <c r="I2513" s="887">
        <v>-0.12</v>
      </c>
      <c r="J2513" s="771">
        <f t="shared" si="166"/>
        <v>0.37</v>
      </c>
      <c r="K2513" s="887">
        <v>0.25</v>
      </c>
      <c r="L2513" s="772">
        <f t="shared" si="167"/>
        <v>3.23</v>
      </c>
    </row>
    <row r="2514" spans="2:12" ht="15.75" x14ac:dyDescent="0.25">
      <c r="B2514" s="893" t="e">
        <v>#N/A</v>
      </c>
      <c r="C2514" s="892" t="s">
        <v>539</v>
      </c>
      <c r="D2514" s="891">
        <v>43435</v>
      </c>
      <c r="E2514" s="890">
        <v>4.5999999999999996</v>
      </c>
      <c r="F2514" s="889"/>
      <c r="G2514" s="888">
        <v>20</v>
      </c>
      <c r="H2514" s="887">
        <f t="shared" si="165"/>
        <v>3</v>
      </c>
      <c r="I2514" s="887">
        <v>-0.24</v>
      </c>
      <c r="J2514" s="771">
        <f t="shared" si="166"/>
        <v>0.74</v>
      </c>
      <c r="K2514" s="887">
        <v>0.5</v>
      </c>
      <c r="L2514" s="772">
        <f t="shared" si="167"/>
        <v>4.0999999999999996</v>
      </c>
    </row>
    <row r="2515" spans="2:12" ht="15.75" x14ac:dyDescent="0.25">
      <c r="B2515" s="893" t="e">
        <v>#N/A</v>
      </c>
      <c r="C2515" s="892" t="s">
        <v>539</v>
      </c>
      <c r="D2515" s="891">
        <v>43435</v>
      </c>
      <c r="E2515" s="890">
        <v>1.75</v>
      </c>
      <c r="F2515" s="889"/>
      <c r="G2515" s="888">
        <v>20</v>
      </c>
      <c r="H2515" s="887">
        <f t="shared" si="165"/>
        <v>3</v>
      </c>
      <c r="I2515" s="887">
        <v>-0.12</v>
      </c>
      <c r="J2515" s="771">
        <f t="shared" si="166"/>
        <v>0.37</v>
      </c>
      <c r="K2515" s="887">
        <v>0.25</v>
      </c>
      <c r="L2515" s="772">
        <f t="shared" si="167"/>
        <v>1.5</v>
      </c>
    </row>
    <row r="2516" spans="2:12" ht="15.75" x14ac:dyDescent="0.25">
      <c r="B2516" s="893" t="e">
        <v>#N/A</v>
      </c>
      <c r="C2516" s="892" t="s">
        <v>539</v>
      </c>
      <c r="D2516" s="891">
        <v>43435</v>
      </c>
      <c r="E2516" s="890">
        <v>3.48</v>
      </c>
      <c r="F2516" s="889"/>
      <c r="G2516" s="888">
        <v>20</v>
      </c>
      <c r="H2516" s="887">
        <f t="shared" si="165"/>
        <v>3</v>
      </c>
      <c r="I2516" s="887">
        <v>-0.12</v>
      </c>
      <c r="J2516" s="771">
        <f t="shared" si="166"/>
        <v>0.37</v>
      </c>
      <c r="K2516" s="887">
        <v>0.25</v>
      </c>
      <c r="L2516" s="772">
        <f t="shared" si="167"/>
        <v>3.23</v>
      </c>
    </row>
    <row r="2517" spans="2:12" ht="15.75" x14ac:dyDescent="0.25">
      <c r="B2517" s="893" t="e">
        <v>#N/A</v>
      </c>
      <c r="C2517" s="892" t="s">
        <v>539</v>
      </c>
      <c r="D2517" s="891">
        <v>43435</v>
      </c>
      <c r="E2517" s="890">
        <v>32.130000000000003</v>
      </c>
      <c r="F2517" s="889"/>
      <c r="G2517" s="888">
        <v>20</v>
      </c>
      <c r="H2517" s="887">
        <f t="shared" si="165"/>
        <v>3</v>
      </c>
      <c r="I2517" s="887">
        <v>-1.56</v>
      </c>
      <c r="J2517" s="771">
        <f t="shared" si="166"/>
        <v>4.8100000000000005</v>
      </c>
      <c r="K2517" s="887">
        <v>3.25</v>
      </c>
      <c r="L2517" s="772">
        <f t="shared" si="167"/>
        <v>28.880000000000003</v>
      </c>
    </row>
    <row r="2518" spans="2:12" ht="15.75" x14ac:dyDescent="0.25">
      <c r="B2518" s="893" t="e">
        <v>#N/A</v>
      </c>
      <c r="C2518" s="892" t="s">
        <v>539</v>
      </c>
      <c r="D2518" s="891">
        <v>43435</v>
      </c>
      <c r="E2518" s="890">
        <v>11.89</v>
      </c>
      <c r="F2518" s="889"/>
      <c r="G2518" s="888">
        <v>20</v>
      </c>
      <c r="H2518" s="887">
        <f t="shared" si="165"/>
        <v>3</v>
      </c>
      <c r="I2518" s="887">
        <v>-0.60000000000000009</v>
      </c>
      <c r="J2518" s="771">
        <f t="shared" si="166"/>
        <v>1.85</v>
      </c>
      <c r="K2518" s="887">
        <v>1.25</v>
      </c>
      <c r="L2518" s="772">
        <f t="shared" si="167"/>
        <v>10.64</v>
      </c>
    </row>
    <row r="2519" spans="2:12" ht="15.75" x14ac:dyDescent="0.25">
      <c r="B2519" s="893" t="e">
        <v>#N/A</v>
      </c>
      <c r="C2519" s="892" t="s">
        <v>539</v>
      </c>
      <c r="D2519" s="891">
        <v>43435</v>
      </c>
      <c r="E2519" s="890">
        <v>6.94</v>
      </c>
      <c r="F2519" s="889"/>
      <c r="G2519" s="888">
        <v>20</v>
      </c>
      <c r="H2519" s="887">
        <f t="shared" si="165"/>
        <v>3</v>
      </c>
      <c r="I2519" s="887">
        <v>-0.36</v>
      </c>
      <c r="J2519" s="771">
        <f t="shared" si="166"/>
        <v>1.1099999999999999</v>
      </c>
      <c r="K2519" s="887">
        <v>0.75</v>
      </c>
      <c r="L2519" s="772">
        <f t="shared" si="167"/>
        <v>6.19</v>
      </c>
    </row>
    <row r="2520" spans="2:12" ht="15.75" x14ac:dyDescent="0.25">
      <c r="B2520" s="893" t="e">
        <v>#N/A</v>
      </c>
      <c r="C2520" s="892" t="s">
        <v>539</v>
      </c>
      <c r="D2520" s="891">
        <v>43435</v>
      </c>
      <c r="E2520" s="890">
        <v>1.98</v>
      </c>
      <c r="F2520" s="889"/>
      <c r="G2520" s="888">
        <v>20</v>
      </c>
      <c r="H2520" s="887">
        <f t="shared" si="165"/>
        <v>3</v>
      </c>
      <c r="I2520" s="887">
        <v>-0.12</v>
      </c>
      <c r="J2520" s="771">
        <f t="shared" si="166"/>
        <v>0.37</v>
      </c>
      <c r="K2520" s="887">
        <v>0.25</v>
      </c>
      <c r="L2520" s="772">
        <f t="shared" si="167"/>
        <v>1.73</v>
      </c>
    </row>
    <row r="2521" spans="2:12" ht="15.75" x14ac:dyDescent="0.25">
      <c r="B2521" s="893" t="e">
        <v>#N/A</v>
      </c>
      <c r="C2521" s="892" t="s">
        <v>539</v>
      </c>
      <c r="D2521" s="891">
        <v>43435</v>
      </c>
      <c r="E2521" s="890">
        <v>13.26</v>
      </c>
      <c r="F2521" s="889"/>
      <c r="G2521" s="888">
        <v>20</v>
      </c>
      <c r="H2521" s="887">
        <f t="shared" si="165"/>
        <v>3</v>
      </c>
      <c r="I2521" s="887">
        <v>-0.60000000000000009</v>
      </c>
      <c r="J2521" s="771">
        <f t="shared" si="166"/>
        <v>1.85</v>
      </c>
      <c r="K2521" s="887">
        <v>1.25</v>
      </c>
      <c r="L2521" s="772">
        <f t="shared" si="167"/>
        <v>12.01</v>
      </c>
    </row>
    <row r="2522" spans="2:12" ht="15.75" x14ac:dyDescent="0.25">
      <c r="B2522" s="893" t="e">
        <v>#N/A</v>
      </c>
      <c r="C2522" s="892" t="s">
        <v>539</v>
      </c>
      <c r="D2522" s="891">
        <v>43435</v>
      </c>
      <c r="E2522" s="890">
        <v>7.66</v>
      </c>
      <c r="F2522" s="889"/>
      <c r="G2522" s="888">
        <v>20</v>
      </c>
      <c r="H2522" s="887">
        <f t="shared" si="165"/>
        <v>3</v>
      </c>
      <c r="I2522" s="887">
        <v>-0.36</v>
      </c>
      <c r="J2522" s="771">
        <f t="shared" si="166"/>
        <v>1.1099999999999999</v>
      </c>
      <c r="K2522" s="887">
        <v>0.75</v>
      </c>
      <c r="L2522" s="772">
        <f t="shared" si="167"/>
        <v>6.91</v>
      </c>
    </row>
    <row r="2523" spans="2:12" ht="15.75" x14ac:dyDescent="0.25">
      <c r="B2523" s="893" t="e">
        <v>#N/A</v>
      </c>
      <c r="C2523" s="892" t="s">
        <v>539</v>
      </c>
      <c r="D2523" s="891">
        <v>43435</v>
      </c>
      <c r="E2523" s="890">
        <v>3.18</v>
      </c>
      <c r="F2523" s="889"/>
      <c r="G2523" s="888">
        <v>20</v>
      </c>
      <c r="H2523" s="887">
        <f t="shared" si="165"/>
        <v>3</v>
      </c>
      <c r="I2523" s="887">
        <v>-0.12</v>
      </c>
      <c r="J2523" s="771">
        <f t="shared" si="166"/>
        <v>0.37</v>
      </c>
      <c r="K2523" s="887">
        <v>0.25</v>
      </c>
      <c r="L2523" s="772">
        <f t="shared" si="167"/>
        <v>2.93</v>
      </c>
    </row>
    <row r="2524" spans="2:12" ht="15.75" x14ac:dyDescent="0.25">
      <c r="B2524" s="893" t="e">
        <v>#N/A</v>
      </c>
      <c r="C2524" s="892" t="s">
        <v>539</v>
      </c>
      <c r="D2524" s="891">
        <v>43435</v>
      </c>
      <c r="E2524" s="890">
        <v>3.42</v>
      </c>
      <c r="F2524" s="889"/>
      <c r="G2524" s="888">
        <v>20</v>
      </c>
      <c r="H2524" s="887">
        <f t="shared" si="165"/>
        <v>3</v>
      </c>
      <c r="I2524" s="887">
        <v>-0.12</v>
      </c>
      <c r="J2524" s="771">
        <f t="shared" si="166"/>
        <v>0.37</v>
      </c>
      <c r="K2524" s="887">
        <v>0.25</v>
      </c>
      <c r="L2524" s="772">
        <f t="shared" si="167"/>
        <v>3.17</v>
      </c>
    </row>
    <row r="2525" spans="2:12" ht="15.75" x14ac:dyDescent="0.25">
      <c r="B2525" s="893" t="e">
        <v>#N/A</v>
      </c>
      <c r="C2525" s="892" t="s">
        <v>539</v>
      </c>
      <c r="D2525" s="891">
        <v>43435</v>
      </c>
      <c r="E2525" s="890">
        <v>3.48</v>
      </c>
      <c r="F2525" s="889"/>
      <c r="G2525" s="888">
        <v>20</v>
      </c>
      <c r="H2525" s="887">
        <f t="shared" si="165"/>
        <v>3</v>
      </c>
      <c r="I2525" s="887">
        <v>-0.12</v>
      </c>
      <c r="J2525" s="771">
        <f t="shared" si="166"/>
        <v>0.37</v>
      </c>
      <c r="K2525" s="887">
        <v>0.25</v>
      </c>
      <c r="L2525" s="772">
        <f t="shared" si="167"/>
        <v>3.23</v>
      </c>
    </row>
    <row r="2526" spans="2:12" ht="15.75" x14ac:dyDescent="0.25">
      <c r="B2526" s="893" t="e">
        <v>#N/A</v>
      </c>
      <c r="C2526" s="892" t="s">
        <v>539</v>
      </c>
      <c r="D2526" s="891">
        <v>43435</v>
      </c>
      <c r="E2526" s="890">
        <v>44.35</v>
      </c>
      <c r="F2526" s="889"/>
      <c r="G2526" s="888">
        <v>20</v>
      </c>
      <c r="H2526" s="887">
        <f t="shared" si="165"/>
        <v>3</v>
      </c>
      <c r="I2526" s="887">
        <v>-2.16</v>
      </c>
      <c r="J2526" s="771">
        <f t="shared" si="166"/>
        <v>6.66</v>
      </c>
      <c r="K2526" s="887">
        <v>4.5</v>
      </c>
      <c r="L2526" s="772">
        <f t="shared" si="167"/>
        <v>39.85</v>
      </c>
    </row>
    <row r="2527" spans="2:12" ht="15.75" x14ac:dyDescent="0.25">
      <c r="B2527" s="893" t="e">
        <v>#N/A</v>
      </c>
      <c r="C2527" s="892" t="s">
        <v>539</v>
      </c>
      <c r="D2527" s="891">
        <v>43435</v>
      </c>
      <c r="E2527" s="890">
        <v>7.48</v>
      </c>
      <c r="F2527" s="889"/>
      <c r="G2527" s="888">
        <v>20</v>
      </c>
      <c r="H2527" s="887">
        <f t="shared" si="165"/>
        <v>3</v>
      </c>
      <c r="I2527" s="887">
        <v>-0.36</v>
      </c>
      <c r="J2527" s="771">
        <f t="shared" si="166"/>
        <v>1.1099999999999999</v>
      </c>
      <c r="K2527" s="887">
        <v>0.75</v>
      </c>
      <c r="L2527" s="772">
        <f t="shared" si="167"/>
        <v>6.73</v>
      </c>
    </row>
    <row r="2528" spans="2:12" ht="15.75" x14ac:dyDescent="0.25">
      <c r="B2528" s="893" t="e">
        <v>#N/A</v>
      </c>
      <c r="C2528" s="892" t="s">
        <v>539</v>
      </c>
      <c r="D2528" s="891">
        <v>43435</v>
      </c>
      <c r="E2528" s="890">
        <v>5.25</v>
      </c>
      <c r="F2528" s="889"/>
      <c r="G2528" s="888">
        <v>20</v>
      </c>
      <c r="H2528" s="887">
        <f t="shared" si="165"/>
        <v>3</v>
      </c>
      <c r="I2528" s="887">
        <v>-0.24</v>
      </c>
      <c r="J2528" s="771">
        <f t="shared" si="166"/>
        <v>0.74</v>
      </c>
      <c r="K2528" s="887">
        <v>0.5</v>
      </c>
      <c r="L2528" s="772">
        <f t="shared" si="167"/>
        <v>4.75</v>
      </c>
    </row>
    <row r="2529" spans="2:12" ht="15.75" x14ac:dyDescent="0.25">
      <c r="B2529" s="893" t="e">
        <v>#N/A</v>
      </c>
      <c r="C2529" s="892" t="s">
        <v>539</v>
      </c>
      <c r="D2529" s="891">
        <v>43435</v>
      </c>
      <c r="E2529" s="890">
        <v>18.68</v>
      </c>
      <c r="F2529" s="889"/>
      <c r="G2529" s="888">
        <v>20</v>
      </c>
      <c r="H2529" s="887">
        <f t="shared" si="165"/>
        <v>3</v>
      </c>
      <c r="I2529" s="887">
        <v>-0.96</v>
      </c>
      <c r="J2529" s="771">
        <f t="shared" si="166"/>
        <v>2.96</v>
      </c>
      <c r="K2529" s="887">
        <v>2</v>
      </c>
      <c r="L2529" s="772">
        <f t="shared" si="167"/>
        <v>16.68</v>
      </c>
    </row>
    <row r="2530" spans="2:12" ht="15.75" x14ac:dyDescent="0.25">
      <c r="B2530" s="893" t="e">
        <v>#N/A</v>
      </c>
      <c r="C2530" s="892" t="s">
        <v>539</v>
      </c>
      <c r="D2530" s="891">
        <v>43435</v>
      </c>
      <c r="E2530" s="890">
        <v>5.23</v>
      </c>
      <c r="F2530" s="889"/>
      <c r="G2530" s="888">
        <v>20</v>
      </c>
      <c r="H2530" s="887">
        <f t="shared" si="165"/>
        <v>3</v>
      </c>
      <c r="I2530" s="887">
        <v>-0.24</v>
      </c>
      <c r="J2530" s="771">
        <f t="shared" si="166"/>
        <v>0.74</v>
      </c>
      <c r="K2530" s="887">
        <v>0.5</v>
      </c>
      <c r="L2530" s="772">
        <f t="shared" si="167"/>
        <v>4.7300000000000004</v>
      </c>
    </row>
    <row r="2531" spans="2:12" ht="15.75" x14ac:dyDescent="0.25">
      <c r="B2531" s="893" t="e">
        <v>#N/A</v>
      </c>
      <c r="C2531" s="892" t="s">
        <v>539</v>
      </c>
      <c r="D2531" s="891">
        <v>43435</v>
      </c>
      <c r="E2531" s="890">
        <v>6.7</v>
      </c>
      <c r="F2531" s="889"/>
      <c r="G2531" s="888">
        <v>20</v>
      </c>
      <c r="H2531" s="887">
        <f t="shared" si="165"/>
        <v>3</v>
      </c>
      <c r="I2531" s="887">
        <v>-0.36</v>
      </c>
      <c r="J2531" s="771">
        <f t="shared" si="166"/>
        <v>1.1099999999999999</v>
      </c>
      <c r="K2531" s="887">
        <v>0.75</v>
      </c>
      <c r="L2531" s="772">
        <f t="shared" si="167"/>
        <v>5.95</v>
      </c>
    </row>
    <row r="2532" spans="2:12" ht="15.75" x14ac:dyDescent="0.25">
      <c r="B2532" s="893" t="e">
        <v>#N/A</v>
      </c>
      <c r="C2532" s="892" t="s">
        <v>539</v>
      </c>
      <c r="D2532" s="891">
        <v>43435</v>
      </c>
      <c r="E2532" s="890">
        <v>52.01</v>
      </c>
      <c r="F2532" s="889"/>
      <c r="G2532" s="888">
        <v>20</v>
      </c>
      <c r="H2532" s="887">
        <f t="shared" si="165"/>
        <v>3</v>
      </c>
      <c r="I2532" s="887">
        <v>-2.52</v>
      </c>
      <c r="J2532" s="771">
        <f t="shared" si="166"/>
        <v>7.77</v>
      </c>
      <c r="K2532" s="887">
        <v>5.25</v>
      </c>
      <c r="L2532" s="772">
        <f t="shared" si="167"/>
        <v>46.76</v>
      </c>
    </row>
    <row r="2533" spans="2:12" ht="15.75" x14ac:dyDescent="0.25">
      <c r="B2533" s="893" t="e">
        <v>#N/A</v>
      </c>
      <c r="C2533" s="892" t="s">
        <v>539</v>
      </c>
      <c r="D2533" s="891">
        <v>43435</v>
      </c>
      <c r="E2533" s="890">
        <v>12.09</v>
      </c>
      <c r="F2533" s="889"/>
      <c r="G2533" s="888">
        <v>20</v>
      </c>
      <c r="H2533" s="887">
        <f t="shared" si="165"/>
        <v>3</v>
      </c>
      <c r="I2533" s="887">
        <v>-0.60000000000000009</v>
      </c>
      <c r="J2533" s="771">
        <f t="shared" si="166"/>
        <v>1.85</v>
      </c>
      <c r="K2533" s="887">
        <v>1.25</v>
      </c>
      <c r="L2533" s="772">
        <f t="shared" si="167"/>
        <v>10.84</v>
      </c>
    </row>
    <row r="2534" spans="2:12" ht="15.75" x14ac:dyDescent="0.25">
      <c r="B2534" s="893" t="e">
        <v>#N/A</v>
      </c>
      <c r="C2534" s="892" t="s">
        <v>539</v>
      </c>
      <c r="D2534" s="891">
        <v>43435</v>
      </c>
      <c r="E2534" s="890">
        <v>53.16</v>
      </c>
      <c r="F2534" s="889"/>
      <c r="G2534" s="888">
        <v>20</v>
      </c>
      <c r="H2534" s="887">
        <f t="shared" si="165"/>
        <v>3</v>
      </c>
      <c r="I2534" s="887">
        <v>-2.64</v>
      </c>
      <c r="J2534" s="771">
        <f t="shared" si="166"/>
        <v>8.14</v>
      </c>
      <c r="K2534" s="887">
        <v>5.5</v>
      </c>
      <c r="L2534" s="772">
        <f t="shared" si="167"/>
        <v>47.66</v>
      </c>
    </row>
    <row r="2535" spans="2:12" ht="15.75" x14ac:dyDescent="0.25">
      <c r="B2535" s="893" t="e">
        <v>#N/A</v>
      </c>
      <c r="C2535" s="892" t="s">
        <v>539</v>
      </c>
      <c r="D2535" s="891">
        <v>43435</v>
      </c>
      <c r="E2535" s="890">
        <v>48.55</v>
      </c>
      <c r="F2535" s="889"/>
      <c r="G2535" s="888">
        <v>20</v>
      </c>
      <c r="H2535" s="887">
        <f t="shared" si="165"/>
        <v>3</v>
      </c>
      <c r="I2535" s="887">
        <v>-2.52</v>
      </c>
      <c r="J2535" s="771">
        <f t="shared" si="166"/>
        <v>7.77</v>
      </c>
      <c r="K2535" s="887">
        <v>5.25</v>
      </c>
      <c r="L2535" s="772">
        <f t="shared" si="167"/>
        <v>43.3</v>
      </c>
    </row>
    <row r="2536" spans="2:12" ht="15.75" x14ac:dyDescent="0.25">
      <c r="B2536" s="893" t="e">
        <v>#N/A</v>
      </c>
      <c r="C2536" s="892" t="s">
        <v>539</v>
      </c>
      <c r="D2536" s="891">
        <v>43435</v>
      </c>
      <c r="E2536" s="890">
        <v>300.54000000000002</v>
      </c>
      <c r="F2536" s="889"/>
      <c r="G2536" s="888">
        <v>20</v>
      </c>
      <c r="H2536" s="887">
        <f t="shared" si="165"/>
        <v>3</v>
      </c>
      <c r="I2536" s="887">
        <v>-14.76</v>
      </c>
      <c r="J2536" s="771">
        <f t="shared" si="166"/>
        <v>45.36</v>
      </c>
      <c r="K2536" s="887">
        <v>30.6</v>
      </c>
      <c r="L2536" s="772">
        <f t="shared" si="167"/>
        <v>269.94</v>
      </c>
    </row>
    <row r="2537" spans="2:12" ht="15.75" x14ac:dyDescent="0.25">
      <c r="B2537" s="893" t="e">
        <v>#N/A</v>
      </c>
      <c r="C2537" s="892" t="s">
        <v>540</v>
      </c>
      <c r="D2537" s="891">
        <v>43435</v>
      </c>
      <c r="E2537" s="890">
        <v>60.51</v>
      </c>
      <c r="F2537" s="889"/>
      <c r="G2537" s="888">
        <v>20</v>
      </c>
      <c r="H2537" s="887">
        <f t="shared" si="165"/>
        <v>3</v>
      </c>
      <c r="I2537" s="887">
        <v>-3</v>
      </c>
      <c r="J2537" s="771">
        <f t="shared" si="166"/>
        <v>9.25</v>
      </c>
      <c r="K2537" s="887">
        <v>6.25</v>
      </c>
      <c r="L2537" s="772">
        <f t="shared" si="167"/>
        <v>54.26</v>
      </c>
    </row>
    <row r="2538" spans="2:12" ht="15.75" x14ac:dyDescent="0.25">
      <c r="B2538" s="893" t="e">
        <v>#N/A</v>
      </c>
      <c r="C2538" s="892" t="s">
        <v>539</v>
      </c>
      <c r="D2538" s="891">
        <v>43435</v>
      </c>
      <c r="E2538" s="890">
        <v>87.3</v>
      </c>
      <c r="F2538" s="889"/>
      <c r="G2538" s="888">
        <v>20</v>
      </c>
      <c r="H2538" s="887">
        <f t="shared" si="165"/>
        <v>3</v>
      </c>
      <c r="I2538" s="887">
        <v>-4.32</v>
      </c>
      <c r="J2538" s="771">
        <f t="shared" si="166"/>
        <v>13.32</v>
      </c>
      <c r="K2538" s="887">
        <v>9</v>
      </c>
      <c r="L2538" s="772">
        <f t="shared" si="167"/>
        <v>78.3</v>
      </c>
    </row>
    <row r="2539" spans="2:12" ht="15.75" x14ac:dyDescent="0.25">
      <c r="B2539" s="893" t="e">
        <v>#N/A</v>
      </c>
      <c r="C2539" s="892" t="s">
        <v>539</v>
      </c>
      <c r="D2539" s="891">
        <v>43435</v>
      </c>
      <c r="E2539" s="890">
        <v>78.41</v>
      </c>
      <c r="F2539" s="889"/>
      <c r="G2539" s="888">
        <v>20</v>
      </c>
      <c r="H2539" s="887">
        <f t="shared" si="165"/>
        <v>3</v>
      </c>
      <c r="I2539" s="887">
        <v>-3.84</v>
      </c>
      <c r="J2539" s="771">
        <f t="shared" si="166"/>
        <v>11.84</v>
      </c>
      <c r="K2539" s="887">
        <v>8</v>
      </c>
      <c r="L2539" s="772">
        <f t="shared" si="167"/>
        <v>70.41</v>
      </c>
    </row>
    <row r="2540" spans="2:12" ht="15.75" x14ac:dyDescent="0.25">
      <c r="B2540" s="893" t="e">
        <v>#N/A</v>
      </c>
      <c r="C2540" s="892" t="s">
        <v>539</v>
      </c>
      <c r="D2540" s="891">
        <v>43435</v>
      </c>
      <c r="E2540" s="890">
        <v>566.58000000000004</v>
      </c>
      <c r="F2540" s="889"/>
      <c r="G2540" s="888">
        <v>20</v>
      </c>
      <c r="H2540" s="887">
        <f t="shared" si="165"/>
        <v>3</v>
      </c>
      <c r="I2540" s="887">
        <v>-27.72</v>
      </c>
      <c r="J2540" s="771">
        <f t="shared" si="166"/>
        <v>85.47</v>
      </c>
      <c r="K2540" s="887">
        <v>57.75</v>
      </c>
      <c r="L2540" s="772">
        <f t="shared" si="167"/>
        <v>508.83000000000004</v>
      </c>
    </row>
    <row r="2541" spans="2:12" ht="15.75" x14ac:dyDescent="0.25">
      <c r="B2541" s="893" t="e">
        <v>#N/A</v>
      </c>
      <c r="C2541" s="892" t="s">
        <v>539</v>
      </c>
      <c r="D2541" s="891">
        <v>43435</v>
      </c>
      <c r="E2541" s="890">
        <v>206.15</v>
      </c>
      <c r="F2541" s="889"/>
      <c r="G2541" s="888">
        <v>20</v>
      </c>
      <c r="H2541" s="887">
        <f t="shared" si="165"/>
        <v>3</v>
      </c>
      <c r="I2541" s="887">
        <v>-10.08</v>
      </c>
      <c r="J2541" s="771">
        <f t="shared" si="166"/>
        <v>31.08</v>
      </c>
      <c r="K2541" s="887">
        <v>21</v>
      </c>
      <c r="L2541" s="772">
        <f t="shared" si="167"/>
        <v>185.15</v>
      </c>
    </row>
    <row r="2542" spans="2:12" ht="15.75" x14ac:dyDescent="0.25">
      <c r="B2542" s="893" t="e">
        <v>#N/A</v>
      </c>
      <c r="C2542" s="892" t="s">
        <v>539</v>
      </c>
      <c r="D2542" s="891">
        <v>43435</v>
      </c>
      <c r="E2542" s="890">
        <v>443.66</v>
      </c>
      <c r="F2542" s="889"/>
      <c r="G2542" s="888">
        <v>20</v>
      </c>
      <c r="H2542" s="887">
        <f t="shared" si="165"/>
        <v>3</v>
      </c>
      <c r="I2542" s="887">
        <v>-22.560000000000002</v>
      </c>
      <c r="J2542" s="771">
        <f t="shared" si="166"/>
        <v>69.56</v>
      </c>
      <c r="K2542" s="887">
        <v>47</v>
      </c>
      <c r="L2542" s="772">
        <f t="shared" si="167"/>
        <v>396.66</v>
      </c>
    </row>
    <row r="2543" spans="2:12" ht="15.75" x14ac:dyDescent="0.25">
      <c r="B2543" s="893" t="e">
        <v>#N/A</v>
      </c>
      <c r="C2543" s="892" t="s">
        <v>1318</v>
      </c>
      <c r="D2543" s="891">
        <v>43481</v>
      </c>
      <c r="E2543" s="890">
        <v>60.69</v>
      </c>
      <c r="F2543" s="889"/>
      <c r="G2543" s="888">
        <v>20</v>
      </c>
      <c r="H2543" s="887">
        <f t="shared" si="165"/>
        <v>2</v>
      </c>
      <c r="I2543" s="887">
        <v>-3</v>
      </c>
      <c r="J2543" s="771">
        <f t="shared" si="166"/>
        <v>8.7100000000000009</v>
      </c>
      <c r="K2543" s="887">
        <v>5.71</v>
      </c>
      <c r="L2543" s="772">
        <f t="shared" si="167"/>
        <v>54.98</v>
      </c>
    </row>
    <row r="2544" spans="2:12" ht="15.75" x14ac:dyDescent="0.25">
      <c r="B2544" s="893" t="e">
        <v>#N/A</v>
      </c>
      <c r="C2544" s="892" t="s">
        <v>539</v>
      </c>
      <c r="D2544" s="891">
        <v>43525</v>
      </c>
      <c r="E2544" s="890">
        <v>7.18</v>
      </c>
      <c r="F2544" s="889"/>
      <c r="G2544" s="888">
        <v>20</v>
      </c>
      <c r="H2544" s="887">
        <f t="shared" si="165"/>
        <v>2</v>
      </c>
      <c r="I2544" s="887">
        <v>-0.36</v>
      </c>
      <c r="J2544" s="771">
        <f t="shared" si="166"/>
        <v>1.02</v>
      </c>
      <c r="K2544" s="887">
        <v>0.66</v>
      </c>
      <c r="L2544" s="772">
        <f t="shared" si="167"/>
        <v>6.52</v>
      </c>
    </row>
    <row r="2545" spans="2:12" ht="15.75" x14ac:dyDescent="0.25">
      <c r="B2545" s="893" t="e">
        <v>#N/A</v>
      </c>
      <c r="C2545" s="892" t="s">
        <v>539</v>
      </c>
      <c r="D2545" s="891">
        <v>43525</v>
      </c>
      <c r="E2545" s="890">
        <v>8.01</v>
      </c>
      <c r="F2545" s="889"/>
      <c r="G2545" s="888">
        <v>20</v>
      </c>
      <c r="H2545" s="887">
        <f t="shared" si="165"/>
        <v>2</v>
      </c>
      <c r="I2545" s="887">
        <v>-0.36</v>
      </c>
      <c r="J2545" s="771">
        <f t="shared" si="166"/>
        <v>1.02</v>
      </c>
      <c r="K2545" s="887">
        <v>0.66</v>
      </c>
      <c r="L2545" s="772">
        <f t="shared" si="167"/>
        <v>7.35</v>
      </c>
    </row>
    <row r="2546" spans="2:12" ht="15.75" x14ac:dyDescent="0.25">
      <c r="B2546" s="893" t="e">
        <v>#N/A</v>
      </c>
      <c r="C2546" s="892" t="s">
        <v>1319</v>
      </c>
      <c r="D2546" s="891">
        <v>43556</v>
      </c>
      <c r="E2546" s="890">
        <v>0</v>
      </c>
      <c r="F2546" s="889"/>
      <c r="G2546" s="888">
        <v>20</v>
      </c>
      <c r="H2546" s="887">
        <f t="shared" si="165"/>
        <v>2</v>
      </c>
      <c r="I2546" s="887">
        <v>0</v>
      </c>
      <c r="J2546" s="771">
        <f t="shared" si="166"/>
        <v>0.18</v>
      </c>
      <c r="K2546" s="887">
        <v>0.18</v>
      </c>
      <c r="L2546" s="772">
        <f t="shared" si="167"/>
        <v>0</v>
      </c>
    </row>
    <row r="2547" spans="2:12" ht="15.75" x14ac:dyDescent="0.25">
      <c r="B2547" s="893" t="e">
        <v>#N/A</v>
      </c>
      <c r="C2547" s="892" t="s">
        <v>1320</v>
      </c>
      <c r="D2547" s="891">
        <v>43481</v>
      </c>
      <c r="E2547" s="890">
        <v>2.19</v>
      </c>
      <c r="F2547" s="889"/>
      <c r="G2547" s="888">
        <v>20</v>
      </c>
      <c r="H2547" s="887">
        <f t="shared" si="165"/>
        <v>2</v>
      </c>
      <c r="I2547" s="887">
        <v>-0.12</v>
      </c>
      <c r="J2547" s="771">
        <f t="shared" si="166"/>
        <v>0.32</v>
      </c>
      <c r="K2547" s="887">
        <v>0.2</v>
      </c>
      <c r="L2547" s="772">
        <f t="shared" si="167"/>
        <v>1.99</v>
      </c>
    </row>
    <row r="2548" spans="2:12" ht="15.75" x14ac:dyDescent="0.25">
      <c r="B2548" s="893" t="e">
        <v>#N/A</v>
      </c>
      <c r="C2548" s="892" t="s">
        <v>539</v>
      </c>
      <c r="D2548" s="891">
        <v>43617</v>
      </c>
      <c r="E2548" s="890">
        <v>12.63</v>
      </c>
      <c r="F2548" s="889"/>
      <c r="G2548" s="888">
        <v>20</v>
      </c>
      <c r="H2548" s="887">
        <f t="shared" si="165"/>
        <v>2</v>
      </c>
      <c r="I2548" s="887">
        <v>-0.60000000000000009</v>
      </c>
      <c r="J2548" s="771">
        <f t="shared" si="166"/>
        <v>1.55</v>
      </c>
      <c r="K2548" s="887">
        <v>0.95</v>
      </c>
      <c r="L2548" s="772">
        <f t="shared" si="167"/>
        <v>11.680000000000001</v>
      </c>
    </row>
    <row r="2549" spans="2:12" ht="15.75" x14ac:dyDescent="0.25">
      <c r="B2549" s="893" t="e">
        <v>#N/A</v>
      </c>
      <c r="C2549" s="892" t="s">
        <v>539</v>
      </c>
      <c r="D2549" s="891">
        <v>43617</v>
      </c>
      <c r="E2549" s="890">
        <v>3.72</v>
      </c>
      <c r="F2549" s="889"/>
      <c r="G2549" s="888">
        <v>20</v>
      </c>
      <c r="H2549" s="887">
        <f t="shared" si="165"/>
        <v>2</v>
      </c>
      <c r="I2549" s="887">
        <v>-0.24</v>
      </c>
      <c r="J2549" s="771">
        <f t="shared" si="166"/>
        <v>0.6</v>
      </c>
      <c r="K2549" s="887">
        <v>0.36</v>
      </c>
      <c r="L2549" s="772">
        <f t="shared" si="167"/>
        <v>3.3600000000000003</v>
      </c>
    </row>
    <row r="2550" spans="2:12" ht="15.75" x14ac:dyDescent="0.25">
      <c r="B2550" s="893" t="e">
        <v>#N/A</v>
      </c>
      <c r="C2550" s="892" t="s">
        <v>539</v>
      </c>
      <c r="D2550" s="891">
        <v>43617</v>
      </c>
      <c r="E2550" s="890">
        <v>4.0199999999999996</v>
      </c>
      <c r="F2550" s="889"/>
      <c r="G2550" s="888">
        <v>20</v>
      </c>
      <c r="H2550" s="887">
        <f t="shared" si="165"/>
        <v>2</v>
      </c>
      <c r="I2550" s="887">
        <v>-0.24</v>
      </c>
      <c r="J2550" s="771">
        <f t="shared" si="166"/>
        <v>0.62</v>
      </c>
      <c r="K2550" s="887">
        <v>0.38</v>
      </c>
      <c r="L2550" s="772">
        <f t="shared" si="167"/>
        <v>3.6399999999999997</v>
      </c>
    </row>
    <row r="2551" spans="2:12" ht="15.75" x14ac:dyDescent="0.25">
      <c r="B2551" s="893" t="e">
        <v>#N/A</v>
      </c>
      <c r="C2551" s="892" t="s">
        <v>539</v>
      </c>
      <c r="D2551" s="891">
        <v>43617</v>
      </c>
      <c r="E2551" s="890">
        <v>7.42</v>
      </c>
      <c r="F2551" s="889"/>
      <c r="G2551" s="888">
        <v>20</v>
      </c>
      <c r="H2551" s="887">
        <f t="shared" si="165"/>
        <v>2</v>
      </c>
      <c r="I2551" s="887">
        <v>-0.36</v>
      </c>
      <c r="J2551" s="771">
        <f t="shared" si="166"/>
        <v>0.92999999999999994</v>
      </c>
      <c r="K2551" s="887">
        <v>0.56999999999999995</v>
      </c>
      <c r="L2551" s="772">
        <f t="shared" si="167"/>
        <v>6.85</v>
      </c>
    </row>
    <row r="2552" spans="2:12" ht="15.75" x14ac:dyDescent="0.25">
      <c r="B2552" s="893" t="e">
        <v>#N/A</v>
      </c>
      <c r="C2552" s="892" t="s">
        <v>539</v>
      </c>
      <c r="D2552" s="891">
        <v>43617</v>
      </c>
      <c r="E2552" s="890">
        <v>1.35</v>
      </c>
      <c r="F2552" s="889"/>
      <c r="G2552" s="888">
        <v>20</v>
      </c>
      <c r="H2552" s="887">
        <f t="shared" si="165"/>
        <v>2</v>
      </c>
      <c r="I2552" s="887">
        <v>-0.12</v>
      </c>
      <c r="J2552" s="771">
        <f t="shared" si="166"/>
        <v>0.31</v>
      </c>
      <c r="K2552" s="887">
        <v>0.19</v>
      </c>
      <c r="L2552" s="772">
        <f t="shared" si="167"/>
        <v>1.1600000000000001</v>
      </c>
    </row>
    <row r="2553" spans="2:12" ht="15.75" x14ac:dyDescent="0.25">
      <c r="B2553" s="893" t="e">
        <v>#N/A</v>
      </c>
      <c r="C2553" s="892" t="s">
        <v>539</v>
      </c>
      <c r="D2553" s="891">
        <v>43617</v>
      </c>
      <c r="E2553" s="890">
        <v>2.5499999999999998</v>
      </c>
      <c r="F2553" s="889"/>
      <c r="G2553" s="888">
        <v>20</v>
      </c>
      <c r="H2553" s="887">
        <f t="shared" si="165"/>
        <v>2</v>
      </c>
      <c r="I2553" s="887">
        <v>-0.12</v>
      </c>
      <c r="J2553" s="771">
        <f t="shared" si="166"/>
        <v>0.31</v>
      </c>
      <c r="K2553" s="887">
        <v>0.19</v>
      </c>
      <c r="L2553" s="772">
        <f t="shared" si="167"/>
        <v>2.36</v>
      </c>
    </row>
    <row r="2554" spans="2:12" ht="15.75" x14ac:dyDescent="0.25">
      <c r="B2554" s="893" t="e">
        <v>#N/A</v>
      </c>
      <c r="C2554" s="892" t="s">
        <v>539</v>
      </c>
      <c r="D2554" s="891">
        <v>43617</v>
      </c>
      <c r="E2554" s="890">
        <v>6.54</v>
      </c>
      <c r="F2554" s="889"/>
      <c r="G2554" s="888">
        <v>20</v>
      </c>
      <c r="H2554" s="887">
        <f t="shared" si="165"/>
        <v>2</v>
      </c>
      <c r="I2554" s="887">
        <v>-0.36</v>
      </c>
      <c r="J2554" s="771">
        <f t="shared" si="166"/>
        <v>0.92999999999999994</v>
      </c>
      <c r="K2554" s="887">
        <v>0.56999999999999995</v>
      </c>
      <c r="L2554" s="772">
        <f t="shared" si="167"/>
        <v>5.97</v>
      </c>
    </row>
    <row r="2555" spans="2:12" ht="15.75" x14ac:dyDescent="0.25">
      <c r="B2555" s="893" t="e">
        <v>#N/A</v>
      </c>
      <c r="C2555" s="892" t="s">
        <v>539</v>
      </c>
      <c r="D2555" s="891">
        <v>43617</v>
      </c>
      <c r="E2555" s="890">
        <v>3.5</v>
      </c>
      <c r="F2555" s="889"/>
      <c r="G2555" s="888">
        <v>20</v>
      </c>
      <c r="H2555" s="887">
        <f t="shared" si="165"/>
        <v>2</v>
      </c>
      <c r="I2555" s="887">
        <v>-0.12</v>
      </c>
      <c r="J2555" s="771">
        <f t="shared" si="166"/>
        <v>0.31</v>
      </c>
      <c r="K2555" s="887">
        <v>0.19</v>
      </c>
      <c r="L2555" s="772">
        <f t="shared" si="167"/>
        <v>3.31</v>
      </c>
    </row>
    <row r="2556" spans="2:12" ht="15.75" x14ac:dyDescent="0.25">
      <c r="B2556" s="893" t="e">
        <v>#N/A</v>
      </c>
      <c r="C2556" s="892" t="s">
        <v>539</v>
      </c>
      <c r="D2556" s="891">
        <v>43617</v>
      </c>
      <c r="E2556" s="890">
        <v>4.0199999999999996</v>
      </c>
      <c r="F2556" s="889"/>
      <c r="G2556" s="888">
        <v>20</v>
      </c>
      <c r="H2556" s="887">
        <f t="shared" si="165"/>
        <v>2</v>
      </c>
      <c r="I2556" s="887">
        <v>-0.24</v>
      </c>
      <c r="J2556" s="771">
        <f t="shared" si="166"/>
        <v>0.62</v>
      </c>
      <c r="K2556" s="887">
        <v>0.38</v>
      </c>
      <c r="L2556" s="772">
        <f t="shared" si="167"/>
        <v>3.6399999999999997</v>
      </c>
    </row>
    <row r="2557" spans="2:12" ht="15.75" x14ac:dyDescent="0.25">
      <c r="B2557" s="893" t="e">
        <v>#N/A</v>
      </c>
      <c r="C2557" s="892" t="s">
        <v>539</v>
      </c>
      <c r="D2557" s="891">
        <v>43617</v>
      </c>
      <c r="E2557" s="890">
        <v>2.4500000000000002</v>
      </c>
      <c r="F2557" s="889"/>
      <c r="G2557" s="888">
        <v>20</v>
      </c>
      <c r="H2557" s="887">
        <f t="shared" si="165"/>
        <v>2</v>
      </c>
      <c r="I2557" s="887">
        <v>-0.12</v>
      </c>
      <c r="J2557" s="771">
        <f t="shared" si="166"/>
        <v>0.31</v>
      </c>
      <c r="K2557" s="887">
        <v>0.19</v>
      </c>
      <c r="L2557" s="772">
        <f t="shared" si="167"/>
        <v>2.2600000000000002</v>
      </c>
    </row>
    <row r="2558" spans="2:12" ht="15.75" x14ac:dyDescent="0.25">
      <c r="B2558" s="893" t="e">
        <v>#N/A</v>
      </c>
      <c r="C2558" s="892" t="s">
        <v>539</v>
      </c>
      <c r="D2558" s="891">
        <v>43617</v>
      </c>
      <c r="E2558" s="890">
        <v>6.95</v>
      </c>
      <c r="F2558" s="889"/>
      <c r="G2558" s="888">
        <v>20</v>
      </c>
      <c r="H2558" s="887">
        <f t="shared" si="165"/>
        <v>2</v>
      </c>
      <c r="I2558" s="887">
        <v>-0.36</v>
      </c>
      <c r="J2558" s="771">
        <f t="shared" si="166"/>
        <v>0.92999999999999994</v>
      </c>
      <c r="K2558" s="887">
        <v>0.56999999999999995</v>
      </c>
      <c r="L2558" s="772">
        <f t="shared" si="167"/>
        <v>6.38</v>
      </c>
    </row>
    <row r="2559" spans="2:12" ht="15.75" x14ac:dyDescent="0.25">
      <c r="B2559" s="893" t="e">
        <v>#N/A</v>
      </c>
      <c r="C2559" s="892" t="s">
        <v>539</v>
      </c>
      <c r="D2559" s="891">
        <v>43617</v>
      </c>
      <c r="E2559" s="890">
        <v>14.07</v>
      </c>
      <c r="F2559" s="889"/>
      <c r="G2559" s="888">
        <v>20</v>
      </c>
      <c r="H2559" s="887">
        <f t="shared" si="165"/>
        <v>2</v>
      </c>
      <c r="I2559" s="887">
        <v>-0.72</v>
      </c>
      <c r="J2559" s="771">
        <f t="shared" si="166"/>
        <v>1.8599999999999999</v>
      </c>
      <c r="K2559" s="887">
        <v>1.1399999999999999</v>
      </c>
      <c r="L2559" s="772">
        <f t="shared" si="167"/>
        <v>12.93</v>
      </c>
    </row>
    <row r="2560" spans="2:12" ht="15.75" x14ac:dyDescent="0.25">
      <c r="B2560" s="893" t="e">
        <v>#N/A</v>
      </c>
      <c r="C2560" s="892" t="s">
        <v>539</v>
      </c>
      <c r="D2560" s="891">
        <v>43617</v>
      </c>
      <c r="E2560" s="890">
        <v>13.46</v>
      </c>
      <c r="F2560" s="889"/>
      <c r="G2560" s="888">
        <v>20</v>
      </c>
      <c r="H2560" s="887">
        <f t="shared" si="165"/>
        <v>2</v>
      </c>
      <c r="I2560" s="887">
        <v>-0.72</v>
      </c>
      <c r="J2560" s="771">
        <f t="shared" si="166"/>
        <v>1.8499999999999999</v>
      </c>
      <c r="K2560" s="887">
        <v>1.1299999999999999</v>
      </c>
      <c r="L2560" s="772">
        <f t="shared" si="167"/>
        <v>12.330000000000002</v>
      </c>
    </row>
    <row r="2561" spans="2:12" ht="15.75" x14ac:dyDescent="0.25">
      <c r="B2561" s="893" t="e">
        <v>#N/A</v>
      </c>
      <c r="C2561" s="892" t="s">
        <v>539</v>
      </c>
      <c r="D2561" s="891">
        <v>43617</v>
      </c>
      <c r="E2561" s="890">
        <v>2.46</v>
      </c>
      <c r="F2561" s="889"/>
      <c r="G2561" s="888">
        <v>20</v>
      </c>
      <c r="H2561" s="887">
        <f t="shared" si="165"/>
        <v>2</v>
      </c>
      <c r="I2561" s="887">
        <v>-0.12</v>
      </c>
      <c r="J2561" s="771">
        <f t="shared" si="166"/>
        <v>0.31</v>
      </c>
      <c r="K2561" s="887">
        <v>0.19</v>
      </c>
      <c r="L2561" s="772">
        <f t="shared" si="167"/>
        <v>2.27</v>
      </c>
    </row>
    <row r="2562" spans="2:12" ht="15.75" x14ac:dyDescent="0.25">
      <c r="B2562" s="893" t="e">
        <v>#N/A</v>
      </c>
      <c r="C2562" s="892" t="s">
        <v>539</v>
      </c>
      <c r="D2562" s="891">
        <v>43617</v>
      </c>
      <c r="E2562" s="890">
        <v>3.2</v>
      </c>
      <c r="F2562" s="889"/>
      <c r="G2562" s="888">
        <v>20</v>
      </c>
      <c r="H2562" s="887">
        <f t="shared" si="165"/>
        <v>2</v>
      </c>
      <c r="I2562" s="887">
        <v>-0.12</v>
      </c>
      <c r="J2562" s="771">
        <f t="shared" si="166"/>
        <v>0.31</v>
      </c>
      <c r="K2562" s="887">
        <v>0.19</v>
      </c>
      <c r="L2562" s="772">
        <f t="shared" si="167"/>
        <v>3.0100000000000002</v>
      </c>
    </row>
    <row r="2563" spans="2:12" ht="15.75" x14ac:dyDescent="0.25">
      <c r="B2563" s="893" t="e">
        <v>#N/A</v>
      </c>
      <c r="C2563" s="892" t="s">
        <v>539</v>
      </c>
      <c r="D2563" s="891">
        <v>43617</v>
      </c>
      <c r="E2563" s="890">
        <v>5.63</v>
      </c>
      <c r="F2563" s="889"/>
      <c r="G2563" s="888">
        <v>20</v>
      </c>
      <c r="H2563" s="887">
        <f t="shared" si="165"/>
        <v>2</v>
      </c>
      <c r="I2563" s="887">
        <v>-0.24</v>
      </c>
      <c r="J2563" s="771">
        <f t="shared" si="166"/>
        <v>0.62</v>
      </c>
      <c r="K2563" s="887">
        <v>0.38</v>
      </c>
      <c r="L2563" s="772">
        <f t="shared" si="167"/>
        <v>5.25</v>
      </c>
    </row>
    <row r="2564" spans="2:12" ht="15.75" x14ac:dyDescent="0.25">
      <c r="B2564" s="893" t="e">
        <v>#N/A</v>
      </c>
      <c r="C2564" s="892" t="s">
        <v>539</v>
      </c>
      <c r="D2564" s="891">
        <v>43617</v>
      </c>
      <c r="E2564" s="890">
        <v>5.72</v>
      </c>
      <c r="F2564" s="889"/>
      <c r="G2564" s="888">
        <v>20</v>
      </c>
      <c r="H2564" s="887">
        <f t="shared" si="165"/>
        <v>2</v>
      </c>
      <c r="I2564" s="887">
        <v>-0.24</v>
      </c>
      <c r="J2564" s="771">
        <f t="shared" si="166"/>
        <v>0.62</v>
      </c>
      <c r="K2564" s="887">
        <v>0.38</v>
      </c>
      <c r="L2564" s="772">
        <f t="shared" si="167"/>
        <v>5.34</v>
      </c>
    </row>
    <row r="2565" spans="2:12" ht="15.75" x14ac:dyDescent="0.25">
      <c r="B2565" s="893" t="e">
        <v>#N/A</v>
      </c>
      <c r="C2565" s="892" t="s">
        <v>539</v>
      </c>
      <c r="D2565" s="891">
        <v>43617</v>
      </c>
      <c r="E2565" s="890">
        <v>18.420000000000002</v>
      </c>
      <c r="F2565" s="889"/>
      <c r="G2565" s="888">
        <v>20</v>
      </c>
      <c r="H2565" s="887">
        <f t="shared" si="165"/>
        <v>2</v>
      </c>
      <c r="I2565" s="887">
        <v>-0.96</v>
      </c>
      <c r="J2565" s="771">
        <f t="shared" si="166"/>
        <v>2.48</v>
      </c>
      <c r="K2565" s="887">
        <v>1.52</v>
      </c>
      <c r="L2565" s="772">
        <f t="shared" si="167"/>
        <v>16.900000000000002</v>
      </c>
    </row>
    <row r="2566" spans="2:12" ht="15.75" x14ac:dyDescent="0.25">
      <c r="B2566" s="893" t="e">
        <v>#N/A</v>
      </c>
      <c r="C2566" s="892" t="s">
        <v>539</v>
      </c>
      <c r="D2566" s="891">
        <v>43617</v>
      </c>
      <c r="E2566" s="890">
        <v>30.71</v>
      </c>
      <c r="F2566" s="889"/>
      <c r="G2566" s="888">
        <v>20</v>
      </c>
      <c r="H2566" s="887">
        <f t="shared" si="165"/>
        <v>2</v>
      </c>
      <c r="I2566" s="887">
        <v>-1.56</v>
      </c>
      <c r="J2566" s="771">
        <f t="shared" si="166"/>
        <v>4.03</v>
      </c>
      <c r="K2566" s="887">
        <v>2.4700000000000002</v>
      </c>
      <c r="L2566" s="772">
        <f t="shared" si="167"/>
        <v>28.240000000000002</v>
      </c>
    </row>
    <row r="2567" spans="2:12" ht="15.75" x14ac:dyDescent="0.25">
      <c r="B2567" s="893" t="e">
        <v>#N/A</v>
      </c>
      <c r="C2567" s="892" t="s">
        <v>539</v>
      </c>
      <c r="D2567" s="891">
        <v>43617</v>
      </c>
      <c r="E2567" s="890">
        <v>3.87</v>
      </c>
      <c r="F2567" s="889"/>
      <c r="G2567" s="888">
        <v>20</v>
      </c>
      <c r="H2567" s="887">
        <f t="shared" si="165"/>
        <v>2</v>
      </c>
      <c r="I2567" s="887">
        <v>-0.24</v>
      </c>
      <c r="J2567" s="771">
        <f t="shared" si="166"/>
        <v>0.62</v>
      </c>
      <c r="K2567" s="887">
        <v>0.38</v>
      </c>
      <c r="L2567" s="772">
        <f t="shared" si="167"/>
        <v>3.49</v>
      </c>
    </row>
    <row r="2568" spans="2:12" ht="15.75" x14ac:dyDescent="0.25">
      <c r="B2568" s="893" t="e">
        <v>#N/A</v>
      </c>
      <c r="C2568" s="892" t="s">
        <v>539</v>
      </c>
      <c r="D2568" s="891">
        <v>43617</v>
      </c>
      <c r="E2568" s="890">
        <v>1.93</v>
      </c>
      <c r="F2568" s="889"/>
      <c r="G2568" s="888">
        <v>20</v>
      </c>
      <c r="H2568" s="887">
        <f t="shared" ref="H2568:H2631" si="168">IF(E2568&lt;&gt;"",IF((TestEOY-D2568)/365&gt;G2568,G2568,ROUNDUP(((TestEOY-D2568)/365),0)),"")</f>
        <v>2</v>
      </c>
      <c r="I2568" s="887">
        <v>-0.12</v>
      </c>
      <c r="J2568" s="771">
        <f t="shared" ref="J2568:J2631" si="169">K2568-I2568</f>
        <v>0.31</v>
      </c>
      <c r="K2568" s="887">
        <v>0.19</v>
      </c>
      <c r="L2568" s="772">
        <f t="shared" ref="L2568:L2631" si="170">IFERROR(IF(K2568&gt;E2568,0,(+E2568-K2568))-F2568,"")</f>
        <v>1.74</v>
      </c>
    </row>
    <row r="2569" spans="2:12" ht="15.75" x14ac:dyDescent="0.25">
      <c r="B2569" s="893" t="e">
        <v>#N/A</v>
      </c>
      <c r="C2569" s="892" t="s">
        <v>539</v>
      </c>
      <c r="D2569" s="891">
        <v>43617</v>
      </c>
      <c r="E2569" s="890">
        <v>2.17</v>
      </c>
      <c r="F2569" s="889"/>
      <c r="G2569" s="888">
        <v>20</v>
      </c>
      <c r="H2569" s="887">
        <f t="shared" si="168"/>
        <v>2</v>
      </c>
      <c r="I2569" s="887">
        <v>-0.12</v>
      </c>
      <c r="J2569" s="771">
        <f t="shared" si="169"/>
        <v>0.31</v>
      </c>
      <c r="K2569" s="887">
        <v>0.19</v>
      </c>
      <c r="L2569" s="772">
        <f t="shared" si="170"/>
        <v>1.98</v>
      </c>
    </row>
    <row r="2570" spans="2:12" ht="15.75" x14ac:dyDescent="0.25">
      <c r="B2570" s="893" t="e">
        <v>#N/A</v>
      </c>
      <c r="C2570" s="892" t="s">
        <v>539</v>
      </c>
      <c r="D2570" s="891">
        <v>43617</v>
      </c>
      <c r="E2570" s="890">
        <v>10.29</v>
      </c>
      <c r="F2570" s="889"/>
      <c r="G2570" s="888">
        <v>20</v>
      </c>
      <c r="H2570" s="887">
        <f t="shared" si="168"/>
        <v>2</v>
      </c>
      <c r="I2570" s="887">
        <v>-0.48</v>
      </c>
      <c r="J2570" s="771">
        <f t="shared" si="169"/>
        <v>1.24</v>
      </c>
      <c r="K2570" s="887">
        <v>0.76</v>
      </c>
      <c r="L2570" s="772">
        <f t="shared" si="170"/>
        <v>9.5299999999999994</v>
      </c>
    </row>
    <row r="2571" spans="2:12" ht="15.75" x14ac:dyDescent="0.25">
      <c r="B2571" s="893" t="e">
        <v>#N/A</v>
      </c>
      <c r="C2571" s="892" t="s">
        <v>539</v>
      </c>
      <c r="D2571" s="891">
        <v>43617</v>
      </c>
      <c r="E2571" s="890">
        <v>34.89</v>
      </c>
      <c r="F2571" s="889"/>
      <c r="G2571" s="888">
        <v>20</v>
      </c>
      <c r="H2571" s="887">
        <f t="shared" si="168"/>
        <v>2</v>
      </c>
      <c r="I2571" s="887">
        <v>-1.6800000000000002</v>
      </c>
      <c r="J2571" s="771">
        <f t="shared" si="169"/>
        <v>4.34</v>
      </c>
      <c r="K2571" s="887">
        <v>2.66</v>
      </c>
      <c r="L2571" s="772">
        <f t="shared" si="170"/>
        <v>32.230000000000004</v>
      </c>
    </row>
    <row r="2572" spans="2:12" ht="15.75" x14ac:dyDescent="0.25">
      <c r="B2572" s="893" t="e">
        <v>#N/A</v>
      </c>
      <c r="C2572" s="892" t="s">
        <v>539</v>
      </c>
      <c r="D2572" s="891">
        <v>43617</v>
      </c>
      <c r="E2572" s="890">
        <v>5.34</v>
      </c>
      <c r="F2572" s="889"/>
      <c r="G2572" s="888">
        <v>20</v>
      </c>
      <c r="H2572" s="887">
        <f t="shared" si="168"/>
        <v>2</v>
      </c>
      <c r="I2572" s="887">
        <v>-0.24</v>
      </c>
      <c r="J2572" s="771">
        <f t="shared" si="169"/>
        <v>0.62</v>
      </c>
      <c r="K2572" s="887">
        <v>0.38</v>
      </c>
      <c r="L2572" s="772">
        <f t="shared" si="170"/>
        <v>4.96</v>
      </c>
    </row>
    <row r="2573" spans="2:12" ht="15.75" x14ac:dyDescent="0.25">
      <c r="B2573" s="893" t="e">
        <v>#N/A</v>
      </c>
      <c r="C2573" s="892" t="s">
        <v>539</v>
      </c>
      <c r="D2573" s="891">
        <v>43617</v>
      </c>
      <c r="E2573" s="890">
        <v>4.51</v>
      </c>
      <c r="F2573" s="889"/>
      <c r="G2573" s="888">
        <v>20</v>
      </c>
      <c r="H2573" s="887">
        <f t="shared" si="168"/>
        <v>2</v>
      </c>
      <c r="I2573" s="887">
        <v>-0.24</v>
      </c>
      <c r="J2573" s="771">
        <f t="shared" si="169"/>
        <v>0.62</v>
      </c>
      <c r="K2573" s="887">
        <v>0.38</v>
      </c>
      <c r="L2573" s="772">
        <f t="shared" si="170"/>
        <v>4.13</v>
      </c>
    </row>
    <row r="2574" spans="2:12" ht="15.75" x14ac:dyDescent="0.25">
      <c r="B2574" s="893" t="e">
        <v>#N/A</v>
      </c>
      <c r="C2574" s="892" t="s">
        <v>539</v>
      </c>
      <c r="D2574" s="891">
        <v>43617</v>
      </c>
      <c r="E2574" s="890">
        <v>9.08</v>
      </c>
      <c r="F2574" s="889"/>
      <c r="G2574" s="888">
        <v>20</v>
      </c>
      <c r="H2574" s="887">
        <f t="shared" si="168"/>
        <v>2</v>
      </c>
      <c r="I2574" s="887">
        <v>-0.48</v>
      </c>
      <c r="J2574" s="771">
        <f t="shared" si="169"/>
        <v>1.24</v>
      </c>
      <c r="K2574" s="887">
        <v>0.76</v>
      </c>
      <c r="L2574" s="772">
        <f t="shared" si="170"/>
        <v>8.32</v>
      </c>
    </row>
    <row r="2575" spans="2:12" ht="15.75" x14ac:dyDescent="0.25">
      <c r="B2575" s="893" t="e">
        <v>#N/A</v>
      </c>
      <c r="C2575" s="892" t="s">
        <v>539</v>
      </c>
      <c r="D2575" s="891">
        <v>43617</v>
      </c>
      <c r="E2575" s="890">
        <v>9.99</v>
      </c>
      <c r="F2575" s="889"/>
      <c r="G2575" s="888">
        <v>20</v>
      </c>
      <c r="H2575" s="887">
        <f t="shared" si="168"/>
        <v>2</v>
      </c>
      <c r="I2575" s="887">
        <v>-0.48</v>
      </c>
      <c r="J2575" s="771">
        <f t="shared" si="169"/>
        <v>1.24</v>
      </c>
      <c r="K2575" s="887">
        <v>0.76</v>
      </c>
      <c r="L2575" s="772">
        <f t="shared" si="170"/>
        <v>9.23</v>
      </c>
    </row>
    <row r="2576" spans="2:12" ht="15.75" x14ac:dyDescent="0.25">
      <c r="B2576" s="893" t="e">
        <v>#N/A</v>
      </c>
      <c r="C2576" s="892" t="s">
        <v>539</v>
      </c>
      <c r="D2576" s="891">
        <v>43617</v>
      </c>
      <c r="E2576" s="890">
        <v>45.61</v>
      </c>
      <c r="F2576" s="889"/>
      <c r="G2576" s="888">
        <v>20</v>
      </c>
      <c r="H2576" s="887">
        <f t="shared" si="168"/>
        <v>2</v>
      </c>
      <c r="I2576" s="887">
        <v>-2.2800000000000002</v>
      </c>
      <c r="J2576" s="771">
        <f t="shared" si="169"/>
        <v>5.8900000000000006</v>
      </c>
      <c r="K2576" s="887">
        <v>3.61</v>
      </c>
      <c r="L2576" s="772">
        <f t="shared" si="170"/>
        <v>42</v>
      </c>
    </row>
    <row r="2577" spans="2:12" ht="15.75" x14ac:dyDescent="0.25">
      <c r="B2577" s="893" t="e">
        <v>#N/A</v>
      </c>
      <c r="C2577" s="892" t="s">
        <v>539</v>
      </c>
      <c r="D2577" s="891">
        <v>43617</v>
      </c>
      <c r="E2577" s="890">
        <v>2.63</v>
      </c>
      <c r="F2577" s="889"/>
      <c r="G2577" s="888">
        <v>20</v>
      </c>
      <c r="H2577" s="887">
        <f t="shared" si="168"/>
        <v>2</v>
      </c>
      <c r="I2577" s="887">
        <v>-0.12</v>
      </c>
      <c r="J2577" s="771">
        <f t="shared" si="169"/>
        <v>0.31</v>
      </c>
      <c r="K2577" s="887">
        <v>0.19</v>
      </c>
      <c r="L2577" s="772">
        <f t="shared" si="170"/>
        <v>2.44</v>
      </c>
    </row>
    <row r="2578" spans="2:12" ht="15.75" x14ac:dyDescent="0.25">
      <c r="B2578" s="893" t="e">
        <v>#N/A</v>
      </c>
      <c r="C2578" s="892" t="s">
        <v>539</v>
      </c>
      <c r="D2578" s="891">
        <v>43617</v>
      </c>
      <c r="E2578" s="890">
        <v>22.37</v>
      </c>
      <c r="F2578" s="889"/>
      <c r="G2578" s="888">
        <v>20</v>
      </c>
      <c r="H2578" s="887">
        <f t="shared" si="168"/>
        <v>2</v>
      </c>
      <c r="I2578" s="887">
        <v>-1.08</v>
      </c>
      <c r="J2578" s="771">
        <f t="shared" si="169"/>
        <v>2.79</v>
      </c>
      <c r="K2578" s="887">
        <v>1.71</v>
      </c>
      <c r="L2578" s="772">
        <f t="shared" si="170"/>
        <v>20.66</v>
      </c>
    </row>
    <row r="2579" spans="2:12" ht="15.75" x14ac:dyDescent="0.25">
      <c r="B2579" s="893" t="e">
        <v>#N/A</v>
      </c>
      <c r="C2579" s="892" t="s">
        <v>539</v>
      </c>
      <c r="D2579" s="891">
        <v>43617</v>
      </c>
      <c r="E2579" s="890">
        <v>20.49</v>
      </c>
      <c r="F2579" s="889"/>
      <c r="G2579" s="888">
        <v>20</v>
      </c>
      <c r="H2579" s="887">
        <f t="shared" si="168"/>
        <v>2</v>
      </c>
      <c r="I2579" s="887">
        <v>-0.96</v>
      </c>
      <c r="J2579" s="771">
        <f t="shared" si="169"/>
        <v>2.48</v>
      </c>
      <c r="K2579" s="887">
        <v>1.52</v>
      </c>
      <c r="L2579" s="772">
        <f t="shared" si="170"/>
        <v>18.97</v>
      </c>
    </row>
    <row r="2580" spans="2:12" ht="15.75" x14ac:dyDescent="0.25">
      <c r="B2580" s="893" t="e">
        <v>#N/A</v>
      </c>
      <c r="C2580" s="892" t="s">
        <v>539</v>
      </c>
      <c r="D2580" s="891">
        <v>43617</v>
      </c>
      <c r="E2580" s="890">
        <v>37.08</v>
      </c>
      <c r="F2580" s="889"/>
      <c r="G2580" s="888">
        <v>20</v>
      </c>
      <c r="H2580" s="887">
        <f t="shared" si="168"/>
        <v>2</v>
      </c>
      <c r="I2580" s="887">
        <v>-1.7999999999999998</v>
      </c>
      <c r="J2580" s="771">
        <f t="shared" si="169"/>
        <v>4.6500000000000004</v>
      </c>
      <c r="K2580" s="887">
        <v>2.85</v>
      </c>
      <c r="L2580" s="772">
        <f t="shared" si="170"/>
        <v>34.229999999999997</v>
      </c>
    </row>
    <row r="2581" spans="2:12" ht="15.75" x14ac:dyDescent="0.25">
      <c r="B2581" s="893" t="e">
        <v>#N/A</v>
      </c>
      <c r="C2581" s="892" t="s">
        <v>539</v>
      </c>
      <c r="D2581" s="891">
        <v>43617</v>
      </c>
      <c r="E2581" s="890">
        <v>34.31</v>
      </c>
      <c r="F2581" s="889"/>
      <c r="G2581" s="888">
        <v>20</v>
      </c>
      <c r="H2581" s="887">
        <f t="shared" si="168"/>
        <v>2</v>
      </c>
      <c r="I2581" s="887">
        <v>-1.6800000000000002</v>
      </c>
      <c r="J2581" s="771">
        <f t="shared" si="169"/>
        <v>4.34</v>
      </c>
      <c r="K2581" s="887">
        <v>2.66</v>
      </c>
      <c r="L2581" s="772">
        <f t="shared" si="170"/>
        <v>31.650000000000002</v>
      </c>
    </row>
    <row r="2582" spans="2:12" ht="15.75" x14ac:dyDescent="0.25">
      <c r="B2582" s="893" t="e">
        <v>#N/A</v>
      </c>
      <c r="C2582" s="892" t="s">
        <v>539</v>
      </c>
      <c r="D2582" s="891">
        <v>43617</v>
      </c>
      <c r="E2582" s="890">
        <v>10.86</v>
      </c>
      <c r="F2582" s="889"/>
      <c r="G2582" s="888">
        <v>20</v>
      </c>
      <c r="H2582" s="887">
        <f t="shared" si="168"/>
        <v>2</v>
      </c>
      <c r="I2582" s="887">
        <v>-0.48</v>
      </c>
      <c r="J2582" s="771">
        <f t="shared" si="169"/>
        <v>1.29</v>
      </c>
      <c r="K2582" s="887">
        <v>0.81</v>
      </c>
      <c r="L2582" s="772">
        <f t="shared" si="170"/>
        <v>10.049999999999999</v>
      </c>
    </row>
    <row r="2583" spans="2:12" ht="15.75" x14ac:dyDescent="0.25">
      <c r="B2583" s="893" t="e">
        <v>#N/A</v>
      </c>
      <c r="C2583" s="892" t="s">
        <v>539</v>
      </c>
      <c r="D2583" s="891">
        <v>43617</v>
      </c>
      <c r="E2583" s="890">
        <v>10.87</v>
      </c>
      <c r="F2583" s="889"/>
      <c r="G2583" s="888">
        <v>20</v>
      </c>
      <c r="H2583" s="887">
        <f t="shared" si="168"/>
        <v>2</v>
      </c>
      <c r="I2583" s="887">
        <v>-0.48</v>
      </c>
      <c r="J2583" s="771">
        <f t="shared" si="169"/>
        <v>1.2999999999999998</v>
      </c>
      <c r="K2583" s="887">
        <v>0.82</v>
      </c>
      <c r="L2583" s="772">
        <f t="shared" si="170"/>
        <v>10.049999999999999</v>
      </c>
    </row>
    <row r="2584" spans="2:12" ht="15.75" x14ac:dyDescent="0.25">
      <c r="B2584" s="893" t="e">
        <v>#N/A</v>
      </c>
      <c r="C2584" s="892" t="s">
        <v>539</v>
      </c>
      <c r="D2584" s="891">
        <v>43617</v>
      </c>
      <c r="E2584" s="890">
        <v>33.58</v>
      </c>
      <c r="F2584" s="889"/>
      <c r="G2584" s="888">
        <v>20</v>
      </c>
      <c r="H2584" s="887">
        <f t="shared" si="168"/>
        <v>2</v>
      </c>
      <c r="I2584" s="887">
        <v>-1.6800000000000002</v>
      </c>
      <c r="J2584" s="771">
        <f t="shared" si="169"/>
        <v>4.34</v>
      </c>
      <c r="K2584" s="887">
        <v>2.66</v>
      </c>
      <c r="L2584" s="772">
        <f t="shared" si="170"/>
        <v>30.919999999999998</v>
      </c>
    </row>
    <row r="2585" spans="2:12" ht="15.75" x14ac:dyDescent="0.25">
      <c r="B2585" s="893" t="e">
        <v>#N/A</v>
      </c>
      <c r="C2585" s="892" t="s">
        <v>539</v>
      </c>
      <c r="D2585" s="891">
        <v>43617</v>
      </c>
      <c r="E2585" s="890">
        <v>94.02</v>
      </c>
      <c r="F2585" s="889"/>
      <c r="G2585" s="888">
        <v>20</v>
      </c>
      <c r="H2585" s="887">
        <f t="shared" si="168"/>
        <v>2</v>
      </c>
      <c r="I2585" s="887">
        <v>-4.68</v>
      </c>
      <c r="J2585" s="771">
        <f t="shared" si="169"/>
        <v>12.09</v>
      </c>
      <c r="K2585" s="887">
        <v>7.41</v>
      </c>
      <c r="L2585" s="772">
        <f t="shared" si="170"/>
        <v>86.61</v>
      </c>
    </row>
    <row r="2586" spans="2:12" ht="15.75" x14ac:dyDescent="0.25">
      <c r="B2586" s="893" t="e">
        <v>#N/A</v>
      </c>
      <c r="C2586" s="892" t="s">
        <v>539</v>
      </c>
      <c r="D2586" s="891">
        <v>43617</v>
      </c>
      <c r="E2586" s="890">
        <v>5.15</v>
      </c>
      <c r="F2586" s="889"/>
      <c r="G2586" s="888">
        <v>20</v>
      </c>
      <c r="H2586" s="887">
        <f t="shared" si="168"/>
        <v>2</v>
      </c>
      <c r="I2586" s="887">
        <v>-0.24</v>
      </c>
      <c r="J2586" s="771">
        <f t="shared" si="169"/>
        <v>0.62</v>
      </c>
      <c r="K2586" s="887">
        <v>0.38</v>
      </c>
      <c r="L2586" s="772">
        <f t="shared" si="170"/>
        <v>4.7700000000000005</v>
      </c>
    </row>
    <row r="2587" spans="2:12" ht="15.75" x14ac:dyDescent="0.25">
      <c r="B2587" s="893" t="e">
        <v>#N/A</v>
      </c>
      <c r="C2587" s="892" t="s">
        <v>539</v>
      </c>
      <c r="D2587" s="891">
        <v>43617</v>
      </c>
      <c r="E2587" s="890">
        <v>331.75</v>
      </c>
      <c r="F2587" s="889"/>
      <c r="G2587" s="888">
        <v>20</v>
      </c>
      <c r="H2587" s="887">
        <f t="shared" si="168"/>
        <v>2</v>
      </c>
      <c r="I2587" s="887">
        <v>-16.200000000000003</v>
      </c>
      <c r="J2587" s="771">
        <f t="shared" si="169"/>
        <v>41.85</v>
      </c>
      <c r="K2587" s="887">
        <v>25.65</v>
      </c>
      <c r="L2587" s="772">
        <f t="shared" si="170"/>
        <v>306.10000000000002</v>
      </c>
    </row>
    <row r="2588" spans="2:12" ht="15.75" x14ac:dyDescent="0.25">
      <c r="B2588" s="893" t="e">
        <v>#N/A</v>
      </c>
      <c r="C2588" s="892" t="s">
        <v>539</v>
      </c>
      <c r="D2588" s="891">
        <v>43617</v>
      </c>
      <c r="E2588" s="890">
        <v>20.57</v>
      </c>
      <c r="F2588" s="889"/>
      <c r="G2588" s="888">
        <v>20</v>
      </c>
      <c r="H2588" s="887">
        <f t="shared" si="168"/>
        <v>2</v>
      </c>
      <c r="I2588" s="887">
        <v>-0.96</v>
      </c>
      <c r="J2588" s="771">
        <f t="shared" si="169"/>
        <v>2.48</v>
      </c>
      <c r="K2588" s="887">
        <v>1.52</v>
      </c>
      <c r="L2588" s="772">
        <f t="shared" si="170"/>
        <v>19.05</v>
      </c>
    </row>
    <row r="2589" spans="2:12" ht="15.75" x14ac:dyDescent="0.25">
      <c r="B2589" s="893" t="e">
        <v>#N/A</v>
      </c>
      <c r="C2589" s="892" t="s">
        <v>539</v>
      </c>
      <c r="D2589" s="891">
        <v>43617</v>
      </c>
      <c r="E2589" s="890">
        <v>2.4500000000000002</v>
      </c>
      <c r="F2589" s="889"/>
      <c r="G2589" s="888">
        <v>20</v>
      </c>
      <c r="H2589" s="887">
        <f t="shared" si="168"/>
        <v>2</v>
      </c>
      <c r="I2589" s="887">
        <v>-0.12</v>
      </c>
      <c r="J2589" s="771">
        <f t="shared" si="169"/>
        <v>0.31</v>
      </c>
      <c r="K2589" s="887">
        <v>0.19</v>
      </c>
      <c r="L2589" s="772">
        <f t="shared" si="170"/>
        <v>2.2600000000000002</v>
      </c>
    </row>
    <row r="2590" spans="2:12" ht="15.75" x14ac:dyDescent="0.25">
      <c r="B2590" s="893" t="e">
        <v>#N/A</v>
      </c>
      <c r="C2590" s="892" t="s">
        <v>539</v>
      </c>
      <c r="D2590" s="891">
        <v>43617</v>
      </c>
      <c r="E2590" s="890">
        <v>1.82</v>
      </c>
      <c r="F2590" s="889"/>
      <c r="G2590" s="888">
        <v>20</v>
      </c>
      <c r="H2590" s="887">
        <f t="shared" si="168"/>
        <v>2</v>
      </c>
      <c r="I2590" s="887">
        <v>-0.12</v>
      </c>
      <c r="J2590" s="771">
        <f t="shared" si="169"/>
        <v>0.31</v>
      </c>
      <c r="K2590" s="887">
        <v>0.19</v>
      </c>
      <c r="L2590" s="772">
        <f t="shared" si="170"/>
        <v>1.6300000000000001</v>
      </c>
    </row>
    <row r="2591" spans="2:12" ht="15.75" x14ac:dyDescent="0.25">
      <c r="B2591" s="893" t="e">
        <v>#N/A</v>
      </c>
      <c r="C2591" s="892" t="s">
        <v>539</v>
      </c>
      <c r="D2591" s="891">
        <v>43617</v>
      </c>
      <c r="E2591" s="890">
        <v>3.53</v>
      </c>
      <c r="F2591" s="889"/>
      <c r="G2591" s="888">
        <v>20</v>
      </c>
      <c r="H2591" s="887">
        <f t="shared" si="168"/>
        <v>2</v>
      </c>
      <c r="I2591" s="887">
        <v>-0.12</v>
      </c>
      <c r="J2591" s="771">
        <f t="shared" si="169"/>
        <v>0.31</v>
      </c>
      <c r="K2591" s="887">
        <v>0.19</v>
      </c>
      <c r="L2591" s="772">
        <f t="shared" si="170"/>
        <v>3.34</v>
      </c>
    </row>
    <row r="2592" spans="2:12" ht="15.75" x14ac:dyDescent="0.25">
      <c r="B2592" s="893" t="e">
        <v>#N/A</v>
      </c>
      <c r="C2592" s="892" t="s">
        <v>539</v>
      </c>
      <c r="D2592" s="891">
        <v>43617</v>
      </c>
      <c r="E2592" s="890">
        <v>37.06</v>
      </c>
      <c r="F2592" s="889"/>
      <c r="G2592" s="888">
        <v>20</v>
      </c>
      <c r="H2592" s="887">
        <f t="shared" si="168"/>
        <v>2</v>
      </c>
      <c r="I2592" s="887">
        <v>-1.7999999999999998</v>
      </c>
      <c r="J2592" s="771">
        <f t="shared" si="169"/>
        <v>4.6500000000000004</v>
      </c>
      <c r="K2592" s="887">
        <v>2.85</v>
      </c>
      <c r="L2592" s="772">
        <f t="shared" si="170"/>
        <v>34.21</v>
      </c>
    </row>
    <row r="2593" spans="2:12" ht="15.75" x14ac:dyDescent="0.25">
      <c r="B2593" s="893" t="e">
        <v>#N/A</v>
      </c>
      <c r="C2593" s="892" t="s">
        <v>539</v>
      </c>
      <c r="D2593" s="891">
        <v>43617</v>
      </c>
      <c r="E2593" s="890">
        <v>3.42</v>
      </c>
      <c r="F2593" s="889"/>
      <c r="G2593" s="888">
        <v>20</v>
      </c>
      <c r="H2593" s="887">
        <f t="shared" si="168"/>
        <v>2</v>
      </c>
      <c r="I2593" s="887">
        <v>-0.12</v>
      </c>
      <c r="J2593" s="771">
        <f t="shared" si="169"/>
        <v>0.31</v>
      </c>
      <c r="K2593" s="887">
        <v>0.19</v>
      </c>
      <c r="L2593" s="772">
        <f t="shared" si="170"/>
        <v>3.23</v>
      </c>
    </row>
    <row r="2594" spans="2:12" ht="15.75" x14ac:dyDescent="0.25">
      <c r="B2594" s="893" t="e">
        <v>#N/A</v>
      </c>
      <c r="C2594" s="892" t="s">
        <v>539</v>
      </c>
      <c r="D2594" s="891">
        <v>43617</v>
      </c>
      <c r="E2594" s="890">
        <v>2.91</v>
      </c>
      <c r="F2594" s="889"/>
      <c r="G2594" s="888">
        <v>20</v>
      </c>
      <c r="H2594" s="887">
        <f t="shared" si="168"/>
        <v>2</v>
      </c>
      <c r="I2594" s="887">
        <v>-0.12</v>
      </c>
      <c r="J2594" s="771">
        <f t="shared" si="169"/>
        <v>0.31</v>
      </c>
      <c r="K2594" s="887">
        <v>0.19</v>
      </c>
      <c r="L2594" s="772">
        <f t="shared" si="170"/>
        <v>2.72</v>
      </c>
    </row>
    <row r="2595" spans="2:12" ht="15.75" x14ac:dyDescent="0.25">
      <c r="B2595" s="893" t="e">
        <v>#N/A</v>
      </c>
      <c r="C2595" s="892" t="s">
        <v>539</v>
      </c>
      <c r="D2595" s="891">
        <v>43617</v>
      </c>
      <c r="E2595" s="890">
        <v>3.78</v>
      </c>
      <c r="F2595" s="889"/>
      <c r="G2595" s="888">
        <v>20</v>
      </c>
      <c r="H2595" s="887">
        <f t="shared" si="168"/>
        <v>2</v>
      </c>
      <c r="I2595" s="887">
        <v>-0.24</v>
      </c>
      <c r="J2595" s="771">
        <f t="shared" si="169"/>
        <v>0.62</v>
      </c>
      <c r="K2595" s="887">
        <v>0.38</v>
      </c>
      <c r="L2595" s="772">
        <f t="shared" si="170"/>
        <v>3.4</v>
      </c>
    </row>
    <row r="2596" spans="2:12" ht="15.75" x14ac:dyDescent="0.25">
      <c r="B2596" s="893" t="e">
        <v>#N/A</v>
      </c>
      <c r="C2596" s="892" t="s">
        <v>539</v>
      </c>
      <c r="D2596" s="891">
        <v>43617</v>
      </c>
      <c r="E2596" s="890">
        <v>3.62</v>
      </c>
      <c r="F2596" s="889"/>
      <c r="G2596" s="888">
        <v>20</v>
      </c>
      <c r="H2596" s="887">
        <f t="shared" si="168"/>
        <v>2</v>
      </c>
      <c r="I2596" s="887">
        <v>-0.24</v>
      </c>
      <c r="J2596" s="771">
        <f t="shared" si="169"/>
        <v>0.44999999999999996</v>
      </c>
      <c r="K2596" s="887">
        <v>0.21</v>
      </c>
      <c r="L2596" s="772">
        <f t="shared" si="170"/>
        <v>3.41</v>
      </c>
    </row>
    <row r="2597" spans="2:12" ht="15.75" x14ac:dyDescent="0.25">
      <c r="B2597" s="893" t="e">
        <v>#N/A</v>
      </c>
      <c r="C2597" s="892" t="s">
        <v>539</v>
      </c>
      <c r="D2597" s="891">
        <v>43617</v>
      </c>
      <c r="E2597" s="890">
        <v>2.48</v>
      </c>
      <c r="F2597" s="889"/>
      <c r="G2597" s="888">
        <v>20</v>
      </c>
      <c r="H2597" s="887">
        <f t="shared" si="168"/>
        <v>2</v>
      </c>
      <c r="I2597" s="887">
        <v>-0.12</v>
      </c>
      <c r="J2597" s="771">
        <f t="shared" si="169"/>
        <v>0.31</v>
      </c>
      <c r="K2597" s="887">
        <v>0.19</v>
      </c>
      <c r="L2597" s="772">
        <f t="shared" si="170"/>
        <v>2.29</v>
      </c>
    </row>
    <row r="2598" spans="2:12" ht="15.75" x14ac:dyDescent="0.25">
      <c r="B2598" s="893" t="e">
        <v>#N/A</v>
      </c>
      <c r="C2598" s="892" t="s">
        <v>539</v>
      </c>
      <c r="D2598" s="891">
        <v>43617</v>
      </c>
      <c r="E2598" s="890">
        <v>2.48</v>
      </c>
      <c r="F2598" s="889"/>
      <c r="G2598" s="888">
        <v>20</v>
      </c>
      <c r="H2598" s="887">
        <f t="shared" si="168"/>
        <v>2</v>
      </c>
      <c r="I2598" s="887">
        <v>-0.12</v>
      </c>
      <c r="J2598" s="771">
        <f t="shared" si="169"/>
        <v>0.31</v>
      </c>
      <c r="K2598" s="887">
        <v>0.19</v>
      </c>
      <c r="L2598" s="772">
        <f t="shared" si="170"/>
        <v>2.29</v>
      </c>
    </row>
    <row r="2599" spans="2:12" ht="15.75" x14ac:dyDescent="0.25">
      <c r="B2599" s="893" t="e">
        <v>#N/A</v>
      </c>
      <c r="C2599" s="892" t="s">
        <v>1321</v>
      </c>
      <c r="D2599" s="891">
        <v>43453</v>
      </c>
      <c r="E2599" s="890">
        <v>16.2</v>
      </c>
      <c r="F2599" s="889"/>
      <c r="G2599" s="888">
        <v>20</v>
      </c>
      <c r="H2599" s="887">
        <f t="shared" si="168"/>
        <v>3</v>
      </c>
      <c r="I2599" s="887">
        <v>-0.84000000000000008</v>
      </c>
      <c r="J2599" s="771">
        <f t="shared" si="169"/>
        <v>2.0300000000000002</v>
      </c>
      <c r="K2599" s="887">
        <v>1.19</v>
      </c>
      <c r="L2599" s="772">
        <f t="shared" si="170"/>
        <v>15.01</v>
      </c>
    </row>
    <row r="2600" spans="2:12" ht="15.75" x14ac:dyDescent="0.25">
      <c r="B2600" s="893" t="e">
        <v>#N/A</v>
      </c>
      <c r="C2600" s="892" t="s">
        <v>540</v>
      </c>
      <c r="D2600" s="891">
        <v>43709</v>
      </c>
      <c r="E2600" s="890">
        <v>1.59</v>
      </c>
      <c r="F2600" s="889"/>
      <c r="G2600" s="888">
        <v>20</v>
      </c>
      <c r="H2600" s="887">
        <f t="shared" si="168"/>
        <v>2</v>
      </c>
      <c r="I2600" s="887">
        <v>-0.12</v>
      </c>
      <c r="J2600" s="771">
        <f t="shared" si="169"/>
        <v>0.28000000000000003</v>
      </c>
      <c r="K2600" s="887">
        <v>0.16</v>
      </c>
      <c r="L2600" s="772">
        <f t="shared" si="170"/>
        <v>1.4300000000000002</v>
      </c>
    </row>
    <row r="2601" spans="2:12" ht="15.75" x14ac:dyDescent="0.25">
      <c r="B2601" s="893" t="e">
        <v>#N/A</v>
      </c>
      <c r="C2601" s="892" t="s">
        <v>540</v>
      </c>
      <c r="D2601" s="891">
        <v>43709</v>
      </c>
      <c r="E2601" s="890">
        <v>8.0500000000000007</v>
      </c>
      <c r="F2601" s="889"/>
      <c r="G2601" s="888">
        <v>20</v>
      </c>
      <c r="H2601" s="887">
        <f t="shared" si="168"/>
        <v>2</v>
      </c>
      <c r="I2601" s="887">
        <v>-0.36</v>
      </c>
      <c r="J2601" s="771">
        <f t="shared" si="169"/>
        <v>0.84</v>
      </c>
      <c r="K2601" s="887">
        <v>0.48</v>
      </c>
      <c r="L2601" s="772">
        <f t="shared" si="170"/>
        <v>7.57</v>
      </c>
    </row>
    <row r="2602" spans="2:12" ht="15.75" x14ac:dyDescent="0.25">
      <c r="B2602" s="893" t="e">
        <v>#N/A</v>
      </c>
      <c r="C2602" s="892" t="s">
        <v>540</v>
      </c>
      <c r="D2602" s="891">
        <v>43709</v>
      </c>
      <c r="E2602" s="890">
        <v>2.89</v>
      </c>
      <c r="F2602" s="889"/>
      <c r="G2602" s="888">
        <v>20</v>
      </c>
      <c r="H2602" s="887">
        <f t="shared" si="168"/>
        <v>2</v>
      </c>
      <c r="I2602" s="887">
        <v>-0.12</v>
      </c>
      <c r="J2602" s="771">
        <f t="shared" si="169"/>
        <v>0.28000000000000003</v>
      </c>
      <c r="K2602" s="887">
        <v>0.16</v>
      </c>
      <c r="L2602" s="772">
        <f t="shared" si="170"/>
        <v>2.73</v>
      </c>
    </row>
    <row r="2603" spans="2:12" ht="15.75" x14ac:dyDescent="0.25">
      <c r="B2603" s="893" t="e">
        <v>#N/A</v>
      </c>
      <c r="C2603" s="892" t="s">
        <v>540</v>
      </c>
      <c r="D2603" s="891">
        <v>43709</v>
      </c>
      <c r="E2603" s="890">
        <v>4.18</v>
      </c>
      <c r="F2603" s="889"/>
      <c r="G2603" s="888">
        <v>20</v>
      </c>
      <c r="H2603" s="887">
        <f t="shared" si="168"/>
        <v>2</v>
      </c>
      <c r="I2603" s="887">
        <v>-0.24</v>
      </c>
      <c r="J2603" s="771">
        <f t="shared" si="169"/>
        <v>0.56000000000000005</v>
      </c>
      <c r="K2603" s="887">
        <v>0.32</v>
      </c>
      <c r="L2603" s="772">
        <f t="shared" si="170"/>
        <v>3.86</v>
      </c>
    </row>
    <row r="2604" spans="2:12" ht="15.75" x14ac:dyDescent="0.25">
      <c r="B2604" s="893" t="e">
        <v>#N/A</v>
      </c>
      <c r="C2604" s="892" t="s">
        <v>540</v>
      </c>
      <c r="D2604" s="891">
        <v>43709</v>
      </c>
      <c r="E2604" s="890">
        <v>64.64</v>
      </c>
      <c r="F2604" s="889"/>
      <c r="G2604" s="888">
        <v>20</v>
      </c>
      <c r="H2604" s="887">
        <f t="shared" si="168"/>
        <v>2</v>
      </c>
      <c r="I2604" s="887">
        <v>-3.24</v>
      </c>
      <c r="J2604" s="771">
        <f t="shared" si="169"/>
        <v>7.5600000000000005</v>
      </c>
      <c r="K2604" s="887">
        <v>4.32</v>
      </c>
      <c r="L2604" s="772">
        <f t="shared" si="170"/>
        <v>60.32</v>
      </c>
    </row>
    <row r="2605" spans="2:12" ht="15.75" x14ac:dyDescent="0.25">
      <c r="B2605" s="893" t="e">
        <v>#N/A</v>
      </c>
      <c r="C2605" s="892" t="s">
        <v>540</v>
      </c>
      <c r="D2605" s="891">
        <v>43709</v>
      </c>
      <c r="E2605" s="890">
        <v>0.8</v>
      </c>
      <c r="F2605" s="889"/>
      <c r="G2605" s="888">
        <v>20</v>
      </c>
      <c r="H2605" s="887">
        <f t="shared" si="168"/>
        <v>2</v>
      </c>
      <c r="I2605" s="887">
        <v>0</v>
      </c>
      <c r="J2605" s="771">
        <f t="shared" si="169"/>
        <v>0</v>
      </c>
      <c r="K2605" s="887">
        <v>0</v>
      </c>
      <c r="L2605" s="772">
        <f t="shared" si="170"/>
        <v>0.8</v>
      </c>
    </row>
    <row r="2606" spans="2:12" ht="15.75" x14ac:dyDescent="0.25">
      <c r="B2606" s="893" t="e">
        <v>#N/A</v>
      </c>
      <c r="C2606" s="892" t="s">
        <v>540</v>
      </c>
      <c r="D2606" s="891">
        <v>43709</v>
      </c>
      <c r="E2606" s="890">
        <v>2.46</v>
      </c>
      <c r="F2606" s="889"/>
      <c r="G2606" s="888">
        <v>20</v>
      </c>
      <c r="H2606" s="887">
        <f t="shared" si="168"/>
        <v>2</v>
      </c>
      <c r="I2606" s="887">
        <v>-0.12</v>
      </c>
      <c r="J2606" s="771">
        <f t="shared" si="169"/>
        <v>0.28000000000000003</v>
      </c>
      <c r="K2606" s="887">
        <v>0.16</v>
      </c>
      <c r="L2606" s="772">
        <f t="shared" si="170"/>
        <v>2.2999999999999998</v>
      </c>
    </row>
    <row r="2607" spans="2:12" ht="15.75" x14ac:dyDescent="0.25">
      <c r="B2607" s="893" t="e">
        <v>#N/A</v>
      </c>
      <c r="C2607" s="892" t="s">
        <v>539</v>
      </c>
      <c r="D2607" s="891">
        <v>43709</v>
      </c>
      <c r="E2607" s="890">
        <v>3.38</v>
      </c>
      <c r="F2607" s="889"/>
      <c r="G2607" s="888">
        <v>20</v>
      </c>
      <c r="H2607" s="887">
        <f t="shared" si="168"/>
        <v>2</v>
      </c>
      <c r="I2607" s="887">
        <v>-0.12</v>
      </c>
      <c r="J2607" s="771">
        <f t="shared" si="169"/>
        <v>0.28000000000000003</v>
      </c>
      <c r="K2607" s="887">
        <v>0.16</v>
      </c>
      <c r="L2607" s="772">
        <f t="shared" si="170"/>
        <v>3.2199999999999998</v>
      </c>
    </row>
    <row r="2608" spans="2:12" ht="15.75" x14ac:dyDescent="0.25">
      <c r="B2608" s="893" t="e">
        <v>#N/A</v>
      </c>
      <c r="C2608" s="892" t="s">
        <v>540</v>
      </c>
      <c r="D2608" s="891">
        <v>43709</v>
      </c>
      <c r="E2608" s="890">
        <v>2.98</v>
      </c>
      <c r="F2608" s="889"/>
      <c r="G2608" s="888">
        <v>20</v>
      </c>
      <c r="H2608" s="887">
        <f t="shared" si="168"/>
        <v>2</v>
      </c>
      <c r="I2608" s="887">
        <v>-0.12</v>
      </c>
      <c r="J2608" s="771">
        <f t="shared" si="169"/>
        <v>0.28000000000000003</v>
      </c>
      <c r="K2608" s="887">
        <v>0.16</v>
      </c>
      <c r="L2608" s="772">
        <f t="shared" si="170"/>
        <v>2.82</v>
      </c>
    </row>
    <row r="2609" spans="2:12" ht="15.75" x14ac:dyDescent="0.25">
      <c r="B2609" s="893" t="e">
        <v>#N/A</v>
      </c>
      <c r="C2609" s="892" t="s">
        <v>540</v>
      </c>
      <c r="D2609" s="891">
        <v>43709</v>
      </c>
      <c r="E2609" s="890">
        <v>78.930000000000007</v>
      </c>
      <c r="F2609" s="889"/>
      <c r="G2609" s="888">
        <v>20</v>
      </c>
      <c r="H2609" s="887">
        <f t="shared" si="168"/>
        <v>2</v>
      </c>
      <c r="I2609" s="887">
        <v>-3.96</v>
      </c>
      <c r="J2609" s="771">
        <f t="shared" si="169"/>
        <v>9.24</v>
      </c>
      <c r="K2609" s="887">
        <v>5.28</v>
      </c>
      <c r="L2609" s="772">
        <f t="shared" si="170"/>
        <v>73.650000000000006</v>
      </c>
    </row>
    <row r="2610" spans="2:12" ht="15.75" x14ac:dyDescent="0.25">
      <c r="B2610" s="893" t="e">
        <v>#N/A</v>
      </c>
      <c r="C2610" s="892" t="s">
        <v>540</v>
      </c>
      <c r="D2610" s="891">
        <v>43709</v>
      </c>
      <c r="E2610" s="890">
        <v>3.55</v>
      </c>
      <c r="F2610" s="889"/>
      <c r="G2610" s="888">
        <v>20</v>
      </c>
      <c r="H2610" s="887">
        <f t="shared" si="168"/>
        <v>2</v>
      </c>
      <c r="I2610" s="887">
        <v>-0.12</v>
      </c>
      <c r="J2610" s="771">
        <f t="shared" si="169"/>
        <v>0.28000000000000003</v>
      </c>
      <c r="K2610" s="887">
        <v>0.16</v>
      </c>
      <c r="L2610" s="772">
        <f t="shared" si="170"/>
        <v>3.3899999999999997</v>
      </c>
    </row>
    <row r="2611" spans="2:12" ht="15.75" x14ac:dyDescent="0.25">
      <c r="B2611" s="893" t="e">
        <v>#N/A</v>
      </c>
      <c r="C2611" s="892" t="s">
        <v>540</v>
      </c>
      <c r="D2611" s="891">
        <v>43709</v>
      </c>
      <c r="E2611" s="890">
        <v>3.02</v>
      </c>
      <c r="F2611" s="889"/>
      <c r="G2611" s="888">
        <v>20</v>
      </c>
      <c r="H2611" s="887">
        <f t="shared" si="168"/>
        <v>2</v>
      </c>
      <c r="I2611" s="887">
        <v>-0.12</v>
      </c>
      <c r="J2611" s="771">
        <f t="shared" si="169"/>
        <v>0.28000000000000003</v>
      </c>
      <c r="K2611" s="887">
        <v>0.16</v>
      </c>
      <c r="L2611" s="772">
        <f t="shared" si="170"/>
        <v>2.86</v>
      </c>
    </row>
    <row r="2612" spans="2:12" ht="15.75" x14ac:dyDescent="0.25">
      <c r="B2612" s="893" t="e">
        <v>#N/A</v>
      </c>
      <c r="C2612" s="892" t="s">
        <v>540</v>
      </c>
      <c r="D2612" s="891">
        <v>43709</v>
      </c>
      <c r="E2612" s="890">
        <v>35.799999999999997</v>
      </c>
      <c r="F2612" s="889"/>
      <c r="G2612" s="888">
        <v>20</v>
      </c>
      <c r="H2612" s="887">
        <f t="shared" si="168"/>
        <v>2</v>
      </c>
      <c r="I2612" s="887">
        <v>-1.7999999999999998</v>
      </c>
      <c r="J2612" s="771">
        <f t="shared" si="169"/>
        <v>4.1999999999999993</v>
      </c>
      <c r="K2612" s="887">
        <v>2.4</v>
      </c>
      <c r="L2612" s="772">
        <f t="shared" si="170"/>
        <v>33.4</v>
      </c>
    </row>
    <row r="2613" spans="2:12" ht="15.75" x14ac:dyDescent="0.25">
      <c r="B2613" s="893" t="e">
        <v>#N/A</v>
      </c>
      <c r="C2613" s="892" t="s">
        <v>540</v>
      </c>
      <c r="D2613" s="891">
        <v>43709</v>
      </c>
      <c r="E2613" s="890">
        <v>7.71</v>
      </c>
      <c r="F2613" s="889"/>
      <c r="G2613" s="888">
        <v>20</v>
      </c>
      <c r="H2613" s="887">
        <f t="shared" si="168"/>
        <v>2</v>
      </c>
      <c r="I2613" s="887">
        <v>-0.36</v>
      </c>
      <c r="J2613" s="771">
        <f t="shared" si="169"/>
        <v>0.84</v>
      </c>
      <c r="K2613" s="887">
        <v>0.48</v>
      </c>
      <c r="L2613" s="772">
        <f t="shared" si="170"/>
        <v>7.23</v>
      </c>
    </row>
    <row r="2614" spans="2:12" ht="15.75" x14ac:dyDescent="0.25">
      <c r="B2614" s="893" t="e">
        <v>#N/A</v>
      </c>
      <c r="C2614" s="892" t="s">
        <v>540</v>
      </c>
      <c r="D2614" s="891">
        <v>43709</v>
      </c>
      <c r="E2614" s="890">
        <v>4.97</v>
      </c>
      <c r="F2614" s="889"/>
      <c r="G2614" s="888">
        <v>20</v>
      </c>
      <c r="H2614" s="887">
        <f t="shared" si="168"/>
        <v>2</v>
      </c>
      <c r="I2614" s="887">
        <v>-0.24</v>
      </c>
      <c r="J2614" s="771">
        <f t="shared" si="169"/>
        <v>0.56000000000000005</v>
      </c>
      <c r="K2614" s="887">
        <v>0.32</v>
      </c>
      <c r="L2614" s="772">
        <f t="shared" si="170"/>
        <v>4.6499999999999995</v>
      </c>
    </row>
    <row r="2615" spans="2:12" ht="15.75" x14ac:dyDescent="0.25">
      <c r="B2615" s="893" t="e">
        <v>#N/A</v>
      </c>
      <c r="C2615" s="892" t="s">
        <v>540</v>
      </c>
      <c r="D2615" s="891">
        <v>43709</v>
      </c>
      <c r="E2615" s="890">
        <v>4.16</v>
      </c>
      <c r="F2615" s="889"/>
      <c r="G2615" s="888">
        <v>20</v>
      </c>
      <c r="H2615" s="887">
        <f t="shared" si="168"/>
        <v>2</v>
      </c>
      <c r="I2615" s="887">
        <v>-0.24</v>
      </c>
      <c r="J2615" s="771">
        <f t="shared" si="169"/>
        <v>0.56000000000000005</v>
      </c>
      <c r="K2615" s="887">
        <v>0.32</v>
      </c>
      <c r="L2615" s="772">
        <f t="shared" si="170"/>
        <v>3.8400000000000003</v>
      </c>
    </row>
    <row r="2616" spans="2:12" ht="15.75" x14ac:dyDescent="0.25">
      <c r="B2616" s="893" t="e">
        <v>#N/A</v>
      </c>
      <c r="C2616" s="892" t="s">
        <v>540</v>
      </c>
      <c r="D2616" s="891">
        <v>43709</v>
      </c>
      <c r="E2616" s="890">
        <v>12.05</v>
      </c>
      <c r="F2616" s="889"/>
      <c r="G2616" s="888">
        <v>20</v>
      </c>
      <c r="H2616" s="887">
        <f t="shared" si="168"/>
        <v>2</v>
      </c>
      <c r="I2616" s="887">
        <v>-0.60000000000000009</v>
      </c>
      <c r="J2616" s="771">
        <f t="shared" si="169"/>
        <v>1.4000000000000001</v>
      </c>
      <c r="K2616" s="887">
        <v>0.8</v>
      </c>
      <c r="L2616" s="772">
        <f t="shared" si="170"/>
        <v>11.25</v>
      </c>
    </row>
    <row r="2617" spans="2:12" ht="15.75" x14ac:dyDescent="0.25">
      <c r="B2617" s="893" t="e">
        <v>#N/A</v>
      </c>
      <c r="C2617" s="892" t="s">
        <v>540</v>
      </c>
      <c r="D2617" s="891">
        <v>43709</v>
      </c>
      <c r="E2617" s="890">
        <v>33.71</v>
      </c>
      <c r="F2617" s="889"/>
      <c r="G2617" s="888">
        <v>20</v>
      </c>
      <c r="H2617" s="887">
        <f t="shared" si="168"/>
        <v>2</v>
      </c>
      <c r="I2617" s="887">
        <v>-1.6800000000000002</v>
      </c>
      <c r="J2617" s="771">
        <f t="shared" si="169"/>
        <v>3.9200000000000004</v>
      </c>
      <c r="K2617" s="887">
        <v>2.2400000000000002</v>
      </c>
      <c r="L2617" s="772">
        <f t="shared" si="170"/>
        <v>31.47</v>
      </c>
    </row>
    <row r="2618" spans="2:12" ht="15.75" x14ac:dyDescent="0.25">
      <c r="B2618" s="893" t="e">
        <v>#N/A</v>
      </c>
      <c r="C2618" s="892" t="s">
        <v>540</v>
      </c>
      <c r="D2618" s="891">
        <v>43709</v>
      </c>
      <c r="E2618" s="890">
        <v>108.14</v>
      </c>
      <c r="F2618" s="889"/>
      <c r="G2618" s="888">
        <v>20</v>
      </c>
      <c r="H2618" s="887">
        <f t="shared" si="168"/>
        <v>2</v>
      </c>
      <c r="I2618" s="887">
        <v>-5.4</v>
      </c>
      <c r="J2618" s="771">
        <f t="shared" si="169"/>
        <v>12.600000000000001</v>
      </c>
      <c r="K2618" s="887">
        <v>7.2</v>
      </c>
      <c r="L2618" s="772">
        <f t="shared" si="170"/>
        <v>100.94</v>
      </c>
    </row>
    <row r="2619" spans="2:12" ht="15.75" x14ac:dyDescent="0.25">
      <c r="B2619" s="893" t="e">
        <v>#N/A</v>
      </c>
      <c r="C2619" s="892" t="s">
        <v>540</v>
      </c>
      <c r="D2619" s="891">
        <v>43709</v>
      </c>
      <c r="E2619" s="890">
        <v>17.29</v>
      </c>
      <c r="F2619" s="889"/>
      <c r="G2619" s="888">
        <v>20</v>
      </c>
      <c r="H2619" s="887">
        <f t="shared" si="168"/>
        <v>2</v>
      </c>
      <c r="I2619" s="887">
        <v>-0.84000000000000008</v>
      </c>
      <c r="J2619" s="771">
        <f t="shared" si="169"/>
        <v>1.9600000000000002</v>
      </c>
      <c r="K2619" s="887">
        <v>1.1200000000000001</v>
      </c>
      <c r="L2619" s="772">
        <f t="shared" si="170"/>
        <v>16.169999999999998</v>
      </c>
    </row>
    <row r="2620" spans="2:12" ht="15.75" x14ac:dyDescent="0.25">
      <c r="B2620" s="893" t="e">
        <v>#N/A</v>
      </c>
      <c r="C2620" s="892" t="s">
        <v>540</v>
      </c>
      <c r="D2620" s="891">
        <v>43709</v>
      </c>
      <c r="E2620" s="890">
        <v>69.900000000000006</v>
      </c>
      <c r="F2620" s="889"/>
      <c r="G2620" s="888">
        <v>20</v>
      </c>
      <c r="H2620" s="887">
        <f t="shared" si="168"/>
        <v>2</v>
      </c>
      <c r="I2620" s="887">
        <v>-3.4799999999999995</v>
      </c>
      <c r="J2620" s="771">
        <f t="shared" si="169"/>
        <v>8.1199999999999992</v>
      </c>
      <c r="K2620" s="887">
        <v>4.6399999999999997</v>
      </c>
      <c r="L2620" s="772">
        <f t="shared" si="170"/>
        <v>65.260000000000005</v>
      </c>
    </row>
    <row r="2621" spans="2:12" ht="15.75" x14ac:dyDescent="0.25">
      <c r="B2621" s="893" t="e">
        <v>#N/A</v>
      </c>
      <c r="C2621" s="892" t="s">
        <v>540</v>
      </c>
      <c r="D2621" s="891">
        <v>43709</v>
      </c>
      <c r="E2621" s="890">
        <v>11.95</v>
      </c>
      <c r="F2621" s="889"/>
      <c r="G2621" s="888">
        <v>20</v>
      </c>
      <c r="H2621" s="887">
        <f t="shared" si="168"/>
        <v>2</v>
      </c>
      <c r="I2621" s="887">
        <v>-0.60000000000000009</v>
      </c>
      <c r="J2621" s="771">
        <f t="shared" si="169"/>
        <v>1.4000000000000001</v>
      </c>
      <c r="K2621" s="887">
        <v>0.8</v>
      </c>
      <c r="L2621" s="772">
        <f t="shared" si="170"/>
        <v>11.149999999999999</v>
      </c>
    </row>
    <row r="2622" spans="2:12" ht="15.75" x14ac:dyDescent="0.25">
      <c r="B2622" s="893" t="e">
        <v>#N/A</v>
      </c>
      <c r="C2622" s="892" t="s">
        <v>540</v>
      </c>
      <c r="D2622" s="891">
        <v>43709</v>
      </c>
      <c r="E2622" s="890">
        <v>9.34</v>
      </c>
      <c r="F2622" s="889"/>
      <c r="G2622" s="888">
        <v>20</v>
      </c>
      <c r="H2622" s="887">
        <f t="shared" si="168"/>
        <v>2</v>
      </c>
      <c r="I2622" s="887">
        <v>-0.48</v>
      </c>
      <c r="J2622" s="771">
        <f t="shared" si="169"/>
        <v>1.1200000000000001</v>
      </c>
      <c r="K2622" s="887">
        <v>0.64</v>
      </c>
      <c r="L2622" s="772">
        <f t="shared" si="170"/>
        <v>8.6999999999999993</v>
      </c>
    </row>
    <row r="2623" spans="2:12" ht="15.75" x14ac:dyDescent="0.25">
      <c r="B2623" s="893" t="e">
        <v>#N/A</v>
      </c>
      <c r="C2623" s="892" t="s">
        <v>539</v>
      </c>
      <c r="D2623" s="891">
        <v>43709</v>
      </c>
      <c r="E2623" s="890">
        <v>197.92</v>
      </c>
      <c r="F2623" s="889"/>
      <c r="G2623" s="888">
        <v>20</v>
      </c>
      <c r="H2623" s="887">
        <f t="shared" si="168"/>
        <v>2</v>
      </c>
      <c r="I2623" s="887">
        <v>-9.9600000000000009</v>
      </c>
      <c r="J2623" s="771">
        <f t="shared" si="169"/>
        <v>23.240000000000002</v>
      </c>
      <c r="K2623" s="887">
        <v>13.28</v>
      </c>
      <c r="L2623" s="772">
        <f t="shared" si="170"/>
        <v>184.64</v>
      </c>
    </row>
    <row r="2624" spans="2:12" ht="15.75" x14ac:dyDescent="0.25">
      <c r="B2624" s="893" t="e">
        <v>#N/A</v>
      </c>
      <c r="C2624" s="892" t="s">
        <v>540</v>
      </c>
      <c r="D2624" s="891">
        <v>43709</v>
      </c>
      <c r="E2624" s="890">
        <v>1.58</v>
      </c>
      <c r="F2624" s="889"/>
      <c r="G2624" s="888">
        <v>20</v>
      </c>
      <c r="H2624" s="887">
        <f t="shared" si="168"/>
        <v>2</v>
      </c>
      <c r="I2624" s="887">
        <v>-0.12</v>
      </c>
      <c r="J2624" s="771">
        <f t="shared" si="169"/>
        <v>0.28000000000000003</v>
      </c>
      <c r="K2624" s="887">
        <v>0.16</v>
      </c>
      <c r="L2624" s="772">
        <f t="shared" si="170"/>
        <v>1.4200000000000002</v>
      </c>
    </row>
    <row r="2625" spans="2:12" ht="15.75" x14ac:dyDescent="0.25">
      <c r="B2625" s="893" t="e">
        <v>#N/A</v>
      </c>
      <c r="C2625" s="892" t="s">
        <v>540</v>
      </c>
      <c r="D2625" s="891">
        <v>43709</v>
      </c>
      <c r="E2625" s="890">
        <v>39.6</v>
      </c>
      <c r="F2625" s="889"/>
      <c r="G2625" s="888">
        <v>20</v>
      </c>
      <c r="H2625" s="887">
        <f t="shared" si="168"/>
        <v>2</v>
      </c>
      <c r="I2625" s="887">
        <v>-2.04</v>
      </c>
      <c r="J2625" s="771">
        <f t="shared" si="169"/>
        <v>4.76</v>
      </c>
      <c r="K2625" s="887">
        <v>2.72</v>
      </c>
      <c r="L2625" s="772">
        <f t="shared" si="170"/>
        <v>36.880000000000003</v>
      </c>
    </row>
    <row r="2626" spans="2:12" ht="15.75" x14ac:dyDescent="0.25">
      <c r="B2626" s="893" t="e">
        <v>#N/A</v>
      </c>
      <c r="C2626" s="892" t="s">
        <v>540</v>
      </c>
      <c r="D2626" s="891">
        <v>43709</v>
      </c>
      <c r="E2626" s="890">
        <v>9.3699999999999992</v>
      </c>
      <c r="F2626" s="889"/>
      <c r="G2626" s="888">
        <v>20</v>
      </c>
      <c r="H2626" s="887">
        <f t="shared" si="168"/>
        <v>2</v>
      </c>
      <c r="I2626" s="887">
        <v>-0.48</v>
      </c>
      <c r="J2626" s="771">
        <f t="shared" si="169"/>
        <v>1.1200000000000001</v>
      </c>
      <c r="K2626" s="887">
        <v>0.64</v>
      </c>
      <c r="L2626" s="772">
        <f t="shared" si="170"/>
        <v>8.7299999999999986</v>
      </c>
    </row>
    <row r="2627" spans="2:12" ht="15.75" x14ac:dyDescent="0.25">
      <c r="B2627" s="893" t="e">
        <v>#N/A</v>
      </c>
      <c r="C2627" s="892" t="s">
        <v>540</v>
      </c>
      <c r="D2627" s="891">
        <v>43709</v>
      </c>
      <c r="E2627" s="890">
        <v>18.86</v>
      </c>
      <c r="F2627" s="889"/>
      <c r="G2627" s="888">
        <v>20</v>
      </c>
      <c r="H2627" s="887">
        <f t="shared" si="168"/>
        <v>2</v>
      </c>
      <c r="I2627" s="887">
        <v>-0.96</v>
      </c>
      <c r="J2627" s="771">
        <f t="shared" si="169"/>
        <v>2.2400000000000002</v>
      </c>
      <c r="K2627" s="887">
        <v>1.28</v>
      </c>
      <c r="L2627" s="772">
        <f t="shared" si="170"/>
        <v>17.579999999999998</v>
      </c>
    </row>
    <row r="2628" spans="2:12" ht="15.75" x14ac:dyDescent="0.25">
      <c r="B2628" s="893" t="e">
        <v>#N/A</v>
      </c>
      <c r="C2628" s="892" t="s">
        <v>1322</v>
      </c>
      <c r="D2628" s="891">
        <v>43775</v>
      </c>
      <c r="E2628" s="890">
        <v>15.67</v>
      </c>
      <c r="F2628" s="889"/>
      <c r="G2628" s="888">
        <v>20</v>
      </c>
      <c r="H2628" s="887">
        <f t="shared" si="168"/>
        <v>2</v>
      </c>
      <c r="I2628" s="887">
        <v>-0.72</v>
      </c>
      <c r="J2628" s="771">
        <f t="shared" si="169"/>
        <v>1.5</v>
      </c>
      <c r="K2628" s="887">
        <v>0.78</v>
      </c>
      <c r="L2628" s="772">
        <f t="shared" si="170"/>
        <v>14.89</v>
      </c>
    </row>
    <row r="2629" spans="2:12" ht="15.75" x14ac:dyDescent="0.25">
      <c r="B2629" s="893" t="e">
        <v>#N/A</v>
      </c>
      <c r="C2629" s="892" t="s">
        <v>540</v>
      </c>
      <c r="D2629" s="891">
        <v>43800</v>
      </c>
      <c r="E2629" s="890">
        <v>8.66</v>
      </c>
      <c r="F2629" s="889"/>
      <c r="G2629" s="888">
        <v>20</v>
      </c>
      <c r="H2629" s="887">
        <f t="shared" si="168"/>
        <v>2</v>
      </c>
      <c r="I2629" s="887">
        <v>-0.48</v>
      </c>
      <c r="J2629" s="771">
        <f t="shared" si="169"/>
        <v>0.97</v>
      </c>
      <c r="K2629" s="887">
        <v>0.49</v>
      </c>
      <c r="L2629" s="772">
        <f t="shared" si="170"/>
        <v>8.17</v>
      </c>
    </row>
    <row r="2630" spans="2:12" ht="15.75" x14ac:dyDescent="0.25">
      <c r="B2630" s="893" t="e">
        <v>#N/A</v>
      </c>
      <c r="C2630" s="892" t="s">
        <v>540</v>
      </c>
      <c r="D2630" s="891">
        <v>43800</v>
      </c>
      <c r="E2630" s="890">
        <v>2.9</v>
      </c>
      <c r="F2630" s="889"/>
      <c r="G2630" s="888">
        <v>20</v>
      </c>
      <c r="H2630" s="887">
        <f t="shared" si="168"/>
        <v>2</v>
      </c>
      <c r="I2630" s="887">
        <v>-0.12</v>
      </c>
      <c r="J2630" s="771">
        <f t="shared" si="169"/>
        <v>0.25</v>
      </c>
      <c r="K2630" s="887">
        <v>0.13</v>
      </c>
      <c r="L2630" s="772">
        <f t="shared" si="170"/>
        <v>2.77</v>
      </c>
    </row>
    <row r="2631" spans="2:12" ht="15.75" x14ac:dyDescent="0.25">
      <c r="B2631" s="893" t="e">
        <v>#N/A</v>
      </c>
      <c r="C2631" s="892" t="s">
        <v>540</v>
      </c>
      <c r="D2631" s="891">
        <v>43800</v>
      </c>
      <c r="E2631" s="890">
        <v>0.73</v>
      </c>
      <c r="F2631" s="889"/>
      <c r="G2631" s="888">
        <v>20</v>
      </c>
      <c r="H2631" s="887">
        <f t="shared" si="168"/>
        <v>2</v>
      </c>
      <c r="I2631" s="887">
        <v>0</v>
      </c>
      <c r="J2631" s="771">
        <f t="shared" si="169"/>
        <v>0</v>
      </c>
      <c r="K2631" s="887">
        <v>0</v>
      </c>
      <c r="L2631" s="772">
        <f t="shared" si="170"/>
        <v>0.73</v>
      </c>
    </row>
    <row r="2632" spans="2:12" ht="15.75" x14ac:dyDescent="0.25">
      <c r="B2632" s="893" t="e">
        <v>#N/A</v>
      </c>
      <c r="C2632" s="892" t="s">
        <v>540</v>
      </c>
      <c r="D2632" s="891">
        <v>43800</v>
      </c>
      <c r="E2632" s="890">
        <v>24.47</v>
      </c>
      <c r="F2632" s="889"/>
      <c r="G2632" s="888">
        <v>20</v>
      </c>
      <c r="H2632" s="887">
        <f t="shared" ref="H2632:H2695" si="171">IF(E2632&lt;&gt;"",IF((TestEOY-D2632)/365&gt;G2632,G2632,ROUNDUP(((TestEOY-D2632)/365),0)),"")</f>
        <v>2</v>
      </c>
      <c r="I2632" s="887">
        <v>-1.2000000000000002</v>
      </c>
      <c r="J2632" s="771">
        <f t="shared" ref="J2632:J2695" si="172">K2632-I2632</f>
        <v>2.5</v>
      </c>
      <c r="K2632" s="887">
        <v>1.3</v>
      </c>
      <c r="L2632" s="772">
        <f t="shared" ref="L2632:L2695" si="173">IFERROR(IF(K2632&gt;E2632,0,(+E2632-K2632))-F2632,"")</f>
        <v>23.169999999999998</v>
      </c>
    </row>
    <row r="2633" spans="2:12" ht="15.75" x14ac:dyDescent="0.25">
      <c r="B2633" s="893" t="e">
        <v>#N/A</v>
      </c>
      <c r="C2633" s="892" t="s">
        <v>540</v>
      </c>
      <c r="D2633" s="891">
        <v>43800</v>
      </c>
      <c r="E2633" s="890">
        <v>-11.75</v>
      </c>
      <c r="F2633" s="889"/>
      <c r="G2633" s="888">
        <v>20</v>
      </c>
      <c r="H2633" s="887">
        <f t="shared" si="171"/>
        <v>2</v>
      </c>
      <c r="I2633" s="887">
        <v>0.60000000000000009</v>
      </c>
      <c r="J2633" s="771">
        <f t="shared" si="172"/>
        <v>-1.25</v>
      </c>
      <c r="K2633" s="887">
        <v>-0.65</v>
      </c>
      <c r="L2633" s="772">
        <f t="shared" si="173"/>
        <v>0</v>
      </c>
    </row>
    <row r="2634" spans="2:12" ht="15.75" x14ac:dyDescent="0.25">
      <c r="B2634" s="893" t="e">
        <v>#N/A</v>
      </c>
      <c r="C2634" s="892" t="s">
        <v>540</v>
      </c>
      <c r="D2634" s="891">
        <v>43800</v>
      </c>
      <c r="E2634" s="890">
        <v>8.66</v>
      </c>
      <c r="F2634" s="889"/>
      <c r="G2634" s="888">
        <v>20</v>
      </c>
      <c r="H2634" s="887">
        <f t="shared" si="171"/>
        <v>2</v>
      </c>
      <c r="I2634" s="887">
        <v>-0.48</v>
      </c>
      <c r="J2634" s="771">
        <f t="shared" si="172"/>
        <v>1</v>
      </c>
      <c r="K2634" s="887">
        <v>0.52</v>
      </c>
      <c r="L2634" s="772">
        <f t="shared" si="173"/>
        <v>8.14</v>
      </c>
    </row>
    <row r="2635" spans="2:12" ht="15.75" x14ac:dyDescent="0.25">
      <c r="B2635" s="893" t="e">
        <v>#N/A</v>
      </c>
      <c r="C2635" s="892" t="s">
        <v>540</v>
      </c>
      <c r="D2635" s="891">
        <v>43800</v>
      </c>
      <c r="E2635" s="890">
        <v>1.29</v>
      </c>
      <c r="F2635" s="889"/>
      <c r="G2635" s="888">
        <v>20</v>
      </c>
      <c r="H2635" s="887">
        <f t="shared" si="171"/>
        <v>2</v>
      </c>
      <c r="I2635" s="887">
        <v>0</v>
      </c>
      <c r="J2635" s="771">
        <f t="shared" si="172"/>
        <v>0.11</v>
      </c>
      <c r="K2635" s="887">
        <v>0.11</v>
      </c>
      <c r="L2635" s="772">
        <f t="shared" si="173"/>
        <v>1.18</v>
      </c>
    </row>
    <row r="2636" spans="2:12" ht="15.75" x14ac:dyDescent="0.25">
      <c r="B2636" s="893" t="e">
        <v>#N/A</v>
      </c>
      <c r="C2636" s="892" t="s">
        <v>540</v>
      </c>
      <c r="D2636" s="891">
        <v>43800</v>
      </c>
      <c r="E2636" s="890">
        <v>39.28</v>
      </c>
      <c r="F2636" s="889"/>
      <c r="G2636" s="888">
        <v>20</v>
      </c>
      <c r="H2636" s="887">
        <f t="shared" si="171"/>
        <v>2</v>
      </c>
      <c r="I2636" s="887">
        <v>-1.92</v>
      </c>
      <c r="J2636" s="771">
        <f t="shared" si="172"/>
        <v>4</v>
      </c>
      <c r="K2636" s="887">
        <v>2.08</v>
      </c>
      <c r="L2636" s="772">
        <f t="shared" si="173"/>
        <v>37.200000000000003</v>
      </c>
    </row>
    <row r="2637" spans="2:12" ht="15.75" x14ac:dyDescent="0.25">
      <c r="B2637" s="893" t="e">
        <v>#N/A</v>
      </c>
      <c r="C2637" s="892" t="s">
        <v>540</v>
      </c>
      <c r="D2637" s="891">
        <v>43800</v>
      </c>
      <c r="E2637" s="890">
        <v>0.53</v>
      </c>
      <c r="F2637" s="889"/>
      <c r="G2637" s="888">
        <v>20</v>
      </c>
      <c r="H2637" s="887">
        <f t="shared" si="171"/>
        <v>2</v>
      </c>
      <c r="I2637" s="887">
        <v>0</v>
      </c>
      <c r="J2637" s="771">
        <f t="shared" si="172"/>
        <v>0</v>
      </c>
      <c r="K2637" s="887">
        <v>0</v>
      </c>
      <c r="L2637" s="772">
        <f t="shared" si="173"/>
        <v>0.53</v>
      </c>
    </row>
    <row r="2638" spans="2:12" ht="15.75" x14ac:dyDescent="0.25">
      <c r="B2638" s="893" t="e">
        <v>#N/A</v>
      </c>
      <c r="C2638" s="892" t="s">
        <v>540</v>
      </c>
      <c r="D2638" s="891">
        <v>43800</v>
      </c>
      <c r="E2638" s="890">
        <v>23.9</v>
      </c>
      <c r="F2638" s="889"/>
      <c r="G2638" s="888">
        <v>20</v>
      </c>
      <c r="H2638" s="887">
        <f t="shared" si="171"/>
        <v>2</v>
      </c>
      <c r="I2638" s="887">
        <v>-1.2000000000000002</v>
      </c>
      <c r="J2638" s="771">
        <f t="shared" si="172"/>
        <v>2.5</v>
      </c>
      <c r="K2638" s="887">
        <v>1.3</v>
      </c>
      <c r="L2638" s="772">
        <f t="shared" si="173"/>
        <v>22.599999999999998</v>
      </c>
    </row>
    <row r="2639" spans="2:12" ht="15.75" x14ac:dyDescent="0.25">
      <c r="B2639" s="893" t="e">
        <v>#N/A</v>
      </c>
      <c r="C2639" s="892" t="s">
        <v>540</v>
      </c>
      <c r="D2639" s="891">
        <v>43800</v>
      </c>
      <c r="E2639" s="890">
        <v>11.64</v>
      </c>
      <c r="F2639" s="889"/>
      <c r="G2639" s="888">
        <v>20</v>
      </c>
      <c r="H2639" s="887">
        <f t="shared" si="171"/>
        <v>2</v>
      </c>
      <c r="I2639" s="887">
        <v>-0.60000000000000009</v>
      </c>
      <c r="J2639" s="771">
        <f t="shared" si="172"/>
        <v>1.25</v>
      </c>
      <c r="K2639" s="887">
        <v>0.65</v>
      </c>
      <c r="L2639" s="772">
        <f t="shared" si="173"/>
        <v>10.99</v>
      </c>
    </row>
    <row r="2640" spans="2:12" ht="15.75" x14ac:dyDescent="0.25">
      <c r="B2640" s="893" t="e">
        <v>#N/A</v>
      </c>
      <c r="C2640" s="892" t="s">
        <v>540</v>
      </c>
      <c r="D2640" s="891">
        <v>43800</v>
      </c>
      <c r="E2640" s="890">
        <v>2.98</v>
      </c>
      <c r="F2640" s="889"/>
      <c r="G2640" s="888">
        <v>20</v>
      </c>
      <c r="H2640" s="887">
        <f t="shared" si="171"/>
        <v>2</v>
      </c>
      <c r="I2640" s="887">
        <v>-0.12</v>
      </c>
      <c r="J2640" s="771">
        <f t="shared" si="172"/>
        <v>0.25</v>
      </c>
      <c r="K2640" s="887">
        <v>0.13</v>
      </c>
      <c r="L2640" s="772">
        <f t="shared" si="173"/>
        <v>2.85</v>
      </c>
    </row>
    <row r="2641" spans="2:12" ht="15.75" x14ac:dyDescent="0.25">
      <c r="B2641" s="893" t="e">
        <v>#N/A</v>
      </c>
      <c r="C2641" s="892" t="s">
        <v>540</v>
      </c>
      <c r="D2641" s="891">
        <v>43800</v>
      </c>
      <c r="E2641" s="890">
        <v>2.4900000000000002</v>
      </c>
      <c r="F2641" s="889"/>
      <c r="G2641" s="888">
        <v>20</v>
      </c>
      <c r="H2641" s="887">
        <f t="shared" si="171"/>
        <v>2</v>
      </c>
      <c r="I2641" s="887">
        <v>-0.12</v>
      </c>
      <c r="J2641" s="771">
        <f t="shared" si="172"/>
        <v>0.25</v>
      </c>
      <c r="K2641" s="887">
        <v>0.13</v>
      </c>
      <c r="L2641" s="772">
        <f t="shared" si="173"/>
        <v>2.3600000000000003</v>
      </c>
    </row>
    <row r="2642" spans="2:12" ht="15.75" x14ac:dyDescent="0.25">
      <c r="B2642" s="893" t="e">
        <v>#N/A</v>
      </c>
      <c r="C2642" s="892" t="s">
        <v>1323</v>
      </c>
      <c r="D2642" s="891">
        <v>43831</v>
      </c>
      <c r="E2642" s="890">
        <v>0</v>
      </c>
      <c r="F2642" s="889"/>
      <c r="G2642" s="888">
        <v>20</v>
      </c>
      <c r="H2642" s="887">
        <f t="shared" si="171"/>
        <v>1</v>
      </c>
      <c r="I2642" s="887">
        <v>0.12</v>
      </c>
      <c r="J2642" s="771">
        <f t="shared" si="172"/>
        <v>-0.12</v>
      </c>
      <c r="K2642" s="887">
        <v>0</v>
      </c>
      <c r="L2642" s="772">
        <f t="shared" si="173"/>
        <v>0</v>
      </c>
    </row>
    <row r="2643" spans="2:12" ht="15.75" x14ac:dyDescent="0.25">
      <c r="B2643" s="893" t="e">
        <v>#N/A</v>
      </c>
      <c r="C2643" s="892" t="s">
        <v>1324</v>
      </c>
      <c r="D2643" s="891">
        <v>43831</v>
      </c>
      <c r="E2643" s="890">
        <v>0</v>
      </c>
      <c r="F2643" s="889"/>
      <c r="G2643" s="888">
        <v>20</v>
      </c>
      <c r="H2643" s="887">
        <f t="shared" si="171"/>
        <v>1</v>
      </c>
      <c r="I2643" s="887">
        <v>0.48</v>
      </c>
      <c r="J2643" s="771">
        <f t="shared" si="172"/>
        <v>-0.48</v>
      </c>
      <c r="K2643" s="887">
        <v>0</v>
      </c>
      <c r="L2643" s="772">
        <f t="shared" si="173"/>
        <v>0</v>
      </c>
    </row>
    <row r="2644" spans="2:12" ht="15.75" x14ac:dyDescent="0.25">
      <c r="B2644" s="893" t="e">
        <v>#N/A</v>
      </c>
      <c r="C2644" s="892" t="s">
        <v>1262</v>
      </c>
      <c r="D2644" s="891">
        <v>43831</v>
      </c>
      <c r="E2644" s="890">
        <v>0</v>
      </c>
      <c r="F2644" s="889"/>
      <c r="G2644" s="888">
        <v>20</v>
      </c>
      <c r="H2644" s="887">
        <f t="shared" si="171"/>
        <v>1</v>
      </c>
      <c r="I2644" s="887">
        <v>0.12</v>
      </c>
      <c r="J2644" s="771">
        <f t="shared" si="172"/>
        <v>-0.12</v>
      </c>
      <c r="K2644" s="887">
        <v>0</v>
      </c>
      <c r="L2644" s="772">
        <f t="shared" si="173"/>
        <v>0</v>
      </c>
    </row>
    <row r="2645" spans="2:12" ht="15.75" x14ac:dyDescent="0.25">
      <c r="B2645" s="893" t="e">
        <v>#N/A</v>
      </c>
      <c r="C2645" s="892" t="s">
        <v>1325</v>
      </c>
      <c r="D2645" s="891">
        <v>43831</v>
      </c>
      <c r="E2645" s="890">
        <v>0</v>
      </c>
      <c r="F2645" s="889"/>
      <c r="G2645" s="888">
        <v>20</v>
      </c>
      <c r="H2645" s="887">
        <f t="shared" si="171"/>
        <v>1</v>
      </c>
      <c r="I2645" s="887">
        <v>0.12</v>
      </c>
      <c r="J2645" s="771">
        <f t="shared" si="172"/>
        <v>-0.12</v>
      </c>
      <c r="K2645" s="887">
        <v>0</v>
      </c>
      <c r="L2645" s="772">
        <f t="shared" si="173"/>
        <v>0</v>
      </c>
    </row>
    <row r="2646" spans="2:12" ht="15.75" x14ac:dyDescent="0.25">
      <c r="B2646" s="893" t="e">
        <v>#N/A</v>
      </c>
      <c r="C2646" s="892" t="s">
        <v>1326</v>
      </c>
      <c r="D2646" s="891">
        <v>43831</v>
      </c>
      <c r="E2646" s="890">
        <v>0</v>
      </c>
      <c r="F2646" s="889"/>
      <c r="G2646" s="888">
        <v>20</v>
      </c>
      <c r="H2646" s="887">
        <f t="shared" si="171"/>
        <v>1</v>
      </c>
      <c r="I2646" s="887">
        <v>0.12</v>
      </c>
      <c r="J2646" s="771">
        <f t="shared" si="172"/>
        <v>-0.12</v>
      </c>
      <c r="K2646" s="887">
        <v>0</v>
      </c>
      <c r="L2646" s="772">
        <f t="shared" si="173"/>
        <v>0</v>
      </c>
    </row>
    <row r="2647" spans="2:12" ht="15.75" x14ac:dyDescent="0.25">
      <c r="B2647" s="893" t="e">
        <v>#N/A</v>
      </c>
      <c r="C2647" s="892" t="s">
        <v>1263</v>
      </c>
      <c r="D2647" s="891">
        <v>43831</v>
      </c>
      <c r="E2647" s="890">
        <v>0</v>
      </c>
      <c r="F2647" s="889"/>
      <c r="G2647" s="888">
        <v>20</v>
      </c>
      <c r="H2647" s="887">
        <f t="shared" si="171"/>
        <v>1</v>
      </c>
      <c r="I2647" s="887">
        <v>0.48</v>
      </c>
      <c r="J2647" s="771">
        <f t="shared" si="172"/>
        <v>-0.48</v>
      </c>
      <c r="K2647" s="887">
        <v>0</v>
      </c>
      <c r="L2647" s="772">
        <f t="shared" si="173"/>
        <v>0</v>
      </c>
    </row>
    <row r="2648" spans="2:12" ht="15.75" x14ac:dyDescent="0.25">
      <c r="B2648" s="893" t="e">
        <v>#N/A</v>
      </c>
      <c r="C2648" s="892" t="s">
        <v>1266</v>
      </c>
      <c r="D2648" s="891">
        <v>43831</v>
      </c>
      <c r="E2648" s="890">
        <v>0</v>
      </c>
      <c r="F2648" s="889"/>
      <c r="G2648" s="888">
        <v>20</v>
      </c>
      <c r="H2648" s="887">
        <f t="shared" si="171"/>
        <v>1</v>
      </c>
      <c r="I2648" s="887">
        <v>0</v>
      </c>
      <c r="J2648" s="771">
        <f t="shared" si="172"/>
        <v>0</v>
      </c>
      <c r="K2648" s="887">
        <v>0</v>
      </c>
      <c r="L2648" s="772">
        <f t="shared" si="173"/>
        <v>0</v>
      </c>
    </row>
    <row r="2649" spans="2:12" ht="15.75" x14ac:dyDescent="0.25">
      <c r="B2649" s="893" t="e">
        <v>#N/A</v>
      </c>
      <c r="C2649" s="892" t="s">
        <v>540</v>
      </c>
      <c r="D2649" s="891">
        <v>43891</v>
      </c>
      <c r="E2649" s="890">
        <v>13.08</v>
      </c>
      <c r="F2649" s="889"/>
      <c r="G2649" s="888">
        <v>20</v>
      </c>
      <c r="H2649" s="887">
        <f t="shared" si="171"/>
        <v>1</v>
      </c>
      <c r="I2649" s="887">
        <v>-0.72</v>
      </c>
      <c r="J2649" s="771">
        <f t="shared" si="172"/>
        <v>1.3199999999999998</v>
      </c>
      <c r="K2649" s="887">
        <v>0.6</v>
      </c>
      <c r="L2649" s="772">
        <f t="shared" si="173"/>
        <v>12.48</v>
      </c>
    </row>
    <row r="2650" spans="2:12" ht="15.75" x14ac:dyDescent="0.25">
      <c r="B2650" s="893" t="e">
        <v>#N/A</v>
      </c>
      <c r="C2650" s="892" t="s">
        <v>540</v>
      </c>
      <c r="D2650" s="891">
        <v>43891</v>
      </c>
      <c r="E2650" s="890">
        <v>3.4</v>
      </c>
      <c r="F2650" s="889"/>
      <c r="G2650" s="888">
        <v>20</v>
      </c>
      <c r="H2650" s="887">
        <f t="shared" si="171"/>
        <v>1</v>
      </c>
      <c r="I2650" s="887">
        <v>-0.12</v>
      </c>
      <c r="J2650" s="771">
        <f t="shared" si="172"/>
        <v>0.22</v>
      </c>
      <c r="K2650" s="887">
        <v>0.1</v>
      </c>
      <c r="L2650" s="772">
        <f t="shared" si="173"/>
        <v>3.3</v>
      </c>
    </row>
    <row r="2651" spans="2:12" ht="15.75" x14ac:dyDescent="0.25">
      <c r="B2651" s="893" t="e">
        <v>#N/A</v>
      </c>
      <c r="C2651" s="892" t="s">
        <v>540</v>
      </c>
      <c r="D2651" s="891">
        <v>43891</v>
      </c>
      <c r="E2651" s="890">
        <v>1.38</v>
      </c>
      <c r="F2651" s="889"/>
      <c r="G2651" s="888">
        <v>20</v>
      </c>
      <c r="H2651" s="887">
        <f t="shared" si="171"/>
        <v>1</v>
      </c>
      <c r="I2651" s="887">
        <v>-0.12</v>
      </c>
      <c r="J2651" s="771">
        <f t="shared" si="172"/>
        <v>0.22</v>
      </c>
      <c r="K2651" s="887">
        <v>0.1</v>
      </c>
      <c r="L2651" s="772">
        <f t="shared" si="173"/>
        <v>1.2799999999999998</v>
      </c>
    </row>
    <row r="2652" spans="2:12" ht="15.75" x14ac:dyDescent="0.25">
      <c r="B2652" s="893" t="e">
        <v>#N/A</v>
      </c>
      <c r="C2652" s="892" t="s">
        <v>539</v>
      </c>
      <c r="D2652" s="891">
        <v>43891</v>
      </c>
      <c r="E2652" s="890">
        <v>4.5199999999999996</v>
      </c>
      <c r="F2652" s="889"/>
      <c r="G2652" s="888">
        <v>20</v>
      </c>
      <c r="H2652" s="887">
        <f t="shared" si="171"/>
        <v>1</v>
      </c>
      <c r="I2652" s="887">
        <v>-0.24</v>
      </c>
      <c r="J2652" s="771">
        <f t="shared" si="172"/>
        <v>0.44</v>
      </c>
      <c r="K2652" s="887">
        <v>0.2</v>
      </c>
      <c r="L2652" s="772">
        <f t="shared" si="173"/>
        <v>4.3199999999999994</v>
      </c>
    </row>
    <row r="2653" spans="2:12" ht="15.75" x14ac:dyDescent="0.25">
      <c r="B2653" s="893" t="e">
        <v>#N/A</v>
      </c>
      <c r="C2653" s="892" t="s">
        <v>540</v>
      </c>
      <c r="D2653" s="891">
        <v>43891</v>
      </c>
      <c r="E2653" s="890">
        <v>2.5499999999999998</v>
      </c>
      <c r="F2653" s="889"/>
      <c r="G2653" s="888">
        <v>20</v>
      </c>
      <c r="H2653" s="887">
        <f t="shared" si="171"/>
        <v>1</v>
      </c>
      <c r="I2653" s="887">
        <v>-0.12</v>
      </c>
      <c r="J2653" s="771">
        <f t="shared" si="172"/>
        <v>0.22</v>
      </c>
      <c r="K2653" s="887">
        <v>0.1</v>
      </c>
      <c r="L2653" s="772">
        <f t="shared" si="173"/>
        <v>2.4499999999999997</v>
      </c>
    </row>
    <row r="2654" spans="2:12" ht="15.75" x14ac:dyDescent="0.25">
      <c r="B2654" s="893" t="e">
        <v>#N/A</v>
      </c>
      <c r="C2654" s="892" t="s">
        <v>540</v>
      </c>
      <c r="D2654" s="891">
        <v>43891</v>
      </c>
      <c r="E2654" s="890">
        <v>5.99</v>
      </c>
      <c r="F2654" s="889"/>
      <c r="G2654" s="888">
        <v>20</v>
      </c>
      <c r="H2654" s="887">
        <f t="shared" si="171"/>
        <v>1</v>
      </c>
      <c r="I2654" s="887">
        <v>-0.24</v>
      </c>
      <c r="J2654" s="771">
        <f t="shared" si="172"/>
        <v>0.44</v>
      </c>
      <c r="K2654" s="887">
        <v>0.2</v>
      </c>
      <c r="L2654" s="772">
        <f t="shared" si="173"/>
        <v>5.79</v>
      </c>
    </row>
    <row r="2655" spans="2:12" ht="15.75" x14ac:dyDescent="0.25">
      <c r="B2655" s="893" t="e">
        <v>#N/A</v>
      </c>
      <c r="C2655" s="892" t="s">
        <v>540</v>
      </c>
      <c r="D2655" s="891">
        <v>43891</v>
      </c>
      <c r="E2655" s="890">
        <v>3.66</v>
      </c>
      <c r="F2655" s="889"/>
      <c r="G2655" s="888">
        <v>20</v>
      </c>
      <c r="H2655" s="887">
        <f t="shared" si="171"/>
        <v>1</v>
      </c>
      <c r="I2655" s="887">
        <v>-0.24</v>
      </c>
      <c r="J2655" s="771">
        <f t="shared" si="172"/>
        <v>0.36</v>
      </c>
      <c r="K2655" s="887">
        <v>0.12</v>
      </c>
      <c r="L2655" s="772">
        <f t="shared" si="173"/>
        <v>3.54</v>
      </c>
    </row>
    <row r="2656" spans="2:12" ht="15.75" x14ac:dyDescent="0.25">
      <c r="B2656" s="893" t="e">
        <v>#N/A</v>
      </c>
      <c r="C2656" s="892" t="s">
        <v>540</v>
      </c>
      <c r="D2656" s="891">
        <v>43891</v>
      </c>
      <c r="E2656" s="890">
        <v>3.75</v>
      </c>
      <c r="F2656" s="889"/>
      <c r="G2656" s="888">
        <v>20</v>
      </c>
      <c r="H2656" s="887">
        <f t="shared" si="171"/>
        <v>1</v>
      </c>
      <c r="I2656" s="887">
        <v>-0.24</v>
      </c>
      <c r="J2656" s="771">
        <f t="shared" si="172"/>
        <v>0.44</v>
      </c>
      <c r="K2656" s="887">
        <v>0.2</v>
      </c>
      <c r="L2656" s="772">
        <f t="shared" si="173"/>
        <v>3.55</v>
      </c>
    </row>
    <row r="2657" spans="2:12" ht="15.75" x14ac:dyDescent="0.25">
      <c r="B2657" s="893" t="e">
        <v>#N/A</v>
      </c>
      <c r="C2657" s="892" t="s">
        <v>539</v>
      </c>
      <c r="D2657" s="891">
        <v>43891</v>
      </c>
      <c r="E2657" s="890">
        <v>4.5199999999999996</v>
      </c>
      <c r="F2657" s="889"/>
      <c r="G2657" s="888">
        <v>20</v>
      </c>
      <c r="H2657" s="887">
        <f t="shared" si="171"/>
        <v>1</v>
      </c>
      <c r="I2657" s="887">
        <v>-0.24</v>
      </c>
      <c r="J2657" s="771">
        <f t="shared" si="172"/>
        <v>0.44</v>
      </c>
      <c r="K2657" s="887">
        <v>0.2</v>
      </c>
      <c r="L2657" s="772">
        <f t="shared" si="173"/>
        <v>4.3199999999999994</v>
      </c>
    </row>
    <row r="2658" spans="2:12" ht="15.75" x14ac:dyDescent="0.25">
      <c r="B2658" s="893" t="e">
        <v>#N/A</v>
      </c>
      <c r="C2658" s="892" t="s">
        <v>540</v>
      </c>
      <c r="D2658" s="891">
        <v>43891</v>
      </c>
      <c r="E2658" s="890">
        <v>3.81</v>
      </c>
      <c r="F2658" s="889"/>
      <c r="G2658" s="888">
        <v>20</v>
      </c>
      <c r="H2658" s="887">
        <f t="shared" si="171"/>
        <v>1</v>
      </c>
      <c r="I2658" s="887">
        <v>-0.24</v>
      </c>
      <c r="J2658" s="771">
        <f t="shared" si="172"/>
        <v>0.44</v>
      </c>
      <c r="K2658" s="887">
        <v>0.2</v>
      </c>
      <c r="L2658" s="772">
        <f t="shared" si="173"/>
        <v>3.61</v>
      </c>
    </row>
    <row r="2659" spans="2:12" ht="15.75" x14ac:dyDescent="0.25">
      <c r="B2659" s="893" t="e">
        <v>#N/A</v>
      </c>
      <c r="C2659" s="892" t="s">
        <v>540</v>
      </c>
      <c r="D2659" s="891">
        <v>43891</v>
      </c>
      <c r="E2659" s="890">
        <v>3.79</v>
      </c>
      <c r="F2659" s="889"/>
      <c r="G2659" s="888">
        <v>20</v>
      </c>
      <c r="H2659" s="887">
        <f t="shared" si="171"/>
        <v>1</v>
      </c>
      <c r="I2659" s="887">
        <v>-0.24</v>
      </c>
      <c r="J2659" s="771">
        <f t="shared" si="172"/>
        <v>0.44</v>
      </c>
      <c r="K2659" s="887">
        <v>0.2</v>
      </c>
      <c r="L2659" s="772">
        <f t="shared" si="173"/>
        <v>3.59</v>
      </c>
    </row>
    <row r="2660" spans="2:12" ht="15.75" x14ac:dyDescent="0.25">
      <c r="B2660" s="893" t="e">
        <v>#N/A</v>
      </c>
      <c r="C2660" s="892" t="s">
        <v>540</v>
      </c>
      <c r="D2660" s="891">
        <v>43891</v>
      </c>
      <c r="E2660" s="890">
        <v>-0.36</v>
      </c>
      <c r="F2660" s="889"/>
      <c r="G2660" s="888">
        <v>20</v>
      </c>
      <c r="H2660" s="887">
        <f t="shared" si="171"/>
        <v>1</v>
      </c>
      <c r="I2660" s="887">
        <v>0</v>
      </c>
      <c r="J2660" s="771">
        <f t="shared" si="172"/>
        <v>0</v>
      </c>
      <c r="K2660" s="887">
        <v>0</v>
      </c>
      <c r="L2660" s="772">
        <f t="shared" si="173"/>
        <v>0</v>
      </c>
    </row>
    <row r="2661" spans="2:12" ht="15.75" x14ac:dyDescent="0.25">
      <c r="B2661" s="893" t="e">
        <v>#N/A</v>
      </c>
      <c r="C2661" s="892" t="s">
        <v>539</v>
      </c>
      <c r="D2661" s="891">
        <v>43891</v>
      </c>
      <c r="E2661" s="890">
        <v>1.73</v>
      </c>
      <c r="F2661" s="889"/>
      <c r="G2661" s="888">
        <v>20</v>
      </c>
      <c r="H2661" s="887">
        <f t="shared" si="171"/>
        <v>1</v>
      </c>
      <c r="I2661" s="887">
        <v>-0.12</v>
      </c>
      <c r="J2661" s="771">
        <f t="shared" si="172"/>
        <v>0.22</v>
      </c>
      <c r="K2661" s="887">
        <v>0.1</v>
      </c>
      <c r="L2661" s="772">
        <f t="shared" si="173"/>
        <v>1.63</v>
      </c>
    </row>
    <row r="2662" spans="2:12" ht="15.75" x14ac:dyDescent="0.25">
      <c r="B2662" s="893" t="e">
        <v>#N/A</v>
      </c>
      <c r="C2662" s="892" t="s">
        <v>1327</v>
      </c>
      <c r="D2662" s="891">
        <v>43891</v>
      </c>
      <c r="E2662" s="890">
        <v>0.13</v>
      </c>
      <c r="F2662" s="889"/>
      <c r="G2662" s="888">
        <v>20</v>
      </c>
      <c r="H2662" s="887">
        <f t="shared" si="171"/>
        <v>1</v>
      </c>
      <c r="I2662" s="887">
        <v>0</v>
      </c>
      <c r="J2662" s="771">
        <f t="shared" si="172"/>
        <v>0</v>
      </c>
      <c r="K2662" s="887">
        <v>0</v>
      </c>
      <c r="L2662" s="772">
        <f t="shared" si="173"/>
        <v>0.13</v>
      </c>
    </row>
    <row r="2663" spans="2:12" ht="15.75" x14ac:dyDescent="0.25">
      <c r="B2663" s="893" t="e">
        <v>#N/A</v>
      </c>
      <c r="C2663" s="892" t="s">
        <v>540</v>
      </c>
      <c r="D2663" s="891">
        <v>43891</v>
      </c>
      <c r="E2663" s="890">
        <v>3.81</v>
      </c>
      <c r="F2663" s="889"/>
      <c r="G2663" s="888">
        <v>20</v>
      </c>
      <c r="H2663" s="887">
        <f t="shared" si="171"/>
        <v>1</v>
      </c>
      <c r="I2663" s="887">
        <v>-0.24</v>
      </c>
      <c r="J2663" s="771">
        <f t="shared" si="172"/>
        <v>0.44</v>
      </c>
      <c r="K2663" s="887">
        <v>0.2</v>
      </c>
      <c r="L2663" s="772">
        <f t="shared" si="173"/>
        <v>3.61</v>
      </c>
    </row>
    <row r="2664" spans="2:12" ht="15.75" x14ac:dyDescent="0.25">
      <c r="B2664" s="893" t="e">
        <v>#N/A</v>
      </c>
      <c r="C2664" s="892" t="s">
        <v>540</v>
      </c>
      <c r="D2664" s="891">
        <v>43891</v>
      </c>
      <c r="E2664" s="890">
        <v>13.47</v>
      </c>
      <c r="F2664" s="889"/>
      <c r="G2664" s="888">
        <v>20</v>
      </c>
      <c r="H2664" s="887">
        <f t="shared" si="171"/>
        <v>1</v>
      </c>
      <c r="I2664" s="887">
        <v>-0.60000000000000009</v>
      </c>
      <c r="J2664" s="771">
        <f t="shared" si="172"/>
        <v>1.1300000000000001</v>
      </c>
      <c r="K2664" s="887">
        <v>0.53</v>
      </c>
      <c r="L2664" s="772">
        <f t="shared" si="173"/>
        <v>12.940000000000001</v>
      </c>
    </row>
    <row r="2665" spans="2:12" ht="15.75" x14ac:dyDescent="0.25">
      <c r="B2665" s="893" t="e">
        <v>#N/A</v>
      </c>
      <c r="C2665" s="892" t="s">
        <v>540</v>
      </c>
      <c r="D2665" s="891">
        <v>43891</v>
      </c>
      <c r="E2665" s="890">
        <v>2.5499999999999998</v>
      </c>
      <c r="F2665" s="889"/>
      <c r="G2665" s="888">
        <v>20</v>
      </c>
      <c r="H2665" s="887">
        <f t="shared" si="171"/>
        <v>1</v>
      </c>
      <c r="I2665" s="887">
        <v>-0.12</v>
      </c>
      <c r="J2665" s="771">
        <f t="shared" si="172"/>
        <v>0.22</v>
      </c>
      <c r="K2665" s="887">
        <v>0.1</v>
      </c>
      <c r="L2665" s="772">
        <f t="shared" si="173"/>
        <v>2.4499999999999997</v>
      </c>
    </row>
    <row r="2666" spans="2:12" ht="15.75" x14ac:dyDescent="0.25">
      <c r="B2666" s="893" t="e">
        <v>#N/A</v>
      </c>
      <c r="C2666" s="892" t="s">
        <v>539</v>
      </c>
      <c r="D2666" s="891">
        <v>43891</v>
      </c>
      <c r="E2666" s="890">
        <v>3.77</v>
      </c>
      <c r="F2666" s="889"/>
      <c r="G2666" s="888">
        <v>20</v>
      </c>
      <c r="H2666" s="887">
        <f t="shared" si="171"/>
        <v>1</v>
      </c>
      <c r="I2666" s="887">
        <v>-0.24</v>
      </c>
      <c r="J2666" s="771">
        <f t="shared" si="172"/>
        <v>0.44</v>
      </c>
      <c r="K2666" s="887">
        <v>0.2</v>
      </c>
      <c r="L2666" s="772">
        <f t="shared" si="173"/>
        <v>3.57</v>
      </c>
    </row>
    <row r="2667" spans="2:12" ht="15.75" x14ac:dyDescent="0.25">
      <c r="B2667" s="893" t="e">
        <v>#N/A</v>
      </c>
      <c r="C2667" s="892" t="s">
        <v>540</v>
      </c>
      <c r="D2667" s="891">
        <v>43891</v>
      </c>
      <c r="E2667" s="890">
        <v>10.45</v>
      </c>
      <c r="F2667" s="889"/>
      <c r="G2667" s="888">
        <v>20</v>
      </c>
      <c r="H2667" s="887">
        <f t="shared" si="171"/>
        <v>1</v>
      </c>
      <c r="I2667" s="887">
        <v>-0.48</v>
      </c>
      <c r="J2667" s="771">
        <f t="shared" si="172"/>
        <v>0.88</v>
      </c>
      <c r="K2667" s="887">
        <v>0.4</v>
      </c>
      <c r="L2667" s="772">
        <f t="shared" si="173"/>
        <v>10.049999999999999</v>
      </c>
    </row>
    <row r="2668" spans="2:12" ht="15.75" x14ac:dyDescent="0.25">
      <c r="B2668" s="893" t="e">
        <v>#N/A</v>
      </c>
      <c r="C2668" s="892" t="s">
        <v>540</v>
      </c>
      <c r="D2668" s="891">
        <v>43891</v>
      </c>
      <c r="E2668" s="890">
        <v>13.48</v>
      </c>
      <c r="F2668" s="889"/>
      <c r="G2668" s="888">
        <v>20</v>
      </c>
      <c r="H2668" s="887">
        <f t="shared" si="171"/>
        <v>1</v>
      </c>
      <c r="I2668" s="887">
        <v>-0.60000000000000009</v>
      </c>
      <c r="J2668" s="771">
        <f t="shared" si="172"/>
        <v>1.1400000000000001</v>
      </c>
      <c r="K2668" s="887">
        <v>0.54</v>
      </c>
      <c r="L2668" s="772">
        <f t="shared" si="173"/>
        <v>12.940000000000001</v>
      </c>
    </row>
    <row r="2669" spans="2:12" ht="15.75" x14ac:dyDescent="0.25">
      <c r="B2669" s="893" t="e">
        <v>#N/A</v>
      </c>
      <c r="C2669" s="892" t="s">
        <v>540</v>
      </c>
      <c r="D2669" s="891">
        <v>43891</v>
      </c>
      <c r="E2669" s="890">
        <v>65.87</v>
      </c>
      <c r="F2669" s="889"/>
      <c r="G2669" s="888">
        <v>20</v>
      </c>
      <c r="H2669" s="887">
        <f t="shared" si="171"/>
        <v>1</v>
      </c>
      <c r="I2669" s="887">
        <v>-3.24</v>
      </c>
      <c r="J2669" s="771">
        <f t="shared" si="172"/>
        <v>5.94</v>
      </c>
      <c r="K2669" s="887">
        <v>2.7</v>
      </c>
      <c r="L2669" s="772">
        <f t="shared" si="173"/>
        <v>63.17</v>
      </c>
    </row>
    <row r="2670" spans="2:12" ht="15.75" x14ac:dyDescent="0.25">
      <c r="B2670" s="893" t="e">
        <v>#N/A</v>
      </c>
      <c r="C2670" s="892" t="s">
        <v>540</v>
      </c>
      <c r="D2670" s="891">
        <v>43891</v>
      </c>
      <c r="E2670" s="890">
        <v>1.26</v>
      </c>
      <c r="F2670" s="889"/>
      <c r="G2670" s="888">
        <v>20</v>
      </c>
      <c r="H2670" s="887">
        <f t="shared" si="171"/>
        <v>1</v>
      </c>
      <c r="I2670" s="887">
        <v>-0.12</v>
      </c>
      <c r="J2670" s="771">
        <f t="shared" si="172"/>
        <v>0.2</v>
      </c>
      <c r="K2670" s="887">
        <v>0.08</v>
      </c>
      <c r="L2670" s="772">
        <f t="shared" si="173"/>
        <v>1.18</v>
      </c>
    </row>
    <row r="2671" spans="2:12" ht="15.75" x14ac:dyDescent="0.25">
      <c r="B2671" s="893" t="e">
        <v>#N/A</v>
      </c>
      <c r="C2671" s="892" t="s">
        <v>540</v>
      </c>
      <c r="D2671" s="891">
        <v>43891</v>
      </c>
      <c r="E2671" s="890">
        <v>4.5199999999999996</v>
      </c>
      <c r="F2671" s="889"/>
      <c r="G2671" s="888">
        <v>20</v>
      </c>
      <c r="H2671" s="887">
        <f t="shared" si="171"/>
        <v>1</v>
      </c>
      <c r="I2671" s="887">
        <v>-0.24</v>
      </c>
      <c r="J2671" s="771">
        <f t="shared" si="172"/>
        <v>0.44</v>
      </c>
      <c r="K2671" s="887">
        <v>0.2</v>
      </c>
      <c r="L2671" s="772">
        <f t="shared" si="173"/>
        <v>4.3199999999999994</v>
      </c>
    </row>
    <row r="2672" spans="2:12" ht="15.75" x14ac:dyDescent="0.25">
      <c r="B2672" s="893" t="e">
        <v>#N/A</v>
      </c>
      <c r="C2672" s="892" t="s">
        <v>540</v>
      </c>
      <c r="D2672" s="891">
        <v>43891</v>
      </c>
      <c r="E2672" s="890">
        <v>8.7799999999999994</v>
      </c>
      <c r="F2672" s="889"/>
      <c r="G2672" s="888">
        <v>20</v>
      </c>
      <c r="H2672" s="887">
        <f t="shared" si="171"/>
        <v>1</v>
      </c>
      <c r="I2672" s="887">
        <v>-0.48</v>
      </c>
      <c r="J2672" s="771">
        <f t="shared" si="172"/>
        <v>0.88</v>
      </c>
      <c r="K2672" s="887">
        <v>0.4</v>
      </c>
      <c r="L2672" s="772">
        <f t="shared" si="173"/>
        <v>8.379999999999999</v>
      </c>
    </row>
    <row r="2673" spans="2:12" ht="15.75" x14ac:dyDescent="0.25">
      <c r="B2673" s="893" t="e">
        <v>#N/A</v>
      </c>
      <c r="C2673" s="892" t="s">
        <v>540</v>
      </c>
      <c r="D2673" s="891">
        <v>43891</v>
      </c>
      <c r="E2673" s="890">
        <v>3.46</v>
      </c>
      <c r="F2673" s="889"/>
      <c r="G2673" s="888">
        <v>20</v>
      </c>
      <c r="H2673" s="887">
        <f t="shared" si="171"/>
        <v>1</v>
      </c>
      <c r="I2673" s="887">
        <v>-0.12</v>
      </c>
      <c r="J2673" s="771">
        <f t="shared" si="172"/>
        <v>0.22</v>
      </c>
      <c r="K2673" s="887">
        <v>0.1</v>
      </c>
      <c r="L2673" s="772">
        <f t="shared" si="173"/>
        <v>3.36</v>
      </c>
    </row>
    <row r="2674" spans="2:12" ht="15.75" x14ac:dyDescent="0.25">
      <c r="B2674" s="893" t="e">
        <v>#N/A</v>
      </c>
      <c r="C2674" s="892" t="s">
        <v>540</v>
      </c>
      <c r="D2674" s="891">
        <v>43891</v>
      </c>
      <c r="E2674" s="890">
        <v>2.4700000000000002</v>
      </c>
      <c r="F2674" s="889"/>
      <c r="G2674" s="888">
        <v>20</v>
      </c>
      <c r="H2674" s="887">
        <f t="shared" si="171"/>
        <v>1</v>
      </c>
      <c r="I2674" s="887">
        <v>-0.12</v>
      </c>
      <c r="J2674" s="771">
        <f t="shared" si="172"/>
        <v>0.22</v>
      </c>
      <c r="K2674" s="887">
        <v>0.1</v>
      </c>
      <c r="L2674" s="772">
        <f t="shared" si="173"/>
        <v>2.37</v>
      </c>
    </row>
    <row r="2675" spans="2:12" ht="15.75" x14ac:dyDescent="0.25">
      <c r="B2675" s="893" t="e">
        <v>#N/A</v>
      </c>
      <c r="C2675" s="892" t="s">
        <v>1328</v>
      </c>
      <c r="D2675" s="891">
        <v>43922</v>
      </c>
      <c r="E2675" s="890">
        <v>0</v>
      </c>
      <c r="F2675" s="889"/>
      <c r="G2675" s="888">
        <v>20</v>
      </c>
      <c r="H2675" s="887">
        <f t="shared" si="171"/>
        <v>1</v>
      </c>
      <c r="I2675" s="887">
        <v>0.48</v>
      </c>
      <c r="J2675" s="771">
        <f t="shared" si="172"/>
        <v>-0.48</v>
      </c>
      <c r="K2675" s="887">
        <v>0</v>
      </c>
      <c r="L2675" s="772">
        <f t="shared" si="173"/>
        <v>0</v>
      </c>
    </row>
    <row r="2676" spans="2:12" ht="15.75" x14ac:dyDescent="0.25">
      <c r="B2676" s="893" t="e">
        <v>#N/A</v>
      </c>
      <c r="C2676" s="892" t="s">
        <v>1280</v>
      </c>
      <c r="D2676" s="891">
        <v>43922</v>
      </c>
      <c r="E2676" s="890">
        <v>0</v>
      </c>
      <c r="F2676" s="889"/>
      <c r="G2676" s="888">
        <v>20</v>
      </c>
      <c r="H2676" s="887">
        <f t="shared" si="171"/>
        <v>1</v>
      </c>
      <c r="I2676" s="887">
        <v>0.36</v>
      </c>
      <c r="J2676" s="771">
        <f t="shared" si="172"/>
        <v>-0.36</v>
      </c>
      <c r="K2676" s="887">
        <v>0</v>
      </c>
      <c r="L2676" s="772">
        <f t="shared" si="173"/>
        <v>0</v>
      </c>
    </row>
    <row r="2677" spans="2:12" ht="15.75" x14ac:dyDescent="0.25">
      <c r="B2677" s="893" t="e">
        <v>#N/A</v>
      </c>
      <c r="C2677" s="892" t="s">
        <v>540</v>
      </c>
      <c r="D2677" s="891">
        <v>43800</v>
      </c>
      <c r="E2677" s="890">
        <v>0.8</v>
      </c>
      <c r="F2677" s="889"/>
      <c r="G2677" s="888">
        <v>20</v>
      </c>
      <c r="H2677" s="887">
        <f t="shared" si="171"/>
        <v>2</v>
      </c>
      <c r="I2677" s="887">
        <v>0</v>
      </c>
      <c r="J2677" s="771">
        <f t="shared" si="172"/>
        <v>0</v>
      </c>
      <c r="K2677" s="887">
        <v>0</v>
      </c>
      <c r="L2677" s="772">
        <f t="shared" si="173"/>
        <v>0.8</v>
      </c>
    </row>
    <row r="2678" spans="2:12" ht="15.75" x14ac:dyDescent="0.25">
      <c r="B2678" s="893" t="e">
        <v>#N/A</v>
      </c>
      <c r="C2678" s="892" t="s">
        <v>540</v>
      </c>
      <c r="D2678" s="891">
        <v>43983</v>
      </c>
      <c r="E2678" s="890">
        <v>0.36</v>
      </c>
      <c r="F2678" s="889"/>
      <c r="G2678" s="888">
        <v>20</v>
      </c>
      <c r="H2678" s="887">
        <f t="shared" si="171"/>
        <v>1</v>
      </c>
      <c r="I2678" s="887">
        <v>0</v>
      </c>
      <c r="J2678" s="771">
        <f t="shared" si="172"/>
        <v>0</v>
      </c>
      <c r="K2678" s="887">
        <v>0</v>
      </c>
      <c r="L2678" s="772">
        <f t="shared" si="173"/>
        <v>0.36</v>
      </c>
    </row>
    <row r="2679" spans="2:12" ht="15.75" x14ac:dyDescent="0.25">
      <c r="B2679" s="893" t="e">
        <v>#N/A</v>
      </c>
      <c r="C2679" s="892" t="s">
        <v>540</v>
      </c>
      <c r="D2679" s="891">
        <v>43983</v>
      </c>
      <c r="E2679" s="890">
        <v>0.59</v>
      </c>
      <c r="F2679" s="889"/>
      <c r="G2679" s="888">
        <v>20</v>
      </c>
      <c r="H2679" s="887">
        <f t="shared" si="171"/>
        <v>1</v>
      </c>
      <c r="I2679" s="887">
        <v>0</v>
      </c>
      <c r="J2679" s="771">
        <f t="shared" si="172"/>
        <v>0</v>
      </c>
      <c r="K2679" s="887">
        <v>0</v>
      </c>
      <c r="L2679" s="772">
        <f t="shared" si="173"/>
        <v>0.59</v>
      </c>
    </row>
    <row r="2680" spans="2:12" ht="15.75" x14ac:dyDescent="0.25">
      <c r="B2680" s="893" t="e">
        <v>#N/A</v>
      </c>
      <c r="C2680" s="892" t="s">
        <v>540</v>
      </c>
      <c r="D2680" s="891">
        <v>43983</v>
      </c>
      <c r="E2680" s="890">
        <v>2.93</v>
      </c>
      <c r="F2680" s="889"/>
      <c r="G2680" s="888">
        <v>20</v>
      </c>
      <c r="H2680" s="887">
        <f t="shared" si="171"/>
        <v>1</v>
      </c>
      <c r="I2680" s="887">
        <v>-0.12</v>
      </c>
      <c r="J2680" s="771">
        <f t="shared" si="172"/>
        <v>0.19</v>
      </c>
      <c r="K2680" s="887">
        <v>7.0000000000000007E-2</v>
      </c>
      <c r="L2680" s="772">
        <f t="shared" si="173"/>
        <v>2.8600000000000003</v>
      </c>
    </row>
    <row r="2681" spans="2:12" ht="15.75" x14ac:dyDescent="0.25">
      <c r="B2681" s="893" t="e">
        <v>#N/A</v>
      </c>
      <c r="C2681" s="892" t="s">
        <v>540</v>
      </c>
      <c r="D2681" s="891">
        <v>43983</v>
      </c>
      <c r="E2681" s="890">
        <v>13.57</v>
      </c>
      <c r="F2681" s="889"/>
      <c r="G2681" s="888">
        <v>20</v>
      </c>
      <c r="H2681" s="887">
        <f t="shared" si="171"/>
        <v>1</v>
      </c>
      <c r="I2681" s="887">
        <v>-0.72</v>
      </c>
      <c r="J2681" s="771">
        <f t="shared" si="172"/>
        <v>1.1399999999999999</v>
      </c>
      <c r="K2681" s="887">
        <v>0.42</v>
      </c>
      <c r="L2681" s="772">
        <f t="shared" si="173"/>
        <v>13.15</v>
      </c>
    </row>
    <row r="2682" spans="2:12" ht="15.75" x14ac:dyDescent="0.25">
      <c r="B2682" s="893" t="e">
        <v>#N/A</v>
      </c>
      <c r="C2682" s="892" t="s">
        <v>540</v>
      </c>
      <c r="D2682" s="891">
        <v>43983</v>
      </c>
      <c r="E2682" s="890">
        <v>5.05</v>
      </c>
      <c r="F2682" s="889"/>
      <c r="G2682" s="888">
        <v>20</v>
      </c>
      <c r="H2682" s="887">
        <f t="shared" si="171"/>
        <v>1</v>
      </c>
      <c r="I2682" s="887">
        <v>-0.24</v>
      </c>
      <c r="J2682" s="771">
        <f t="shared" si="172"/>
        <v>0.38</v>
      </c>
      <c r="K2682" s="887">
        <v>0.14000000000000001</v>
      </c>
      <c r="L2682" s="772">
        <f t="shared" si="173"/>
        <v>4.91</v>
      </c>
    </row>
    <row r="2683" spans="2:12" ht="15.75" x14ac:dyDescent="0.25">
      <c r="B2683" s="893" t="e">
        <v>#N/A</v>
      </c>
      <c r="C2683" s="892" t="s">
        <v>540</v>
      </c>
      <c r="D2683" s="891">
        <v>43983</v>
      </c>
      <c r="E2683" s="890">
        <v>6.78</v>
      </c>
      <c r="F2683" s="889"/>
      <c r="G2683" s="888">
        <v>20</v>
      </c>
      <c r="H2683" s="887">
        <f t="shared" si="171"/>
        <v>1</v>
      </c>
      <c r="I2683" s="887">
        <v>-0.36</v>
      </c>
      <c r="J2683" s="771">
        <f t="shared" si="172"/>
        <v>0.56999999999999995</v>
      </c>
      <c r="K2683" s="887">
        <v>0.21</v>
      </c>
      <c r="L2683" s="772">
        <f t="shared" si="173"/>
        <v>6.57</v>
      </c>
    </row>
    <row r="2684" spans="2:12" ht="15.75" x14ac:dyDescent="0.25">
      <c r="B2684" s="893" t="e">
        <v>#N/A</v>
      </c>
      <c r="C2684" s="892" t="s">
        <v>540</v>
      </c>
      <c r="D2684" s="891">
        <v>43983</v>
      </c>
      <c r="E2684" s="890">
        <v>2.5499999999999998</v>
      </c>
      <c r="F2684" s="889"/>
      <c r="G2684" s="888">
        <v>20</v>
      </c>
      <c r="H2684" s="887">
        <f t="shared" si="171"/>
        <v>1</v>
      </c>
      <c r="I2684" s="887">
        <v>-0.12</v>
      </c>
      <c r="J2684" s="771">
        <f t="shared" si="172"/>
        <v>0.19</v>
      </c>
      <c r="K2684" s="887">
        <v>7.0000000000000007E-2</v>
      </c>
      <c r="L2684" s="772">
        <f t="shared" si="173"/>
        <v>2.48</v>
      </c>
    </row>
    <row r="2685" spans="2:12" ht="15.75" x14ac:dyDescent="0.25">
      <c r="B2685" s="893" t="e">
        <v>#N/A</v>
      </c>
      <c r="C2685" s="892" t="s">
        <v>540</v>
      </c>
      <c r="D2685" s="891">
        <v>43983</v>
      </c>
      <c r="E2685" s="890">
        <v>2.5499999999999998</v>
      </c>
      <c r="F2685" s="889"/>
      <c r="G2685" s="888">
        <v>20</v>
      </c>
      <c r="H2685" s="887">
        <f t="shared" si="171"/>
        <v>1</v>
      </c>
      <c r="I2685" s="887">
        <v>-0.12</v>
      </c>
      <c r="J2685" s="771">
        <f t="shared" si="172"/>
        <v>0.19</v>
      </c>
      <c r="K2685" s="887">
        <v>7.0000000000000007E-2</v>
      </c>
      <c r="L2685" s="772">
        <f t="shared" si="173"/>
        <v>2.48</v>
      </c>
    </row>
    <row r="2686" spans="2:12" ht="15.75" x14ac:dyDescent="0.25">
      <c r="B2686" s="893" t="e">
        <v>#N/A</v>
      </c>
      <c r="C2686" s="892" t="s">
        <v>540</v>
      </c>
      <c r="D2686" s="891">
        <v>43983</v>
      </c>
      <c r="E2686" s="890">
        <v>8.89</v>
      </c>
      <c r="F2686" s="889"/>
      <c r="G2686" s="888">
        <v>20</v>
      </c>
      <c r="H2686" s="887">
        <f t="shared" si="171"/>
        <v>1</v>
      </c>
      <c r="I2686" s="887">
        <v>-0.48</v>
      </c>
      <c r="J2686" s="771">
        <f t="shared" si="172"/>
        <v>0.76</v>
      </c>
      <c r="K2686" s="887">
        <v>0.28000000000000003</v>
      </c>
      <c r="L2686" s="772">
        <f t="shared" si="173"/>
        <v>8.6100000000000012</v>
      </c>
    </row>
    <row r="2687" spans="2:12" ht="15.75" x14ac:dyDescent="0.25">
      <c r="B2687" s="893" t="e">
        <v>#N/A</v>
      </c>
      <c r="C2687" s="892" t="s">
        <v>540</v>
      </c>
      <c r="D2687" s="891">
        <v>43983</v>
      </c>
      <c r="E2687" s="890">
        <v>2.5499999999999998</v>
      </c>
      <c r="F2687" s="889"/>
      <c r="G2687" s="888">
        <v>20</v>
      </c>
      <c r="H2687" s="887">
        <f t="shared" si="171"/>
        <v>1</v>
      </c>
      <c r="I2687" s="887">
        <v>-0.12</v>
      </c>
      <c r="J2687" s="771">
        <f t="shared" si="172"/>
        <v>0.19</v>
      </c>
      <c r="K2687" s="887">
        <v>7.0000000000000007E-2</v>
      </c>
      <c r="L2687" s="772">
        <f t="shared" si="173"/>
        <v>2.48</v>
      </c>
    </row>
    <row r="2688" spans="2:12" ht="15.75" x14ac:dyDescent="0.25">
      <c r="B2688" s="893" t="e">
        <v>#N/A</v>
      </c>
      <c r="C2688" s="892" t="s">
        <v>540</v>
      </c>
      <c r="D2688" s="891">
        <v>43983</v>
      </c>
      <c r="E2688" s="890">
        <v>49.21</v>
      </c>
      <c r="F2688" s="889"/>
      <c r="G2688" s="888">
        <v>20</v>
      </c>
      <c r="H2688" s="887">
        <f t="shared" si="171"/>
        <v>1</v>
      </c>
      <c r="I2688" s="887">
        <v>-2.52</v>
      </c>
      <c r="J2688" s="771">
        <f t="shared" si="172"/>
        <v>3.99</v>
      </c>
      <c r="K2688" s="887">
        <v>1.47</v>
      </c>
      <c r="L2688" s="772">
        <f t="shared" si="173"/>
        <v>47.74</v>
      </c>
    </row>
    <row r="2689" spans="2:12" ht="15.75" x14ac:dyDescent="0.25">
      <c r="B2689" s="893" t="e">
        <v>#N/A</v>
      </c>
      <c r="C2689" s="892" t="s">
        <v>540</v>
      </c>
      <c r="D2689" s="891">
        <v>43983</v>
      </c>
      <c r="E2689" s="890">
        <v>6.31</v>
      </c>
      <c r="F2689" s="889"/>
      <c r="G2689" s="888">
        <v>20</v>
      </c>
      <c r="H2689" s="887">
        <f t="shared" si="171"/>
        <v>1</v>
      </c>
      <c r="I2689" s="887">
        <v>-0.36</v>
      </c>
      <c r="J2689" s="771">
        <f t="shared" si="172"/>
        <v>0.56999999999999995</v>
      </c>
      <c r="K2689" s="887">
        <v>0.21</v>
      </c>
      <c r="L2689" s="772">
        <f t="shared" si="173"/>
        <v>6.1</v>
      </c>
    </row>
    <row r="2690" spans="2:12" ht="15.75" x14ac:dyDescent="0.25">
      <c r="B2690" s="893" t="e">
        <v>#N/A</v>
      </c>
      <c r="C2690" s="892" t="s">
        <v>540</v>
      </c>
      <c r="D2690" s="891">
        <v>43983</v>
      </c>
      <c r="E2690" s="890">
        <v>0.64</v>
      </c>
      <c r="F2690" s="889"/>
      <c r="G2690" s="888">
        <v>20</v>
      </c>
      <c r="H2690" s="887">
        <f t="shared" si="171"/>
        <v>1</v>
      </c>
      <c r="I2690" s="887">
        <v>0</v>
      </c>
      <c r="J2690" s="771">
        <f t="shared" si="172"/>
        <v>0</v>
      </c>
      <c r="K2690" s="887">
        <v>0</v>
      </c>
      <c r="L2690" s="772">
        <f t="shared" si="173"/>
        <v>0.64</v>
      </c>
    </row>
    <row r="2691" spans="2:12" ht="15.75" x14ac:dyDescent="0.25">
      <c r="B2691" s="893" t="e">
        <v>#N/A</v>
      </c>
      <c r="C2691" s="892" t="s">
        <v>540</v>
      </c>
      <c r="D2691" s="891">
        <v>43983</v>
      </c>
      <c r="E2691" s="890">
        <v>3.7</v>
      </c>
      <c r="F2691" s="889"/>
      <c r="G2691" s="888">
        <v>20</v>
      </c>
      <c r="H2691" s="887">
        <f t="shared" si="171"/>
        <v>1</v>
      </c>
      <c r="I2691" s="887">
        <v>-0.24</v>
      </c>
      <c r="J2691" s="771">
        <f t="shared" si="172"/>
        <v>0.38</v>
      </c>
      <c r="K2691" s="887">
        <v>0.14000000000000001</v>
      </c>
      <c r="L2691" s="772">
        <f t="shared" si="173"/>
        <v>3.56</v>
      </c>
    </row>
    <row r="2692" spans="2:12" ht="15.75" x14ac:dyDescent="0.25">
      <c r="B2692" s="893" t="e">
        <v>#N/A</v>
      </c>
      <c r="C2692" s="892" t="s">
        <v>540</v>
      </c>
      <c r="D2692" s="891">
        <v>43983</v>
      </c>
      <c r="E2692" s="890">
        <v>5.98</v>
      </c>
      <c r="F2692" s="889"/>
      <c r="G2692" s="888">
        <v>20</v>
      </c>
      <c r="H2692" s="887">
        <f t="shared" si="171"/>
        <v>1</v>
      </c>
      <c r="I2692" s="887">
        <v>-0.24</v>
      </c>
      <c r="J2692" s="771">
        <f t="shared" si="172"/>
        <v>0.44</v>
      </c>
      <c r="K2692" s="887">
        <v>0.2</v>
      </c>
      <c r="L2692" s="772">
        <f t="shared" si="173"/>
        <v>5.78</v>
      </c>
    </row>
    <row r="2693" spans="2:12" ht="15.75" x14ac:dyDescent="0.25">
      <c r="B2693" s="893" t="e">
        <v>#N/A</v>
      </c>
      <c r="C2693" s="892" t="s">
        <v>540</v>
      </c>
      <c r="D2693" s="891">
        <v>43983</v>
      </c>
      <c r="E2693" s="890">
        <v>1.1499999999999999</v>
      </c>
      <c r="F2693" s="889"/>
      <c r="G2693" s="888">
        <v>20</v>
      </c>
      <c r="H2693" s="887">
        <f t="shared" si="171"/>
        <v>1</v>
      </c>
      <c r="I2693" s="887">
        <v>-0.12</v>
      </c>
      <c r="J2693" s="771">
        <f t="shared" si="172"/>
        <v>0.19</v>
      </c>
      <c r="K2693" s="887">
        <v>7.0000000000000007E-2</v>
      </c>
      <c r="L2693" s="772">
        <f t="shared" si="173"/>
        <v>1.0799999999999998</v>
      </c>
    </row>
    <row r="2694" spans="2:12" ht="15.75" x14ac:dyDescent="0.25">
      <c r="B2694" s="893" t="e">
        <v>#N/A</v>
      </c>
      <c r="C2694" s="892" t="s">
        <v>540</v>
      </c>
      <c r="D2694" s="891">
        <v>43983</v>
      </c>
      <c r="E2694" s="890">
        <v>4.4000000000000004</v>
      </c>
      <c r="F2694" s="889"/>
      <c r="G2694" s="888">
        <v>20</v>
      </c>
      <c r="H2694" s="887">
        <f t="shared" si="171"/>
        <v>1</v>
      </c>
      <c r="I2694" s="887">
        <v>-0.24</v>
      </c>
      <c r="J2694" s="771">
        <f t="shared" si="172"/>
        <v>0.38</v>
      </c>
      <c r="K2694" s="887">
        <v>0.14000000000000001</v>
      </c>
      <c r="L2694" s="772">
        <f t="shared" si="173"/>
        <v>4.2600000000000007</v>
      </c>
    </row>
    <row r="2695" spans="2:12" ht="15.75" x14ac:dyDescent="0.25">
      <c r="B2695" s="893" t="e">
        <v>#N/A</v>
      </c>
      <c r="C2695" s="892" t="s">
        <v>1329</v>
      </c>
      <c r="D2695" s="891">
        <v>43867</v>
      </c>
      <c r="E2695" s="890">
        <v>131.9</v>
      </c>
      <c r="F2695" s="889"/>
      <c r="G2695" s="888">
        <v>20</v>
      </c>
      <c r="H2695" s="887">
        <f t="shared" si="171"/>
        <v>1</v>
      </c>
      <c r="I2695" s="887">
        <v>-6.6000000000000005</v>
      </c>
      <c r="J2695" s="771">
        <f t="shared" si="172"/>
        <v>9.9</v>
      </c>
      <c r="K2695" s="887">
        <v>3.3</v>
      </c>
      <c r="L2695" s="772">
        <f t="shared" si="173"/>
        <v>128.6</v>
      </c>
    </row>
    <row r="2696" spans="2:12" ht="15.75" x14ac:dyDescent="0.25">
      <c r="B2696" s="893" t="e">
        <v>#N/A</v>
      </c>
      <c r="C2696" s="892" t="s">
        <v>1330</v>
      </c>
      <c r="D2696" s="891">
        <v>43921</v>
      </c>
      <c r="E2696" s="890">
        <v>1.05</v>
      </c>
      <c r="F2696" s="889"/>
      <c r="G2696" s="888">
        <v>20</v>
      </c>
      <c r="H2696" s="887">
        <f t="shared" ref="H2696:H2759" si="174">IF(E2696&lt;&gt;"",IF((TestEOY-D2696)/365&gt;G2696,G2696,ROUNDUP(((TestEOY-D2696)/365),0)),"")</f>
        <v>1</v>
      </c>
      <c r="I2696" s="887">
        <v>0</v>
      </c>
      <c r="J2696" s="771">
        <f t="shared" ref="J2696:J2759" si="175">K2696-I2696</f>
        <v>0</v>
      </c>
      <c r="K2696" s="887">
        <v>0</v>
      </c>
      <c r="L2696" s="772">
        <f t="shared" ref="L2696:L2759" si="176">IFERROR(IF(K2696&gt;E2696,0,(+E2696-K2696))-F2696,"")</f>
        <v>1.05</v>
      </c>
    </row>
    <row r="2697" spans="2:12" ht="15.75" x14ac:dyDescent="0.25">
      <c r="B2697" s="893" t="e">
        <v>#N/A</v>
      </c>
      <c r="C2697" s="892" t="s">
        <v>539</v>
      </c>
      <c r="D2697" s="891">
        <v>44075</v>
      </c>
      <c r="E2697" s="890">
        <v>4.5199999999999996</v>
      </c>
      <c r="F2697" s="889"/>
      <c r="G2697" s="888">
        <v>20</v>
      </c>
      <c r="H2697" s="887">
        <f t="shared" si="174"/>
        <v>1</v>
      </c>
      <c r="I2697" s="887">
        <v>-0.24</v>
      </c>
      <c r="J2697" s="771">
        <f t="shared" si="175"/>
        <v>0.32</v>
      </c>
      <c r="K2697" s="887">
        <v>0.08</v>
      </c>
      <c r="L2697" s="772">
        <f t="shared" si="176"/>
        <v>4.4399999999999995</v>
      </c>
    </row>
    <row r="2698" spans="2:12" ht="15.75" x14ac:dyDescent="0.25">
      <c r="B2698" s="893" t="e">
        <v>#N/A</v>
      </c>
      <c r="C2698" s="892" t="s">
        <v>539</v>
      </c>
      <c r="D2698" s="891">
        <v>44075</v>
      </c>
      <c r="E2698" s="890">
        <v>4.5199999999999996</v>
      </c>
      <c r="F2698" s="889"/>
      <c r="G2698" s="888">
        <v>20</v>
      </c>
      <c r="H2698" s="887">
        <f t="shared" si="174"/>
        <v>1</v>
      </c>
      <c r="I2698" s="887">
        <v>-0.24</v>
      </c>
      <c r="J2698" s="771">
        <f t="shared" si="175"/>
        <v>0.32</v>
      </c>
      <c r="K2698" s="887">
        <v>0.08</v>
      </c>
      <c r="L2698" s="772">
        <f t="shared" si="176"/>
        <v>4.4399999999999995</v>
      </c>
    </row>
    <row r="2699" spans="2:12" ht="15.75" x14ac:dyDescent="0.25">
      <c r="B2699" s="893" t="e">
        <v>#N/A</v>
      </c>
      <c r="C2699" s="892" t="s">
        <v>539</v>
      </c>
      <c r="D2699" s="891">
        <v>44075</v>
      </c>
      <c r="E2699" s="890">
        <v>1.68</v>
      </c>
      <c r="F2699" s="889"/>
      <c r="G2699" s="888">
        <v>20</v>
      </c>
      <c r="H2699" s="887">
        <f t="shared" si="174"/>
        <v>1</v>
      </c>
      <c r="I2699" s="887">
        <v>-0.12</v>
      </c>
      <c r="J2699" s="771">
        <f t="shared" si="175"/>
        <v>0.16</v>
      </c>
      <c r="K2699" s="887">
        <v>0.04</v>
      </c>
      <c r="L2699" s="772">
        <f t="shared" si="176"/>
        <v>1.64</v>
      </c>
    </row>
    <row r="2700" spans="2:12" ht="15.75" x14ac:dyDescent="0.25">
      <c r="B2700" s="893" t="e">
        <v>#N/A</v>
      </c>
      <c r="C2700" s="892" t="s">
        <v>539</v>
      </c>
      <c r="D2700" s="891">
        <v>44075</v>
      </c>
      <c r="E2700" s="890">
        <v>8.65</v>
      </c>
      <c r="F2700" s="889"/>
      <c r="G2700" s="888">
        <v>20</v>
      </c>
      <c r="H2700" s="887">
        <f t="shared" si="174"/>
        <v>1</v>
      </c>
      <c r="I2700" s="887">
        <v>-0.48</v>
      </c>
      <c r="J2700" s="771">
        <f t="shared" si="175"/>
        <v>0.64</v>
      </c>
      <c r="K2700" s="887">
        <v>0.16</v>
      </c>
      <c r="L2700" s="772">
        <f t="shared" si="176"/>
        <v>8.49</v>
      </c>
    </row>
    <row r="2701" spans="2:12" ht="15.75" x14ac:dyDescent="0.25">
      <c r="B2701" s="893" t="e">
        <v>#N/A</v>
      </c>
      <c r="C2701" s="892" t="s">
        <v>539</v>
      </c>
      <c r="D2701" s="891">
        <v>44075</v>
      </c>
      <c r="E2701" s="890">
        <v>1.19</v>
      </c>
      <c r="F2701" s="889"/>
      <c r="G2701" s="888">
        <v>20</v>
      </c>
      <c r="H2701" s="887">
        <f t="shared" si="174"/>
        <v>1</v>
      </c>
      <c r="I2701" s="887">
        <v>-0.12</v>
      </c>
      <c r="J2701" s="771">
        <f t="shared" si="175"/>
        <v>0.13</v>
      </c>
      <c r="K2701" s="887">
        <v>0.01</v>
      </c>
      <c r="L2701" s="772">
        <f t="shared" si="176"/>
        <v>1.18</v>
      </c>
    </row>
    <row r="2702" spans="2:12" ht="15.75" x14ac:dyDescent="0.25">
      <c r="B2702" s="893" t="e">
        <v>#N/A</v>
      </c>
      <c r="C2702" s="892" t="s">
        <v>539</v>
      </c>
      <c r="D2702" s="891">
        <v>44075</v>
      </c>
      <c r="E2702" s="890">
        <v>3.24</v>
      </c>
      <c r="F2702" s="889"/>
      <c r="G2702" s="888">
        <v>20</v>
      </c>
      <c r="H2702" s="887">
        <f t="shared" si="174"/>
        <v>1</v>
      </c>
      <c r="I2702" s="887">
        <v>-0.12</v>
      </c>
      <c r="J2702" s="771">
        <f t="shared" si="175"/>
        <v>0.16</v>
      </c>
      <c r="K2702" s="887">
        <v>0.04</v>
      </c>
      <c r="L2702" s="772">
        <f t="shared" si="176"/>
        <v>3.2</v>
      </c>
    </row>
    <row r="2703" spans="2:12" ht="15.75" x14ac:dyDescent="0.25">
      <c r="B2703" s="893" t="e">
        <v>#N/A</v>
      </c>
      <c r="C2703" s="892" t="s">
        <v>539</v>
      </c>
      <c r="D2703" s="891">
        <v>44075</v>
      </c>
      <c r="E2703" s="890">
        <v>1.05</v>
      </c>
      <c r="F2703" s="889"/>
      <c r="G2703" s="888">
        <v>20</v>
      </c>
      <c r="H2703" s="887">
        <f t="shared" si="174"/>
        <v>1</v>
      </c>
      <c r="I2703" s="887">
        <v>0</v>
      </c>
      <c r="J2703" s="771">
        <f t="shared" si="175"/>
        <v>0</v>
      </c>
      <c r="K2703" s="887">
        <v>0</v>
      </c>
      <c r="L2703" s="772">
        <f t="shared" si="176"/>
        <v>1.05</v>
      </c>
    </row>
    <row r="2704" spans="2:12" ht="15.75" x14ac:dyDescent="0.25">
      <c r="B2704" s="893" t="e">
        <v>#N/A</v>
      </c>
      <c r="C2704" s="892" t="s">
        <v>539</v>
      </c>
      <c r="D2704" s="891">
        <v>44075</v>
      </c>
      <c r="E2704" s="890">
        <v>1.07</v>
      </c>
      <c r="F2704" s="889"/>
      <c r="G2704" s="888">
        <v>20</v>
      </c>
      <c r="H2704" s="887">
        <f t="shared" si="174"/>
        <v>1</v>
      </c>
      <c r="I2704" s="887">
        <v>0</v>
      </c>
      <c r="J2704" s="771">
        <f t="shared" si="175"/>
        <v>0</v>
      </c>
      <c r="K2704" s="887">
        <v>0</v>
      </c>
      <c r="L2704" s="772">
        <f t="shared" si="176"/>
        <v>1.07</v>
      </c>
    </row>
    <row r="2705" spans="2:12" ht="15.75" x14ac:dyDescent="0.25">
      <c r="B2705" s="893" t="e">
        <v>#N/A</v>
      </c>
      <c r="C2705" s="892" t="s">
        <v>539</v>
      </c>
      <c r="D2705" s="891">
        <v>44075</v>
      </c>
      <c r="E2705" s="890">
        <v>6.08</v>
      </c>
      <c r="F2705" s="889"/>
      <c r="G2705" s="888">
        <v>20</v>
      </c>
      <c r="H2705" s="887">
        <f t="shared" si="174"/>
        <v>1</v>
      </c>
      <c r="I2705" s="887">
        <v>-0.36</v>
      </c>
      <c r="J2705" s="771">
        <f t="shared" si="175"/>
        <v>0.48</v>
      </c>
      <c r="K2705" s="887">
        <v>0.12</v>
      </c>
      <c r="L2705" s="772">
        <f t="shared" si="176"/>
        <v>5.96</v>
      </c>
    </row>
    <row r="2706" spans="2:12" ht="15.75" x14ac:dyDescent="0.25">
      <c r="B2706" s="893" t="e">
        <v>#N/A</v>
      </c>
      <c r="C2706" s="892" t="s">
        <v>539</v>
      </c>
      <c r="D2706" s="891">
        <v>44075</v>
      </c>
      <c r="E2706" s="890">
        <v>1.07</v>
      </c>
      <c r="F2706" s="889"/>
      <c r="G2706" s="888">
        <v>20</v>
      </c>
      <c r="H2706" s="887">
        <f t="shared" si="174"/>
        <v>1</v>
      </c>
      <c r="I2706" s="887">
        <v>0</v>
      </c>
      <c r="J2706" s="771">
        <f t="shared" si="175"/>
        <v>0</v>
      </c>
      <c r="K2706" s="887">
        <v>0</v>
      </c>
      <c r="L2706" s="772">
        <f t="shared" si="176"/>
        <v>1.07</v>
      </c>
    </row>
    <row r="2707" spans="2:12" ht="15.75" x14ac:dyDescent="0.25">
      <c r="B2707" s="893" t="e">
        <v>#N/A</v>
      </c>
      <c r="C2707" s="892" t="s">
        <v>539</v>
      </c>
      <c r="D2707" s="891">
        <v>44075</v>
      </c>
      <c r="E2707" s="890">
        <v>12.09</v>
      </c>
      <c r="F2707" s="889"/>
      <c r="G2707" s="888">
        <v>20</v>
      </c>
      <c r="H2707" s="887">
        <f t="shared" si="174"/>
        <v>1</v>
      </c>
      <c r="I2707" s="887">
        <v>-0.60000000000000009</v>
      </c>
      <c r="J2707" s="771">
        <f t="shared" si="175"/>
        <v>0.8</v>
      </c>
      <c r="K2707" s="887">
        <v>0.2</v>
      </c>
      <c r="L2707" s="772">
        <f t="shared" si="176"/>
        <v>11.89</v>
      </c>
    </row>
    <row r="2708" spans="2:12" ht="15.75" x14ac:dyDescent="0.25">
      <c r="B2708" s="893" t="e">
        <v>#N/A</v>
      </c>
      <c r="C2708" s="892" t="s">
        <v>539</v>
      </c>
      <c r="D2708" s="891">
        <v>44075</v>
      </c>
      <c r="E2708" s="890">
        <v>2.42</v>
      </c>
      <c r="F2708" s="889"/>
      <c r="G2708" s="888">
        <v>20</v>
      </c>
      <c r="H2708" s="887">
        <f t="shared" si="174"/>
        <v>1</v>
      </c>
      <c r="I2708" s="887">
        <v>-0.12</v>
      </c>
      <c r="J2708" s="771">
        <f t="shared" si="175"/>
        <v>0.16</v>
      </c>
      <c r="K2708" s="887">
        <v>0.04</v>
      </c>
      <c r="L2708" s="772">
        <f t="shared" si="176"/>
        <v>2.38</v>
      </c>
    </row>
    <row r="2709" spans="2:12" ht="15.75" x14ac:dyDescent="0.25">
      <c r="B2709" s="893" t="e">
        <v>#N/A</v>
      </c>
      <c r="C2709" s="892" t="s">
        <v>539</v>
      </c>
      <c r="D2709" s="891">
        <v>44075</v>
      </c>
      <c r="E2709" s="890">
        <v>4.5199999999999996</v>
      </c>
      <c r="F2709" s="889"/>
      <c r="G2709" s="888">
        <v>20</v>
      </c>
      <c r="H2709" s="887">
        <f t="shared" si="174"/>
        <v>1</v>
      </c>
      <c r="I2709" s="887">
        <v>-0.24</v>
      </c>
      <c r="J2709" s="771">
        <f t="shared" si="175"/>
        <v>0.32</v>
      </c>
      <c r="K2709" s="887">
        <v>0.08</v>
      </c>
      <c r="L2709" s="772">
        <f t="shared" si="176"/>
        <v>4.4399999999999995</v>
      </c>
    </row>
    <row r="2710" spans="2:12" ht="15.75" x14ac:dyDescent="0.25">
      <c r="B2710" s="893" t="e">
        <v>#N/A</v>
      </c>
      <c r="C2710" s="892" t="s">
        <v>1331</v>
      </c>
      <c r="D2710" s="891">
        <v>44105</v>
      </c>
      <c r="E2710" s="890">
        <v>0</v>
      </c>
      <c r="F2710" s="889"/>
      <c r="G2710" s="888">
        <v>20</v>
      </c>
      <c r="H2710" s="887">
        <f t="shared" si="174"/>
        <v>1</v>
      </c>
      <c r="I2710" s="887">
        <v>0.24</v>
      </c>
      <c r="J2710" s="771">
        <f t="shared" si="175"/>
        <v>-0.24</v>
      </c>
      <c r="K2710" s="887">
        <v>0</v>
      </c>
      <c r="L2710" s="772">
        <f t="shared" si="176"/>
        <v>0</v>
      </c>
    </row>
    <row r="2711" spans="2:12" ht="15.75" x14ac:dyDescent="0.25">
      <c r="B2711" s="893" t="e">
        <v>#N/A</v>
      </c>
      <c r="C2711" s="892" t="s">
        <v>1332</v>
      </c>
      <c r="D2711" s="891">
        <v>44105</v>
      </c>
      <c r="E2711" s="890">
        <v>0</v>
      </c>
      <c r="F2711" s="889"/>
      <c r="G2711" s="888">
        <v>20</v>
      </c>
      <c r="H2711" s="887">
        <f t="shared" si="174"/>
        <v>1</v>
      </c>
      <c r="I2711" s="887">
        <v>0.24</v>
      </c>
      <c r="J2711" s="771">
        <f t="shared" si="175"/>
        <v>-0.24</v>
      </c>
      <c r="K2711" s="887">
        <v>0</v>
      </c>
      <c r="L2711" s="772">
        <f t="shared" si="176"/>
        <v>0</v>
      </c>
    </row>
    <row r="2712" spans="2:12" ht="15.75" x14ac:dyDescent="0.25">
      <c r="B2712" s="893" t="e">
        <v>#N/A</v>
      </c>
      <c r="C2712" s="892" t="s">
        <v>1333</v>
      </c>
      <c r="D2712" s="891">
        <v>44105</v>
      </c>
      <c r="E2712" s="890">
        <v>0</v>
      </c>
      <c r="F2712" s="889"/>
      <c r="G2712" s="888">
        <v>20</v>
      </c>
      <c r="H2712" s="887">
        <f t="shared" si="174"/>
        <v>1</v>
      </c>
      <c r="I2712" s="887">
        <v>0.24</v>
      </c>
      <c r="J2712" s="771">
        <f t="shared" si="175"/>
        <v>-0.24</v>
      </c>
      <c r="K2712" s="887">
        <v>0</v>
      </c>
      <c r="L2712" s="772">
        <f t="shared" si="176"/>
        <v>0</v>
      </c>
    </row>
    <row r="2713" spans="2:12" ht="15.75" x14ac:dyDescent="0.25">
      <c r="B2713" s="893" t="e">
        <v>#N/A</v>
      </c>
      <c r="C2713" s="892" t="s">
        <v>1334</v>
      </c>
      <c r="D2713" s="891">
        <v>44105</v>
      </c>
      <c r="E2713" s="890">
        <v>0</v>
      </c>
      <c r="F2713" s="889"/>
      <c r="G2713" s="888">
        <v>20</v>
      </c>
      <c r="H2713" s="887">
        <f t="shared" si="174"/>
        <v>1</v>
      </c>
      <c r="I2713" s="887">
        <v>0.24</v>
      </c>
      <c r="J2713" s="771">
        <f t="shared" si="175"/>
        <v>-0.24</v>
      </c>
      <c r="K2713" s="887">
        <v>0</v>
      </c>
      <c r="L2713" s="772">
        <f t="shared" si="176"/>
        <v>0</v>
      </c>
    </row>
    <row r="2714" spans="2:12" ht="15.75" x14ac:dyDescent="0.25">
      <c r="B2714" s="893" t="e">
        <v>#N/A</v>
      </c>
      <c r="C2714" s="892" t="s">
        <v>1335</v>
      </c>
      <c r="D2714" s="891">
        <v>44105</v>
      </c>
      <c r="E2714" s="890">
        <v>0</v>
      </c>
      <c r="F2714" s="889"/>
      <c r="G2714" s="888">
        <v>20</v>
      </c>
      <c r="H2714" s="887">
        <f t="shared" si="174"/>
        <v>1</v>
      </c>
      <c r="I2714" s="887">
        <v>1.2000000000000002</v>
      </c>
      <c r="J2714" s="771">
        <f t="shared" si="175"/>
        <v>-1.2000000000000002</v>
      </c>
      <c r="K2714" s="887">
        <v>0</v>
      </c>
      <c r="L2714" s="772">
        <f t="shared" si="176"/>
        <v>0</v>
      </c>
    </row>
    <row r="2715" spans="2:12" ht="15.75" x14ac:dyDescent="0.25">
      <c r="B2715" s="893" t="e">
        <v>#N/A</v>
      </c>
      <c r="C2715" s="892" t="s">
        <v>1336</v>
      </c>
      <c r="D2715" s="891">
        <v>44136</v>
      </c>
      <c r="E2715" s="890">
        <v>0</v>
      </c>
      <c r="F2715" s="889"/>
      <c r="G2715" s="888">
        <v>20</v>
      </c>
      <c r="H2715" s="887">
        <f t="shared" si="174"/>
        <v>1</v>
      </c>
      <c r="I2715" s="887">
        <v>1.08</v>
      </c>
      <c r="J2715" s="771">
        <f t="shared" si="175"/>
        <v>-1.08</v>
      </c>
      <c r="K2715" s="887">
        <v>0</v>
      </c>
      <c r="L2715" s="772">
        <f t="shared" si="176"/>
        <v>0</v>
      </c>
    </row>
    <row r="2716" spans="2:12" ht="15.75" x14ac:dyDescent="0.25">
      <c r="B2716" s="893" t="e">
        <v>#N/A</v>
      </c>
      <c r="C2716" s="892" t="s">
        <v>1337</v>
      </c>
      <c r="D2716" s="891">
        <v>44136</v>
      </c>
      <c r="E2716" s="890">
        <v>0</v>
      </c>
      <c r="F2716" s="889"/>
      <c r="G2716" s="888">
        <v>20</v>
      </c>
      <c r="H2716" s="887">
        <f t="shared" si="174"/>
        <v>1</v>
      </c>
      <c r="I2716" s="887">
        <v>0.12</v>
      </c>
      <c r="J2716" s="771">
        <f t="shared" si="175"/>
        <v>-0.12</v>
      </c>
      <c r="K2716" s="887">
        <v>0</v>
      </c>
      <c r="L2716" s="772">
        <f t="shared" si="176"/>
        <v>0</v>
      </c>
    </row>
    <row r="2717" spans="2:12" ht="15.75" x14ac:dyDescent="0.25">
      <c r="B2717" s="893" t="e">
        <v>#N/A</v>
      </c>
      <c r="C2717" s="892" t="s">
        <v>540</v>
      </c>
      <c r="D2717" s="891">
        <v>44166</v>
      </c>
      <c r="E2717" s="890">
        <v>3.73</v>
      </c>
      <c r="F2717" s="889"/>
      <c r="G2717" s="888">
        <v>20</v>
      </c>
      <c r="H2717" s="887">
        <f t="shared" si="174"/>
        <v>1</v>
      </c>
      <c r="I2717" s="887">
        <v>-0.24</v>
      </c>
      <c r="J2717" s="771">
        <f t="shared" si="175"/>
        <v>0.26</v>
      </c>
      <c r="K2717" s="887">
        <v>0.02</v>
      </c>
      <c r="L2717" s="772">
        <f t="shared" si="176"/>
        <v>3.71</v>
      </c>
    </row>
    <row r="2718" spans="2:12" ht="15.75" x14ac:dyDescent="0.25">
      <c r="B2718" s="893" t="e">
        <v>#N/A</v>
      </c>
      <c r="C2718" s="892" t="s">
        <v>1338</v>
      </c>
      <c r="D2718" s="891">
        <v>44166</v>
      </c>
      <c r="E2718" s="890">
        <v>2.44</v>
      </c>
      <c r="F2718" s="889"/>
      <c r="G2718" s="888">
        <v>20</v>
      </c>
      <c r="H2718" s="887">
        <f t="shared" si="174"/>
        <v>1</v>
      </c>
      <c r="I2718" s="887">
        <v>-0.12</v>
      </c>
      <c r="J2718" s="771">
        <f t="shared" si="175"/>
        <v>0.13</v>
      </c>
      <c r="K2718" s="887">
        <v>0.01</v>
      </c>
      <c r="L2718" s="772">
        <f t="shared" si="176"/>
        <v>2.4300000000000002</v>
      </c>
    </row>
    <row r="2719" spans="2:12" ht="15.75" x14ac:dyDescent="0.25">
      <c r="B2719" s="893" t="e">
        <v>#N/A</v>
      </c>
      <c r="C2719" s="892" t="s">
        <v>540</v>
      </c>
      <c r="D2719" s="891">
        <v>44166</v>
      </c>
      <c r="E2719" s="890">
        <v>2.88</v>
      </c>
      <c r="F2719" s="889"/>
      <c r="G2719" s="888">
        <v>20</v>
      </c>
      <c r="H2719" s="887">
        <f t="shared" si="174"/>
        <v>1</v>
      </c>
      <c r="I2719" s="887">
        <v>-0.12</v>
      </c>
      <c r="J2719" s="771">
        <f t="shared" si="175"/>
        <v>0.13</v>
      </c>
      <c r="K2719" s="887">
        <v>0.01</v>
      </c>
      <c r="L2719" s="772">
        <f t="shared" si="176"/>
        <v>2.87</v>
      </c>
    </row>
    <row r="2720" spans="2:12" ht="15.75" x14ac:dyDescent="0.25">
      <c r="B2720" s="893" t="e">
        <v>#N/A</v>
      </c>
      <c r="C2720" s="892" t="s">
        <v>540</v>
      </c>
      <c r="D2720" s="891">
        <v>44166</v>
      </c>
      <c r="E2720" s="890">
        <v>1.44</v>
      </c>
      <c r="F2720" s="889"/>
      <c r="G2720" s="888">
        <v>20</v>
      </c>
      <c r="H2720" s="887">
        <f t="shared" si="174"/>
        <v>1</v>
      </c>
      <c r="I2720" s="887">
        <v>-0.12</v>
      </c>
      <c r="J2720" s="771">
        <f t="shared" si="175"/>
        <v>0.13</v>
      </c>
      <c r="K2720" s="887">
        <v>0.01</v>
      </c>
      <c r="L2720" s="772">
        <f t="shared" si="176"/>
        <v>1.43</v>
      </c>
    </row>
    <row r="2721" spans="2:12" ht="15.75" x14ac:dyDescent="0.25">
      <c r="B2721" s="893" t="e">
        <v>#N/A</v>
      </c>
      <c r="C2721" s="892" t="s">
        <v>540</v>
      </c>
      <c r="D2721" s="891">
        <v>44166</v>
      </c>
      <c r="E2721" s="890">
        <v>9.5299999999999994</v>
      </c>
      <c r="F2721" s="889"/>
      <c r="G2721" s="888">
        <v>20</v>
      </c>
      <c r="H2721" s="887">
        <f t="shared" si="174"/>
        <v>1</v>
      </c>
      <c r="I2721" s="887">
        <v>-0.48</v>
      </c>
      <c r="J2721" s="771">
        <f t="shared" si="175"/>
        <v>0.52</v>
      </c>
      <c r="K2721" s="887">
        <v>0.04</v>
      </c>
      <c r="L2721" s="772">
        <f t="shared" si="176"/>
        <v>9.49</v>
      </c>
    </row>
    <row r="2722" spans="2:12" ht="15.75" x14ac:dyDescent="0.25">
      <c r="B2722" s="893" t="e">
        <v>#N/A</v>
      </c>
      <c r="C2722" s="892" t="s">
        <v>540</v>
      </c>
      <c r="D2722" s="891">
        <v>44166</v>
      </c>
      <c r="E2722" s="890">
        <v>1.44</v>
      </c>
      <c r="F2722" s="889"/>
      <c r="G2722" s="888">
        <v>20</v>
      </c>
      <c r="H2722" s="887">
        <f t="shared" si="174"/>
        <v>1</v>
      </c>
      <c r="I2722" s="887">
        <v>-0.12</v>
      </c>
      <c r="J2722" s="771">
        <f t="shared" si="175"/>
        <v>0.13</v>
      </c>
      <c r="K2722" s="887">
        <v>0.01</v>
      </c>
      <c r="L2722" s="772">
        <f t="shared" si="176"/>
        <v>1.43</v>
      </c>
    </row>
    <row r="2723" spans="2:12" ht="15.75" x14ac:dyDescent="0.25">
      <c r="B2723" s="893" t="e">
        <v>#N/A</v>
      </c>
      <c r="C2723" s="892" t="s">
        <v>540</v>
      </c>
      <c r="D2723" s="891">
        <v>44166</v>
      </c>
      <c r="E2723" s="890">
        <v>4.72</v>
      </c>
      <c r="F2723" s="889"/>
      <c r="G2723" s="888">
        <v>20</v>
      </c>
      <c r="H2723" s="887">
        <f t="shared" si="174"/>
        <v>1</v>
      </c>
      <c r="I2723" s="887">
        <v>-0.24</v>
      </c>
      <c r="J2723" s="771">
        <f t="shared" si="175"/>
        <v>0.26</v>
      </c>
      <c r="K2723" s="887">
        <v>0.02</v>
      </c>
      <c r="L2723" s="772">
        <f t="shared" si="176"/>
        <v>4.7</v>
      </c>
    </row>
    <row r="2724" spans="2:12" ht="15.75" x14ac:dyDescent="0.25">
      <c r="B2724" s="893" t="e">
        <v>#N/A</v>
      </c>
      <c r="C2724" s="892" t="s">
        <v>540</v>
      </c>
      <c r="D2724" s="891">
        <v>44166</v>
      </c>
      <c r="E2724" s="890">
        <v>21.86</v>
      </c>
      <c r="F2724" s="889"/>
      <c r="G2724" s="888">
        <v>20</v>
      </c>
      <c r="H2724" s="887">
        <f t="shared" si="174"/>
        <v>1</v>
      </c>
      <c r="I2724" s="887">
        <v>-1.08</v>
      </c>
      <c r="J2724" s="771">
        <f t="shared" si="175"/>
        <v>1.1700000000000002</v>
      </c>
      <c r="K2724" s="887">
        <v>0.09</v>
      </c>
      <c r="L2724" s="772">
        <f t="shared" si="176"/>
        <v>21.77</v>
      </c>
    </row>
    <row r="2725" spans="2:12" ht="15.75" x14ac:dyDescent="0.25">
      <c r="B2725" s="893" t="e">
        <v>#N/A</v>
      </c>
      <c r="C2725" s="892" t="s">
        <v>540</v>
      </c>
      <c r="D2725" s="891">
        <v>44166</v>
      </c>
      <c r="E2725" s="890">
        <v>3.89</v>
      </c>
      <c r="F2725" s="889"/>
      <c r="G2725" s="888">
        <v>20</v>
      </c>
      <c r="H2725" s="887">
        <f t="shared" si="174"/>
        <v>1</v>
      </c>
      <c r="I2725" s="887">
        <v>-0.24</v>
      </c>
      <c r="J2725" s="771">
        <f t="shared" si="175"/>
        <v>0.26</v>
      </c>
      <c r="K2725" s="887">
        <v>0.02</v>
      </c>
      <c r="L2725" s="772">
        <f t="shared" si="176"/>
        <v>3.87</v>
      </c>
    </row>
    <row r="2726" spans="2:12" ht="15.75" x14ac:dyDescent="0.25">
      <c r="B2726" s="893" t="e">
        <v>#N/A</v>
      </c>
      <c r="C2726" s="892" t="s">
        <v>540</v>
      </c>
      <c r="D2726" s="891">
        <v>44166</v>
      </c>
      <c r="E2726" s="890">
        <v>1.43</v>
      </c>
      <c r="F2726" s="889"/>
      <c r="G2726" s="888">
        <v>20</v>
      </c>
      <c r="H2726" s="887">
        <f t="shared" si="174"/>
        <v>1</v>
      </c>
      <c r="I2726" s="887">
        <v>-0.12</v>
      </c>
      <c r="J2726" s="771">
        <f t="shared" si="175"/>
        <v>0.13</v>
      </c>
      <c r="K2726" s="887">
        <v>0.01</v>
      </c>
      <c r="L2726" s="772">
        <f t="shared" si="176"/>
        <v>1.42</v>
      </c>
    </row>
    <row r="2727" spans="2:12" ht="15.75" x14ac:dyDescent="0.25">
      <c r="B2727" s="893" t="e">
        <v>#N/A</v>
      </c>
      <c r="C2727" s="892" t="s">
        <v>540</v>
      </c>
      <c r="D2727" s="891">
        <v>44166</v>
      </c>
      <c r="E2727" s="890">
        <v>1.44</v>
      </c>
      <c r="F2727" s="889"/>
      <c r="G2727" s="888">
        <v>20</v>
      </c>
      <c r="H2727" s="887">
        <f t="shared" si="174"/>
        <v>1</v>
      </c>
      <c r="I2727" s="887">
        <v>-0.12</v>
      </c>
      <c r="J2727" s="771">
        <f t="shared" si="175"/>
        <v>0.13</v>
      </c>
      <c r="K2727" s="887">
        <v>0.01</v>
      </c>
      <c r="L2727" s="772">
        <f t="shared" si="176"/>
        <v>1.43</v>
      </c>
    </row>
    <row r="2728" spans="2:12" ht="15.75" x14ac:dyDescent="0.25">
      <c r="B2728" s="893" t="e">
        <v>#N/A</v>
      </c>
      <c r="C2728" s="892" t="s">
        <v>540</v>
      </c>
      <c r="D2728" s="891">
        <v>44166</v>
      </c>
      <c r="E2728" s="890">
        <v>2.44</v>
      </c>
      <c r="F2728" s="889"/>
      <c r="G2728" s="888">
        <v>20</v>
      </c>
      <c r="H2728" s="887">
        <f t="shared" si="174"/>
        <v>1</v>
      </c>
      <c r="I2728" s="887">
        <v>-0.12</v>
      </c>
      <c r="J2728" s="771">
        <f t="shared" si="175"/>
        <v>0.13</v>
      </c>
      <c r="K2728" s="887">
        <v>0.01</v>
      </c>
      <c r="L2728" s="772">
        <f t="shared" si="176"/>
        <v>2.4300000000000002</v>
      </c>
    </row>
    <row r="2729" spans="2:12" ht="15.75" x14ac:dyDescent="0.25">
      <c r="B2729" s="893" t="e">
        <v>#N/A</v>
      </c>
      <c r="C2729" s="892" t="s">
        <v>540</v>
      </c>
      <c r="D2729" s="891">
        <v>44166</v>
      </c>
      <c r="E2729" s="890">
        <v>2.88</v>
      </c>
      <c r="F2729" s="889"/>
      <c r="G2729" s="888">
        <v>20</v>
      </c>
      <c r="H2729" s="887">
        <f t="shared" si="174"/>
        <v>1</v>
      </c>
      <c r="I2729" s="887">
        <v>-0.12</v>
      </c>
      <c r="J2729" s="771">
        <f t="shared" si="175"/>
        <v>0.13</v>
      </c>
      <c r="K2729" s="887">
        <v>0.01</v>
      </c>
      <c r="L2729" s="772">
        <f t="shared" si="176"/>
        <v>2.87</v>
      </c>
    </row>
    <row r="2730" spans="2:12" ht="15.75" x14ac:dyDescent="0.25">
      <c r="B2730" s="893" t="e">
        <v>#N/A</v>
      </c>
      <c r="C2730" s="892" t="s">
        <v>540</v>
      </c>
      <c r="D2730" s="891">
        <v>44166</v>
      </c>
      <c r="E2730" s="890">
        <v>11.93</v>
      </c>
      <c r="F2730" s="889"/>
      <c r="G2730" s="888">
        <v>20</v>
      </c>
      <c r="H2730" s="887">
        <f t="shared" si="174"/>
        <v>1</v>
      </c>
      <c r="I2730" s="887">
        <v>-0.60000000000000009</v>
      </c>
      <c r="J2730" s="771">
        <f t="shared" si="175"/>
        <v>0.65000000000000013</v>
      </c>
      <c r="K2730" s="887">
        <v>0.05</v>
      </c>
      <c r="L2730" s="772">
        <f t="shared" si="176"/>
        <v>11.879999999999999</v>
      </c>
    </row>
    <row r="2731" spans="2:12" ht="15.75" x14ac:dyDescent="0.25">
      <c r="B2731" s="893" t="e">
        <v>#N/A</v>
      </c>
      <c r="C2731" s="892" t="s">
        <v>540</v>
      </c>
      <c r="D2731" s="891">
        <v>44166</v>
      </c>
      <c r="E2731" s="890">
        <v>1.05</v>
      </c>
      <c r="F2731" s="889"/>
      <c r="G2731" s="888">
        <v>20</v>
      </c>
      <c r="H2731" s="887">
        <f t="shared" si="174"/>
        <v>1</v>
      </c>
      <c r="I2731" s="887">
        <v>0</v>
      </c>
      <c r="J2731" s="771">
        <f t="shared" si="175"/>
        <v>0</v>
      </c>
      <c r="K2731" s="887">
        <v>0</v>
      </c>
      <c r="L2731" s="772">
        <f t="shared" si="176"/>
        <v>1.05</v>
      </c>
    </row>
    <row r="2732" spans="2:12" ht="15.75" x14ac:dyDescent="0.25">
      <c r="B2732" s="893" t="e">
        <v>#N/A</v>
      </c>
      <c r="C2732" s="892" t="s">
        <v>540</v>
      </c>
      <c r="D2732" s="891">
        <v>44166</v>
      </c>
      <c r="E2732" s="890">
        <v>11.53</v>
      </c>
      <c r="F2732" s="889"/>
      <c r="G2732" s="888">
        <v>20</v>
      </c>
      <c r="H2732" s="887">
        <f t="shared" si="174"/>
        <v>1</v>
      </c>
      <c r="I2732" s="887">
        <v>-0.60000000000000009</v>
      </c>
      <c r="J2732" s="771">
        <f t="shared" si="175"/>
        <v>0.65000000000000013</v>
      </c>
      <c r="K2732" s="887">
        <v>0.05</v>
      </c>
      <c r="L2732" s="772">
        <f t="shared" si="176"/>
        <v>11.479999999999999</v>
      </c>
    </row>
    <row r="2733" spans="2:12" ht="15.75" x14ac:dyDescent="0.25">
      <c r="B2733" s="893" t="e">
        <v>#N/A</v>
      </c>
      <c r="C2733" s="892" t="s">
        <v>540</v>
      </c>
      <c r="D2733" s="891">
        <v>44166</v>
      </c>
      <c r="E2733" s="890">
        <v>2.88</v>
      </c>
      <c r="F2733" s="889"/>
      <c r="G2733" s="888">
        <v>20</v>
      </c>
      <c r="H2733" s="887">
        <f t="shared" si="174"/>
        <v>1</v>
      </c>
      <c r="I2733" s="887">
        <v>-0.12</v>
      </c>
      <c r="J2733" s="771">
        <f t="shared" si="175"/>
        <v>0.13</v>
      </c>
      <c r="K2733" s="887">
        <v>0.01</v>
      </c>
      <c r="L2733" s="772">
        <f t="shared" si="176"/>
        <v>2.87</v>
      </c>
    </row>
    <row r="2734" spans="2:12" ht="15.75" x14ac:dyDescent="0.25">
      <c r="B2734" s="893" t="e">
        <v>#N/A</v>
      </c>
      <c r="C2734" s="892" t="s">
        <v>540</v>
      </c>
      <c r="D2734" s="891">
        <v>44166</v>
      </c>
      <c r="E2734" s="890">
        <v>2.0699999999999998</v>
      </c>
      <c r="F2734" s="889"/>
      <c r="G2734" s="888">
        <v>20</v>
      </c>
      <c r="H2734" s="887">
        <f t="shared" si="174"/>
        <v>1</v>
      </c>
      <c r="I2734" s="887">
        <v>-0.12</v>
      </c>
      <c r="J2734" s="771">
        <f t="shared" si="175"/>
        <v>0.13</v>
      </c>
      <c r="K2734" s="887">
        <v>0.01</v>
      </c>
      <c r="L2734" s="772">
        <f t="shared" si="176"/>
        <v>2.06</v>
      </c>
    </row>
    <row r="2735" spans="2:12" ht="15.75" x14ac:dyDescent="0.25">
      <c r="B2735" s="893" t="s">
        <v>321</v>
      </c>
      <c r="C2735" s="892" t="s">
        <v>107</v>
      </c>
      <c r="D2735" s="891">
        <v>39082</v>
      </c>
      <c r="E2735" s="890">
        <v>450.27</v>
      </c>
      <c r="F2735" s="889"/>
      <c r="G2735" s="888">
        <v>20</v>
      </c>
      <c r="H2735" s="887">
        <f t="shared" si="174"/>
        <v>15</v>
      </c>
      <c r="I2735" s="887">
        <v>-19.440000000000001</v>
      </c>
      <c r="J2735" s="771">
        <f t="shared" si="175"/>
        <v>299.55</v>
      </c>
      <c r="K2735" s="887">
        <v>280.11</v>
      </c>
      <c r="L2735" s="772">
        <f t="shared" si="176"/>
        <v>170.15999999999997</v>
      </c>
    </row>
    <row r="2736" spans="2:12" ht="15.75" x14ac:dyDescent="0.25">
      <c r="B2736" s="893" t="s">
        <v>321</v>
      </c>
      <c r="C2736" s="892" t="s">
        <v>107</v>
      </c>
      <c r="D2736" s="891">
        <v>39082</v>
      </c>
      <c r="E2736" s="890">
        <v>562.23</v>
      </c>
      <c r="F2736" s="889"/>
      <c r="G2736" s="888">
        <v>20</v>
      </c>
      <c r="H2736" s="887">
        <f t="shared" si="174"/>
        <v>15</v>
      </c>
      <c r="I2736" s="887">
        <v>-24.240000000000002</v>
      </c>
      <c r="J2736" s="771">
        <f t="shared" si="175"/>
        <v>374.32</v>
      </c>
      <c r="K2736" s="887">
        <v>350.08</v>
      </c>
      <c r="L2736" s="772">
        <f t="shared" si="176"/>
        <v>212.15000000000003</v>
      </c>
    </row>
    <row r="2737" spans="2:12" ht="15.75" x14ac:dyDescent="0.25">
      <c r="B2737" s="893" t="s">
        <v>321</v>
      </c>
      <c r="C2737" s="892" t="s">
        <v>107</v>
      </c>
      <c r="D2737" s="891">
        <v>39082</v>
      </c>
      <c r="E2737" s="890">
        <v>107.04</v>
      </c>
      <c r="F2737" s="889"/>
      <c r="G2737" s="888">
        <v>20</v>
      </c>
      <c r="H2737" s="887">
        <f t="shared" si="174"/>
        <v>15</v>
      </c>
      <c r="I2737" s="887">
        <v>-4.5600000000000005</v>
      </c>
      <c r="J2737" s="771">
        <f t="shared" si="175"/>
        <v>71.25</v>
      </c>
      <c r="K2737" s="887">
        <v>66.69</v>
      </c>
      <c r="L2737" s="772">
        <f t="shared" si="176"/>
        <v>40.350000000000009</v>
      </c>
    </row>
    <row r="2738" spans="2:12" ht="15.75" x14ac:dyDescent="0.25">
      <c r="B2738" s="893" t="s">
        <v>321</v>
      </c>
      <c r="C2738" s="892" t="s">
        <v>107</v>
      </c>
      <c r="D2738" s="891">
        <v>39082</v>
      </c>
      <c r="E2738" s="890">
        <v>328.55</v>
      </c>
      <c r="F2738" s="889"/>
      <c r="G2738" s="888">
        <v>20</v>
      </c>
      <c r="H2738" s="887">
        <f t="shared" si="174"/>
        <v>15</v>
      </c>
      <c r="I2738" s="887">
        <v>-14.16</v>
      </c>
      <c r="J2738" s="771">
        <f t="shared" si="175"/>
        <v>218.60999999999999</v>
      </c>
      <c r="K2738" s="887">
        <v>204.45</v>
      </c>
      <c r="L2738" s="772">
        <f t="shared" si="176"/>
        <v>124.10000000000002</v>
      </c>
    </row>
    <row r="2739" spans="2:12" ht="15.75" x14ac:dyDescent="0.25">
      <c r="B2739" s="893" t="s">
        <v>321</v>
      </c>
      <c r="C2739" s="892" t="s">
        <v>107</v>
      </c>
      <c r="D2739" s="891">
        <v>39082</v>
      </c>
      <c r="E2739" s="890">
        <v>396</v>
      </c>
      <c r="F2739" s="889"/>
      <c r="G2739" s="888">
        <v>20</v>
      </c>
      <c r="H2739" s="887">
        <f t="shared" si="174"/>
        <v>15</v>
      </c>
      <c r="I2739" s="887">
        <v>-17.04</v>
      </c>
      <c r="J2739" s="771">
        <f t="shared" si="175"/>
        <v>263.70999999999998</v>
      </c>
      <c r="K2739" s="887">
        <v>246.67</v>
      </c>
      <c r="L2739" s="772">
        <f t="shared" si="176"/>
        <v>149.33000000000001</v>
      </c>
    </row>
    <row r="2740" spans="2:12" ht="15.75" x14ac:dyDescent="0.25">
      <c r="B2740" s="893" t="s">
        <v>321</v>
      </c>
      <c r="C2740" s="892" t="s">
        <v>107</v>
      </c>
      <c r="D2740" s="891">
        <v>39082</v>
      </c>
      <c r="E2740" s="890">
        <v>106.16</v>
      </c>
      <c r="F2740" s="889"/>
      <c r="G2740" s="888">
        <v>20</v>
      </c>
      <c r="H2740" s="887">
        <f t="shared" si="174"/>
        <v>15</v>
      </c>
      <c r="I2740" s="887">
        <v>-5.28</v>
      </c>
      <c r="J2740" s="771">
        <f t="shared" si="175"/>
        <v>77.17</v>
      </c>
      <c r="K2740" s="887">
        <v>71.89</v>
      </c>
      <c r="L2740" s="772">
        <f t="shared" si="176"/>
        <v>34.269999999999996</v>
      </c>
    </row>
    <row r="2741" spans="2:12" ht="15.75" x14ac:dyDescent="0.25">
      <c r="B2741" s="893" t="s">
        <v>321</v>
      </c>
      <c r="C2741" s="892" t="s">
        <v>107</v>
      </c>
      <c r="D2741" s="891">
        <v>39082</v>
      </c>
      <c r="E2741" s="890">
        <v>150.05000000000001</v>
      </c>
      <c r="F2741" s="889"/>
      <c r="G2741" s="888">
        <v>20</v>
      </c>
      <c r="H2741" s="887">
        <f t="shared" si="174"/>
        <v>15</v>
      </c>
      <c r="I2741" s="887">
        <v>-6.48</v>
      </c>
      <c r="J2741" s="771">
        <f t="shared" si="175"/>
        <v>99.8</v>
      </c>
      <c r="K2741" s="887">
        <v>93.32</v>
      </c>
      <c r="L2741" s="772">
        <f t="shared" si="176"/>
        <v>56.730000000000018</v>
      </c>
    </row>
    <row r="2742" spans="2:12" ht="15.75" x14ac:dyDescent="0.25">
      <c r="B2742" s="893" t="s">
        <v>321</v>
      </c>
      <c r="C2742" s="892" t="s">
        <v>107</v>
      </c>
      <c r="D2742" s="891">
        <v>39082</v>
      </c>
      <c r="E2742" s="890">
        <v>102.63</v>
      </c>
      <c r="F2742" s="889"/>
      <c r="G2742" s="888">
        <v>20</v>
      </c>
      <c r="H2742" s="887">
        <f t="shared" si="174"/>
        <v>15</v>
      </c>
      <c r="I2742" s="887">
        <v>-4.4399999999999995</v>
      </c>
      <c r="J2742" s="771">
        <f t="shared" si="175"/>
        <v>68.33</v>
      </c>
      <c r="K2742" s="887">
        <v>63.89</v>
      </c>
      <c r="L2742" s="772">
        <f t="shared" si="176"/>
        <v>38.739999999999995</v>
      </c>
    </row>
    <row r="2743" spans="2:12" ht="15.75" x14ac:dyDescent="0.25">
      <c r="B2743" s="893" t="s">
        <v>321</v>
      </c>
      <c r="C2743" s="892" t="s">
        <v>107</v>
      </c>
      <c r="D2743" s="891">
        <v>39082</v>
      </c>
      <c r="E2743" s="890">
        <v>95.37</v>
      </c>
      <c r="F2743" s="889"/>
      <c r="G2743" s="888">
        <v>20</v>
      </c>
      <c r="H2743" s="887">
        <f t="shared" si="174"/>
        <v>15</v>
      </c>
      <c r="I2743" s="887">
        <v>-4.08</v>
      </c>
      <c r="J2743" s="771">
        <f t="shared" si="175"/>
        <v>63.339999999999996</v>
      </c>
      <c r="K2743" s="887">
        <v>59.26</v>
      </c>
      <c r="L2743" s="772">
        <f t="shared" si="176"/>
        <v>36.110000000000007</v>
      </c>
    </row>
    <row r="2744" spans="2:12" ht="15.75" x14ac:dyDescent="0.25">
      <c r="B2744" s="893" t="s">
        <v>321</v>
      </c>
      <c r="C2744" s="892" t="s">
        <v>107</v>
      </c>
      <c r="D2744" s="891">
        <v>39082</v>
      </c>
      <c r="E2744" s="890">
        <v>483.02</v>
      </c>
      <c r="F2744" s="889"/>
      <c r="G2744" s="888">
        <v>20</v>
      </c>
      <c r="H2744" s="887">
        <f t="shared" si="174"/>
        <v>15</v>
      </c>
      <c r="I2744" s="887">
        <v>-20.88</v>
      </c>
      <c r="J2744" s="771">
        <f t="shared" si="175"/>
        <v>321.45</v>
      </c>
      <c r="K2744" s="887">
        <v>300.57</v>
      </c>
      <c r="L2744" s="772">
        <f t="shared" si="176"/>
        <v>182.45</v>
      </c>
    </row>
    <row r="2745" spans="2:12" ht="15.75" x14ac:dyDescent="0.25">
      <c r="B2745" s="893" t="s">
        <v>321</v>
      </c>
      <c r="C2745" s="892" t="s">
        <v>107</v>
      </c>
      <c r="D2745" s="891">
        <v>39082</v>
      </c>
      <c r="E2745" s="890">
        <v>51</v>
      </c>
      <c r="F2745" s="889"/>
      <c r="G2745" s="888">
        <v>20</v>
      </c>
      <c r="H2745" s="887">
        <f t="shared" si="174"/>
        <v>15</v>
      </c>
      <c r="I2745" s="887">
        <v>-2.16</v>
      </c>
      <c r="J2745" s="771">
        <f t="shared" si="175"/>
        <v>33.81</v>
      </c>
      <c r="K2745" s="887">
        <v>31.65</v>
      </c>
      <c r="L2745" s="772">
        <f t="shared" si="176"/>
        <v>19.350000000000001</v>
      </c>
    </row>
    <row r="2746" spans="2:12" ht="15.75" x14ac:dyDescent="0.25">
      <c r="B2746" s="893" t="s">
        <v>321</v>
      </c>
      <c r="C2746" s="892" t="s">
        <v>107</v>
      </c>
      <c r="D2746" s="891">
        <v>39082</v>
      </c>
      <c r="E2746" s="890">
        <v>184.26</v>
      </c>
      <c r="F2746" s="889"/>
      <c r="G2746" s="888">
        <v>20</v>
      </c>
      <c r="H2746" s="887">
        <f t="shared" si="174"/>
        <v>15</v>
      </c>
      <c r="I2746" s="887">
        <v>-7.92</v>
      </c>
      <c r="J2746" s="771">
        <f t="shared" si="175"/>
        <v>122.54</v>
      </c>
      <c r="K2746" s="887">
        <v>114.62</v>
      </c>
      <c r="L2746" s="772">
        <f t="shared" si="176"/>
        <v>69.639999999999986</v>
      </c>
    </row>
    <row r="2747" spans="2:12" ht="15.75" x14ac:dyDescent="0.25">
      <c r="B2747" s="893" t="s">
        <v>321</v>
      </c>
      <c r="C2747" s="892" t="s">
        <v>107</v>
      </c>
      <c r="D2747" s="891">
        <v>39082</v>
      </c>
      <c r="E2747" s="890">
        <v>1648.24</v>
      </c>
      <c r="F2747" s="889"/>
      <c r="G2747" s="888">
        <v>20</v>
      </c>
      <c r="H2747" s="887">
        <f t="shared" si="174"/>
        <v>15</v>
      </c>
      <c r="I2747" s="887">
        <v>-71.28</v>
      </c>
      <c r="J2747" s="771">
        <f t="shared" si="175"/>
        <v>1097.0899999999999</v>
      </c>
      <c r="K2747" s="887">
        <v>1025.81</v>
      </c>
      <c r="L2747" s="772">
        <f t="shared" si="176"/>
        <v>622.43000000000006</v>
      </c>
    </row>
    <row r="2748" spans="2:12" ht="15.75" x14ac:dyDescent="0.25">
      <c r="B2748" s="893" t="s">
        <v>321</v>
      </c>
      <c r="C2748" s="892" t="s">
        <v>107</v>
      </c>
      <c r="D2748" s="891">
        <v>39082</v>
      </c>
      <c r="E2748" s="890">
        <v>7005.83</v>
      </c>
      <c r="F2748" s="889"/>
      <c r="G2748" s="888">
        <v>20</v>
      </c>
      <c r="H2748" s="887">
        <f t="shared" si="174"/>
        <v>15</v>
      </c>
      <c r="I2748" s="887">
        <v>-303</v>
      </c>
      <c r="J2748" s="771">
        <f t="shared" si="175"/>
        <v>4663.6099999999997</v>
      </c>
      <c r="K2748" s="887">
        <v>4360.6099999999997</v>
      </c>
      <c r="L2748" s="772">
        <f t="shared" si="176"/>
        <v>2645.2200000000003</v>
      </c>
    </row>
    <row r="2749" spans="2:12" ht="15.75" x14ac:dyDescent="0.25">
      <c r="B2749" s="893" t="s">
        <v>321</v>
      </c>
      <c r="C2749" s="892" t="s">
        <v>107</v>
      </c>
      <c r="D2749" s="891">
        <v>39082</v>
      </c>
      <c r="E2749" s="890">
        <v>9.6</v>
      </c>
      <c r="F2749" s="889"/>
      <c r="G2749" s="888">
        <v>20</v>
      </c>
      <c r="H2749" s="887">
        <f t="shared" si="174"/>
        <v>15</v>
      </c>
      <c r="I2749" s="887">
        <v>-0.36</v>
      </c>
      <c r="J2749" s="771">
        <f t="shared" si="175"/>
        <v>6.3000000000000007</v>
      </c>
      <c r="K2749" s="887">
        <v>5.94</v>
      </c>
      <c r="L2749" s="772">
        <f t="shared" si="176"/>
        <v>3.6599999999999993</v>
      </c>
    </row>
    <row r="2750" spans="2:12" ht="15.75" x14ac:dyDescent="0.25">
      <c r="B2750" s="893" t="s">
        <v>321</v>
      </c>
      <c r="C2750" s="892" t="s">
        <v>107</v>
      </c>
      <c r="D2750" s="891">
        <v>39082</v>
      </c>
      <c r="E2750" s="890">
        <v>106.16</v>
      </c>
      <c r="F2750" s="889"/>
      <c r="G2750" s="888">
        <v>20</v>
      </c>
      <c r="H2750" s="887">
        <f t="shared" si="174"/>
        <v>15</v>
      </c>
      <c r="I2750" s="887">
        <v>-4.5600000000000005</v>
      </c>
      <c r="J2750" s="771">
        <f t="shared" si="175"/>
        <v>70.45</v>
      </c>
      <c r="K2750" s="887">
        <v>65.89</v>
      </c>
      <c r="L2750" s="772">
        <f t="shared" si="176"/>
        <v>40.269999999999996</v>
      </c>
    </row>
    <row r="2751" spans="2:12" ht="15.75" x14ac:dyDescent="0.25">
      <c r="B2751" s="893" t="s">
        <v>321</v>
      </c>
      <c r="C2751" s="892" t="s">
        <v>107</v>
      </c>
      <c r="D2751" s="891">
        <v>39082</v>
      </c>
      <c r="E2751" s="890">
        <v>138.80000000000001</v>
      </c>
      <c r="F2751" s="889"/>
      <c r="G2751" s="888">
        <v>20</v>
      </c>
      <c r="H2751" s="887">
        <f t="shared" si="174"/>
        <v>15</v>
      </c>
      <c r="I2751" s="887">
        <v>-6</v>
      </c>
      <c r="J2751" s="771">
        <f t="shared" si="175"/>
        <v>92.36</v>
      </c>
      <c r="K2751" s="887">
        <v>86.36</v>
      </c>
      <c r="L2751" s="772">
        <f t="shared" si="176"/>
        <v>52.440000000000012</v>
      </c>
    </row>
    <row r="2752" spans="2:12" ht="15.75" x14ac:dyDescent="0.25">
      <c r="B2752" s="893" t="s">
        <v>321</v>
      </c>
      <c r="C2752" s="892" t="s">
        <v>107</v>
      </c>
      <c r="D2752" s="891">
        <v>39447</v>
      </c>
      <c r="E2752" s="890">
        <v>1604</v>
      </c>
      <c r="F2752" s="889"/>
      <c r="G2752" s="888">
        <v>20</v>
      </c>
      <c r="H2752" s="887">
        <f t="shared" si="174"/>
        <v>14</v>
      </c>
      <c r="I2752" s="887">
        <v>-70.320000000000007</v>
      </c>
      <c r="J2752" s="771">
        <f t="shared" si="175"/>
        <v>1003.9300000000001</v>
      </c>
      <c r="K2752" s="887">
        <v>933.61</v>
      </c>
      <c r="L2752" s="772">
        <f t="shared" si="176"/>
        <v>670.39</v>
      </c>
    </row>
    <row r="2753" spans="2:12" ht="15.75" x14ac:dyDescent="0.25">
      <c r="B2753" s="893" t="s">
        <v>321</v>
      </c>
      <c r="C2753" s="892" t="s">
        <v>107</v>
      </c>
      <c r="D2753" s="891">
        <v>39447</v>
      </c>
      <c r="E2753" s="890">
        <v>678.43</v>
      </c>
      <c r="F2753" s="889"/>
      <c r="G2753" s="888">
        <v>20</v>
      </c>
      <c r="H2753" s="887">
        <f t="shared" si="174"/>
        <v>14</v>
      </c>
      <c r="I2753" s="887">
        <v>-29.759999999999998</v>
      </c>
      <c r="J2753" s="771">
        <f t="shared" si="175"/>
        <v>424.8</v>
      </c>
      <c r="K2753" s="887">
        <v>395.04</v>
      </c>
      <c r="L2753" s="772">
        <f t="shared" si="176"/>
        <v>283.38999999999993</v>
      </c>
    </row>
    <row r="2754" spans="2:12" ht="15.75" x14ac:dyDescent="0.25">
      <c r="B2754" s="893" t="s">
        <v>321</v>
      </c>
      <c r="C2754" s="892" t="s">
        <v>107</v>
      </c>
      <c r="D2754" s="891">
        <v>39447</v>
      </c>
      <c r="E2754" s="890">
        <v>224.16</v>
      </c>
      <c r="F2754" s="889"/>
      <c r="G2754" s="888">
        <v>20</v>
      </c>
      <c r="H2754" s="887">
        <f t="shared" si="174"/>
        <v>14</v>
      </c>
      <c r="I2754" s="887">
        <v>-9.84</v>
      </c>
      <c r="J2754" s="771">
        <f t="shared" si="175"/>
        <v>140.4</v>
      </c>
      <c r="K2754" s="887">
        <v>130.56</v>
      </c>
      <c r="L2754" s="772">
        <f t="shared" si="176"/>
        <v>93.6</v>
      </c>
    </row>
    <row r="2755" spans="2:12" ht="15.75" x14ac:dyDescent="0.25">
      <c r="B2755" s="893" t="s">
        <v>321</v>
      </c>
      <c r="C2755" s="892" t="s">
        <v>107</v>
      </c>
      <c r="D2755" s="891">
        <v>39447</v>
      </c>
      <c r="E2755" s="890">
        <v>40.270000000000003</v>
      </c>
      <c r="F2755" s="889"/>
      <c r="G2755" s="888">
        <v>20</v>
      </c>
      <c r="H2755" s="887">
        <f t="shared" si="174"/>
        <v>14</v>
      </c>
      <c r="I2755" s="887">
        <v>-1.7999999999999998</v>
      </c>
      <c r="J2755" s="771">
        <f t="shared" si="175"/>
        <v>25.43</v>
      </c>
      <c r="K2755" s="887">
        <v>23.63</v>
      </c>
      <c r="L2755" s="772">
        <f t="shared" si="176"/>
        <v>16.640000000000004</v>
      </c>
    </row>
    <row r="2756" spans="2:12" ht="15.75" x14ac:dyDescent="0.25">
      <c r="B2756" s="893" t="s">
        <v>321</v>
      </c>
      <c r="C2756" s="892" t="s">
        <v>107</v>
      </c>
      <c r="D2756" s="891">
        <v>39447</v>
      </c>
      <c r="E2756" s="890">
        <v>813.13</v>
      </c>
      <c r="F2756" s="889"/>
      <c r="G2756" s="888">
        <v>20</v>
      </c>
      <c r="H2756" s="887">
        <f t="shared" si="174"/>
        <v>14</v>
      </c>
      <c r="I2756" s="887">
        <v>-35.64</v>
      </c>
      <c r="J2756" s="771">
        <f t="shared" si="175"/>
        <v>508.84999999999997</v>
      </c>
      <c r="K2756" s="887">
        <v>473.21</v>
      </c>
      <c r="L2756" s="772">
        <f t="shared" si="176"/>
        <v>339.92</v>
      </c>
    </row>
    <row r="2757" spans="2:12" ht="15.75" x14ac:dyDescent="0.25">
      <c r="B2757" s="893" t="s">
        <v>321</v>
      </c>
      <c r="C2757" s="892" t="s">
        <v>107</v>
      </c>
      <c r="D2757" s="891">
        <v>39447</v>
      </c>
      <c r="E2757" s="890">
        <v>222.68</v>
      </c>
      <c r="F2757" s="889"/>
      <c r="G2757" s="888">
        <v>20</v>
      </c>
      <c r="H2757" s="887">
        <f t="shared" si="174"/>
        <v>14</v>
      </c>
      <c r="I2757" s="887">
        <v>-9.84</v>
      </c>
      <c r="J2757" s="771">
        <f t="shared" si="175"/>
        <v>139.35</v>
      </c>
      <c r="K2757" s="887">
        <v>129.51</v>
      </c>
      <c r="L2757" s="772">
        <f t="shared" si="176"/>
        <v>93.170000000000016</v>
      </c>
    </row>
    <row r="2758" spans="2:12" ht="15.75" x14ac:dyDescent="0.25">
      <c r="B2758" s="893" t="s">
        <v>321</v>
      </c>
      <c r="C2758" s="892" t="s">
        <v>107</v>
      </c>
      <c r="D2758" s="891">
        <v>39447</v>
      </c>
      <c r="E2758" s="890">
        <v>513.97</v>
      </c>
      <c r="F2758" s="889"/>
      <c r="G2758" s="888">
        <v>20</v>
      </c>
      <c r="H2758" s="887">
        <f t="shared" si="174"/>
        <v>14</v>
      </c>
      <c r="I2758" s="887">
        <v>-22.560000000000002</v>
      </c>
      <c r="J2758" s="771">
        <f t="shared" si="175"/>
        <v>321.91000000000003</v>
      </c>
      <c r="K2758" s="887">
        <v>299.35000000000002</v>
      </c>
      <c r="L2758" s="772">
        <f t="shared" si="176"/>
        <v>214.62</v>
      </c>
    </row>
    <row r="2759" spans="2:12" ht="15.75" x14ac:dyDescent="0.25">
      <c r="B2759" s="893" t="s">
        <v>321</v>
      </c>
      <c r="C2759" s="892" t="s">
        <v>107</v>
      </c>
      <c r="D2759" s="891">
        <v>39447</v>
      </c>
      <c r="E2759" s="890">
        <v>558.67999999999995</v>
      </c>
      <c r="F2759" s="889"/>
      <c r="G2759" s="888">
        <v>20</v>
      </c>
      <c r="H2759" s="887">
        <f t="shared" si="174"/>
        <v>14</v>
      </c>
      <c r="I2759" s="887">
        <v>-24.48</v>
      </c>
      <c r="J2759" s="771">
        <f t="shared" si="175"/>
        <v>349.56</v>
      </c>
      <c r="K2759" s="887">
        <v>325.08</v>
      </c>
      <c r="L2759" s="772">
        <f t="shared" si="176"/>
        <v>233.59999999999997</v>
      </c>
    </row>
    <row r="2760" spans="2:12" ht="15.75" x14ac:dyDescent="0.25">
      <c r="B2760" s="893" t="s">
        <v>321</v>
      </c>
      <c r="C2760" s="892" t="s">
        <v>107</v>
      </c>
      <c r="D2760" s="891">
        <v>39447</v>
      </c>
      <c r="E2760" s="890">
        <v>598.71</v>
      </c>
      <c r="F2760" s="889"/>
      <c r="G2760" s="888">
        <v>20</v>
      </c>
      <c r="H2760" s="887">
        <f t="shared" ref="H2760:H2823" si="177">IF(E2760&lt;&gt;"",IF((TestEOY-D2760)/365&gt;G2760,G2760,ROUNDUP(((TestEOY-D2760)/365),0)),"")</f>
        <v>14</v>
      </c>
      <c r="I2760" s="887">
        <v>-26.28</v>
      </c>
      <c r="J2760" s="771">
        <f t="shared" ref="J2760:J2823" si="178">K2760-I2760</f>
        <v>375.01</v>
      </c>
      <c r="K2760" s="887">
        <v>348.73</v>
      </c>
      <c r="L2760" s="772">
        <f t="shared" ref="L2760:L2823" si="179">IFERROR(IF(K2760&gt;E2760,0,(+E2760-K2760))-F2760,"")</f>
        <v>249.98000000000002</v>
      </c>
    </row>
    <row r="2761" spans="2:12" ht="15.75" x14ac:dyDescent="0.25">
      <c r="B2761" s="893" t="s">
        <v>321</v>
      </c>
      <c r="C2761" s="892" t="s">
        <v>107</v>
      </c>
      <c r="D2761" s="891">
        <v>39447</v>
      </c>
      <c r="E2761" s="890">
        <v>452.85</v>
      </c>
      <c r="F2761" s="889"/>
      <c r="G2761" s="888">
        <v>20</v>
      </c>
      <c r="H2761" s="887">
        <f t="shared" si="177"/>
        <v>14</v>
      </c>
      <c r="I2761" s="887">
        <v>-19.920000000000002</v>
      </c>
      <c r="J2761" s="771">
        <f t="shared" si="178"/>
        <v>283.51</v>
      </c>
      <c r="K2761" s="887">
        <v>263.58999999999997</v>
      </c>
      <c r="L2761" s="772">
        <f t="shared" si="179"/>
        <v>189.26000000000005</v>
      </c>
    </row>
    <row r="2762" spans="2:12" ht="15.75" x14ac:dyDescent="0.25">
      <c r="B2762" s="893" t="s">
        <v>321</v>
      </c>
      <c r="C2762" s="892" t="s">
        <v>107</v>
      </c>
      <c r="D2762" s="891">
        <v>39447</v>
      </c>
      <c r="E2762" s="890">
        <v>365.01</v>
      </c>
      <c r="F2762" s="889"/>
      <c r="G2762" s="888">
        <v>20</v>
      </c>
      <c r="H2762" s="887">
        <f t="shared" si="177"/>
        <v>14</v>
      </c>
      <c r="I2762" s="887">
        <v>-16.080000000000002</v>
      </c>
      <c r="J2762" s="771">
        <f t="shared" si="178"/>
        <v>228.45000000000002</v>
      </c>
      <c r="K2762" s="887">
        <v>212.37</v>
      </c>
      <c r="L2762" s="772">
        <f t="shared" si="179"/>
        <v>152.63999999999999</v>
      </c>
    </row>
    <row r="2763" spans="2:12" ht="15.75" x14ac:dyDescent="0.25">
      <c r="B2763" s="893" t="s">
        <v>321</v>
      </c>
      <c r="C2763" s="892" t="s">
        <v>107</v>
      </c>
      <c r="D2763" s="891">
        <v>39447</v>
      </c>
      <c r="E2763" s="890">
        <v>77.7</v>
      </c>
      <c r="F2763" s="889"/>
      <c r="G2763" s="888">
        <v>20</v>
      </c>
      <c r="H2763" s="887">
        <f t="shared" si="177"/>
        <v>14</v>
      </c>
      <c r="I2763" s="887">
        <v>-3.4799999999999995</v>
      </c>
      <c r="J2763" s="771">
        <f t="shared" si="178"/>
        <v>48.62</v>
      </c>
      <c r="K2763" s="887">
        <v>45.14</v>
      </c>
      <c r="L2763" s="772">
        <f t="shared" si="179"/>
        <v>32.56</v>
      </c>
    </row>
    <row r="2764" spans="2:12" ht="15.75" x14ac:dyDescent="0.25">
      <c r="B2764" s="893" t="s">
        <v>321</v>
      </c>
      <c r="C2764" s="892" t="s">
        <v>107</v>
      </c>
      <c r="D2764" s="891">
        <v>39447</v>
      </c>
      <c r="E2764" s="890">
        <v>79.510000000000005</v>
      </c>
      <c r="F2764" s="889"/>
      <c r="G2764" s="888">
        <v>20</v>
      </c>
      <c r="H2764" s="887">
        <f t="shared" si="177"/>
        <v>14</v>
      </c>
      <c r="I2764" s="887">
        <v>-3.4799999999999995</v>
      </c>
      <c r="J2764" s="771">
        <f t="shared" si="178"/>
        <v>49.69</v>
      </c>
      <c r="K2764" s="887">
        <v>46.21</v>
      </c>
      <c r="L2764" s="772">
        <f t="shared" si="179"/>
        <v>33.300000000000004</v>
      </c>
    </row>
    <row r="2765" spans="2:12" ht="15.75" x14ac:dyDescent="0.25">
      <c r="B2765" s="893" t="s">
        <v>321</v>
      </c>
      <c r="C2765" s="892" t="s">
        <v>107</v>
      </c>
      <c r="D2765" s="891">
        <v>39447</v>
      </c>
      <c r="E2765" s="890">
        <v>147.55000000000001</v>
      </c>
      <c r="F2765" s="889"/>
      <c r="G2765" s="888">
        <v>20</v>
      </c>
      <c r="H2765" s="887">
        <f t="shared" si="177"/>
        <v>14</v>
      </c>
      <c r="I2765" s="887">
        <v>-6.48</v>
      </c>
      <c r="J2765" s="771">
        <f t="shared" si="178"/>
        <v>92.44</v>
      </c>
      <c r="K2765" s="887">
        <v>85.96</v>
      </c>
      <c r="L2765" s="772">
        <f t="shared" si="179"/>
        <v>61.590000000000018</v>
      </c>
    </row>
    <row r="2766" spans="2:12" ht="15.75" x14ac:dyDescent="0.25">
      <c r="B2766" s="893" t="s">
        <v>321</v>
      </c>
      <c r="C2766" s="892" t="s">
        <v>107</v>
      </c>
      <c r="D2766" s="891">
        <v>39447</v>
      </c>
      <c r="E2766" s="890">
        <v>215.51</v>
      </c>
      <c r="F2766" s="889"/>
      <c r="G2766" s="888">
        <v>20</v>
      </c>
      <c r="H2766" s="887">
        <f t="shared" si="177"/>
        <v>14</v>
      </c>
      <c r="I2766" s="887">
        <v>-9.48</v>
      </c>
      <c r="J2766" s="771">
        <f t="shared" si="178"/>
        <v>135.15</v>
      </c>
      <c r="K2766" s="887">
        <v>125.67</v>
      </c>
      <c r="L2766" s="772">
        <f t="shared" si="179"/>
        <v>89.839999999999989</v>
      </c>
    </row>
    <row r="2767" spans="2:12" ht="15.75" x14ac:dyDescent="0.25">
      <c r="B2767" s="893" t="s">
        <v>321</v>
      </c>
      <c r="C2767" s="892" t="s">
        <v>107</v>
      </c>
      <c r="D2767" s="891">
        <v>39447</v>
      </c>
      <c r="E2767" s="890">
        <v>92.59</v>
      </c>
      <c r="F2767" s="889"/>
      <c r="G2767" s="888">
        <v>20</v>
      </c>
      <c r="H2767" s="887">
        <f t="shared" si="177"/>
        <v>14</v>
      </c>
      <c r="I2767" s="887">
        <v>-4.08</v>
      </c>
      <c r="J2767" s="771">
        <f t="shared" si="178"/>
        <v>58.129999999999995</v>
      </c>
      <c r="K2767" s="887">
        <v>54.05</v>
      </c>
      <c r="L2767" s="772">
        <f t="shared" si="179"/>
        <v>38.540000000000006</v>
      </c>
    </row>
    <row r="2768" spans="2:12" ht="15.75" x14ac:dyDescent="0.25">
      <c r="B2768" s="893" t="s">
        <v>321</v>
      </c>
      <c r="C2768" s="892" t="s">
        <v>107</v>
      </c>
      <c r="D2768" s="891">
        <v>39447</v>
      </c>
      <c r="E2768" s="890">
        <v>133.4</v>
      </c>
      <c r="F2768" s="889"/>
      <c r="G2768" s="888">
        <v>20</v>
      </c>
      <c r="H2768" s="887">
        <f t="shared" si="177"/>
        <v>14</v>
      </c>
      <c r="I2768" s="887">
        <v>-5.88</v>
      </c>
      <c r="J2768" s="771">
        <f t="shared" si="178"/>
        <v>83.75</v>
      </c>
      <c r="K2768" s="887">
        <v>77.87</v>
      </c>
      <c r="L2768" s="772">
        <f t="shared" si="179"/>
        <v>55.53</v>
      </c>
    </row>
    <row r="2769" spans="2:12" ht="15.75" x14ac:dyDescent="0.25">
      <c r="B2769" s="893" t="s">
        <v>321</v>
      </c>
      <c r="C2769" s="892" t="s">
        <v>107</v>
      </c>
      <c r="D2769" s="891">
        <v>39447</v>
      </c>
      <c r="E2769" s="890">
        <v>133.4</v>
      </c>
      <c r="F2769" s="889"/>
      <c r="G2769" s="888">
        <v>20</v>
      </c>
      <c r="H2769" s="887">
        <f t="shared" si="177"/>
        <v>14</v>
      </c>
      <c r="I2769" s="887">
        <v>-5.88</v>
      </c>
      <c r="J2769" s="771">
        <f t="shared" si="178"/>
        <v>83.75</v>
      </c>
      <c r="K2769" s="887">
        <v>77.87</v>
      </c>
      <c r="L2769" s="772">
        <f t="shared" si="179"/>
        <v>55.53</v>
      </c>
    </row>
    <row r="2770" spans="2:12" ht="15.75" x14ac:dyDescent="0.25">
      <c r="B2770" s="893" t="s">
        <v>321</v>
      </c>
      <c r="C2770" s="892" t="s">
        <v>107</v>
      </c>
      <c r="D2770" s="891">
        <v>39478</v>
      </c>
      <c r="E2770" s="890">
        <v>14.35</v>
      </c>
      <c r="F2770" s="889"/>
      <c r="G2770" s="888">
        <v>20</v>
      </c>
      <c r="H2770" s="887">
        <f t="shared" si="177"/>
        <v>13</v>
      </c>
      <c r="I2770" s="887">
        <v>-0.72</v>
      </c>
      <c r="J2770" s="771">
        <f t="shared" si="178"/>
        <v>8.8000000000000007</v>
      </c>
      <c r="K2770" s="887">
        <v>8.08</v>
      </c>
      <c r="L2770" s="772">
        <f t="shared" si="179"/>
        <v>6.27</v>
      </c>
    </row>
    <row r="2771" spans="2:12" ht="15.75" x14ac:dyDescent="0.25">
      <c r="B2771" s="893" t="s">
        <v>321</v>
      </c>
      <c r="C2771" s="892" t="s">
        <v>107</v>
      </c>
      <c r="D2771" s="891">
        <v>39478</v>
      </c>
      <c r="E2771" s="890">
        <v>521.14</v>
      </c>
      <c r="F2771" s="889"/>
      <c r="G2771" s="888">
        <v>20</v>
      </c>
      <c r="H2771" s="887">
        <f t="shared" si="177"/>
        <v>13</v>
      </c>
      <c r="I2771" s="887">
        <v>-22.92</v>
      </c>
      <c r="J2771" s="771">
        <f t="shared" si="178"/>
        <v>324.31</v>
      </c>
      <c r="K2771" s="887">
        <v>301.39</v>
      </c>
      <c r="L2771" s="772">
        <f t="shared" si="179"/>
        <v>219.75</v>
      </c>
    </row>
    <row r="2772" spans="2:12" ht="15.75" x14ac:dyDescent="0.25">
      <c r="B2772" s="893" t="s">
        <v>321</v>
      </c>
      <c r="C2772" s="892" t="s">
        <v>107</v>
      </c>
      <c r="D2772" s="891">
        <v>39478</v>
      </c>
      <c r="E2772" s="890">
        <v>28.77</v>
      </c>
      <c r="F2772" s="889"/>
      <c r="G2772" s="888">
        <v>20</v>
      </c>
      <c r="H2772" s="887">
        <f t="shared" si="177"/>
        <v>13</v>
      </c>
      <c r="I2772" s="887">
        <v>-1.32</v>
      </c>
      <c r="J2772" s="771">
        <f t="shared" si="178"/>
        <v>17.97</v>
      </c>
      <c r="K2772" s="887">
        <v>16.649999999999999</v>
      </c>
      <c r="L2772" s="772">
        <f t="shared" si="179"/>
        <v>12.120000000000001</v>
      </c>
    </row>
    <row r="2773" spans="2:12" ht="15.75" x14ac:dyDescent="0.25">
      <c r="B2773" s="893" t="s">
        <v>321</v>
      </c>
      <c r="C2773" s="892" t="s">
        <v>107</v>
      </c>
      <c r="D2773" s="891">
        <v>39478</v>
      </c>
      <c r="E2773" s="890">
        <v>23.34</v>
      </c>
      <c r="F2773" s="889"/>
      <c r="G2773" s="888">
        <v>20</v>
      </c>
      <c r="H2773" s="887">
        <f t="shared" si="177"/>
        <v>13</v>
      </c>
      <c r="I2773" s="887">
        <v>-1.08</v>
      </c>
      <c r="J2773" s="771">
        <f t="shared" si="178"/>
        <v>14.61</v>
      </c>
      <c r="K2773" s="887">
        <v>13.53</v>
      </c>
      <c r="L2773" s="772">
        <f t="shared" si="179"/>
        <v>9.81</v>
      </c>
    </row>
    <row r="2774" spans="2:12" ht="15.75" x14ac:dyDescent="0.25">
      <c r="B2774" s="893" t="s">
        <v>321</v>
      </c>
      <c r="C2774" s="892" t="s">
        <v>107</v>
      </c>
      <c r="D2774" s="891">
        <v>39478</v>
      </c>
      <c r="E2774" s="890">
        <v>120.17</v>
      </c>
      <c r="F2774" s="889"/>
      <c r="G2774" s="888">
        <v>20</v>
      </c>
      <c r="H2774" s="887">
        <f t="shared" si="177"/>
        <v>13</v>
      </c>
      <c r="I2774" s="887">
        <v>-5.28</v>
      </c>
      <c r="J2774" s="771">
        <f t="shared" si="178"/>
        <v>74.89</v>
      </c>
      <c r="K2774" s="887">
        <v>69.61</v>
      </c>
      <c r="L2774" s="772">
        <f t="shared" si="179"/>
        <v>50.56</v>
      </c>
    </row>
    <row r="2775" spans="2:12" ht="15.75" x14ac:dyDescent="0.25">
      <c r="B2775" s="893" t="s">
        <v>321</v>
      </c>
      <c r="C2775" s="892" t="s">
        <v>107</v>
      </c>
      <c r="D2775" s="891">
        <v>39478</v>
      </c>
      <c r="E2775" s="890">
        <v>1592.8</v>
      </c>
      <c r="F2775" s="889"/>
      <c r="G2775" s="888">
        <v>20</v>
      </c>
      <c r="H2775" s="887">
        <f t="shared" si="177"/>
        <v>13</v>
      </c>
      <c r="I2775" s="887">
        <v>-69.84</v>
      </c>
      <c r="J2775" s="771">
        <f t="shared" si="178"/>
        <v>991.03000000000009</v>
      </c>
      <c r="K2775" s="887">
        <v>921.19</v>
      </c>
      <c r="L2775" s="772">
        <f t="shared" si="179"/>
        <v>671.6099999999999</v>
      </c>
    </row>
    <row r="2776" spans="2:12" ht="15.75" x14ac:dyDescent="0.25">
      <c r="B2776" s="893" t="s">
        <v>321</v>
      </c>
      <c r="C2776" s="892" t="s">
        <v>107</v>
      </c>
      <c r="D2776" s="891">
        <v>39478</v>
      </c>
      <c r="E2776" s="890">
        <v>2934.9</v>
      </c>
      <c r="F2776" s="889"/>
      <c r="G2776" s="888">
        <v>20</v>
      </c>
      <c r="H2776" s="887">
        <f t="shared" si="177"/>
        <v>13</v>
      </c>
      <c r="I2776" s="887">
        <v>-128.76</v>
      </c>
      <c r="J2776" s="771">
        <f t="shared" si="178"/>
        <v>1826.37</v>
      </c>
      <c r="K2776" s="887">
        <v>1697.61</v>
      </c>
      <c r="L2776" s="772">
        <f t="shared" si="179"/>
        <v>1237.2900000000002</v>
      </c>
    </row>
    <row r="2777" spans="2:12" ht="15.75" x14ac:dyDescent="0.25">
      <c r="B2777" s="893" t="s">
        <v>321</v>
      </c>
      <c r="C2777" s="892" t="s">
        <v>107</v>
      </c>
      <c r="D2777" s="891">
        <v>39478</v>
      </c>
      <c r="E2777" s="890">
        <v>34.229999999999997</v>
      </c>
      <c r="F2777" s="889"/>
      <c r="G2777" s="888">
        <v>20</v>
      </c>
      <c r="H2777" s="887">
        <f t="shared" si="177"/>
        <v>13</v>
      </c>
      <c r="I2777" s="887">
        <v>-1.56</v>
      </c>
      <c r="J2777" s="771">
        <f t="shared" si="178"/>
        <v>21.369999999999997</v>
      </c>
      <c r="K2777" s="887">
        <v>19.809999999999999</v>
      </c>
      <c r="L2777" s="772">
        <f t="shared" si="179"/>
        <v>14.419999999999998</v>
      </c>
    </row>
    <row r="2778" spans="2:12" ht="15.75" x14ac:dyDescent="0.25">
      <c r="B2778" s="893" t="s">
        <v>321</v>
      </c>
      <c r="C2778" s="892" t="s">
        <v>107</v>
      </c>
      <c r="D2778" s="891">
        <v>39478</v>
      </c>
      <c r="E2778" s="890">
        <v>134.16</v>
      </c>
      <c r="F2778" s="889"/>
      <c r="G2778" s="888">
        <v>20</v>
      </c>
      <c r="H2778" s="887">
        <f t="shared" si="177"/>
        <v>13</v>
      </c>
      <c r="I2778" s="887">
        <v>-5.88</v>
      </c>
      <c r="J2778" s="771">
        <f t="shared" si="178"/>
        <v>83.429999999999993</v>
      </c>
      <c r="K2778" s="887">
        <v>77.55</v>
      </c>
      <c r="L2778" s="772">
        <f t="shared" si="179"/>
        <v>56.61</v>
      </c>
    </row>
    <row r="2779" spans="2:12" ht="15.75" x14ac:dyDescent="0.25">
      <c r="B2779" s="893" t="s">
        <v>321</v>
      </c>
      <c r="C2779" s="892" t="s">
        <v>107</v>
      </c>
      <c r="D2779" s="891">
        <v>39478</v>
      </c>
      <c r="E2779" s="890">
        <v>607.83000000000004</v>
      </c>
      <c r="F2779" s="889"/>
      <c r="G2779" s="888">
        <v>20</v>
      </c>
      <c r="H2779" s="887">
        <f t="shared" si="177"/>
        <v>13</v>
      </c>
      <c r="I2779" s="887">
        <v>-26.64</v>
      </c>
      <c r="J2779" s="771">
        <f t="shared" si="178"/>
        <v>378.09999999999997</v>
      </c>
      <c r="K2779" s="887">
        <v>351.46</v>
      </c>
      <c r="L2779" s="772">
        <f t="shared" si="179"/>
        <v>256.37000000000006</v>
      </c>
    </row>
    <row r="2780" spans="2:12" ht="15.75" x14ac:dyDescent="0.25">
      <c r="B2780" s="893" t="s">
        <v>321</v>
      </c>
      <c r="C2780" s="892" t="s">
        <v>107</v>
      </c>
      <c r="D2780" s="891">
        <v>39478</v>
      </c>
      <c r="E2780" s="890">
        <v>743</v>
      </c>
      <c r="F2780" s="889"/>
      <c r="G2780" s="888">
        <v>20</v>
      </c>
      <c r="H2780" s="887">
        <f t="shared" si="177"/>
        <v>13</v>
      </c>
      <c r="I2780" s="887">
        <v>-32.64</v>
      </c>
      <c r="J2780" s="771">
        <f t="shared" si="178"/>
        <v>462.41999999999996</v>
      </c>
      <c r="K2780" s="887">
        <v>429.78</v>
      </c>
      <c r="L2780" s="772">
        <f t="shared" si="179"/>
        <v>313.22000000000003</v>
      </c>
    </row>
    <row r="2781" spans="2:12" ht="15.75" x14ac:dyDescent="0.25">
      <c r="B2781" s="893" t="s">
        <v>321</v>
      </c>
      <c r="C2781" s="892" t="s">
        <v>107</v>
      </c>
      <c r="D2781" s="891">
        <v>39478</v>
      </c>
      <c r="E2781" s="890">
        <v>3124.72</v>
      </c>
      <c r="F2781" s="889"/>
      <c r="G2781" s="888">
        <v>20</v>
      </c>
      <c r="H2781" s="887">
        <f t="shared" si="177"/>
        <v>13</v>
      </c>
      <c r="I2781" s="887">
        <v>-137.04</v>
      </c>
      <c r="J2781" s="771">
        <f t="shared" si="178"/>
        <v>1944.48</v>
      </c>
      <c r="K2781" s="887">
        <v>1807.44</v>
      </c>
      <c r="L2781" s="772">
        <f t="shared" si="179"/>
        <v>1317.2799999999997</v>
      </c>
    </row>
    <row r="2782" spans="2:12" ht="15.75" x14ac:dyDescent="0.25">
      <c r="B2782" s="893" t="s">
        <v>321</v>
      </c>
      <c r="C2782" s="892" t="s">
        <v>107</v>
      </c>
      <c r="D2782" s="891">
        <v>39478</v>
      </c>
      <c r="E2782" s="890">
        <v>786.63</v>
      </c>
      <c r="F2782" s="889"/>
      <c r="G2782" s="888">
        <v>20</v>
      </c>
      <c r="H2782" s="887">
        <f t="shared" si="177"/>
        <v>13</v>
      </c>
      <c r="I2782" s="887">
        <v>-34.56</v>
      </c>
      <c r="J2782" s="771">
        <f t="shared" si="178"/>
        <v>489.53000000000003</v>
      </c>
      <c r="K2782" s="887">
        <v>454.97</v>
      </c>
      <c r="L2782" s="772">
        <f t="shared" si="179"/>
        <v>331.65999999999997</v>
      </c>
    </row>
    <row r="2783" spans="2:12" ht="15.75" x14ac:dyDescent="0.25">
      <c r="B2783" s="893" t="s">
        <v>321</v>
      </c>
      <c r="C2783" s="892" t="s">
        <v>107</v>
      </c>
      <c r="D2783" s="891">
        <v>39478</v>
      </c>
      <c r="E2783" s="890">
        <v>28.77</v>
      </c>
      <c r="F2783" s="889"/>
      <c r="G2783" s="888">
        <v>20</v>
      </c>
      <c r="H2783" s="887">
        <f t="shared" si="177"/>
        <v>13</v>
      </c>
      <c r="I2783" s="887">
        <v>-1.32</v>
      </c>
      <c r="J2783" s="771">
        <f t="shared" si="178"/>
        <v>17.97</v>
      </c>
      <c r="K2783" s="887">
        <v>16.649999999999999</v>
      </c>
      <c r="L2783" s="772">
        <f t="shared" si="179"/>
        <v>12.120000000000001</v>
      </c>
    </row>
    <row r="2784" spans="2:12" ht="15.75" x14ac:dyDescent="0.25">
      <c r="B2784" s="893" t="s">
        <v>321</v>
      </c>
      <c r="C2784" s="892" t="s">
        <v>107</v>
      </c>
      <c r="D2784" s="891">
        <v>39478</v>
      </c>
      <c r="E2784" s="890">
        <v>2916.91</v>
      </c>
      <c r="F2784" s="889"/>
      <c r="G2784" s="888">
        <v>20</v>
      </c>
      <c r="H2784" s="887">
        <f t="shared" si="177"/>
        <v>13</v>
      </c>
      <c r="I2784" s="887">
        <v>-127.92</v>
      </c>
      <c r="J2784" s="771">
        <f t="shared" si="178"/>
        <v>1815.0700000000002</v>
      </c>
      <c r="K2784" s="887">
        <v>1687.15</v>
      </c>
      <c r="L2784" s="772">
        <f t="shared" si="179"/>
        <v>1229.7599999999998</v>
      </c>
    </row>
    <row r="2785" spans="2:12" ht="15.75" x14ac:dyDescent="0.25">
      <c r="B2785" s="893" t="s">
        <v>321</v>
      </c>
      <c r="C2785" s="892" t="s">
        <v>107</v>
      </c>
      <c r="D2785" s="891">
        <v>39478</v>
      </c>
      <c r="E2785" s="890">
        <v>14.49</v>
      </c>
      <c r="F2785" s="889"/>
      <c r="G2785" s="888">
        <v>20</v>
      </c>
      <c r="H2785" s="887">
        <f t="shared" si="177"/>
        <v>13</v>
      </c>
      <c r="I2785" s="887">
        <v>-0.72</v>
      </c>
      <c r="J2785" s="771">
        <f t="shared" si="178"/>
        <v>8.92</v>
      </c>
      <c r="K2785" s="887">
        <v>8.1999999999999993</v>
      </c>
      <c r="L2785" s="772">
        <f t="shared" si="179"/>
        <v>6.2900000000000009</v>
      </c>
    </row>
    <row r="2786" spans="2:12" ht="15.75" x14ac:dyDescent="0.25">
      <c r="B2786" s="893" t="s">
        <v>321</v>
      </c>
      <c r="C2786" s="892" t="s">
        <v>107</v>
      </c>
      <c r="D2786" s="891">
        <v>39478</v>
      </c>
      <c r="E2786" s="890">
        <v>243.6</v>
      </c>
      <c r="F2786" s="889"/>
      <c r="G2786" s="888">
        <v>20</v>
      </c>
      <c r="H2786" s="887">
        <f t="shared" si="177"/>
        <v>13</v>
      </c>
      <c r="I2786" s="887">
        <v>-10.68</v>
      </c>
      <c r="J2786" s="771">
        <f t="shared" si="178"/>
        <v>151.54000000000002</v>
      </c>
      <c r="K2786" s="887">
        <v>140.86000000000001</v>
      </c>
      <c r="L2786" s="772">
        <f t="shared" si="179"/>
        <v>102.73999999999998</v>
      </c>
    </row>
    <row r="2787" spans="2:12" ht="15.75" x14ac:dyDescent="0.25">
      <c r="B2787" s="893" t="s">
        <v>321</v>
      </c>
      <c r="C2787" s="892" t="s">
        <v>107</v>
      </c>
      <c r="D2787" s="891">
        <v>39478</v>
      </c>
      <c r="E2787" s="890">
        <v>53.3</v>
      </c>
      <c r="F2787" s="889"/>
      <c r="G2787" s="888">
        <v>20</v>
      </c>
      <c r="H2787" s="887">
        <f t="shared" si="177"/>
        <v>13</v>
      </c>
      <c r="I2787" s="887">
        <v>-2.4000000000000004</v>
      </c>
      <c r="J2787" s="771">
        <f t="shared" si="178"/>
        <v>33.21</v>
      </c>
      <c r="K2787" s="887">
        <v>30.81</v>
      </c>
      <c r="L2787" s="772">
        <f t="shared" si="179"/>
        <v>22.49</v>
      </c>
    </row>
    <row r="2788" spans="2:12" ht="15.75" x14ac:dyDescent="0.25">
      <c r="B2788" s="893" t="s">
        <v>321</v>
      </c>
      <c r="C2788" s="892" t="s">
        <v>107</v>
      </c>
      <c r="D2788" s="891">
        <v>39478</v>
      </c>
      <c r="E2788" s="890">
        <v>3999.13</v>
      </c>
      <c r="F2788" s="889"/>
      <c r="G2788" s="888">
        <v>20</v>
      </c>
      <c r="H2788" s="887">
        <f t="shared" si="177"/>
        <v>13</v>
      </c>
      <c r="I2788" s="887">
        <v>-175.44</v>
      </c>
      <c r="J2788" s="771">
        <f t="shared" si="178"/>
        <v>2488.54</v>
      </c>
      <c r="K2788" s="887">
        <v>2313.1</v>
      </c>
      <c r="L2788" s="772">
        <f t="shared" si="179"/>
        <v>1686.0300000000002</v>
      </c>
    </row>
    <row r="2789" spans="2:12" ht="15.75" x14ac:dyDescent="0.25">
      <c r="B2789" s="893" t="s">
        <v>321</v>
      </c>
      <c r="C2789" s="892" t="s">
        <v>107</v>
      </c>
      <c r="D2789" s="891">
        <v>39844</v>
      </c>
      <c r="E2789" s="890">
        <v>43.12</v>
      </c>
      <c r="F2789" s="889"/>
      <c r="G2789" s="888">
        <v>20</v>
      </c>
      <c r="H2789" s="887">
        <f t="shared" si="177"/>
        <v>12</v>
      </c>
      <c r="I2789" s="887">
        <v>-2.16</v>
      </c>
      <c r="J2789" s="771">
        <f t="shared" si="178"/>
        <v>26.49</v>
      </c>
      <c r="K2789" s="887">
        <v>24.33</v>
      </c>
      <c r="L2789" s="772">
        <f t="shared" si="179"/>
        <v>18.79</v>
      </c>
    </row>
    <row r="2790" spans="2:12" ht="15.75" x14ac:dyDescent="0.25">
      <c r="B2790" s="893" t="s">
        <v>321</v>
      </c>
      <c r="C2790" s="892" t="s">
        <v>107</v>
      </c>
      <c r="D2790" s="891">
        <v>39844</v>
      </c>
      <c r="E2790" s="890">
        <v>53.14</v>
      </c>
      <c r="F2790" s="889"/>
      <c r="G2790" s="888">
        <v>20</v>
      </c>
      <c r="H2790" s="887">
        <f t="shared" si="177"/>
        <v>12</v>
      </c>
      <c r="I2790" s="887">
        <v>-2.64</v>
      </c>
      <c r="J2790" s="771">
        <f t="shared" si="178"/>
        <v>32.909999999999997</v>
      </c>
      <c r="K2790" s="887">
        <v>30.27</v>
      </c>
      <c r="L2790" s="772">
        <f t="shared" si="179"/>
        <v>22.87</v>
      </c>
    </row>
    <row r="2791" spans="2:12" ht="15.75" x14ac:dyDescent="0.25">
      <c r="B2791" s="893" t="s">
        <v>321</v>
      </c>
      <c r="C2791" s="892" t="s">
        <v>107</v>
      </c>
      <c r="D2791" s="891">
        <v>39844</v>
      </c>
      <c r="E2791" s="890">
        <v>135.02000000000001</v>
      </c>
      <c r="F2791" s="889"/>
      <c r="G2791" s="888">
        <v>20</v>
      </c>
      <c r="H2791" s="887">
        <f t="shared" si="177"/>
        <v>12</v>
      </c>
      <c r="I2791" s="887">
        <v>-6.6000000000000005</v>
      </c>
      <c r="J2791" s="771">
        <f t="shared" si="178"/>
        <v>83.07</v>
      </c>
      <c r="K2791" s="887">
        <v>76.47</v>
      </c>
      <c r="L2791" s="772">
        <f t="shared" si="179"/>
        <v>58.550000000000011</v>
      </c>
    </row>
    <row r="2792" spans="2:12" ht="15.75" x14ac:dyDescent="0.25">
      <c r="B2792" s="893" t="s">
        <v>321</v>
      </c>
      <c r="C2792" s="892" t="s">
        <v>107</v>
      </c>
      <c r="D2792" s="891">
        <v>39844</v>
      </c>
      <c r="E2792" s="890">
        <v>662.03</v>
      </c>
      <c r="F2792" s="889"/>
      <c r="G2792" s="888">
        <v>20</v>
      </c>
      <c r="H2792" s="887">
        <f t="shared" si="177"/>
        <v>12</v>
      </c>
      <c r="I2792" s="887">
        <v>-29.28</v>
      </c>
      <c r="J2792" s="771">
        <f t="shared" si="178"/>
        <v>378.15999999999997</v>
      </c>
      <c r="K2792" s="887">
        <v>348.88</v>
      </c>
      <c r="L2792" s="772">
        <f t="shared" si="179"/>
        <v>313.14999999999998</v>
      </c>
    </row>
    <row r="2793" spans="2:12" ht="15.75" x14ac:dyDescent="0.25">
      <c r="B2793" s="893" t="s">
        <v>321</v>
      </c>
      <c r="C2793" s="892" t="s">
        <v>107</v>
      </c>
      <c r="D2793" s="891">
        <v>39844</v>
      </c>
      <c r="E2793" s="890">
        <v>270.05</v>
      </c>
      <c r="F2793" s="889"/>
      <c r="G2793" s="888">
        <v>20</v>
      </c>
      <c r="H2793" s="887">
        <f t="shared" si="177"/>
        <v>12</v>
      </c>
      <c r="I2793" s="887">
        <v>-12</v>
      </c>
      <c r="J2793" s="771">
        <f t="shared" si="178"/>
        <v>155.55000000000001</v>
      </c>
      <c r="K2793" s="887">
        <v>143.55000000000001</v>
      </c>
      <c r="L2793" s="772">
        <f t="shared" si="179"/>
        <v>126.5</v>
      </c>
    </row>
    <row r="2794" spans="2:12" ht="15.75" x14ac:dyDescent="0.25">
      <c r="B2794" s="893" t="s">
        <v>321</v>
      </c>
      <c r="C2794" s="892" t="s">
        <v>107</v>
      </c>
      <c r="D2794" s="891">
        <v>39844</v>
      </c>
      <c r="E2794" s="890">
        <v>17.71</v>
      </c>
      <c r="F2794" s="889"/>
      <c r="G2794" s="888">
        <v>20</v>
      </c>
      <c r="H2794" s="887">
        <f t="shared" si="177"/>
        <v>12</v>
      </c>
      <c r="I2794" s="887">
        <v>-0.84000000000000008</v>
      </c>
      <c r="J2794" s="771">
        <f t="shared" si="178"/>
        <v>10.75</v>
      </c>
      <c r="K2794" s="887">
        <v>9.91</v>
      </c>
      <c r="L2794" s="772">
        <f t="shared" si="179"/>
        <v>7.8000000000000007</v>
      </c>
    </row>
    <row r="2795" spans="2:12" ht="15.75" x14ac:dyDescent="0.25">
      <c r="B2795" s="893" t="s">
        <v>321</v>
      </c>
      <c r="C2795" s="892" t="s">
        <v>107</v>
      </c>
      <c r="D2795" s="891">
        <v>39844</v>
      </c>
      <c r="E2795" s="890">
        <v>901.95</v>
      </c>
      <c r="F2795" s="889"/>
      <c r="G2795" s="888">
        <v>20</v>
      </c>
      <c r="H2795" s="887">
        <f t="shared" si="177"/>
        <v>12</v>
      </c>
      <c r="I2795" s="887">
        <v>-43.92</v>
      </c>
      <c r="J2795" s="771">
        <f t="shared" si="178"/>
        <v>516.76</v>
      </c>
      <c r="K2795" s="887">
        <v>472.84</v>
      </c>
      <c r="L2795" s="772">
        <f t="shared" si="179"/>
        <v>429.11000000000007</v>
      </c>
    </row>
    <row r="2796" spans="2:12" ht="15.75" x14ac:dyDescent="0.25">
      <c r="B2796" s="893" t="s">
        <v>321</v>
      </c>
      <c r="C2796" s="892" t="s">
        <v>107</v>
      </c>
      <c r="D2796" s="891">
        <v>39844</v>
      </c>
      <c r="E2796" s="890">
        <v>70.88</v>
      </c>
      <c r="F2796" s="889"/>
      <c r="G2796" s="888">
        <v>20</v>
      </c>
      <c r="H2796" s="887">
        <f t="shared" si="177"/>
        <v>12</v>
      </c>
      <c r="I2796" s="887">
        <v>-3.12</v>
      </c>
      <c r="J2796" s="771">
        <f t="shared" si="178"/>
        <v>41.029999999999994</v>
      </c>
      <c r="K2796" s="887">
        <v>37.909999999999997</v>
      </c>
      <c r="L2796" s="772">
        <f t="shared" si="179"/>
        <v>32.97</v>
      </c>
    </row>
    <row r="2797" spans="2:12" ht="15.75" x14ac:dyDescent="0.25">
      <c r="B2797" s="893" t="s">
        <v>321</v>
      </c>
      <c r="C2797" s="892" t="s">
        <v>107</v>
      </c>
      <c r="D2797" s="891">
        <v>39844</v>
      </c>
      <c r="E2797" s="890">
        <v>17.690000000000001</v>
      </c>
      <c r="F2797" s="889"/>
      <c r="G2797" s="888">
        <v>20</v>
      </c>
      <c r="H2797" s="887">
        <f t="shared" si="177"/>
        <v>12</v>
      </c>
      <c r="I2797" s="887">
        <v>-0.84000000000000008</v>
      </c>
      <c r="J2797" s="771">
        <f t="shared" si="178"/>
        <v>10.75</v>
      </c>
      <c r="K2797" s="887">
        <v>9.91</v>
      </c>
      <c r="L2797" s="772">
        <f t="shared" si="179"/>
        <v>7.7800000000000011</v>
      </c>
    </row>
    <row r="2798" spans="2:12" ht="15.75" x14ac:dyDescent="0.25">
      <c r="B2798" s="893" t="s">
        <v>321</v>
      </c>
      <c r="C2798" s="892" t="s">
        <v>107</v>
      </c>
      <c r="D2798" s="891">
        <v>39844</v>
      </c>
      <c r="E2798" s="890">
        <v>472.58</v>
      </c>
      <c r="F2798" s="889"/>
      <c r="G2798" s="888">
        <v>20</v>
      </c>
      <c r="H2798" s="887">
        <f t="shared" si="177"/>
        <v>12</v>
      </c>
      <c r="I2798" s="887">
        <v>-22.92</v>
      </c>
      <c r="J2798" s="771">
        <f t="shared" si="178"/>
        <v>290.18</v>
      </c>
      <c r="K2798" s="887">
        <v>267.26</v>
      </c>
      <c r="L2798" s="772">
        <f t="shared" si="179"/>
        <v>205.32</v>
      </c>
    </row>
    <row r="2799" spans="2:12" ht="15.75" x14ac:dyDescent="0.25">
      <c r="B2799" s="893" t="s">
        <v>321</v>
      </c>
      <c r="C2799" s="892" t="s">
        <v>107</v>
      </c>
      <c r="D2799" s="891">
        <v>39844</v>
      </c>
      <c r="E2799" s="890">
        <v>35.43</v>
      </c>
      <c r="F2799" s="889"/>
      <c r="G2799" s="888">
        <v>20</v>
      </c>
      <c r="H2799" s="887">
        <f t="shared" si="177"/>
        <v>12</v>
      </c>
      <c r="I2799" s="887">
        <v>-1.7999999999999998</v>
      </c>
      <c r="J2799" s="771">
        <f t="shared" si="178"/>
        <v>21.82</v>
      </c>
      <c r="K2799" s="887">
        <v>20.02</v>
      </c>
      <c r="L2799" s="772">
        <f t="shared" si="179"/>
        <v>15.41</v>
      </c>
    </row>
    <row r="2800" spans="2:12" ht="15.75" x14ac:dyDescent="0.25">
      <c r="B2800" s="893" t="s">
        <v>321</v>
      </c>
      <c r="C2800" s="892" t="s">
        <v>107</v>
      </c>
      <c r="D2800" s="891">
        <v>39844</v>
      </c>
      <c r="E2800" s="890">
        <v>17.71</v>
      </c>
      <c r="F2800" s="889"/>
      <c r="G2800" s="888">
        <v>20</v>
      </c>
      <c r="H2800" s="887">
        <f t="shared" si="177"/>
        <v>12</v>
      </c>
      <c r="I2800" s="887">
        <v>-0.84000000000000008</v>
      </c>
      <c r="J2800" s="771">
        <f t="shared" si="178"/>
        <v>10.75</v>
      </c>
      <c r="K2800" s="887">
        <v>9.91</v>
      </c>
      <c r="L2800" s="772">
        <f t="shared" si="179"/>
        <v>7.8000000000000007</v>
      </c>
    </row>
    <row r="2801" spans="2:12" ht="15.75" x14ac:dyDescent="0.25">
      <c r="B2801" s="893" t="s">
        <v>321</v>
      </c>
      <c r="C2801" s="892" t="s">
        <v>107</v>
      </c>
      <c r="D2801" s="891">
        <v>39844</v>
      </c>
      <c r="E2801" s="890">
        <v>3355.95</v>
      </c>
      <c r="F2801" s="889"/>
      <c r="G2801" s="888">
        <v>20</v>
      </c>
      <c r="H2801" s="887">
        <f t="shared" si="177"/>
        <v>12</v>
      </c>
      <c r="I2801" s="887">
        <v>-148.68</v>
      </c>
      <c r="J2801" s="771">
        <f t="shared" si="178"/>
        <v>1831.1200000000001</v>
      </c>
      <c r="K2801" s="887">
        <v>1682.44</v>
      </c>
      <c r="L2801" s="772">
        <f t="shared" si="179"/>
        <v>1673.5099999999998</v>
      </c>
    </row>
    <row r="2802" spans="2:12" ht="15.75" x14ac:dyDescent="0.25">
      <c r="B2802" s="893" t="s">
        <v>321</v>
      </c>
      <c r="C2802" s="892" t="s">
        <v>107</v>
      </c>
      <c r="D2802" s="891">
        <v>39844</v>
      </c>
      <c r="E2802" s="890">
        <v>176.44</v>
      </c>
      <c r="F2802" s="889"/>
      <c r="G2802" s="888">
        <v>20</v>
      </c>
      <c r="H2802" s="887">
        <f t="shared" si="177"/>
        <v>12</v>
      </c>
      <c r="I2802" s="887">
        <v>-8.64</v>
      </c>
      <c r="J2802" s="771">
        <f t="shared" si="178"/>
        <v>109.01</v>
      </c>
      <c r="K2802" s="887">
        <v>100.37</v>
      </c>
      <c r="L2802" s="772">
        <f t="shared" si="179"/>
        <v>76.069999999999993</v>
      </c>
    </row>
    <row r="2803" spans="2:12" ht="15.75" x14ac:dyDescent="0.25">
      <c r="B2803" s="893" t="s">
        <v>321</v>
      </c>
      <c r="C2803" s="892" t="s">
        <v>107</v>
      </c>
      <c r="D2803" s="891">
        <v>39844</v>
      </c>
      <c r="E2803" s="890">
        <v>347.19</v>
      </c>
      <c r="F2803" s="889"/>
      <c r="G2803" s="888">
        <v>20</v>
      </c>
      <c r="H2803" s="887">
        <f t="shared" si="177"/>
        <v>12</v>
      </c>
      <c r="I2803" s="887">
        <v>-16.919999999999998</v>
      </c>
      <c r="J2803" s="771">
        <f t="shared" si="178"/>
        <v>214.6</v>
      </c>
      <c r="K2803" s="887">
        <v>197.68</v>
      </c>
      <c r="L2803" s="772">
        <f t="shared" si="179"/>
        <v>149.51</v>
      </c>
    </row>
    <row r="2804" spans="2:12" ht="15.75" x14ac:dyDescent="0.25">
      <c r="B2804" s="893" t="s">
        <v>321</v>
      </c>
      <c r="C2804" s="892" t="s">
        <v>107</v>
      </c>
      <c r="D2804" s="891">
        <v>39844</v>
      </c>
      <c r="E2804" s="890">
        <v>165.95</v>
      </c>
      <c r="F2804" s="889"/>
      <c r="G2804" s="888">
        <v>20</v>
      </c>
      <c r="H2804" s="887">
        <f t="shared" si="177"/>
        <v>12</v>
      </c>
      <c r="I2804" s="887">
        <v>-8.0400000000000009</v>
      </c>
      <c r="J2804" s="771">
        <f t="shared" si="178"/>
        <v>101.2</v>
      </c>
      <c r="K2804" s="887">
        <v>93.16</v>
      </c>
      <c r="L2804" s="772">
        <f t="shared" si="179"/>
        <v>72.789999999999992</v>
      </c>
    </row>
    <row r="2805" spans="2:12" ht="15.75" x14ac:dyDescent="0.25">
      <c r="B2805" s="893" t="s">
        <v>321</v>
      </c>
      <c r="C2805" s="892" t="s">
        <v>107</v>
      </c>
      <c r="D2805" s="891">
        <v>39844</v>
      </c>
      <c r="E2805" s="890">
        <v>2464.94</v>
      </c>
      <c r="F2805" s="889"/>
      <c r="G2805" s="888">
        <v>20</v>
      </c>
      <c r="H2805" s="887">
        <f t="shared" si="177"/>
        <v>12</v>
      </c>
      <c r="I2805" s="887">
        <v>-119.52000000000001</v>
      </c>
      <c r="J2805" s="771">
        <f t="shared" si="178"/>
        <v>1415.46</v>
      </c>
      <c r="K2805" s="887">
        <v>1295.94</v>
      </c>
      <c r="L2805" s="772">
        <f t="shared" si="179"/>
        <v>1169</v>
      </c>
    </row>
    <row r="2806" spans="2:12" ht="15.75" x14ac:dyDescent="0.25">
      <c r="B2806" s="893" t="s">
        <v>321</v>
      </c>
      <c r="C2806" s="892" t="s">
        <v>107</v>
      </c>
      <c r="D2806" s="891">
        <v>39844</v>
      </c>
      <c r="E2806" s="890">
        <v>129.07</v>
      </c>
      <c r="F2806" s="889"/>
      <c r="G2806" s="888">
        <v>20</v>
      </c>
      <c r="H2806" s="887">
        <f t="shared" si="177"/>
        <v>12</v>
      </c>
      <c r="I2806" s="887">
        <v>-6.24</v>
      </c>
      <c r="J2806" s="771">
        <f t="shared" si="178"/>
        <v>79.559999999999988</v>
      </c>
      <c r="K2806" s="887">
        <v>73.319999999999993</v>
      </c>
      <c r="L2806" s="772">
        <f t="shared" si="179"/>
        <v>55.75</v>
      </c>
    </row>
    <row r="2807" spans="2:12" ht="15.75" x14ac:dyDescent="0.25">
      <c r="B2807" s="893" t="s">
        <v>321</v>
      </c>
      <c r="C2807" s="892" t="s">
        <v>107</v>
      </c>
      <c r="D2807" s="891">
        <v>39844</v>
      </c>
      <c r="E2807" s="890">
        <v>1193.95</v>
      </c>
      <c r="F2807" s="889"/>
      <c r="G2807" s="888">
        <v>20</v>
      </c>
      <c r="H2807" s="887">
        <f t="shared" si="177"/>
        <v>12</v>
      </c>
      <c r="I2807" s="887">
        <v>-57.96</v>
      </c>
      <c r="J2807" s="771">
        <f t="shared" si="178"/>
        <v>694.12</v>
      </c>
      <c r="K2807" s="887">
        <v>636.16</v>
      </c>
      <c r="L2807" s="772">
        <f t="shared" si="179"/>
        <v>557.79000000000008</v>
      </c>
    </row>
    <row r="2808" spans="2:12" ht="15.75" x14ac:dyDescent="0.25">
      <c r="B2808" s="893" t="s">
        <v>321</v>
      </c>
      <c r="C2808" s="892" t="s">
        <v>107</v>
      </c>
      <c r="D2808" s="891">
        <v>39844</v>
      </c>
      <c r="E2808" s="890">
        <v>1105.33</v>
      </c>
      <c r="F2808" s="889"/>
      <c r="G2808" s="888">
        <v>20</v>
      </c>
      <c r="H2808" s="887">
        <f t="shared" si="177"/>
        <v>12</v>
      </c>
      <c r="I2808" s="887">
        <v>-53.64</v>
      </c>
      <c r="J2808" s="771">
        <f t="shared" si="178"/>
        <v>639.13</v>
      </c>
      <c r="K2808" s="887">
        <v>585.49</v>
      </c>
      <c r="L2808" s="772">
        <f t="shared" si="179"/>
        <v>519.83999999999992</v>
      </c>
    </row>
    <row r="2809" spans="2:12" ht="15.75" x14ac:dyDescent="0.25">
      <c r="B2809" s="893" t="s">
        <v>321</v>
      </c>
      <c r="C2809" s="892" t="s">
        <v>107</v>
      </c>
      <c r="D2809" s="891">
        <v>39844</v>
      </c>
      <c r="E2809" s="890">
        <v>22.64</v>
      </c>
      <c r="F2809" s="889"/>
      <c r="G2809" s="888">
        <v>20</v>
      </c>
      <c r="H2809" s="887">
        <f t="shared" si="177"/>
        <v>12</v>
      </c>
      <c r="I2809" s="887">
        <v>-1.08</v>
      </c>
      <c r="J2809" s="771">
        <f t="shared" si="178"/>
        <v>12.96</v>
      </c>
      <c r="K2809" s="887">
        <v>11.88</v>
      </c>
      <c r="L2809" s="772">
        <f t="shared" si="179"/>
        <v>10.76</v>
      </c>
    </row>
    <row r="2810" spans="2:12" ht="15.75" x14ac:dyDescent="0.25">
      <c r="B2810" s="893" t="s">
        <v>321</v>
      </c>
      <c r="C2810" s="892" t="s">
        <v>107</v>
      </c>
      <c r="D2810" s="891">
        <v>39844</v>
      </c>
      <c r="E2810" s="890">
        <v>286.64999999999998</v>
      </c>
      <c r="F2810" s="889"/>
      <c r="G2810" s="888">
        <v>20</v>
      </c>
      <c r="H2810" s="887">
        <f t="shared" si="177"/>
        <v>12</v>
      </c>
      <c r="I2810" s="887">
        <v>-12.72</v>
      </c>
      <c r="J2810" s="771">
        <f t="shared" si="178"/>
        <v>165.21</v>
      </c>
      <c r="K2810" s="887">
        <v>152.49</v>
      </c>
      <c r="L2810" s="772">
        <f t="shared" si="179"/>
        <v>134.15999999999997</v>
      </c>
    </row>
    <row r="2811" spans="2:12" ht="15.75" x14ac:dyDescent="0.25">
      <c r="B2811" s="893" t="s">
        <v>321</v>
      </c>
      <c r="C2811" s="892" t="s">
        <v>107</v>
      </c>
      <c r="D2811" s="891">
        <v>39844</v>
      </c>
      <c r="E2811" s="890">
        <v>3294.24</v>
      </c>
      <c r="F2811" s="889"/>
      <c r="G2811" s="888">
        <v>20</v>
      </c>
      <c r="H2811" s="887">
        <f t="shared" si="177"/>
        <v>12</v>
      </c>
      <c r="I2811" s="887">
        <v>-160.32</v>
      </c>
      <c r="J2811" s="771">
        <f t="shared" si="178"/>
        <v>1899.2</v>
      </c>
      <c r="K2811" s="887">
        <v>1738.88</v>
      </c>
      <c r="L2811" s="772">
        <f t="shared" si="179"/>
        <v>1555.3599999999997</v>
      </c>
    </row>
    <row r="2812" spans="2:12" ht="15.75" x14ac:dyDescent="0.25">
      <c r="B2812" s="893" t="s">
        <v>321</v>
      </c>
      <c r="C2812" s="892" t="s">
        <v>107</v>
      </c>
      <c r="D2812" s="891">
        <v>39844</v>
      </c>
      <c r="E2812" s="890">
        <v>376.21</v>
      </c>
      <c r="F2812" s="889"/>
      <c r="G2812" s="888">
        <v>20</v>
      </c>
      <c r="H2812" s="887">
        <f t="shared" si="177"/>
        <v>12</v>
      </c>
      <c r="I2812" s="887">
        <v>-16.8</v>
      </c>
      <c r="J2812" s="771">
        <f t="shared" si="178"/>
        <v>201.94</v>
      </c>
      <c r="K2812" s="887">
        <v>185.14</v>
      </c>
      <c r="L2812" s="772">
        <f t="shared" si="179"/>
        <v>191.07</v>
      </c>
    </row>
    <row r="2813" spans="2:12" ht="15.75" x14ac:dyDescent="0.25">
      <c r="B2813" s="893" t="s">
        <v>321</v>
      </c>
      <c r="C2813" s="892" t="s">
        <v>107</v>
      </c>
      <c r="D2813" s="891">
        <v>39844</v>
      </c>
      <c r="E2813" s="890">
        <v>19.27</v>
      </c>
      <c r="F2813" s="889"/>
      <c r="G2813" s="888">
        <v>20</v>
      </c>
      <c r="H2813" s="887">
        <f t="shared" si="177"/>
        <v>12</v>
      </c>
      <c r="I2813" s="887">
        <v>-0.96</v>
      </c>
      <c r="J2813" s="771">
        <f t="shared" si="178"/>
        <v>12.120000000000001</v>
      </c>
      <c r="K2813" s="887">
        <v>11.16</v>
      </c>
      <c r="L2813" s="772">
        <f t="shared" si="179"/>
        <v>8.11</v>
      </c>
    </row>
    <row r="2814" spans="2:12" ht="15.75" x14ac:dyDescent="0.25">
      <c r="B2814" s="893" t="s">
        <v>321</v>
      </c>
      <c r="C2814" s="892" t="s">
        <v>107</v>
      </c>
      <c r="D2814" s="891">
        <v>39844</v>
      </c>
      <c r="E2814" s="890">
        <v>123.93</v>
      </c>
      <c r="F2814" s="889"/>
      <c r="G2814" s="888">
        <v>20</v>
      </c>
      <c r="H2814" s="887">
        <f t="shared" si="177"/>
        <v>12</v>
      </c>
      <c r="I2814" s="887">
        <v>-6</v>
      </c>
      <c r="J2814" s="771">
        <f t="shared" si="178"/>
        <v>76.48</v>
      </c>
      <c r="K2814" s="887">
        <v>70.48</v>
      </c>
      <c r="L2814" s="772">
        <f t="shared" si="179"/>
        <v>53.45</v>
      </c>
    </row>
    <row r="2815" spans="2:12" ht="15.75" x14ac:dyDescent="0.25">
      <c r="B2815" s="893" t="s">
        <v>321</v>
      </c>
      <c r="C2815" s="892" t="s">
        <v>107</v>
      </c>
      <c r="D2815" s="891">
        <v>39844</v>
      </c>
      <c r="E2815" s="890">
        <v>2112.8200000000002</v>
      </c>
      <c r="F2815" s="889"/>
      <c r="G2815" s="888">
        <v>20</v>
      </c>
      <c r="H2815" s="887">
        <f t="shared" si="177"/>
        <v>12</v>
      </c>
      <c r="I2815" s="887">
        <v>-102.96000000000001</v>
      </c>
      <c r="J2815" s="771">
        <f t="shared" si="178"/>
        <v>1209.1500000000001</v>
      </c>
      <c r="K2815" s="887">
        <v>1106.19</v>
      </c>
      <c r="L2815" s="772">
        <f t="shared" si="179"/>
        <v>1006.6300000000001</v>
      </c>
    </row>
    <row r="2816" spans="2:12" ht="15.75" x14ac:dyDescent="0.25">
      <c r="B2816" s="893" t="s">
        <v>321</v>
      </c>
      <c r="C2816" s="892" t="s">
        <v>107</v>
      </c>
      <c r="D2816" s="891">
        <v>39844</v>
      </c>
      <c r="E2816" s="890">
        <v>12.85</v>
      </c>
      <c r="F2816" s="889"/>
      <c r="G2816" s="888">
        <v>20</v>
      </c>
      <c r="H2816" s="887">
        <f t="shared" si="177"/>
        <v>12</v>
      </c>
      <c r="I2816" s="887">
        <v>-0.60000000000000009</v>
      </c>
      <c r="J2816" s="771">
        <f t="shared" si="178"/>
        <v>7.7100000000000009</v>
      </c>
      <c r="K2816" s="887">
        <v>7.11</v>
      </c>
      <c r="L2816" s="772">
        <f t="shared" si="179"/>
        <v>5.7399999999999993</v>
      </c>
    </row>
    <row r="2817" spans="2:12" ht="15.75" x14ac:dyDescent="0.25">
      <c r="B2817" s="893" t="s">
        <v>321</v>
      </c>
      <c r="C2817" s="892" t="s">
        <v>107</v>
      </c>
      <c r="D2817" s="891">
        <v>39844</v>
      </c>
      <c r="E2817" s="890">
        <v>152.21</v>
      </c>
      <c r="F2817" s="889"/>
      <c r="G2817" s="888">
        <v>20</v>
      </c>
      <c r="H2817" s="887">
        <f t="shared" si="177"/>
        <v>12</v>
      </c>
      <c r="I2817" s="887">
        <v>-6.7200000000000006</v>
      </c>
      <c r="J2817" s="771">
        <f t="shared" si="178"/>
        <v>87.929999999999993</v>
      </c>
      <c r="K2817" s="887">
        <v>81.209999999999994</v>
      </c>
      <c r="L2817" s="772">
        <f t="shared" si="179"/>
        <v>71.000000000000014</v>
      </c>
    </row>
    <row r="2818" spans="2:12" ht="15.75" x14ac:dyDescent="0.25">
      <c r="B2818" s="893" t="s">
        <v>321</v>
      </c>
      <c r="C2818" s="892" t="s">
        <v>107</v>
      </c>
      <c r="D2818" s="891">
        <v>39844</v>
      </c>
      <c r="E2818" s="890">
        <v>17.71</v>
      </c>
      <c r="F2818" s="889"/>
      <c r="G2818" s="888">
        <v>20</v>
      </c>
      <c r="H2818" s="887">
        <f t="shared" si="177"/>
        <v>12</v>
      </c>
      <c r="I2818" s="887">
        <v>-0.84000000000000008</v>
      </c>
      <c r="J2818" s="771">
        <f t="shared" si="178"/>
        <v>10.35</v>
      </c>
      <c r="K2818" s="887">
        <v>9.51</v>
      </c>
      <c r="L2818" s="772">
        <f t="shared" si="179"/>
        <v>8.2000000000000011</v>
      </c>
    </row>
    <row r="2819" spans="2:12" ht="15.75" x14ac:dyDescent="0.25">
      <c r="B2819" s="893" t="s">
        <v>321</v>
      </c>
      <c r="C2819" s="892" t="s">
        <v>107</v>
      </c>
      <c r="D2819" s="891">
        <v>39844</v>
      </c>
      <c r="E2819" s="890">
        <v>141.69999999999999</v>
      </c>
      <c r="F2819" s="889"/>
      <c r="G2819" s="888">
        <v>20</v>
      </c>
      <c r="H2819" s="887">
        <f t="shared" si="177"/>
        <v>12</v>
      </c>
      <c r="I2819" s="887">
        <v>-6.24</v>
      </c>
      <c r="J2819" s="771">
        <f t="shared" si="178"/>
        <v>82.039999999999992</v>
      </c>
      <c r="K2819" s="887">
        <v>75.8</v>
      </c>
      <c r="L2819" s="772">
        <f t="shared" si="179"/>
        <v>65.899999999999991</v>
      </c>
    </row>
    <row r="2820" spans="2:12" ht="15.75" x14ac:dyDescent="0.25">
      <c r="B2820" s="893" t="s">
        <v>321</v>
      </c>
      <c r="C2820" s="892" t="s">
        <v>107</v>
      </c>
      <c r="D2820" s="891">
        <v>39844</v>
      </c>
      <c r="E2820" s="890">
        <v>220.43</v>
      </c>
      <c r="F2820" s="889"/>
      <c r="G2820" s="888">
        <v>20</v>
      </c>
      <c r="H2820" s="887">
        <f t="shared" si="177"/>
        <v>12</v>
      </c>
      <c r="I2820" s="887">
        <v>-9.84</v>
      </c>
      <c r="J2820" s="771">
        <f t="shared" si="178"/>
        <v>118.58</v>
      </c>
      <c r="K2820" s="887">
        <v>108.74</v>
      </c>
      <c r="L2820" s="772">
        <f t="shared" si="179"/>
        <v>111.69000000000001</v>
      </c>
    </row>
    <row r="2821" spans="2:12" ht="15.75" x14ac:dyDescent="0.25">
      <c r="B2821" s="893" t="s">
        <v>321</v>
      </c>
      <c r="C2821" s="892" t="s">
        <v>107</v>
      </c>
      <c r="D2821" s="891">
        <v>39844</v>
      </c>
      <c r="E2821" s="890">
        <v>185.58</v>
      </c>
      <c r="F2821" s="889"/>
      <c r="G2821" s="888">
        <v>20</v>
      </c>
      <c r="H2821" s="887">
        <f t="shared" si="177"/>
        <v>12</v>
      </c>
      <c r="I2821" s="887">
        <v>-9</v>
      </c>
      <c r="J2821" s="771">
        <f t="shared" si="178"/>
        <v>114.66</v>
      </c>
      <c r="K2821" s="887">
        <v>105.66</v>
      </c>
      <c r="L2821" s="772">
        <f t="shared" si="179"/>
        <v>79.920000000000016</v>
      </c>
    </row>
    <row r="2822" spans="2:12" ht="15.75" x14ac:dyDescent="0.25">
      <c r="B2822" s="893" t="s">
        <v>321</v>
      </c>
      <c r="C2822" s="892" t="s">
        <v>107</v>
      </c>
      <c r="D2822" s="891">
        <v>39844</v>
      </c>
      <c r="E2822" s="890">
        <v>165.41</v>
      </c>
      <c r="F2822" s="889"/>
      <c r="G2822" s="888">
        <v>20</v>
      </c>
      <c r="H2822" s="887">
        <f t="shared" si="177"/>
        <v>12</v>
      </c>
      <c r="I2822" s="887">
        <v>-7.32</v>
      </c>
      <c r="J2822" s="771">
        <f t="shared" si="178"/>
        <v>96.03</v>
      </c>
      <c r="K2822" s="887">
        <v>88.71</v>
      </c>
      <c r="L2822" s="772">
        <f t="shared" si="179"/>
        <v>76.7</v>
      </c>
    </row>
    <row r="2823" spans="2:12" ht="15.75" x14ac:dyDescent="0.25">
      <c r="B2823" s="893" t="s">
        <v>321</v>
      </c>
      <c r="C2823" s="892" t="s">
        <v>107</v>
      </c>
      <c r="D2823" s="891">
        <v>39844</v>
      </c>
      <c r="E2823" s="890">
        <v>249.29</v>
      </c>
      <c r="F2823" s="889"/>
      <c r="G2823" s="888">
        <v>20</v>
      </c>
      <c r="H2823" s="887">
        <f t="shared" si="177"/>
        <v>12</v>
      </c>
      <c r="I2823" s="887">
        <v>-11.040000000000001</v>
      </c>
      <c r="J2823" s="771">
        <f t="shared" si="178"/>
        <v>144.82</v>
      </c>
      <c r="K2823" s="887">
        <v>133.78</v>
      </c>
      <c r="L2823" s="772">
        <f t="shared" si="179"/>
        <v>115.50999999999999</v>
      </c>
    </row>
    <row r="2824" spans="2:12" ht="15.75" x14ac:dyDescent="0.25">
      <c r="B2824" s="893" t="s">
        <v>321</v>
      </c>
      <c r="C2824" s="892" t="s">
        <v>107</v>
      </c>
      <c r="D2824" s="891">
        <v>39844</v>
      </c>
      <c r="E2824" s="890">
        <v>190.1</v>
      </c>
      <c r="F2824" s="889"/>
      <c r="G2824" s="888">
        <v>20</v>
      </c>
      <c r="H2824" s="887">
        <f t="shared" ref="H2824:H2887" si="180">IF(E2824&lt;&gt;"",IF((TestEOY-D2824)/365&gt;G2824,G2824,ROUNDUP(((TestEOY-D2824)/365),0)),"")</f>
        <v>12</v>
      </c>
      <c r="I2824" s="887">
        <v>-8.4</v>
      </c>
      <c r="J2824" s="771">
        <f t="shared" ref="J2824:J2887" si="181">K2824-I2824</f>
        <v>110.29</v>
      </c>
      <c r="K2824" s="887">
        <v>101.89</v>
      </c>
      <c r="L2824" s="772">
        <f t="shared" ref="L2824:L2887" si="182">IFERROR(IF(K2824&gt;E2824,0,(+E2824-K2824))-F2824,"")</f>
        <v>88.21</v>
      </c>
    </row>
    <row r="2825" spans="2:12" ht="15.75" x14ac:dyDescent="0.25">
      <c r="B2825" s="893" t="s">
        <v>321</v>
      </c>
      <c r="C2825" s="892" t="s">
        <v>107</v>
      </c>
      <c r="D2825" s="891">
        <v>39844</v>
      </c>
      <c r="E2825" s="890">
        <v>171.02</v>
      </c>
      <c r="F2825" s="889"/>
      <c r="G2825" s="888">
        <v>20</v>
      </c>
      <c r="H2825" s="887">
        <f t="shared" si="180"/>
        <v>12</v>
      </c>
      <c r="I2825" s="887">
        <v>-7.5600000000000005</v>
      </c>
      <c r="J2825" s="771">
        <f t="shared" si="181"/>
        <v>99.25</v>
      </c>
      <c r="K2825" s="887">
        <v>91.69</v>
      </c>
      <c r="L2825" s="772">
        <f t="shared" si="182"/>
        <v>79.330000000000013</v>
      </c>
    </row>
    <row r="2826" spans="2:12" ht="15.75" x14ac:dyDescent="0.25">
      <c r="B2826" s="893" t="s">
        <v>321</v>
      </c>
      <c r="C2826" s="892" t="s">
        <v>107</v>
      </c>
      <c r="D2826" s="891">
        <v>39844</v>
      </c>
      <c r="E2826" s="890">
        <v>954.72</v>
      </c>
      <c r="F2826" s="889"/>
      <c r="G2826" s="888">
        <v>20</v>
      </c>
      <c r="H2826" s="887">
        <f t="shared" si="180"/>
        <v>12</v>
      </c>
      <c r="I2826" s="887">
        <v>-46.32</v>
      </c>
      <c r="J2826" s="771">
        <f t="shared" si="181"/>
        <v>590.04000000000008</v>
      </c>
      <c r="K2826" s="887">
        <v>543.72</v>
      </c>
      <c r="L2826" s="772">
        <f t="shared" si="182"/>
        <v>411</v>
      </c>
    </row>
    <row r="2827" spans="2:12" ht="15.75" x14ac:dyDescent="0.25">
      <c r="B2827" s="893" t="s">
        <v>321</v>
      </c>
      <c r="C2827" s="892" t="s">
        <v>107</v>
      </c>
      <c r="D2827" s="891">
        <v>39844</v>
      </c>
      <c r="E2827" s="890">
        <v>190.1</v>
      </c>
      <c r="F2827" s="889"/>
      <c r="G2827" s="888">
        <v>20</v>
      </c>
      <c r="H2827" s="887">
        <f t="shared" si="180"/>
        <v>12</v>
      </c>
      <c r="I2827" s="887">
        <v>-8.4</v>
      </c>
      <c r="J2827" s="771">
        <f t="shared" si="181"/>
        <v>110.29</v>
      </c>
      <c r="K2827" s="887">
        <v>101.89</v>
      </c>
      <c r="L2827" s="772">
        <f t="shared" si="182"/>
        <v>88.21</v>
      </c>
    </row>
    <row r="2828" spans="2:12" ht="15.75" x14ac:dyDescent="0.25">
      <c r="B2828" s="893" t="s">
        <v>321</v>
      </c>
      <c r="C2828" s="892" t="s">
        <v>107</v>
      </c>
      <c r="D2828" s="891">
        <v>39844</v>
      </c>
      <c r="E2828" s="890">
        <v>39.58</v>
      </c>
      <c r="F2828" s="889"/>
      <c r="G2828" s="888">
        <v>20</v>
      </c>
      <c r="H2828" s="887">
        <f t="shared" si="180"/>
        <v>12</v>
      </c>
      <c r="I2828" s="887">
        <v>-1.7999999999999998</v>
      </c>
      <c r="J2828" s="771">
        <f t="shared" si="181"/>
        <v>23.07</v>
      </c>
      <c r="K2828" s="887">
        <v>21.27</v>
      </c>
      <c r="L2828" s="772">
        <f t="shared" si="182"/>
        <v>18.309999999999999</v>
      </c>
    </row>
    <row r="2829" spans="2:12" ht="15.75" x14ac:dyDescent="0.25">
      <c r="B2829" s="893" t="s">
        <v>321</v>
      </c>
      <c r="C2829" s="892" t="s">
        <v>107</v>
      </c>
      <c r="D2829" s="891">
        <v>39844</v>
      </c>
      <c r="E2829" s="890">
        <v>158.13999999999999</v>
      </c>
      <c r="F2829" s="889"/>
      <c r="G2829" s="888">
        <v>20</v>
      </c>
      <c r="H2829" s="887">
        <f t="shared" si="180"/>
        <v>12</v>
      </c>
      <c r="I2829" s="887">
        <v>-6.9599999999999991</v>
      </c>
      <c r="J2829" s="771">
        <f t="shared" si="181"/>
        <v>91.47999999999999</v>
      </c>
      <c r="K2829" s="887">
        <v>84.52</v>
      </c>
      <c r="L2829" s="772">
        <f t="shared" si="182"/>
        <v>73.61999999999999</v>
      </c>
    </row>
    <row r="2830" spans="2:12" ht="15.75" x14ac:dyDescent="0.25">
      <c r="B2830" s="893" t="s">
        <v>321</v>
      </c>
      <c r="C2830" s="892" t="s">
        <v>107</v>
      </c>
      <c r="D2830" s="891">
        <v>39844</v>
      </c>
      <c r="E2830" s="890">
        <v>354.21</v>
      </c>
      <c r="F2830" s="889"/>
      <c r="G2830" s="888">
        <v>20</v>
      </c>
      <c r="H2830" s="887">
        <f t="shared" si="180"/>
        <v>12</v>
      </c>
      <c r="I2830" s="887">
        <v>-15.72</v>
      </c>
      <c r="J2830" s="771">
        <f t="shared" si="181"/>
        <v>205.32</v>
      </c>
      <c r="K2830" s="887">
        <v>189.6</v>
      </c>
      <c r="L2830" s="772">
        <f t="shared" si="182"/>
        <v>164.60999999999999</v>
      </c>
    </row>
    <row r="2831" spans="2:12" ht="15.75" x14ac:dyDescent="0.25">
      <c r="B2831" s="893" t="s">
        <v>321</v>
      </c>
      <c r="C2831" s="892" t="s">
        <v>107</v>
      </c>
      <c r="D2831" s="891">
        <v>39844</v>
      </c>
      <c r="E2831" s="890">
        <v>5046.67</v>
      </c>
      <c r="F2831" s="889"/>
      <c r="G2831" s="888">
        <v>20</v>
      </c>
      <c r="H2831" s="887">
        <f t="shared" si="180"/>
        <v>12</v>
      </c>
      <c r="I2831" s="887">
        <v>-244.92000000000002</v>
      </c>
      <c r="J2831" s="771">
        <f t="shared" si="181"/>
        <v>3119.6</v>
      </c>
      <c r="K2831" s="887">
        <v>2874.68</v>
      </c>
      <c r="L2831" s="772">
        <f t="shared" si="182"/>
        <v>2171.9900000000002</v>
      </c>
    </row>
    <row r="2832" spans="2:12" ht="15.75" x14ac:dyDescent="0.25">
      <c r="B2832" s="893" t="s">
        <v>321</v>
      </c>
      <c r="C2832" s="892" t="s">
        <v>107</v>
      </c>
      <c r="D2832" s="891">
        <v>39844</v>
      </c>
      <c r="E2832" s="890">
        <v>291.60000000000002</v>
      </c>
      <c r="F2832" s="889"/>
      <c r="G2832" s="888">
        <v>20</v>
      </c>
      <c r="H2832" s="887">
        <f t="shared" si="180"/>
        <v>12</v>
      </c>
      <c r="I2832" s="887">
        <v>-12.96</v>
      </c>
      <c r="J2832" s="771">
        <f t="shared" si="181"/>
        <v>168.98000000000002</v>
      </c>
      <c r="K2832" s="887">
        <v>156.02000000000001</v>
      </c>
      <c r="L2832" s="772">
        <f t="shared" si="182"/>
        <v>135.58000000000001</v>
      </c>
    </row>
    <row r="2833" spans="2:12" ht="15.75" x14ac:dyDescent="0.25">
      <c r="B2833" s="893" t="s">
        <v>321</v>
      </c>
      <c r="C2833" s="892" t="s">
        <v>107</v>
      </c>
      <c r="D2833" s="891">
        <v>39844</v>
      </c>
      <c r="E2833" s="890">
        <v>1127.33</v>
      </c>
      <c r="F2833" s="889"/>
      <c r="G2833" s="888">
        <v>20</v>
      </c>
      <c r="H2833" s="887">
        <f t="shared" si="180"/>
        <v>12</v>
      </c>
      <c r="I2833" s="887">
        <v>-54.720000000000006</v>
      </c>
      <c r="J2833" s="771">
        <f t="shared" si="181"/>
        <v>696.96</v>
      </c>
      <c r="K2833" s="887">
        <v>642.24</v>
      </c>
      <c r="L2833" s="772">
        <f t="shared" si="182"/>
        <v>485.08999999999992</v>
      </c>
    </row>
    <row r="2834" spans="2:12" ht="15.75" x14ac:dyDescent="0.25">
      <c r="B2834" s="893" t="s">
        <v>321</v>
      </c>
      <c r="C2834" s="892" t="s">
        <v>107</v>
      </c>
      <c r="D2834" s="891">
        <v>39844</v>
      </c>
      <c r="E2834" s="890">
        <v>195.62</v>
      </c>
      <c r="F2834" s="889"/>
      <c r="G2834" s="888">
        <v>20</v>
      </c>
      <c r="H2834" s="887">
        <f t="shared" si="180"/>
        <v>12</v>
      </c>
      <c r="I2834" s="887">
        <v>-8.64</v>
      </c>
      <c r="J2834" s="771">
        <f t="shared" si="181"/>
        <v>113.45</v>
      </c>
      <c r="K2834" s="887">
        <v>104.81</v>
      </c>
      <c r="L2834" s="772">
        <f t="shared" si="182"/>
        <v>90.81</v>
      </c>
    </row>
    <row r="2835" spans="2:12" ht="15.75" x14ac:dyDescent="0.25">
      <c r="B2835" s="893" t="s">
        <v>321</v>
      </c>
      <c r="C2835" s="892" t="s">
        <v>107</v>
      </c>
      <c r="D2835" s="891">
        <v>39844</v>
      </c>
      <c r="E2835" s="890">
        <v>89.23</v>
      </c>
      <c r="F2835" s="889"/>
      <c r="G2835" s="888">
        <v>20</v>
      </c>
      <c r="H2835" s="887">
        <f t="shared" si="180"/>
        <v>12</v>
      </c>
      <c r="I2835" s="887">
        <v>-3.96</v>
      </c>
      <c r="J2835" s="771">
        <f t="shared" si="181"/>
        <v>51.9</v>
      </c>
      <c r="K2835" s="887">
        <v>47.94</v>
      </c>
      <c r="L2835" s="772">
        <f t="shared" si="182"/>
        <v>41.290000000000006</v>
      </c>
    </row>
    <row r="2836" spans="2:12" ht="15.75" x14ac:dyDescent="0.25">
      <c r="B2836" s="893" t="s">
        <v>321</v>
      </c>
      <c r="C2836" s="892" t="s">
        <v>107</v>
      </c>
      <c r="D2836" s="891">
        <v>39844</v>
      </c>
      <c r="E2836" s="890">
        <v>722.49</v>
      </c>
      <c r="F2836" s="889"/>
      <c r="G2836" s="888">
        <v>20</v>
      </c>
      <c r="H2836" s="887">
        <f t="shared" si="180"/>
        <v>12</v>
      </c>
      <c r="I2836" s="887">
        <v>-35.04</v>
      </c>
      <c r="J2836" s="771">
        <f t="shared" si="181"/>
        <v>446.38</v>
      </c>
      <c r="K2836" s="887">
        <v>411.34</v>
      </c>
      <c r="L2836" s="772">
        <f t="shared" si="182"/>
        <v>311.15000000000003</v>
      </c>
    </row>
    <row r="2837" spans="2:12" ht="15.75" x14ac:dyDescent="0.25">
      <c r="B2837" s="893" t="s">
        <v>321</v>
      </c>
      <c r="C2837" s="892" t="s">
        <v>107</v>
      </c>
      <c r="D2837" s="891">
        <v>39844</v>
      </c>
      <c r="E2837" s="890">
        <v>1297.28</v>
      </c>
      <c r="F2837" s="889"/>
      <c r="G2837" s="888">
        <v>20</v>
      </c>
      <c r="H2837" s="887">
        <f t="shared" si="180"/>
        <v>12</v>
      </c>
      <c r="I2837" s="887">
        <v>-57.36</v>
      </c>
      <c r="J2837" s="771">
        <f t="shared" si="181"/>
        <v>752.19</v>
      </c>
      <c r="K2837" s="887">
        <v>694.83</v>
      </c>
      <c r="L2837" s="772">
        <f t="shared" si="182"/>
        <v>602.44999999999993</v>
      </c>
    </row>
    <row r="2838" spans="2:12" ht="15.75" x14ac:dyDescent="0.25">
      <c r="B2838" s="893" t="s">
        <v>321</v>
      </c>
      <c r="C2838" s="892" t="s">
        <v>107</v>
      </c>
      <c r="D2838" s="891">
        <v>39844</v>
      </c>
      <c r="E2838" s="890">
        <v>1150.6500000000001</v>
      </c>
      <c r="F2838" s="889"/>
      <c r="G2838" s="888">
        <v>20</v>
      </c>
      <c r="H2838" s="887">
        <f t="shared" si="180"/>
        <v>12</v>
      </c>
      <c r="I2838" s="887">
        <v>-50.88</v>
      </c>
      <c r="J2838" s="771">
        <f t="shared" si="181"/>
        <v>667.21</v>
      </c>
      <c r="K2838" s="887">
        <v>616.33000000000004</v>
      </c>
      <c r="L2838" s="772">
        <f t="shared" si="182"/>
        <v>534.32000000000005</v>
      </c>
    </row>
    <row r="2839" spans="2:12" ht="15.75" x14ac:dyDescent="0.25">
      <c r="B2839" s="893" t="s">
        <v>321</v>
      </c>
      <c r="C2839" s="892" t="s">
        <v>107</v>
      </c>
      <c r="D2839" s="891">
        <v>39844</v>
      </c>
      <c r="E2839" s="890">
        <v>205.5</v>
      </c>
      <c r="F2839" s="889"/>
      <c r="G2839" s="888">
        <v>20</v>
      </c>
      <c r="H2839" s="887">
        <f t="shared" si="180"/>
        <v>12</v>
      </c>
      <c r="I2839" s="887">
        <v>-9.120000000000001</v>
      </c>
      <c r="J2839" s="771">
        <f t="shared" si="181"/>
        <v>119.33</v>
      </c>
      <c r="K2839" s="887">
        <v>110.21</v>
      </c>
      <c r="L2839" s="772">
        <f t="shared" si="182"/>
        <v>95.29</v>
      </c>
    </row>
    <row r="2840" spans="2:12" ht="15.75" x14ac:dyDescent="0.25">
      <c r="B2840" s="893" t="s">
        <v>321</v>
      </c>
      <c r="C2840" s="892" t="s">
        <v>107</v>
      </c>
      <c r="D2840" s="891">
        <v>39844</v>
      </c>
      <c r="E2840" s="890">
        <v>83.84</v>
      </c>
      <c r="F2840" s="889"/>
      <c r="G2840" s="888">
        <v>20</v>
      </c>
      <c r="H2840" s="887">
        <f t="shared" si="180"/>
        <v>12</v>
      </c>
      <c r="I2840" s="887">
        <v>-4.08</v>
      </c>
      <c r="J2840" s="771">
        <f t="shared" si="181"/>
        <v>51.91</v>
      </c>
      <c r="K2840" s="887">
        <v>47.83</v>
      </c>
      <c r="L2840" s="772">
        <f t="shared" si="182"/>
        <v>36.010000000000005</v>
      </c>
    </row>
    <row r="2841" spans="2:12" ht="15.75" x14ac:dyDescent="0.25">
      <c r="B2841" s="893" t="s">
        <v>321</v>
      </c>
      <c r="C2841" s="892" t="s">
        <v>107</v>
      </c>
      <c r="D2841" s="891">
        <v>39844</v>
      </c>
      <c r="E2841" s="890">
        <v>1780.61</v>
      </c>
      <c r="F2841" s="889"/>
      <c r="G2841" s="888">
        <v>20</v>
      </c>
      <c r="H2841" s="887">
        <f t="shared" si="180"/>
        <v>12</v>
      </c>
      <c r="I2841" s="887">
        <v>-86.4</v>
      </c>
      <c r="J2841" s="771">
        <f t="shared" si="181"/>
        <v>1100.55</v>
      </c>
      <c r="K2841" s="887">
        <v>1014.15</v>
      </c>
      <c r="L2841" s="772">
        <f t="shared" si="182"/>
        <v>766.45999999999992</v>
      </c>
    </row>
    <row r="2842" spans="2:12" ht="15.75" x14ac:dyDescent="0.25">
      <c r="B2842" s="893" t="s">
        <v>321</v>
      </c>
      <c r="C2842" s="892" t="s">
        <v>107</v>
      </c>
      <c r="D2842" s="891">
        <v>39844</v>
      </c>
      <c r="E2842" s="890">
        <v>147.75</v>
      </c>
      <c r="F2842" s="889"/>
      <c r="G2842" s="888">
        <v>20</v>
      </c>
      <c r="H2842" s="887">
        <f t="shared" si="180"/>
        <v>12</v>
      </c>
      <c r="I2842" s="887">
        <v>-7.1999999999999993</v>
      </c>
      <c r="J2842" s="771">
        <f t="shared" si="181"/>
        <v>91.59</v>
      </c>
      <c r="K2842" s="887">
        <v>84.39</v>
      </c>
      <c r="L2842" s="772">
        <f t="shared" si="182"/>
        <v>63.36</v>
      </c>
    </row>
    <row r="2843" spans="2:12" ht="15.75" x14ac:dyDescent="0.25">
      <c r="B2843" s="893" t="s">
        <v>321</v>
      </c>
      <c r="C2843" s="892" t="s">
        <v>107</v>
      </c>
      <c r="D2843" s="891">
        <v>39844</v>
      </c>
      <c r="E2843" s="890">
        <v>4504.6000000000004</v>
      </c>
      <c r="F2843" s="889"/>
      <c r="G2843" s="888">
        <v>20</v>
      </c>
      <c r="H2843" s="887">
        <f t="shared" si="180"/>
        <v>12</v>
      </c>
      <c r="I2843" s="887">
        <v>-218.64</v>
      </c>
      <c r="J2843" s="771">
        <f t="shared" si="181"/>
        <v>2784.74</v>
      </c>
      <c r="K2843" s="887">
        <v>2566.1</v>
      </c>
      <c r="L2843" s="772">
        <f t="shared" si="182"/>
        <v>1938.5000000000005</v>
      </c>
    </row>
    <row r="2844" spans="2:12" ht="15.75" x14ac:dyDescent="0.25">
      <c r="B2844" s="893" t="s">
        <v>321</v>
      </c>
      <c r="C2844" s="892" t="s">
        <v>107</v>
      </c>
      <c r="D2844" s="891">
        <v>39844</v>
      </c>
      <c r="E2844" s="890">
        <v>178.51</v>
      </c>
      <c r="F2844" s="889"/>
      <c r="G2844" s="888">
        <v>20</v>
      </c>
      <c r="H2844" s="887">
        <f t="shared" si="180"/>
        <v>12</v>
      </c>
      <c r="I2844" s="887">
        <v>-7.92</v>
      </c>
      <c r="J2844" s="771">
        <f t="shared" si="181"/>
        <v>103.74</v>
      </c>
      <c r="K2844" s="887">
        <v>95.82</v>
      </c>
      <c r="L2844" s="772">
        <f t="shared" si="182"/>
        <v>82.69</v>
      </c>
    </row>
    <row r="2845" spans="2:12" ht="15.75" x14ac:dyDescent="0.25">
      <c r="B2845" s="893" t="s">
        <v>321</v>
      </c>
      <c r="C2845" s="892" t="s">
        <v>107</v>
      </c>
      <c r="D2845" s="891">
        <v>39844</v>
      </c>
      <c r="E2845" s="890">
        <v>646.58000000000004</v>
      </c>
      <c r="F2845" s="889"/>
      <c r="G2845" s="888">
        <v>20</v>
      </c>
      <c r="H2845" s="887">
        <f t="shared" si="180"/>
        <v>12</v>
      </c>
      <c r="I2845" s="887">
        <v>-28.56</v>
      </c>
      <c r="J2845" s="771">
        <f t="shared" si="181"/>
        <v>375.04</v>
      </c>
      <c r="K2845" s="887">
        <v>346.48</v>
      </c>
      <c r="L2845" s="772">
        <f t="shared" si="182"/>
        <v>300.10000000000002</v>
      </c>
    </row>
    <row r="2846" spans="2:12" ht="15.75" x14ac:dyDescent="0.25">
      <c r="B2846" s="893" t="s">
        <v>321</v>
      </c>
      <c r="C2846" s="892" t="s">
        <v>107</v>
      </c>
      <c r="D2846" s="891">
        <v>39844</v>
      </c>
      <c r="E2846" s="890">
        <v>341.83</v>
      </c>
      <c r="F2846" s="889"/>
      <c r="G2846" s="888">
        <v>20</v>
      </c>
      <c r="H2846" s="887">
        <f t="shared" si="180"/>
        <v>12</v>
      </c>
      <c r="I2846" s="887">
        <v>-15.120000000000001</v>
      </c>
      <c r="J2846" s="771">
        <f t="shared" si="181"/>
        <v>198.47</v>
      </c>
      <c r="K2846" s="887">
        <v>183.35</v>
      </c>
      <c r="L2846" s="772">
        <f t="shared" si="182"/>
        <v>158.47999999999999</v>
      </c>
    </row>
    <row r="2847" spans="2:12" ht="15.75" x14ac:dyDescent="0.25">
      <c r="B2847" s="893" t="s">
        <v>321</v>
      </c>
      <c r="C2847" s="892" t="s">
        <v>107</v>
      </c>
      <c r="D2847" s="891">
        <v>39844</v>
      </c>
      <c r="E2847" s="890">
        <v>386.03</v>
      </c>
      <c r="F2847" s="889"/>
      <c r="G2847" s="888">
        <v>20</v>
      </c>
      <c r="H2847" s="887">
        <f t="shared" si="180"/>
        <v>12</v>
      </c>
      <c r="I2847" s="887">
        <v>-17.04</v>
      </c>
      <c r="J2847" s="771">
        <f t="shared" si="181"/>
        <v>223.79</v>
      </c>
      <c r="K2847" s="887">
        <v>206.75</v>
      </c>
      <c r="L2847" s="772">
        <f t="shared" si="182"/>
        <v>179.27999999999997</v>
      </c>
    </row>
    <row r="2848" spans="2:12" ht="15.75" x14ac:dyDescent="0.25">
      <c r="B2848" s="893" t="s">
        <v>321</v>
      </c>
      <c r="C2848" s="892" t="s">
        <v>107</v>
      </c>
      <c r="D2848" s="891">
        <v>39844</v>
      </c>
      <c r="E2848" s="890">
        <v>577.47</v>
      </c>
      <c r="F2848" s="889"/>
      <c r="G2848" s="888">
        <v>20</v>
      </c>
      <c r="H2848" s="887">
        <f t="shared" si="180"/>
        <v>12</v>
      </c>
      <c r="I2848" s="887">
        <v>-28.08</v>
      </c>
      <c r="J2848" s="771">
        <f t="shared" si="181"/>
        <v>357.07</v>
      </c>
      <c r="K2848" s="887">
        <v>328.99</v>
      </c>
      <c r="L2848" s="772">
        <f t="shared" si="182"/>
        <v>248.48000000000002</v>
      </c>
    </row>
    <row r="2849" spans="2:12" ht="15.75" x14ac:dyDescent="0.25">
      <c r="B2849" s="893" t="s">
        <v>321</v>
      </c>
      <c r="C2849" s="892" t="s">
        <v>107</v>
      </c>
      <c r="D2849" s="891">
        <v>39844</v>
      </c>
      <c r="E2849" s="890">
        <v>4363.67</v>
      </c>
      <c r="F2849" s="889"/>
      <c r="G2849" s="888">
        <v>20</v>
      </c>
      <c r="H2849" s="887">
        <f t="shared" si="180"/>
        <v>12</v>
      </c>
      <c r="I2849" s="887">
        <v>-211.8</v>
      </c>
      <c r="J2849" s="771">
        <f t="shared" si="181"/>
        <v>2697.6400000000003</v>
      </c>
      <c r="K2849" s="887">
        <v>2485.84</v>
      </c>
      <c r="L2849" s="772">
        <f t="shared" si="182"/>
        <v>1877.83</v>
      </c>
    </row>
    <row r="2850" spans="2:12" ht="15.75" x14ac:dyDescent="0.25">
      <c r="B2850" s="893" t="s">
        <v>321</v>
      </c>
      <c r="C2850" s="892" t="s">
        <v>107</v>
      </c>
      <c r="D2850" s="891">
        <v>39844</v>
      </c>
      <c r="E2850" s="890">
        <v>1136.4100000000001</v>
      </c>
      <c r="F2850" s="889"/>
      <c r="G2850" s="888">
        <v>20</v>
      </c>
      <c r="H2850" s="887">
        <f t="shared" si="180"/>
        <v>12</v>
      </c>
      <c r="I2850" s="887">
        <v>-50.16</v>
      </c>
      <c r="J2850" s="771">
        <f t="shared" si="181"/>
        <v>658.79</v>
      </c>
      <c r="K2850" s="887">
        <v>608.63</v>
      </c>
      <c r="L2850" s="772">
        <f t="shared" si="182"/>
        <v>527.78000000000009</v>
      </c>
    </row>
    <row r="2851" spans="2:12" ht="15.75" x14ac:dyDescent="0.25">
      <c r="B2851" s="893" t="s">
        <v>321</v>
      </c>
      <c r="C2851" s="892" t="s">
        <v>107</v>
      </c>
      <c r="D2851" s="891">
        <v>39844</v>
      </c>
      <c r="E2851" s="890">
        <v>6187.4</v>
      </c>
      <c r="F2851" s="889"/>
      <c r="G2851" s="888">
        <v>20</v>
      </c>
      <c r="H2851" s="887">
        <f t="shared" si="180"/>
        <v>12</v>
      </c>
      <c r="I2851" s="887">
        <v>-300.36</v>
      </c>
      <c r="J2851" s="771">
        <f t="shared" si="181"/>
        <v>3824.67</v>
      </c>
      <c r="K2851" s="887">
        <v>3524.31</v>
      </c>
      <c r="L2851" s="772">
        <f t="shared" si="182"/>
        <v>2663.0899999999997</v>
      </c>
    </row>
    <row r="2852" spans="2:12" ht="15.75" x14ac:dyDescent="0.25">
      <c r="B2852" s="893" t="s">
        <v>321</v>
      </c>
      <c r="C2852" s="892" t="s">
        <v>107</v>
      </c>
      <c r="D2852" s="891">
        <v>39844</v>
      </c>
      <c r="E2852" s="890">
        <v>372.01</v>
      </c>
      <c r="F2852" s="889"/>
      <c r="G2852" s="888">
        <v>20</v>
      </c>
      <c r="H2852" s="887">
        <f t="shared" si="180"/>
        <v>12</v>
      </c>
      <c r="I2852" s="887">
        <v>-16.440000000000001</v>
      </c>
      <c r="J2852" s="771">
        <f t="shared" si="181"/>
        <v>215.82</v>
      </c>
      <c r="K2852" s="887">
        <v>199.38</v>
      </c>
      <c r="L2852" s="772">
        <f t="shared" si="182"/>
        <v>172.63</v>
      </c>
    </row>
    <row r="2853" spans="2:12" ht="15.75" x14ac:dyDescent="0.25">
      <c r="B2853" s="893" t="s">
        <v>321</v>
      </c>
      <c r="C2853" s="892" t="s">
        <v>107</v>
      </c>
      <c r="D2853" s="891">
        <v>39844</v>
      </c>
      <c r="E2853" s="890">
        <v>3564.44</v>
      </c>
      <c r="F2853" s="889"/>
      <c r="G2853" s="888">
        <v>20</v>
      </c>
      <c r="H2853" s="887">
        <f t="shared" si="180"/>
        <v>12</v>
      </c>
      <c r="I2853" s="887">
        <v>-157.44</v>
      </c>
      <c r="J2853" s="771">
        <f t="shared" si="181"/>
        <v>2067.06</v>
      </c>
      <c r="K2853" s="887">
        <v>1909.62</v>
      </c>
      <c r="L2853" s="772">
        <f t="shared" si="182"/>
        <v>1654.8200000000002</v>
      </c>
    </row>
    <row r="2854" spans="2:12" ht="15.75" x14ac:dyDescent="0.25">
      <c r="B2854" s="893" t="s">
        <v>321</v>
      </c>
      <c r="C2854" s="892" t="s">
        <v>107</v>
      </c>
      <c r="D2854" s="891">
        <v>39844</v>
      </c>
      <c r="E2854" s="890">
        <v>7296.47</v>
      </c>
      <c r="F2854" s="889"/>
      <c r="G2854" s="888">
        <v>20</v>
      </c>
      <c r="H2854" s="887">
        <f t="shared" si="180"/>
        <v>12</v>
      </c>
      <c r="I2854" s="887">
        <v>-322.20000000000005</v>
      </c>
      <c r="J2854" s="771">
        <f t="shared" si="181"/>
        <v>4231.1400000000003</v>
      </c>
      <c r="K2854" s="887">
        <v>3908.94</v>
      </c>
      <c r="L2854" s="772">
        <f t="shared" si="182"/>
        <v>3387.53</v>
      </c>
    </row>
    <row r="2855" spans="2:12" ht="15.75" x14ac:dyDescent="0.25">
      <c r="B2855" s="893" t="s">
        <v>321</v>
      </c>
      <c r="C2855" s="892" t="s">
        <v>107</v>
      </c>
      <c r="D2855" s="891">
        <v>39844</v>
      </c>
      <c r="E2855" s="890">
        <v>1296.8699999999999</v>
      </c>
      <c r="F2855" s="889"/>
      <c r="G2855" s="888">
        <v>20</v>
      </c>
      <c r="H2855" s="887">
        <f t="shared" si="180"/>
        <v>12</v>
      </c>
      <c r="I2855" s="887">
        <v>-57.240000000000009</v>
      </c>
      <c r="J2855" s="771">
        <f t="shared" si="181"/>
        <v>751.81000000000006</v>
      </c>
      <c r="K2855" s="887">
        <v>694.57</v>
      </c>
      <c r="L2855" s="772">
        <f t="shared" si="182"/>
        <v>602.29999999999984</v>
      </c>
    </row>
    <row r="2856" spans="2:12" ht="15.75" x14ac:dyDescent="0.25">
      <c r="B2856" s="893" t="s">
        <v>321</v>
      </c>
      <c r="C2856" s="892" t="s">
        <v>107</v>
      </c>
      <c r="D2856" s="891">
        <v>39844</v>
      </c>
      <c r="E2856" s="890">
        <v>3390.66</v>
      </c>
      <c r="F2856" s="889"/>
      <c r="G2856" s="888">
        <v>20</v>
      </c>
      <c r="H2856" s="887">
        <f t="shared" si="180"/>
        <v>12</v>
      </c>
      <c r="I2856" s="887">
        <v>-164.64000000000001</v>
      </c>
      <c r="J2856" s="771">
        <f t="shared" si="181"/>
        <v>2095.8000000000002</v>
      </c>
      <c r="K2856" s="887">
        <v>1931.16</v>
      </c>
      <c r="L2856" s="772">
        <f t="shared" si="182"/>
        <v>1459.4999999999998</v>
      </c>
    </row>
    <row r="2857" spans="2:12" ht="15.75" x14ac:dyDescent="0.25">
      <c r="B2857" s="893" t="s">
        <v>321</v>
      </c>
      <c r="C2857" s="892" t="s">
        <v>107</v>
      </c>
      <c r="D2857" s="891">
        <v>39844</v>
      </c>
      <c r="E2857" s="890">
        <v>292.13</v>
      </c>
      <c r="F2857" s="889"/>
      <c r="G2857" s="888">
        <v>20</v>
      </c>
      <c r="H2857" s="887">
        <f t="shared" si="180"/>
        <v>12</v>
      </c>
      <c r="I2857" s="887">
        <v>-12.96</v>
      </c>
      <c r="J2857" s="771">
        <f t="shared" si="181"/>
        <v>169.46</v>
      </c>
      <c r="K2857" s="887">
        <v>156.5</v>
      </c>
      <c r="L2857" s="772">
        <f t="shared" si="182"/>
        <v>135.63</v>
      </c>
    </row>
    <row r="2858" spans="2:12" ht="15.75" x14ac:dyDescent="0.25">
      <c r="B2858" s="893" t="s">
        <v>321</v>
      </c>
      <c r="C2858" s="892" t="s">
        <v>107</v>
      </c>
      <c r="D2858" s="891">
        <v>39844</v>
      </c>
      <c r="E2858" s="890">
        <v>2619.27</v>
      </c>
      <c r="F2858" s="889"/>
      <c r="G2858" s="888">
        <v>20</v>
      </c>
      <c r="H2858" s="887">
        <f t="shared" si="180"/>
        <v>12</v>
      </c>
      <c r="I2858" s="887">
        <v>-115.68</v>
      </c>
      <c r="J2858" s="771">
        <f t="shared" si="181"/>
        <v>1519.02</v>
      </c>
      <c r="K2858" s="887">
        <v>1403.34</v>
      </c>
      <c r="L2858" s="772">
        <f t="shared" si="182"/>
        <v>1215.93</v>
      </c>
    </row>
    <row r="2859" spans="2:12" ht="15.75" x14ac:dyDescent="0.25">
      <c r="B2859" s="893" t="s">
        <v>321</v>
      </c>
      <c r="C2859" s="892" t="s">
        <v>107</v>
      </c>
      <c r="D2859" s="891">
        <v>39844</v>
      </c>
      <c r="E2859" s="890">
        <v>4974.1000000000004</v>
      </c>
      <c r="F2859" s="889"/>
      <c r="G2859" s="888">
        <v>20</v>
      </c>
      <c r="H2859" s="887">
        <f t="shared" si="180"/>
        <v>12</v>
      </c>
      <c r="I2859" s="887">
        <v>-241.44</v>
      </c>
      <c r="J2859" s="771">
        <f t="shared" si="181"/>
        <v>3074.94</v>
      </c>
      <c r="K2859" s="887">
        <v>2833.5</v>
      </c>
      <c r="L2859" s="772">
        <f t="shared" si="182"/>
        <v>2140.6000000000004</v>
      </c>
    </row>
    <row r="2860" spans="2:12" ht="15.75" x14ac:dyDescent="0.25">
      <c r="B2860" s="893" t="s">
        <v>321</v>
      </c>
      <c r="C2860" s="892" t="s">
        <v>107</v>
      </c>
      <c r="D2860" s="891">
        <v>39844</v>
      </c>
      <c r="E2860" s="890">
        <v>358.07</v>
      </c>
      <c r="F2860" s="889"/>
      <c r="G2860" s="888">
        <v>20</v>
      </c>
      <c r="H2860" s="887">
        <f t="shared" si="180"/>
        <v>12</v>
      </c>
      <c r="I2860" s="887">
        <v>-17.399999999999999</v>
      </c>
      <c r="J2860" s="771">
        <f t="shared" si="181"/>
        <v>221.52</v>
      </c>
      <c r="K2860" s="887">
        <v>204.12</v>
      </c>
      <c r="L2860" s="772">
        <f t="shared" si="182"/>
        <v>153.94999999999999</v>
      </c>
    </row>
    <row r="2861" spans="2:12" ht="15.75" x14ac:dyDescent="0.25">
      <c r="B2861" s="893" t="s">
        <v>321</v>
      </c>
      <c r="C2861" s="892" t="s">
        <v>107</v>
      </c>
      <c r="D2861" s="891">
        <v>39844</v>
      </c>
      <c r="E2861" s="890">
        <v>2137.21</v>
      </c>
      <c r="F2861" s="889"/>
      <c r="G2861" s="888">
        <v>20</v>
      </c>
      <c r="H2861" s="887">
        <f t="shared" si="180"/>
        <v>12</v>
      </c>
      <c r="I2861" s="887">
        <v>-94.44</v>
      </c>
      <c r="J2861" s="771">
        <f t="shared" si="181"/>
        <v>1239.3</v>
      </c>
      <c r="K2861" s="887">
        <v>1144.8599999999999</v>
      </c>
      <c r="L2861" s="772">
        <f t="shared" si="182"/>
        <v>992.35000000000014</v>
      </c>
    </row>
    <row r="2862" spans="2:12" ht="15.75" x14ac:dyDescent="0.25">
      <c r="B2862" s="893" t="s">
        <v>321</v>
      </c>
      <c r="C2862" s="892" t="s">
        <v>107</v>
      </c>
      <c r="D2862" s="891">
        <v>39844</v>
      </c>
      <c r="E2862" s="890">
        <v>7048.48</v>
      </c>
      <c r="F2862" s="889"/>
      <c r="G2862" s="888">
        <v>20</v>
      </c>
      <c r="H2862" s="887">
        <f t="shared" si="180"/>
        <v>12</v>
      </c>
      <c r="I2862" s="887">
        <v>-311.28000000000003</v>
      </c>
      <c r="J2862" s="771">
        <f t="shared" si="181"/>
        <v>4087.3500000000004</v>
      </c>
      <c r="K2862" s="887">
        <v>3776.07</v>
      </c>
      <c r="L2862" s="772">
        <f t="shared" si="182"/>
        <v>3272.4099999999994</v>
      </c>
    </row>
    <row r="2863" spans="2:12" ht="15.75" x14ac:dyDescent="0.25">
      <c r="B2863" s="893" t="s">
        <v>321</v>
      </c>
      <c r="C2863" s="892" t="s">
        <v>107</v>
      </c>
      <c r="D2863" s="891">
        <v>39844</v>
      </c>
      <c r="E2863" s="890">
        <v>177.76</v>
      </c>
      <c r="F2863" s="889"/>
      <c r="G2863" s="888">
        <v>20</v>
      </c>
      <c r="H2863" s="887">
        <f t="shared" si="180"/>
        <v>12</v>
      </c>
      <c r="I2863" s="887">
        <v>-8.64</v>
      </c>
      <c r="J2863" s="771">
        <f t="shared" si="181"/>
        <v>110.02</v>
      </c>
      <c r="K2863" s="887">
        <v>101.38</v>
      </c>
      <c r="L2863" s="772">
        <f t="shared" si="182"/>
        <v>76.38</v>
      </c>
    </row>
    <row r="2864" spans="2:12" ht="15.75" x14ac:dyDescent="0.25">
      <c r="B2864" s="893" t="s">
        <v>321</v>
      </c>
      <c r="C2864" s="892" t="s">
        <v>107</v>
      </c>
      <c r="D2864" s="891">
        <v>39844</v>
      </c>
      <c r="E2864" s="890">
        <v>1595.3</v>
      </c>
      <c r="F2864" s="889"/>
      <c r="G2864" s="888">
        <v>20</v>
      </c>
      <c r="H2864" s="887">
        <f t="shared" si="180"/>
        <v>12</v>
      </c>
      <c r="I2864" s="887">
        <v>-70.44</v>
      </c>
      <c r="J2864" s="771">
        <f t="shared" si="181"/>
        <v>925.04</v>
      </c>
      <c r="K2864" s="887">
        <v>854.6</v>
      </c>
      <c r="L2864" s="772">
        <f t="shared" si="182"/>
        <v>740.69999999999993</v>
      </c>
    </row>
    <row r="2865" spans="2:12" ht="15.75" x14ac:dyDescent="0.25">
      <c r="B2865" s="893" t="s">
        <v>321</v>
      </c>
      <c r="C2865" s="892" t="s">
        <v>107</v>
      </c>
      <c r="D2865" s="891">
        <v>39844</v>
      </c>
      <c r="E2865" s="890">
        <v>66.58</v>
      </c>
      <c r="F2865" s="889"/>
      <c r="G2865" s="888">
        <v>20</v>
      </c>
      <c r="H2865" s="887">
        <f t="shared" si="180"/>
        <v>12</v>
      </c>
      <c r="I2865" s="887">
        <v>-3.24</v>
      </c>
      <c r="J2865" s="771">
        <f t="shared" si="181"/>
        <v>41.24</v>
      </c>
      <c r="K2865" s="887">
        <v>38</v>
      </c>
      <c r="L2865" s="772">
        <f t="shared" si="182"/>
        <v>28.58</v>
      </c>
    </row>
    <row r="2866" spans="2:12" ht="15.75" x14ac:dyDescent="0.25">
      <c r="B2866" s="893" t="s">
        <v>321</v>
      </c>
      <c r="C2866" s="892" t="s">
        <v>107</v>
      </c>
      <c r="D2866" s="891">
        <v>39844</v>
      </c>
      <c r="E2866" s="890">
        <v>491.95</v>
      </c>
      <c r="F2866" s="889"/>
      <c r="G2866" s="888">
        <v>20</v>
      </c>
      <c r="H2866" s="887">
        <f t="shared" si="180"/>
        <v>12</v>
      </c>
      <c r="I2866" s="887">
        <v>-21.72</v>
      </c>
      <c r="J2866" s="771">
        <f t="shared" si="181"/>
        <v>285.26</v>
      </c>
      <c r="K2866" s="887">
        <v>263.54000000000002</v>
      </c>
      <c r="L2866" s="772">
        <f t="shared" si="182"/>
        <v>228.40999999999997</v>
      </c>
    </row>
    <row r="2867" spans="2:12" ht="15.75" x14ac:dyDescent="0.25">
      <c r="B2867" s="893" t="s">
        <v>321</v>
      </c>
      <c r="C2867" s="892" t="s">
        <v>107</v>
      </c>
      <c r="D2867" s="891">
        <v>39844</v>
      </c>
      <c r="E2867" s="890">
        <v>312.49</v>
      </c>
      <c r="F2867" s="889"/>
      <c r="G2867" s="888">
        <v>20</v>
      </c>
      <c r="H2867" s="887">
        <f t="shared" si="180"/>
        <v>12</v>
      </c>
      <c r="I2867" s="887">
        <v>-15.24</v>
      </c>
      <c r="J2867" s="771">
        <f t="shared" si="181"/>
        <v>193.13</v>
      </c>
      <c r="K2867" s="887">
        <v>177.89</v>
      </c>
      <c r="L2867" s="772">
        <f t="shared" si="182"/>
        <v>134.60000000000002</v>
      </c>
    </row>
    <row r="2868" spans="2:12" ht="15.75" x14ac:dyDescent="0.25">
      <c r="B2868" s="893" t="s">
        <v>321</v>
      </c>
      <c r="C2868" s="892" t="s">
        <v>107</v>
      </c>
      <c r="D2868" s="891">
        <v>39844</v>
      </c>
      <c r="E2868" s="890">
        <v>1084.3800000000001</v>
      </c>
      <c r="F2868" s="889"/>
      <c r="G2868" s="888">
        <v>20</v>
      </c>
      <c r="H2868" s="887">
        <f t="shared" si="180"/>
        <v>12</v>
      </c>
      <c r="I2868" s="887">
        <v>-47.88</v>
      </c>
      <c r="J2868" s="771">
        <f t="shared" si="181"/>
        <v>628.77</v>
      </c>
      <c r="K2868" s="887">
        <v>580.89</v>
      </c>
      <c r="L2868" s="772">
        <f t="shared" si="182"/>
        <v>503.49000000000012</v>
      </c>
    </row>
    <row r="2869" spans="2:12" ht="15.75" x14ac:dyDescent="0.25">
      <c r="B2869" s="893" t="s">
        <v>321</v>
      </c>
      <c r="C2869" s="892" t="s">
        <v>107</v>
      </c>
      <c r="D2869" s="891">
        <v>39844</v>
      </c>
      <c r="E2869" s="890">
        <v>4816.53</v>
      </c>
      <c r="F2869" s="889"/>
      <c r="G2869" s="888">
        <v>20</v>
      </c>
      <c r="H2869" s="887">
        <f t="shared" si="180"/>
        <v>12</v>
      </c>
      <c r="I2869" s="887">
        <v>-212.76</v>
      </c>
      <c r="J2869" s="771">
        <f t="shared" si="181"/>
        <v>2792.87</v>
      </c>
      <c r="K2869" s="887">
        <v>2580.11</v>
      </c>
      <c r="L2869" s="772">
        <f t="shared" si="182"/>
        <v>2236.4199999999996</v>
      </c>
    </row>
    <row r="2870" spans="2:12" ht="15.75" x14ac:dyDescent="0.25">
      <c r="B2870" s="893" t="s">
        <v>321</v>
      </c>
      <c r="C2870" s="892" t="s">
        <v>107</v>
      </c>
      <c r="D2870" s="891">
        <v>39844</v>
      </c>
      <c r="E2870" s="890">
        <v>217.8</v>
      </c>
      <c r="F2870" s="889"/>
      <c r="G2870" s="888">
        <v>20</v>
      </c>
      <c r="H2870" s="887">
        <f t="shared" si="180"/>
        <v>12</v>
      </c>
      <c r="I2870" s="887">
        <v>-9.6000000000000014</v>
      </c>
      <c r="J2870" s="771">
        <f t="shared" si="181"/>
        <v>126.12</v>
      </c>
      <c r="K2870" s="887">
        <v>116.52</v>
      </c>
      <c r="L2870" s="772">
        <f t="shared" si="182"/>
        <v>101.28000000000002</v>
      </c>
    </row>
    <row r="2871" spans="2:12" ht="15.75" x14ac:dyDescent="0.25">
      <c r="B2871" s="893" t="s">
        <v>321</v>
      </c>
      <c r="C2871" s="892" t="s">
        <v>107</v>
      </c>
      <c r="D2871" s="891">
        <v>39844</v>
      </c>
      <c r="E2871" s="890">
        <v>339.63</v>
      </c>
      <c r="F2871" s="889"/>
      <c r="G2871" s="888">
        <v>20</v>
      </c>
      <c r="H2871" s="887">
        <f t="shared" si="180"/>
        <v>12</v>
      </c>
      <c r="I2871" s="887">
        <v>-16.560000000000002</v>
      </c>
      <c r="J2871" s="771">
        <f t="shared" si="181"/>
        <v>209.88</v>
      </c>
      <c r="K2871" s="887">
        <v>193.32</v>
      </c>
      <c r="L2871" s="772">
        <f t="shared" si="182"/>
        <v>146.31</v>
      </c>
    </row>
    <row r="2872" spans="2:12" ht="15.75" x14ac:dyDescent="0.25">
      <c r="B2872" s="893" t="s">
        <v>321</v>
      </c>
      <c r="C2872" s="892" t="s">
        <v>107</v>
      </c>
      <c r="D2872" s="891">
        <v>39844</v>
      </c>
      <c r="E2872" s="890">
        <v>469.59</v>
      </c>
      <c r="F2872" s="889"/>
      <c r="G2872" s="888">
        <v>20</v>
      </c>
      <c r="H2872" s="887">
        <f t="shared" si="180"/>
        <v>12</v>
      </c>
      <c r="I2872" s="887">
        <v>-22.8</v>
      </c>
      <c r="J2872" s="771">
        <f t="shared" si="181"/>
        <v>290.35000000000002</v>
      </c>
      <c r="K2872" s="887">
        <v>267.55</v>
      </c>
      <c r="L2872" s="772">
        <f t="shared" si="182"/>
        <v>202.03999999999996</v>
      </c>
    </row>
    <row r="2873" spans="2:12" ht="15.75" x14ac:dyDescent="0.25">
      <c r="B2873" s="893" t="s">
        <v>321</v>
      </c>
      <c r="C2873" s="892" t="s">
        <v>107</v>
      </c>
      <c r="D2873" s="891">
        <v>39844</v>
      </c>
      <c r="E2873" s="890">
        <v>3544.34</v>
      </c>
      <c r="F2873" s="889"/>
      <c r="G2873" s="888">
        <v>20</v>
      </c>
      <c r="H2873" s="887">
        <f t="shared" si="180"/>
        <v>12</v>
      </c>
      <c r="I2873" s="887">
        <v>-178.68</v>
      </c>
      <c r="J2873" s="771">
        <f t="shared" si="181"/>
        <v>2249.2999999999997</v>
      </c>
      <c r="K2873" s="887">
        <v>2070.62</v>
      </c>
      <c r="L2873" s="772">
        <f t="shared" si="182"/>
        <v>1473.7200000000003</v>
      </c>
    </row>
    <row r="2874" spans="2:12" ht="15.75" x14ac:dyDescent="0.25">
      <c r="B2874" s="893" t="s">
        <v>321</v>
      </c>
      <c r="C2874" s="892" t="s">
        <v>107</v>
      </c>
      <c r="D2874" s="891">
        <v>39844</v>
      </c>
      <c r="E2874" s="890">
        <v>438</v>
      </c>
      <c r="F2874" s="889"/>
      <c r="G2874" s="888">
        <v>20</v>
      </c>
      <c r="H2874" s="887">
        <f t="shared" si="180"/>
        <v>12</v>
      </c>
      <c r="I2874" s="887">
        <v>-21.240000000000002</v>
      </c>
      <c r="J2874" s="771">
        <f t="shared" si="181"/>
        <v>270.61</v>
      </c>
      <c r="K2874" s="887">
        <v>249.37</v>
      </c>
      <c r="L2874" s="772">
        <f t="shared" si="182"/>
        <v>188.63</v>
      </c>
    </row>
    <row r="2875" spans="2:12" ht="15.75" x14ac:dyDescent="0.25">
      <c r="B2875" s="893" t="s">
        <v>321</v>
      </c>
      <c r="C2875" s="892" t="s">
        <v>107</v>
      </c>
      <c r="D2875" s="891">
        <v>39844</v>
      </c>
      <c r="E2875" s="890">
        <v>470.36</v>
      </c>
      <c r="F2875" s="889"/>
      <c r="G2875" s="888">
        <v>20</v>
      </c>
      <c r="H2875" s="887">
        <f t="shared" si="180"/>
        <v>12</v>
      </c>
      <c r="I2875" s="887">
        <v>-22.8</v>
      </c>
      <c r="J2875" s="771">
        <f t="shared" si="181"/>
        <v>290.54000000000002</v>
      </c>
      <c r="K2875" s="887">
        <v>267.74</v>
      </c>
      <c r="L2875" s="772">
        <f t="shared" si="182"/>
        <v>202.62</v>
      </c>
    </row>
    <row r="2876" spans="2:12" ht="15.75" x14ac:dyDescent="0.25">
      <c r="B2876" s="893" t="s">
        <v>321</v>
      </c>
      <c r="C2876" s="892" t="s">
        <v>107</v>
      </c>
      <c r="D2876" s="891">
        <v>40209</v>
      </c>
      <c r="E2876" s="890">
        <v>13002.97</v>
      </c>
      <c r="F2876" s="889"/>
      <c r="G2876" s="888">
        <v>20</v>
      </c>
      <c r="H2876" s="887">
        <f t="shared" si="180"/>
        <v>11</v>
      </c>
      <c r="I2876" s="887">
        <v>-577.68000000000006</v>
      </c>
      <c r="J2876" s="771">
        <f t="shared" si="181"/>
        <v>6936.41</v>
      </c>
      <c r="K2876" s="887">
        <v>6358.73</v>
      </c>
      <c r="L2876" s="772">
        <f t="shared" si="182"/>
        <v>6644.24</v>
      </c>
    </row>
    <row r="2877" spans="2:12" ht="15.75" x14ac:dyDescent="0.25">
      <c r="B2877" s="893" t="s">
        <v>321</v>
      </c>
      <c r="C2877" s="892" t="s">
        <v>107</v>
      </c>
      <c r="D2877" s="891">
        <v>40209</v>
      </c>
      <c r="E2877" s="890">
        <v>4810.4399999999996</v>
      </c>
      <c r="F2877" s="889"/>
      <c r="G2877" s="888">
        <v>20</v>
      </c>
      <c r="H2877" s="887">
        <f t="shared" si="180"/>
        <v>11</v>
      </c>
      <c r="I2877" s="887">
        <v>-213.71999999999997</v>
      </c>
      <c r="J2877" s="771">
        <f t="shared" si="181"/>
        <v>2566.1899999999996</v>
      </c>
      <c r="K2877" s="887">
        <v>2352.4699999999998</v>
      </c>
      <c r="L2877" s="772">
        <f t="shared" si="182"/>
        <v>2457.9699999999998</v>
      </c>
    </row>
    <row r="2878" spans="2:12" ht="15.75" x14ac:dyDescent="0.25">
      <c r="B2878" s="893" t="s">
        <v>321</v>
      </c>
      <c r="C2878" s="892" t="s">
        <v>107</v>
      </c>
      <c r="D2878" s="891">
        <v>40209</v>
      </c>
      <c r="E2878" s="890">
        <v>169.62</v>
      </c>
      <c r="F2878" s="889"/>
      <c r="G2878" s="888">
        <v>20</v>
      </c>
      <c r="H2878" s="887">
        <f t="shared" si="180"/>
        <v>11</v>
      </c>
      <c r="I2878" s="887">
        <v>-7.5600000000000005</v>
      </c>
      <c r="J2878" s="771">
        <f t="shared" si="181"/>
        <v>90.69</v>
      </c>
      <c r="K2878" s="887">
        <v>83.13</v>
      </c>
      <c r="L2878" s="772">
        <f t="shared" si="182"/>
        <v>86.490000000000009</v>
      </c>
    </row>
    <row r="2879" spans="2:12" ht="15.75" x14ac:dyDescent="0.25">
      <c r="B2879" s="893" t="s">
        <v>321</v>
      </c>
      <c r="C2879" s="892" t="s">
        <v>107</v>
      </c>
      <c r="D2879" s="891">
        <v>40209</v>
      </c>
      <c r="E2879" s="890">
        <v>16252.32</v>
      </c>
      <c r="F2879" s="889"/>
      <c r="G2879" s="888">
        <v>20</v>
      </c>
      <c r="H2879" s="887">
        <f t="shared" si="180"/>
        <v>11</v>
      </c>
      <c r="I2879" s="887">
        <v>-722.04</v>
      </c>
      <c r="J2879" s="771">
        <f t="shared" si="181"/>
        <v>8669.77</v>
      </c>
      <c r="K2879" s="887">
        <v>7947.73</v>
      </c>
      <c r="L2879" s="772">
        <f t="shared" si="182"/>
        <v>8304.59</v>
      </c>
    </row>
    <row r="2880" spans="2:12" ht="15.75" x14ac:dyDescent="0.25">
      <c r="B2880" s="893" t="s">
        <v>321</v>
      </c>
      <c r="C2880" s="892" t="s">
        <v>107</v>
      </c>
      <c r="D2880" s="891">
        <v>40209</v>
      </c>
      <c r="E2880" s="890">
        <v>58.03</v>
      </c>
      <c r="F2880" s="889"/>
      <c r="G2880" s="888">
        <v>20</v>
      </c>
      <c r="H2880" s="887">
        <f t="shared" si="180"/>
        <v>11</v>
      </c>
      <c r="I2880" s="887">
        <v>-2.52</v>
      </c>
      <c r="J2880" s="771">
        <f t="shared" si="181"/>
        <v>30.88</v>
      </c>
      <c r="K2880" s="887">
        <v>28.36</v>
      </c>
      <c r="L2880" s="772">
        <f t="shared" si="182"/>
        <v>29.67</v>
      </c>
    </row>
    <row r="2881" spans="2:12" ht="15.75" x14ac:dyDescent="0.25">
      <c r="B2881" s="893" t="s">
        <v>321</v>
      </c>
      <c r="C2881" s="892" t="s">
        <v>107</v>
      </c>
      <c r="D2881" s="891">
        <v>40209</v>
      </c>
      <c r="E2881" s="890">
        <v>202.53</v>
      </c>
      <c r="F2881" s="889"/>
      <c r="G2881" s="888">
        <v>20</v>
      </c>
      <c r="H2881" s="887">
        <f t="shared" si="180"/>
        <v>11</v>
      </c>
      <c r="I2881" s="887">
        <v>-9</v>
      </c>
      <c r="J2881" s="771">
        <f t="shared" si="181"/>
        <v>108.05</v>
      </c>
      <c r="K2881" s="887">
        <v>99.05</v>
      </c>
      <c r="L2881" s="772">
        <f t="shared" si="182"/>
        <v>103.48</v>
      </c>
    </row>
    <row r="2882" spans="2:12" ht="15.75" x14ac:dyDescent="0.25">
      <c r="B2882" s="893" t="s">
        <v>321</v>
      </c>
      <c r="C2882" s="892" t="s">
        <v>107</v>
      </c>
      <c r="D2882" s="891">
        <v>40209</v>
      </c>
      <c r="E2882" s="890">
        <v>202.53</v>
      </c>
      <c r="F2882" s="889"/>
      <c r="G2882" s="888">
        <v>20</v>
      </c>
      <c r="H2882" s="887">
        <f t="shared" si="180"/>
        <v>11</v>
      </c>
      <c r="I2882" s="887">
        <v>-9</v>
      </c>
      <c r="J2882" s="771">
        <f t="shared" si="181"/>
        <v>108.05</v>
      </c>
      <c r="K2882" s="887">
        <v>99.05</v>
      </c>
      <c r="L2882" s="772">
        <f t="shared" si="182"/>
        <v>103.48</v>
      </c>
    </row>
    <row r="2883" spans="2:12" ht="15.75" x14ac:dyDescent="0.25">
      <c r="B2883" s="893" t="s">
        <v>321</v>
      </c>
      <c r="C2883" s="892" t="s">
        <v>107</v>
      </c>
      <c r="D2883" s="891">
        <v>40209</v>
      </c>
      <c r="E2883" s="890">
        <v>202.53</v>
      </c>
      <c r="F2883" s="889"/>
      <c r="G2883" s="888">
        <v>20</v>
      </c>
      <c r="H2883" s="887">
        <f t="shared" si="180"/>
        <v>11</v>
      </c>
      <c r="I2883" s="887">
        <v>-9</v>
      </c>
      <c r="J2883" s="771">
        <f t="shared" si="181"/>
        <v>108.05</v>
      </c>
      <c r="K2883" s="887">
        <v>99.05</v>
      </c>
      <c r="L2883" s="772">
        <f t="shared" si="182"/>
        <v>103.48</v>
      </c>
    </row>
    <row r="2884" spans="2:12" ht="15.75" x14ac:dyDescent="0.25">
      <c r="B2884" s="893" t="s">
        <v>321</v>
      </c>
      <c r="C2884" s="892" t="s">
        <v>107</v>
      </c>
      <c r="D2884" s="891">
        <v>40359</v>
      </c>
      <c r="E2884" s="890">
        <v>9.57</v>
      </c>
      <c r="F2884" s="889"/>
      <c r="G2884" s="888">
        <v>20</v>
      </c>
      <c r="H2884" s="887">
        <f t="shared" si="180"/>
        <v>11</v>
      </c>
      <c r="I2884" s="887">
        <v>-0.48</v>
      </c>
      <c r="J2884" s="771">
        <f t="shared" si="181"/>
        <v>5.07</v>
      </c>
      <c r="K2884" s="887">
        <v>4.59</v>
      </c>
      <c r="L2884" s="772">
        <f t="shared" si="182"/>
        <v>4.9800000000000004</v>
      </c>
    </row>
    <row r="2885" spans="2:12" ht="15.75" x14ac:dyDescent="0.25">
      <c r="B2885" s="893" t="s">
        <v>321</v>
      </c>
      <c r="C2885" s="892" t="s">
        <v>107</v>
      </c>
      <c r="D2885" s="891">
        <v>40359</v>
      </c>
      <c r="E2885" s="890">
        <v>2872.62</v>
      </c>
      <c r="F2885" s="889"/>
      <c r="G2885" s="888">
        <v>20</v>
      </c>
      <c r="H2885" s="887">
        <f t="shared" si="180"/>
        <v>11</v>
      </c>
      <c r="I2885" s="887">
        <v>-128.28</v>
      </c>
      <c r="J2885" s="771">
        <f t="shared" si="181"/>
        <v>1484.42</v>
      </c>
      <c r="K2885" s="887">
        <v>1356.14</v>
      </c>
      <c r="L2885" s="772">
        <f t="shared" si="182"/>
        <v>1516.4799999999998</v>
      </c>
    </row>
    <row r="2886" spans="2:12" ht="15.75" x14ac:dyDescent="0.25">
      <c r="B2886" s="893" t="s">
        <v>321</v>
      </c>
      <c r="C2886" s="892" t="s">
        <v>107</v>
      </c>
      <c r="D2886" s="891">
        <v>40359</v>
      </c>
      <c r="E2886" s="890">
        <v>614.72</v>
      </c>
      <c r="F2886" s="889"/>
      <c r="G2886" s="888">
        <v>20</v>
      </c>
      <c r="H2886" s="887">
        <f t="shared" si="180"/>
        <v>11</v>
      </c>
      <c r="I2886" s="887">
        <v>-27.48</v>
      </c>
      <c r="J2886" s="771">
        <f t="shared" si="181"/>
        <v>317.89000000000004</v>
      </c>
      <c r="K2886" s="887">
        <v>290.41000000000003</v>
      </c>
      <c r="L2886" s="772">
        <f t="shared" si="182"/>
        <v>324.31</v>
      </c>
    </row>
    <row r="2887" spans="2:12" ht="15.75" x14ac:dyDescent="0.25">
      <c r="B2887" s="893" t="s">
        <v>321</v>
      </c>
      <c r="C2887" s="892" t="s">
        <v>107</v>
      </c>
      <c r="D2887" s="891">
        <v>40359</v>
      </c>
      <c r="E2887" s="890">
        <v>1100.83</v>
      </c>
      <c r="F2887" s="889"/>
      <c r="G2887" s="888">
        <v>20</v>
      </c>
      <c r="H2887" s="887">
        <f t="shared" si="180"/>
        <v>11</v>
      </c>
      <c r="I2887" s="887">
        <v>-49.199999999999996</v>
      </c>
      <c r="J2887" s="771">
        <f t="shared" si="181"/>
        <v>569.03000000000009</v>
      </c>
      <c r="K2887" s="887">
        <v>519.83000000000004</v>
      </c>
      <c r="L2887" s="772">
        <f t="shared" si="182"/>
        <v>580.99999999999989</v>
      </c>
    </row>
    <row r="2888" spans="2:12" ht="15.75" x14ac:dyDescent="0.25">
      <c r="B2888" s="893" t="s">
        <v>321</v>
      </c>
      <c r="C2888" s="892" t="s">
        <v>107</v>
      </c>
      <c r="D2888" s="891">
        <v>40359</v>
      </c>
      <c r="E2888" s="890">
        <v>353.76</v>
      </c>
      <c r="F2888" s="889"/>
      <c r="G2888" s="888">
        <v>20</v>
      </c>
      <c r="H2888" s="887">
        <f t="shared" ref="H2888:H2951" si="183">IF(E2888&lt;&gt;"",IF((TestEOY-D2888)/365&gt;G2888,G2888,ROUNDUP(((TestEOY-D2888)/365),0)),"")</f>
        <v>11</v>
      </c>
      <c r="I2888" s="887">
        <v>-15.84</v>
      </c>
      <c r="J2888" s="771">
        <f t="shared" ref="J2888:J2951" si="184">K2888-I2888</f>
        <v>183</v>
      </c>
      <c r="K2888" s="887">
        <v>167.16</v>
      </c>
      <c r="L2888" s="772">
        <f t="shared" ref="L2888:L2951" si="185">IFERROR(IF(K2888&gt;E2888,0,(+E2888-K2888))-F2888,"")</f>
        <v>186.6</v>
      </c>
    </row>
    <row r="2889" spans="2:12" ht="15.75" x14ac:dyDescent="0.25">
      <c r="B2889" s="893" t="s">
        <v>321</v>
      </c>
      <c r="C2889" s="892" t="s">
        <v>107</v>
      </c>
      <c r="D2889" s="891">
        <v>40359</v>
      </c>
      <c r="E2889" s="890">
        <v>5988.95</v>
      </c>
      <c r="F2889" s="889"/>
      <c r="G2889" s="888">
        <v>20</v>
      </c>
      <c r="H2889" s="887">
        <f t="shared" si="183"/>
        <v>11</v>
      </c>
      <c r="I2889" s="887">
        <v>-267.48</v>
      </c>
      <c r="J2889" s="771">
        <f t="shared" si="184"/>
        <v>3094.77</v>
      </c>
      <c r="K2889" s="887">
        <v>2827.29</v>
      </c>
      <c r="L2889" s="772">
        <f t="shared" si="185"/>
        <v>3161.66</v>
      </c>
    </row>
    <row r="2890" spans="2:12" ht="15.75" x14ac:dyDescent="0.25">
      <c r="B2890" s="893" t="s">
        <v>321</v>
      </c>
      <c r="C2890" s="892" t="s">
        <v>107</v>
      </c>
      <c r="D2890" s="891">
        <v>40359</v>
      </c>
      <c r="E2890" s="890">
        <v>856.1</v>
      </c>
      <c r="F2890" s="889"/>
      <c r="G2890" s="888">
        <v>20</v>
      </c>
      <c r="H2890" s="887">
        <f t="shared" si="183"/>
        <v>11</v>
      </c>
      <c r="I2890" s="887">
        <v>-38.28</v>
      </c>
      <c r="J2890" s="771">
        <f t="shared" si="184"/>
        <v>442.5</v>
      </c>
      <c r="K2890" s="887">
        <v>404.22</v>
      </c>
      <c r="L2890" s="772">
        <f t="shared" si="185"/>
        <v>451.88</v>
      </c>
    </row>
    <row r="2891" spans="2:12" ht="15.75" x14ac:dyDescent="0.25">
      <c r="B2891" s="893" t="s">
        <v>321</v>
      </c>
      <c r="C2891" s="892" t="s">
        <v>107</v>
      </c>
      <c r="D2891" s="891">
        <v>40359</v>
      </c>
      <c r="E2891" s="890">
        <v>208.86</v>
      </c>
      <c r="F2891" s="889"/>
      <c r="G2891" s="888">
        <v>20</v>
      </c>
      <c r="H2891" s="887">
        <f t="shared" si="183"/>
        <v>11</v>
      </c>
      <c r="I2891" s="887">
        <v>-9.36</v>
      </c>
      <c r="J2891" s="771">
        <f t="shared" si="184"/>
        <v>108.21</v>
      </c>
      <c r="K2891" s="887">
        <v>98.85</v>
      </c>
      <c r="L2891" s="772">
        <f t="shared" si="185"/>
        <v>110.01000000000002</v>
      </c>
    </row>
    <row r="2892" spans="2:12" ht="15.75" x14ac:dyDescent="0.25">
      <c r="B2892" s="893" t="s">
        <v>321</v>
      </c>
      <c r="C2892" s="892" t="s">
        <v>107</v>
      </c>
      <c r="D2892" s="891">
        <v>40359</v>
      </c>
      <c r="E2892" s="890">
        <v>932.21</v>
      </c>
      <c r="F2892" s="889"/>
      <c r="G2892" s="888">
        <v>20</v>
      </c>
      <c r="H2892" s="887">
        <f t="shared" si="183"/>
        <v>11</v>
      </c>
      <c r="I2892" s="887">
        <v>-41.64</v>
      </c>
      <c r="J2892" s="771">
        <f t="shared" si="184"/>
        <v>481.83</v>
      </c>
      <c r="K2892" s="887">
        <v>440.19</v>
      </c>
      <c r="L2892" s="772">
        <f t="shared" si="185"/>
        <v>492.02000000000004</v>
      </c>
    </row>
    <row r="2893" spans="2:12" ht="15.75" x14ac:dyDescent="0.25">
      <c r="B2893" s="893" t="s">
        <v>321</v>
      </c>
      <c r="C2893" s="892" t="s">
        <v>107</v>
      </c>
      <c r="D2893" s="891">
        <v>40359</v>
      </c>
      <c r="E2893" s="890">
        <v>124.51</v>
      </c>
      <c r="F2893" s="889"/>
      <c r="G2893" s="888">
        <v>20</v>
      </c>
      <c r="H2893" s="887">
        <f t="shared" si="183"/>
        <v>11</v>
      </c>
      <c r="I2893" s="887">
        <v>-6.12</v>
      </c>
      <c r="J2893" s="771">
        <f t="shared" si="184"/>
        <v>68.820000000000007</v>
      </c>
      <c r="K2893" s="887">
        <v>62.7</v>
      </c>
      <c r="L2893" s="772">
        <f t="shared" si="185"/>
        <v>61.81</v>
      </c>
    </row>
    <row r="2894" spans="2:12" ht="15.75" x14ac:dyDescent="0.25">
      <c r="B2894" s="893" t="s">
        <v>321</v>
      </c>
      <c r="C2894" s="892" t="s">
        <v>107</v>
      </c>
      <c r="D2894" s="891">
        <v>40359</v>
      </c>
      <c r="E2894" s="890">
        <v>447.86</v>
      </c>
      <c r="F2894" s="889"/>
      <c r="G2894" s="888">
        <v>20</v>
      </c>
      <c r="H2894" s="887">
        <f t="shared" si="183"/>
        <v>11</v>
      </c>
      <c r="I2894" s="887">
        <v>-20.04</v>
      </c>
      <c r="J2894" s="771">
        <f t="shared" si="184"/>
        <v>231.64</v>
      </c>
      <c r="K2894" s="887">
        <v>211.6</v>
      </c>
      <c r="L2894" s="772">
        <f t="shared" si="185"/>
        <v>236.26000000000002</v>
      </c>
    </row>
    <row r="2895" spans="2:12" ht="15.75" x14ac:dyDescent="0.25">
      <c r="B2895" s="893" t="s">
        <v>321</v>
      </c>
      <c r="C2895" s="892" t="s">
        <v>107</v>
      </c>
      <c r="D2895" s="891">
        <v>40359</v>
      </c>
      <c r="E2895" s="890">
        <v>677.7</v>
      </c>
      <c r="F2895" s="889"/>
      <c r="G2895" s="888">
        <v>20</v>
      </c>
      <c r="H2895" s="887">
        <f t="shared" si="183"/>
        <v>11</v>
      </c>
      <c r="I2895" s="887">
        <v>-30.240000000000002</v>
      </c>
      <c r="J2895" s="771">
        <f t="shared" si="184"/>
        <v>350</v>
      </c>
      <c r="K2895" s="887">
        <v>319.76</v>
      </c>
      <c r="L2895" s="772">
        <f t="shared" si="185"/>
        <v>357.94000000000005</v>
      </c>
    </row>
    <row r="2896" spans="2:12" ht="15.75" x14ac:dyDescent="0.25">
      <c r="B2896" s="893" t="s">
        <v>321</v>
      </c>
      <c r="C2896" s="892" t="s">
        <v>107</v>
      </c>
      <c r="D2896" s="891">
        <v>40359</v>
      </c>
      <c r="E2896" s="890">
        <v>662.24</v>
      </c>
      <c r="F2896" s="889"/>
      <c r="G2896" s="888">
        <v>20</v>
      </c>
      <c r="H2896" s="887">
        <f t="shared" si="183"/>
        <v>11</v>
      </c>
      <c r="I2896" s="887">
        <v>-29.64</v>
      </c>
      <c r="J2896" s="771">
        <f t="shared" si="184"/>
        <v>342.19</v>
      </c>
      <c r="K2896" s="887">
        <v>312.55</v>
      </c>
      <c r="L2896" s="772">
        <f t="shared" si="185"/>
        <v>349.69</v>
      </c>
    </row>
    <row r="2897" spans="2:12" ht="15.75" x14ac:dyDescent="0.25">
      <c r="B2897" s="893" t="s">
        <v>321</v>
      </c>
      <c r="C2897" s="892" t="s">
        <v>107</v>
      </c>
      <c r="D2897" s="891">
        <v>40359</v>
      </c>
      <c r="E2897" s="890">
        <v>179.34</v>
      </c>
      <c r="F2897" s="889"/>
      <c r="G2897" s="888">
        <v>20</v>
      </c>
      <c r="H2897" s="887">
        <f t="shared" si="183"/>
        <v>11</v>
      </c>
      <c r="I2897" s="887">
        <v>-8.0400000000000009</v>
      </c>
      <c r="J2897" s="771">
        <f t="shared" si="184"/>
        <v>92.940000000000012</v>
      </c>
      <c r="K2897" s="887">
        <v>84.9</v>
      </c>
      <c r="L2897" s="772">
        <f t="shared" si="185"/>
        <v>94.44</v>
      </c>
    </row>
    <row r="2898" spans="2:12" ht="15.75" x14ac:dyDescent="0.25">
      <c r="B2898" s="893" t="s">
        <v>321</v>
      </c>
      <c r="C2898" s="892" t="s">
        <v>107</v>
      </c>
      <c r="D2898" s="891">
        <v>40359</v>
      </c>
      <c r="E2898" s="890">
        <v>581.6</v>
      </c>
      <c r="F2898" s="889"/>
      <c r="G2898" s="888">
        <v>20</v>
      </c>
      <c r="H2898" s="887">
        <f t="shared" si="183"/>
        <v>11</v>
      </c>
      <c r="I2898" s="887">
        <v>-26.04</v>
      </c>
      <c r="J2898" s="771">
        <f t="shared" si="184"/>
        <v>300.51000000000005</v>
      </c>
      <c r="K2898" s="887">
        <v>274.47000000000003</v>
      </c>
      <c r="L2898" s="772">
        <f t="shared" si="185"/>
        <v>307.13</v>
      </c>
    </row>
    <row r="2899" spans="2:12" ht="15.75" x14ac:dyDescent="0.25">
      <c r="B2899" s="893" t="s">
        <v>321</v>
      </c>
      <c r="C2899" s="892" t="s">
        <v>107</v>
      </c>
      <c r="D2899" s="891">
        <v>40359</v>
      </c>
      <c r="E2899" s="890">
        <v>471.93</v>
      </c>
      <c r="F2899" s="889"/>
      <c r="G2899" s="888">
        <v>20</v>
      </c>
      <c r="H2899" s="887">
        <f t="shared" si="183"/>
        <v>11</v>
      </c>
      <c r="I2899" s="887">
        <v>-21.12</v>
      </c>
      <c r="J2899" s="771">
        <f t="shared" si="184"/>
        <v>244.04</v>
      </c>
      <c r="K2899" s="887">
        <v>222.92</v>
      </c>
      <c r="L2899" s="772">
        <f t="shared" si="185"/>
        <v>249.01000000000002</v>
      </c>
    </row>
    <row r="2900" spans="2:12" ht="15.75" x14ac:dyDescent="0.25">
      <c r="B2900" s="893" t="s">
        <v>321</v>
      </c>
      <c r="C2900" s="892" t="s">
        <v>107</v>
      </c>
      <c r="D2900" s="891">
        <v>40359</v>
      </c>
      <c r="E2900" s="890">
        <v>509.87</v>
      </c>
      <c r="F2900" s="889"/>
      <c r="G2900" s="888">
        <v>20</v>
      </c>
      <c r="H2900" s="887">
        <f t="shared" si="183"/>
        <v>11</v>
      </c>
      <c r="I2900" s="887">
        <v>-22.8</v>
      </c>
      <c r="J2900" s="771">
        <f t="shared" si="184"/>
        <v>263.74</v>
      </c>
      <c r="K2900" s="887">
        <v>240.94</v>
      </c>
      <c r="L2900" s="772">
        <f t="shared" si="185"/>
        <v>268.93</v>
      </c>
    </row>
    <row r="2901" spans="2:12" ht="15.75" x14ac:dyDescent="0.25">
      <c r="B2901" s="893" t="s">
        <v>321</v>
      </c>
      <c r="C2901" s="892" t="s">
        <v>107</v>
      </c>
      <c r="D2901" s="891">
        <v>40359</v>
      </c>
      <c r="E2901" s="890">
        <v>35623.379999999997</v>
      </c>
      <c r="F2901" s="889"/>
      <c r="G2901" s="888">
        <v>20</v>
      </c>
      <c r="H2901" s="887">
        <f t="shared" si="183"/>
        <v>11</v>
      </c>
      <c r="I2901" s="887">
        <v>-1590.72</v>
      </c>
      <c r="J2901" s="771">
        <f t="shared" si="184"/>
        <v>18407.7</v>
      </c>
      <c r="K2901" s="887">
        <v>16816.98</v>
      </c>
      <c r="L2901" s="772">
        <f t="shared" si="185"/>
        <v>18806.399999999998</v>
      </c>
    </row>
    <row r="2902" spans="2:12" ht="15.75" x14ac:dyDescent="0.25">
      <c r="B2902" s="893" t="s">
        <v>321</v>
      </c>
      <c r="C2902" s="892" t="s">
        <v>107</v>
      </c>
      <c r="D2902" s="891">
        <v>40359</v>
      </c>
      <c r="E2902" s="890">
        <v>175.54</v>
      </c>
      <c r="F2902" s="889"/>
      <c r="G2902" s="888">
        <v>20</v>
      </c>
      <c r="H2902" s="887">
        <f t="shared" si="183"/>
        <v>11</v>
      </c>
      <c r="I2902" s="887">
        <v>-7.92</v>
      </c>
      <c r="J2902" s="771">
        <f t="shared" si="184"/>
        <v>90.59</v>
      </c>
      <c r="K2902" s="887">
        <v>82.67</v>
      </c>
      <c r="L2902" s="772">
        <f t="shared" si="185"/>
        <v>92.86999999999999</v>
      </c>
    </row>
    <row r="2903" spans="2:12" ht="15.75" x14ac:dyDescent="0.25">
      <c r="B2903" s="893" t="s">
        <v>321</v>
      </c>
      <c r="C2903" s="892" t="s">
        <v>107</v>
      </c>
      <c r="D2903" s="891">
        <v>40359</v>
      </c>
      <c r="E2903" s="890">
        <v>3583.14</v>
      </c>
      <c r="F2903" s="889"/>
      <c r="G2903" s="888">
        <v>20</v>
      </c>
      <c r="H2903" s="887">
        <f t="shared" si="183"/>
        <v>11</v>
      </c>
      <c r="I2903" s="887">
        <v>-160.07999999999998</v>
      </c>
      <c r="J2903" s="771">
        <f t="shared" si="184"/>
        <v>1851.3899999999999</v>
      </c>
      <c r="K2903" s="887">
        <v>1691.31</v>
      </c>
      <c r="L2903" s="772">
        <f t="shared" si="185"/>
        <v>1891.83</v>
      </c>
    </row>
    <row r="2904" spans="2:12" ht="15.75" x14ac:dyDescent="0.25">
      <c r="B2904" s="893" t="s">
        <v>321</v>
      </c>
      <c r="C2904" s="892" t="s">
        <v>107</v>
      </c>
      <c r="D2904" s="891">
        <v>40359</v>
      </c>
      <c r="E2904" s="890">
        <v>31.39</v>
      </c>
      <c r="F2904" s="889"/>
      <c r="G2904" s="888">
        <v>20</v>
      </c>
      <c r="H2904" s="887">
        <f t="shared" si="183"/>
        <v>11</v>
      </c>
      <c r="I2904" s="887">
        <v>-1.44</v>
      </c>
      <c r="J2904" s="771">
        <f t="shared" si="184"/>
        <v>16.47</v>
      </c>
      <c r="K2904" s="887">
        <v>15.03</v>
      </c>
      <c r="L2904" s="772">
        <f t="shared" si="185"/>
        <v>16.36</v>
      </c>
    </row>
    <row r="2905" spans="2:12" ht="15.75" x14ac:dyDescent="0.25">
      <c r="B2905" s="893" t="s">
        <v>321</v>
      </c>
      <c r="C2905" s="892" t="s">
        <v>107</v>
      </c>
      <c r="D2905" s="891">
        <v>40359</v>
      </c>
      <c r="E2905" s="890">
        <v>617.12</v>
      </c>
      <c r="F2905" s="889"/>
      <c r="G2905" s="888">
        <v>20</v>
      </c>
      <c r="H2905" s="887">
        <f t="shared" si="183"/>
        <v>11</v>
      </c>
      <c r="I2905" s="887">
        <v>-27.6</v>
      </c>
      <c r="J2905" s="771">
        <f t="shared" si="184"/>
        <v>319.09000000000003</v>
      </c>
      <c r="K2905" s="887">
        <v>291.49</v>
      </c>
      <c r="L2905" s="772">
        <f t="shared" si="185"/>
        <v>325.63</v>
      </c>
    </row>
    <row r="2906" spans="2:12" ht="15.75" x14ac:dyDescent="0.25">
      <c r="B2906" s="893" t="s">
        <v>321</v>
      </c>
      <c r="C2906" s="892" t="s">
        <v>107</v>
      </c>
      <c r="D2906" s="891">
        <v>40359</v>
      </c>
      <c r="E2906" s="890">
        <v>161.61000000000001</v>
      </c>
      <c r="F2906" s="889"/>
      <c r="G2906" s="888">
        <v>20</v>
      </c>
      <c r="H2906" s="887">
        <f t="shared" si="183"/>
        <v>11</v>
      </c>
      <c r="I2906" s="887">
        <v>-7.1999999999999993</v>
      </c>
      <c r="J2906" s="771">
        <f t="shared" si="184"/>
        <v>83.37</v>
      </c>
      <c r="K2906" s="887">
        <v>76.17</v>
      </c>
      <c r="L2906" s="772">
        <f t="shared" si="185"/>
        <v>85.440000000000012</v>
      </c>
    </row>
    <row r="2907" spans="2:12" ht="15.75" x14ac:dyDescent="0.25">
      <c r="B2907" s="893" t="s">
        <v>321</v>
      </c>
      <c r="C2907" s="892" t="s">
        <v>107</v>
      </c>
      <c r="D2907" s="891">
        <v>40359</v>
      </c>
      <c r="E2907" s="890">
        <v>684.98</v>
      </c>
      <c r="F2907" s="889"/>
      <c r="G2907" s="888">
        <v>20</v>
      </c>
      <c r="H2907" s="887">
        <f t="shared" si="183"/>
        <v>11</v>
      </c>
      <c r="I2907" s="887">
        <v>-33.36</v>
      </c>
      <c r="J2907" s="771">
        <f t="shared" si="184"/>
        <v>378.23</v>
      </c>
      <c r="K2907" s="887">
        <v>344.87</v>
      </c>
      <c r="L2907" s="772">
        <f t="shared" si="185"/>
        <v>340.11</v>
      </c>
    </row>
    <row r="2908" spans="2:12" ht="15.75" x14ac:dyDescent="0.25">
      <c r="B2908" s="893" t="s">
        <v>321</v>
      </c>
      <c r="C2908" s="892" t="s">
        <v>107</v>
      </c>
      <c r="D2908" s="891">
        <v>40359</v>
      </c>
      <c r="E2908" s="890">
        <v>357.18</v>
      </c>
      <c r="F2908" s="889"/>
      <c r="G2908" s="888">
        <v>20</v>
      </c>
      <c r="H2908" s="887">
        <f t="shared" si="183"/>
        <v>11</v>
      </c>
      <c r="I2908" s="887">
        <v>-15.96</v>
      </c>
      <c r="J2908" s="771">
        <f t="shared" si="184"/>
        <v>184.65</v>
      </c>
      <c r="K2908" s="887">
        <v>168.69</v>
      </c>
      <c r="L2908" s="772">
        <f t="shared" si="185"/>
        <v>188.49</v>
      </c>
    </row>
    <row r="2909" spans="2:12" ht="15.75" x14ac:dyDescent="0.25">
      <c r="B2909" s="893" t="s">
        <v>321</v>
      </c>
      <c r="C2909" s="892" t="s">
        <v>107</v>
      </c>
      <c r="D2909" s="891">
        <v>40359</v>
      </c>
      <c r="E2909" s="890">
        <v>5791.53</v>
      </c>
      <c r="F2909" s="889"/>
      <c r="G2909" s="888">
        <v>20</v>
      </c>
      <c r="H2909" s="887">
        <f t="shared" si="183"/>
        <v>11</v>
      </c>
      <c r="I2909" s="887">
        <v>-258.60000000000002</v>
      </c>
      <c r="J2909" s="771">
        <f t="shared" si="184"/>
        <v>2992.56</v>
      </c>
      <c r="K2909" s="887">
        <v>2733.96</v>
      </c>
      <c r="L2909" s="772">
        <f t="shared" si="185"/>
        <v>3057.5699999999997</v>
      </c>
    </row>
    <row r="2910" spans="2:12" ht="15.75" x14ac:dyDescent="0.25">
      <c r="B2910" s="893" t="s">
        <v>321</v>
      </c>
      <c r="C2910" s="892" t="s">
        <v>107</v>
      </c>
      <c r="D2910" s="891">
        <v>40359</v>
      </c>
      <c r="E2910" s="890">
        <v>11015.37</v>
      </c>
      <c r="F2910" s="889"/>
      <c r="G2910" s="888">
        <v>20</v>
      </c>
      <c r="H2910" s="887">
        <f t="shared" si="183"/>
        <v>11</v>
      </c>
      <c r="I2910" s="887">
        <v>-491.88</v>
      </c>
      <c r="J2910" s="771">
        <f t="shared" si="184"/>
        <v>5692.02</v>
      </c>
      <c r="K2910" s="887">
        <v>5200.1400000000003</v>
      </c>
      <c r="L2910" s="772">
        <f t="shared" si="185"/>
        <v>5815.2300000000005</v>
      </c>
    </row>
    <row r="2911" spans="2:12" ht="15.75" x14ac:dyDescent="0.25">
      <c r="B2911" s="893" t="s">
        <v>321</v>
      </c>
      <c r="C2911" s="892" t="s">
        <v>107</v>
      </c>
      <c r="D2911" s="891">
        <v>40359</v>
      </c>
      <c r="E2911" s="890">
        <v>2350.09</v>
      </c>
      <c r="F2911" s="889"/>
      <c r="G2911" s="888">
        <v>20</v>
      </c>
      <c r="H2911" s="887">
        <f t="shared" si="183"/>
        <v>11</v>
      </c>
      <c r="I2911" s="887">
        <v>-105</v>
      </c>
      <c r="J2911" s="771">
        <f t="shared" si="184"/>
        <v>1214.4100000000001</v>
      </c>
      <c r="K2911" s="887">
        <v>1109.4100000000001</v>
      </c>
      <c r="L2911" s="772">
        <f t="shared" si="185"/>
        <v>1240.68</v>
      </c>
    </row>
    <row r="2912" spans="2:12" ht="15.75" x14ac:dyDescent="0.25">
      <c r="B2912" s="893" t="s">
        <v>321</v>
      </c>
      <c r="C2912" s="892" t="s">
        <v>107</v>
      </c>
      <c r="D2912" s="891">
        <v>40359</v>
      </c>
      <c r="E2912" s="890">
        <v>4781.45</v>
      </c>
      <c r="F2912" s="889"/>
      <c r="G2912" s="888">
        <v>20</v>
      </c>
      <c r="H2912" s="887">
        <f t="shared" si="183"/>
        <v>11</v>
      </c>
      <c r="I2912" s="887">
        <v>-213.48</v>
      </c>
      <c r="J2912" s="771">
        <f t="shared" si="184"/>
        <v>2470.4499999999998</v>
      </c>
      <c r="K2912" s="887">
        <v>2256.9699999999998</v>
      </c>
      <c r="L2912" s="772">
        <f t="shared" si="185"/>
        <v>2524.48</v>
      </c>
    </row>
    <row r="2913" spans="2:12" ht="15.75" x14ac:dyDescent="0.25">
      <c r="B2913" s="893" t="s">
        <v>321</v>
      </c>
      <c r="C2913" s="892" t="s">
        <v>107</v>
      </c>
      <c r="D2913" s="891">
        <v>40359</v>
      </c>
      <c r="E2913" s="890">
        <v>696.73</v>
      </c>
      <c r="F2913" s="889"/>
      <c r="G2913" s="888">
        <v>20</v>
      </c>
      <c r="H2913" s="887">
        <f t="shared" si="183"/>
        <v>11</v>
      </c>
      <c r="I2913" s="887">
        <v>-31.08</v>
      </c>
      <c r="J2913" s="771">
        <f t="shared" si="184"/>
        <v>359.76</v>
      </c>
      <c r="K2913" s="887">
        <v>328.68</v>
      </c>
      <c r="L2913" s="772">
        <f t="shared" si="185"/>
        <v>368.05</v>
      </c>
    </row>
    <row r="2914" spans="2:12" ht="15.75" x14ac:dyDescent="0.25">
      <c r="B2914" s="893" t="s">
        <v>321</v>
      </c>
      <c r="C2914" s="892" t="s">
        <v>107</v>
      </c>
      <c r="D2914" s="891">
        <v>40359</v>
      </c>
      <c r="E2914" s="890">
        <v>345.12</v>
      </c>
      <c r="F2914" s="889"/>
      <c r="G2914" s="888">
        <v>20</v>
      </c>
      <c r="H2914" s="887">
        <f t="shared" si="183"/>
        <v>11</v>
      </c>
      <c r="I2914" s="887">
        <v>-15.48</v>
      </c>
      <c r="J2914" s="771">
        <f t="shared" si="184"/>
        <v>178.32</v>
      </c>
      <c r="K2914" s="887">
        <v>162.84</v>
      </c>
      <c r="L2914" s="772">
        <f t="shared" si="185"/>
        <v>182.28</v>
      </c>
    </row>
    <row r="2915" spans="2:12" ht="15.75" x14ac:dyDescent="0.25">
      <c r="B2915" s="893" t="s">
        <v>321</v>
      </c>
      <c r="C2915" s="892" t="s">
        <v>107</v>
      </c>
      <c r="D2915" s="891">
        <v>40359</v>
      </c>
      <c r="E2915" s="890">
        <v>1257.45</v>
      </c>
      <c r="F2915" s="889"/>
      <c r="G2915" s="888">
        <v>20</v>
      </c>
      <c r="H2915" s="887">
        <f t="shared" si="183"/>
        <v>11</v>
      </c>
      <c r="I2915" s="887">
        <v>-56.16</v>
      </c>
      <c r="J2915" s="771">
        <f t="shared" si="184"/>
        <v>649.82999999999993</v>
      </c>
      <c r="K2915" s="887">
        <v>593.66999999999996</v>
      </c>
      <c r="L2915" s="772">
        <f t="shared" si="185"/>
        <v>663.78000000000009</v>
      </c>
    </row>
    <row r="2916" spans="2:12" ht="15.75" x14ac:dyDescent="0.25">
      <c r="B2916" s="893" t="s">
        <v>321</v>
      </c>
      <c r="C2916" s="892" t="s">
        <v>107</v>
      </c>
      <c r="D2916" s="891">
        <v>40359</v>
      </c>
      <c r="E2916" s="890">
        <v>43.86</v>
      </c>
      <c r="F2916" s="889"/>
      <c r="G2916" s="888">
        <v>20</v>
      </c>
      <c r="H2916" s="887">
        <f t="shared" si="183"/>
        <v>11</v>
      </c>
      <c r="I2916" s="887">
        <v>-2.04</v>
      </c>
      <c r="J2916" s="771">
        <f t="shared" si="184"/>
        <v>22.54</v>
      </c>
      <c r="K2916" s="887">
        <v>20.5</v>
      </c>
      <c r="L2916" s="772">
        <f t="shared" si="185"/>
        <v>23.36</v>
      </c>
    </row>
    <row r="2917" spans="2:12" ht="15.75" x14ac:dyDescent="0.25">
      <c r="B2917" s="893" t="s">
        <v>321</v>
      </c>
      <c r="C2917" s="892" t="s">
        <v>107</v>
      </c>
      <c r="D2917" s="891">
        <v>40359</v>
      </c>
      <c r="E2917" s="890">
        <v>26704.44</v>
      </c>
      <c r="F2917" s="889"/>
      <c r="G2917" s="888">
        <v>20</v>
      </c>
      <c r="H2917" s="887">
        <f t="shared" si="183"/>
        <v>11</v>
      </c>
      <c r="I2917" s="887">
        <v>-1192.44</v>
      </c>
      <c r="J2917" s="771">
        <f t="shared" si="184"/>
        <v>13798.87</v>
      </c>
      <c r="K2917" s="887">
        <v>12606.43</v>
      </c>
      <c r="L2917" s="772">
        <f t="shared" si="185"/>
        <v>14098.009999999998</v>
      </c>
    </row>
    <row r="2918" spans="2:12" ht="15.75" x14ac:dyDescent="0.25">
      <c r="B2918" s="893" t="s">
        <v>321</v>
      </c>
      <c r="C2918" s="892" t="s">
        <v>107</v>
      </c>
      <c r="D2918" s="891">
        <v>40359</v>
      </c>
      <c r="E2918" s="890">
        <v>6125.37</v>
      </c>
      <c r="F2918" s="889"/>
      <c r="G2918" s="888">
        <v>20</v>
      </c>
      <c r="H2918" s="887">
        <f t="shared" si="183"/>
        <v>11</v>
      </c>
      <c r="I2918" s="887">
        <v>-273.60000000000002</v>
      </c>
      <c r="J2918" s="771">
        <f t="shared" si="184"/>
        <v>3165.0099999999998</v>
      </c>
      <c r="K2918" s="887">
        <v>2891.41</v>
      </c>
      <c r="L2918" s="772">
        <f t="shared" si="185"/>
        <v>3233.96</v>
      </c>
    </row>
    <row r="2919" spans="2:12" ht="15.75" x14ac:dyDescent="0.25">
      <c r="B2919" s="893" t="s">
        <v>321</v>
      </c>
      <c r="C2919" s="892" t="s">
        <v>107</v>
      </c>
      <c r="D2919" s="891">
        <v>40359</v>
      </c>
      <c r="E2919" s="890">
        <v>2787.87</v>
      </c>
      <c r="F2919" s="889"/>
      <c r="G2919" s="888">
        <v>20</v>
      </c>
      <c r="H2919" s="887">
        <f t="shared" si="183"/>
        <v>11</v>
      </c>
      <c r="I2919" s="887">
        <v>-124.56</v>
      </c>
      <c r="J2919" s="771">
        <f t="shared" si="184"/>
        <v>1440.52</v>
      </c>
      <c r="K2919" s="887">
        <v>1315.96</v>
      </c>
      <c r="L2919" s="772">
        <f t="shared" si="185"/>
        <v>1471.9099999999999</v>
      </c>
    </row>
    <row r="2920" spans="2:12" ht="15.75" x14ac:dyDescent="0.25">
      <c r="B2920" s="893" t="s">
        <v>321</v>
      </c>
      <c r="C2920" s="892" t="s">
        <v>107</v>
      </c>
      <c r="D2920" s="891">
        <v>40359</v>
      </c>
      <c r="E2920" s="890">
        <v>1355.9</v>
      </c>
      <c r="F2920" s="889"/>
      <c r="G2920" s="888">
        <v>20</v>
      </c>
      <c r="H2920" s="887">
        <f t="shared" si="183"/>
        <v>11</v>
      </c>
      <c r="I2920" s="887">
        <v>-60.599999999999994</v>
      </c>
      <c r="J2920" s="771">
        <f t="shared" si="184"/>
        <v>700.74</v>
      </c>
      <c r="K2920" s="887">
        <v>640.14</v>
      </c>
      <c r="L2920" s="772">
        <f t="shared" si="185"/>
        <v>715.7600000000001</v>
      </c>
    </row>
    <row r="2921" spans="2:12" ht="15.75" x14ac:dyDescent="0.25">
      <c r="B2921" s="893" t="s">
        <v>321</v>
      </c>
      <c r="C2921" s="892" t="s">
        <v>107</v>
      </c>
      <c r="D2921" s="891">
        <v>40359</v>
      </c>
      <c r="E2921" s="890">
        <v>3363.73</v>
      </c>
      <c r="F2921" s="889"/>
      <c r="G2921" s="888">
        <v>20</v>
      </c>
      <c r="H2921" s="887">
        <f t="shared" si="183"/>
        <v>11</v>
      </c>
      <c r="I2921" s="887">
        <v>-150.24</v>
      </c>
      <c r="J2921" s="771">
        <f t="shared" si="184"/>
        <v>1738.38</v>
      </c>
      <c r="K2921" s="887">
        <v>1588.14</v>
      </c>
      <c r="L2921" s="772">
        <f t="shared" si="185"/>
        <v>1775.59</v>
      </c>
    </row>
    <row r="2922" spans="2:12" ht="15.75" x14ac:dyDescent="0.25">
      <c r="B2922" s="893" t="s">
        <v>321</v>
      </c>
      <c r="C2922" s="892" t="s">
        <v>107</v>
      </c>
      <c r="D2922" s="891">
        <v>40359</v>
      </c>
      <c r="E2922" s="890">
        <v>261.64999999999998</v>
      </c>
      <c r="F2922" s="889"/>
      <c r="G2922" s="888">
        <v>20</v>
      </c>
      <c r="H2922" s="887">
        <f t="shared" si="183"/>
        <v>11</v>
      </c>
      <c r="I2922" s="887">
        <v>-11.76</v>
      </c>
      <c r="J2922" s="771">
        <f t="shared" si="184"/>
        <v>135.13</v>
      </c>
      <c r="K2922" s="887">
        <v>123.37</v>
      </c>
      <c r="L2922" s="772">
        <f t="shared" si="185"/>
        <v>138.27999999999997</v>
      </c>
    </row>
    <row r="2923" spans="2:12" ht="15.75" x14ac:dyDescent="0.25">
      <c r="B2923" s="893" t="s">
        <v>321</v>
      </c>
      <c r="C2923" s="892" t="s">
        <v>107</v>
      </c>
      <c r="D2923" s="891">
        <v>40359</v>
      </c>
      <c r="E2923" s="890">
        <v>14031.9</v>
      </c>
      <c r="F2923" s="889"/>
      <c r="G2923" s="888">
        <v>20</v>
      </c>
      <c r="H2923" s="887">
        <f t="shared" si="183"/>
        <v>11</v>
      </c>
      <c r="I2923" s="887">
        <v>-626.64</v>
      </c>
      <c r="J2923" s="771">
        <f t="shared" si="184"/>
        <v>7250.63</v>
      </c>
      <c r="K2923" s="887">
        <v>6623.99</v>
      </c>
      <c r="L2923" s="772">
        <f t="shared" si="185"/>
        <v>7407.91</v>
      </c>
    </row>
    <row r="2924" spans="2:12" ht="15.75" x14ac:dyDescent="0.25">
      <c r="B2924" s="893" t="s">
        <v>321</v>
      </c>
      <c r="C2924" s="892" t="s">
        <v>107</v>
      </c>
      <c r="D2924" s="891">
        <v>40359</v>
      </c>
      <c r="E2924" s="890">
        <v>1770.88</v>
      </c>
      <c r="F2924" s="889"/>
      <c r="G2924" s="888">
        <v>20</v>
      </c>
      <c r="H2924" s="887">
        <f t="shared" si="183"/>
        <v>11</v>
      </c>
      <c r="I2924" s="887">
        <v>-79.08</v>
      </c>
      <c r="J2924" s="771">
        <f t="shared" si="184"/>
        <v>915.09</v>
      </c>
      <c r="K2924" s="887">
        <v>836.01</v>
      </c>
      <c r="L2924" s="772">
        <f t="shared" si="185"/>
        <v>934.87000000000012</v>
      </c>
    </row>
    <row r="2925" spans="2:12" ht="15.75" x14ac:dyDescent="0.25">
      <c r="B2925" s="893" t="s">
        <v>321</v>
      </c>
      <c r="C2925" s="892" t="s">
        <v>107</v>
      </c>
      <c r="D2925" s="891">
        <v>40359</v>
      </c>
      <c r="E2925" s="890">
        <v>1719.58</v>
      </c>
      <c r="F2925" s="889"/>
      <c r="G2925" s="888">
        <v>20</v>
      </c>
      <c r="H2925" s="887">
        <f t="shared" si="183"/>
        <v>11</v>
      </c>
      <c r="I2925" s="887">
        <v>-76.800000000000011</v>
      </c>
      <c r="J2925" s="771">
        <f t="shared" si="184"/>
        <v>888.7</v>
      </c>
      <c r="K2925" s="887">
        <v>811.9</v>
      </c>
      <c r="L2925" s="772">
        <f t="shared" si="185"/>
        <v>907.68</v>
      </c>
    </row>
    <row r="2926" spans="2:12" ht="15.75" x14ac:dyDescent="0.25">
      <c r="B2926" s="893" t="s">
        <v>321</v>
      </c>
      <c r="C2926" s="892" t="s">
        <v>107</v>
      </c>
      <c r="D2926" s="891">
        <v>40359</v>
      </c>
      <c r="E2926" s="890">
        <v>141.72999999999999</v>
      </c>
      <c r="F2926" s="889"/>
      <c r="G2926" s="888">
        <v>20</v>
      </c>
      <c r="H2926" s="887">
        <f t="shared" si="183"/>
        <v>11</v>
      </c>
      <c r="I2926" s="887">
        <v>-6.36</v>
      </c>
      <c r="J2926" s="771">
        <f t="shared" si="184"/>
        <v>73.53</v>
      </c>
      <c r="K2926" s="887">
        <v>67.17</v>
      </c>
      <c r="L2926" s="772">
        <f t="shared" si="185"/>
        <v>74.559999999999988</v>
      </c>
    </row>
    <row r="2927" spans="2:12" ht="15.75" x14ac:dyDescent="0.25">
      <c r="B2927" s="893" t="s">
        <v>321</v>
      </c>
      <c r="C2927" s="892" t="s">
        <v>107</v>
      </c>
      <c r="D2927" s="891">
        <v>40359</v>
      </c>
      <c r="E2927" s="890">
        <v>5298.88</v>
      </c>
      <c r="F2927" s="889"/>
      <c r="G2927" s="888">
        <v>20</v>
      </c>
      <c r="H2927" s="887">
        <f t="shared" si="183"/>
        <v>11</v>
      </c>
      <c r="I2927" s="887">
        <v>-236.64</v>
      </c>
      <c r="J2927" s="771">
        <f t="shared" si="184"/>
        <v>2738.33</v>
      </c>
      <c r="K2927" s="887">
        <v>2501.69</v>
      </c>
      <c r="L2927" s="772">
        <f t="shared" si="185"/>
        <v>2797.19</v>
      </c>
    </row>
    <row r="2928" spans="2:12" ht="15.75" x14ac:dyDescent="0.25">
      <c r="B2928" s="893" t="s">
        <v>321</v>
      </c>
      <c r="C2928" s="892" t="s">
        <v>107</v>
      </c>
      <c r="D2928" s="891">
        <v>40359</v>
      </c>
      <c r="E2928" s="890">
        <v>6582.42</v>
      </c>
      <c r="F2928" s="889"/>
      <c r="G2928" s="888">
        <v>20</v>
      </c>
      <c r="H2928" s="887">
        <f t="shared" si="183"/>
        <v>11</v>
      </c>
      <c r="I2928" s="887">
        <v>-294</v>
      </c>
      <c r="J2928" s="771">
        <f t="shared" si="184"/>
        <v>3401.26</v>
      </c>
      <c r="K2928" s="887">
        <v>3107.26</v>
      </c>
      <c r="L2928" s="772">
        <f t="shared" si="185"/>
        <v>3475.16</v>
      </c>
    </row>
    <row r="2929" spans="2:12" ht="15.75" x14ac:dyDescent="0.25">
      <c r="B2929" s="893" t="s">
        <v>321</v>
      </c>
      <c r="C2929" s="892" t="s">
        <v>107</v>
      </c>
      <c r="D2929" s="891">
        <v>40359</v>
      </c>
      <c r="E2929" s="890">
        <v>445.17</v>
      </c>
      <c r="F2929" s="889"/>
      <c r="G2929" s="888">
        <v>20</v>
      </c>
      <c r="H2929" s="887">
        <f t="shared" si="183"/>
        <v>11</v>
      </c>
      <c r="I2929" s="887">
        <v>-19.920000000000002</v>
      </c>
      <c r="J2929" s="771">
        <f t="shared" si="184"/>
        <v>230.25</v>
      </c>
      <c r="K2929" s="887">
        <v>210.33</v>
      </c>
      <c r="L2929" s="772">
        <f t="shared" si="185"/>
        <v>234.84</v>
      </c>
    </row>
    <row r="2930" spans="2:12" ht="15.75" x14ac:dyDescent="0.25">
      <c r="B2930" s="893" t="s">
        <v>321</v>
      </c>
      <c r="C2930" s="892" t="s">
        <v>107</v>
      </c>
      <c r="D2930" s="891">
        <v>40359</v>
      </c>
      <c r="E2930" s="890">
        <v>337.62</v>
      </c>
      <c r="F2930" s="889"/>
      <c r="G2930" s="888">
        <v>20</v>
      </c>
      <c r="H2930" s="887">
        <f t="shared" si="183"/>
        <v>11</v>
      </c>
      <c r="I2930" s="887">
        <v>-15.120000000000001</v>
      </c>
      <c r="J2930" s="771">
        <f t="shared" si="184"/>
        <v>174.66</v>
      </c>
      <c r="K2930" s="887">
        <v>159.54</v>
      </c>
      <c r="L2930" s="772">
        <f t="shared" si="185"/>
        <v>178.08</v>
      </c>
    </row>
    <row r="2931" spans="2:12" ht="15.75" x14ac:dyDescent="0.25">
      <c r="B2931" s="893" t="s">
        <v>321</v>
      </c>
      <c r="C2931" s="892" t="s">
        <v>107</v>
      </c>
      <c r="D2931" s="891">
        <v>40359</v>
      </c>
      <c r="E2931" s="890">
        <v>692.33</v>
      </c>
      <c r="F2931" s="889"/>
      <c r="G2931" s="888">
        <v>20</v>
      </c>
      <c r="H2931" s="887">
        <f t="shared" si="183"/>
        <v>11</v>
      </c>
      <c r="I2931" s="887">
        <v>-30.96</v>
      </c>
      <c r="J2931" s="771">
        <f t="shared" si="184"/>
        <v>357.94</v>
      </c>
      <c r="K2931" s="887">
        <v>326.98</v>
      </c>
      <c r="L2931" s="772">
        <f t="shared" si="185"/>
        <v>365.35</v>
      </c>
    </row>
    <row r="2932" spans="2:12" ht="15.75" x14ac:dyDescent="0.25">
      <c r="B2932" s="893" t="s">
        <v>321</v>
      </c>
      <c r="C2932" s="892" t="s">
        <v>107</v>
      </c>
      <c r="D2932" s="891">
        <v>40359</v>
      </c>
      <c r="E2932" s="890">
        <v>82.92</v>
      </c>
      <c r="F2932" s="889"/>
      <c r="G2932" s="888">
        <v>20</v>
      </c>
      <c r="H2932" s="887">
        <f t="shared" si="183"/>
        <v>11</v>
      </c>
      <c r="I2932" s="887">
        <v>-3.7199999999999998</v>
      </c>
      <c r="J2932" s="771">
        <f t="shared" si="184"/>
        <v>43.01</v>
      </c>
      <c r="K2932" s="887">
        <v>39.29</v>
      </c>
      <c r="L2932" s="772">
        <f t="shared" si="185"/>
        <v>43.63</v>
      </c>
    </row>
    <row r="2933" spans="2:12" ht="15.75" x14ac:dyDescent="0.25">
      <c r="B2933" s="893" t="s">
        <v>321</v>
      </c>
      <c r="C2933" s="892" t="s">
        <v>107</v>
      </c>
      <c r="D2933" s="891">
        <v>40359</v>
      </c>
      <c r="E2933" s="890">
        <v>22.6</v>
      </c>
      <c r="F2933" s="889"/>
      <c r="G2933" s="888">
        <v>20</v>
      </c>
      <c r="H2933" s="887">
        <f t="shared" si="183"/>
        <v>11</v>
      </c>
      <c r="I2933" s="887">
        <v>-1.08</v>
      </c>
      <c r="J2933" s="771">
        <f t="shared" si="184"/>
        <v>11.65</v>
      </c>
      <c r="K2933" s="887">
        <v>10.57</v>
      </c>
      <c r="L2933" s="772">
        <f t="shared" si="185"/>
        <v>12.030000000000001</v>
      </c>
    </row>
    <row r="2934" spans="2:12" ht="15.75" x14ac:dyDescent="0.25">
      <c r="B2934" s="893" t="s">
        <v>321</v>
      </c>
      <c r="C2934" s="892" t="s">
        <v>107</v>
      </c>
      <c r="D2934" s="891">
        <v>40359</v>
      </c>
      <c r="E2934" s="890">
        <v>322.93</v>
      </c>
      <c r="F2934" s="889"/>
      <c r="G2934" s="888">
        <v>20</v>
      </c>
      <c r="H2934" s="887">
        <f t="shared" si="183"/>
        <v>11</v>
      </c>
      <c r="I2934" s="887">
        <v>-14.399999999999999</v>
      </c>
      <c r="J2934" s="771">
        <f t="shared" si="184"/>
        <v>166.71</v>
      </c>
      <c r="K2934" s="887">
        <v>152.31</v>
      </c>
      <c r="L2934" s="772">
        <f t="shared" si="185"/>
        <v>170.62</v>
      </c>
    </row>
    <row r="2935" spans="2:12" ht="15.75" x14ac:dyDescent="0.25">
      <c r="B2935" s="893" t="s">
        <v>321</v>
      </c>
      <c r="C2935" s="892" t="s">
        <v>107</v>
      </c>
      <c r="D2935" s="891">
        <v>40359</v>
      </c>
      <c r="E2935" s="890">
        <v>1021.05</v>
      </c>
      <c r="F2935" s="889"/>
      <c r="G2935" s="888">
        <v>20</v>
      </c>
      <c r="H2935" s="887">
        <f t="shared" si="183"/>
        <v>11</v>
      </c>
      <c r="I2935" s="887">
        <v>-45.6</v>
      </c>
      <c r="J2935" s="771">
        <f t="shared" si="184"/>
        <v>527.66</v>
      </c>
      <c r="K2935" s="887">
        <v>482.06</v>
      </c>
      <c r="L2935" s="772">
        <f t="shared" si="185"/>
        <v>538.99</v>
      </c>
    </row>
    <row r="2936" spans="2:12" ht="15.75" x14ac:dyDescent="0.25">
      <c r="B2936" s="893" t="s">
        <v>321</v>
      </c>
      <c r="C2936" s="892" t="s">
        <v>107</v>
      </c>
      <c r="D2936" s="891">
        <v>40359</v>
      </c>
      <c r="E2936" s="890">
        <v>652.04</v>
      </c>
      <c r="F2936" s="889"/>
      <c r="G2936" s="888">
        <v>20</v>
      </c>
      <c r="H2936" s="887">
        <f t="shared" si="183"/>
        <v>11</v>
      </c>
      <c r="I2936" s="887">
        <v>-29.160000000000004</v>
      </c>
      <c r="J2936" s="771">
        <f t="shared" si="184"/>
        <v>337.13000000000005</v>
      </c>
      <c r="K2936" s="887">
        <v>307.97000000000003</v>
      </c>
      <c r="L2936" s="772">
        <f t="shared" si="185"/>
        <v>344.06999999999994</v>
      </c>
    </row>
    <row r="2937" spans="2:12" ht="15.75" x14ac:dyDescent="0.25">
      <c r="B2937" s="893" t="s">
        <v>321</v>
      </c>
      <c r="C2937" s="892" t="s">
        <v>107</v>
      </c>
      <c r="D2937" s="891">
        <v>40359</v>
      </c>
      <c r="E2937" s="890">
        <v>544.98</v>
      </c>
      <c r="F2937" s="889"/>
      <c r="G2937" s="888">
        <v>20</v>
      </c>
      <c r="H2937" s="887">
        <f t="shared" si="183"/>
        <v>11</v>
      </c>
      <c r="I2937" s="887">
        <v>-24.360000000000003</v>
      </c>
      <c r="J2937" s="771">
        <f t="shared" si="184"/>
        <v>281.83000000000004</v>
      </c>
      <c r="K2937" s="887">
        <v>257.47000000000003</v>
      </c>
      <c r="L2937" s="772">
        <f t="shared" si="185"/>
        <v>287.51</v>
      </c>
    </row>
    <row r="2938" spans="2:12" ht="15.75" x14ac:dyDescent="0.25">
      <c r="B2938" s="893" t="s">
        <v>321</v>
      </c>
      <c r="C2938" s="892" t="s">
        <v>107</v>
      </c>
      <c r="D2938" s="891">
        <v>40359</v>
      </c>
      <c r="E2938" s="890">
        <v>2075.0500000000002</v>
      </c>
      <c r="F2938" s="889"/>
      <c r="G2938" s="888">
        <v>20</v>
      </c>
      <c r="H2938" s="887">
        <f t="shared" si="183"/>
        <v>11</v>
      </c>
      <c r="I2938" s="887">
        <v>-92.64</v>
      </c>
      <c r="J2938" s="771">
        <f t="shared" si="184"/>
        <v>1072.0800000000002</v>
      </c>
      <c r="K2938" s="887">
        <v>979.44</v>
      </c>
      <c r="L2938" s="772">
        <f t="shared" si="185"/>
        <v>1095.6100000000001</v>
      </c>
    </row>
    <row r="2939" spans="2:12" ht="15.75" x14ac:dyDescent="0.25">
      <c r="B2939" s="893" t="s">
        <v>321</v>
      </c>
      <c r="C2939" s="892" t="s">
        <v>107</v>
      </c>
      <c r="D2939" s="891">
        <v>40359</v>
      </c>
      <c r="E2939" s="890">
        <v>1630.57</v>
      </c>
      <c r="F2939" s="889"/>
      <c r="G2939" s="888">
        <v>20</v>
      </c>
      <c r="H2939" s="887">
        <f t="shared" si="183"/>
        <v>11</v>
      </c>
      <c r="I2939" s="887">
        <v>-72.84</v>
      </c>
      <c r="J2939" s="771">
        <f t="shared" si="184"/>
        <v>842.81000000000006</v>
      </c>
      <c r="K2939" s="887">
        <v>769.97</v>
      </c>
      <c r="L2939" s="772">
        <f t="shared" si="185"/>
        <v>860.59999999999991</v>
      </c>
    </row>
    <row r="2940" spans="2:12" ht="15.75" x14ac:dyDescent="0.25">
      <c r="B2940" s="893" t="s">
        <v>321</v>
      </c>
      <c r="C2940" s="892" t="s">
        <v>107</v>
      </c>
      <c r="D2940" s="891">
        <v>40359</v>
      </c>
      <c r="E2940" s="890">
        <v>505.01</v>
      </c>
      <c r="F2940" s="889"/>
      <c r="G2940" s="888">
        <v>20</v>
      </c>
      <c r="H2940" s="887">
        <f t="shared" si="183"/>
        <v>11</v>
      </c>
      <c r="I2940" s="887">
        <v>-22.560000000000002</v>
      </c>
      <c r="J2940" s="771">
        <f t="shared" si="184"/>
        <v>261.02999999999997</v>
      </c>
      <c r="K2940" s="887">
        <v>238.47</v>
      </c>
      <c r="L2940" s="772">
        <f t="shared" si="185"/>
        <v>266.53999999999996</v>
      </c>
    </row>
    <row r="2941" spans="2:12" ht="15.75" x14ac:dyDescent="0.25">
      <c r="B2941" s="893" t="s">
        <v>321</v>
      </c>
      <c r="C2941" s="892" t="s">
        <v>107</v>
      </c>
      <c r="D2941" s="891">
        <v>40359</v>
      </c>
      <c r="E2941" s="890">
        <v>1502.46</v>
      </c>
      <c r="F2941" s="889"/>
      <c r="G2941" s="888">
        <v>20</v>
      </c>
      <c r="H2941" s="887">
        <f t="shared" si="183"/>
        <v>11</v>
      </c>
      <c r="I2941" s="887">
        <v>-67.08</v>
      </c>
      <c r="J2941" s="771">
        <f t="shared" si="184"/>
        <v>776.26</v>
      </c>
      <c r="K2941" s="887">
        <v>709.18</v>
      </c>
      <c r="L2941" s="772">
        <f t="shared" si="185"/>
        <v>793.28000000000009</v>
      </c>
    </row>
    <row r="2942" spans="2:12" ht="15.75" x14ac:dyDescent="0.25">
      <c r="B2942" s="893" t="s">
        <v>321</v>
      </c>
      <c r="C2942" s="892" t="s">
        <v>107</v>
      </c>
      <c r="D2942" s="891">
        <v>40359</v>
      </c>
      <c r="E2942" s="890">
        <v>124.72</v>
      </c>
      <c r="F2942" s="889"/>
      <c r="G2942" s="888">
        <v>20</v>
      </c>
      <c r="H2942" s="887">
        <f t="shared" si="183"/>
        <v>11</v>
      </c>
      <c r="I2942" s="887">
        <v>-6.12</v>
      </c>
      <c r="J2942" s="771">
        <f t="shared" si="184"/>
        <v>69.03</v>
      </c>
      <c r="K2942" s="887">
        <v>62.91</v>
      </c>
      <c r="L2942" s="772">
        <f t="shared" si="185"/>
        <v>61.81</v>
      </c>
    </row>
    <row r="2943" spans="2:12" ht="15.75" x14ac:dyDescent="0.25">
      <c r="B2943" s="893" t="s">
        <v>321</v>
      </c>
      <c r="C2943" s="892" t="s">
        <v>107</v>
      </c>
      <c r="D2943" s="891">
        <v>40390</v>
      </c>
      <c r="E2943" s="890">
        <v>143.57</v>
      </c>
      <c r="F2943" s="889"/>
      <c r="G2943" s="888">
        <v>20</v>
      </c>
      <c r="H2943" s="887">
        <f t="shared" si="183"/>
        <v>11</v>
      </c>
      <c r="I2943" s="887">
        <v>-6.36</v>
      </c>
      <c r="J2943" s="771">
        <f t="shared" si="184"/>
        <v>73.510000000000005</v>
      </c>
      <c r="K2943" s="887">
        <v>67.150000000000006</v>
      </c>
      <c r="L2943" s="772">
        <f t="shared" si="185"/>
        <v>76.419999999999987</v>
      </c>
    </row>
    <row r="2944" spans="2:12" ht="15.75" x14ac:dyDescent="0.25">
      <c r="B2944" s="893" t="s">
        <v>321</v>
      </c>
      <c r="C2944" s="892" t="s">
        <v>107</v>
      </c>
      <c r="D2944" s="891">
        <v>40390</v>
      </c>
      <c r="E2944" s="890">
        <v>190.73</v>
      </c>
      <c r="F2944" s="889"/>
      <c r="G2944" s="888">
        <v>20</v>
      </c>
      <c r="H2944" s="887">
        <f t="shared" si="183"/>
        <v>11</v>
      </c>
      <c r="I2944" s="887">
        <v>-8.52</v>
      </c>
      <c r="J2944" s="771">
        <f t="shared" si="184"/>
        <v>97.86</v>
      </c>
      <c r="K2944" s="887">
        <v>89.34</v>
      </c>
      <c r="L2944" s="772">
        <f t="shared" si="185"/>
        <v>101.38999999999999</v>
      </c>
    </row>
    <row r="2945" spans="2:12" ht="15.75" x14ac:dyDescent="0.25">
      <c r="B2945" s="893" t="s">
        <v>321</v>
      </c>
      <c r="C2945" s="892" t="s">
        <v>107</v>
      </c>
      <c r="D2945" s="891">
        <v>40390</v>
      </c>
      <c r="E2945" s="890">
        <v>1203.2</v>
      </c>
      <c r="F2945" s="889"/>
      <c r="G2945" s="888">
        <v>20</v>
      </c>
      <c r="H2945" s="887">
        <f t="shared" si="183"/>
        <v>11</v>
      </c>
      <c r="I2945" s="887">
        <v>-53.760000000000005</v>
      </c>
      <c r="J2945" s="771">
        <f t="shared" si="184"/>
        <v>617.47</v>
      </c>
      <c r="K2945" s="887">
        <v>563.71</v>
      </c>
      <c r="L2945" s="772">
        <f t="shared" si="185"/>
        <v>639.49</v>
      </c>
    </row>
    <row r="2946" spans="2:12" ht="15.75" x14ac:dyDescent="0.25">
      <c r="B2946" s="893" t="s">
        <v>321</v>
      </c>
      <c r="C2946" s="892" t="s">
        <v>107</v>
      </c>
      <c r="D2946" s="891">
        <v>40390</v>
      </c>
      <c r="E2946" s="890">
        <v>76.83</v>
      </c>
      <c r="F2946" s="889"/>
      <c r="G2946" s="888">
        <v>20</v>
      </c>
      <c r="H2946" s="887">
        <f t="shared" si="183"/>
        <v>11</v>
      </c>
      <c r="I2946" s="887">
        <v>-3.3600000000000003</v>
      </c>
      <c r="J2946" s="771">
        <f t="shared" si="184"/>
        <v>39.450000000000003</v>
      </c>
      <c r="K2946" s="887">
        <v>36.090000000000003</v>
      </c>
      <c r="L2946" s="772">
        <f t="shared" si="185"/>
        <v>40.739999999999995</v>
      </c>
    </row>
    <row r="2947" spans="2:12" ht="15.75" x14ac:dyDescent="0.25">
      <c r="B2947" s="893" t="s">
        <v>321</v>
      </c>
      <c r="C2947" s="892" t="s">
        <v>107</v>
      </c>
      <c r="D2947" s="891">
        <v>40390</v>
      </c>
      <c r="E2947" s="890">
        <v>190.73</v>
      </c>
      <c r="F2947" s="889"/>
      <c r="G2947" s="888">
        <v>20</v>
      </c>
      <c r="H2947" s="887">
        <f t="shared" si="183"/>
        <v>11</v>
      </c>
      <c r="I2947" s="887">
        <v>-8.52</v>
      </c>
      <c r="J2947" s="771">
        <f t="shared" si="184"/>
        <v>97.86</v>
      </c>
      <c r="K2947" s="887">
        <v>89.34</v>
      </c>
      <c r="L2947" s="772">
        <f t="shared" si="185"/>
        <v>101.38999999999999</v>
      </c>
    </row>
    <row r="2948" spans="2:12" ht="15.75" x14ac:dyDescent="0.25">
      <c r="B2948" s="893" t="s">
        <v>321</v>
      </c>
      <c r="C2948" s="892" t="s">
        <v>107</v>
      </c>
      <c r="D2948" s="891">
        <v>40390</v>
      </c>
      <c r="E2948" s="890">
        <v>124.72</v>
      </c>
      <c r="F2948" s="889"/>
      <c r="G2948" s="888">
        <v>20</v>
      </c>
      <c r="H2948" s="887">
        <f t="shared" si="183"/>
        <v>11</v>
      </c>
      <c r="I2948" s="887">
        <v>-6</v>
      </c>
      <c r="J2948" s="771">
        <f t="shared" si="184"/>
        <v>68.400000000000006</v>
      </c>
      <c r="K2948" s="887">
        <v>62.4</v>
      </c>
      <c r="L2948" s="772">
        <f t="shared" si="185"/>
        <v>62.32</v>
      </c>
    </row>
    <row r="2949" spans="2:12" ht="15.75" x14ac:dyDescent="0.25">
      <c r="B2949" s="893" t="s">
        <v>321</v>
      </c>
      <c r="C2949" s="892" t="s">
        <v>107</v>
      </c>
      <c r="D2949" s="891">
        <v>40390</v>
      </c>
      <c r="E2949" s="890">
        <v>129.79</v>
      </c>
      <c r="F2949" s="889"/>
      <c r="G2949" s="888">
        <v>20</v>
      </c>
      <c r="H2949" s="887">
        <f t="shared" si="183"/>
        <v>11</v>
      </c>
      <c r="I2949" s="887">
        <v>-6.24</v>
      </c>
      <c r="J2949" s="771">
        <f t="shared" si="184"/>
        <v>71.239999999999995</v>
      </c>
      <c r="K2949" s="887">
        <v>65</v>
      </c>
      <c r="L2949" s="772">
        <f t="shared" si="185"/>
        <v>64.789999999999992</v>
      </c>
    </row>
    <row r="2950" spans="2:12" ht="15.75" x14ac:dyDescent="0.25">
      <c r="B2950" s="893" t="s">
        <v>321</v>
      </c>
      <c r="C2950" s="892" t="s">
        <v>107</v>
      </c>
      <c r="D2950" s="891">
        <v>40390</v>
      </c>
      <c r="E2950" s="890">
        <v>387.16</v>
      </c>
      <c r="F2950" s="889"/>
      <c r="G2950" s="888">
        <v>20</v>
      </c>
      <c r="H2950" s="887">
        <f t="shared" si="183"/>
        <v>11</v>
      </c>
      <c r="I2950" s="887">
        <v>-17.28</v>
      </c>
      <c r="J2950" s="771">
        <f t="shared" si="184"/>
        <v>198.55</v>
      </c>
      <c r="K2950" s="887">
        <v>181.27</v>
      </c>
      <c r="L2950" s="772">
        <f t="shared" si="185"/>
        <v>205.89000000000001</v>
      </c>
    </row>
    <row r="2951" spans="2:12" ht="15.75" x14ac:dyDescent="0.25">
      <c r="B2951" s="893" t="s">
        <v>321</v>
      </c>
      <c r="C2951" s="892" t="s">
        <v>107</v>
      </c>
      <c r="D2951" s="891">
        <v>40390</v>
      </c>
      <c r="E2951" s="890">
        <v>783.91</v>
      </c>
      <c r="F2951" s="889"/>
      <c r="G2951" s="888">
        <v>20</v>
      </c>
      <c r="H2951" s="887">
        <f t="shared" si="183"/>
        <v>11</v>
      </c>
      <c r="I2951" s="887">
        <v>-35.04</v>
      </c>
      <c r="J2951" s="771">
        <f t="shared" si="184"/>
        <v>402.42</v>
      </c>
      <c r="K2951" s="887">
        <v>367.38</v>
      </c>
      <c r="L2951" s="772">
        <f t="shared" si="185"/>
        <v>416.53</v>
      </c>
    </row>
    <row r="2952" spans="2:12" ht="15.75" x14ac:dyDescent="0.25">
      <c r="B2952" s="893" t="s">
        <v>321</v>
      </c>
      <c r="C2952" s="892" t="s">
        <v>107</v>
      </c>
      <c r="D2952" s="891">
        <v>40390</v>
      </c>
      <c r="E2952" s="890">
        <v>379.03</v>
      </c>
      <c r="F2952" s="889"/>
      <c r="G2952" s="888">
        <v>20</v>
      </c>
      <c r="H2952" s="887">
        <f t="shared" ref="H2952:H3015" si="186">IF(E2952&lt;&gt;"",IF((TestEOY-D2952)/365&gt;G2952,G2952,ROUNDUP(((TestEOY-D2952)/365),0)),"")</f>
        <v>11</v>
      </c>
      <c r="I2952" s="887">
        <v>-16.919999999999998</v>
      </c>
      <c r="J2952" s="771">
        <f t="shared" ref="J2952:J3015" si="187">K2952-I2952</f>
        <v>193.91</v>
      </c>
      <c r="K2952" s="887">
        <v>176.99</v>
      </c>
      <c r="L2952" s="772">
        <f t="shared" ref="L2952:L3015" si="188">IFERROR(IF(K2952&gt;E2952,0,(+E2952-K2952))-F2952,"")</f>
        <v>202.03999999999996</v>
      </c>
    </row>
    <row r="2953" spans="2:12" ht="15.75" x14ac:dyDescent="0.25">
      <c r="B2953" s="893" t="s">
        <v>321</v>
      </c>
      <c r="C2953" s="892" t="s">
        <v>107</v>
      </c>
      <c r="D2953" s="891">
        <v>40390</v>
      </c>
      <c r="E2953" s="890">
        <v>201.59</v>
      </c>
      <c r="F2953" s="889"/>
      <c r="G2953" s="888">
        <v>20</v>
      </c>
      <c r="H2953" s="887">
        <f t="shared" si="186"/>
        <v>11</v>
      </c>
      <c r="I2953" s="887">
        <v>-9</v>
      </c>
      <c r="J2953" s="771">
        <f t="shared" si="187"/>
        <v>103.41</v>
      </c>
      <c r="K2953" s="887">
        <v>94.41</v>
      </c>
      <c r="L2953" s="772">
        <f t="shared" si="188"/>
        <v>107.18</v>
      </c>
    </row>
    <row r="2954" spans="2:12" ht="15.75" x14ac:dyDescent="0.25">
      <c r="B2954" s="893" t="s">
        <v>321</v>
      </c>
      <c r="C2954" s="892" t="s">
        <v>107</v>
      </c>
      <c r="D2954" s="891">
        <v>40390</v>
      </c>
      <c r="E2954" s="890">
        <v>961.84</v>
      </c>
      <c r="F2954" s="889"/>
      <c r="G2954" s="888">
        <v>20</v>
      </c>
      <c r="H2954" s="887">
        <f t="shared" si="186"/>
        <v>11</v>
      </c>
      <c r="I2954" s="887">
        <v>-42.96</v>
      </c>
      <c r="J2954" s="771">
        <f t="shared" si="187"/>
        <v>493.48999999999995</v>
      </c>
      <c r="K2954" s="887">
        <v>450.53</v>
      </c>
      <c r="L2954" s="772">
        <f t="shared" si="188"/>
        <v>511.31000000000006</v>
      </c>
    </row>
    <row r="2955" spans="2:12" ht="15.75" x14ac:dyDescent="0.25">
      <c r="B2955" s="893" t="s">
        <v>321</v>
      </c>
      <c r="C2955" s="892" t="s">
        <v>107</v>
      </c>
      <c r="D2955" s="891">
        <v>40390</v>
      </c>
      <c r="E2955" s="890">
        <v>105.86</v>
      </c>
      <c r="F2955" s="889"/>
      <c r="G2955" s="888">
        <v>20</v>
      </c>
      <c r="H2955" s="887">
        <f t="shared" si="186"/>
        <v>11</v>
      </c>
      <c r="I2955" s="887">
        <v>-4.68</v>
      </c>
      <c r="J2955" s="771">
        <f t="shared" si="187"/>
        <v>54.13</v>
      </c>
      <c r="K2955" s="887">
        <v>49.45</v>
      </c>
      <c r="L2955" s="772">
        <f t="shared" si="188"/>
        <v>56.41</v>
      </c>
    </row>
    <row r="2956" spans="2:12" ht="15.75" x14ac:dyDescent="0.25">
      <c r="B2956" s="893" t="s">
        <v>321</v>
      </c>
      <c r="C2956" s="892" t="s">
        <v>107</v>
      </c>
      <c r="D2956" s="891">
        <v>40390</v>
      </c>
      <c r="E2956" s="890">
        <v>309.92</v>
      </c>
      <c r="F2956" s="889"/>
      <c r="G2956" s="888">
        <v>20</v>
      </c>
      <c r="H2956" s="887">
        <f t="shared" si="186"/>
        <v>11</v>
      </c>
      <c r="I2956" s="887">
        <v>-13.8</v>
      </c>
      <c r="J2956" s="771">
        <f t="shared" si="187"/>
        <v>158.75</v>
      </c>
      <c r="K2956" s="887">
        <v>144.94999999999999</v>
      </c>
      <c r="L2956" s="772">
        <f t="shared" si="188"/>
        <v>164.97000000000003</v>
      </c>
    </row>
    <row r="2957" spans="2:12" ht="15.75" x14ac:dyDescent="0.25">
      <c r="B2957" s="893" t="s">
        <v>321</v>
      </c>
      <c r="C2957" s="892" t="s">
        <v>107</v>
      </c>
      <c r="D2957" s="891">
        <v>40390</v>
      </c>
      <c r="E2957" s="890">
        <v>4244.42</v>
      </c>
      <c r="F2957" s="889"/>
      <c r="G2957" s="888">
        <v>20</v>
      </c>
      <c r="H2957" s="887">
        <f t="shared" si="186"/>
        <v>11</v>
      </c>
      <c r="I2957" s="887">
        <v>-189.48000000000002</v>
      </c>
      <c r="J2957" s="771">
        <f t="shared" si="187"/>
        <v>2177.2399999999998</v>
      </c>
      <c r="K2957" s="887">
        <v>1987.76</v>
      </c>
      <c r="L2957" s="772">
        <f t="shared" si="188"/>
        <v>2256.66</v>
      </c>
    </row>
    <row r="2958" spans="2:12" ht="15.75" x14ac:dyDescent="0.25">
      <c r="B2958" s="893" t="s">
        <v>321</v>
      </c>
      <c r="C2958" s="892" t="s">
        <v>107</v>
      </c>
      <c r="D2958" s="891">
        <v>40390</v>
      </c>
      <c r="E2958" s="890">
        <v>1478.13</v>
      </c>
      <c r="F2958" s="889"/>
      <c r="G2958" s="888">
        <v>20</v>
      </c>
      <c r="H2958" s="887">
        <f t="shared" si="186"/>
        <v>11</v>
      </c>
      <c r="I2958" s="887">
        <v>-66</v>
      </c>
      <c r="J2958" s="771">
        <f t="shared" si="187"/>
        <v>758.21</v>
      </c>
      <c r="K2958" s="887">
        <v>692.21</v>
      </c>
      <c r="L2958" s="772">
        <f t="shared" si="188"/>
        <v>785.92000000000007</v>
      </c>
    </row>
    <row r="2959" spans="2:12" ht="15.75" x14ac:dyDescent="0.25">
      <c r="B2959" s="893" t="s">
        <v>321</v>
      </c>
      <c r="C2959" s="892" t="s">
        <v>107</v>
      </c>
      <c r="D2959" s="891">
        <v>40390</v>
      </c>
      <c r="E2959" s="890">
        <v>353.59</v>
      </c>
      <c r="F2959" s="889"/>
      <c r="G2959" s="888">
        <v>20</v>
      </c>
      <c r="H2959" s="887">
        <f t="shared" si="186"/>
        <v>11</v>
      </c>
      <c r="I2959" s="887">
        <v>-15.72</v>
      </c>
      <c r="J2959" s="771">
        <f t="shared" si="187"/>
        <v>181.41</v>
      </c>
      <c r="K2959" s="887">
        <v>165.69</v>
      </c>
      <c r="L2959" s="772">
        <f t="shared" si="188"/>
        <v>187.89999999999998</v>
      </c>
    </row>
    <row r="2960" spans="2:12" ht="15.75" x14ac:dyDescent="0.25">
      <c r="B2960" s="893" t="s">
        <v>321</v>
      </c>
      <c r="C2960" s="892" t="s">
        <v>107</v>
      </c>
      <c r="D2960" s="891">
        <v>40390</v>
      </c>
      <c r="E2960" s="890">
        <v>391.75</v>
      </c>
      <c r="F2960" s="889"/>
      <c r="G2960" s="888">
        <v>20</v>
      </c>
      <c r="H2960" s="887">
        <f t="shared" si="186"/>
        <v>11</v>
      </c>
      <c r="I2960" s="887">
        <v>-17.52</v>
      </c>
      <c r="J2960" s="771">
        <f t="shared" si="187"/>
        <v>201.21</v>
      </c>
      <c r="K2960" s="887">
        <v>183.69</v>
      </c>
      <c r="L2960" s="772">
        <f t="shared" si="188"/>
        <v>208.06</v>
      </c>
    </row>
    <row r="2961" spans="2:12" ht="15.75" x14ac:dyDescent="0.25">
      <c r="B2961" s="893" t="s">
        <v>321</v>
      </c>
      <c r="C2961" s="892" t="s">
        <v>107</v>
      </c>
      <c r="D2961" s="891">
        <v>40390</v>
      </c>
      <c r="E2961" s="890">
        <v>591.80999999999995</v>
      </c>
      <c r="F2961" s="889"/>
      <c r="G2961" s="888">
        <v>20</v>
      </c>
      <c r="H2961" s="887">
        <f t="shared" si="186"/>
        <v>11</v>
      </c>
      <c r="I2961" s="887">
        <v>-26.400000000000002</v>
      </c>
      <c r="J2961" s="771">
        <f t="shared" si="187"/>
        <v>303.37</v>
      </c>
      <c r="K2961" s="887">
        <v>276.97000000000003</v>
      </c>
      <c r="L2961" s="772">
        <f t="shared" si="188"/>
        <v>314.83999999999992</v>
      </c>
    </row>
    <row r="2962" spans="2:12" ht="15.75" x14ac:dyDescent="0.25">
      <c r="B2962" s="893" t="s">
        <v>321</v>
      </c>
      <c r="C2962" s="892" t="s">
        <v>107</v>
      </c>
      <c r="D2962" s="891">
        <v>40390</v>
      </c>
      <c r="E2962" s="890">
        <v>261.16000000000003</v>
      </c>
      <c r="F2962" s="889"/>
      <c r="G2962" s="888">
        <v>20</v>
      </c>
      <c r="H2962" s="887">
        <f t="shared" si="186"/>
        <v>11</v>
      </c>
      <c r="I2962" s="887">
        <v>-11.64</v>
      </c>
      <c r="J2962" s="771">
        <f t="shared" si="187"/>
        <v>133.79000000000002</v>
      </c>
      <c r="K2962" s="887">
        <v>122.15</v>
      </c>
      <c r="L2962" s="772">
        <f t="shared" si="188"/>
        <v>139.01000000000002</v>
      </c>
    </row>
    <row r="2963" spans="2:12" ht="15.75" x14ac:dyDescent="0.25">
      <c r="B2963" s="893" t="s">
        <v>321</v>
      </c>
      <c r="C2963" s="892" t="s">
        <v>107</v>
      </c>
      <c r="D2963" s="891">
        <v>40390</v>
      </c>
      <c r="E2963" s="890">
        <v>1029.8800000000001</v>
      </c>
      <c r="F2963" s="889"/>
      <c r="G2963" s="888">
        <v>20</v>
      </c>
      <c r="H2963" s="887">
        <f t="shared" si="186"/>
        <v>11</v>
      </c>
      <c r="I2963" s="887">
        <v>-50.16</v>
      </c>
      <c r="J2963" s="771">
        <f t="shared" si="187"/>
        <v>564.81999999999994</v>
      </c>
      <c r="K2963" s="887">
        <v>514.66</v>
      </c>
      <c r="L2963" s="772">
        <f t="shared" si="188"/>
        <v>515.22000000000014</v>
      </c>
    </row>
    <row r="2964" spans="2:12" ht="15.75" x14ac:dyDescent="0.25">
      <c r="B2964" s="893" t="s">
        <v>321</v>
      </c>
      <c r="C2964" s="892" t="s">
        <v>107</v>
      </c>
      <c r="D2964" s="891">
        <v>40390</v>
      </c>
      <c r="E2964" s="890">
        <v>1410.92</v>
      </c>
      <c r="F2964" s="889"/>
      <c r="G2964" s="888">
        <v>20</v>
      </c>
      <c r="H2964" s="887">
        <f t="shared" si="186"/>
        <v>11</v>
      </c>
      <c r="I2964" s="887">
        <v>-63</v>
      </c>
      <c r="J2964" s="771">
        <f t="shared" si="187"/>
        <v>723.76</v>
      </c>
      <c r="K2964" s="887">
        <v>660.76</v>
      </c>
      <c r="L2964" s="772">
        <f t="shared" si="188"/>
        <v>750.16000000000008</v>
      </c>
    </row>
    <row r="2965" spans="2:12" ht="15.75" x14ac:dyDescent="0.25">
      <c r="B2965" s="893" t="s">
        <v>321</v>
      </c>
      <c r="C2965" s="892" t="s">
        <v>107</v>
      </c>
      <c r="D2965" s="891">
        <v>40390</v>
      </c>
      <c r="E2965" s="890">
        <v>44.78</v>
      </c>
      <c r="F2965" s="889"/>
      <c r="G2965" s="888">
        <v>20</v>
      </c>
      <c r="H2965" s="887">
        <f t="shared" si="186"/>
        <v>11</v>
      </c>
      <c r="I2965" s="887">
        <v>-1.92</v>
      </c>
      <c r="J2965" s="771">
        <f t="shared" si="187"/>
        <v>23.08</v>
      </c>
      <c r="K2965" s="887">
        <v>21.16</v>
      </c>
      <c r="L2965" s="772">
        <f t="shared" si="188"/>
        <v>23.62</v>
      </c>
    </row>
    <row r="2966" spans="2:12" ht="15.75" x14ac:dyDescent="0.25">
      <c r="B2966" s="893" t="s">
        <v>321</v>
      </c>
      <c r="C2966" s="892" t="s">
        <v>107</v>
      </c>
      <c r="D2966" s="891">
        <v>40390</v>
      </c>
      <c r="E2966" s="890">
        <v>329.16</v>
      </c>
      <c r="F2966" s="889"/>
      <c r="G2966" s="888">
        <v>20</v>
      </c>
      <c r="H2966" s="887">
        <f t="shared" si="186"/>
        <v>11</v>
      </c>
      <c r="I2966" s="887">
        <v>-14.64</v>
      </c>
      <c r="J2966" s="771">
        <f t="shared" si="187"/>
        <v>168.77999999999997</v>
      </c>
      <c r="K2966" s="887">
        <v>154.13999999999999</v>
      </c>
      <c r="L2966" s="772">
        <f t="shared" si="188"/>
        <v>175.02000000000004</v>
      </c>
    </row>
    <row r="2967" spans="2:12" ht="15.75" x14ac:dyDescent="0.25">
      <c r="B2967" s="893" t="s">
        <v>321</v>
      </c>
      <c r="C2967" s="892" t="s">
        <v>107</v>
      </c>
      <c r="D2967" s="891">
        <v>40390</v>
      </c>
      <c r="E2967" s="890">
        <v>9.0399999999999991</v>
      </c>
      <c r="F2967" s="889"/>
      <c r="G2967" s="888">
        <v>20</v>
      </c>
      <c r="H2967" s="887">
        <f t="shared" si="186"/>
        <v>11</v>
      </c>
      <c r="I2967" s="887">
        <v>-0.36</v>
      </c>
      <c r="J2967" s="771">
        <f t="shared" si="187"/>
        <v>4.4400000000000004</v>
      </c>
      <c r="K2967" s="887">
        <v>4.08</v>
      </c>
      <c r="L2967" s="772">
        <f t="shared" si="188"/>
        <v>4.9599999999999991</v>
      </c>
    </row>
    <row r="2968" spans="2:12" ht="15.75" x14ac:dyDescent="0.25">
      <c r="B2968" s="893" t="s">
        <v>321</v>
      </c>
      <c r="C2968" s="892" t="s">
        <v>107</v>
      </c>
      <c r="D2968" s="891">
        <v>40390</v>
      </c>
      <c r="E2968" s="890">
        <v>1127.69</v>
      </c>
      <c r="F2968" s="889"/>
      <c r="G2968" s="888">
        <v>20</v>
      </c>
      <c r="H2968" s="887">
        <f t="shared" si="186"/>
        <v>11</v>
      </c>
      <c r="I2968" s="887">
        <v>-50.28</v>
      </c>
      <c r="J2968" s="771">
        <f t="shared" si="187"/>
        <v>578.57999999999993</v>
      </c>
      <c r="K2968" s="887">
        <v>528.29999999999995</v>
      </c>
      <c r="L2968" s="772">
        <f t="shared" si="188"/>
        <v>599.3900000000001</v>
      </c>
    </row>
    <row r="2969" spans="2:12" ht="15.75" x14ac:dyDescent="0.25">
      <c r="B2969" s="893" t="s">
        <v>321</v>
      </c>
      <c r="C2969" s="892" t="s">
        <v>107</v>
      </c>
      <c r="D2969" s="891">
        <v>40390</v>
      </c>
      <c r="E2969" s="890">
        <v>118.75</v>
      </c>
      <c r="F2969" s="889"/>
      <c r="G2969" s="888">
        <v>20</v>
      </c>
      <c r="H2969" s="887">
        <f t="shared" si="186"/>
        <v>11</v>
      </c>
      <c r="I2969" s="887">
        <v>-5.28</v>
      </c>
      <c r="J2969" s="771">
        <f t="shared" si="187"/>
        <v>60.72</v>
      </c>
      <c r="K2969" s="887">
        <v>55.44</v>
      </c>
      <c r="L2969" s="772">
        <f t="shared" si="188"/>
        <v>63.31</v>
      </c>
    </row>
    <row r="2970" spans="2:12" ht="15.75" x14ac:dyDescent="0.25">
      <c r="B2970" s="893" t="s">
        <v>321</v>
      </c>
      <c r="C2970" s="892" t="s">
        <v>107</v>
      </c>
      <c r="D2970" s="891">
        <v>40390</v>
      </c>
      <c r="E2970" s="890">
        <v>237.51</v>
      </c>
      <c r="F2970" s="889"/>
      <c r="G2970" s="888">
        <v>20</v>
      </c>
      <c r="H2970" s="887">
        <f t="shared" si="186"/>
        <v>11</v>
      </c>
      <c r="I2970" s="887">
        <v>-10.56</v>
      </c>
      <c r="J2970" s="771">
        <f t="shared" si="187"/>
        <v>121.66</v>
      </c>
      <c r="K2970" s="887">
        <v>111.1</v>
      </c>
      <c r="L2970" s="772">
        <f t="shared" si="188"/>
        <v>126.41</v>
      </c>
    </row>
    <row r="2971" spans="2:12" ht="15.75" x14ac:dyDescent="0.25">
      <c r="B2971" s="893" t="s">
        <v>321</v>
      </c>
      <c r="C2971" s="892" t="s">
        <v>107</v>
      </c>
      <c r="D2971" s="891">
        <v>40390</v>
      </c>
      <c r="E2971" s="890">
        <v>560.1</v>
      </c>
      <c r="F2971" s="889"/>
      <c r="G2971" s="888">
        <v>20</v>
      </c>
      <c r="H2971" s="887">
        <f t="shared" si="186"/>
        <v>11</v>
      </c>
      <c r="I2971" s="887">
        <v>-24.96</v>
      </c>
      <c r="J2971" s="771">
        <f t="shared" si="187"/>
        <v>287.19</v>
      </c>
      <c r="K2971" s="887">
        <v>262.23</v>
      </c>
      <c r="L2971" s="772">
        <f t="shared" si="188"/>
        <v>297.87</v>
      </c>
    </row>
    <row r="2972" spans="2:12" ht="15.75" x14ac:dyDescent="0.25">
      <c r="B2972" s="893" t="s">
        <v>321</v>
      </c>
      <c r="C2972" s="892" t="s">
        <v>107</v>
      </c>
      <c r="D2972" s="891">
        <v>40390</v>
      </c>
      <c r="E2972" s="890">
        <v>130.58000000000001</v>
      </c>
      <c r="F2972" s="889"/>
      <c r="G2972" s="888">
        <v>20</v>
      </c>
      <c r="H2972" s="887">
        <f t="shared" si="186"/>
        <v>11</v>
      </c>
      <c r="I2972" s="887">
        <v>-5.76</v>
      </c>
      <c r="J2972" s="771">
        <f t="shared" si="187"/>
        <v>67.02</v>
      </c>
      <c r="K2972" s="887">
        <v>61.26</v>
      </c>
      <c r="L2972" s="772">
        <f t="shared" si="188"/>
        <v>69.320000000000022</v>
      </c>
    </row>
    <row r="2973" spans="2:12" ht="15.75" x14ac:dyDescent="0.25">
      <c r="B2973" s="893" t="s">
        <v>321</v>
      </c>
      <c r="C2973" s="892" t="s">
        <v>107</v>
      </c>
      <c r="D2973" s="891">
        <v>40390</v>
      </c>
      <c r="E2973" s="890">
        <v>2845.14</v>
      </c>
      <c r="F2973" s="889"/>
      <c r="G2973" s="888">
        <v>20</v>
      </c>
      <c r="H2973" s="887">
        <f t="shared" si="186"/>
        <v>11</v>
      </c>
      <c r="I2973" s="887">
        <v>-127.08</v>
      </c>
      <c r="J2973" s="771">
        <f t="shared" si="187"/>
        <v>1459.77</v>
      </c>
      <c r="K2973" s="887">
        <v>1332.69</v>
      </c>
      <c r="L2973" s="772">
        <f t="shared" si="188"/>
        <v>1512.4499999999998</v>
      </c>
    </row>
    <row r="2974" spans="2:12" ht="15.75" x14ac:dyDescent="0.25">
      <c r="B2974" s="893" t="s">
        <v>321</v>
      </c>
      <c r="C2974" s="892" t="s">
        <v>107</v>
      </c>
      <c r="D2974" s="891">
        <v>40390</v>
      </c>
      <c r="E2974" s="890">
        <v>161.74</v>
      </c>
      <c r="F2974" s="889"/>
      <c r="G2974" s="888">
        <v>20</v>
      </c>
      <c r="H2974" s="887">
        <f t="shared" si="186"/>
        <v>11</v>
      </c>
      <c r="I2974" s="887">
        <v>-7.1999999999999993</v>
      </c>
      <c r="J2974" s="771">
        <f t="shared" si="187"/>
        <v>82.78</v>
      </c>
      <c r="K2974" s="887">
        <v>75.58</v>
      </c>
      <c r="L2974" s="772">
        <f t="shared" si="188"/>
        <v>86.160000000000011</v>
      </c>
    </row>
    <row r="2975" spans="2:12" ht="15.75" x14ac:dyDescent="0.25">
      <c r="B2975" s="893" t="s">
        <v>321</v>
      </c>
      <c r="C2975" s="892" t="s">
        <v>107</v>
      </c>
      <c r="D2975" s="891">
        <v>40421</v>
      </c>
      <c r="E2975" s="890">
        <v>753.66</v>
      </c>
      <c r="F2975" s="889"/>
      <c r="G2975" s="888">
        <v>20</v>
      </c>
      <c r="H2975" s="887">
        <f t="shared" si="186"/>
        <v>11</v>
      </c>
      <c r="I2975" s="887">
        <v>-33.72</v>
      </c>
      <c r="J2975" s="771">
        <f t="shared" si="187"/>
        <v>383.83000000000004</v>
      </c>
      <c r="K2975" s="887">
        <v>350.11</v>
      </c>
      <c r="L2975" s="772">
        <f t="shared" si="188"/>
        <v>403.54999999999995</v>
      </c>
    </row>
    <row r="2976" spans="2:12" ht="15.75" x14ac:dyDescent="0.25">
      <c r="B2976" s="893" t="s">
        <v>321</v>
      </c>
      <c r="C2976" s="892" t="s">
        <v>107</v>
      </c>
      <c r="D2976" s="891">
        <v>40421</v>
      </c>
      <c r="E2976" s="890">
        <v>35.39</v>
      </c>
      <c r="F2976" s="889"/>
      <c r="G2976" s="888">
        <v>20</v>
      </c>
      <c r="H2976" s="887">
        <f t="shared" si="186"/>
        <v>11</v>
      </c>
      <c r="I2976" s="887">
        <v>-1.56</v>
      </c>
      <c r="J2976" s="771">
        <f t="shared" si="187"/>
        <v>17.849999999999998</v>
      </c>
      <c r="K2976" s="887">
        <v>16.29</v>
      </c>
      <c r="L2976" s="772">
        <f t="shared" si="188"/>
        <v>19.100000000000001</v>
      </c>
    </row>
    <row r="2977" spans="2:12" ht="15.75" x14ac:dyDescent="0.25">
      <c r="B2977" s="893" t="s">
        <v>321</v>
      </c>
      <c r="C2977" s="892" t="s">
        <v>107</v>
      </c>
      <c r="D2977" s="891">
        <v>40421</v>
      </c>
      <c r="E2977" s="890">
        <v>1217.5899999999999</v>
      </c>
      <c r="F2977" s="889"/>
      <c r="G2977" s="888">
        <v>20</v>
      </c>
      <c r="H2977" s="887">
        <f t="shared" si="186"/>
        <v>11</v>
      </c>
      <c r="I2977" s="887">
        <v>-54.36</v>
      </c>
      <c r="J2977" s="771">
        <f t="shared" si="187"/>
        <v>619.91999999999996</v>
      </c>
      <c r="K2977" s="887">
        <v>565.55999999999995</v>
      </c>
      <c r="L2977" s="772">
        <f t="shared" si="188"/>
        <v>652.03</v>
      </c>
    </row>
    <row r="2978" spans="2:12" ht="15.75" x14ac:dyDescent="0.25">
      <c r="B2978" s="893" t="s">
        <v>321</v>
      </c>
      <c r="C2978" s="892" t="s">
        <v>107</v>
      </c>
      <c r="D2978" s="891">
        <v>40421</v>
      </c>
      <c r="E2978" s="890">
        <v>459.53</v>
      </c>
      <c r="F2978" s="889"/>
      <c r="G2978" s="888">
        <v>20</v>
      </c>
      <c r="H2978" s="887">
        <f t="shared" si="186"/>
        <v>11</v>
      </c>
      <c r="I2978" s="887">
        <v>-20.52</v>
      </c>
      <c r="J2978" s="771">
        <f t="shared" si="187"/>
        <v>234</v>
      </c>
      <c r="K2978" s="887">
        <v>213.48</v>
      </c>
      <c r="L2978" s="772">
        <f t="shared" si="188"/>
        <v>246.04999999999998</v>
      </c>
    </row>
    <row r="2979" spans="2:12" ht="15.75" x14ac:dyDescent="0.25">
      <c r="B2979" s="893" t="s">
        <v>321</v>
      </c>
      <c r="C2979" s="892" t="s">
        <v>107</v>
      </c>
      <c r="D2979" s="891">
        <v>40421</v>
      </c>
      <c r="E2979" s="890">
        <v>487.8</v>
      </c>
      <c r="F2979" s="889"/>
      <c r="G2979" s="888">
        <v>20</v>
      </c>
      <c r="H2979" s="887">
        <f t="shared" si="186"/>
        <v>11</v>
      </c>
      <c r="I2979" s="887">
        <v>-21.84</v>
      </c>
      <c r="J2979" s="771">
        <f t="shared" si="187"/>
        <v>248.51</v>
      </c>
      <c r="K2979" s="887">
        <v>226.67</v>
      </c>
      <c r="L2979" s="772">
        <f t="shared" si="188"/>
        <v>261.13</v>
      </c>
    </row>
    <row r="2980" spans="2:12" ht="15.75" x14ac:dyDescent="0.25">
      <c r="B2980" s="893" t="s">
        <v>321</v>
      </c>
      <c r="C2980" s="892" t="s">
        <v>107</v>
      </c>
      <c r="D2980" s="891">
        <v>40421</v>
      </c>
      <c r="E2980" s="890">
        <v>756.91</v>
      </c>
      <c r="F2980" s="889"/>
      <c r="G2980" s="888">
        <v>20</v>
      </c>
      <c r="H2980" s="887">
        <f t="shared" si="186"/>
        <v>11</v>
      </c>
      <c r="I2980" s="887">
        <v>-33.839999999999996</v>
      </c>
      <c r="J2980" s="771">
        <f t="shared" si="187"/>
        <v>385.71</v>
      </c>
      <c r="K2980" s="887">
        <v>351.87</v>
      </c>
      <c r="L2980" s="772">
        <f t="shared" si="188"/>
        <v>405.03999999999996</v>
      </c>
    </row>
    <row r="2981" spans="2:12" ht="15.75" x14ac:dyDescent="0.25">
      <c r="B2981" s="893" t="s">
        <v>321</v>
      </c>
      <c r="C2981" s="892" t="s">
        <v>107</v>
      </c>
      <c r="D2981" s="891">
        <v>40421</v>
      </c>
      <c r="E2981" s="890">
        <v>168</v>
      </c>
      <c r="F2981" s="889"/>
      <c r="G2981" s="888">
        <v>20</v>
      </c>
      <c r="H2981" s="887">
        <f t="shared" si="186"/>
        <v>11</v>
      </c>
      <c r="I2981" s="887">
        <v>-7.5600000000000005</v>
      </c>
      <c r="J2981" s="771">
        <f t="shared" si="187"/>
        <v>85.64</v>
      </c>
      <c r="K2981" s="887">
        <v>78.08</v>
      </c>
      <c r="L2981" s="772">
        <f t="shared" si="188"/>
        <v>89.92</v>
      </c>
    </row>
    <row r="2982" spans="2:12" ht="15.75" x14ac:dyDescent="0.25">
      <c r="B2982" s="893" t="s">
        <v>321</v>
      </c>
      <c r="C2982" s="892" t="s">
        <v>107</v>
      </c>
      <c r="D2982" s="891">
        <v>40421</v>
      </c>
      <c r="E2982" s="890">
        <v>79.790000000000006</v>
      </c>
      <c r="F2982" s="889"/>
      <c r="G2982" s="888">
        <v>20</v>
      </c>
      <c r="H2982" s="887">
        <f t="shared" si="186"/>
        <v>11</v>
      </c>
      <c r="I2982" s="887">
        <v>-3.5999999999999996</v>
      </c>
      <c r="J2982" s="771">
        <f t="shared" si="187"/>
        <v>40.9</v>
      </c>
      <c r="K2982" s="887">
        <v>37.299999999999997</v>
      </c>
      <c r="L2982" s="772">
        <f t="shared" si="188"/>
        <v>42.490000000000009</v>
      </c>
    </row>
    <row r="2983" spans="2:12" ht="15.75" x14ac:dyDescent="0.25">
      <c r="B2983" s="893" t="s">
        <v>321</v>
      </c>
      <c r="C2983" s="892" t="s">
        <v>107</v>
      </c>
      <c r="D2983" s="891">
        <v>40421</v>
      </c>
      <c r="E2983" s="890">
        <v>332.83</v>
      </c>
      <c r="F2983" s="889"/>
      <c r="G2983" s="888">
        <v>20</v>
      </c>
      <c r="H2983" s="887">
        <f t="shared" si="186"/>
        <v>11</v>
      </c>
      <c r="I2983" s="887">
        <v>-14.879999999999999</v>
      </c>
      <c r="J2983" s="771">
        <f t="shared" si="187"/>
        <v>169.65</v>
      </c>
      <c r="K2983" s="887">
        <v>154.77000000000001</v>
      </c>
      <c r="L2983" s="772">
        <f t="shared" si="188"/>
        <v>178.05999999999997</v>
      </c>
    </row>
    <row r="2984" spans="2:12" ht="15.75" x14ac:dyDescent="0.25">
      <c r="B2984" s="893" t="s">
        <v>321</v>
      </c>
      <c r="C2984" s="892" t="s">
        <v>107</v>
      </c>
      <c r="D2984" s="891">
        <v>40421</v>
      </c>
      <c r="E2984" s="890">
        <v>181.9</v>
      </c>
      <c r="F2984" s="889"/>
      <c r="G2984" s="888">
        <v>20</v>
      </c>
      <c r="H2984" s="887">
        <f t="shared" si="186"/>
        <v>11</v>
      </c>
      <c r="I2984" s="887">
        <v>-8.16</v>
      </c>
      <c r="J2984" s="771">
        <f t="shared" si="187"/>
        <v>92.899999999999991</v>
      </c>
      <c r="K2984" s="887">
        <v>84.74</v>
      </c>
      <c r="L2984" s="772">
        <f t="shared" si="188"/>
        <v>97.160000000000011</v>
      </c>
    </row>
    <row r="2985" spans="2:12" ht="15.75" x14ac:dyDescent="0.25">
      <c r="B2985" s="893" t="s">
        <v>321</v>
      </c>
      <c r="C2985" s="892" t="s">
        <v>107</v>
      </c>
      <c r="D2985" s="891">
        <v>40421</v>
      </c>
      <c r="E2985" s="890">
        <v>1892.25</v>
      </c>
      <c r="F2985" s="889"/>
      <c r="G2985" s="888">
        <v>20</v>
      </c>
      <c r="H2985" s="887">
        <f t="shared" si="186"/>
        <v>11</v>
      </c>
      <c r="I2985" s="887">
        <v>-84.48</v>
      </c>
      <c r="J2985" s="771">
        <f t="shared" si="187"/>
        <v>963.4</v>
      </c>
      <c r="K2985" s="887">
        <v>878.92</v>
      </c>
      <c r="L2985" s="772">
        <f t="shared" si="188"/>
        <v>1013.33</v>
      </c>
    </row>
    <row r="2986" spans="2:12" ht="15.75" x14ac:dyDescent="0.25">
      <c r="B2986" s="893" t="s">
        <v>321</v>
      </c>
      <c r="C2986" s="892" t="s">
        <v>107</v>
      </c>
      <c r="D2986" s="891">
        <v>40421</v>
      </c>
      <c r="E2986" s="890">
        <v>154.22</v>
      </c>
      <c r="F2986" s="889"/>
      <c r="G2986" s="888">
        <v>20</v>
      </c>
      <c r="H2986" s="887">
        <f t="shared" si="186"/>
        <v>11</v>
      </c>
      <c r="I2986" s="887">
        <v>-6.9599999999999991</v>
      </c>
      <c r="J2986" s="771">
        <f t="shared" si="187"/>
        <v>78.489999999999995</v>
      </c>
      <c r="K2986" s="887">
        <v>71.53</v>
      </c>
      <c r="L2986" s="772">
        <f t="shared" si="188"/>
        <v>82.69</v>
      </c>
    </row>
    <row r="2987" spans="2:12" ht="15.75" x14ac:dyDescent="0.25">
      <c r="B2987" s="893" t="s">
        <v>321</v>
      </c>
      <c r="C2987" s="892" t="s">
        <v>107</v>
      </c>
      <c r="D2987" s="891">
        <v>40421</v>
      </c>
      <c r="E2987" s="890">
        <v>300.62</v>
      </c>
      <c r="F2987" s="889"/>
      <c r="G2987" s="888">
        <v>20</v>
      </c>
      <c r="H2987" s="887">
        <f t="shared" si="186"/>
        <v>11</v>
      </c>
      <c r="I2987" s="887">
        <v>-13.440000000000001</v>
      </c>
      <c r="J2987" s="771">
        <f t="shared" si="187"/>
        <v>153.21</v>
      </c>
      <c r="K2987" s="887">
        <v>139.77000000000001</v>
      </c>
      <c r="L2987" s="772">
        <f t="shared" si="188"/>
        <v>160.85</v>
      </c>
    </row>
    <row r="2988" spans="2:12" ht="15.75" x14ac:dyDescent="0.25">
      <c r="B2988" s="893" t="s">
        <v>321</v>
      </c>
      <c r="C2988" s="892" t="s">
        <v>107</v>
      </c>
      <c r="D2988" s="891">
        <v>40421</v>
      </c>
      <c r="E2988" s="890">
        <v>59.84</v>
      </c>
      <c r="F2988" s="889"/>
      <c r="G2988" s="888">
        <v>20</v>
      </c>
      <c r="H2988" s="887">
        <f t="shared" si="186"/>
        <v>11</v>
      </c>
      <c r="I2988" s="887">
        <v>-2.64</v>
      </c>
      <c r="J2988" s="771">
        <f t="shared" si="187"/>
        <v>30.18</v>
      </c>
      <c r="K2988" s="887">
        <v>27.54</v>
      </c>
      <c r="L2988" s="772">
        <f t="shared" si="188"/>
        <v>32.300000000000004</v>
      </c>
    </row>
    <row r="2989" spans="2:12" ht="15.75" x14ac:dyDescent="0.25">
      <c r="B2989" s="893" t="s">
        <v>321</v>
      </c>
      <c r="C2989" s="892" t="s">
        <v>107</v>
      </c>
      <c r="D2989" s="891">
        <v>40421</v>
      </c>
      <c r="E2989" s="890">
        <v>1638.29</v>
      </c>
      <c r="F2989" s="889"/>
      <c r="G2989" s="888">
        <v>20</v>
      </c>
      <c r="H2989" s="887">
        <f t="shared" si="186"/>
        <v>11</v>
      </c>
      <c r="I2989" s="887">
        <v>-73.2</v>
      </c>
      <c r="J2989" s="771">
        <f t="shared" si="187"/>
        <v>834.55000000000007</v>
      </c>
      <c r="K2989" s="887">
        <v>761.35</v>
      </c>
      <c r="L2989" s="772">
        <f t="shared" si="188"/>
        <v>876.93999999999994</v>
      </c>
    </row>
    <row r="2990" spans="2:12" ht="15.75" x14ac:dyDescent="0.25">
      <c r="B2990" s="893" t="s">
        <v>321</v>
      </c>
      <c r="C2990" s="892" t="s">
        <v>107</v>
      </c>
      <c r="D2990" s="891">
        <v>40421</v>
      </c>
      <c r="E2990" s="890">
        <v>49.87</v>
      </c>
      <c r="F2990" s="889"/>
      <c r="G2990" s="888">
        <v>20</v>
      </c>
      <c r="H2990" s="887">
        <f t="shared" si="186"/>
        <v>11</v>
      </c>
      <c r="I2990" s="887">
        <v>-2.2800000000000002</v>
      </c>
      <c r="J2990" s="771">
        <f t="shared" si="187"/>
        <v>25.52</v>
      </c>
      <c r="K2990" s="887">
        <v>23.24</v>
      </c>
      <c r="L2990" s="772">
        <f t="shared" si="188"/>
        <v>26.63</v>
      </c>
    </row>
    <row r="2991" spans="2:12" ht="15.75" x14ac:dyDescent="0.25">
      <c r="B2991" s="893" t="s">
        <v>321</v>
      </c>
      <c r="C2991" s="892" t="s">
        <v>107</v>
      </c>
      <c r="D2991" s="891">
        <v>40421</v>
      </c>
      <c r="E2991" s="890">
        <v>975.6</v>
      </c>
      <c r="F2991" s="889"/>
      <c r="G2991" s="888">
        <v>20</v>
      </c>
      <c r="H2991" s="887">
        <f t="shared" si="186"/>
        <v>11</v>
      </c>
      <c r="I2991" s="887">
        <v>-43.56</v>
      </c>
      <c r="J2991" s="771">
        <f t="shared" si="187"/>
        <v>496.78000000000003</v>
      </c>
      <c r="K2991" s="887">
        <v>453.22</v>
      </c>
      <c r="L2991" s="772">
        <f t="shared" si="188"/>
        <v>522.38</v>
      </c>
    </row>
    <row r="2992" spans="2:12" ht="15.75" x14ac:dyDescent="0.25">
      <c r="B2992" s="893" t="s">
        <v>321</v>
      </c>
      <c r="C2992" s="892" t="s">
        <v>107</v>
      </c>
      <c r="D2992" s="891">
        <v>40421</v>
      </c>
      <c r="E2992" s="890">
        <v>154.43</v>
      </c>
      <c r="F2992" s="889"/>
      <c r="G2992" s="888">
        <v>20</v>
      </c>
      <c r="H2992" s="887">
        <f t="shared" si="186"/>
        <v>11</v>
      </c>
      <c r="I2992" s="887">
        <v>-6.9599999999999991</v>
      </c>
      <c r="J2992" s="771">
        <f t="shared" si="187"/>
        <v>78.679999999999993</v>
      </c>
      <c r="K2992" s="887">
        <v>71.72</v>
      </c>
      <c r="L2992" s="772">
        <f t="shared" si="188"/>
        <v>82.710000000000008</v>
      </c>
    </row>
    <row r="2993" spans="2:12" ht="15.75" x14ac:dyDescent="0.25">
      <c r="B2993" s="893" t="s">
        <v>321</v>
      </c>
      <c r="C2993" s="892" t="s">
        <v>107</v>
      </c>
      <c r="D2993" s="891">
        <v>40421</v>
      </c>
      <c r="E2993" s="890">
        <v>2613.5700000000002</v>
      </c>
      <c r="F2993" s="889"/>
      <c r="G2993" s="888">
        <v>20</v>
      </c>
      <c r="H2993" s="887">
        <f t="shared" si="186"/>
        <v>11</v>
      </c>
      <c r="I2993" s="887">
        <v>-116.76</v>
      </c>
      <c r="J2993" s="771">
        <f t="shared" si="187"/>
        <v>1331.15</v>
      </c>
      <c r="K2993" s="887">
        <v>1214.3900000000001</v>
      </c>
      <c r="L2993" s="772">
        <f t="shared" si="188"/>
        <v>1399.18</v>
      </c>
    </row>
    <row r="2994" spans="2:12" ht="15.75" x14ac:dyDescent="0.25">
      <c r="B2994" s="893" t="s">
        <v>321</v>
      </c>
      <c r="C2994" s="892" t="s">
        <v>107</v>
      </c>
      <c r="D2994" s="891">
        <v>40421</v>
      </c>
      <c r="E2994" s="890">
        <v>2245.0100000000002</v>
      </c>
      <c r="F2994" s="889"/>
      <c r="G2994" s="888">
        <v>20</v>
      </c>
      <c r="H2994" s="887">
        <f t="shared" si="186"/>
        <v>11</v>
      </c>
      <c r="I2994" s="887">
        <v>-100.32</v>
      </c>
      <c r="J2994" s="771">
        <f t="shared" si="187"/>
        <v>1143.3</v>
      </c>
      <c r="K2994" s="887">
        <v>1042.98</v>
      </c>
      <c r="L2994" s="772">
        <f t="shared" si="188"/>
        <v>1202.0300000000002</v>
      </c>
    </row>
    <row r="2995" spans="2:12" ht="15.75" x14ac:dyDescent="0.25">
      <c r="B2995" s="893" t="s">
        <v>321</v>
      </c>
      <c r="C2995" s="892" t="s">
        <v>107</v>
      </c>
      <c r="D2995" s="891">
        <v>40421</v>
      </c>
      <c r="E2995" s="890">
        <v>321.33</v>
      </c>
      <c r="F2995" s="889"/>
      <c r="G2995" s="888">
        <v>20</v>
      </c>
      <c r="H2995" s="887">
        <f t="shared" si="186"/>
        <v>11</v>
      </c>
      <c r="I2995" s="887">
        <v>-14.399999999999999</v>
      </c>
      <c r="J2995" s="771">
        <f t="shared" si="187"/>
        <v>163.79</v>
      </c>
      <c r="K2995" s="887">
        <v>149.38999999999999</v>
      </c>
      <c r="L2995" s="772">
        <f t="shared" si="188"/>
        <v>171.94</v>
      </c>
    </row>
    <row r="2996" spans="2:12" ht="15.75" x14ac:dyDescent="0.25">
      <c r="B2996" s="893" t="s">
        <v>321</v>
      </c>
      <c r="C2996" s="892" t="s">
        <v>107</v>
      </c>
      <c r="D2996" s="891">
        <v>40421</v>
      </c>
      <c r="E2996" s="890">
        <v>1294.69</v>
      </c>
      <c r="F2996" s="889"/>
      <c r="G2996" s="888">
        <v>20</v>
      </c>
      <c r="H2996" s="887">
        <f t="shared" si="186"/>
        <v>11</v>
      </c>
      <c r="I2996" s="887">
        <v>-57.84</v>
      </c>
      <c r="J2996" s="771">
        <f t="shared" si="187"/>
        <v>659.48</v>
      </c>
      <c r="K2996" s="887">
        <v>601.64</v>
      </c>
      <c r="L2996" s="772">
        <f t="shared" si="188"/>
        <v>693.05000000000007</v>
      </c>
    </row>
    <row r="2997" spans="2:12" ht="15.75" x14ac:dyDescent="0.25">
      <c r="B2997" s="893" t="s">
        <v>321</v>
      </c>
      <c r="C2997" s="892" t="s">
        <v>107</v>
      </c>
      <c r="D2997" s="891">
        <v>40421</v>
      </c>
      <c r="E2997" s="890">
        <v>4684.97</v>
      </c>
      <c r="F2997" s="889"/>
      <c r="G2997" s="888">
        <v>20</v>
      </c>
      <c r="H2997" s="887">
        <f t="shared" si="186"/>
        <v>11</v>
      </c>
      <c r="I2997" s="887">
        <v>-209.28000000000003</v>
      </c>
      <c r="J2997" s="771">
        <f t="shared" si="187"/>
        <v>2385.86</v>
      </c>
      <c r="K2997" s="887">
        <v>2176.58</v>
      </c>
      <c r="L2997" s="772">
        <f t="shared" si="188"/>
        <v>2508.3900000000003</v>
      </c>
    </row>
    <row r="2998" spans="2:12" ht="15.75" x14ac:dyDescent="0.25">
      <c r="B2998" s="893" t="s">
        <v>321</v>
      </c>
      <c r="C2998" s="892" t="s">
        <v>107</v>
      </c>
      <c r="D2998" s="891">
        <v>40421</v>
      </c>
      <c r="E2998" s="890">
        <v>1747.45</v>
      </c>
      <c r="F2998" s="889"/>
      <c r="G2998" s="888">
        <v>20</v>
      </c>
      <c r="H2998" s="887">
        <f t="shared" si="186"/>
        <v>11</v>
      </c>
      <c r="I2998" s="887">
        <v>-78.12</v>
      </c>
      <c r="J2998" s="771">
        <f t="shared" si="187"/>
        <v>889.75</v>
      </c>
      <c r="K2998" s="887">
        <v>811.63</v>
      </c>
      <c r="L2998" s="772">
        <f t="shared" si="188"/>
        <v>935.82</v>
      </c>
    </row>
    <row r="2999" spans="2:12" ht="15.75" x14ac:dyDescent="0.25">
      <c r="B2999" s="893" t="s">
        <v>321</v>
      </c>
      <c r="C2999" s="892" t="s">
        <v>107</v>
      </c>
      <c r="D2999" s="891">
        <v>40421</v>
      </c>
      <c r="E2999" s="890">
        <v>154.43</v>
      </c>
      <c r="F2999" s="889"/>
      <c r="G2999" s="888">
        <v>20</v>
      </c>
      <c r="H2999" s="887">
        <f t="shared" si="186"/>
        <v>11</v>
      </c>
      <c r="I2999" s="887">
        <v>-6.9599999999999991</v>
      </c>
      <c r="J2999" s="771">
        <f t="shared" si="187"/>
        <v>78.679999999999993</v>
      </c>
      <c r="K2999" s="887">
        <v>71.72</v>
      </c>
      <c r="L2999" s="772">
        <f t="shared" si="188"/>
        <v>82.710000000000008</v>
      </c>
    </row>
    <row r="3000" spans="2:12" ht="15.75" x14ac:dyDescent="0.25">
      <c r="B3000" s="893" t="s">
        <v>321</v>
      </c>
      <c r="C3000" s="892" t="s">
        <v>107</v>
      </c>
      <c r="D3000" s="891">
        <v>40421</v>
      </c>
      <c r="E3000" s="890">
        <v>185.63</v>
      </c>
      <c r="F3000" s="889"/>
      <c r="G3000" s="888">
        <v>20</v>
      </c>
      <c r="H3000" s="887">
        <f t="shared" si="186"/>
        <v>11</v>
      </c>
      <c r="I3000" s="887">
        <v>-8.2800000000000011</v>
      </c>
      <c r="J3000" s="771">
        <f t="shared" si="187"/>
        <v>94.45</v>
      </c>
      <c r="K3000" s="887">
        <v>86.17</v>
      </c>
      <c r="L3000" s="772">
        <f t="shared" si="188"/>
        <v>99.46</v>
      </c>
    </row>
    <row r="3001" spans="2:12" ht="15.75" x14ac:dyDescent="0.25">
      <c r="B3001" s="893" t="s">
        <v>321</v>
      </c>
      <c r="C3001" s="892" t="s">
        <v>107</v>
      </c>
      <c r="D3001" s="891">
        <v>40421</v>
      </c>
      <c r="E3001" s="890">
        <v>178.27</v>
      </c>
      <c r="F3001" s="889"/>
      <c r="G3001" s="888">
        <v>20</v>
      </c>
      <c r="H3001" s="887">
        <f t="shared" si="186"/>
        <v>11</v>
      </c>
      <c r="I3001" s="887">
        <v>-8.0400000000000009</v>
      </c>
      <c r="J3001" s="771">
        <f t="shared" si="187"/>
        <v>90.68</v>
      </c>
      <c r="K3001" s="887">
        <v>82.64</v>
      </c>
      <c r="L3001" s="772">
        <f t="shared" si="188"/>
        <v>95.63000000000001</v>
      </c>
    </row>
    <row r="3002" spans="2:12" ht="15.75" x14ac:dyDescent="0.25">
      <c r="B3002" s="893" t="s">
        <v>321</v>
      </c>
      <c r="C3002" s="892" t="s">
        <v>107</v>
      </c>
      <c r="D3002" s="891">
        <v>40421</v>
      </c>
      <c r="E3002" s="890">
        <v>261.02</v>
      </c>
      <c r="F3002" s="889"/>
      <c r="G3002" s="888">
        <v>20</v>
      </c>
      <c r="H3002" s="887">
        <f t="shared" si="186"/>
        <v>11</v>
      </c>
      <c r="I3002" s="887">
        <v>-11.64</v>
      </c>
      <c r="J3002" s="771">
        <f t="shared" si="187"/>
        <v>132.80000000000001</v>
      </c>
      <c r="K3002" s="887">
        <v>121.16</v>
      </c>
      <c r="L3002" s="772">
        <f t="shared" si="188"/>
        <v>139.85999999999999</v>
      </c>
    </row>
    <row r="3003" spans="2:12" ht="15.75" x14ac:dyDescent="0.25">
      <c r="B3003" s="893" t="s">
        <v>321</v>
      </c>
      <c r="C3003" s="892" t="s">
        <v>107</v>
      </c>
      <c r="D3003" s="891">
        <v>40421</v>
      </c>
      <c r="E3003" s="890">
        <v>199.41</v>
      </c>
      <c r="F3003" s="889"/>
      <c r="G3003" s="888">
        <v>20</v>
      </c>
      <c r="H3003" s="887">
        <f t="shared" si="186"/>
        <v>11</v>
      </c>
      <c r="I3003" s="887">
        <v>-8.879999999999999</v>
      </c>
      <c r="J3003" s="771">
        <f t="shared" si="187"/>
        <v>101.33999999999999</v>
      </c>
      <c r="K3003" s="887">
        <v>92.46</v>
      </c>
      <c r="L3003" s="772">
        <f t="shared" si="188"/>
        <v>106.95</v>
      </c>
    </row>
    <row r="3004" spans="2:12" ht="15.75" x14ac:dyDescent="0.25">
      <c r="B3004" s="893" t="s">
        <v>321</v>
      </c>
      <c r="C3004" s="892" t="s">
        <v>107</v>
      </c>
      <c r="D3004" s="891">
        <v>40421</v>
      </c>
      <c r="E3004" s="890">
        <v>264.51</v>
      </c>
      <c r="F3004" s="889"/>
      <c r="G3004" s="888">
        <v>20</v>
      </c>
      <c r="H3004" s="887">
        <f t="shared" si="186"/>
        <v>11</v>
      </c>
      <c r="I3004" s="887">
        <v>-11.879999999999999</v>
      </c>
      <c r="J3004" s="771">
        <f t="shared" si="187"/>
        <v>134.69999999999999</v>
      </c>
      <c r="K3004" s="887">
        <v>122.82</v>
      </c>
      <c r="L3004" s="772">
        <f t="shared" si="188"/>
        <v>141.69</v>
      </c>
    </row>
    <row r="3005" spans="2:12" ht="15.75" x14ac:dyDescent="0.25">
      <c r="B3005" s="893" t="s">
        <v>321</v>
      </c>
      <c r="C3005" s="892" t="s">
        <v>107</v>
      </c>
      <c r="D3005" s="891">
        <v>40421</v>
      </c>
      <c r="E3005" s="890">
        <v>264.51</v>
      </c>
      <c r="F3005" s="889"/>
      <c r="G3005" s="888">
        <v>20</v>
      </c>
      <c r="H3005" s="887">
        <f t="shared" si="186"/>
        <v>11</v>
      </c>
      <c r="I3005" s="887">
        <v>-11.879999999999999</v>
      </c>
      <c r="J3005" s="771">
        <f t="shared" si="187"/>
        <v>134.69999999999999</v>
      </c>
      <c r="K3005" s="887">
        <v>122.82</v>
      </c>
      <c r="L3005" s="772">
        <f t="shared" si="188"/>
        <v>141.69</v>
      </c>
    </row>
    <row r="3006" spans="2:12" ht="15.75" x14ac:dyDescent="0.25">
      <c r="B3006" s="893" t="s">
        <v>321</v>
      </c>
      <c r="C3006" s="892" t="s">
        <v>107</v>
      </c>
      <c r="D3006" s="891">
        <v>40421</v>
      </c>
      <c r="E3006" s="890">
        <v>529.01</v>
      </c>
      <c r="F3006" s="889"/>
      <c r="G3006" s="888">
        <v>20</v>
      </c>
      <c r="H3006" s="887">
        <f t="shared" si="186"/>
        <v>11</v>
      </c>
      <c r="I3006" s="887">
        <v>-23.64</v>
      </c>
      <c r="J3006" s="771">
        <f t="shared" si="187"/>
        <v>269.52999999999997</v>
      </c>
      <c r="K3006" s="887">
        <v>245.89</v>
      </c>
      <c r="L3006" s="772">
        <f t="shared" si="188"/>
        <v>283.12</v>
      </c>
    </row>
    <row r="3007" spans="2:12" ht="15.75" x14ac:dyDescent="0.25">
      <c r="B3007" s="893" t="s">
        <v>321</v>
      </c>
      <c r="C3007" s="892" t="s">
        <v>107</v>
      </c>
      <c r="D3007" s="891">
        <v>40421</v>
      </c>
      <c r="E3007" s="890">
        <v>793.52</v>
      </c>
      <c r="F3007" s="889"/>
      <c r="G3007" s="888">
        <v>20</v>
      </c>
      <c r="H3007" s="887">
        <f t="shared" si="186"/>
        <v>11</v>
      </c>
      <c r="I3007" s="887">
        <v>-35.519999999999996</v>
      </c>
      <c r="J3007" s="771">
        <f t="shared" si="187"/>
        <v>403.96</v>
      </c>
      <c r="K3007" s="887">
        <v>368.44</v>
      </c>
      <c r="L3007" s="772">
        <f t="shared" si="188"/>
        <v>425.08</v>
      </c>
    </row>
    <row r="3008" spans="2:12" ht="15.75" x14ac:dyDescent="0.25">
      <c r="B3008" s="893" t="s">
        <v>321</v>
      </c>
      <c r="C3008" s="892" t="s">
        <v>107</v>
      </c>
      <c r="D3008" s="891">
        <v>40421</v>
      </c>
      <c r="E3008" s="890">
        <v>264.51</v>
      </c>
      <c r="F3008" s="889"/>
      <c r="G3008" s="888">
        <v>20</v>
      </c>
      <c r="H3008" s="887">
        <f t="shared" si="186"/>
        <v>11</v>
      </c>
      <c r="I3008" s="887">
        <v>-11.879999999999999</v>
      </c>
      <c r="J3008" s="771">
        <f t="shared" si="187"/>
        <v>134.69999999999999</v>
      </c>
      <c r="K3008" s="887">
        <v>122.82</v>
      </c>
      <c r="L3008" s="772">
        <f t="shared" si="188"/>
        <v>141.69</v>
      </c>
    </row>
    <row r="3009" spans="2:12" ht="15.75" x14ac:dyDescent="0.25">
      <c r="B3009" s="893" t="s">
        <v>321</v>
      </c>
      <c r="C3009" s="892" t="s">
        <v>107</v>
      </c>
      <c r="D3009" s="891">
        <v>40421</v>
      </c>
      <c r="E3009" s="890">
        <v>793.52</v>
      </c>
      <c r="F3009" s="889"/>
      <c r="G3009" s="888">
        <v>20</v>
      </c>
      <c r="H3009" s="887">
        <f t="shared" si="186"/>
        <v>11</v>
      </c>
      <c r="I3009" s="887">
        <v>-35.519999999999996</v>
      </c>
      <c r="J3009" s="771">
        <f t="shared" si="187"/>
        <v>403.96</v>
      </c>
      <c r="K3009" s="887">
        <v>368.44</v>
      </c>
      <c r="L3009" s="772">
        <f t="shared" si="188"/>
        <v>425.08</v>
      </c>
    </row>
    <row r="3010" spans="2:12" ht="15.75" x14ac:dyDescent="0.25">
      <c r="B3010" s="893" t="s">
        <v>321</v>
      </c>
      <c r="C3010" s="892" t="s">
        <v>107</v>
      </c>
      <c r="D3010" s="891">
        <v>40421</v>
      </c>
      <c r="E3010" s="890">
        <v>529.01</v>
      </c>
      <c r="F3010" s="889"/>
      <c r="G3010" s="888">
        <v>20</v>
      </c>
      <c r="H3010" s="887">
        <f t="shared" si="186"/>
        <v>11</v>
      </c>
      <c r="I3010" s="887">
        <v>-23.64</v>
      </c>
      <c r="J3010" s="771">
        <f t="shared" si="187"/>
        <v>269.52999999999997</v>
      </c>
      <c r="K3010" s="887">
        <v>245.89</v>
      </c>
      <c r="L3010" s="772">
        <f t="shared" si="188"/>
        <v>283.12</v>
      </c>
    </row>
    <row r="3011" spans="2:12" ht="15.75" x14ac:dyDescent="0.25">
      <c r="B3011" s="893" t="s">
        <v>321</v>
      </c>
      <c r="C3011" s="892" t="s">
        <v>107</v>
      </c>
      <c r="D3011" s="891">
        <v>40421</v>
      </c>
      <c r="E3011" s="890">
        <v>529.01</v>
      </c>
      <c r="F3011" s="889"/>
      <c r="G3011" s="888">
        <v>20</v>
      </c>
      <c r="H3011" s="887">
        <f t="shared" si="186"/>
        <v>11</v>
      </c>
      <c r="I3011" s="887">
        <v>-23.64</v>
      </c>
      <c r="J3011" s="771">
        <f t="shared" si="187"/>
        <v>269.52999999999997</v>
      </c>
      <c r="K3011" s="887">
        <v>245.89</v>
      </c>
      <c r="L3011" s="772">
        <f t="shared" si="188"/>
        <v>283.12</v>
      </c>
    </row>
    <row r="3012" spans="2:12" ht="15.75" x14ac:dyDescent="0.25">
      <c r="B3012" s="893" t="s">
        <v>321</v>
      </c>
      <c r="C3012" s="892" t="s">
        <v>107</v>
      </c>
      <c r="D3012" s="891">
        <v>40421</v>
      </c>
      <c r="E3012" s="890">
        <v>264.51</v>
      </c>
      <c r="F3012" s="889"/>
      <c r="G3012" s="888">
        <v>20</v>
      </c>
      <c r="H3012" s="887">
        <f t="shared" si="186"/>
        <v>11</v>
      </c>
      <c r="I3012" s="887">
        <v>-11.879999999999999</v>
      </c>
      <c r="J3012" s="771">
        <f t="shared" si="187"/>
        <v>134.69999999999999</v>
      </c>
      <c r="K3012" s="887">
        <v>122.82</v>
      </c>
      <c r="L3012" s="772">
        <f t="shared" si="188"/>
        <v>141.69</v>
      </c>
    </row>
    <row r="3013" spans="2:12" ht="15.75" x14ac:dyDescent="0.25">
      <c r="B3013" s="893" t="s">
        <v>321</v>
      </c>
      <c r="C3013" s="892" t="s">
        <v>107</v>
      </c>
      <c r="D3013" s="891">
        <v>40421</v>
      </c>
      <c r="E3013" s="890">
        <v>1851.55</v>
      </c>
      <c r="F3013" s="889"/>
      <c r="G3013" s="888">
        <v>20</v>
      </c>
      <c r="H3013" s="887">
        <f t="shared" si="186"/>
        <v>11</v>
      </c>
      <c r="I3013" s="887">
        <v>-82.68</v>
      </c>
      <c r="J3013" s="771">
        <f t="shared" si="187"/>
        <v>942.81999999999994</v>
      </c>
      <c r="K3013" s="887">
        <v>860.14</v>
      </c>
      <c r="L3013" s="772">
        <f t="shared" si="188"/>
        <v>991.41</v>
      </c>
    </row>
    <row r="3014" spans="2:12" ht="15.75" x14ac:dyDescent="0.25">
      <c r="B3014" s="893" t="s">
        <v>321</v>
      </c>
      <c r="C3014" s="892" t="s">
        <v>107</v>
      </c>
      <c r="D3014" s="891">
        <v>40421</v>
      </c>
      <c r="E3014" s="890">
        <v>264.51</v>
      </c>
      <c r="F3014" s="889"/>
      <c r="G3014" s="888">
        <v>20</v>
      </c>
      <c r="H3014" s="887">
        <f t="shared" si="186"/>
        <v>11</v>
      </c>
      <c r="I3014" s="887">
        <v>-11.879999999999999</v>
      </c>
      <c r="J3014" s="771">
        <f t="shared" si="187"/>
        <v>134.69999999999999</v>
      </c>
      <c r="K3014" s="887">
        <v>122.82</v>
      </c>
      <c r="L3014" s="772">
        <f t="shared" si="188"/>
        <v>141.69</v>
      </c>
    </row>
    <row r="3015" spans="2:12" ht="15.75" x14ac:dyDescent="0.25">
      <c r="B3015" s="893" t="s">
        <v>321</v>
      </c>
      <c r="C3015" s="892" t="s">
        <v>107</v>
      </c>
      <c r="D3015" s="891">
        <v>40421</v>
      </c>
      <c r="E3015" s="890">
        <v>793.52</v>
      </c>
      <c r="F3015" s="889"/>
      <c r="G3015" s="888">
        <v>20</v>
      </c>
      <c r="H3015" s="887">
        <f t="shared" si="186"/>
        <v>11</v>
      </c>
      <c r="I3015" s="887">
        <v>-35.519999999999996</v>
      </c>
      <c r="J3015" s="771">
        <f t="shared" si="187"/>
        <v>403.96</v>
      </c>
      <c r="K3015" s="887">
        <v>368.44</v>
      </c>
      <c r="L3015" s="772">
        <f t="shared" si="188"/>
        <v>425.08</v>
      </c>
    </row>
    <row r="3016" spans="2:12" ht="15.75" x14ac:dyDescent="0.25">
      <c r="B3016" s="893" t="s">
        <v>321</v>
      </c>
      <c r="C3016" s="892" t="s">
        <v>107</v>
      </c>
      <c r="D3016" s="891">
        <v>40421</v>
      </c>
      <c r="E3016" s="890">
        <v>529.01</v>
      </c>
      <c r="F3016" s="889"/>
      <c r="G3016" s="888">
        <v>20</v>
      </c>
      <c r="H3016" s="887">
        <f t="shared" ref="H3016:H3079" si="189">IF(E3016&lt;&gt;"",IF((TestEOY-D3016)/365&gt;G3016,G3016,ROUNDUP(((TestEOY-D3016)/365),0)),"")</f>
        <v>11</v>
      </c>
      <c r="I3016" s="887">
        <v>-23.64</v>
      </c>
      <c r="J3016" s="771">
        <f t="shared" ref="J3016:J3079" si="190">K3016-I3016</f>
        <v>269.52999999999997</v>
      </c>
      <c r="K3016" s="887">
        <v>245.89</v>
      </c>
      <c r="L3016" s="772">
        <f t="shared" ref="L3016:L3079" si="191">IFERROR(IF(K3016&gt;E3016,0,(+E3016-K3016))-F3016,"")</f>
        <v>283.12</v>
      </c>
    </row>
    <row r="3017" spans="2:12" ht="15.75" x14ac:dyDescent="0.25">
      <c r="B3017" s="893" t="s">
        <v>321</v>
      </c>
      <c r="C3017" s="892" t="s">
        <v>107</v>
      </c>
      <c r="D3017" s="891">
        <v>40421</v>
      </c>
      <c r="E3017" s="890">
        <v>793.52</v>
      </c>
      <c r="F3017" s="889"/>
      <c r="G3017" s="888">
        <v>20</v>
      </c>
      <c r="H3017" s="887">
        <f t="shared" si="189"/>
        <v>11</v>
      </c>
      <c r="I3017" s="887">
        <v>-35.519999999999996</v>
      </c>
      <c r="J3017" s="771">
        <f t="shared" si="190"/>
        <v>403.96</v>
      </c>
      <c r="K3017" s="887">
        <v>368.44</v>
      </c>
      <c r="L3017" s="772">
        <f t="shared" si="191"/>
        <v>425.08</v>
      </c>
    </row>
    <row r="3018" spans="2:12" ht="15.75" x14ac:dyDescent="0.25">
      <c r="B3018" s="893" t="s">
        <v>321</v>
      </c>
      <c r="C3018" s="892" t="s">
        <v>107</v>
      </c>
      <c r="D3018" s="891">
        <v>40421</v>
      </c>
      <c r="E3018" s="890">
        <v>264.51</v>
      </c>
      <c r="F3018" s="889"/>
      <c r="G3018" s="888">
        <v>20</v>
      </c>
      <c r="H3018" s="887">
        <f t="shared" si="189"/>
        <v>11</v>
      </c>
      <c r="I3018" s="887">
        <v>-11.879999999999999</v>
      </c>
      <c r="J3018" s="771">
        <f t="shared" si="190"/>
        <v>134.69999999999999</v>
      </c>
      <c r="K3018" s="887">
        <v>122.82</v>
      </c>
      <c r="L3018" s="772">
        <f t="shared" si="191"/>
        <v>141.69</v>
      </c>
    </row>
    <row r="3019" spans="2:12" ht="15.75" x14ac:dyDescent="0.25">
      <c r="B3019" s="893" t="s">
        <v>321</v>
      </c>
      <c r="C3019" s="892" t="s">
        <v>107</v>
      </c>
      <c r="D3019" s="891">
        <v>40421</v>
      </c>
      <c r="E3019" s="890">
        <v>529.01</v>
      </c>
      <c r="F3019" s="889"/>
      <c r="G3019" s="888">
        <v>20</v>
      </c>
      <c r="H3019" s="887">
        <f t="shared" si="189"/>
        <v>11</v>
      </c>
      <c r="I3019" s="887">
        <v>-23.64</v>
      </c>
      <c r="J3019" s="771">
        <f t="shared" si="190"/>
        <v>269.52999999999997</v>
      </c>
      <c r="K3019" s="887">
        <v>245.89</v>
      </c>
      <c r="L3019" s="772">
        <f t="shared" si="191"/>
        <v>283.12</v>
      </c>
    </row>
    <row r="3020" spans="2:12" ht="15.75" x14ac:dyDescent="0.25">
      <c r="B3020" s="893" t="s">
        <v>321</v>
      </c>
      <c r="C3020" s="892" t="s">
        <v>107</v>
      </c>
      <c r="D3020" s="891">
        <v>40421</v>
      </c>
      <c r="E3020" s="890">
        <v>264.51</v>
      </c>
      <c r="F3020" s="889"/>
      <c r="G3020" s="888">
        <v>20</v>
      </c>
      <c r="H3020" s="887">
        <f t="shared" si="189"/>
        <v>11</v>
      </c>
      <c r="I3020" s="887">
        <v>-11.879999999999999</v>
      </c>
      <c r="J3020" s="771">
        <f t="shared" si="190"/>
        <v>134.69999999999999</v>
      </c>
      <c r="K3020" s="887">
        <v>122.82</v>
      </c>
      <c r="L3020" s="772">
        <f t="shared" si="191"/>
        <v>141.69</v>
      </c>
    </row>
    <row r="3021" spans="2:12" ht="15.75" x14ac:dyDescent="0.25">
      <c r="B3021" s="893" t="s">
        <v>321</v>
      </c>
      <c r="C3021" s="892" t="s">
        <v>107</v>
      </c>
      <c r="D3021" s="891">
        <v>40421</v>
      </c>
      <c r="E3021" s="890">
        <v>264.51</v>
      </c>
      <c r="F3021" s="889"/>
      <c r="G3021" s="888">
        <v>20</v>
      </c>
      <c r="H3021" s="887">
        <f t="shared" si="189"/>
        <v>11</v>
      </c>
      <c r="I3021" s="887">
        <v>-11.879999999999999</v>
      </c>
      <c r="J3021" s="771">
        <f t="shared" si="190"/>
        <v>134.69999999999999</v>
      </c>
      <c r="K3021" s="887">
        <v>122.82</v>
      </c>
      <c r="L3021" s="772">
        <f t="shared" si="191"/>
        <v>141.69</v>
      </c>
    </row>
    <row r="3022" spans="2:12" ht="15.75" x14ac:dyDescent="0.25">
      <c r="B3022" s="893" t="s">
        <v>321</v>
      </c>
      <c r="C3022" s="892" t="s">
        <v>107</v>
      </c>
      <c r="D3022" s="891">
        <v>40421</v>
      </c>
      <c r="E3022" s="890">
        <v>8199.14</v>
      </c>
      <c r="F3022" s="889"/>
      <c r="G3022" s="888">
        <v>20</v>
      </c>
      <c r="H3022" s="887">
        <f t="shared" si="189"/>
        <v>11</v>
      </c>
      <c r="I3022" s="887">
        <v>-366.24</v>
      </c>
      <c r="J3022" s="771">
        <f t="shared" si="190"/>
        <v>4175.22</v>
      </c>
      <c r="K3022" s="887">
        <v>3808.98</v>
      </c>
      <c r="L3022" s="772">
        <f t="shared" si="191"/>
        <v>4390.16</v>
      </c>
    </row>
    <row r="3023" spans="2:12" ht="15.75" x14ac:dyDescent="0.25">
      <c r="B3023" s="893" t="s">
        <v>321</v>
      </c>
      <c r="C3023" s="892" t="s">
        <v>107</v>
      </c>
      <c r="D3023" s="891">
        <v>40421</v>
      </c>
      <c r="E3023" s="890">
        <v>5503.02</v>
      </c>
      <c r="F3023" s="889"/>
      <c r="G3023" s="888">
        <v>20</v>
      </c>
      <c r="H3023" s="887">
        <f t="shared" si="189"/>
        <v>11</v>
      </c>
      <c r="I3023" s="887">
        <v>-245.64</v>
      </c>
      <c r="J3023" s="771">
        <f t="shared" si="190"/>
        <v>2803.96</v>
      </c>
      <c r="K3023" s="887">
        <v>2558.3200000000002</v>
      </c>
      <c r="L3023" s="772">
        <f t="shared" si="191"/>
        <v>2944.7000000000003</v>
      </c>
    </row>
    <row r="3024" spans="2:12" ht="15.75" x14ac:dyDescent="0.25">
      <c r="B3024" s="893" t="s">
        <v>321</v>
      </c>
      <c r="C3024" s="892" t="s">
        <v>107</v>
      </c>
      <c r="D3024" s="891">
        <v>40421</v>
      </c>
      <c r="E3024" s="890">
        <v>2116.06</v>
      </c>
      <c r="F3024" s="889"/>
      <c r="G3024" s="888">
        <v>20</v>
      </c>
      <c r="H3024" s="887">
        <f t="shared" si="189"/>
        <v>11</v>
      </c>
      <c r="I3024" s="887">
        <v>-94.56</v>
      </c>
      <c r="J3024" s="771">
        <f t="shared" si="190"/>
        <v>1077.6400000000001</v>
      </c>
      <c r="K3024" s="887">
        <v>983.08</v>
      </c>
      <c r="L3024" s="772">
        <f t="shared" si="191"/>
        <v>1132.98</v>
      </c>
    </row>
    <row r="3025" spans="2:12" ht="15.75" x14ac:dyDescent="0.25">
      <c r="B3025" s="893" t="s">
        <v>321</v>
      </c>
      <c r="C3025" s="892" t="s">
        <v>107</v>
      </c>
      <c r="D3025" s="891">
        <v>40421</v>
      </c>
      <c r="E3025" s="890">
        <v>3438.59</v>
      </c>
      <c r="F3025" s="889"/>
      <c r="G3025" s="888">
        <v>20</v>
      </c>
      <c r="H3025" s="887">
        <f t="shared" si="189"/>
        <v>11</v>
      </c>
      <c r="I3025" s="887">
        <v>-153.60000000000002</v>
      </c>
      <c r="J3025" s="771">
        <f t="shared" si="190"/>
        <v>1751.3200000000002</v>
      </c>
      <c r="K3025" s="887">
        <v>1597.72</v>
      </c>
      <c r="L3025" s="772">
        <f t="shared" si="191"/>
        <v>1840.8700000000001</v>
      </c>
    </row>
    <row r="3026" spans="2:12" ht="15.75" x14ac:dyDescent="0.25">
      <c r="B3026" s="893" t="s">
        <v>321</v>
      </c>
      <c r="C3026" s="892" t="s">
        <v>107</v>
      </c>
      <c r="D3026" s="891">
        <v>40421</v>
      </c>
      <c r="E3026" s="890">
        <v>264.51</v>
      </c>
      <c r="F3026" s="889"/>
      <c r="G3026" s="888">
        <v>20</v>
      </c>
      <c r="H3026" s="887">
        <f t="shared" si="189"/>
        <v>11</v>
      </c>
      <c r="I3026" s="887">
        <v>-11.879999999999999</v>
      </c>
      <c r="J3026" s="771">
        <f t="shared" si="190"/>
        <v>134.69999999999999</v>
      </c>
      <c r="K3026" s="887">
        <v>122.82</v>
      </c>
      <c r="L3026" s="772">
        <f t="shared" si="191"/>
        <v>141.69</v>
      </c>
    </row>
    <row r="3027" spans="2:12" ht="15.75" x14ac:dyDescent="0.25">
      <c r="B3027" s="893" t="s">
        <v>321</v>
      </c>
      <c r="C3027" s="892" t="s">
        <v>107</v>
      </c>
      <c r="D3027" s="891">
        <v>40421</v>
      </c>
      <c r="E3027" s="890">
        <v>264.51</v>
      </c>
      <c r="F3027" s="889"/>
      <c r="G3027" s="888">
        <v>20</v>
      </c>
      <c r="H3027" s="887">
        <f t="shared" si="189"/>
        <v>11</v>
      </c>
      <c r="I3027" s="887">
        <v>-11.879999999999999</v>
      </c>
      <c r="J3027" s="771">
        <f t="shared" si="190"/>
        <v>134.69999999999999</v>
      </c>
      <c r="K3027" s="887">
        <v>122.82</v>
      </c>
      <c r="L3027" s="772">
        <f t="shared" si="191"/>
        <v>141.69</v>
      </c>
    </row>
    <row r="3028" spans="2:12" ht="15.75" x14ac:dyDescent="0.25">
      <c r="B3028" s="893" t="s">
        <v>321</v>
      </c>
      <c r="C3028" s="892" t="s">
        <v>107</v>
      </c>
      <c r="D3028" s="891">
        <v>40421</v>
      </c>
      <c r="E3028" s="890">
        <v>1322.53</v>
      </c>
      <c r="F3028" s="889"/>
      <c r="G3028" s="888">
        <v>20</v>
      </c>
      <c r="H3028" s="887">
        <f t="shared" si="189"/>
        <v>11</v>
      </c>
      <c r="I3028" s="887">
        <v>-59.04</v>
      </c>
      <c r="J3028" s="771">
        <f t="shared" si="190"/>
        <v>673.29</v>
      </c>
      <c r="K3028" s="887">
        <v>614.25</v>
      </c>
      <c r="L3028" s="772">
        <f t="shared" si="191"/>
        <v>708.28</v>
      </c>
    </row>
    <row r="3029" spans="2:12" ht="15.75" x14ac:dyDescent="0.25">
      <c r="B3029" s="893" t="s">
        <v>321</v>
      </c>
      <c r="C3029" s="892" t="s">
        <v>107</v>
      </c>
      <c r="D3029" s="891">
        <v>40421</v>
      </c>
      <c r="E3029" s="890">
        <v>529.01</v>
      </c>
      <c r="F3029" s="889"/>
      <c r="G3029" s="888">
        <v>20</v>
      </c>
      <c r="H3029" s="887">
        <f t="shared" si="189"/>
        <v>11</v>
      </c>
      <c r="I3029" s="887">
        <v>-23.64</v>
      </c>
      <c r="J3029" s="771">
        <f t="shared" si="190"/>
        <v>269.52999999999997</v>
      </c>
      <c r="K3029" s="887">
        <v>245.89</v>
      </c>
      <c r="L3029" s="772">
        <f t="shared" si="191"/>
        <v>283.12</v>
      </c>
    </row>
    <row r="3030" spans="2:12" ht="15.75" x14ac:dyDescent="0.25">
      <c r="B3030" s="893" t="s">
        <v>321</v>
      </c>
      <c r="C3030" s="892" t="s">
        <v>107</v>
      </c>
      <c r="D3030" s="891">
        <v>40421</v>
      </c>
      <c r="E3030" s="890">
        <v>264.51</v>
      </c>
      <c r="F3030" s="889"/>
      <c r="G3030" s="888">
        <v>20</v>
      </c>
      <c r="H3030" s="887">
        <f t="shared" si="189"/>
        <v>11</v>
      </c>
      <c r="I3030" s="887">
        <v>-11.879999999999999</v>
      </c>
      <c r="J3030" s="771">
        <f t="shared" si="190"/>
        <v>134.69999999999999</v>
      </c>
      <c r="K3030" s="887">
        <v>122.82</v>
      </c>
      <c r="L3030" s="772">
        <f t="shared" si="191"/>
        <v>141.69</v>
      </c>
    </row>
    <row r="3031" spans="2:12" ht="15.75" x14ac:dyDescent="0.25">
      <c r="B3031" s="893" t="s">
        <v>321</v>
      </c>
      <c r="C3031" s="892" t="s">
        <v>107</v>
      </c>
      <c r="D3031" s="891">
        <v>40421</v>
      </c>
      <c r="E3031" s="890">
        <v>264.51</v>
      </c>
      <c r="F3031" s="889"/>
      <c r="G3031" s="888">
        <v>20</v>
      </c>
      <c r="H3031" s="887">
        <f t="shared" si="189"/>
        <v>11</v>
      </c>
      <c r="I3031" s="887">
        <v>-11.879999999999999</v>
      </c>
      <c r="J3031" s="771">
        <f t="shared" si="190"/>
        <v>134.69999999999999</v>
      </c>
      <c r="K3031" s="887">
        <v>122.82</v>
      </c>
      <c r="L3031" s="772">
        <f t="shared" si="191"/>
        <v>141.69</v>
      </c>
    </row>
    <row r="3032" spans="2:12" ht="15.75" x14ac:dyDescent="0.25">
      <c r="B3032" s="893" t="s">
        <v>321</v>
      </c>
      <c r="C3032" s="892" t="s">
        <v>107</v>
      </c>
      <c r="D3032" s="891">
        <v>40482</v>
      </c>
      <c r="E3032" s="890">
        <v>904.12</v>
      </c>
      <c r="F3032" s="889"/>
      <c r="G3032" s="888">
        <v>20</v>
      </c>
      <c r="H3032" s="887">
        <f t="shared" si="189"/>
        <v>11</v>
      </c>
      <c r="I3032" s="887">
        <v>-40.32</v>
      </c>
      <c r="J3032" s="771">
        <f t="shared" si="190"/>
        <v>453.59</v>
      </c>
      <c r="K3032" s="887">
        <v>413.27</v>
      </c>
      <c r="L3032" s="772">
        <f t="shared" si="191"/>
        <v>490.85</v>
      </c>
    </row>
    <row r="3033" spans="2:12" ht="15.75" x14ac:dyDescent="0.25">
      <c r="B3033" s="893" t="s">
        <v>321</v>
      </c>
      <c r="C3033" s="892" t="s">
        <v>107</v>
      </c>
      <c r="D3033" s="891">
        <v>40482</v>
      </c>
      <c r="E3033" s="890">
        <v>933.25</v>
      </c>
      <c r="F3033" s="889"/>
      <c r="G3033" s="888">
        <v>20</v>
      </c>
      <c r="H3033" s="887">
        <f t="shared" si="189"/>
        <v>11</v>
      </c>
      <c r="I3033" s="887">
        <v>-41.64</v>
      </c>
      <c r="J3033" s="771">
        <f t="shared" si="190"/>
        <v>468.03999999999996</v>
      </c>
      <c r="K3033" s="887">
        <v>426.4</v>
      </c>
      <c r="L3033" s="772">
        <f t="shared" si="191"/>
        <v>506.85</v>
      </c>
    </row>
    <row r="3034" spans="2:12" ht="15.75" x14ac:dyDescent="0.25">
      <c r="B3034" s="893" t="s">
        <v>321</v>
      </c>
      <c r="C3034" s="892" t="s">
        <v>107</v>
      </c>
      <c r="D3034" s="891">
        <v>40482</v>
      </c>
      <c r="E3034" s="890">
        <v>279.75</v>
      </c>
      <c r="F3034" s="889"/>
      <c r="G3034" s="888">
        <v>20</v>
      </c>
      <c r="H3034" s="887">
        <f t="shared" si="189"/>
        <v>11</v>
      </c>
      <c r="I3034" s="887">
        <v>-12.48</v>
      </c>
      <c r="J3034" s="771">
        <f t="shared" si="190"/>
        <v>140.22999999999999</v>
      </c>
      <c r="K3034" s="887">
        <v>127.75</v>
      </c>
      <c r="L3034" s="772">
        <f t="shared" si="191"/>
        <v>152</v>
      </c>
    </row>
    <row r="3035" spans="2:12" ht="15.75" x14ac:dyDescent="0.25">
      <c r="B3035" s="893" t="s">
        <v>321</v>
      </c>
      <c r="C3035" s="892" t="s">
        <v>107</v>
      </c>
      <c r="D3035" s="891">
        <v>40482</v>
      </c>
      <c r="E3035" s="890">
        <v>2385.1799999999998</v>
      </c>
      <c r="F3035" s="889"/>
      <c r="G3035" s="888">
        <v>20</v>
      </c>
      <c r="H3035" s="887">
        <f t="shared" si="189"/>
        <v>11</v>
      </c>
      <c r="I3035" s="887">
        <v>-106.56</v>
      </c>
      <c r="J3035" s="771">
        <f t="shared" si="190"/>
        <v>1197.06</v>
      </c>
      <c r="K3035" s="887">
        <v>1090.5</v>
      </c>
      <c r="L3035" s="772">
        <f t="shared" si="191"/>
        <v>1294.6799999999998</v>
      </c>
    </row>
    <row r="3036" spans="2:12" ht="15.75" x14ac:dyDescent="0.25">
      <c r="B3036" s="893" t="s">
        <v>321</v>
      </c>
      <c r="C3036" s="892" t="s">
        <v>107</v>
      </c>
      <c r="D3036" s="891">
        <v>40482</v>
      </c>
      <c r="E3036" s="890">
        <v>363.25</v>
      </c>
      <c r="F3036" s="889"/>
      <c r="G3036" s="888">
        <v>20</v>
      </c>
      <c r="H3036" s="887">
        <f t="shared" si="189"/>
        <v>11</v>
      </c>
      <c r="I3036" s="887">
        <v>-16.200000000000003</v>
      </c>
      <c r="J3036" s="771">
        <f t="shared" si="190"/>
        <v>182.04000000000002</v>
      </c>
      <c r="K3036" s="887">
        <v>165.84</v>
      </c>
      <c r="L3036" s="772">
        <f t="shared" si="191"/>
        <v>197.41</v>
      </c>
    </row>
    <row r="3037" spans="2:12" ht="15.75" x14ac:dyDescent="0.25">
      <c r="B3037" s="893" t="s">
        <v>321</v>
      </c>
      <c r="C3037" s="892" t="s">
        <v>107</v>
      </c>
      <c r="D3037" s="891">
        <v>40482</v>
      </c>
      <c r="E3037" s="890">
        <v>392.81</v>
      </c>
      <c r="F3037" s="889"/>
      <c r="G3037" s="888">
        <v>20</v>
      </c>
      <c r="H3037" s="887">
        <f t="shared" si="189"/>
        <v>11</v>
      </c>
      <c r="I3037" s="887">
        <v>-17.52</v>
      </c>
      <c r="J3037" s="771">
        <f t="shared" si="190"/>
        <v>196.9</v>
      </c>
      <c r="K3037" s="887">
        <v>179.38</v>
      </c>
      <c r="L3037" s="772">
        <f t="shared" si="191"/>
        <v>213.43</v>
      </c>
    </row>
    <row r="3038" spans="2:12" ht="15.75" x14ac:dyDescent="0.25">
      <c r="B3038" s="893" t="s">
        <v>321</v>
      </c>
      <c r="C3038" s="892" t="s">
        <v>107</v>
      </c>
      <c r="D3038" s="891">
        <v>40482</v>
      </c>
      <c r="E3038" s="890">
        <v>785.64</v>
      </c>
      <c r="F3038" s="889"/>
      <c r="G3038" s="888">
        <v>20</v>
      </c>
      <c r="H3038" s="887">
        <f t="shared" si="189"/>
        <v>11</v>
      </c>
      <c r="I3038" s="887">
        <v>-35.04</v>
      </c>
      <c r="J3038" s="771">
        <f t="shared" si="190"/>
        <v>394.04</v>
      </c>
      <c r="K3038" s="887">
        <v>359</v>
      </c>
      <c r="L3038" s="772">
        <f t="shared" si="191"/>
        <v>426.64</v>
      </c>
    </row>
    <row r="3039" spans="2:12" ht="15.75" x14ac:dyDescent="0.25">
      <c r="B3039" s="893" t="s">
        <v>321</v>
      </c>
      <c r="C3039" s="892" t="s">
        <v>107</v>
      </c>
      <c r="D3039" s="891">
        <v>40482</v>
      </c>
      <c r="E3039" s="890">
        <v>50.38</v>
      </c>
      <c r="F3039" s="889"/>
      <c r="G3039" s="888">
        <v>20</v>
      </c>
      <c r="H3039" s="887">
        <f t="shared" si="189"/>
        <v>11</v>
      </c>
      <c r="I3039" s="887">
        <v>-2.2800000000000002</v>
      </c>
      <c r="J3039" s="771">
        <f t="shared" si="190"/>
        <v>25.53</v>
      </c>
      <c r="K3039" s="887">
        <v>23.25</v>
      </c>
      <c r="L3039" s="772">
        <f t="shared" si="191"/>
        <v>27.130000000000003</v>
      </c>
    </row>
    <row r="3040" spans="2:12" ht="15.75" x14ac:dyDescent="0.25">
      <c r="B3040" s="893" t="s">
        <v>321</v>
      </c>
      <c r="C3040" s="892" t="s">
        <v>107</v>
      </c>
      <c r="D3040" s="891">
        <v>40482</v>
      </c>
      <c r="E3040" s="890">
        <v>574.6</v>
      </c>
      <c r="F3040" s="889"/>
      <c r="G3040" s="888">
        <v>20</v>
      </c>
      <c r="H3040" s="887">
        <f t="shared" si="189"/>
        <v>11</v>
      </c>
      <c r="I3040" s="887">
        <v>-25.68</v>
      </c>
      <c r="J3040" s="771">
        <f t="shared" si="190"/>
        <v>288.47000000000003</v>
      </c>
      <c r="K3040" s="887">
        <v>262.79000000000002</v>
      </c>
      <c r="L3040" s="772">
        <f t="shared" si="191"/>
        <v>311.81</v>
      </c>
    </row>
    <row r="3041" spans="2:12" ht="15.75" x14ac:dyDescent="0.25">
      <c r="B3041" s="893" t="s">
        <v>321</v>
      </c>
      <c r="C3041" s="892" t="s">
        <v>107</v>
      </c>
      <c r="D3041" s="891">
        <v>40482</v>
      </c>
      <c r="E3041" s="890">
        <v>518.01</v>
      </c>
      <c r="F3041" s="889"/>
      <c r="G3041" s="888">
        <v>20</v>
      </c>
      <c r="H3041" s="887">
        <f t="shared" si="189"/>
        <v>11</v>
      </c>
      <c r="I3041" s="887">
        <v>-23.16</v>
      </c>
      <c r="J3041" s="771">
        <f t="shared" si="190"/>
        <v>260.13</v>
      </c>
      <c r="K3041" s="887">
        <v>236.97</v>
      </c>
      <c r="L3041" s="772">
        <f t="shared" si="191"/>
        <v>281.03999999999996</v>
      </c>
    </row>
    <row r="3042" spans="2:12" ht="15.75" x14ac:dyDescent="0.25">
      <c r="B3042" s="893" t="s">
        <v>321</v>
      </c>
      <c r="C3042" s="892" t="s">
        <v>107</v>
      </c>
      <c r="D3042" s="891">
        <v>40482</v>
      </c>
      <c r="E3042" s="890">
        <v>413.16</v>
      </c>
      <c r="F3042" s="889"/>
      <c r="G3042" s="888">
        <v>20</v>
      </c>
      <c r="H3042" s="887">
        <f t="shared" si="189"/>
        <v>11</v>
      </c>
      <c r="I3042" s="887">
        <v>-18.48</v>
      </c>
      <c r="J3042" s="771">
        <f t="shared" si="190"/>
        <v>207.53</v>
      </c>
      <c r="K3042" s="887">
        <v>189.05</v>
      </c>
      <c r="L3042" s="772">
        <f t="shared" si="191"/>
        <v>224.11</v>
      </c>
    </row>
    <row r="3043" spans="2:12" ht="15.75" x14ac:dyDescent="0.25">
      <c r="B3043" s="893" t="s">
        <v>321</v>
      </c>
      <c r="C3043" s="892" t="s">
        <v>107</v>
      </c>
      <c r="D3043" s="891">
        <v>40482</v>
      </c>
      <c r="E3043" s="890">
        <v>300.52999999999997</v>
      </c>
      <c r="F3043" s="889"/>
      <c r="G3043" s="888">
        <v>20</v>
      </c>
      <c r="H3043" s="887">
        <f t="shared" si="189"/>
        <v>11</v>
      </c>
      <c r="I3043" s="887">
        <v>-13.440000000000001</v>
      </c>
      <c r="J3043" s="771">
        <f t="shared" si="190"/>
        <v>150.94999999999999</v>
      </c>
      <c r="K3043" s="887">
        <v>137.51</v>
      </c>
      <c r="L3043" s="772">
        <f t="shared" si="191"/>
        <v>163.01999999999998</v>
      </c>
    </row>
    <row r="3044" spans="2:12" ht="15.75" x14ac:dyDescent="0.25">
      <c r="B3044" s="893" t="s">
        <v>321</v>
      </c>
      <c r="C3044" s="892" t="s">
        <v>107</v>
      </c>
      <c r="D3044" s="891">
        <v>40482</v>
      </c>
      <c r="E3044" s="890">
        <v>125</v>
      </c>
      <c r="F3044" s="889"/>
      <c r="G3044" s="888">
        <v>20</v>
      </c>
      <c r="H3044" s="887">
        <f t="shared" si="189"/>
        <v>11</v>
      </c>
      <c r="I3044" s="887">
        <v>-5.5200000000000005</v>
      </c>
      <c r="J3044" s="771">
        <f t="shared" si="190"/>
        <v>62.68</v>
      </c>
      <c r="K3044" s="887">
        <v>57.16</v>
      </c>
      <c r="L3044" s="772">
        <f t="shared" si="191"/>
        <v>67.84</v>
      </c>
    </row>
    <row r="3045" spans="2:12" ht="15.75" x14ac:dyDescent="0.25">
      <c r="B3045" s="893" t="s">
        <v>321</v>
      </c>
      <c r="C3045" s="892" t="s">
        <v>107</v>
      </c>
      <c r="D3045" s="891">
        <v>40482</v>
      </c>
      <c r="E3045" s="890">
        <v>130.38999999999999</v>
      </c>
      <c r="F3045" s="889"/>
      <c r="G3045" s="888">
        <v>20</v>
      </c>
      <c r="H3045" s="887">
        <f t="shared" si="189"/>
        <v>11</v>
      </c>
      <c r="I3045" s="887">
        <v>-5.76</v>
      </c>
      <c r="J3045" s="771">
        <f t="shared" si="190"/>
        <v>65.39</v>
      </c>
      <c r="K3045" s="887">
        <v>59.63</v>
      </c>
      <c r="L3045" s="772">
        <f t="shared" si="191"/>
        <v>70.759999999999991</v>
      </c>
    </row>
    <row r="3046" spans="2:12" ht="15.75" x14ac:dyDescent="0.25">
      <c r="B3046" s="893" t="s">
        <v>321</v>
      </c>
      <c r="C3046" s="892" t="s">
        <v>107</v>
      </c>
      <c r="D3046" s="891">
        <v>40482</v>
      </c>
      <c r="E3046" s="890">
        <v>4564.09</v>
      </c>
      <c r="F3046" s="889"/>
      <c r="G3046" s="888">
        <v>20</v>
      </c>
      <c r="H3046" s="887">
        <f t="shared" si="189"/>
        <v>11</v>
      </c>
      <c r="I3046" s="887">
        <v>-203.76</v>
      </c>
      <c r="J3046" s="771">
        <f t="shared" si="190"/>
        <v>2290.2200000000003</v>
      </c>
      <c r="K3046" s="887">
        <v>2086.46</v>
      </c>
      <c r="L3046" s="772">
        <f t="shared" si="191"/>
        <v>2477.63</v>
      </c>
    </row>
    <row r="3047" spans="2:12" ht="15.75" x14ac:dyDescent="0.25">
      <c r="B3047" s="893" t="s">
        <v>321</v>
      </c>
      <c r="C3047" s="892" t="s">
        <v>107</v>
      </c>
      <c r="D3047" s="891">
        <v>40482</v>
      </c>
      <c r="E3047" s="890">
        <v>130.38999999999999</v>
      </c>
      <c r="F3047" s="889"/>
      <c r="G3047" s="888">
        <v>20</v>
      </c>
      <c r="H3047" s="887">
        <f t="shared" si="189"/>
        <v>11</v>
      </c>
      <c r="I3047" s="887">
        <v>-5.76</v>
      </c>
      <c r="J3047" s="771">
        <f t="shared" si="190"/>
        <v>65.39</v>
      </c>
      <c r="K3047" s="887">
        <v>59.63</v>
      </c>
      <c r="L3047" s="772">
        <f t="shared" si="191"/>
        <v>70.759999999999991</v>
      </c>
    </row>
    <row r="3048" spans="2:12" ht="15.75" x14ac:dyDescent="0.25">
      <c r="B3048" s="893" t="s">
        <v>321</v>
      </c>
      <c r="C3048" s="892" t="s">
        <v>107</v>
      </c>
      <c r="D3048" s="891">
        <v>40482</v>
      </c>
      <c r="E3048" s="890">
        <v>139.65</v>
      </c>
      <c r="F3048" s="889"/>
      <c r="G3048" s="888">
        <v>20</v>
      </c>
      <c r="H3048" s="887">
        <f t="shared" si="189"/>
        <v>11</v>
      </c>
      <c r="I3048" s="887">
        <v>-6.24</v>
      </c>
      <c r="J3048" s="771">
        <f t="shared" si="190"/>
        <v>70.12</v>
      </c>
      <c r="K3048" s="887">
        <v>63.88</v>
      </c>
      <c r="L3048" s="772">
        <f t="shared" si="191"/>
        <v>75.77000000000001</v>
      </c>
    </row>
    <row r="3049" spans="2:12" ht="15.75" x14ac:dyDescent="0.25">
      <c r="B3049" s="893" t="s">
        <v>321</v>
      </c>
      <c r="C3049" s="892" t="s">
        <v>107</v>
      </c>
      <c r="D3049" s="891">
        <v>40482</v>
      </c>
      <c r="E3049" s="890">
        <v>143.29</v>
      </c>
      <c r="F3049" s="889"/>
      <c r="G3049" s="888">
        <v>20</v>
      </c>
      <c r="H3049" s="887">
        <f t="shared" si="189"/>
        <v>11</v>
      </c>
      <c r="I3049" s="887">
        <v>-6.36</v>
      </c>
      <c r="J3049" s="771">
        <f t="shared" si="190"/>
        <v>71.650000000000006</v>
      </c>
      <c r="K3049" s="887">
        <v>65.290000000000006</v>
      </c>
      <c r="L3049" s="772">
        <f t="shared" si="191"/>
        <v>77.999999999999986</v>
      </c>
    </row>
    <row r="3050" spans="2:12" ht="15.75" x14ac:dyDescent="0.25">
      <c r="B3050" s="893" t="s">
        <v>321</v>
      </c>
      <c r="C3050" s="892" t="s">
        <v>107</v>
      </c>
      <c r="D3050" s="891">
        <v>40482</v>
      </c>
      <c r="E3050" s="890">
        <v>490.05</v>
      </c>
      <c r="F3050" s="889"/>
      <c r="G3050" s="888">
        <v>20</v>
      </c>
      <c r="H3050" s="887">
        <f t="shared" si="189"/>
        <v>11</v>
      </c>
      <c r="I3050" s="887">
        <v>-21.84</v>
      </c>
      <c r="J3050" s="771">
        <f t="shared" si="190"/>
        <v>245.71</v>
      </c>
      <c r="K3050" s="887">
        <v>223.87</v>
      </c>
      <c r="L3050" s="772">
        <f t="shared" si="191"/>
        <v>266.18</v>
      </c>
    </row>
    <row r="3051" spans="2:12" ht="15.75" x14ac:dyDescent="0.25">
      <c r="B3051" s="893" t="s">
        <v>321</v>
      </c>
      <c r="C3051" s="892" t="s">
        <v>107</v>
      </c>
      <c r="D3051" s="891">
        <v>40482</v>
      </c>
      <c r="E3051" s="890">
        <v>80.209999999999994</v>
      </c>
      <c r="F3051" s="889"/>
      <c r="G3051" s="888">
        <v>20</v>
      </c>
      <c r="H3051" s="887">
        <f t="shared" si="189"/>
        <v>11</v>
      </c>
      <c r="I3051" s="887">
        <v>-3.5999999999999996</v>
      </c>
      <c r="J3051" s="771">
        <f t="shared" si="190"/>
        <v>40.42</v>
      </c>
      <c r="K3051" s="887">
        <v>36.82</v>
      </c>
      <c r="L3051" s="772">
        <f t="shared" si="191"/>
        <v>43.389999999999993</v>
      </c>
    </row>
    <row r="3052" spans="2:12" ht="15.75" x14ac:dyDescent="0.25">
      <c r="B3052" s="893" t="s">
        <v>321</v>
      </c>
      <c r="C3052" s="892" t="s">
        <v>107</v>
      </c>
      <c r="D3052" s="891">
        <v>40482</v>
      </c>
      <c r="E3052" s="890">
        <v>347.19</v>
      </c>
      <c r="F3052" s="889"/>
      <c r="G3052" s="888">
        <v>20</v>
      </c>
      <c r="H3052" s="887">
        <f t="shared" si="189"/>
        <v>11</v>
      </c>
      <c r="I3052" s="887">
        <v>-15.48</v>
      </c>
      <c r="J3052" s="771">
        <f t="shared" si="190"/>
        <v>174</v>
      </c>
      <c r="K3052" s="887">
        <v>158.52000000000001</v>
      </c>
      <c r="L3052" s="772">
        <f t="shared" si="191"/>
        <v>188.67</v>
      </c>
    </row>
    <row r="3053" spans="2:12" ht="15.75" x14ac:dyDescent="0.25">
      <c r="B3053" s="893" t="s">
        <v>321</v>
      </c>
      <c r="C3053" s="892" t="s">
        <v>107</v>
      </c>
      <c r="D3053" s="891">
        <v>40512</v>
      </c>
      <c r="E3053" s="890">
        <v>127.49</v>
      </c>
      <c r="F3053" s="889"/>
      <c r="G3053" s="888">
        <v>20</v>
      </c>
      <c r="H3053" s="887">
        <f t="shared" si="189"/>
        <v>11</v>
      </c>
      <c r="I3053" s="887">
        <v>-5.76</v>
      </c>
      <c r="J3053" s="771">
        <f t="shared" si="190"/>
        <v>63.5</v>
      </c>
      <c r="K3053" s="887">
        <v>57.74</v>
      </c>
      <c r="L3053" s="772">
        <f t="shared" si="191"/>
        <v>69.75</v>
      </c>
    </row>
    <row r="3054" spans="2:12" ht="15.75" x14ac:dyDescent="0.25">
      <c r="B3054" s="893" t="s">
        <v>321</v>
      </c>
      <c r="C3054" s="892" t="s">
        <v>107</v>
      </c>
      <c r="D3054" s="891">
        <v>40512</v>
      </c>
      <c r="E3054" s="890">
        <v>390.47</v>
      </c>
      <c r="F3054" s="889"/>
      <c r="G3054" s="888">
        <v>20</v>
      </c>
      <c r="H3054" s="887">
        <f t="shared" si="189"/>
        <v>11</v>
      </c>
      <c r="I3054" s="887">
        <v>-17.52</v>
      </c>
      <c r="J3054" s="771">
        <f t="shared" si="190"/>
        <v>194.34</v>
      </c>
      <c r="K3054" s="887">
        <v>176.82</v>
      </c>
      <c r="L3054" s="772">
        <f t="shared" si="191"/>
        <v>213.65000000000003</v>
      </c>
    </row>
    <row r="3055" spans="2:12" ht="15.75" x14ac:dyDescent="0.25">
      <c r="B3055" s="893" t="s">
        <v>321</v>
      </c>
      <c r="C3055" s="892" t="s">
        <v>107</v>
      </c>
      <c r="D3055" s="891">
        <v>40512</v>
      </c>
      <c r="E3055" s="890">
        <v>3174.07</v>
      </c>
      <c r="F3055" s="889"/>
      <c r="G3055" s="888">
        <v>20</v>
      </c>
      <c r="H3055" s="887">
        <f t="shared" si="189"/>
        <v>11</v>
      </c>
      <c r="I3055" s="887">
        <v>-141.84</v>
      </c>
      <c r="J3055" s="771">
        <f t="shared" si="190"/>
        <v>1580.6999999999998</v>
      </c>
      <c r="K3055" s="887">
        <v>1438.86</v>
      </c>
      <c r="L3055" s="772">
        <f t="shared" si="191"/>
        <v>1735.2100000000003</v>
      </c>
    </row>
    <row r="3056" spans="2:12" ht="15.75" x14ac:dyDescent="0.25">
      <c r="B3056" s="893" t="s">
        <v>321</v>
      </c>
      <c r="C3056" s="892" t="s">
        <v>107</v>
      </c>
      <c r="D3056" s="891">
        <v>40512</v>
      </c>
      <c r="E3056" s="890">
        <v>606.6</v>
      </c>
      <c r="F3056" s="889"/>
      <c r="G3056" s="888">
        <v>20</v>
      </c>
      <c r="H3056" s="887">
        <f t="shared" si="189"/>
        <v>11</v>
      </c>
      <c r="I3056" s="887">
        <v>-27.120000000000005</v>
      </c>
      <c r="J3056" s="771">
        <f t="shared" si="190"/>
        <v>302.32</v>
      </c>
      <c r="K3056" s="887">
        <v>275.2</v>
      </c>
      <c r="L3056" s="772">
        <f t="shared" si="191"/>
        <v>331.40000000000003</v>
      </c>
    </row>
    <row r="3057" spans="2:12" ht="15.75" x14ac:dyDescent="0.25">
      <c r="B3057" s="893" t="s">
        <v>321</v>
      </c>
      <c r="C3057" s="892" t="s">
        <v>107</v>
      </c>
      <c r="D3057" s="891">
        <v>40512</v>
      </c>
      <c r="E3057" s="890">
        <v>176.37</v>
      </c>
      <c r="F3057" s="889"/>
      <c r="G3057" s="888">
        <v>20</v>
      </c>
      <c r="H3057" s="887">
        <f t="shared" si="189"/>
        <v>11</v>
      </c>
      <c r="I3057" s="887">
        <v>-7.92</v>
      </c>
      <c r="J3057" s="771">
        <f t="shared" si="190"/>
        <v>88.05</v>
      </c>
      <c r="K3057" s="887">
        <v>80.13</v>
      </c>
      <c r="L3057" s="772">
        <f t="shared" si="191"/>
        <v>96.240000000000009</v>
      </c>
    </row>
    <row r="3058" spans="2:12" ht="15.75" x14ac:dyDescent="0.25">
      <c r="B3058" s="893" t="s">
        <v>321</v>
      </c>
      <c r="C3058" s="892" t="s">
        <v>107</v>
      </c>
      <c r="D3058" s="891">
        <v>40512</v>
      </c>
      <c r="E3058" s="890">
        <v>1791.29</v>
      </c>
      <c r="F3058" s="889"/>
      <c r="G3058" s="888">
        <v>20</v>
      </c>
      <c r="H3058" s="887">
        <f t="shared" si="189"/>
        <v>11</v>
      </c>
      <c r="I3058" s="887">
        <v>-80.039999999999992</v>
      </c>
      <c r="J3058" s="771">
        <f t="shared" si="190"/>
        <v>892.4</v>
      </c>
      <c r="K3058" s="887">
        <v>812.36</v>
      </c>
      <c r="L3058" s="772">
        <f t="shared" si="191"/>
        <v>978.93</v>
      </c>
    </row>
    <row r="3059" spans="2:12" ht="15.75" x14ac:dyDescent="0.25">
      <c r="B3059" s="893" t="s">
        <v>321</v>
      </c>
      <c r="C3059" s="892" t="s">
        <v>107</v>
      </c>
      <c r="D3059" s="891">
        <v>40512</v>
      </c>
      <c r="E3059" s="890">
        <v>221.48</v>
      </c>
      <c r="F3059" s="889"/>
      <c r="G3059" s="888">
        <v>20</v>
      </c>
      <c r="H3059" s="887">
        <f t="shared" si="189"/>
        <v>11</v>
      </c>
      <c r="I3059" s="887">
        <v>-9.9600000000000009</v>
      </c>
      <c r="J3059" s="771">
        <f t="shared" si="190"/>
        <v>110.28999999999999</v>
      </c>
      <c r="K3059" s="887">
        <v>100.33</v>
      </c>
      <c r="L3059" s="772">
        <f t="shared" si="191"/>
        <v>121.14999999999999</v>
      </c>
    </row>
    <row r="3060" spans="2:12" ht="15.75" x14ac:dyDescent="0.25">
      <c r="B3060" s="893" t="s">
        <v>321</v>
      </c>
      <c r="C3060" s="892" t="s">
        <v>107</v>
      </c>
      <c r="D3060" s="891">
        <v>40512</v>
      </c>
      <c r="E3060" s="890">
        <v>279.16000000000003</v>
      </c>
      <c r="F3060" s="889"/>
      <c r="G3060" s="888">
        <v>20</v>
      </c>
      <c r="H3060" s="887">
        <f t="shared" si="189"/>
        <v>11</v>
      </c>
      <c r="I3060" s="887">
        <v>-12.48</v>
      </c>
      <c r="J3060" s="771">
        <f t="shared" si="190"/>
        <v>139.13</v>
      </c>
      <c r="K3060" s="887">
        <v>126.65</v>
      </c>
      <c r="L3060" s="772">
        <f t="shared" si="191"/>
        <v>152.51000000000002</v>
      </c>
    </row>
    <row r="3061" spans="2:12" ht="15.75" x14ac:dyDescent="0.25">
      <c r="B3061" s="893" t="s">
        <v>321</v>
      </c>
      <c r="C3061" s="892" t="s">
        <v>107</v>
      </c>
      <c r="D3061" s="891">
        <v>40512</v>
      </c>
      <c r="E3061" s="890">
        <v>728.68</v>
      </c>
      <c r="F3061" s="889"/>
      <c r="G3061" s="888">
        <v>20</v>
      </c>
      <c r="H3061" s="887">
        <f t="shared" si="189"/>
        <v>11</v>
      </c>
      <c r="I3061" s="887">
        <v>-32.519999999999996</v>
      </c>
      <c r="J3061" s="771">
        <f t="shared" si="190"/>
        <v>362.65</v>
      </c>
      <c r="K3061" s="887">
        <v>330.13</v>
      </c>
      <c r="L3061" s="772">
        <f t="shared" si="191"/>
        <v>398.54999999999995</v>
      </c>
    </row>
    <row r="3062" spans="2:12" ht="15.75" x14ac:dyDescent="0.25">
      <c r="B3062" s="893" t="s">
        <v>321</v>
      </c>
      <c r="C3062" s="892" t="s">
        <v>107</v>
      </c>
      <c r="D3062" s="891">
        <v>40512</v>
      </c>
      <c r="E3062" s="890">
        <v>130.16</v>
      </c>
      <c r="F3062" s="889"/>
      <c r="G3062" s="888">
        <v>20</v>
      </c>
      <c r="H3062" s="887">
        <f t="shared" si="189"/>
        <v>11</v>
      </c>
      <c r="I3062" s="887">
        <v>-5.88</v>
      </c>
      <c r="J3062" s="771">
        <f t="shared" si="190"/>
        <v>64.819999999999993</v>
      </c>
      <c r="K3062" s="887">
        <v>58.94</v>
      </c>
      <c r="L3062" s="772">
        <f t="shared" si="191"/>
        <v>71.22</v>
      </c>
    </row>
    <row r="3063" spans="2:12" ht="15.75" x14ac:dyDescent="0.25">
      <c r="B3063" s="893" t="s">
        <v>321</v>
      </c>
      <c r="C3063" s="892" t="s">
        <v>107</v>
      </c>
      <c r="D3063" s="891">
        <v>40512</v>
      </c>
      <c r="E3063" s="890">
        <v>148.97</v>
      </c>
      <c r="F3063" s="889"/>
      <c r="G3063" s="888">
        <v>20</v>
      </c>
      <c r="H3063" s="887">
        <f t="shared" si="189"/>
        <v>11</v>
      </c>
      <c r="I3063" s="887">
        <v>-6.7200000000000006</v>
      </c>
      <c r="J3063" s="771">
        <f t="shared" si="190"/>
        <v>74.19</v>
      </c>
      <c r="K3063" s="887">
        <v>67.47</v>
      </c>
      <c r="L3063" s="772">
        <f t="shared" si="191"/>
        <v>81.5</v>
      </c>
    </row>
    <row r="3064" spans="2:12" ht="15.75" x14ac:dyDescent="0.25">
      <c r="B3064" s="893" t="s">
        <v>321</v>
      </c>
      <c r="C3064" s="892" t="s">
        <v>107</v>
      </c>
      <c r="D3064" s="891">
        <v>40512</v>
      </c>
      <c r="E3064" s="890">
        <v>153.5</v>
      </c>
      <c r="F3064" s="889"/>
      <c r="G3064" s="888">
        <v>20</v>
      </c>
      <c r="H3064" s="887">
        <f t="shared" si="189"/>
        <v>11</v>
      </c>
      <c r="I3064" s="887">
        <v>-6.8400000000000007</v>
      </c>
      <c r="J3064" s="771">
        <f t="shared" si="190"/>
        <v>76.290000000000006</v>
      </c>
      <c r="K3064" s="887">
        <v>69.45</v>
      </c>
      <c r="L3064" s="772">
        <f t="shared" si="191"/>
        <v>84.05</v>
      </c>
    </row>
    <row r="3065" spans="2:12" ht="15.75" x14ac:dyDescent="0.25">
      <c r="B3065" s="893" t="s">
        <v>321</v>
      </c>
      <c r="C3065" s="892" t="s">
        <v>107</v>
      </c>
      <c r="D3065" s="891">
        <v>40512</v>
      </c>
      <c r="E3065" s="890">
        <v>839.02</v>
      </c>
      <c r="F3065" s="889"/>
      <c r="G3065" s="888">
        <v>20</v>
      </c>
      <c r="H3065" s="887">
        <f t="shared" si="189"/>
        <v>11</v>
      </c>
      <c r="I3065" s="887">
        <v>-37.44</v>
      </c>
      <c r="J3065" s="771">
        <f t="shared" si="190"/>
        <v>417.56</v>
      </c>
      <c r="K3065" s="887">
        <v>380.12</v>
      </c>
      <c r="L3065" s="772">
        <f t="shared" si="191"/>
        <v>458.9</v>
      </c>
    </row>
    <row r="3066" spans="2:12" ht="15.75" x14ac:dyDescent="0.25">
      <c r="B3066" s="893" t="s">
        <v>321</v>
      </c>
      <c r="C3066" s="892" t="s">
        <v>107</v>
      </c>
      <c r="D3066" s="891">
        <v>40512</v>
      </c>
      <c r="E3066" s="890">
        <v>397.96</v>
      </c>
      <c r="F3066" s="889"/>
      <c r="G3066" s="888">
        <v>20</v>
      </c>
      <c r="H3066" s="887">
        <f t="shared" si="189"/>
        <v>11</v>
      </c>
      <c r="I3066" s="887">
        <v>-17.759999999999998</v>
      </c>
      <c r="J3066" s="771">
        <f t="shared" si="190"/>
        <v>198.07</v>
      </c>
      <c r="K3066" s="887">
        <v>180.31</v>
      </c>
      <c r="L3066" s="772">
        <f t="shared" si="191"/>
        <v>217.64999999999998</v>
      </c>
    </row>
    <row r="3067" spans="2:12" ht="15.75" x14ac:dyDescent="0.25">
      <c r="B3067" s="893" t="s">
        <v>321</v>
      </c>
      <c r="C3067" s="892" t="s">
        <v>107</v>
      </c>
      <c r="D3067" s="891">
        <v>40512</v>
      </c>
      <c r="E3067" s="890">
        <v>610.5</v>
      </c>
      <c r="F3067" s="889"/>
      <c r="G3067" s="888">
        <v>20</v>
      </c>
      <c r="H3067" s="887">
        <f t="shared" si="189"/>
        <v>11</v>
      </c>
      <c r="I3067" s="887">
        <v>-27.240000000000002</v>
      </c>
      <c r="J3067" s="771">
        <f t="shared" si="190"/>
        <v>303.8</v>
      </c>
      <c r="K3067" s="887">
        <v>276.56</v>
      </c>
      <c r="L3067" s="772">
        <f t="shared" si="191"/>
        <v>333.94</v>
      </c>
    </row>
    <row r="3068" spans="2:12" ht="15.75" x14ac:dyDescent="0.25">
      <c r="B3068" s="893" t="s">
        <v>321</v>
      </c>
      <c r="C3068" s="892" t="s">
        <v>107</v>
      </c>
      <c r="D3068" s="891">
        <v>40512</v>
      </c>
      <c r="E3068" s="890">
        <v>1300.27</v>
      </c>
      <c r="F3068" s="889"/>
      <c r="G3068" s="888">
        <v>20</v>
      </c>
      <c r="H3068" s="887">
        <f t="shared" si="189"/>
        <v>11</v>
      </c>
      <c r="I3068" s="887">
        <v>-58.08</v>
      </c>
      <c r="J3068" s="771">
        <f t="shared" si="190"/>
        <v>647.6</v>
      </c>
      <c r="K3068" s="887">
        <v>589.52</v>
      </c>
      <c r="L3068" s="772">
        <f t="shared" si="191"/>
        <v>710.75</v>
      </c>
    </row>
    <row r="3069" spans="2:12" ht="15.75" x14ac:dyDescent="0.25">
      <c r="B3069" s="893" t="s">
        <v>321</v>
      </c>
      <c r="C3069" s="892" t="s">
        <v>107</v>
      </c>
      <c r="D3069" s="891">
        <v>40512</v>
      </c>
      <c r="E3069" s="890">
        <v>130.16</v>
      </c>
      <c r="F3069" s="889"/>
      <c r="G3069" s="888">
        <v>20</v>
      </c>
      <c r="H3069" s="887">
        <f t="shared" si="189"/>
        <v>11</v>
      </c>
      <c r="I3069" s="887">
        <v>-5.88</v>
      </c>
      <c r="J3069" s="771">
        <f t="shared" si="190"/>
        <v>64.819999999999993</v>
      </c>
      <c r="K3069" s="887">
        <v>58.94</v>
      </c>
      <c r="L3069" s="772">
        <f t="shared" si="191"/>
        <v>71.22</v>
      </c>
    </row>
    <row r="3070" spans="2:12" ht="15.75" x14ac:dyDescent="0.25">
      <c r="B3070" s="893" t="s">
        <v>321</v>
      </c>
      <c r="C3070" s="892" t="s">
        <v>107</v>
      </c>
      <c r="D3070" s="891">
        <v>40512</v>
      </c>
      <c r="E3070" s="890">
        <v>130.19</v>
      </c>
      <c r="F3070" s="889"/>
      <c r="G3070" s="888">
        <v>20</v>
      </c>
      <c r="H3070" s="887">
        <f t="shared" si="189"/>
        <v>11</v>
      </c>
      <c r="I3070" s="887">
        <v>-5.88</v>
      </c>
      <c r="J3070" s="771">
        <f t="shared" si="190"/>
        <v>64.849999999999994</v>
      </c>
      <c r="K3070" s="887">
        <v>58.97</v>
      </c>
      <c r="L3070" s="772">
        <f t="shared" si="191"/>
        <v>71.22</v>
      </c>
    </row>
    <row r="3071" spans="2:12" ht="15.75" x14ac:dyDescent="0.25">
      <c r="B3071" s="893" t="s">
        <v>321</v>
      </c>
      <c r="C3071" s="892" t="s">
        <v>107</v>
      </c>
      <c r="D3071" s="891">
        <v>40543</v>
      </c>
      <c r="E3071" s="890">
        <v>598.55999999999995</v>
      </c>
      <c r="F3071" s="889"/>
      <c r="G3071" s="888">
        <v>20</v>
      </c>
      <c r="H3071" s="887">
        <f t="shared" si="189"/>
        <v>11</v>
      </c>
      <c r="I3071" s="887">
        <v>-26.759999999999998</v>
      </c>
      <c r="J3071" s="771">
        <f t="shared" si="190"/>
        <v>296.08999999999997</v>
      </c>
      <c r="K3071" s="887">
        <v>269.33</v>
      </c>
      <c r="L3071" s="772">
        <f t="shared" si="191"/>
        <v>329.22999999999996</v>
      </c>
    </row>
    <row r="3072" spans="2:12" ht="15.75" x14ac:dyDescent="0.25">
      <c r="B3072" s="893" t="s">
        <v>321</v>
      </c>
      <c r="C3072" s="892" t="s">
        <v>107</v>
      </c>
      <c r="D3072" s="891">
        <v>40543</v>
      </c>
      <c r="E3072" s="890">
        <v>391.81</v>
      </c>
      <c r="F3072" s="889"/>
      <c r="G3072" s="888">
        <v>20</v>
      </c>
      <c r="H3072" s="887">
        <f t="shared" si="189"/>
        <v>11</v>
      </c>
      <c r="I3072" s="887">
        <v>-17.52</v>
      </c>
      <c r="J3072" s="771">
        <f t="shared" si="190"/>
        <v>193.82000000000002</v>
      </c>
      <c r="K3072" s="887">
        <v>176.3</v>
      </c>
      <c r="L3072" s="772">
        <f t="shared" si="191"/>
        <v>215.51</v>
      </c>
    </row>
    <row r="3073" spans="2:12" ht="15.75" x14ac:dyDescent="0.25">
      <c r="B3073" s="893" t="s">
        <v>321</v>
      </c>
      <c r="C3073" s="892" t="s">
        <v>107</v>
      </c>
      <c r="D3073" s="891">
        <v>40543</v>
      </c>
      <c r="E3073" s="890">
        <v>1511.92</v>
      </c>
      <c r="F3073" s="889"/>
      <c r="G3073" s="888">
        <v>20</v>
      </c>
      <c r="H3073" s="887">
        <f t="shared" si="189"/>
        <v>11</v>
      </c>
      <c r="I3073" s="887">
        <v>-67.56</v>
      </c>
      <c r="J3073" s="771">
        <f t="shared" si="190"/>
        <v>747.54</v>
      </c>
      <c r="K3073" s="887">
        <v>679.98</v>
      </c>
      <c r="L3073" s="772">
        <f t="shared" si="191"/>
        <v>831.94</v>
      </c>
    </row>
    <row r="3074" spans="2:12" ht="15.75" x14ac:dyDescent="0.25">
      <c r="B3074" s="893" t="s">
        <v>321</v>
      </c>
      <c r="C3074" s="892" t="s">
        <v>107</v>
      </c>
      <c r="D3074" s="891">
        <v>40543</v>
      </c>
      <c r="E3074" s="890">
        <v>22</v>
      </c>
      <c r="F3074" s="889"/>
      <c r="G3074" s="888">
        <v>20</v>
      </c>
      <c r="H3074" s="887">
        <f t="shared" si="189"/>
        <v>11</v>
      </c>
      <c r="I3074" s="887">
        <v>-0.96</v>
      </c>
      <c r="J3074" s="771">
        <f t="shared" si="190"/>
        <v>10.670000000000002</v>
      </c>
      <c r="K3074" s="887">
        <v>9.7100000000000009</v>
      </c>
      <c r="L3074" s="772">
        <f t="shared" si="191"/>
        <v>12.29</v>
      </c>
    </row>
    <row r="3075" spans="2:12" ht="15.75" x14ac:dyDescent="0.25">
      <c r="B3075" s="893" t="s">
        <v>321</v>
      </c>
      <c r="C3075" s="892" t="s">
        <v>107</v>
      </c>
      <c r="D3075" s="891">
        <v>40543</v>
      </c>
      <c r="E3075" s="890">
        <v>876.08</v>
      </c>
      <c r="F3075" s="889"/>
      <c r="G3075" s="888">
        <v>20</v>
      </c>
      <c r="H3075" s="887">
        <f t="shared" si="189"/>
        <v>11</v>
      </c>
      <c r="I3075" s="887">
        <v>-39.120000000000005</v>
      </c>
      <c r="J3075" s="771">
        <f t="shared" si="190"/>
        <v>432.92</v>
      </c>
      <c r="K3075" s="887">
        <v>393.8</v>
      </c>
      <c r="L3075" s="772">
        <f t="shared" si="191"/>
        <v>482.28000000000003</v>
      </c>
    </row>
    <row r="3076" spans="2:12" ht="15.75" x14ac:dyDescent="0.25">
      <c r="B3076" s="893" t="s">
        <v>321</v>
      </c>
      <c r="C3076" s="892" t="s">
        <v>107</v>
      </c>
      <c r="D3076" s="891">
        <v>40543</v>
      </c>
      <c r="E3076" s="890">
        <v>198.51</v>
      </c>
      <c r="F3076" s="889"/>
      <c r="G3076" s="888">
        <v>20</v>
      </c>
      <c r="H3076" s="887">
        <f t="shared" si="189"/>
        <v>11</v>
      </c>
      <c r="I3076" s="887">
        <v>-8.879999999999999</v>
      </c>
      <c r="J3076" s="771">
        <f t="shared" si="190"/>
        <v>98.22</v>
      </c>
      <c r="K3076" s="887">
        <v>89.34</v>
      </c>
      <c r="L3076" s="772">
        <f t="shared" si="191"/>
        <v>109.16999999999999</v>
      </c>
    </row>
    <row r="3077" spans="2:12" ht="15.75" x14ac:dyDescent="0.25">
      <c r="B3077" s="893" t="s">
        <v>321</v>
      </c>
      <c r="C3077" s="892" t="s">
        <v>107</v>
      </c>
      <c r="D3077" s="891">
        <v>40543</v>
      </c>
      <c r="E3077" s="890">
        <v>485.98</v>
      </c>
      <c r="F3077" s="889"/>
      <c r="G3077" s="888">
        <v>20</v>
      </c>
      <c r="H3077" s="887">
        <f t="shared" si="189"/>
        <v>11</v>
      </c>
      <c r="I3077" s="887">
        <v>-21.72</v>
      </c>
      <c r="J3077" s="771">
        <f t="shared" si="190"/>
        <v>240.34</v>
      </c>
      <c r="K3077" s="887">
        <v>218.62</v>
      </c>
      <c r="L3077" s="772">
        <f t="shared" si="191"/>
        <v>267.36</v>
      </c>
    </row>
    <row r="3078" spans="2:12" ht="15.75" x14ac:dyDescent="0.25">
      <c r="B3078" s="893" t="s">
        <v>321</v>
      </c>
      <c r="C3078" s="892" t="s">
        <v>107</v>
      </c>
      <c r="D3078" s="891">
        <v>40543</v>
      </c>
      <c r="E3078" s="890">
        <v>390.42</v>
      </c>
      <c r="F3078" s="889"/>
      <c r="G3078" s="888">
        <v>20</v>
      </c>
      <c r="H3078" s="887">
        <f t="shared" si="189"/>
        <v>11</v>
      </c>
      <c r="I3078" s="887">
        <v>-17.399999999999999</v>
      </c>
      <c r="J3078" s="771">
        <f t="shared" si="190"/>
        <v>192.72</v>
      </c>
      <c r="K3078" s="887">
        <v>175.32</v>
      </c>
      <c r="L3078" s="772">
        <f t="shared" si="191"/>
        <v>215.10000000000002</v>
      </c>
    </row>
    <row r="3079" spans="2:12" ht="15.75" x14ac:dyDescent="0.25">
      <c r="B3079" s="893" t="s">
        <v>321</v>
      </c>
      <c r="C3079" s="892" t="s">
        <v>107</v>
      </c>
      <c r="D3079" s="891">
        <v>40543</v>
      </c>
      <c r="E3079" s="890">
        <v>348.41</v>
      </c>
      <c r="F3079" s="889"/>
      <c r="G3079" s="888">
        <v>20</v>
      </c>
      <c r="H3079" s="887">
        <f t="shared" si="189"/>
        <v>11</v>
      </c>
      <c r="I3079" s="887">
        <v>-15.48</v>
      </c>
      <c r="J3079" s="771">
        <f t="shared" si="190"/>
        <v>172.35</v>
      </c>
      <c r="K3079" s="887">
        <v>156.87</v>
      </c>
      <c r="L3079" s="772">
        <f t="shared" si="191"/>
        <v>191.54000000000002</v>
      </c>
    </row>
    <row r="3080" spans="2:12" ht="15.75" x14ac:dyDescent="0.25">
      <c r="B3080" s="893" t="s">
        <v>321</v>
      </c>
      <c r="C3080" s="892" t="s">
        <v>107</v>
      </c>
      <c r="D3080" s="891">
        <v>40543</v>
      </c>
      <c r="E3080" s="890">
        <v>304.73</v>
      </c>
      <c r="F3080" s="889"/>
      <c r="G3080" s="888">
        <v>20</v>
      </c>
      <c r="H3080" s="887">
        <f t="shared" ref="H3080:H3143" si="192">IF(E3080&lt;&gt;"",IF((TestEOY-D3080)/365&gt;G3080,G3080,ROUNDUP(((TestEOY-D3080)/365),0)),"")</f>
        <v>11</v>
      </c>
      <c r="I3080" s="887">
        <v>-13.560000000000002</v>
      </c>
      <c r="J3080" s="771">
        <f t="shared" ref="J3080:J3143" si="193">K3080-I3080</f>
        <v>150.47999999999999</v>
      </c>
      <c r="K3080" s="887">
        <v>136.91999999999999</v>
      </c>
      <c r="L3080" s="772">
        <f t="shared" ref="L3080:L3143" si="194">IFERROR(IF(K3080&gt;E3080,0,(+E3080-K3080))-F3080,"")</f>
        <v>167.81000000000003</v>
      </c>
    </row>
    <row r="3081" spans="2:12" ht="15.75" x14ac:dyDescent="0.25">
      <c r="B3081" s="893" t="s">
        <v>321</v>
      </c>
      <c r="C3081" s="892" t="s">
        <v>107</v>
      </c>
      <c r="D3081" s="891">
        <v>40543</v>
      </c>
      <c r="E3081" s="890">
        <v>231.96</v>
      </c>
      <c r="F3081" s="889"/>
      <c r="G3081" s="888">
        <v>20</v>
      </c>
      <c r="H3081" s="887">
        <f t="shared" si="192"/>
        <v>11</v>
      </c>
      <c r="I3081" s="887">
        <v>-10.32</v>
      </c>
      <c r="J3081" s="771">
        <f t="shared" si="193"/>
        <v>114.41</v>
      </c>
      <c r="K3081" s="887">
        <v>104.09</v>
      </c>
      <c r="L3081" s="772">
        <f t="shared" si="194"/>
        <v>127.87</v>
      </c>
    </row>
    <row r="3082" spans="2:12" ht="15.75" x14ac:dyDescent="0.25">
      <c r="B3082" s="893" t="s">
        <v>321</v>
      </c>
      <c r="C3082" s="892" t="s">
        <v>107</v>
      </c>
      <c r="D3082" s="891">
        <v>40543</v>
      </c>
      <c r="E3082" s="890">
        <v>523.54</v>
      </c>
      <c r="F3082" s="889"/>
      <c r="G3082" s="888">
        <v>20</v>
      </c>
      <c r="H3082" s="887">
        <f t="shared" si="192"/>
        <v>11</v>
      </c>
      <c r="I3082" s="887">
        <v>-23.4</v>
      </c>
      <c r="J3082" s="771">
        <f t="shared" si="193"/>
        <v>258.89</v>
      </c>
      <c r="K3082" s="887">
        <v>235.49</v>
      </c>
      <c r="L3082" s="772">
        <f t="shared" si="194"/>
        <v>288.04999999999995</v>
      </c>
    </row>
    <row r="3083" spans="2:12" ht="15.75" x14ac:dyDescent="0.25">
      <c r="B3083" s="893" t="s">
        <v>321</v>
      </c>
      <c r="C3083" s="892" t="s">
        <v>107</v>
      </c>
      <c r="D3083" s="891">
        <v>40543</v>
      </c>
      <c r="E3083" s="890">
        <v>1092.6400000000001</v>
      </c>
      <c r="F3083" s="889"/>
      <c r="G3083" s="888">
        <v>20</v>
      </c>
      <c r="H3083" s="887">
        <f t="shared" si="192"/>
        <v>11</v>
      </c>
      <c r="I3083" s="887">
        <v>-48.720000000000006</v>
      </c>
      <c r="J3083" s="771">
        <f t="shared" si="193"/>
        <v>540.23</v>
      </c>
      <c r="K3083" s="887">
        <v>491.51</v>
      </c>
      <c r="L3083" s="772">
        <f t="shared" si="194"/>
        <v>601.13000000000011</v>
      </c>
    </row>
    <row r="3084" spans="2:12" ht="15.75" x14ac:dyDescent="0.25">
      <c r="B3084" s="893" t="s">
        <v>321</v>
      </c>
      <c r="C3084" s="892" t="s">
        <v>107</v>
      </c>
      <c r="D3084" s="891">
        <v>40543</v>
      </c>
      <c r="E3084" s="890">
        <v>193.1</v>
      </c>
      <c r="F3084" s="889"/>
      <c r="G3084" s="888">
        <v>20</v>
      </c>
      <c r="H3084" s="887">
        <f t="shared" si="192"/>
        <v>11</v>
      </c>
      <c r="I3084" s="887">
        <v>-8.64</v>
      </c>
      <c r="J3084" s="771">
        <f t="shared" si="193"/>
        <v>95.58</v>
      </c>
      <c r="K3084" s="887">
        <v>86.94</v>
      </c>
      <c r="L3084" s="772">
        <f t="shared" si="194"/>
        <v>106.16</v>
      </c>
    </row>
    <row r="3085" spans="2:12" ht="15.75" x14ac:dyDescent="0.25">
      <c r="B3085" s="893" t="s">
        <v>321</v>
      </c>
      <c r="C3085" s="892" t="s">
        <v>107</v>
      </c>
      <c r="D3085" s="891">
        <v>40543</v>
      </c>
      <c r="E3085" s="890">
        <v>230</v>
      </c>
      <c r="F3085" s="889"/>
      <c r="G3085" s="888">
        <v>20</v>
      </c>
      <c r="H3085" s="887">
        <f t="shared" si="192"/>
        <v>11</v>
      </c>
      <c r="I3085" s="887">
        <v>-10.199999999999999</v>
      </c>
      <c r="J3085" s="771">
        <f t="shared" si="193"/>
        <v>113.74000000000001</v>
      </c>
      <c r="K3085" s="887">
        <v>103.54</v>
      </c>
      <c r="L3085" s="772">
        <f t="shared" si="194"/>
        <v>126.46</v>
      </c>
    </row>
    <row r="3086" spans="2:12" ht="15.75" x14ac:dyDescent="0.25">
      <c r="B3086" s="893" t="s">
        <v>321</v>
      </c>
      <c r="C3086" s="892" t="s">
        <v>107</v>
      </c>
      <c r="D3086" s="891">
        <v>40543</v>
      </c>
      <c r="E3086" s="890">
        <v>22</v>
      </c>
      <c r="F3086" s="889"/>
      <c r="G3086" s="888">
        <v>20</v>
      </c>
      <c r="H3086" s="887">
        <f t="shared" si="192"/>
        <v>11</v>
      </c>
      <c r="I3086" s="887">
        <v>-0.96</v>
      </c>
      <c r="J3086" s="771">
        <f t="shared" si="193"/>
        <v>10.670000000000002</v>
      </c>
      <c r="K3086" s="887">
        <v>9.7100000000000009</v>
      </c>
      <c r="L3086" s="772">
        <f t="shared" si="194"/>
        <v>12.29</v>
      </c>
    </row>
    <row r="3087" spans="2:12" ht="15.75" x14ac:dyDescent="0.25">
      <c r="B3087" s="893" t="s">
        <v>321</v>
      </c>
      <c r="C3087" s="892" t="s">
        <v>107</v>
      </c>
      <c r="D3087" s="891">
        <v>40543</v>
      </c>
      <c r="E3087" s="890">
        <v>388.78</v>
      </c>
      <c r="F3087" s="889"/>
      <c r="G3087" s="888">
        <v>20</v>
      </c>
      <c r="H3087" s="887">
        <f t="shared" si="192"/>
        <v>11</v>
      </c>
      <c r="I3087" s="887">
        <v>-17.28</v>
      </c>
      <c r="J3087" s="771">
        <f t="shared" si="193"/>
        <v>192.33</v>
      </c>
      <c r="K3087" s="887">
        <v>175.05</v>
      </c>
      <c r="L3087" s="772">
        <f t="shared" si="194"/>
        <v>213.72999999999996</v>
      </c>
    </row>
    <row r="3088" spans="2:12" ht="15.75" x14ac:dyDescent="0.25">
      <c r="B3088" s="893" t="s">
        <v>321</v>
      </c>
      <c r="C3088" s="892" t="s">
        <v>107</v>
      </c>
      <c r="D3088" s="891">
        <v>40543</v>
      </c>
      <c r="E3088" s="890">
        <v>153</v>
      </c>
      <c r="F3088" s="889"/>
      <c r="G3088" s="888">
        <v>20</v>
      </c>
      <c r="H3088" s="887">
        <f t="shared" si="192"/>
        <v>11</v>
      </c>
      <c r="I3088" s="887">
        <v>-6.8400000000000007</v>
      </c>
      <c r="J3088" s="771">
        <f t="shared" si="193"/>
        <v>75.680000000000007</v>
      </c>
      <c r="K3088" s="887">
        <v>68.84</v>
      </c>
      <c r="L3088" s="772">
        <f t="shared" si="194"/>
        <v>84.16</v>
      </c>
    </row>
    <row r="3089" spans="2:12" ht="15.75" x14ac:dyDescent="0.25">
      <c r="B3089" s="893" t="s">
        <v>321</v>
      </c>
      <c r="C3089" s="892" t="s">
        <v>107</v>
      </c>
      <c r="D3089" s="891">
        <v>40543</v>
      </c>
      <c r="E3089" s="890">
        <v>130.13999999999999</v>
      </c>
      <c r="F3089" s="889"/>
      <c r="G3089" s="888">
        <v>20</v>
      </c>
      <c r="H3089" s="887">
        <f t="shared" si="192"/>
        <v>11</v>
      </c>
      <c r="I3089" s="887">
        <v>-5.76</v>
      </c>
      <c r="J3089" s="771">
        <f t="shared" si="193"/>
        <v>64.2</v>
      </c>
      <c r="K3089" s="887">
        <v>58.44</v>
      </c>
      <c r="L3089" s="772">
        <f t="shared" si="194"/>
        <v>71.699999999999989</v>
      </c>
    </row>
    <row r="3090" spans="2:12" ht="15.75" x14ac:dyDescent="0.25">
      <c r="B3090" s="893" t="s">
        <v>321</v>
      </c>
      <c r="C3090" s="892" t="s">
        <v>107</v>
      </c>
      <c r="D3090" s="891">
        <v>40543</v>
      </c>
      <c r="E3090" s="890">
        <v>153.93</v>
      </c>
      <c r="F3090" s="889"/>
      <c r="G3090" s="888">
        <v>20</v>
      </c>
      <c r="H3090" s="887">
        <f t="shared" si="192"/>
        <v>11</v>
      </c>
      <c r="I3090" s="887">
        <v>-6.8400000000000007</v>
      </c>
      <c r="J3090" s="771">
        <f t="shared" si="193"/>
        <v>75.8</v>
      </c>
      <c r="K3090" s="887">
        <v>68.959999999999994</v>
      </c>
      <c r="L3090" s="772">
        <f t="shared" si="194"/>
        <v>84.970000000000013</v>
      </c>
    </row>
    <row r="3091" spans="2:12" ht="15.75" x14ac:dyDescent="0.25">
      <c r="B3091" s="893" t="s">
        <v>321</v>
      </c>
      <c r="C3091" s="892" t="s">
        <v>107</v>
      </c>
      <c r="D3091" s="891">
        <v>40543</v>
      </c>
      <c r="E3091" s="890">
        <v>367.86</v>
      </c>
      <c r="F3091" s="889"/>
      <c r="G3091" s="888">
        <v>20</v>
      </c>
      <c r="H3091" s="887">
        <f t="shared" si="192"/>
        <v>11</v>
      </c>
      <c r="I3091" s="887">
        <v>-16.440000000000001</v>
      </c>
      <c r="J3091" s="771">
        <f t="shared" si="193"/>
        <v>181.89</v>
      </c>
      <c r="K3091" s="887">
        <v>165.45</v>
      </c>
      <c r="L3091" s="772">
        <f t="shared" si="194"/>
        <v>202.41000000000003</v>
      </c>
    </row>
    <row r="3092" spans="2:12" ht="15.75" x14ac:dyDescent="0.25">
      <c r="B3092" s="893" t="s">
        <v>321</v>
      </c>
      <c r="C3092" s="892" t="s">
        <v>107</v>
      </c>
      <c r="D3092" s="891">
        <v>40543</v>
      </c>
      <c r="E3092" s="890">
        <v>130.13999999999999</v>
      </c>
      <c r="F3092" s="889"/>
      <c r="G3092" s="888">
        <v>20</v>
      </c>
      <c r="H3092" s="887">
        <f t="shared" si="192"/>
        <v>11</v>
      </c>
      <c r="I3092" s="887">
        <v>-5.76</v>
      </c>
      <c r="J3092" s="771">
        <f t="shared" si="193"/>
        <v>64.2</v>
      </c>
      <c r="K3092" s="887">
        <v>58.44</v>
      </c>
      <c r="L3092" s="772">
        <f t="shared" si="194"/>
        <v>71.699999999999989</v>
      </c>
    </row>
    <row r="3093" spans="2:12" ht="15.75" x14ac:dyDescent="0.25">
      <c r="B3093" s="893" t="s">
        <v>321</v>
      </c>
      <c r="C3093" s="892" t="s">
        <v>107</v>
      </c>
      <c r="D3093" s="891">
        <v>40543</v>
      </c>
      <c r="E3093" s="890">
        <v>464.67</v>
      </c>
      <c r="F3093" s="889"/>
      <c r="G3093" s="888">
        <v>20</v>
      </c>
      <c r="H3093" s="887">
        <f t="shared" si="192"/>
        <v>11</v>
      </c>
      <c r="I3093" s="887">
        <v>-20.759999999999998</v>
      </c>
      <c r="J3093" s="771">
        <f t="shared" si="193"/>
        <v>229.73999999999998</v>
      </c>
      <c r="K3093" s="887">
        <v>208.98</v>
      </c>
      <c r="L3093" s="772">
        <f t="shared" si="194"/>
        <v>255.69000000000003</v>
      </c>
    </row>
    <row r="3094" spans="2:12" ht="15.75" x14ac:dyDescent="0.25">
      <c r="B3094" s="893" t="s">
        <v>321</v>
      </c>
      <c r="C3094" s="892" t="s">
        <v>107</v>
      </c>
      <c r="D3094" s="891">
        <v>40543</v>
      </c>
      <c r="E3094" s="890">
        <v>130.13999999999999</v>
      </c>
      <c r="F3094" s="889"/>
      <c r="G3094" s="888">
        <v>20</v>
      </c>
      <c r="H3094" s="887">
        <f t="shared" si="192"/>
        <v>11</v>
      </c>
      <c r="I3094" s="887">
        <v>-5.76</v>
      </c>
      <c r="J3094" s="771">
        <f t="shared" si="193"/>
        <v>64.2</v>
      </c>
      <c r="K3094" s="887">
        <v>58.44</v>
      </c>
      <c r="L3094" s="772">
        <f t="shared" si="194"/>
        <v>71.699999999999989</v>
      </c>
    </row>
    <row r="3095" spans="2:12" ht="15.75" x14ac:dyDescent="0.25">
      <c r="B3095" s="893" t="s">
        <v>321</v>
      </c>
      <c r="C3095" s="892" t="s">
        <v>107</v>
      </c>
      <c r="D3095" s="891">
        <v>40543</v>
      </c>
      <c r="E3095" s="890">
        <v>164.69</v>
      </c>
      <c r="F3095" s="889"/>
      <c r="G3095" s="888">
        <v>20</v>
      </c>
      <c r="H3095" s="887">
        <f t="shared" si="192"/>
        <v>11</v>
      </c>
      <c r="I3095" s="887">
        <v>-7.32</v>
      </c>
      <c r="J3095" s="771">
        <f t="shared" si="193"/>
        <v>81.12</v>
      </c>
      <c r="K3095" s="887">
        <v>73.8</v>
      </c>
      <c r="L3095" s="772">
        <f t="shared" si="194"/>
        <v>90.89</v>
      </c>
    </row>
    <row r="3096" spans="2:12" ht="15.75" x14ac:dyDescent="0.25">
      <c r="B3096" s="893" t="s">
        <v>321</v>
      </c>
      <c r="C3096" s="892" t="s">
        <v>107</v>
      </c>
      <c r="D3096" s="891">
        <v>40543</v>
      </c>
      <c r="E3096" s="890">
        <v>43.85</v>
      </c>
      <c r="F3096" s="889"/>
      <c r="G3096" s="888">
        <v>20</v>
      </c>
      <c r="H3096" s="887">
        <f t="shared" si="192"/>
        <v>11</v>
      </c>
      <c r="I3096" s="887">
        <v>-1.92</v>
      </c>
      <c r="J3096" s="771">
        <f t="shared" si="193"/>
        <v>21.42</v>
      </c>
      <c r="K3096" s="887">
        <v>19.5</v>
      </c>
      <c r="L3096" s="772">
        <f t="shared" si="194"/>
        <v>24.35</v>
      </c>
    </row>
    <row r="3097" spans="2:12" ht="15.75" x14ac:dyDescent="0.25">
      <c r="B3097" s="893" t="s">
        <v>321</v>
      </c>
      <c r="C3097" s="892" t="s">
        <v>107</v>
      </c>
      <c r="D3097" s="891">
        <v>40543</v>
      </c>
      <c r="E3097" s="890">
        <v>130.13999999999999</v>
      </c>
      <c r="F3097" s="889"/>
      <c r="G3097" s="888">
        <v>20</v>
      </c>
      <c r="H3097" s="887">
        <f t="shared" si="192"/>
        <v>11</v>
      </c>
      <c r="I3097" s="887">
        <v>-5.76</v>
      </c>
      <c r="J3097" s="771">
        <f t="shared" si="193"/>
        <v>64.2</v>
      </c>
      <c r="K3097" s="887">
        <v>58.44</v>
      </c>
      <c r="L3097" s="772">
        <f t="shared" si="194"/>
        <v>71.699999999999989</v>
      </c>
    </row>
    <row r="3098" spans="2:12" ht="15.75" x14ac:dyDescent="0.25">
      <c r="B3098" s="893" t="s">
        <v>321</v>
      </c>
      <c r="C3098" s="892" t="s">
        <v>107</v>
      </c>
      <c r="D3098" s="891">
        <v>40543</v>
      </c>
      <c r="E3098" s="890">
        <v>852.43</v>
      </c>
      <c r="F3098" s="889"/>
      <c r="G3098" s="888">
        <v>20</v>
      </c>
      <c r="H3098" s="887">
        <f t="shared" si="192"/>
        <v>11</v>
      </c>
      <c r="I3098" s="887">
        <v>-41.400000000000006</v>
      </c>
      <c r="J3098" s="771">
        <f t="shared" si="193"/>
        <v>450.42999999999995</v>
      </c>
      <c r="K3098" s="887">
        <v>409.03</v>
      </c>
      <c r="L3098" s="772">
        <f t="shared" si="194"/>
        <v>443.4</v>
      </c>
    </row>
    <row r="3099" spans="2:12" ht="15.75" x14ac:dyDescent="0.25">
      <c r="B3099" s="893" t="s">
        <v>321</v>
      </c>
      <c r="C3099" s="892" t="s">
        <v>107</v>
      </c>
      <c r="D3099" s="891">
        <v>40451</v>
      </c>
      <c r="E3099" s="890">
        <v>1816.7</v>
      </c>
      <c r="F3099" s="889"/>
      <c r="G3099" s="888">
        <v>20</v>
      </c>
      <c r="H3099" s="887">
        <f t="shared" si="192"/>
        <v>11</v>
      </c>
      <c r="I3099" s="887">
        <v>-81.12</v>
      </c>
      <c r="J3099" s="771">
        <f t="shared" si="193"/>
        <v>918.22</v>
      </c>
      <c r="K3099" s="887">
        <v>837.1</v>
      </c>
      <c r="L3099" s="772">
        <f t="shared" si="194"/>
        <v>979.6</v>
      </c>
    </row>
    <row r="3100" spans="2:12" ht="15.75" x14ac:dyDescent="0.25">
      <c r="B3100" s="893" t="s">
        <v>321</v>
      </c>
      <c r="C3100" s="892" t="s">
        <v>107</v>
      </c>
      <c r="D3100" s="891">
        <v>40451</v>
      </c>
      <c r="E3100" s="890">
        <v>1724.32</v>
      </c>
      <c r="F3100" s="889"/>
      <c r="G3100" s="888">
        <v>20</v>
      </c>
      <c r="H3100" s="887">
        <f t="shared" si="192"/>
        <v>11</v>
      </c>
      <c r="I3100" s="887">
        <v>-77.039999999999992</v>
      </c>
      <c r="J3100" s="771">
        <f t="shared" si="193"/>
        <v>871.9</v>
      </c>
      <c r="K3100" s="887">
        <v>794.86</v>
      </c>
      <c r="L3100" s="772">
        <f t="shared" si="194"/>
        <v>929.45999999999992</v>
      </c>
    </row>
    <row r="3101" spans="2:12" ht="15.75" x14ac:dyDescent="0.25">
      <c r="B3101" s="893" t="s">
        <v>321</v>
      </c>
      <c r="C3101" s="892" t="s">
        <v>107</v>
      </c>
      <c r="D3101" s="891">
        <v>40451</v>
      </c>
      <c r="E3101" s="890">
        <v>701.89</v>
      </c>
      <c r="F3101" s="889"/>
      <c r="G3101" s="888">
        <v>20</v>
      </c>
      <c r="H3101" s="887">
        <f t="shared" si="192"/>
        <v>11</v>
      </c>
      <c r="I3101" s="887">
        <v>-31.32</v>
      </c>
      <c r="J3101" s="771">
        <f t="shared" si="193"/>
        <v>354.55</v>
      </c>
      <c r="K3101" s="887">
        <v>323.23</v>
      </c>
      <c r="L3101" s="772">
        <f t="shared" si="194"/>
        <v>378.65999999999997</v>
      </c>
    </row>
    <row r="3102" spans="2:12" ht="15.75" x14ac:dyDescent="0.25">
      <c r="B3102" s="893" t="s">
        <v>321</v>
      </c>
      <c r="C3102" s="892" t="s">
        <v>107</v>
      </c>
      <c r="D3102" s="891">
        <v>40451</v>
      </c>
      <c r="E3102" s="890">
        <v>2790.74</v>
      </c>
      <c r="F3102" s="889"/>
      <c r="G3102" s="888">
        <v>20</v>
      </c>
      <c r="H3102" s="887">
        <f t="shared" si="192"/>
        <v>11</v>
      </c>
      <c r="I3102" s="887">
        <v>-124.68</v>
      </c>
      <c r="J3102" s="771">
        <f t="shared" si="193"/>
        <v>1410.92</v>
      </c>
      <c r="K3102" s="887">
        <v>1286.24</v>
      </c>
      <c r="L3102" s="772">
        <f t="shared" si="194"/>
        <v>1504.4999999999998</v>
      </c>
    </row>
    <row r="3103" spans="2:12" ht="15.75" x14ac:dyDescent="0.25">
      <c r="B3103" s="893" t="s">
        <v>321</v>
      </c>
      <c r="C3103" s="892" t="s">
        <v>107</v>
      </c>
      <c r="D3103" s="891">
        <v>40451</v>
      </c>
      <c r="E3103" s="890">
        <v>152.85</v>
      </c>
      <c r="F3103" s="889"/>
      <c r="G3103" s="888">
        <v>20</v>
      </c>
      <c r="H3103" s="887">
        <f t="shared" si="192"/>
        <v>11</v>
      </c>
      <c r="I3103" s="887">
        <v>-6.8400000000000007</v>
      </c>
      <c r="J3103" s="771">
        <f t="shared" si="193"/>
        <v>77.38000000000001</v>
      </c>
      <c r="K3103" s="887">
        <v>70.540000000000006</v>
      </c>
      <c r="L3103" s="772">
        <f t="shared" si="194"/>
        <v>82.309999999999988</v>
      </c>
    </row>
    <row r="3104" spans="2:12" ht="15.75" x14ac:dyDescent="0.25">
      <c r="B3104" s="893" t="s">
        <v>321</v>
      </c>
      <c r="C3104" s="892" t="s">
        <v>107</v>
      </c>
      <c r="D3104" s="891">
        <v>40451</v>
      </c>
      <c r="E3104" s="890">
        <v>671.96</v>
      </c>
      <c r="F3104" s="889"/>
      <c r="G3104" s="888">
        <v>20</v>
      </c>
      <c r="H3104" s="887">
        <f t="shared" si="192"/>
        <v>11</v>
      </c>
      <c r="I3104" s="887">
        <v>-30</v>
      </c>
      <c r="J3104" s="771">
        <f t="shared" si="193"/>
        <v>339.6</v>
      </c>
      <c r="K3104" s="887">
        <v>309.60000000000002</v>
      </c>
      <c r="L3104" s="772">
        <f t="shared" si="194"/>
        <v>362.36</v>
      </c>
    </row>
    <row r="3105" spans="2:12" ht="15.75" x14ac:dyDescent="0.25">
      <c r="B3105" s="893" t="s">
        <v>321</v>
      </c>
      <c r="C3105" s="892" t="s">
        <v>107</v>
      </c>
      <c r="D3105" s="891">
        <v>40451</v>
      </c>
      <c r="E3105" s="890">
        <v>179.06</v>
      </c>
      <c r="F3105" s="889"/>
      <c r="G3105" s="888">
        <v>20</v>
      </c>
      <c r="H3105" s="887">
        <f t="shared" si="192"/>
        <v>11</v>
      </c>
      <c r="I3105" s="887">
        <v>-8.0400000000000009</v>
      </c>
      <c r="J3105" s="771">
        <f t="shared" si="193"/>
        <v>90.720000000000013</v>
      </c>
      <c r="K3105" s="887">
        <v>82.68</v>
      </c>
      <c r="L3105" s="772">
        <f t="shared" si="194"/>
        <v>96.38</v>
      </c>
    </row>
    <row r="3106" spans="2:12" ht="15.75" x14ac:dyDescent="0.25">
      <c r="B3106" s="893" t="s">
        <v>321</v>
      </c>
      <c r="C3106" s="892" t="s">
        <v>107</v>
      </c>
      <c r="D3106" s="891">
        <v>40451</v>
      </c>
      <c r="E3106" s="890">
        <v>2594.61</v>
      </c>
      <c r="F3106" s="889"/>
      <c r="G3106" s="888">
        <v>20</v>
      </c>
      <c r="H3106" s="887">
        <f t="shared" si="192"/>
        <v>11</v>
      </c>
      <c r="I3106" s="887">
        <v>-115.92</v>
      </c>
      <c r="J3106" s="771">
        <f t="shared" si="193"/>
        <v>1311.78</v>
      </c>
      <c r="K3106" s="887">
        <v>1195.8599999999999</v>
      </c>
      <c r="L3106" s="772">
        <f t="shared" si="194"/>
        <v>1398.7500000000002</v>
      </c>
    </row>
    <row r="3107" spans="2:12" ht="15.75" x14ac:dyDescent="0.25">
      <c r="B3107" s="893" t="s">
        <v>321</v>
      </c>
      <c r="C3107" s="892" t="s">
        <v>107</v>
      </c>
      <c r="D3107" s="891">
        <v>40451</v>
      </c>
      <c r="E3107" s="890">
        <v>1501.16</v>
      </c>
      <c r="F3107" s="889"/>
      <c r="G3107" s="888">
        <v>20</v>
      </c>
      <c r="H3107" s="887">
        <f t="shared" si="192"/>
        <v>11</v>
      </c>
      <c r="I3107" s="887">
        <v>-67.08</v>
      </c>
      <c r="J3107" s="771">
        <f t="shared" si="193"/>
        <v>759.09</v>
      </c>
      <c r="K3107" s="887">
        <v>692.01</v>
      </c>
      <c r="L3107" s="772">
        <f t="shared" si="194"/>
        <v>809.15000000000009</v>
      </c>
    </row>
    <row r="3108" spans="2:12" ht="15.75" x14ac:dyDescent="0.25">
      <c r="B3108" s="893" t="s">
        <v>321</v>
      </c>
      <c r="C3108" s="892" t="s">
        <v>107</v>
      </c>
      <c r="D3108" s="891">
        <v>40451</v>
      </c>
      <c r="E3108" s="890">
        <v>479.26</v>
      </c>
      <c r="F3108" s="889"/>
      <c r="G3108" s="888">
        <v>20</v>
      </c>
      <c r="H3108" s="887">
        <f t="shared" si="192"/>
        <v>11</v>
      </c>
      <c r="I3108" s="887">
        <v>-21.48</v>
      </c>
      <c r="J3108" s="771">
        <f t="shared" si="193"/>
        <v>242.17999999999998</v>
      </c>
      <c r="K3108" s="887">
        <v>220.7</v>
      </c>
      <c r="L3108" s="772">
        <f t="shared" si="194"/>
        <v>258.56</v>
      </c>
    </row>
    <row r="3109" spans="2:12" ht="15.75" x14ac:dyDescent="0.25">
      <c r="B3109" s="893" t="s">
        <v>321</v>
      </c>
      <c r="C3109" s="892" t="s">
        <v>107</v>
      </c>
      <c r="D3109" s="891">
        <v>40451</v>
      </c>
      <c r="E3109" s="890">
        <v>153.22999999999999</v>
      </c>
      <c r="F3109" s="889"/>
      <c r="G3109" s="888">
        <v>20</v>
      </c>
      <c r="H3109" s="887">
        <f t="shared" si="192"/>
        <v>11</v>
      </c>
      <c r="I3109" s="887">
        <v>-6.8400000000000007</v>
      </c>
      <c r="J3109" s="771">
        <f t="shared" si="193"/>
        <v>77.42</v>
      </c>
      <c r="K3109" s="887">
        <v>70.58</v>
      </c>
      <c r="L3109" s="772">
        <f t="shared" si="194"/>
        <v>82.649999999999991</v>
      </c>
    </row>
    <row r="3110" spans="2:12" ht="15.75" x14ac:dyDescent="0.25">
      <c r="B3110" s="893" t="s">
        <v>321</v>
      </c>
      <c r="C3110" s="892" t="s">
        <v>107</v>
      </c>
      <c r="D3110" s="891">
        <v>40451</v>
      </c>
      <c r="E3110" s="890">
        <v>135.11000000000001</v>
      </c>
      <c r="F3110" s="889"/>
      <c r="G3110" s="888">
        <v>20</v>
      </c>
      <c r="H3110" s="887">
        <f t="shared" si="192"/>
        <v>11</v>
      </c>
      <c r="I3110" s="887">
        <v>-6</v>
      </c>
      <c r="J3110" s="771">
        <f t="shared" si="193"/>
        <v>68.02000000000001</v>
      </c>
      <c r="K3110" s="887">
        <v>62.02</v>
      </c>
      <c r="L3110" s="772">
        <f t="shared" si="194"/>
        <v>73.09</v>
      </c>
    </row>
    <row r="3111" spans="2:12" ht="15.75" x14ac:dyDescent="0.25">
      <c r="B3111" s="893" t="s">
        <v>321</v>
      </c>
      <c r="C3111" s="892" t="s">
        <v>107</v>
      </c>
      <c r="D3111" s="891">
        <v>40451</v>
      </c>
      <c r="E3111" s="890">
        <v>176.06</v>
      </c>
      <c r="F3111" s="889"/>
      <c r="G3111" s="888">
        <v>20</v>
      </c>
      <c r="H3111" s="887">
        <f t="shared" si="192"/>
        <v>11</v>
      </c>
      <c r="I3111" s="887">
        <v>-7.92</v>
      </c>
      <c r="J3111" s="771">
        <f t="shared" si="193"/>
        <v>89.08</v>
      </c>
      <c r="K3111" s="887">
        <v>81.16</v>
      </c>
      <c r="L3111" s="772">
        <f t="shared" si="194"/>
        <v>94.9</v>
      </c>
    </row>
    <row r="3112" spans="2:12" ht="15.75" x14ac:dyDescent="0.25">
      <c r="B3112" s="893" t="s">
        <v>321</v>
      </c>
      <c r="C3112" s="892" t="s">
        <v>107</v>
      </c>
      <c r="D3112" s="891">
        <v>40451</v>
      </c>
      <c r="E3112" s="890">
        <v>153.22999999999999</v>
      </c>
      <c r="F3112" s="889"/>
      <c r="G3112" s="888">
        <v>20</v>
      </c>
      <c r="H3112" s="887">
        <f t="shared" si="192"/>
        <v>11</v>
      </c>
      <c r="I3112" s="887">
        <v>-6.8400000000000007</v>
      </c>
      <c r="J3112" s="771">
        <f t="shared" si="193"/>
        <v>77.42</v>
      </c>
      <c r="K3112" s="887">
        <v>70.58</v>
      </c>
      <c r="L3112" s="772">
        <f t="shared" si="194"/>
        <v>82.649999999999991</v>
      </c>
    </row>
    <row r="3113" spans="2:12" ht="15.75" x14ac:dyDescent="0.25">
      <c r="B3113" s="893" t="s">
        <v>321</v>
      </c>
      <c r="C3113" s="892" t="s">
        <v>107</v>
      </c>
      <c r="D3113" s="891">
        <v>40451</v>
      </c>
      <c r="E3113" s="890">
        <v>883.29</v>
      </c>
      <c r="F3113" s="889"/>
      <c r="G3113" s="888">
        <v>20</v>
      </c>
      <c r="H3113" s="887">
        <f t="shared" si="192"/>
        <v>11</v>
      </c>
      <c r="I3113" s="887">
        <v>-39.480000000000004</v>
      </c>
      <c r="J3113" s="771">
        <f t="shared" si="193"/>
        <v>446.81</v>
      </c>
      <c r="K3113" s="887">
        <v>407.33</v>
      </c>
      <c r="L3113" s="772">
        <f t="shared" si="194"/>
        <v>475.96</v>
      </c>
    </row>
    <row r="3114" spans="2:12" ht="15.75" x14ac:dyDescent="0.25">
      <c r="B3114" s="893" t="s">
        <v>321</v>
      </c>
      <c r="C3114" s="892" t="s">
        <v>107</v>
      </c>
      <c r="D3114" s="891">
        <v>40451</v>
      </c>
      <c r="E3114" s="890">
        <v>153.13999999999999</v>
      </c>
      <c r="F3114" s="889"/>
      <c r="G3114" s="888">
        <v>20</v>
      </c>
      <c r="H3114" s="887">
        <f t="shared" si="192"/>
        <v>11</v>
      </c>
      <c r="I3114" s="887">
        <v>-6.8400000000000007</v>
      </c>
      <c r="J3114" s="771">
        <f t="shared" si="193"/>
        <v>77.400000000000006</v>
      </c>
      <c r="K3114" s="887">
        <v>70.56</v>
      </c>
      <c r="L3114" s="772">
        <f t="shared" si="194"/>
        <v>82.579999999999984</v>
      </c>
    </row>
    <row r="3115" spans="2:12" ht="15.75" x14ac:dyDescent="0.25">
      <c r="B3115" s="893" t="s">
        <v>321</v>
      </c>
      <c r="C3115" s="892" t="s">
        <v>107</v>
      </c>
      <c r="D3115" s="891">
        <v>40451</v>
      </c>
      <c r="E3115" s="890">
        <v>153.13999999999999</v>
      </c>
      <c r="F3115" s="889"/>
      <c r="G3115" s="888">
        <v>20</v>
      </c>
      <c r="H3115" s="887">
        <f t="shared" si="192"/>
        <v>11</v>
      </c>
      <c r="I3115" s="887">
        <v>-6.8400000000000007</v>
      </c>
      <c r="J3115" s="771">
        <f t="shared" si="193"/>
        <v>77.400000000000006</v>
      </c>
      <c r="K3115" s="887">
        <v>70.56</v>
      </c>
      <c r="L3115" s="772">
        <f t="shared" si="194"/>
        <v>82.579999999999984</v>
      </c>
    </row>
    <row r="3116" spans="2:12" ht="15.75" x14ac:dyDescent="0.25">
      <c r="B3116" s="893" t="s">
        <v>321</v>
      </c>
      <c r="C3116" s="892" t="s">
        <v>107</v>
      </c>
      <c r="D3116" s="891">
        <v>40451</v>
      </c>
      <c r="E3116" s="890">
        <v>482.56</v>
      </c>
      <c r="F3116" s="889"/>
      <c r="G3116" s="888">
        <v>20</v>
      </c>
      <c r="H3116" s="887">
        <f t="shared" si="192"/>
        <v>11</v>
      </c>
      <c r="I3116" s="887">
        <v>-21.6</v>
      </c>
      <c r="J3116" s="771">
        <f t="shared" si="193"/>
        <v>244.09</v>
      </c>
      <c r="K3116" s="887">
        <v>222.49</v>
      </c>
      <c r="L3116" s="772">
        <f t="shared" si="194"/>
        <v>260.07</v>
      </c>
    </row>
    <row r="3117" spans="2:12" ht="15.75" x14ac:dyDescent="0.25">
      <c r="B3117" s="893" t="s">
        <v>321</v>
      </c>
      <c r="C3117" s="892" t="s">
        <v>107</v>
      </c>
      <c r="D3117" s="891">
        <v>40451</v>
      </c>
      <c r="E3117" s="890">
        <v>135.63</v>
      </c>
      <c r="F3117" s="889"/>
      <c r="G3117" s="888">
        <v>20</v>
      </c>
      <c r="H3117" s="887">
        <f t="shared" si="192"/>
        <v>11</v>
      </c>
      <c r="I3117" s="887">
        <v>-6.12</v>
      </c>
      <c r="J3117" s="771">
        <f t="shared" si="193"/>
        <v>68.599999999999994</v>
      </c>
      <c r="K3117" s="887">
        <v>62.48</v>
      </c>
      <c r="L3117" s="772">
        <f t="shared" si="194"/>
        <v>73.150000000000006</v>
      </c>
    </row>
    <row r="3118" spans="2:12" ht="15.75" x14ac:dyDescent="0.25">
      <c r="B3118" s="893" t="s">
        <v>321</v>
      </c>
      <c r="C3118" s="892" t="s">
        <v>107</v>
      </c>
      <c r="D3118" s="891">
        <v>40451</v>
      </c>
      <c r="E3118" s="890">
        <v>95.77</v>
      </c>
      <c r="F3118" s="889"/>
      <c r="G3118" s="888">
        <v>20</v>
      </c>
      <c r="H3118" s="887">
        <f t="shared" si="192"/>
        <v>11</v>
      </c>
      <c r="I3118" s="887">
        <v>-4.32</v>
      </c>
      <c r="J3118" s="771">
        <f t="shared" si="193"/>
        <v>48.62</v>
      </c>
      <c r="K3118" s="887">
        <v>44.3</v>
      </c>
      <c r="L3118" s="772">
        <f t="shared" si="194"/>
        <v>51.47</v>
      </c>
    </row>
    <row r="3119" spans="2:12" ht="15.75" x14ac:dyDescent="0.25">
      <c r="B3119" s="893" t="s">
        <v>321</v>
      </c>
      <c r="C3119" s="892" t="s">
        <v>107</v>
      </c>
      <c r="D3119" s="891">
        <v>40574</v>
      </c>
      <c r="E3119" s="890">
        <v>1822.55</v>
      </c>
      <c r="F3119" s="889"/>
      <c r="G3119" s="888">
        <v>20</v>
      </c>
      <c r="H3119" s="887">
        <f t="shared" si="192"/>
        <v>10</v>
      </c>
      <c r="I3119" s="887">
        <v>-88.68</v>
      </c>
      <c r="J3119" s="771">
        <f t="shared" si="193"/>
        <v>976.54</v>
      </c>
      <c r="K3119" s="887">
        <v>887.86</v>
      </c>
      <c r="L3119" s="772">
        <f t="shared" si="194"/>
        <v>934.68999999999994</v>
      </c>
    </row>
    <row r="3120" spans="2:12" ht="15.75" x14ac:dyDescent="0.25">
      <c r="B3120" s="893" t="s">
        <v>321</v>
      </c>
      <c r="C3120" s="892" t="s">
        <v>107</v>
      </c>
      <c r="D3120" s="891">
        <v>40574</v>
      </c>
      <c r="E3120" s="890">
        <v>212.94</v>
      </c>
      <c r="F3120" s="889"/>
      <c r="G3120" s="888">
        <v>20</v>
      </c>
      <c r="H3120" s="887">
        <f t="shared" si="192"/>
        <v>10</v>
      </c>
      <c r="I3120" s="887">
        <v>-10.32</v>
      </c>
      <c r="J3120" s="771">
        <f t="shared" si="193"/>
        <v>113.93</v>
      </c>
      <c r="K3120" s="887">
        <v>103.61</v>
      </c>
      <c r="L3120" s="772">
        <f t="shared" si="194"/>
        <v>109.33</v>
      </c>
    </row>
    <row r="3121" spans="2:12" ht="15.75" x14ac:dyDescent="0.25">
      <c r="B3121" s="893" t="s">
        <v>321</v>
      </c>
      <c r="C3121" s="892" t="s">
        <v>107</v>
      </c>
      <c r="D3121" s="891">
        <v>40574</v>
      </c>
      <c r="E3121" s="890">
        <v>170.23</v>
      </c>
      <c r="F3121" s="889"/>
      <c r="G3121" s="888">
        <v>20</v>
      </c>
      <c r="H3121" s="887">
        <f t="shared" si="192"/>
        <v>10</v>
      </c>
      <c r="I3121" s="887">
        <v>-8.2800000000000011</v>
      </c>
      <c r="J3121" s="771">
        <f t="shared" si="193"/>
        <v>91.14</v>
      </c>
      <c r="K3121" s="887">
        <v>82.86</v>
      </c>
      <c r="L3121" s="772">
        <f t="shared" si="194"/>
        <v>87.36999999999999</v>
      </c>
    </row>
    <row r="3122" spans="2:12" ht="15.75" x14ac:dyDescent="0.25">
      <c r="B3122" s="893" t="s">
        <v>321</v>
      </c>
      <c r="C3122" s="892" t="s">
        <v>107</v>
      </c>
      <c r="D3122" s="891">
        <v>40574</v>
      </c>
      <c r="E3122" s="890">
        <v>360.82</v>
      </c>
      <c r="F3122" s="889"/>
      <c r="G3122" s="888">
        <v>20</v>
      </c>
      <c r="H3122" s="887">
        <f t="shared" si="192"/>
        <v>10</v>
      </c>
      <c r="I3122" s="887">
        <v>-17.52</v>
      </c>
      <c r="J3122" s="771">
        <f t="shared" si="193"/>
        <v>193.18</v>
      </c>
      <c r="K3122" s="887">
        <v>175.66</v>
      </c>
      <c r="L3122" s="772">
        <f t="shared" si="194"/>
        <v>185.16</v>
      </c>
    </row>
    <row r="3123" spans="2:12" ht="15.75" x14ac:dyDescent="0.25">
      <c r="B3123" s="893" t="s">
        <v>321</v>
      </c>
      <c r="C3123" s="892" t="s">
        <v>107</v>
      </c>
      <c r="D3123" s="891">
        <v>40574</v>
      </c>
      <c r="E3123" s="890">
        <v>174.78</v>
      </c>
      <c r="F3123" s="889"/>
      <c r="G3123" s="888">
        <v>20</v>
      </c>
      <c r="H3123" s="887">
        <f t="shared" si="192"/>
        <v>10</v>
      </c>
      <c r="I3123" s="887">
        <v>-8.52</v>
      </c>
      <c r="J3123" s="771">
        <f t="shared" si="193"/>
        <v>93.74</v>
      </c>
      <c r="K3123" s="887">
        <v>85.22</v>
      </c>
      <c r="L3123" s="772">
        <f t="shared" si="194"/>
        <v>89.56</v>
      </c>
    </row>
    <row r="3124" spans="2:12" ht="15.75" x14ac:dyDescent="0.25">
      <c r="B3124" s="893" t="s">
        <v>321</v>
      </c>
      <c r="C3124" s="892" t="s">
        <v>107</v>
      </c>
      <c r="D3124" s="891">
        <v>40574</v>
      </c>
      <c r="E3124" s="890">
        <v>4741.93</v>
      </c>
      <c r="F3124" s="889"/>
      <c r="G3124" s="888">
        <v>20</v>
      </c>
      <c r="H3124" s="887">
        <f t="shared" si="192"/>
        <v>10</v>
      </c>
      <c r="I3124" s="887">
        <v>-230.88000000000002</v>
      </c>
      <c r="J3124" s="771">
        <f t="shared" si="193"/>
        <v>2541.38</v>
      </c>
      <c r="K3124" s="887">
        <v>2310.5</v>
      </c>
      <c r="L3124" s="772">
        <f t="shared" si="194"/>
        <v>2431.4300000000003</v>
      </c>
    </row>
    <row r="3125" spans="2:12" ht="15.75" x14ac:dyDescent="0.25">
      <c r="B3125" s="893" t="s">
        <v>321</v>
      </c>
      <c r="C3125" s="892" t="s">
        <v>107</v>
      </c>
      <c r="D3125" s="891">
        <v>40574</v>
      </c>
      <c r="E3125" s="890">
        <v>152.47999999999999</v>
      </c>
      <c r="F3125" s="889"/>
      <c r="G3125" s="888">
        <v>20</v>
      </c>
      <c r="H3125" s="887">
        <f t="shared" si="192"/>
        <v>10</v>
      </c>
      <c r="I3125" s="887">
        <v>-7.4399999999999995</v>
      </c>
      <c r="J3125" s="771">
        <f t="shared" si="193"/>
        <v>81.86</v>
      </c>
      <c r="K3125" s="887">
        <v>74.42</v>
      </c>
      <c r="L3125" s="772">
        <f t="shared" si="194"/>
        <v>78.059999999999988</v>
      </c>
    </row>
    <row r="3126" spans="2:12" ht="15.75" x14ac:dyDescent="0.25">
      <c r="B3126" s="893" t="s">
        <v>321</v>
      </c>
      <c r="C3126" s="892" t="s">
        <v>107</v>
      </c>
      <c r="D3126" s="891">
        <v>40574</v>
      </c>
      <c r="E3126" s="890">
        <v>31.49</v>
      </c>
      <c r="F3126" s="889"/>
      <c r="G3126" s="888">
        <v>20</v>
      </c>
      <c r="H3126" s="887">
        <f t="shared" si="192"/>
        <v>10</v>
      </c>
      <c r="I3126" s="887">
        <v>-1.56</v>
      </c>
      <c r="J3126" s="771">
        <f t="shared" si="193"/>
        <v>17.099999999999998</v>
      </c>
      <c r="K3126" s="887">
        <v>15.54</v>
      </c>
      <c r="L3126" s="772">
        <f t="shared" si="194"/>
        <v>15.95</v>
      </c>
    </row>
    <row r="3127" spans="2:12" ht="15.75" x14ac:dyDescent="0.25">
      <c r="B3127" s="893" t="s">
        <v>321</v>
      </c>
      <c r="C3127" s="892" t="s">
        <v>107</v>
      </c>
      <c r="D3127" s="891">
        <v>40574</v>
      </c>
      <c r="E3127" s="890">
        <v>913.27</v>
      </c>
      <c r="F3127" s="889"/>
      <c r="G3127" s="888">
        <v>20</v>
      </c>
      <c r="H3127" s="887">
        <f t="shared" si="192"/>
        <v>10</v>
      </c>
      <c r="I3127" s="887">
        <v>-44.400000000000006</v>
      </c>
      <c r="J3127" s="771">
        <f t="shared" si="193"/>
        <v>489.37</v>
      </c>
      <c r="K3127" s="887">
        <v>444.97</v>
      </c>
      <c r="L3127" s="772">
        <f t="shared" si="194"/>
        <v>468.29999999999995</v>
      </c>
    </row>
    <row r="3128" spans="2:12" ht="15.75" x14ac:dyDescent="0.25">
      <c r="B3128" s="893" t="s">
        <v>321</v>
      </c>
      <c r="C3128" s="892" t="s">
        <v>107</v>
      </c>
      <c r="D3128" s="891">
        <v>40574</v>
      </c>
      <c r="E3128" s="890">
        <v>161.07</v>
      </c>
      <c r="F3128" s="889"/>
      <c r="G3128" s="888">
        <v>20</v>
      </c>
      <c r="H3128" s="887">
        <f t="shared" si="192"/>
        <v>10</v>
      </c>
      <c r="I3128" s="887">
        <v>-7.8000000000000007</v>
      </c>
      <c r="J3128" s="771">
        <f t="shared" si="193"/>
        <v>86.09</v>
      </c>
      <c r="K3128" s="887">
        <v>78.290000000000006</v>
      </c>
      <c r="L3128" s="772">
        <f t="shared" si="194"/>
        <v>82.779999999999987</v>
      </c>
    </row>
    <row r="3129" spans="2:12" ht="15.75" x14ac:dyDescent="0.25">
      <c r="B3129" s="893" t="s">
        <v>321</v>
      </c>
      <c r="C3129" s="892" t="s">
        <v>107</v>
      </c>
      <c r="D3129" s="891">
        <v>40574</v>
      </c>
      <c r="E3129" s="890">
        <v>832.28</v>
      </c>
      <c r="F3129" s="889"/>
      <c r="G3129" s="888">
        <v>20</v>
      </c>
      <c r="H3129" s="887">
        <f t="shared" si="192"/>
        <v>10</v>
      </c>
      <c r="I3129" s="887">
        <v>-40.44</v>
      </c>
      <c r="J3129" s="771">
        <f t="shared" si="193"/>
        <v>446.12</v>
      </c>
      <c r="K3129" s="887">
        <v>405.68</v>
      </c>
      <c r="L3129" s="772">
        <f t="shared" si="194"/>
        <v>426.59999999999997</v>
      </c>
    </row>
    <row r="3130" spans="2:12" ht="15.75" x14ac:dyDescent="0.25">
      <c r="B3130" s="893" t="s">
        <v>321</v>
      </c>
      <c r="C3130" s="892" t="s">
        <v>107</v>
      </c>
      <c r="D3130" s="891">
        <v>40574</v>
      </c>
      <c r="E3130" s="890">
        <v>5250.87</v>
      </c>
      <c r="F3130" s="889"/>
      <c r="G3130" s="888">
        <v>20</v>
      </c>
      <c r="H3130" s="887">
        <f t="shared" si="192"/>
        <v>10</v>
      </c>
      <c r="I3130" s="887">
        <v>-255.60000000000002</v>
      </c>
      <c r="J3130" s="771">
        <f t="shared" si="193"/>
        <v>2813.64</v>
      </c>
      <c r="K3130" s="887">
        <v>2558.04</v>
      </c>
      <c r="L3130" s="772">
        <f t="shared" si="194"/>
        <v>2692.83</v>
      </c>
    </row>
    <row r="3131" spans="2:12" ht="15.75" x14ac:dyDescent="0.25">
      <c r="B3131" s="893" t="s">
        <v>321</v>
      </c>
      <c r="C3131" s="892" t="s">
        <v>107</v>
      </c>
      <c r="D3131" s="891">
        <v>40574</v>
      </c>
      <c r="E3131" s="890">
        <v>175.8</v>
      </c>
      <c r="F3131" s="889"/>
      <c r="G3131" s="888">
        <v>20</v>
      </c>
      <c r="H3131" s="887">
        <f t="shared" si="192"/>
        <v>10</v>
      </c>
      <c r="I3131" s="887">
        <v>-8.52</v>
      </c>
      <c r="J3131" s="771">
        <f t="shared" si="193"/>
        <v>93.96</v>
      </c>
      <c r="K3131" s="887">
        <v>85.44</v>
      </c>
      <c r="L3131" s="772">
        <f t="shared" si="194"/>
        <v>90.360000000000014</v>
      </c>
    </row>
    <row r="3132" spans="2:12" ht="15.75" x14ac:dyDescent="0.25">
      <c r="B3132" s="893" t="s">
        <v>321</v>
      </c>
      <c r="C3132" s="892" t="s">
        <v>107</v>
      </c>
      <c r="D3132" s="891">
        <v>40574</v>
      </c>
      <c r="E3132" s="890">
        <v>3660.07</v>
      </c>
      <c r="F3132" s="889"/>
      <c r="G3132" s="888">
        <v>20</v>
      </c>
      <c r="H3132" s="887">
        <f t="shared" si="192"/>
        <v>10</v>
      </c>
      <c r="I3132" s="887">
        <v>-178.2</v>
      </c>
      <c r="J3132" s="771">
        <f t="shared" si="193"/>
        <v>1961.54</v>
      </c>
      <c r="K3132" s="887">
        <v>1783.34</v>
      </c>
      <c r="L3132" s="772">
        <f t="shared" si="194"/>
        <v>1876.7300000000002</v>
      </c>
    </row>
    <row r="3133" spans="2:12" ht="15.75" x14ac:dyDescent="0.25">
      <c r="B3133" s="893" t="s">
        <v>321</v>
      </c>
      <c r="C3133" s="892" t="s">
        <v>107</v>
      </c>
      <c r="D3133" s="891">
        <v>40574</v>
      </c>
      <c r="E3133" s="890">
        <v>10898.24</v>
      </c>
      <c r="F3133" s="889"/>
      <c r="G3133" s="888">
        <v>20</v>
      </c>
      <c r="H3133" s="887">
        <f t="shared" si="192"/>
        <v>10</v>
      </c>
      <c r="I3133" s="887">
        <v>-530.52</v>
      </c>
      <c r="J3133" s="771">
        <f t="shared" si="193"/>
        <v>5840.2199999999993</v>
      </c>
      <c r="K3133" s="887">
        <v>5309.7</v>
      </c>
      <c r="L3133" s="772">
        <f t="shared" si="194"/>
        <v>5588.54</v>
      </c>
    </row>
    <row r="3134" spans="2:12" ht="15.75" x14ac:dyDescent="0.25">
      <c r="B3134" s="893" t="s">
        <v>321</v>
      </c>
      <c r="C3134" s="892" t="s">
        <v>107</v>
      </c>
      <c r="D3134" s="891">
        <v>40574</v>
      </c>
      <c r="E3134" s="890">
        <v>121.92</v>
      </c>
      <c r="F3134" s="889"/>
      <c r="G3134" s="888">
        <v>20</v>
      </c>
      <c r="H3134" s="887">
        <f t="shared" si="192"/>
        <v>10</v>
      </c>
      <c r="I3134" s="887">
        <v>-5.88</v>
      </c>
      <c r="J3134" s="771">
        <f t="shared" si="193"/>
        <v>65.23</v>
      </c>
      <c r="K3134" s="887">
        <v>59.35</v>
      </c>
      <c r="L3134" s="772">
        <f t="shared" si="194"/>
        <v>62.57</v>
      </c>
    </row>
    <row r="3135" spans="2:12" ht="15.75" x14ac:dyDescent="0.25">
      <c r="B3135" s="893" t="s">
        <v>321</v>
      </c>
      <c r="C3135" s="892" t="s">
        <v>107</v>
      </c>
      <c r="D3135" s="891">
        <v>40574</v>
      </c>
      <c r="E3135" s="890">
        <v>139.13999999999999</v>
      </c>
      <c r="F3135" s="889"/>
      <c r="G3135" s="888">
        <v>20</v>
      </c>
      <c r="H3135" s="887">
        <f t="shared" si="192"/>
        <v>10</v>
      </c>
      <c r="I3135" s="887">
        <v>-6.7200000000000006</v>
      </c>
      <c r="J3135" s="771">
        <f t="shared" si="193"/>
        <v>74.45</v>
      </c>
      <c r="K3135" s="887">
        <v>67.73</v>
      </c>
      <c r="L3135" s="772">
        <f t="shared" si="194"/>
        <v>71.409999999999982</v>
      </c>
    </row>
    <row r="3136" spans="2:12" ht="15.75" x14ac:dyDescent="0.25">
      <c r="B3136" s="893" t="s">
        <v>321</v>
      </c>
      <c r="C3136" s="892" t="s">
        <v>107</v>
      </c>
      <c r="D3136" s="891">
        <v>40574</v>
      </c>
      <c r="E3136" s="890">
        <v>174.78</v>
      </c>
      <c r="F3136" s="889"/>
      <c r="G3136" s="888">
        <v>20</v>
      </c>
      <c r="H3136" s="887">
        <f t="shared" si="192"/>
        <v>10</v>
      </c>
      <c r="I3136" s="887">
        <v>-8.52</v>
      </c>
      <c r="J3136" s="771">
        <f t="shared" si="193"/>
        <v>93.74</v>
      </c>
      <c r="K3136" s="887">
        <v>85.22</v>
      </c>
      <c r="L3136" s="772">
        <f t="shared" si="194"/>
        <v>89.56</v>
      </c>
    </row>
    <row r="3137" spans="2:12" ht="15.75" x14ac:dyDescent="0.25">
      <c r="B3137" s="893" t="s">
        <v>321</v>
      </c>
      <c r="C3137" s="892" t="s">
        <v>107</v>
      </c>
      <c r="D3137" s="891">
        <v>40574</v>
      </c>
      <c r="E3137" s="890">
        <v>48.83</v>
      </c>
      <c r="F3137" s="889"/>
      <c r="G3137" s="888">
        <v>20</v>
      </c>
      <c r="H3137" s="887">
        <f t="shared" si="192"/>
        <v>10</v>
      </c>
      <c r="I3137" s="887">
        <v>-2.4000000000000004</v>
      </c>
      <c r="J3137" s="771">
        <f t="shared" si="193"/>
        <v>26.369999999999997</v>
      </c>
      <c r="K3137" s="887">
        <v>23.97</v>
      </c>
      <c r="L3137" s="772">
        <f t="shared" si="194"/>
        <v>24.86</v>
      </c>
    </row>
    <row r="3138" spans="2:12" ht="15.75" x14ac:dyDescent="0.25">
      <c r="B3138" s="893" t="s">
        <v>321</v>
      </c>
      <c r="C3138" s="892" t="s">
        <v>107</v>
      </c>
      <c r="D3138" s="891">
        <v>40602</v>
      </c>
      <c r="E3138" s="890">
        <v>11.27</v>
      </c>
      <c r="F3138" s="889"/>
      <c r="G3138" s="888">
        <v>20</v>
      </c>
      <c r="H3138" s="887">
        <f t="shared" si="192"/>
        <v>10</v>
      </c>
      <c r="I3138" s="887">
        <v>-0.60000000000000009</v>
      </c>
      <c r="J3138" s="771">
        <f t="shared" si="193"/>
        <v>6.1300000000000008</v>
      </c>
      <c r="K3138" s="887">
        <v>5.53</v>
      </c>
      <c r="L3138" s="772">
        <f t="shared" si="194"/>
        <v>5.7399999999999993</v>
      </c>
    </row>
    <row r="3139" spans="2:12" ht="15.75" x14ac:dyDescent="0.25">
      <c r="B3139" s="893" t="s">
        <v>321</v>
      </c>
      <c r="C3139" s="892" t="s">
        <v>107</v>
      </c>
      <c r="D3139" s="891">
        <v>40602</v>
      </c>
      <c r="E3139" s="890">
        <v>551.49</v>
      </c>
      <c r="F3139" s="889"/>
      <c r="G3139" s="888">
        <v>20</v>
      </c>
      <c r="H3139" s="887">
        <f t="shared" si="192"/>
        <v>10</v>
      </c>
      <c r="I3139" s="887">
        <v>-26.880000000000003</v>
      </c>
      <c r="J3139" s="771">
        <f t="shared" si="193"/>
        <v>293.60000000000002</v>
      </c>
      <c r="K3139" s="887">
        <v>266.72000000000003</v>
      </c>
      <c r="L3139" s="772">
        <f t="shared" si="194"/>
        <v>284.77</v>
      </c>
    </row>
    <row r="3140" spans="2:12" ht="15.75" x14ac:dyDescent="0.25">
      <c r="B3140" s="893" t="s">
        <v>321</v>
      </c>
      <c r="C3140" s="892" t="s">
        <v>107</v>
      </c>
      <c r="D3140" s="891">
        <v>40602</v>
      </c>
      <c r="E3140" s="890">
        <v>130.12</v>
      </c>
      <c r="F3140" s="889"/>
      <c r="G3140" s="888">
        <v>20</v>
      </c>
      <c r="H3140" s="887">
        <f t="shared" si="192"/>
        <v>10</v>
      </c>
      <c r="I3140" s="887">
        <v>-6.36</v>
      </c>
      <c r="J3140" s="771">
        <f t="shared" si="193"/>
        <v>69.44</v>
      </c>
      <c r="K3140" s="887">
        <v>63.08</v>
      </c>
      <c r="L3140" s="772">
        <f t="shared" si="194"/>
        <v>67.040000000000006</v>
      </c>
    </row>
    <row r="3141" spans="2:12" ht="15.75" x14ac:dyDescent="0.25">
      <c r="B3141" s="893" t="s">
        <v>321</v>
      </c>
      <c r="C3141" s="892" t="s">
        <v>107</v>
      </c>
      <c r="D3141" s="891">
        <v>40602</v>
      </c>
      <c r="E3141" s="890">
        <v>155.43</v>
      </c>
      <c r="F3141" s="889"/>
      <c r="G3141" s="888">
        <v>20</v>
      </c>
      <c r="H3141" s="887">
        <f t="shared" si="192"/>
        <v>10</v>
      </c>
      <c r="I3141" s="887">
        <v>-7.5600000000000005</v>
      </c>
      <c r="J3141" s="771">
        <f t="shared" si="193"/>
        <v>82.59</v>
      </c>
      <c r="K3141" s="887">
        <v>75.03</v>
      </c>
      <c r="L3141" s="772">
        <f t="shared" si="194"/>
        <v>80.400000000000006</v>
      </c>
    </row>
    <row r="3142" spans="2:12" ht="15.75" x14ac:dyDescent="0.25">
      <c r="B3142" s="893" t="s">
        <v>321</v>
      </c>
      <c r="C3142" s="892" t="s">
        <v>107</v>
      </c>
      <c r="D3142" s="891">
        <v>40602</v>
      </c>
      <c r="E3142" s="890">
        <v>278.17</v>
      </c>
      <c r="F3142" s="889"/>
      <c r="G3142" s="888">
        <v>20</v>
      </c>
      <c r="H3142" s="887">
        <f t="shared" si="192"/>
        <v>10</v>
      </c>
      <c r="I3142" s="887">
        <v>-13.560000000000002</v>
      </c>
      <c r="J3142" s="771">
        <f t="shared" si="193"/>
        <v>148.11000000000001</v>
      </c>
      <c r="K3142" s="887">
        <v>134.55000000000001</v>
      </c>
      <c r="L3142" s="772">
        <f t="shared" si="194"/>
        <v>143.62</v>
      </c>
    </row>
    <row r="3143" spans="2:12" ht="15.75" x14ac:dyDescent="0.25">
      <c r="B3143" s="893" t="s">
        <v>321</v>
      </c>
      <c r="C3143" s="892" t="s">
        <v>107</v>
      </c>
      <c r="D3143" s="891">
        <v>40602</v>
      </c>
      <c r="E3143" s="890">
        <v>155.43</v>
      </c>
      <c r="F3143" s="889"/>
      <c r="G3143" s="888">
        <v>20</v>
      </c>
      <c r="H3143" s="887">
        <f t="shared" si="192"/>
        <v>10</v>
      </c>
      <c r="I3143" s="887">
        <v>-7.5600000000000005</v>
      </c>
      <c r="J3143" s="771">
        <f t="shared" si="193"/>
        <v>82.59</v>
      </c>
      <c r="K3143" s="887">
        <v>75.03</v>
      </c>
      <c r="L3143" s="772">
        <f t="shared" si="194"/>
        <v>80.400000000000006</v>
      </c>
    </row>
    <row r="3144" spans="2:12" ht="15.75" x14ac:dyDescent="0.25">
      <c r="B3144" s="893" t="s">
        <v>321</v>
      </c>
      <c r="C3144" s="892" t="s">
        <v>107</v>
      </c>
      <c r="D3144" s="891">
        <v>40602</v>
      </c>
      <c r="E3144" s="890">
        <v>757.32</v>
      </c>
      <c r="F3144" s="889"/>
      <c r="G3144" s="888">
        <v>20</v>
      </c>
      <c r="H3144" s="887">
        <f t="shared" ref="H3144:H3207" si="195">IF(E3144&lt;&gt;"",IF((TestEOY-D3144)/365&gt;G3144,G3144,ROUNDUP(((TestEOY-D3144)/365),0)),"")</f>
        <v>10</v>
      </c>
      <c r="I3144" s="887">
        <v>-36.840000000000003</v>
      </c>
      <c r="J3144" s="771">
        <f t="shared" ref="J3144:J3207" si="196">K3144-I3144</f>
        <v>402.53</v>
      </c>
      <c r="K3144" s="887">
        <v>365.69</v>
      </c>
      <c r="L3144" s="772">
        <f t="shared" ref="L3144:L3207" si="197">IFERROR(IF(K3144&gt;E3144,0,(+E3144-K3144))-F3144,"")</f>
        <v>391.63000000000005</v>
      </c>
    </row>
    <row r="3145" spans="2:12" ht="15.75" x14ac:dyDescent="0.25">
      <c r="B3145" s="893" t="s">
        <v>321</v>
      </c>
      <c r="C3145" s="892" t="s">
        <v>107</v>
      </c>
      <c r="D3145" s="891">
        <v>40602</v>
      </c>
      <c r="E3145" s="890">
        <v>517.42999999999995</v>
      </c>
      <c r="F3145" s="889"/>
      <c r="G3145" s="888">
        <v>20</v>
      </c>
      <c r="H3145" s="887">
        <f t="shared" si="195"/>
        <v>10</v>
      </c>
      <c r="I3145" s="887">
        <v>-25.200000000000003</v>
      </c>
      <c r="J3145" s="771">
        <f t="shared" si="196"/>
        <v>275.26</v>
      </c>
      <c r="K3145" s="887">
        <v>250.06</v>
      </c>
      <c r="L3145" s="772">
        <f t="shared" si="197"/>
        <v>267.36999999999995</v>
      </c>
    </row>
    <row r="3146" spans="2:12" ht="15.75" x14ac:dyDescent="0.25">
      <c r="B3146" s="893" t="s">
        <v>321</v>
      </c>
      <c r="C3146" s="892" t="s">
        <v>107</v>
      </c>
      <c r="D3146" s="891">
        <v>40602</v>
      </c>
      <c r="E3146" s="890">
        <v>155.91</v>
      </c>
      <c r="F3146" s="889"/>
      <c r="G3146" s="888">
        <v>20</v>
      </c>
      <c r="H3146" s="887">
        <f t="shared" si="195"/>
        <v>10</v>
      </c>
      <c r="I3146" s="887">
        <v>-7.5600000000000005</v>
      </c>
      <c r="J3146" s="771">
        <f t="shared" si="196"/>
        <v>82.63</v>
      </c>
      <c r="K3146" s="887">
        <v>75.069999999999993</v>
      </c>
      <c r="L3146" s="772">
        <f t="shared" si="197"/>
        <v>80.84</v>
      </c>
    </row>
    <row r="3147" spans="2:12" ht="15.75" x14ac:dyDescent="0.25">
      <c r="B3147" s="893" t="s">
        <v>321</v>
      </c>
      <c r="C3147" s="892" t="s">
        <v>107</v>
      </c>
      <c r="D3147" s="891">
        <v>40602</v>
      </c>
      <c r="E3147" s="890">
        <v>215.97</v>
      </c>
      <c r="F3147" s="889"/>
      <c r="G3147" s="888">
        <v>20</v>
      </c>
      <c r="H3147" s="887">
        <f t="shared" si="195"/>
        <v>10</v>
      </c>
      <c r="I3147" s="887">
        <v>-10.56</v>
      </c>
      <c r="J3147" s="771">
        <f t="shared" si="196"/>
        <v>115.05</v>
      </c>
      <c r="K3147" s="887">
        <v>104.49</v>
      </c>
      <c r="L3147" s="772">
        <f t="shared" si="197"/>
        <v>111.48</v>
      </c>
    </row>
    <row r="3148" spans="2:12" ht="15.75" x14ac:dyDescent="0.25">
      <c r="B3148" s="893" t="s">
        <v>321</v>
      </c>
      <c r="C3148" s="892" t="s">
        <v>107</v>
      </c>
      <c r="D3148" s="891">
        <v>40602</v>
      </c>
      <c r="E3148" s="890">
        <v>255.23</v>
      </c>
      <c r="F3148" s="889"/>
      <c r="G3148" s="888">
        <v>20</v>
      </c>
      <c r="H3148" s="887">
        <f t="shared" si="195"/>
        <v>10</v>
      </c>
      <c r="I3148" s="887">
        <v>-12.48</v>
      </c>
      <c r="J3148" s="771">
        <f t="shared" si="196"/>
        <v>135.85</v>
      </c>
      <c r="K3148" s="887">
        <v>123.37</v>
      </c>
      <c r="L3148" s="772">
        <f t="shared" si="197"/>
        <v>131.85999999999999</v>
      </c>
    </row>
    <row r="3149" spans="2:12" ht="15.75" x14ac:dyDescent="0.25">
      <c r="B3149" s="893" t="s">
        <v>321</v>
      </c>
      <c r="C3149" s="892" t="s">
        <v>107</v>
      </c>
      <c r="D3149" s="891">
        <v>40602</v>
      </c>
      <c r="E3149" s="890">
        <v>236.44</v>
      </c>
      <c r="F3149" s="889"/>
      <c r="G3149" s="888">
        <v>20</v>
      </c>
      <c r="H3149" s="887">
        <f t="shared" si="195"/>
        <v>10</v>
      </c>
      <c r="I3149" s="887">
        <v>-11.52</v>
      </c>
      <c r="J3149" s="771">
        <f t="shared" si="196"/>
        <v>125.82</v>
      </c>
      <c r="K3149" s="887">
        <v>114.3</v>
      </c>
      <c r="L3149" s="772">
        <f t="shared" si="197"/>
        <v>122.14</v>
      </c>
    </row>
    <row r="3150" spans="2:12" ht="15.75" x14ac:dyDescent="0.25">
      <c r="B3150" s="893" t="s">
        <v>321</v>
      </c>
      <c r="C3150" s="892" t="s">
        <v>107</v>
      </c>
      <c r="D3150" s="891">
        <v>40602</v>
      </c>
      <c r="E3150" s="890">
        <v>636.36</v>
      </c>
      <c r="F3150" s="889"/>
      <c r="G3150" s="888">
        <v>20</v>
      </c>
      <c r="H3150" s="887">
        <f t="shared" si="195"/>
        <v>10</v>
      </c>
      <c r="I3150" s="887">
        <v>-30.96</v>
      </c>
      <c r="J3150" s="771">
        <f t="shared" si="196"/>
        <v>338.26</v>
      </c>
      <c r="K3150" s="887">
        <v>307.3</v>
      </c>
      <c r="L3150" s="772">
        <f t="shared" si="197"/>
        <v>329.06</v>
      </c>
    </row>
    <row r="3151" spans="2:12" ht="15.75" x14ac:dyDescent="0.25">
      <c r="B3151" s="893" t="s">
        <v>321</v>
      </c>
      <c r="C3151" s="892" t="s">
        <v>107</v>
      </c>
      <c r="D3151" s="891">
        <v>40602</v>
      </c>
      <c r="E3151" s="890">
        <v>481.04</v>
      </c>
      <c r="F3151" s="889"/>
      <c r="G3151" s="888">
        <v>20</v>
      </c>
      <c r="H3151" s="887">
        <f t="shared" si="195"/>
        <v>10</v>
      </c>
      <c r="I3151" s="887">
        <v>-23.4</v>
      </c>
      <c r="J3151" s="771">
        <f t="shared" si="196"/>
        <v>255.68</v>
      </c>
      <c r="K3151" s="887">
        <v>232.28</v>
      </c>
      <c r="L3151" s="772">
        <f t="shared" si="197"/>
        <v>248.76000000000002</v>
      </c>
    </row>
    <row r="3152" spans="2:12" ht="15.75" x14ac:dyDescent="0.25">
      <c r="B3152" s="893" t="s">
        <v>321</v>
      </c>
      <c r="C3152" s="892" t="s">
        <v>107</v>
      </c>
      <c r="D3152" s="891">
        <v>40602</v>
      </c>
      <c r="E3152" s="890">
        <v>202.84</v>
      </c>
      <c r="F3152" s="889"/>
      <c r="G3152" s="888">
        <v>20</v>
      </c>
      <c r="H3152" s="887">
        <f t="shared" si="195"/>
        <v>10</v>
      </c>
      <c r="I3152" s="887">
        <v>-9.9600000000000009</v>
      </c>
      <c r="J3152" s="771">
        <f t="shared" si="196"/>
        <v>107.71000000000001</v>
      </c>
      <c r="K3152" s="887">
        <v>97.75</v>
      </c>
      <c r="L3152" s="772">
        <f t="shared" si="197"/>
        <v>105.09</v>
      </c>
    </row>
    <row r="3153" spans="2:12" ht="15.75" x14ac:dyDescent="0.25">
      <c r="B3153" s="893" t="s">
        <v>321</v>
      </c>
      <c r="C3153" s="892" t="s">
        <v>107</v>
      </c>
      <c r="D3153" s="891">
        <v>40602</v>
      </c>
      <c r="E3153" s="890">
        <v>412.57</v>
      </c>
      <c r="F3153" s="889"/>
      <c r="G3153" s="888">
        <v>20</v>
      </c>
      <c r="H3153" s="887">
        <f t="shared" si="195"/>
        <v>10</v>
      </c>
      <c r="I3153" s="887">
        <v>-20.16</v>
      </c>
      <c r="J3153" s="771">
        <f t="shared" si="196"/>
        <v>219.35</v>
      </c>
      <c r="K3153" s="887">
        <v>199.19</v>
      </c>
      <c r="L3153" s="772">
        <f t="shared" si="197"/>
        <v>213.38</v>
      </c>
    </row>
    <row r="3154" spans="2:12" ht="15.75" x14ac:dyDescent="0.25">
      <c r="B3154" s="893" t="s">
        <v>321</v>
      </c>
      <c r="C3154" s="892" t="s">
        <v>107</v>
      </c>
      <c r="D3154" s="891">
        <v>40602</v>
      </c>
      <c r="E3154" s="890">
        <v>7782.85</v>
      </c>
      <c r="F3154" s="889"/>
      <c r="G3154" s="888">
        <v>20</v>
      </c>
      <c r="H3154" s="887">
        <f t="shared" si="195"/>
        <v>10</v>
      </c>
      <c r="I3154" s="887">
        <v>-378.96000000000004</v>
      </c>
      <c r="J3154" s="771">
        <f t="shared" si="196"/>
        <v>4139.32</v>
      </c>
      <c r="K3154" s="887">
        <v>3760.36</v>
      </c>
      <c r="L3154" s="772">
        <f t="shared" si="197"/>
        <v>4022.4900000000002</v>
      </c>
    </row>
    <row r="3155" spans="2:12" ht="15.75" x14ac:dyDescent="0.25">
      <c r="B3155" s="893" t="s">
        <v>321</v>
      </c>
      <c r="C3155" s="892" t="s">
        <v>107</v>
      </c>
      <c r="D3155" s="891">
        <v>40602</v>
      </c>
      <c r="E3155" s="890">
        <v>154.69</v>
      </c>
      <c r="F3155" s="889"/>
      <c r="G3155" s="888">
        <v>20</v>
      </c>
      <c r="H3155" s="887">
        <f t="shared" si="195"/>
        <v>10</v>
      </c>
      <c r="I3155" s="887">
        <v>-7.5600000000000005</v>
      </c>
      <c r="J3155" s="771">
        <f t="shared" si="196"/>
        <v>82.53</v>
      </c>
      <c r="K3155" s="887">
        <v>74.97</v>
      </c>
      <c r="L3155" s="772">
        <f t="shared" si="197"/>
        <v>79.72</v>
      </c>
    </row>
    <row r="3156" spans="2:12" ht="15.75" x14ac:dyDescent="0.25">
      <c r="B3156" s="893" t="s">
        <v>321</v>
      </c>
      <c r="C3156" s="892" t="s">
        <v>107</v>
      </c>
      <c r="D3156" s="891">
        <v>40602</v>
      </c>
      <c r="E3156" s="890">
        <v>85.63</v>
      </c>
      <c r="F3156" s="889"/>
      <c r="G3156" s="888">
        <v>20</v>
      </c>
      <c r="H3156" s="887">
        <f t="shared" si="195"/>
        <v>10</v>
      </c>
      <c r="I3156" s="887">
        <v>-4.2</v>
      </c>
      <c r="J3156" s="771">
        <f t="shared" si="196"/>
        <v>45.82</v>
      </c>
      <c r="K3156" s="887">
        <v>41.62</v>
      </c>
      <c r="L3156" s="772">
        <f t="shared" si="197"/>
        <v>44.01</v>
      </c>
    </row>
    <row r="3157" spans="2:12" ht="15.75" x14ac:dyDescent="0.25">
      <c r="B3157" s="893" t="s">
        <v>321</v>
      </c>
      <c r="C3157" s="892" t="s">
        <v>107</v>
      </c>
      <c r="D3157" s="891">
        <v>40602</v>
      </c>
      <c r="E3157" s="890">
        <v>3422.39</v>
      </c>
      <c r="F3157" s="889"/>
      <c r="G3157" s="888">
        <v>20</v>
      </c>
      <c r="H3157" s="887">
        <f t="shared" si="195"/>
        <v>10</v>
      </c>
      <c r="I3157" s="887">
        <v>-166.68</v>
      </c>
      <c r="J3157" s="771">
        <f t="shared" si="196"/>
        <v>1820.2</v>
      </c>
      <c r="K3157" s="887">
        <v>1653.52</v>
      </c>
      <c r="L3157" s="772">
        <f t="shared" si="197"/>
        <v>1768.87</v>
      </c>
    </row>
    <row r="3158" spans="2:12" ht="15.75" x14ac:dyDescent="0.25">
      <c r="B3158" s="893" t="s">
        <v>321</v>
      </c>
      <c r="C3158" s="892" t="s">
        <v>107</v>
      </c>
      <c r="D3158" s="891">
        <v>40602</v>
      </c>
      <c r="E3158" s="890">
        <v>260.3</v>
      </c>
      <c r="F3158" s="889"/>
      <c r="G3158" s="888">
        <v>20</v>
      </c>
      <c r="H3158" s="887">
        <f t="shared" si="195"/>
        <v>10</v>
      </c>
      <c r="I3158" s="887">
        <v>-12.72</v>
      </c>
      <c r="J3158" s="771">
        <f t="shared" si="196"/>
        <v>138.61000000000001</v>
      </c>
      <c r="K3158" s="887">
        <v>125.89</v>
      </c>
      <c r="L3158" s="772">
        <f t="shared" si="197"/>
        <v>134.41000000000003</v>
      </c>
    </row>
    <row r="3159" spans="2:12" ht="15.75" x14ac:dyDescent="0.25">
      <c r="B3159" s="893" t="s">
        <v>321</v>
      </c>
      <c r="C3159" s="892" t="s">
        <v>107</v>
      </c>
      <c r="D3159" s="891">
        <v>40602</v>
      </c>
      <c r="E3159" s="890">
        <v>402.54</v>
      </c>
      <c r="F3159" s="889"/>
      <c r="G3159" s="888">
        <v>20</v>
      </c>
      <c r="H3159" s="887">
        <f t="shared" si="195"/>
        <v>10</v>
      </c>
      <c r="I3159" s="887">
        <v>-19.68</v>
      </c>
      <c r="J3159" s="771">
        <f t="shared" si="196"/>
        <v>213.94</v>
      </c>
      <c r="K3159" s="887">
        <v>194.26</v>
      </c>
      <c r="L3159" s="772">
        <f t="shared" si="197"/>
        <v>208.28000000000003</v>
      </c>
    </row>
    <row r="3160" spans="2:12" ht="15.75" x14ac:dyDescent="0.25">
      <c r="B3160" s="893" t="s">
        <v>321</v>
      </c>
      <c r="C3160" s="892" t="s">
        <v>107</v>
      </c>
      <c r="D3160" s="891">
        <v>40602</v>
      </c>
      <c r="E3160" s="890">
        <v>185.54</v>
      </c>
      <c r="F3160" s="889"/>
      <c r="G3160" s="888">
        <v>20</v>
      </c>
      <c r="H3160" s="887">
        <f t="shared" si="195"/>
        <v>10</v>
      </c>
      <c r="I3160" s="887">
        <v>-9</v>
      </c>
      <c r="J3160" s="771">
        <f t="shared" si="196"/>
        <v>98.4</v>
      </c>
      <c r="K3160" s="887">
        <v>89.4</v>
      </c>
      <c r="L3160" s="772">
        <f t="shared" si="197"/>
        <v>96.139999999999986</v>
      </c>
    </row>
    <row r="3161" spans="2:12" ht="15.75" x14ac:dyDescent="0.25">
      <c r="B3161" s="893" t="s">
        <v>321</v>
      </c>
      <c r="C3161" s="892" t="s">
        <v>107</v>
      </c>
      <c r="D3161" s="891">
        <v>40602</v>
      </c>
      <c r="E3161" s="890">
        <v>164.49</v>
      </c>
      <c r="F3161" s="889"/>
      <c r="G3161" s="888">
        <v>20</v>
      </c>
      <c r="H3161" s="887">
        <f t="shared" si="195"/>
        <v>10</v>
      </c>
      <c r="I3161" s="887">
        <v>-8.0400000000000009</v>
      </c>
      <c r="J3161" s="771">
        <f t="shared" si="196"/>
        <v>87.76</v>
      </c>
      <c r="K3161" s="887">
        <v>79.72</v>
      </c>
      <c r="L3161" s="772">
        <f t="shared" si="197"/>
        <v>84.77000000000001</v>
      </c>
    </row>
    <row r="3162" spans="2:12" ht="15.75" x14ac:dyDescent="0.25">
      <c r="B3162" s="893" t="s">
        <v>321</v>
      </c>
      <c r="C3162" s="892" t="s">
        <v>107</v>
      </c>
      <c r="D3162" s="891">
        <v>40633</v>
      </c>
      <c r="E3162" s="890">
        <v>151.54</v>
      </c>
      <c r="F3162" s="889"/>
      <c r="G3162" s="888">
        <v>20</v>
      </c>
      <c r="H3162" s="887">
        <f t="shared" si="195"/>
        <v>10</v>
      </c>
      <c r="I3162" s="887">
        <v>-7.32</v>
      </c>
      <c r="J3162" s="771">
        <f t="shared" si="196"/>
        <v>79.889999999999986</v>
      </c>
      <c r="K3162" s="887">
        <v>72.569999999999993</v>
      </c>
      <c r="L3162" s="772">
        <f t="shared" si="197"/>
        <v>78.97</v>
      </c>
    </row>
    <row r="3163" spans="2:12" ht="15.75" x14ac:dyDescent="0.25">
      <c r="B3163" s="893" t="s">
        <v>321</v>
      </c>
      <c r="C3163" s="892" t="s">
        <v>107</v>
      </c>
      <c r="D3163" s="891">
        <v>40633</v>
      </c>
      <c r="E3163" s="890">
        <v>1032.1600000000001</v>
      </c>
      <c r="F3163" s="889"/>
      <c r="G3163" s="888">
        <v>20</v>
      </c>
      <c r="H3163" s="887">
        <f t="shared" si="195"/>
        <v>10</v>
      </c>
      <c r="I3163" s="887">
        <v>-50.28</v>
      </c>
      <c r="J3163" s="771">
        <f t="shared" si="196"/>
        <v>545.04</v>
      </c>
      <c r="K3163" s="887">
        <v>494.76</v>
      </c>
      <c r="L3163" s="772">
        <f t="shared" si="197"/>
        <v>537.40000000000009</v>
      </c>
    </row>
    <row r="3164" spans="2:12" ht="15.75" x14ac:dyDescent="0.25">
      <c r="B3164" s="893" t="s">
        <v>321</v>
      </c>
      <c r="C3164" s="892" t="s">
        <v>107</v>
      </c>
      <c r="D3164" s="891">
        <v>40633</v>
      </c>
      <c r="E3164" s="890">
        <v>519.15</v>
      </c>
      <c r="F3164" s="889"/>
      <c r="G3164" s="888">
        <v>20</v>
      </c>
      <c r="H3164" s="887">
        <f t="shared" si="195"/>
        <v>10</v>
      </c>
      <c r="I3164" s="887">
        <v>-25.200000000000003</v>
      </c>
      <c r="J3164" s="771">
        <f t="shared" si="196"/>
        <v>274.07</v>
      </c>
      <c r="K3164" s="887">
        <v>248.87</v>
      </c>
      <c r="L3164" s="772">
        <f t="shared" si="197"/>
        <v>270.27999999999997</v>
      </c>
    </row>
    <row r="3165" spans="2:12" ht="15.75" x14ac:dyDescent="0.25">
      <c r="B3165" s="893" t="s">
        <v>321</v>
      </c>
      <c r="C3165" s="892" t="s">
        <v>107</v>
      </c>
      <c r="D3165" s="891">
        <v>40633</v>
      </c>
      <c r="E3165" s="890">
        <v>402.6</v>
      </c>
      <c r="F3165" s="889"/>
      <c r="G3165" s="888">
        <v>20</v>
      </c>
      <c r="H3165" s="887">
        <f t="shared" si="195"/>
        <v>10</v>
      </c>
      <c r="I3165" s="887">
        <v>-19.560000000000002</v>
      </c>
      <c r="J3165" s="771">
        <f t="shared" si="196"/>
        <v>212.24</v>
      </c>
      <c r="K3165" s="887">
        <v>192.68</v>
      </c>
      <c r="L3165" s="772">
        <f t="shared" si="197"/>
        <v>209.92000000000002</v>
      </c>
    </row>
    <row r="3166" spans="2:12" ht="15.75" x14ac:dyDescent="0.25">
      <c r="B3166" s="893" t="s">
        <v>321</v>
      </c>
      <c r="C3166" s="892" t="s">
        <v>107</v>
      </c>
      <c r="D3166" s="891">
        <v>40633</v>
      </c>
      <c r="E3166" s="890">
        <v>306.11</v>
      </c>
      <c r="F3166" s="889"/>
      <c r="G3166" s="888">
        <v>20</v>
      </c>
      <c r="H3166" s="887">
        <f t="shared" si="195"/>
        <v>10</v>
      </c>
      <c r="I3166" s="887">
        <v>-14.879999999999999</v>
      </c>
      <c r="J3166" s="771">
        <f t="shared" si="196"/>
        <v>161.34</v>
      </c>
      <c r="K3166" s="887">
        <v>146.46</v>
      </c>
      <c r="L3166" s="772">
        <f t="shared" si="197"/>
        <v>159.65</v>
      </c>
    </row>
    <row r="3167" spans="2:12" ht="15.75" x14ac:dyDescent="0.25">
      <c r="B3167" s="893" t="s">
        <v>321</v>
      </c>
      <c r="C3167" s="892" t="s">
        <v>107</v>
      </c>
      <c r="D3167" s="891">
        <v>40633</v>
      </c>
      <c r="E3167" s="890">
        <v>548.96</v>
      </c>
      <c r="F3167" s="889"/>
      <c r="G3167" s="888">
        <v>20</v>
      </c>
      <c r="H3167" s="887">
        <f t="shared" si="195"/>
        <v>10</v>
      </c>
      <c r="I3167" s="887">
        <v>-26.64</v>
      </c>
      <c r="J3167" s="771">
        <f t="shared" si="196"/>
        <v>289.89999999999998</v>
      </c>
      <c r="K3167" s="887">
        <v>263.26</v>
      </c>
      <c r="L3167" s="772">
        <f t="shared" si="197"/>
        <v>285.70000000000005</v>
      </c>
    </row>
    <row r="3168" spans="2:12" ht="15.75" x14ac:dyDescent="0.25">
      <c r="B3168" s="893" t="s">
        <v>321</v>
      </c>
      <c r="C3168" s="892" t="s">
        <v>107</v>
      </c>
      <c r="D3168" s="891">
        <v>40633</v>
      </c>
      <c r="E3168" s="890">
        <v>7089.18</v>
      </c>
      <c r="F3168" s="889"/>
      <c r="G3168" s="888">
        <v>20</v>
      </c>
      <c r="H3168" s="887">
        <f t="shared" si="195"/>
        <v>10</v>
      </c>
      <c r="I3168" s="887">
        <v>-345.12</v>
      </c>
      <c r="J3168" s="771">
        <f t="shared" si="196"/>
        <v>3741.5899999999997</v>
      </c>
      <c r="K3168" s="887">
        <v>3396.47</v>
      </c>
      <c r="L3168" s="772">
        <f t="shared" si="197"/>
        <v>3692.7100000000005</v>
      </c>
    </row>
    <row r="3169" spans="2:12" ht="15.75" x14ac:dyDescent="0.25">
      <c r="B3169" s="893" t="s">
        <v>321</v>
      </c>
      <c r="C3169" s="892" t="s">
        <v>107</v>
      </c>
      <c r="D3169" s="891">
        <v>40633</v>
      </c>
      <c r="E3169" s="890">
        <v>466.37</v>
      </c>
      <c r="F3169" s="889"/>
      <c r="G3169" s="888">
        <v>20</v>
      </c>
      <c r="H3169" s="887">
        <f t="shared" si="195"/>
        <v>10</v>
      </c>
      <c r="I3169" s="887">
        <v>-22.68</v>
      </c>
      <c r="J3169" s="771">
        <f t="shared" si="196"/>
        <v>245.95000000000002</v>
      </c>
      <c r="K3169" s="887">
        <v>223.27</v>
      </c>
      <c r="L3169" s="772">
        <f t="shared" si="197"/>
        <v>243.1</v>
      </c>
    </row>
    <row r="3170" spans="2:12" ht="15.75" x14ac:dyDescent="0.25">
      <c r="B3170" s="893" t="s">
        <v>321</v>
      </c>
      <c r="C3170" s="892" t="s">
        <v>107</v>
      </c>
      <c r="D3170" s="891">
        <v>40633</v>
      </c>
      <c r="E3170" s="890">
        <v>3710.43</v>
      </c>
      <c r="F3170" s="889"/>
      <c r="G3170" s="888">
        <v>20</v>
      </c>
      <c r="H3170" s="887">
        <f t="shared" si="195"/>
        <v>10</v>
      </c>
      <c r="I3170" s="887">
        <v>-180.60000000000002</v>
      </c>
      <c r="J3170" s="771">
        <f t="shared" si="196"/>
        <v>1958.06</v>
      </c>
      <c r="K3170" s="887">
        <v>1777.46</v>
      </c>
      <c r="L3170" s="772">
        <f t="shared" si="197"/>
        <v>1932.9699999999998</v>
      </c>
    </row>
    <row r="3171" spans="2:12" ht="15.75" x14ac:dyDescent="0.25">
      <c r="B3171" s="893" t="s">
        <v>321</v>
      </c>
      <c r="C3171" s="892" t="s">
        <v>107</v>
      </c>
      <c r="D3171" s="891">
        <v>40633</v>
      </c>
      <c r="E3171" s="890">
        <v>256.86</v>
      </c>
      <c r="F3171" s="889"/>
      <c r="G3171" s="888">
        <v>20</v>
      </c>
      <c r="H3171" s="887">
        <f t="shared" si="195"/>
        <v>10</v>
      </c>
      <c r="I3171" s="887">
        <v>-12.48</v>
      </c>
      <c r="J3171" s="771">
        <f t="shared" si="196"/>
        <v>135.35999999999999</v>
      </c>
      <c r="K3171" s="887">
        <v>122.88</v>
      </c>
      <c r="L3171" s="772">
        <f t="shared" si="197"/>
        <v>133.98000000000002</v>
      </c>
    </row>
    <row r="3172" spans="2:12" ht="15.75" x14ac:dyDescent="0.25">
      <c r="B3172" s="893" t="s">
        <v>321</v>
      </c>
      <c r="C3172" s="892" t="s">
        <v>107</v>
      </c>
      <c r="D3172" s="891">
        <v>40633</v>
      </c>
      <c r="E3172" s="890">
        <v>370.39</v>
      </c>
      <c r="F3172" s="889"/>
      <c r="G3172" s="888">
        <v>20</v>
      </c>
      <c r="H3172" s="887">
        <f t="shared" si="195"/>
        <v>10</v>
      </c>
      <c r="I3172" s="887">
        <v>-18</v>
      </c>
      <c r="J3172" s="771">
        <f t="shared" si="196"/>
        <v>195.19</v>
      </c>
      <c r="K3172" s="887">
        <v>177.19</v>
      </c>
      <c r="L3172" s="772">
        <f t="shared" si="197"/>
        <v>193.2</v>
      </c>
    </row>
    <row r="3173" spans="2:12" ht="15.75" x14ac:dyDescent="0.25">
      <c r="B3173" s="893" t="s">
        <v>321</v>
      </c>
      <c r="C3173" s="892" t="s">
        <v>107</v>
      </c>
      <c r="D3173" s="891">
        <v>40633</v>
      </c>
      <c r="E3173" s="890">
        <v>662.2</v>
      </c>
      <c r="F3173" s="889"/>
      <c r="G3173" s="888">
        <v>20</v>
      </c>
      <c r="H3173" s="887">
        <f t="shared" si="195"/>
        <v>10</v>
      </c>
      <c r="I3173" s="887">
        <v>-32.160000000000004</v>
      </c>
      <c r="J3173" s="771">
        <f t="shared" si="196"/>
        <v>349.6</v>
      </c>
      <c r="K3173" s="887">
        <v>317.44</v>
      </c>
      <c r="L3173" s="772">
        <f t="shared" si="197"/>
        <v>344.76000000000005</v>
      </c>
    </row>
    <row r="3174" spans="2:12" ht="15.75" x14ac:dyDescent="0.25">
      <c r="B3174" s="893" t="s">
        <v>321</v>
      </c>
      <c r="C3174" s="892" t="s">
        <v>107</v>
      </c>
      <c r="D3174" s="891">
        <v>40633</v>
      </c>
      <c r="E3174" s="890">
        <v>142.84</v>
      </c>
      <c r="F3174" s="889"/>
      <c r="G3174" s="888">
        <v>20</v>
      </c>
      <c r="H3174" s="887">
        <f t="shared" si="195"/>
        <v>10</v>
      </c>
      <c r="I3174" s="887">
        <v>-6.9599999999999991</v>
      </c>
      <c r="J3174" s="771">
        <f t="shared" si="196"/>
        <v>75.44</v>
      </c>
      <c r="K3174" s="887">
        <v>68.48</v>
      </c>
      <c r="L3174" s="772">
        <f t="shared" si="197"/>
        <v>74.36</v>
      </c>
    </row>
    <row r="3175" spans="2:12" ht="15.75" x14ac:dyDescent="0.25">
      <c r="B3175" s="893" t="s">
        <v>321</v>
      </c>
      <c r="C3175" s="892" t="s">
        <v>107</v>
      </c>
      <c r="D3175" s="891">
        <v>40633</v>
      </c>
      <c r="E3175" s="890">
        <v>308.38</v>
      </c>
      <c r="F3175" s="889"/>
      <c r="G3175" s="888">
        <v>20</v>
      </c>
      <c r="H3175" s="887">
        <f t="shared" si="195"/>
        <v>10</v>
      </c>
      <c r="I3175" s="887">
        <v>-15</v>
      </c>
      <c r="J3175" s="771">
        <f t="shared" si="196"/>
        <v>162.62</v>
      </c>
      <c r="K3175" s="887">
        <v>147.62</v>
      </c>
      <c r="L3175" s="772">
        <f t="shared" si="197"/>
        <v>160.76</v>
      </c>
    </row>
    <row r="3176" spans="2:12" ht="15.75" x14ac:dyDescent="0.25">
      <c r="B3176" s="893" t="s">
        <v>321</v>
      </c>
      <c r="C3176" s="892" t="s">
        <v>107</v>
      </c>
      <c r="D3176" s="891">
        <v>40633</v>
      </c>
      <c r="E3176" s="890">
        <v>708.63</v>
      </c>
      <c r="F3176" s="889"/>
      <c r="G3176" s="888">
        <v>20</v>
      </c>
      <c r="H3176" s="887">
        <f t="shared" si="195"/>
        <v>10</v>
      </c>
      <c r="I3176" s="887">
        <v>-34.44</v>
      </c>
      <c r="J3176" s="771">
        <f t="shared" si="196"/>
        <v>373.93</v>
      </c>
      <c r="K3176" s="887">
        <v>339.49</v>
      </c>
      <c r="L3176" s="772">
        <f t="shared" si="197"/>
        <v>369.14</v>
      </c>
    </row>
    <row r="3177" spans="2:12" ht="15.75" x14ac:dyDescent="0.25">
      <c r="B3177" s="893" t="s">
        <v>321</v>
      </c>
      <c r="C3177" s="892" t="s">
        <v>107</v>
      </c>
      <c r="D3177" s="891">
        <v>40663</v>
      </c>
      <c r="E3177" s="890">
        <v>438.73</v>
      </c>
      <c r="F3177" s="889"/>
      <c r="G3177" s="888">
        <v>20</v>
      </c>
      <c r="H3177" s="887">
        <f t="shared" si="195"/>
        <v>10</v>
      </c>
      <c r="I3177" s="887">
        <v>-21.36</v>
      </c>
      <c r="J3177" s="771">
        <f t="shared" si="196"/>
        <v>229.79000000000002</v>
      </c>
      <c r="K3177" s="887">
        <v>208.43</v>
      </c>
      <c r="L3177" s="772">
        <f t="shared" si="197"/>
        <v>230.3</v>
      </c>
    </row>
    <row r="3178" spans="2:12" ht="15.75" x14ac:dyDescent="0.25">
      <c r="B3178" s="893" t="s">
        <v>321</v>
      </c>
      <c r="C3178" s="892" t="s">
        <v>107</v>
      </c>
      <c r="D3178" s="891">
        <v>40663</v>
      </c>
      <c r="E3178" s="890">
        <v>155.88</v>
      </c>
      <c r="F3178" s="889"/>
      <c r="G3178" s="888">
        <v>20</v>
      </c>
      <c r="H3178" s="887">
        <f t="shared" si="195"/>
        <v>10</v>
      </c>
      <c r="I3178" s="887">
        <v>-7.5600000000000005</v>
      </c>
      <c r="J3178" s="771">
        <f t="shared" si="196"/>
        <v>81.37</v>
      </c>
      <c r="K3178" s="887">
        <v>73.81</v>
      </c>
      <c r="L3178" s="772">
        <f t="shared" si="197"/>
        <v>82.07</v>
      </c>
    </row>
    <row r="3179" spans="2:12" ht="15.75" x14ac:dyDescent="0.25">
      <c r="B3179" s="893" t="s">
        <v>321</v>
      </c>
      <c r="C3179" s="892" t="s">
        <v>107</v>
      </c>
      <c r="D3179" s="891">
        <v>40663</v>
      </c>
      <c r="E3179" s="890">
        <v>519.19000000000005</v>
      </c>
      <c r="F3179" s="889"/>
      <c r="G3179" s="888">
        <v>20</v>
      </c>
      <c r="H3179" s="887">
        <f t="shared" si="195"/>
        <v>10</v>
      </c>
      <c r="I3179" s="887">
        <v>-25.200000000000003</v>
      </c>
      <c r="J3179" s="771">
        <f t="shared" si="196"/>
        <v>272</v>
      </c>
      <c r="K3179" s="887">
        <v>246.8</v>
      </c>
      <c r="L3179" s="772">
        <f t="shared" si="197"/>
        <v>272.39000000000004</v>
      </c>
    </row>
    <row r="3180" spans="2:12" ht="15.75" x14ac:dyDescent="0.25">
      <c r="B3180" s="893" t="s">
        <v>321</v>
      </c>
      <c r="C3180" s="892" t="s">
        <v>107</v>
      </c>
      <c r="D3180" s="891">
        <v>40663</v>
      </c>
      <c r="E3180" s="890">
        <v>724.46</v>
      </c>
      <c r="F3180" s="889"/>
      <c r="G3180" s="888">
        <v>20</v>
      </c>
      <c r="H3180" s="887">
        <f t="shared" si="195"/>
        <v>10</v>
      </c>
      <c r="I3180" s="887">
        <v>-35.28</v>
      </c>
      <c r="J3180" s="771">
        <f t="shared" si="196"/>
        <v>379.53</v>
      </c>
      <c r="K3180" s="887">
        <v>344.25</v>
      </c>
      <c r="L3180" s="772">
        <f t="shared" si="197"/>
        <v>380.21000000000004</v>
      </c>
    </row>
    <row r="3181" spans="2:12" ht="15.75" x14ac:dyDescent="0.25">
      <c r="B3181" s="893" t="s">
        <v>321</v>
      </c>
      <c r="C3181" s="892" t="s">
        <v>107</v>
      </c>
      <c r="D3181" s="891">
        <v>40663</v>
      </c>
      <c r="E3181" s="890">
        <v>766.77</v>
      </c>
      <c r="F3181" s="889"/>
      <c r="G3181" s="888">
        <v>20</v>
      </c>
      <c r="H3181" s="887">
        <f t="shared" si="195"/>
        <v>10</v>
      </c>
      <c r="I3181" s="887">
        <v>-37.32</v>
      </c>
      <c r="J3181" s="771">
        <f t="shared" si="196"/>
        <v>401.53</v>
      </c>
      <c r="K3181" s="887">
        <v>364.21</v>
      </c>
      <c r="L3181" s="772">
        <f t="shared" si="197"/>
        <v>402.56</v>
      </c>
    </row>
    <row r="3182" spans="2:12" ht="15.75" x14ac:dyDescent="0.25">
      <c r="B3182" s="893" t="s">
        <v>321</v>
      </c>
      <c r="C3182" s="892" t="s">
        <v>107</v>
      </c>
      <c r="D3182" s="891">
        <v>40663</v>
      </c>
      <c r="E3182" s="890">
        <v>9021.02</v>
      </c>
      <c r="F3182" s="889"/>
      <c r="G3182" s="888">
        <v>20</v>
      </c>
      <c r="H3182" s="887">
        <f t="shared" si="195"/>
        <v>10</v>
      </c>
      <c r="I3182" s="887">
        <v>-439.08000000000004</v>
      </c>
      <c r="J3182" s="771">
        <f t="shared" si="196"/>
        <v>4724.88</v>
      </c>
      <c r="K3182" s="887">
        <v>4285.8</v>
      </c>
      <c r="L3182" s="772">
        <f t="shared" si="197"/>
        <v>4735.22</v>
      </c>
    </row>
    <row r="3183" spans="2:12" ht="15.75" x14ac:dyDescent="0.25">
      <c r="B3183" s="893" t="s">
        <v>321</v>
      </c>
      <c r="C3183" s="892" t="s">
        <v>107</v>
      </c>
      <c r="D3183" s="891">
        <v>40663</v>
      </c>
      <c r="E3183" s="890">
        <v>317.13</v>
      </c>
      <c r="F3183" s="889"/>
      <c r="G3183" s="888">
        <v>20</v>
      </c>
      <c r="H3183" s="887">
        <f t="shared" si="195"/>
        <v>10</v>
      </c>
      <c r="I3183" s="887">
        <v>-15.36</v>
      </c>
      <c r="J3183" s="771">
        <f t="shared" si="196"/>
        <v>166.20999999999998</v>
      </c>
      <c r="K3183" s="887">
        <v>150.85</v>
      </c>
      <c r="L3183" s="772">
        <f t="shared" si="197"/>
        <v>166.28</v>
      </c>
    </row>
    <row r="3184" spans="2:12" ht="15.75" x14ac:dyDescent="0.25">
      <c r="B3184" s="893" t="s">
        <v>321</v>
      </c>
      <c r="C3184" s="892" t="s">
        <v>107</v>
      </c>
      <c r="D3184" s="891">
        <v>40663</v>
      </c>
      <c r="E3184" s="890">
        <v>19251.93</v>
      </c>
      <c r="F3184" s="889"/>
      <c r="G3184" s="888">
        <v>20</v>
      </c>
      <c r="H3184" s="887">
        <f t="shared" si="195"/>
        <v>10</v>
      </c>
      <c r="I3184" s="887">
        <v>-937.2</v>
      </c>
      <c r="J3184" s="771">
        <f t="shared" si="196"/>
        <v>10082.84</v>
      </c>
      <c r="K3184" s="887">
        <v>9145.64</v>
      </c>
      <c r="L3184" s="772">
        <f t="shared" si="197"/>
        <v>10106.290000000001</v>
      </c>
    </row>
    <row r="3185" spans="2:12" ht="15.75" x14ac:dyDescent="0.25">
      <c r="B3185" s="893" t="s">
        <v>321</v>
      </c>
      <c r="C3185" s="892" t="s">
        <v>107</v>
      </c>
      <c r="D3185" s="891">
        <v>40663</v>
      </c>
      <c r="E3185" s="890">
        <v>336.39</v>
      </c>
      <c r="F3185" s="889"/>
      <c r="G3185" s="888">
        <v>20</v>
      </c>
      <c r="H3185" s="887">
        <f t="shared" si="195"/>
        <v>10</v>
      </c>
      <c r="I3185" s="887">
        <v>-16.32</v>
      </c>
      <c r="J3185" s="771">
        <f t="shared" si="196"/>
        <v>176.09</v>
      </c>
      <c r="K3185" s="887">
        <v>159.77000000000001</v>
      </c>
      <c r="L3185" s="772">
        <f t="shared" si="197"/>
        <v>176.61999999999998</v>
      </c>
    </row>
    <row r="3186" spans="2:12" ht="15.75" x14ac:dyDescent="0.25">
      <c r="B3186" s="893" t="s">
        <v>321</v>
      </c>
      <c r="C3186" s="892" t="s">
        <v>107</v>
      </c>
      <c r="D3186" s="891">
        <v>40663</v>
      </c>
      <c r="E3186" s="890">
        <v>3103.43</v>
      </c>
      <c r="F3186" s="889"/>
      <c r="G3186" s="888">
        <v>20</v>
      </c>
      <c r="H3186" s="887">
        <f t="shared" si="195"/>
        <v>10</v>
      </c>
      <c r="I3186" s="887">
        <v>-151.07999999999998</v>
      </c>
      <c r="J3186" s="771">
        <f t="shared" si="196"/>
        <v>1625.37</v>
      </c>
      <c r="K3186" s="887">
        <v>1474.29</v>
      </c>
      <c r="L3186" s="772">
        <f t="shared" si="197"/>
        <v>1629.1399999999999</v>
      </c>
    </row>
    <row r="3187" spans="2:12" ht="15.75" x14ac:dyDescent="0.25">
      <c r="B3187" s="893" t="s">
        <v>321</v>
      </c>
      <c r="C3187" s="892" t="s">
        <v>107</v>
      </c>
      <c r="D3187" s="891">
        <v>40663</v>
      </c>
      <c r="E3187" s="890">
        <v>172.76</v>
      </c>
      <c r="F3187" s="889"/>
      <c r="G3187" s="888">
        <v>20</v>
      </c>
      <c r="H3187" s="887">
        <f t="shared" si="195"/>
        <v>10</v>
      </c>
      <c r="I3187" s="887">
        <v>-8.4</v>
      </c>
      <c r="J3187" s="771">
        <f t="shared" si="196"/>
        <v>90.39</v>
      </c>
      <c r="K3187" s="887">
        <v>81.99</v>
      </c>
      <c r="L3187" s="772">
        <f t="shared" si="197"/>
        <v>90.77</v>
      </c>
    </row>
    <row r="3188" spans="2:12" ht="15.75" x14ac:dyDescent="0.25">
      <c r="B3188" s="893" t="s">
        <v>321</v>
      </c>
      <c r="C3188" s="892" t="s">
        <v>107</v>
      </c>
      <c r="D3188" s="891">
        <v>40694</v>
      </c>
      <c r="E3188" s="890">
        <v>689.51</v>
      </c>
      <c r="F3188" s="889"/>
      <c r="G3188" s="888">
        <v>20</v>
      </c>
      <c r="H3188" s="887">
        <f t="shared" si="195"/>
        <v>10</v>
      </c>
      <c r="I3188" s="887">
        <v>-33.6</v>
      </c>
      <c r="J3188" s="771">
        <f t="shared" si="196"/>
        <v>358.61</v>
      </c>
      <c r="K3188" s="887">
        <v>325.01</v>
      </c>
      <c r="L3188" s="772">
        <f t="shared" si="197"/>
        <v>364.5</v>
      </c>
    </row>
    <row r="3189" spans="2:12" ht="15.75" x14ac:dyDescent="0.25">
      <c r="B3189" s="893" t="s">
        <v>321</v>
      </c>
      <c r="C3189" s="892" t="s">
        <v>107</v>
      </c>
      <c r="D3189" s="891">
        <v>40694</v>
      </c>
      <c r="E3189" s="890">
        <v>550.01</v>
      </c>
      <c r="F3189" s="889"/>
      <c r="G3189" s="888">
        <v>20</v>
      </c>
      <c r="H3189" s="887">
        <f t="shared" si="195"/>
        <v>10</v>
      </c>
      <c r="I3189" s="887">
        <v>-26.759999999999998</v>
      </c>
      <c r="J3189" s="771">
        <f t="shared" si="196"/>
        <v>285.70999999999998</v>
      </c>
      <c r="K3189" s="887">
        <v>258.95</v>
      </c>
      <c r="L3189" s="772">
        <f t="shared" si="197"/>
        <v>291.06</v>
      </c>
    </row>
    <row r="3190" spans="2:12" ht="15.75" x14ac:dyDescent="0.25">
      <c r="B3190" s="893" t="s">
        <v>321</v>
      </c>
      <c r="C3190" s="892" t="s">
        <v>107</v>
      </c>
      <c r="D3190" s="891">
        <v>40694</v>
      </c>
      <c r="E3190" s="890">
        <v>1099.58</v>
      </c>
      <c r="F3190" s="889"/>
      <c r="G3190" s="888">
        <v>20</v>
      </c>
      <c r="H3190" s="887">
        <f t="shared" si="195"/>
        <v>10</v>
      </c>
      <c r="I3190" s="887">
        <v>-53.519999999999996</v>
      </c>
      <c r="J3190" s="771">
        <f t="shared" si="196"/>
        <v>571.34</v>
      </c>
      <c r="K3190" s="887">
        <v>517.82000000000005</v>
      </c>
      <c r="L3190" s="772">
        <f t="shared" si="197"/>
        <v>581.75999999999988</v>
      </c>
    </row>
    <row r="3191" spans="2:12" ht="15.75" x14ac:dyDescent="0.25">
      <c r="B3191" s="893" t="s">
        <v>321</v>
      </c>
      <c r="C3191" s="892" t="s">
        <v>107</v>
      </c>
      <c r="D3191" s="891">
        <v>40694</v>
      </c>
      <c r="E3191" s="890">
        <v>349.95</v>
      </c>
      <c r="F3191" s="889"/>
      <c r="G3191" s="888">
        <v>20</v>
      </c>
      <c r="H3191" s="887">
        <f t="shared" si="195"/>
        <v>10</v>
      </c>
      <c r="I3191" s="887">
        <v>-17.04</v>
      </c>
      <c r="J3191" s="771">
        <f t="shared" si="196"/>
        <v>181.91</v>
      </c>
      <c r="K3191" s="887">
        <v>164.87</v>
      </c>
      <c r="L3191" s="772">
        <f t="shared" si="197"/>
        <v>185.07999999999998</v>
      </c>
    </row>
    <row r="3192" spans="2:12" ht="15.75" x14ac:dyDescent="0.25">
      <c r="B3192" s="893" t="s">
        <v>321</v>
      </c>
      <c r="C3192" s="892" t="s">
        <v>107</v>
      </c>
      <c r="D3192" s="891">
        <v>40694</v>
      </c>
      <c r="E3192" s="890">
        <v>162.88</v>
      </c>
      <c r="F3192" s="889"/>
      <c r="G3192" s="888">
        <v>20</v>
      </c>
      <c r="H3192" s="887">
        <f t="shared" si="195"/>
        <v>10</v>
      </c>
      <c r="I3192" s="887">
        <v>-7.92</v>
      </c>
      <c r="J3192" s="771">
        <f t="shared" si="196"/>
        <v>84.55</v>
      </c>
      <c r="K3192" s="887">
        <v>76.63</v>
      </c>
      <c r="L3192" s="772">
        <f t="shared" si="197"/>
        <v>86.25</v>
      </c>
    </row>
    <row r="3193" spans="2:12" ht="15.75" x14ac:dyDescent="0.25">
      <c r="B3193" s="893" t="s">
        <v>321</v>
      </c>
      <c r="C3193" s="892" t="s">
        <v>107</v>
      </c>
      <c r="D3193" s="891">
        <v>40694</v>
      </c>
      <c r="E3193" s="890">
        <v>1371.78</v>
      </c>
      <c r="F3193" s="889"/>
      <c r="G3193" s="888">
        <v>20</v>
      </c>
      <c r="H3193" s="887">
        <f t="shared" si="195"/>
        <v>10</v>
      </c>
      <c r="I3193" s="887">
        <v>-66.84</v>
      </c>
      <c r="J3193" s="771">
        <f t="shared" si="196"/>
        <v>712.98</v>
      </c>
      <c r="K3193" s="887">
        <v>646.14</v>
      </c>
      <c r="L3193" s="772">
        <f t="shared" si="197"/>
        <v>725.64</v>
      </c>
    </row>
    <row r="3194" spans="2:12" ht="15.75" x14ac:dyDescent="0.25">
      <c r="B3194" s="893" t="s">
        <v>321</v>
      </c>
      <c r="C3194" s="892" t="s">
        <v>107</v>
      </c>
      <c r="D3194" s="891">
        <v>40694</v>
      </c>
      <c r="E3194" s="890">
        <v>504.66</v>
      </c>
      <c r="F3194" s="889"/>
      <c r="G3194" s="888">
        <v>20</v>
      </c>
      <c r="H3194" s="887">
        <f t="shared" si="195"/>
        <v>10</v>
      </c>
      <c r="I3194" s="887">
        <v>-24.599999999999998</v>
      </c>
      <c r="J3194" s="771">
        <f t="shared" si="196"/>
        <v>262.57</v>
      </c>
      <c r="K3194" s="887">
        <v>237.97</v>
      </c>
      <c r="L3194" s="772">
        <f t="shared" si="197"/>
        <v>266.69000000000005</v>
      </c>
    </row>
    <row r="3195" spans="2:12" ht="15.75" x14ac:dyDescent="0.25">
      <c r="B3195" s="893" t="s">
        <v>321</v>
      </c>
      <c r="C3195" s="892" t="s">
        <v>107</v>
      </c>
      <c r="D3195" s="891">
        <v>40694</v>
      </c>
      <c r="E3195" s="890">
        <v>3062.47</v>
      </c>
      <c r="F3195" s="889"/>
      <c r="G3195" s="888">
        <v>20</v>
      </c>
      <c r="H3195" s="887">
        <f t="shared" si="195"/>
        <v>10</v>
      </c>
      <c r="I3195" s="887">
        <v>-149.16</v>
      </c>
      <c r="J3195" s="771">
        <f t="shared" si="196"/>
        <v>1591.49</v>
      </c>
      <c r="K3195" s="887">
        <v>1442.33</v>
      </c>
      <c r="L3195" s="772">
        <f t="shared" si="197"/>
        <v>1620.1399999999999</v>
      </c>
    </row>
    <row r="3196" spans="2:12" ht="15.75" x14ac:dyDescent="0.25">
      <c r="B3196" s="893" t="s">
        <v>321</v>
      </c>
      <c r="C3196" s="892" t="s">
        <v>107</v>
      </c>
      <c r="D3196" s="891">
        <v>40694</v>
      </c>
      <c r="E3196" s="890">
        <v>827.56</v>
      </c>
      <c r="F3196" s="889"/>
      <c r="G3196" s="888">
        <v>20</v>
      </c>
      <c r="H3196" s="887">
        <f t="shared" si="195"/>
        <v>10</v>
      </c>
      <c r="I3196" s="887">
        <v>-40.32</v>
      </c>
      <c r="J3196" s="771">
        <f t="shared" si="196"/>
        <v>430.36</v>
      </c>
      <c r="K3196" s="887">
        <v>390.04</v>
      </c>
      <c r="L3196" s="772">
        <f t="shared" si="197"/>
        <v>437.51999999999992</v>
      </c>
    </row>
    <row r="3197" spans="2:12" ht="15.75" x14ac:dyDescent="0.25">
      <c r="B3197" s="893" t="s">
        <v>321</v>
      </c>
      <c r="C3197" s="892" t="s">
        <v>107</v>
      </c>
      <c r="D3197" s="891">
        <v>40694</v>
      </c>
      <c r="E3197" s="890">
        <v>1649.48</v>
      </c>
      <c r="F3197" s="889"/>
      <c r="G3197" s="888">
        <v>20</v>
      </c>
      <c r="H3197" s="887">
        <f t="shared" si="195"/>
        <v>10</v>
      </c>
      <c r="I3197" s="887">
        <v>-80.28</v>
      </c>
      <c r="J3197" s="771">
        <f t="shared" si="196"/>
        <v>857.05</v>
      </c>
      <c r="K3197" s="887">
        <v>776.77</v>
      </c>
      <c r="L3197" s="772">
        <f t="shared" si="197"/>
        <v>872.71</v>
      </c>
    </row>
    <row r="3198" spans="2:12" ht="15.75" x14ac:dyDescent="0.25">
      <c r="B3198" s="893" t="s">
        <v>321</v>
      </c>
      <c r="C3198" s="892" t="s">
        <v>107</v>
      </c>
      <c r="D3198" s="891">
        <v>40724</v>
      </c>
      <c r="E3198" s="890">
        <v>154.59</v>
      </c>
      <c r="F3198" s="889"/>
      <c r="G3198" s="888">
        <v>20</v>
      </c>
      <c r="H3198" s="887">
        <f t="shared" si="195"/>
        <v>10</v>
      </c>
      <c r="I3198" s="887">
        <v>-7.4399999999999995</v>
      </c>
      <c r="J3198" s="771">
        <f t="shared" si="196"/>
        <v>79.89</v>
      </c>
      <c r="K3198" s="887">
        <v>72.45</v>
      </c>
      <c r="L3198" s="772">
        <f t="shared" si="197"/>
        <v>82.14</v>
      </c>
    </row>
    <row r="3199" spans="2:12" ht="15.75" x14ac:dyDescent="0.25">
      <c r="B3199" s="893" t="s">
        <v>321</v>
      </c>
      <c r="C3199" s="892" t="s">
        <v>107</v>
      </c>
      <c r="D3199" s="891">
        <v>40724</v>
      </c>
      <c r="E3199" s="890">
        <v>154.59</v>
      </c>
      <c r="F3199" s="889"/>
      <c r="G3199" s="888">
        <v>20</v>
      </c>
      <c r="H3199" s="887">
        <f t="shared" si="195"/>
        <v>10</v>
      </c>
      <c r="I3199" s="887">
        <v>-7.4399999999999995</v>
      </c>
      <c r="J3199" s="771">
        <f t="shared" si="196"/>
        <v>79.89</v>
      </c>
      <c r="K3199" s="887">
        <v>72.45</v>
      </c>
      <c r="L3199" s="772">
        <f t="shared" si="197"/>
        <v>82.14</v>
      </c>
    </row>
    <row r="3200" spans="2:12" ht="15.75" x14ac:dyDescent="0.25">
      <c r="B3200" s="893" t="s">
        <v>321</v>
      </c>
      <c r="C3200" s="892" t="s">
        <v>107</v>
      </c>
      <c r="D3200" s="891">
        <v>40724</v>
      </c>
      <c r="E3200" s="890">
        <v>1010.27</v>
      </c>
      <c r="F3200" s="889"/>
      <c r="G3200" s="888">
        <v>20</v>
      </c>
      <c r="H3200" s="887">
        <f t="shared" si="195"/>
        <v>10</v>
      </c>
      <c r="I3200" s="887">
        <v>-49.199999999999996</v>
      </c>
      <c r="J3200" s="771">
        <f t="shared" si="196"/>
        <v>521.11</v>
      </c>
      <c r="K3200" s="887">
        <v>471.91</v>
      </c>
      <c r="L3200" s="772">
        <f t="shared" si="197"/>
        <v>538.3599999999999</v>
      </c>
    </row>
    <row r="3201" spans="2:12" ht="15.75" x14ac:dyDescent="0.25">
      <c r="B3201" s="893" t="s">
        <v>321</v>
      </c>
      <c r="C3201" s="892" t="s">
        <v>107</v>
      </c>
      <c r="D3201" s="891">
        <v>40724</v>
      </c>
      <c r="E3201" s="890">
        <v>1130.52</v>
      </c>
      <c r="F3201" s="889"/>
      <c r="G3201" s="888">
        <v>20</v>
      </c>
      <c r="H3201" s="887">
        <f t="shared" si="195"/>
        <v>10</v>
      </c>
      <c r="I3201" s="887">
        <v>-54.96</v>
      </c>
      <c r="J3201" s="771">
        <f t="shared" si="196"/>
        <v>583.02</v>
      </c>
      <c r="K3201" s="887">
        <v>528.05999999999995</v>
      </c>
      <c r="L3201" s="772">
        <f t="shared" si="197"/>
        <v>602.46</v>
      </c>
    </row>
    <row r="3202" spans="2:12" ht="15.75" x14ac:dyDescent="0.25">
      <c r="B3202" s="893" t="s">
        <v>321</v>
      </c>
      <c r="C3202" s="892" t="s">
        <v>107</v>
      </c>
      <c r="D3202" s="891">
        <v>40724</v>
      </c>
      <c r="E3202" s="890">
        <v>154.59</v>
      </c>
      <c r="F3202" s="889"/>
      <c r="G3202" s="888">
        <v>20</v>
      </c>
      <c r="H3202" s="887">
        <f t="shared" si="195"/>
        <v>10</v>
      </c>
      <c r="I3202" s="887">
        <v>-7.4399999999999995</v>
      </c>
      <c r="J3202" s="771">
        <f t="shared" si="196"/>
        <v>79.89</v>
      </c>
      <c r="K3202" s="887">
        <v>72.45</v>
      </c>
      <c r="L3202" s="772">
        <f t="shared" si="197"/>
        <v>82.14</v>
      </c>
    </row>
    <row r="3203" spans="2:12" ht="15.75" x14ac:dyDescent="0.25">
      <c r="B3203" s="893" t="s">
        <v>321</v>
      </c>
      <c r="C3203" s="892" t="s">
        <v>107</v>
      </c>
      <c r="D3203" s="891">
        <v>40724</v>
      </c>
      <c r="E3203" s="890">
        <v>261.27999999999997</v>
      </c>
      <c r="F3203" s="889"/>
      <c r="G3203" s="888">
        <v>20</v>
      </c>
      <c r="H3203" s="887">
        <f t="shared" si="195"/>
        <v>10</v>
      </c>
      <c r="I3203" s="887">
        <v>-12.72</v>
      </c>
      <c r="J3203" s="771">
        <f t="shared" si="196"/>
        <v>134.75</v>
      </c>
      <c r="K3203" s="887">
        <v>122.03</v>
      </c>
      <c r="L3203" s="772">
        <f t="shared" si="197"/>
        <v>139.24999999999997</v>
      </c>
    </row>
    <row r="3204" spans="2:12" ht="15.75" x14ac:dyDescent="0.25">
      <c r="B3204" s="893" t="s">
        <v>321</v>
      </c>
      <c r="C3204" s="892" t="s">
        <v>107</v>
      </c>
      <c r="D3204" s="891">
        <v>40724</v>
      </c>
      <c r="E3204" s="890">
        <v>699.52</v>
      </c>
      <c r="F3204" s="889"/>
      <c r="G3204" s="888">
        <v>20</v>
      </c>
      <c r="H3204" s="887">
        <f t="shared" si="195"/>
        <v>10</v>
      </c>
      <c r="I3204" s="887">
        <v>-34.08</v>
      </c>
      <c r="J3204" s="771">
        <f t="shared" si="196"/>
        <v>360.90999999999997</v>
      </c>
      <c r="K3204" s="887">
        <v>326.83</v>
      </c>
      <c r="L3204" s="772">
        <f t="shared" si="197"/>
        <v>372.69</v>
      </c>
    </row>
    <row r="3205" spans="2:12" ht="15.75" x14ac:dyDescent="0.25">
      <c r="B3205" s="893" t="s">
        <v>321</v>
      </c>
      <c r="C3205" s="892" t="s">
        <v>107</v>
      </c>
      <c r="D3205" s="891">
        <v>40724</v>
      </c>
      <c r="E3205" s="890">
        <v>154.59</v>
      </c>
      <c r="F3205" s="889"/>
      <c r="G3205" s="888">
        <v>20</v>
      </c>
      <c r="H3205" s="887">
        <f t="shared" si="195"/>
        <v>10</v>
      </c>
      <c r="I3205" s="887">
        <v>-7.4399999999999995</v>
      </c>
      <c r="J3205" s="771">
        <f t="shared" si="196"/>
        <v>79.89</v>
      </c>
      <c r="K3205" s="887">
        <v>72.45</v>
      </c>
      <c r="L3205" s="772">
        <f t="shared" si="197"/>
        <v>82.14</v>
      </c>
    </row>
    <row r="3206" spans="2:12" ht="15.75" x14ac:dyDescent="0.25">
      <c r="B3206" s="893" t="s">
        <v>321</v>
      </c>
      <c r="C3206" s="892" t="s">
        <v>107</v>
      </c>
      <c r="D3206" s="891">
        <v>40724</v>
      </c>
      <c r="E3206" s="890">
        <v>5523.21</v>
      </c>
      <c r="F3206" s="889"/>
      <c r="G3206" s="888">
        <v>20</v>
      </c>
      <c r="H3206" s="887">
        <f t="shared" si="195"/>
        <v>10</v>
      </c>
      <c r="I3206" s="887">
        <v>-268.8</v>
      </c>
      <c r="J3206" s="771">
        <f t="shared" si="196"/>
        <v>2848.09</v>
      </c>
      <c r="K3206" s="887">
        <v>2579.29</v>
      </c>
      <c r="L3206" s="772">
        <f t="shared" si="197"/>
        <v>2943.92</v>
      </c>
    </row>
    <row r="3207" spans="2:12" ht="15.75" x14ac:dyDescent="0.25">
      <c r="B3207" s="893" t="s">
        <v>321</v>
      </c>
      <c r="C3207" s="892" t="s">
        <v>107</v>
      </c>
      <c r="D3207" s="891">
        <v>40724</v>
      </c>
      <c r="E3207" s="890">
        <v>1145.1199999999999</v>
      </c>
      <c r="F3207" s="889"/>
      <c r="G3207" s="888">
        <v>20</v>
      </c>
      <c r="H3207" s="887">
        <f t="shared" si="195"/>
        <v>10</v>
      </c>
      <c r="I3207" s="887">
        <v>-55.679999999999993</v>
      </c>
      <c r="J3207" s="771">
        <f t="shared" si="196"/>
        <v>590.46999999999991</v>
      </c>
      <c r="K3207" s="887">
        <v>534.79</v>
      </c>
      <c r="L3207" s="772">
        <f t="shared" si="197"/>
        <v>610.32999999999993</v>
      </c>
    </row>
    <row r="3208" spans="2:12" ht="15.75" x14ac:dyDescent="0.25">
      <c r="B3208" s="893" t="s">
        <v>321</v>
      </c>
      <c r="C3208" s="892" t="s">
        <v>107</v>
      </c>
      <c r="D3208" s="891">
        <v>40724</v>
      </c>
      <c r="E3208" s="890">
        <v>324.31</v>
      </c>
      <c r="F3208" s="889"/>
      <c r="G3208" s="888">
        <v>20</v>
      </c>
      <c r="H3208" s="887">
        <f t="shared" ref="H3208:H3271" si="198">IF(E3208&lt;&gt;"",IF((TestEOY-D3208)/365&gt;G3208,G3208,ROUNDUP(((TestEOY-D3208)/365),0)),"")</f>
        <v>10</v>
      </c>
      <c r="I3208" s="887">
        <v>-15.72</v>
      </c>
      <c r="J3208" s="771">
        <f t="shared" ref="J3208:J3271" si="199">K3208-I3208</f>
        <v>167.24</v>
      </c>
      <c r="K3208" s="887">
        <v>151.52000000000001</v>
      </c>
      <c r="L3208" s="772">
        <f t="shared" ref="L3208:L3271" si="200">IFERROR(IF(K3208&gt;E3208,0,(+E3208-K3208))-F3208,"")</f>
        <v>172.79</v>
      </c>
    </row>
    <row r="3209" spans="2:12" ht="15.75" x14ac:dyDescent="0.25">
      <c r="B3209" s="893" t="s">
        <v>321</v>
      </c>
      <c r="C3209" s="892" t="s">
        <v>107</v>
      </c>
      <c r="D3209" s="891">
        <v>40724</v>
      </c>
      <c r="E3209" s="890">
        <v>309.24</v>
      </c>
      <c r="F3209" s="889"/>
      <c r="G3209" s="888">
        <v>20</v>
      </c>
      <c r="H3209" s="887">
        <f t="shared" si="198"/>
        <v>10</v>
      </c>
      <c r="I3209" s="887">
        <v>-15</v>
      </c>
      <c r="J3209" s="771">
        <f t="shared" si="199"/>
        <v>159.34</v>
      </c>
      <c r="K3209" s="887">
        <v>144.34</v>
      </c>
      <c r="L3209" s="772">
        <f t="shared" si="200"/>
        <v>164.9</v>
      </c>
    </row>
    <row r="3210" spans="2:12" ht="15.75" x14ac:dyDescent="0.25">
      <c r="B3210" s="893" t="s">
        <v>321</v>
      </c>
      <c r="C3210" s="892" t="s">
        <v>107</v>
      </c>
      <c r="D3210" s="891">
        <v>40724</v>
      </c>
      <c r="E3210" s="890">
        <v>1093.24</v>
      </c>
      <c r="F3210" s="889"/>
      <c r="G3210" s="888">
        <v>20</v>
      </c>
      <c r="H3210" s="887">
        <f t="shared" si="198"/>
        <v>10</v>
      </c>
      <c r="I3210" s="887">
        <v>-53.16</v>
      </c>
      <c r="J3210" s="771">
        <f t="shared" si="199"/>
        <v>563.66</v>
      </c>
      <c r="K3210" s="887">
        <v>510.5</v>
      </c>
      <c r="L3210" s="772">
        <f t="shared" si="200"/>
        <v>582.74</v>
      </c>
    </row>
    <row r="3211" spans="2:12" ht="15.75" x14ac:dyDescent="0.25">
      <c r="B3211" s="893" t="s">
        <v>321</v>
      </c>
      <c r="C3211" s="892" t="s">
        <v>107</v>
      </c>
      <c r="D3211" s="891">
        <v>40724</v>
      </c>
      <c r="E3211" s="890">
        <v>583.63</v>
      </c>
      <c r="F3211" s="889"/>
      <c r="G3211" s="888">
        <v>20</v>
      </c>
      <c r="H3211" s="887">
        <f t="shared" si="198"/>
        <v>10</v>
      </c>
      <c r="I3211" s="887">
        <v>-28.44</v>
      </c>
      <c r="J3211" s="771">
        <f t="shared" si="199"/>
        <v>301.2</v>
      </c>
      <c r="K3211" s="887">
        <v>272.76</v>
      </c>
      <c r="L3211" s="772">
        <f t="shared" si="200"/>
        <v>310.87</v>
      </c>
    </row>
    <row r="3212" spans="2:12" ht="15.75" x14ac:dyDescent="0.25">
      <c r="B3212" s="893" t="s">
        <v>321</v>
      </c>
      <c r="C3212" s="892" t="s">
        <v>107</v>
      </c>
      <c r="D3212" s="891">
        <v>40724</v>
      </c>
      <c r="E3212" s="890">
        <v>714.11</v>
      </c>
      <c r="F3212" s="889"/>
      <c r="G3212" s="888">
        <v>20</v>
      </c>
      <c r="H3212" s="887">
        <f t="shared" si="198"/>
        <v>10</v>
      </c>
      <c r="I3212" s="887">
        <v>-34.68</v>
      </c>
      <c r="J3212" s="771">
        <f t="shared" si="199"/>
        <v>368.39</v>
      </c>
      <c r="K3212" s="887">
        <v>333.71</v>
      </c>
      <c r="L3212" s="772">
        <f t="shared" si="200"/>
        <v>380.40000000000003</v>
      </c>
    </row>
    <row r="3213" spans="2:12" ht="15.75" x14ac:dyDescent="0.25">
      <c r="B3213" s="893" t="s">
        <v>321</v>
      </c>
      <c r="C3213" s="892" t="s">
        <v>107</v>
      </c>
      <c r="D3213" s="891">
        <v>40724</v>
      </c>
      <c r="E3213" s="890">
        <v>154.47999999999999</v>
      </c>
      <c r="F3213" s="889"/>
      <c r="G3213" s="888">
        <v>20</v>
      </c>
      <c r="H3213" s="887">
        <f t="shared" si="198"/>
        <v>10</v>
      </c>
      <c r="I3213" s="887">
        <v>-7.4399999999999995</v>
      </c>
      <c r="J3213" s="771">
        <f t="shared" si="199"/>
        <v>79.789999999999992</v>
      </c>
      <c r="K3213" s="887">
        <v>72.349999999999994</v>
      </c>
      <c r="L3213" s="772">
        <f t="shared" si="200"/>
        <v>82.13</v>
      </c>
    </row>
    <row r="3214" spans="2:12" ht="15.75" x14ac:dyDescent="0.25">
      <c r="B3214" s="893" t="s">
        <v>321</v>
      </c>
      <c r="C3214" s="892" t="s">
        <v>107</v>
      </c>
      <c r="D3214" s="891">
        <v>40724</v>
      </c>
      <c r="E3214" s="890">
        <v>320.75</v>
      </c>
      <c r="F3214" s="889"/>
      <c r="G3214" s="888">
        <v>20</v>
      </c>
      <c r="H3214" s="887">
        <f t="shared" si="198"/>
        <v>10</v>
      </c>
      <c r="I3214" s="887">
        <v>-15.600000000000001</v>
      </c>
      <c r="J3214" s="771">
        <f t="shared" si="199"/>
        <v>165.28</v>
      </c>
      <c r="K3214" s="887">
        <v>149.68</v>
      </c>
      <c r="L3214" s="772">
        <f t="shared" si="200"/>
        <v>171.07</v>
      </c>
    </row>
    <row r="3215" spans="2:12" ht="15.75" x14ac:dyDescent="0.25">
      <c r="B3215" s="893" t="s">
        <v>321</v>
      </c>
      <c r="C3215" s="892" t="s">
        <v>107</v>
      </c>
      <c r="D3215" s="891">
        <v>40724</v>
      </c>
      <c r="E3215" s="890">
        <v>872.03</v>
      </c>
      <c r="F3215" s="889"/>
      <c r="G3215" s="888">
        <v>20</v>
      </c>
      <c r="H3215" s="887">
        <f t="shared" si="198"/>
        <v>10</v>
      </c>
      <c r="I3215" s="887">
        <v>-42.480000000000004</v>
      </c>
      <c r="J3215" s="771">
        <f t="shared" si="199"/>
        <v>449.91</v>
      </c>
      <c r="K3215" s="887">
        <v>407.43</v>
      </c>
      <c r="L3215" s="772">
        <f t="shared" si="200"/>
        <v>464.59999999999997</v>
      </c>
    </row>
    <row r="3216" spans="2:12" ht="15.75" x14ac:dyDescent="0.25">
      <c r="B3216" s="893" t="s">
        <v>321</v>
      </c>
      <c r="C3216" s="892" t="s">
        <v>107</v>
      </c>
      <c r="D3216" s="891">
        <v>40724</v>
      </c>
      <c r="E3216" s="890">
        <v>154.59</v>
      </c>
      <c r="F3216" s="889"/>
      <c r="G3216" s="888">
        <v>20</v>
      </c>
      <c r="H3216" s="887">
        <f t="shared" si="198"/>
        <v>10</v>
      </c>
      <c r="I3216" s="887">
        <v>-7.4399999999999995</v>
      </c>
      <c r="J3216" s="771">
        <f t="shared" si="199"/>
        <v>79.89</v>
      </c>
      <c r="K3216" s="887">
        <v>72.45</v>
      </c>
      <c r="L3216" s="772">
        <f t="shared" si="200"/>
        <v>82.14</v>
      </c>
    </row>
    <row r="3217" spans="2:12" ht="15.75" x14ac:dyDescent="0.25">
      <c r="B3217" s="893" t="s">
        <v>321</v>
      </c>
      <c r="C3217" s="892" t="s">
        <v>107</v>
      </c>
      <c r="D3217" s="891">
        <v>40724</v>
      </c>
      <c r="E3217" s="890">
        <v>1046.73</v>
      </c>
      <c r="F3217" s="889"/>
      <c r="G3217" s="888">
        <v>20</v>
      </c>
      <c r="H3217" s="887">
        <f t="shared" si="198"/>
        <v>10</v>
      </c>
      <c r="I3217" s="887">
        <v>-50.88</v>
      </c>
      <c r="J3217" s="771">
        <f t="shared" si="199"/>
        <v>539.83000000000004</v>
      </c>
      <c r="K3217" s="887">
        <v>488.95</v>
      </c>
      <c r="L3217" s="772">
        <f t="shared" si="200"/>
        <v>557.78</v>
      </c>
    </row>
    <row r="3218" spans="2:12" ht="15.75" x14ac:dyDescent="0.25">
      <c r="B3218" s="893" t="s">
        <v>321</v>
      </c>
      <c r="C3218" s="892" t="s">
        <v>107</v>
      </c>
      <c r="D3218" s="891">
        <v>40724</v>
      </c>
      <c r="E3218" s="890">
        <v>4514.75</v>
      </c>
      <c r="F3218" s="889"/>
      <c r="G3218" s="888">
        <v>20</v>
      </c>
      <c r="H3218" s="887">
        <f t="shared" si="198"/>
        <v>10</v>
      </c>
      <c r="I3218" s="887">
        <v>-219.71999999999997</v>
      </c>
      <c r="J3218" s="771">
        <f t="shared" si="199"/>
        <v>2327.9699999999998</v>
      </c>
      <c r="K3218" s="887">
        <v>2108.25</v>
      </c>
      <c r="L3218" s="772">
        <f t="shared" si="200"/>
        <v>2406.5</v>
      </c>
    </row>
    <row r="3219" spans="2:12" ht="15.75" x14ac:dyDescent="0.25">
      <c r="B3219" s="893" t="s">
        <v>321</v>
      </c>
      <c r="C3219" s="892" t="s">
        <v>107</v>
      </c>
      <c r="D3219" s="891">
        <v>40755</v>
      </c>
      <c r="E3219" s="890">
        <v>1233.8800000000001</v>
      </c>
      <c r="F3219" s="889"/>
      <c r="G3219" s="888">
        <v>20</v>
      </c>
      <c r="H3219" s="887">
        <f t="shared" si="198"/>
        <v>10</v>
      </c>
      <c r="I3219" s="887">
        <v>-60.12</v>
      </c>
      <c r="J3219" s="771">
        <f t="shared" si="199"/>
        <v>631.36</v>
      </c>
      <c r="K3219" s="887">
        <v>571.24</v>
      </c>
      <c r="L3219" s="772">
        <f t="shared" si="200"/>
        <v>662.6400000000001</v>
      </c>
    </row>
    <row r="3220" spans="2:12" ht="15.75" x14ac:dyDescent="0.25">
      <c r="B3220" s="893" t="s">
        <v>321</v>
      </c>
      <c r="C3220" s="892" t="s">
        <v>107</v>
      </c>
      <c r="D3220" s="891">
        <v>40755</v>
      </c>
      <c r="E3220" s="890">
        <v>122.29</v>
      </c>
      <c r="F3220" s="889"/>
      <c r="G3220" s="888">
        <v>20</v>
      </c>
      <c r="H3220" s="887">
        <f t="shared" si="198"/>
        <v>10</v>
      </c>
      <c r="I3220" s="887">
        <v>-6</v>
      </c>
      <c r="J3220" s="771">
        <f t="shared" si="199"/>
        <v>62.75</v>
      </c>
      <c r="K3220" s="887">
        <v>56.75</v>
      </c>
      <c r="L3220" s="772">
        <f t="shared" si="200"/>
        <v>65.540000000000006</v>
      </c>
    </row>
    <row r="3221" spans="2:12" ht="15.75" x14ac:dyDescent="0.25">
      <c r="B3221" s="893" t="s">
        <v>321</v>
      </c>
      <c r="C3221" s="892" t="s">
        <v>107</v>
      </c>
      <c r="D3221" s="891">
        <v>40755</v>
      </c>
      <c r="E3221" s="890">
        <v>711.67</v>
      </c>
      <c r="F3221" s="889"/>
      <c r="G3221" s="888">
        <v>20</v>
      </c>
      <c r="H3221" s="887">
        <f t="shared" si="198"/>
        <v>10</v>
      </c>
      <c r="I3221" s="887">
        <v>-34.68</v>
      </c>
      <c r="J3221" s="771">
        <f t="shared" si="199"/>
        <v>364.38</v>
      </c>
      <c r="K3221" s="887">
        <v>329.7</v>
      </c>
      <c r="L3221" s="772">
        <f t="shared" si="200"/>
        <v>381.96999999999997</v>
      </c>
    </row>
    <row r="3222" spans="2:12" ht="15.75" x14ac:dyDescent="0.25">
      <c r="B3222" s="893" t="s">
        <v>321</v>
      </c>
      <c r="C3222" s="892" t="s">
        <v>107</v>
      </c>
      <c r="D3222" s="891">
        <v>40755</v>
      </c>
      <c r="E3222" s="890">
        <v>121.66</v>
      </c>
      <c r="F3222" s="889"/>
      <c r="G3222" s="888">
        <v>20</v>
      </c>
      <c r="H3222" s="887">
        <f t="shared" si="198"/>
        <v>10</v>
      </c>
      <c r="I3222" s="887">
        <v>-6</v>
      </c>
      <c r="J3222" s="771">
        <f t="shared" si="199"/>
        <v>62.14</v>
      </c>
      <c r="K3222" s="887">
        <v>56.14</v>
      </c>
      <c r="L3222" s="772">
        <f t="shared" si="200"/>
        <v>65.52</v>
      </c>
    </row>
    <row r="3223" spans="2:12" ht="15.75" x14ac:dyDescent="0.25">
      <c r="B3223" s="893" t="s">
        <v>321</v>
      </c>
      <c r="C3223" s="892" t="s">
        <v>107</v>
      </c>
      <c r="D3223" s="891">
        <v>40755</v>
      </c>
      <c r="E3223" s="890">
        <v>154.86000000000001</v>
      </c>
      <c r="F3223" s="889"/>
      <c r="G3223" s="888">
        <v>20</v>
      </c>
      <c r="H3223" s="887">
        <f t="shared" si="198"/>
        <v>10</v>
      </c>
      <c r="I3223" s="887">
        <v>-7.5600000000000005</v>
      </c>
      <c r="J3223" s="771">
        <f t="shared" si="199"/>
        <v>79.42</v>
      </c>
      <c r="K3223" s="887">
        <v>71.86</v>
      </c>
      <c r="L3223" s="772">
        <f t="shared" si="200"/>
        <v>83.000000000000014</v>
      </c>
    </row>
    <row r="3224" spans="2:12" ht="15.75" x14ac:dyDescent="0.25">
      <c r="B3224" s="893" t="s">
        <v>321</v>
      </c>
      <c r="C3224" s="892" t="s">
        <v>107</v>
      </c>
      <c r="D3224" s="891">
        <v>40755</v>
      </c>
      <c r="E3224" s="890">
        <v>260.20999999999998</v>
      </c>
      <c r="F3224" s="889"/>
      <c r="G3224" s="888">
        <v>20</v>
      </c>
      <c r="H3224" s="887">
        <f t="shared" si="198"/>
        <v>10</v>
      </c>
      <c r="I3224" s="887">
        <v>-12.72</v>
      </c>
      <c r="J3224" s="771">
        <f t="shared" si="199"/>
        <v>133.25</v>
      </c>
      <c r="K3224" s="887">
        <v>120.53</v>
      </c>
      <c r="L3224" s="772">
        <f t="shared" si="200"/>
        <v>139.67999999999998</v>
      </c>
    </row>
    <row r="3225" spans="2:12" ht="15.75" x14ac:dyDescent="0.25">
      <c r="B3225" s="893" t="s">
        <v>321</v>
      </c>
      <c r="C3225" s="892" t="s">
        <v>107</v>
      </c>
      <c r="D3225" s="891">
        <v>40755</v>
      </c>
      <c r="E3225" s="890">
        <v>982.65</v>
      </c>
      <c r="F3225" s="889"/>
      <c r="G3225" s="888">
        <v>20</v>
      </c>
      <c r="H3225" s="887">
        <f t="shared" si="198"/>
        <v>10</v>
      </c>
      <c r="I3225" s="887">
        <v>-47.88</v>
      </c>
      <c r="J3225" s="771">
        <f t="shared" si="199"/>
        <v>502.93</v>
      </c>
      <c r="K3225" s="887">
        <v>455.05</v>
      </c>
      <c r="L3225" s="772">
        <f t="shared" si="200"/>
        <v>527.59999999999991</v>
      </c>
    </row>
    <row r="3226" spans="2:12" ht="15.75" x14ac:dyDescent="0.25">
      <c r="B3226" s="893" t="s">
        <v>321</v>
      </c>
      <c r="C3226" s="892" t="s">
        <v>107</v>
      </c>
      <c r="D3226" s="891">
        <v>40755</v>
      </c>
      <c r="E3226" s="890">
        <v>307.02999999999997</v>
      </c>
      <c r="F3226" s="889"/>
      <c r="G3226" s="888">
        <v>20</v>
      </c>
      <c r="H3226" s="887">
        <f t="shared" si="198"/>
        <v>10</v>
      </c>
      <c r="I3226" s="887">
        <v>-15</v>
      </c>
      <c r="J3226" s="771">
        <f t="shared" si="199"/>
        <v>157.19999999999999</v>
      </c>
      <c r="K3226" s="887">
        <v>142.19999999999999</v>
      </c>
      <c r="L3226" s="772">
        <f t="shared" si="200"/>
        <v>164.82999999999998</v>
      </c>
    </row>
    <row r="3227" spans="2:12" ht="15.75" x14ac:dyDescent="0.25">
      <c r="B3227" s="893" t="s">
        <v>321</v>
      </c>
      <c r="C3227" s="892" t="s">
        <v>107</v>
      </c>
      <c r="D3227" s="891">
        <v>40755</v>
      </c>
      <c r="E3227" s="890">
        <v>347.39</v>
      </c>
      <c r="F3227" s="889"/>
      <c r="G3227" s="888">
        <v>20</v>
      </c>
      <c r="H3227" s="887">
        <f t="shared" si="198"/>
        <v>10</v>
      </c>
      <c r="I3227" s="887">
        <v>-16.919999999999998</v>
      </c>
      <c r="J3227" s="771">
        <f t="shared" si="199"/>
        <v>177.80999999999997</v>
      </c>
      <c r="K3227" s="887">
        <v>160.88999999999999</v>
      </c>
      <c r="L3227" s="772">
        <f t="shared" si="200"/>
        <v>186.5</v>
      </c>
    </row>
    <row r="3228" spans="2:12" ht="15.75" x14ac:dyDescent="0.25">
      <c r="B3228" s="893" t="s">
        <v>321</v>
      </c>
      <c r="C3228" s="892" t="s">
        <v>107</v>
      </c>
      <c r="D3228" s="891">
        <v>40755</v>
      </c>
      <c r="E3228" s="890">
        <v>46.76</v>
      </c>
      <c r="F3228" s="889"/>
      <c r="G3228" s="888">
        <v>20</v>
      </c>
      <c r="H3228" s="887">
        <f t="shared" si="198"/>
        <v>10</v>
      </c>
      <c r="I3228" s="887">
        <v>-2.2800000000000002</v>
      </c>
      <c r="J3228" s="771">
        <f t="shared" si="199"/>
        <v>23.970000000000002</v>
      </c>
      <c r="K3228" s="887">
        <v>21.69</v>
      </c>
      <c r="L3228" s="772">
        <f t="shared" si="200"/>
        <v>25.069999999999997</v>
      </c>
    </row>
    <row r="3229" spans="2:12" ht="15.75" x14ac:dyDescent="0.25">
      <c r="B3229" s="893" t="s">
        <v>321</v>
      </c>
      <c r="C3229" s="892" t="s">
        <v>107</v>
      </c>
      <c r="D3229" s="891">
        <v>40755</v>
      </c>
      <c r="E3229" s="890">
        <v>178.88</v>
      </c>
      <c r="F3229" s="889"/>
      <c r="G3229" s="888">
        <v>20</v>
      </c>
      <c r="H3229" s="887">
        <f t="shared" si="198"/>
        <v>10</v>
      </c>
      <c r="I3229" s="887">
        <v>-8.76</v>
      </c>
      <c r="J3229" s="771">
        <f t="shared" si="199"/>
        <v>91.65</v>
      </c>
      <c r="K3229" s="887">
        <v>82.89</v>
      </c>
      <c r="L3229" s="772">
        <f t="shared" si="200"/>
        <v>95.99</v>
      </c>
    </row>
    <row r="3230" spans="2:12" ht="15.75" x14ac:dyDescent="0.25">
      <c r="B3230" s="893" t="s">
        <v>321</v>
      </c>
      <c r="C3230" s="892" t="s">
        <v>107</v>
      </c>
      <c r="D3230" s="891">
        <v>40755</v>
      </c>
      <c r="E3230" s="890">
        <v>1196.8599999999999</v>
      </c>
      <c r="F3230" s="889"/>
      <c r="G3230" s="888">
        <v>20</v>
      </c>
      <c r="H3230" s="887">
        <f t="shared" si="198"/>
        <v>10</v>
      </c>
      <c r="I3230" s="887">
        <v>-58.320000000000007</v>
      </c>
      <c r="J3230" s="771">
        <f t="shared" si="199"/>
        <v>612.40000000000009</v>
      </c>
      <c r="K3230" s="887">
        <v>554.08000000000004</v>
      </c>
      <c r="L3230" s="772">
        <f t="shared" si="200"/>
        <v>642.77999999999986</v>
      </c>
    </row>
    <row r="3231" spans="2:12" ht="15.75" x14ac:dyDescent="0.25">
      <c r="B3231" s="893" t="s">
        <v>321</v>
      </c>
      <c r="C3231" s="892" t="s">
        <v>107</v>
      </c>
      <c r="D3231" s="891">
        <v>40755</v>
      </c>
      <c r="E3231" s="890">
        <v>769.64</v>
      </c>
      <c r="F3231" s="889"/>
      <c r="G3231" s="888">
        <v>20</v>
      </c>
      <c r="H3231" s="887">
        <f t="shared" si="198"/>
        <v>10</v>
      </c>
      <c r="I3231" s="887">
        <v>-37.44</v>
      </c>
      <c r="J3231" s="771">
        <f t="shared" si="199"/>
        <v>393.52</v>
      </c>
      <c r="K3231" s="887">
        <v>356.08</v>
      </c>
      <c r="L3231" s="772">
        <f t="shared" si="200"/>
        <v>413.56</v>
      </c>
    </row>
    <row r="3232" spans="2:12" ht="15.75" x14ac:dyDescent="0.25">
      <c r="B3232" s="893" t="s">
        <v>321</v>
      </c>
      <c r="C3232" s="892" t="s">
        <v>107</v>
      </c>
      <c r="D3232" s="891">
        <v>40755</v>
      </c>
      <c r="E3232" s="890">
        <v>329.15</v>
      </c>
      <c r="F3232" s="889"/>
      <c r="G3232" s="888">
        <v>20</v>
      </c>
      <c r="H3232" s="887">
        <f t="shared" si="198"/>
        <v>10</v>
      </c>
      <c r="I3232" s="887">
        <v>-16.080000000000002</v>
      </c>
      <c r="J3232" s="771">
        <f t="shared" si="199"/>
        <v>168.49</v>
      </c>
      <c r="K3232" s="887">
        <v>152.41</v>
      </c>
      <c r="L3232" s="772">
        <f t="shared" si="200"/>
        <v>176.73999999999998</v>
      </c>
    </row>
    <row r="3233" spans="2:12" ht="15.75" x14ac:dyDescent="0.25">
      <c r="B3233" s="893" t="s">
        <v>321</v>
      </c>
      <c r="C3233" s="892" t="s">
        <v>107</v>
      </c>
      <c r="D3233" s="891">
        <v>40755</v>
      </c>
      <c r="E3233" s="890">
        <v>593.95000000000005</v>
      </c>
      <c r="F3233" s="889"/>
      <c r="G3233" s="888">
        <v>20</v>
      </c>
      <c r="H3233" s="887">
        <f t="shared" si="198"/>
        <v>10</v>
      </c>
      <c r="I3233" s="887">
        <v>-28.92</v>
      </c>
      <c r="J3233" s="771">
        <f t="shared" si="199"/>
        <v>303.91000000000003</v>
      </c>
      <c r="K3233" s="887">
        <v>274.99</v>
      </c>
      <c r="L3233" s="772">
        <f t="shared" si="200"/>
        <v>318.96000000000004</v>
      </c>
    </row>
    <row r="3234" spans="2:12" ht="15.75" x14ac:dyDescent="0.25">
      <c r="B3234" s="893" t="s">
        <v>321</v>
      </c>
      <c r="C3234" s="892" t="s">
        <v>107</v>
      </c>
      <c r="D3234" s="891">
        <v>40755</v>
      </c>
      <c r="E3234" s="890">
        <v>780.03</v>
      </c>
      <c r="F3234" s="889"/>
      <c r="G3234" s="888">
        <v>20</v>
      </c>
      <c r="H3234" s="887">
        <f t="shared" si="198"/>
        <v>10</v>
      </c>
      <c r="I3234" s="887">
        <v>-38.04</v>
      </c>
      <c r="J3234" s="771">
        <f t="shared" si="199"/>
        <v>399.05</v>
      </c>
      <c r="K3234" s="887">
        <v>361.01</v>
      </c>
      <c r="L3234" s="772">
        <f t="shared" si="200"/>
        <v>419.02</v>
      </c>
    </row>
    <row r="3235" spans="2:12" ht="15.75" x14ac:dyDescent="0.25">
      <c r="B3235" s="893" t="s">
        <v>321</v>
      </c>
      <c r="C3235" s="892" t="s">
        <v>107</v>
      </c>
      <c r="D3235" s="891">
        <v>40786</v>
      </c>
      <c r="E3235" s="890">
        <v>181.84</v>
      </c>
      <c r="F3235" s="889"/>
      <c r="G3235" s="888">
        <v>20</v>
      </c>
      <c r="H3235" s="887">
        <f t="shared" si="198"/>
        <v>10</v>
      </c>
      <c r="I3235" s="887">
        <v>-8.879999999999999</v>
      </c>
      <c r="J3235" s="771">
        <f t="shared" si="199"/>
        <v>92.52</v>
      </c>
      <c r="K3235" s="887">
        <v>83.64</v>
      </c>
      <c r="L3235" s="772">
        <f t="shared" si="200"/>
        <v>98.2</v>
      </c>
    </row>
    <row r="3236" spans="2:12" ht="15.75" x14ac:dyDescent="0.25">
      <c r="B3236" s="893" t="s">
        <v>321</v>
      </c>
      <c r="C3236" s="892" t="s">
        <v>107</v>
      </c>
      <c r="D3236" s="891">
        <v>40786</v>
      </c>
      <c r="E3236" s="890">
        <v>1190.6199999999999</v>
      </c>
      <c r="F3236" s="889"/>
      <c r="G3236" s="888">
        <v>20</v>
      </c>
      <c r="H3236" s="887">
        <f t="shared" si="198"/>
        <v>10</v>
      </c>
      <c r="I3236" s="887">
        <v>-57.96</v>
      </c>
      <c r="J3236" s="771">
        <f t="shared" si="199"/>
        <v>604.28000000000009</v>
      </c>
      <c r="K3236" s="887">
        <v>546.32000000000005</v>
      </c>
      <c r="L3236" s="772">
        <f t="shared" si="200"/>
        <v>644.29999999999984</v>
      </c>
    </row>
    <row r="3237" spans="2:12" ht="15.75" x14ac:dyDescent="0.25">
      <c r="B3237" s="893" t="s">
        <v>321</v>
      </c>
      <c r="C3237" s="892" t="s">
        <v>107</v>
      </c>
      <c r="D3237" s="891">
        <v>40786</v>
      </c>
      <c r="E3237" s="890">
        <v>7662.42</v>
      </c>
      <c r="F3237" s="889"/>
      <c r="G3237" s="888">
        <v>20</v>
      </c>
      <c r="H3237" s="887">
        <f t="shared" si="198"/>
        <v>10</v>
      </c>
      <c r="I3237" s="887">
        <v>-372.96000000000004</v>
      </c>
      <c r="J3237" s="771">
        <f t="shared" si="199"/>
        <v>3888.8</v>
      </c>
      <c r="K3237" s="887">
        <v>3515.84</v>
      </c>
      <c r="L3237" s="772">
        <f t="shared" si="200"/>
        <v>4146.58</v>
      </c>
    </row>
    <row r="3238" spans="2:12" ht="15.75" x14ac:dyDescent="0.25">
      <c r="B3238" s="893" t="s">
        <v>321</v>
      </c>
      <c r="C3238" s="892" t="s">
        <v>107</v>
      </c>
      <c r="D3238" s="891">
        <v>40786</v>
      </c>
      <c r="E3238" s="890">
        <v>132.41</v>
      </c>
      <c r="F3238" s="889"/>
      <c r="G3238" s="888">
        <v>20</v>
      </c>
      <c r="H3238" s="887">
        <f t="shared" si="198"/>
        <v>10</v>
      </c>
      <c r="I3238" s="887">
        <v>-6.36</v>
      </c>
      <c r="J3238" s="771">
        <f t="shared" si="199"/>
        <v>67.39</v>
      </c>
      <c r="K3238" s="887">
        <v>61.03</v>
      </c>
      <c r="L3238" s="772">
        <f t="shared" si="200"/>
        <v>71.38</v>
      </c>
    </row>
    <row r="3239" spans="2:12" ht="15.75" x14ac:dyDescent="0.25">
      <c r="B3239" s="893" t="s">
        <v>321</v>
      </c>
      <c r="C3239" s="892" t="s">
        <v>107</v>
      </c>
      <c r="D3239" s="891">
        <v>40786</v>
      </c>
      <c r="E3239" s="890">
        <v>212.17</v>
      </c>
      <c r="F3239" s="889"/>
      <c r="G3239" s="888">
        <v>20</v>
      </c>
      <c r="H3239" s="887">
        <f t="shared" si="198"/>
        <v>10</v>
      </c>
      <c r="I3239" s="887">
        <v>-10.32</v>
      </c>
      <c r="J3239" s="771">
        <f t="shared" si="199"/>
        <v>107.62</v>
      </c>
      <c r="K3239" s="887">
        <v>97.3</v>
      </c>
      <c r="L3239" s="772">
        <f t="shared" si="200"/>
        <v>114.86999999999999</v>
      </c>
    </row>
    <row r="3240" spans="2:12" ht="15.75" x14ac:dyDescent="0.25">
      <c r="B3240" s="893" t="s">
        <v>321</v>
      </c>
      <c r="C3240" s="892" t="s">
        <v>107</v>
      </c>
      <c r="D3240" s="891">
        <v>40786</v>
      </c>
      <c r="E3240" s="890">
        <v>352.05</v>
      </c>
      <c r="F3240" s="889"/>
      <c r="G3240" s="888">
        <v>20</v>
      </c>
      <c r="H3240" s="887">
        <f t="shared" si="198"/>
        <v>10</v>
      </c>
      <c r="I3240" s="887">
        <v>-17.16</v>
      </c>
      <c r="J3240" s="771">
        <f t="shared" si="199"/>
        <v>178.89</v>
      </c>
      <c r="K3240" s="887">
        <v>161.72999999999999</v>
      </c>
      <c r="L3240" s="772">
        <f t="shared" si="200"/>
        <v>190.32000000000002</v>
      </c>
    </row>
    <row r="3241" spans="2:12" ht="15.75" x14ac:dyDescent="0.25">
      <c r="B3241" s="893" t="s">
        <v>321</v>
      </c>
      <c r="C3241" s="892" t="s">
        <v>107</v>
      </c>
      <c r="D3241" s="891">
        <v>40786</v>
      </c>
      <c r="E3241" s="890">
        <v>311.93</v>
      </c>
      <c r="F3241" s="889"/>
      <c r="G3241" s="888">
        <v>20</v>
      </c>
      <c r="H3241" s="887">
        <f t="shared" si="198"/>
        <v>10</v>
      </c>
      <c r="I3241" s="887">
        <v>-15.120000000000001</v>
      </c>
      <c r="J3241" s="771">
        <f t="shared" si="199"/>
        <v>158.30000000000001</v>
      </c>
      <c r="K3241" s="887">
        <v>143.18</v>
      </c>
      <c r="L3241" s="772">
        <f t="shared" si="200"/>
        <v>168.75</v>
      </c>
    </row>
    <row r="3242" spans="2:12" ht="15.75" x14ac:dyDescent="0.25">
      <c r="B3242" s="893" t="s">
        <v>321</v>
      </c>
      <c r="C3242" s="892" t="s">
        <v>107</v>
      </c>
      <c r="D3242" s="891">
        <v>40786</v>
      </c>
      <c r="E3242" s="890">
        <v>9869.44</v>
      </c>
      <c r="F3242" s="889"/>
      <c r="G3242" s="888">
        <v>20</v>
      </c>
      <c r="H3242" s="887">
        <f t="shared" si="198"/>
        <v>10</v>
      </c>
      <c r="I3242" s="887">
        <v>-480.36</v>
      </c>
      <c r="J3242" s="771">
        <f t="shared" si="199"/>
        <v>5009.3099999999995</v>
      </c>
      <c r="K3242" s="887">
        <v>4528.95</v>
      </c>
      <c r="L3242" s="772">
        <f t="shared" si="200"/>
        <v>5340.4900000000007</v>
      </c>
    </row>
    <row r="3243" spans="2:12" ht="15.75" x14ac:dyDescent="0.25">
      <c r="B3243" s="893" t="s">
        <v>321</v>
      </c>
      <c r="C3243" s="892" t="s">
        <v>107</v>
      </c>
      <c r="D3243" s="891">
        <v>40786</v>
      </c>
      <c r="E3243" s="890">
        <v>593.4</v>
      </c>
      <c r="F3243" s="889"/>
      <c r="G3243" s="888">
        <v>20</v>
      </c>
      <c r="H3243" s="887">
        <f t="shared" si="198"/>
        <v>10</v>
      </c>
      <c r="I3243" s="887">
        <v>-28.92</v>
      </c>
      <c r="J3243" s="771">
        <f t="shared" si="199"/>
        <v>301.47000000000003</v>
      </c>
      <c r="K3243" s="887">
        <v>272.55</v>
      </c>
      <c r="L3243" s="772">
        <f t="shared" si="200"/>
        <v>320.84999999999997</v>
      </c>
    </row>
    <row r="3244" spans="2:12" ht="15.75" x14ac:dyDescent="0.25">
      <c r="B3244" s="893" t="s">
        <v>321</v>
      </c>
      <c r="C3244" s="892" t="s">
        <v>107</v>
      </c>
      <c r="D3244" s="891">
        <v>40786</v>
      </c>
      <c r="E3244" s="890">
        <v>5432.32</v>
      </c>
      <c r="F3244" s="889"/>
      <c r="G3244" s="888">
        <v>20</v>
      </c>
      <c r="H3244" s="887">
        <f t="shared" si="198"/>
        <v>10</v>
      </c>
      <c r="I3244" s="887">
        <v>-264.36</v>
      </c>
      <c r="J3244" s="771">
        <f t="shared" si="199"/>
        <v>2757.3</v>
      </c>
      <c r="K3244" s="887">
        <v>2492.94</v>
      </c>
      <c r="L3244" s="772">
        <f t="shared" si="200"/>
        <v>2939.3799999999997</v>
      </c>
    </row>
    <row r="3245" spans="2:12" ht="15.75" x14ac:dyDescent="0.25">
      <c r="B3245" s="893" t="s">
        <v>321</v>
      </c>
      <c r="C3245" s="892" t="s">
        <v>107</v>
      </c>
      <c r="D3245" s="891">
        <v>40816</v>
      </c>
      <c r="E3245" s="890">
        <v>154.61000000000001</v>
      </c>
      <c r="F3245" s="889"/>
      <c r="G3245" s="888">
        <v>20</v>
      </c>
      <c r="H3245" s="887">
        <f t="shared" si="198"/>
        <v>10</v>
      </c>
      <c r="I3245" s="887">
        <v>-7.5600000000000005</v>
      </c>
      <c r="J3245" s="771">
        <f t="shared" si="199"/>
        <v>78.150000000000006</v>
      </c>
      <c r="K3245" s="887">
        <v>70.59</v>
      </c>
      <c r="L3245" s="772">
        <f t="shared" si="200"/>
        <v>84.02000000000001</v>
      </c>
    </row>
    <row r="3246" spans="2:12" ht="15.75" x14ac:dyDescent="0.25">
      <c r="B3246" s="893" t="s">
        <v>321</v>
      </c>
      <c r="C3246" s="892" t="s">
        <v>107</v>
      </c>
      <c r="D3246" s="891">
        <v>40816</v>
      </c>
      <c r="E3246" s="890">
        <v>177.47</v>
      </c>
      <c r="F3246" s="889"/>
      <c r="G3246" s="888">
        <v>20</v>
      </c>
      <c r="H3246" s="887">
        <f t="shared" si="198"/>
        <v>10</v>
      </c>
      <c r="I3246" s="887">
        <v>-8.64</v>
      </c>
      <c r="J3246" s="771">
        <f t="shared" si="199"/>
        <v>89.34</v>
      </c>
      <c r="K3246" s="887">
        <v>80.7</v>
      </c>
      <c r="L3246" s="772">
        <f t="shared" si="200"/>
        <v>96.77</v>
      </c>
    </row>
    <row r="3247" spans="2:12" ht="15.75" x14ac:dyDescent="0.25">
      <c r="B3247" s="893" t="s">
        <v>321</v>
      </c>
      <c r="C3247" s="892" t="s">
        <v>107</v>
      </c>
      <c r="D3247" s="891">
        <v>40816</v>
      </c>
      <c r="E3247" s="890">
        <v>2781.41</v>
      </c>
      <c r="F3247" s="889"/>
      <c r="G3247" s="888">
        <v>20</v>
      </c>
      <c r="H3247" s="887">
        <f t="shared" si="198"/>
        <v>10</v>
      </c>
      <c r="I3247" s="887">
        <v>-135.48000000000002</v>
      </c>
      <c r="J3247" s="771">
        <f t="shared" si="199"/>
        <v>1400.26</v>
      </c>
      <c r="K3247" s="887">
        <v>1264.78</v>
      </c>
      <c r="L3247" s="772">
        <f t="shared" si="200"/>
        <v>1516.6299999999999</v>
      </c>
    </row>
    <row r="3248" spans="2:12" ht="15.75" x14ac:dyDescent="0.25">
      <c r="B3248" s="893" t="s">
        <v>321</v>
      </c>
      <c r="C3248" s="892" t="s">
        <v>107</v>
      </c>
      <c r="D3248" s="891">
        <v>40816</v>
      </c>
      <c r="E3248" s="890">
        <v>1436.06</v>
      </c>
      <c r="F3248" s="889"/>
      <c r="G3248" s="888">
        <v>20</v>
      </c>
      <c r="H3248" s="887">
        <f t="shared" si="198"/>
        <v>10</v>
      </c>
      <c r="I3248" s="887">
        <v>-69.960000000000008</v>
      </c>
      <c r="J3248" s="771">
        <f t="shared" si="199"/>
        <v>723.17000000000007</v>
      </c>
      <c r="K3248" s="887">
        <v>653.21</v>
      </c>
      <c r="L3248" s="772">
        <f t="shared" si="200"/>
        <v>782.84999999999991</v>
      </c>
    </row>
    <row r="3249" spans="2:12" ht="15.75" x14ac:dyDescent="0.25">
      <c r="B3249" s="893" t="s">
        <v>321</v>
      </c>
      <c r="C3249" s="892" t="s">
        <v>107</v>
      </c>
      <c r="D3249" s="891">
        <v>40816</v>
      </c>
      <c r="E3249" s="890">
        <v>2797.88</v>
      </c>
      <c r="F3249" s="889"/>
      <c r="G3249" s="888">
        <v>20</v>
      </c>
      <c r="H3249" s="887">
        <f t="shared" si="198"/>
        <v>10</v>
      </c>
      <c r="I3249" s="887">
        <v>-136.19999999999999</v>
      </c>
      <c r="J3249" s="771">
        <f t="shared" si="199"/>
        <v>1408.71</v>
      </c>
      <c r="K3249" s="887">
        <v>1272.51</v>
      </c>
      <c r="L3249" s="772">
        <f t="shared" si="200"/>
        <v>1525.3700000000001</v>
      </c>
    </row>
    <row r="3250" spans="2:12" ht="15.75" x14ac:dyDescent="0.25">
      <c r="B3250" s="893" t="s">
        <v>321</v>
      </c>
      <c r="C3250" s="892" t="s">
        <v>107</v>
      </c>
      <c r="D3250" s="891">
        <v>40816</v>
      </c>
      <c r="E3250" s="890">
        <v>162.82</v>
      </c>
      <c r="F3250" s="889"/>
      <c r="G3250" s="888">
        <v>20</v>
      </c>
      <c r="H3250" s="887">
        <f t="shared" si="198"/>
        <v>10</v>
      </c>
      <c r="I3250" s="887">
        <v>-7.92</v>
      </c>
      <c r="J3250" s="771">
        <f t="shared" si="199"/>
        <v>81.91</v>
      </c>
      <c r="K3250" s="887">
        <v>73.989999999999995</v>
      </c>
      <c r="L3250" s="772">
        <f t="shared" si="200"/>
        <v>88.83</v>
      </c>
    </row>
    <row r="3251" spans="2:12" ht="15.75" x14ac:dyDescent="0.25">
      <c r="B3251" s="893" t="s">
        <v>321</v>
      </c>
      <c r="C3251" s="892" t="s">
        <v>107</v>
      </c>
      <c r="D3251" s="891">
        <v>40816</v>
      </c>
      <c r="E3251" s="890">
        <v>306.41000000000003</v>
      </c>
      <c r="F3251" s="889"/>
      <c r="G3251" s="888">
        <v>20</v>
      </c>
      <c r="H3251" s="887">
        <f t="shared" si="198"/>
        <v>10</v>
      </c>
      <c r="I3251" s="887">
        <v>-15</v>
      </c>
      <c r="J3251" s="771">
        <f t="shared" si="199"/>
        <v>154.11000000000001</v>
      </c>
      <c r="K3251" s="887">
        <v>139.11000000000001</v>
      </c>
      <c r="L3251" s="772">
        <f t="shared" si="200"/>
        <v>167.3</v>
      </c>
    </row>
    <row r="3252" spans="2:12" ht="15.75" x14ac:dyDescent="0.25">
      <c r="B3252" s="893" t="s">
        <v>321</v>
      </c>
      <c r="C3252" s="892" t="s">
        <v>107</v>
      </c>
      <c r="D3252" s="891">
        <v>40816</v>
      </c>
      <c r="E3252" s="890">
        <v>154.61000000000001</v>
      </c>
      <c r="F3252" s="889"/>
      <c r="G3252" s="888">
        <v>20</v>
      </c>
      <c r="H3252" s="887">
        <f t="shared" si="198"/>
        <v>10</v>
      </c>
      <c r="I3252" s="887">
        <v>-7.5600000000000005</v>
      </c>
      <c r="J3252" s="771">
        <f t="shared" si="199"/>
        <v>78.150000000000006</v>
      </c>
      <c r="K3252" s="887">
        <v>70.59</v>
      </c>
      <c r="L3252" s="772">
        <f t="shared" si="200"/>
        <v>84.02000000000001</v>
      </c>
    </row>
    <row r="3253" spans="2:12" ht="15.75" x14ac:dyDescent="0.25">
      <c r="B3253" s="893" t="s">
        <v>321</v>
      </c>
      <c r="C3253" s="892" t="s">
        <v>107</v>
      </c>
      <c r="D3253" s="891">
        <v>40816</v>
      </c>
      <c r="E3253" s="890">
        <v>755.75</v>
      </c>
      <c r="F3253" s="889"/>
      <c r="G3253" s="888">
        <v>20</v>
      </c>
      <c r="H3253" s="887">
        <f t="shared" si="198"/>
        <v>10</v>
      </c>
      <c r="I3253" s="887">
        <v>-36.840000000000003</v>
      </c>
      <c r="J3253" s="771">
        <f t="shared" si="199"/>
        <v>380.66999999999996</v>
      </c>
      <c r="K3253" s="887">
        <v>343.83</v>
      </c>
      <c r="L3253" s="772">
        <f t="shared" si="200"/>
        <v>411.92</v>
      </c>
    </row>
    <row r="3254" spans="2:12" ht="15.75" x14ac:dyDescent="0.25">
      <c r="B3254" s="893" t="s">
        <v>321</v>
      </c>
      <c r="C3254" s="892" t="s">
        <v>107</v>
      </c>
      <c r="D3254" s="891">
        <v>40816</v>
      </c>
      <c r="E3254" s="890">
        <v>1031.93</v>
      </c>
      <c r="F3254" s="889"/>
      <c r="G3254" s="888">
        <v>20</v>
      </c>
      <c r="H3254" s="887">
        <f t="shared" si="198"/>
        <v>10</v>
      </c>
      <c r="I3254" s="887">
        <v>-50.28</v>
      </c>
      <c r="J3254" s="771">
        <f t="shared" si="199"/>
        <v>519.76</v>
      </c>
      <c r="K3254" s="887">
        <v>469.48</v>
      </c>
      <c r="L3254" s="772">
        <f t="shared" si="200"/>
        <v>562.45000000000005</v>
      </c>
    </row>
    <row r="3255" spans="2:12" ht="15.75" x14ac:dyDescent="0.25">
      <c r="B3255" s="893" t="s">
        <v>321</v>
      </c>
      <c r="C3255" s="892" t="s">
        <v>107</v>
      </c>
      <c r="D3255" s="891">
        <v>40816</v>
      </c>
      <c r="E3255" s="890">
        <v>792.1</v>
      </c>
      <c r="F3255" s="889"/>
      <c r="G3255" s="888">
        <v>20</v>
      </c>
      <c r="H3255" s="887">
        <f t="shared" si="198"/>
        <v>10</v>
      </c>
      <c r="I3255" s="887">
        <v>-38.64</v>
      </c>
      <c r="J3255" s="771">
        <f t="shared" si="199"/>
        <v>398.68</v>
      </c>
      <c r="K3255" s="887">
        <v>360.04</v>
      </c>
      <c r="L3255" s="772">
        <f t="shared" si="200"/>
        <v>432.06</v>
      </c>
    </row>
    <row r="3256" spans="2:12" ht="15.75" x14ac:dyDescent="0.25">
      <c r="B3256" s="893" t="s">
        <v>321</v>
      </c>
      <c r="C3256" s="892" t="s">
        <v>107</v>
      </c>
      <c r="D3256" s="891">
        <v>40816</v>
      </c>
      <c r="E3256" s="890">
        <v>3216.03</v>
      </c>
      <c r="F3256" s="889"/>
      <c r="G3256" s="888">
        <v>20</v>
      </c>
      <c r="H3256" s="887">
        <f t="shared" si="198"/>
        <v>10</v>
      </c>
      <c r="I3256" s="887">
        <v>-156.60000000000002</v>
      </c>
      <c r="J3256" s="771">
        <f t="shared" si="199"/>
        <v>1619.44</v>
      </c>
      <c r="K3256" s="887">
        <v>1462.84</v>
      </c>
      <c r="L3256" s="772">
        <f t="shared" si="200"/>
        <v>1753.1900000000003</v>
      </c>
    </row>
    <row r="3257" spans="2:12" ht="15.75" x14ac:dyDescent="0.25">
      <c r="B3257" s="893" t="s">
        <v>321</v>
      </c>
      <c r="C3257" s="892" t="s">
        <v>107</v>
      </c>
      <c r="D3257" s="891">
        <v>40816</v>
      </c>
      <c r="E3257" s="890">
        <v>867.96</v>
      </c>
      <c r="F3257" s="889"/>
      <c r="G3257" s="888">
        <v>20</v>
      </c>
      <c r="H3257" s="887">
        <f t="shared" si="198"/>
        <v>10</v>
      </c>
      <c r="I3257" s="887">
        <v>-42.24</v>
      </c>
      <c r="J3257" s="771">
        <f t="shared" si="199"/>
        <v>436.91</v>
      </c>
      <c r="K3257" s="887">
        <v>394.67</v>
      </c>
      <c r="L3257" s="772">
        <f t="shared" si="200"/>
        <v>473.29</v>
      </c>
    </row>
    <row r="3258" spans="2:12" ht="15.75" x14ac:dyDescent="0.25">
      <c r="B3258" s="893" t="s">
        <v>321</v>
      </c>
      <c r="C3258" s="892" t="s">
        <v>107</v>
      </c>
      <c r="D3258" s="891">
        <v>40816</v>
      </c>
      <c r="E3258" s="890">
        <v>1500.57</v>
      </c>
      <c r="F3258" s="889"/>
      <c r="G3258" s="888">
        <v>20</v>
      </c>
      <c r="H3258" s="887">
        <f t="shared" si="198"/>
        <v>10</v>
      </c>
      <c r="I3258" s="887">
        <v>-73.08</v>
      </c>
      <c r="J3258" s="771">
        <f t="shared" si="199"/>
        <v>755.81000000000006</v>
      </c>
      <c r="K3258" s="887">
        <v>682.73</v>
      </c>
      <c r="L3258" s="772">
        <f t="shared" si="200"/>
        <v>817.83999999999992</v>
      </c>
    </row>
    <row r="3259" spans="2:12" ht="15.75" x14ac:dyDescent="0.25">
      <c r="B3259" s="893" t="s">
        <v>321</v>
      </c>
      <c r="C3259" s="892" t="s">
        <v>107</v>
      </c>
      <c r="D3259" s="891">
        <v>40816</v>
      </c>
      <c r="E3259" s="890">
        <v>9261.26</v>
      </c>
      <c r="F3259" s="889"/>
      <c r="G3259" s="888">
        <v>20</v>
      </c>
      <c r="H3259" s="887">
        <f t="shared" si="198"/>
        <v>10</v>
      </c>
      <c r="I3259" s="887">
        <v>-450.84000000000003</v>
      </c>
      <c r="J3259" s="771">
        <f t="shared" si="199"/>
        <v>4663.03</v>
      </c>
      <c r="K3259" s="887">
        <v>4212.1899999999996</v>
      </c>
      <c r="L3259" s="772">
        <f t="shared" si="200"/>
        <v>5049.0700000000006</v>
      </c>
    </row>
    <row r="3260" spans="2:12" ht="15.75" x14ac:dyDescent="0.25">
      <c r="B3260" s="893" t="s">
        <v>321</v>
      </c>
      <c r="C3260" s="892" t="s">
        <v>107</v>
      </c>
      <c r="D3260" s="891">
        <v>40816</v>
      </c>
      <c r="E3260" s="890">
        <v>153.91</v>
      </c>
      <c r="F3260" s="889"/>
      <c r="G3260" s="888">
        <v>20</v>
      </c>
      <c r="H3260" s="887">
        <f t="shared" si="198"/>
        <v>10</v>
      </c>
      <c r="I3260" s="887">
        <v>-7.5600000000000005</v>
      </c>
      <c r="J3260" s="771">
        <f t="shared" si="199"/>
        <v>77.48</v>
      </c>
      <c r="K3260" s="887">
        <v>69.92</v>
      </c>
      <c r="L3260" s="772">
        <f t="shared" si="200"/>
        <v>83.99</v>
      </c>
    </row>
    <row r="3261" spans="2:12" ht="15.75" x14ac:dyDescent="0.25">
      <c r="B3261" s="893" t="s">
        <v>321</v>
      </c>
      <c r="C3261" s="892" t="s">
        <v>107</v>
      </c>
      <c r="D3261" s="891">
        <v>40816</v>
      </c>
      <c r="E3261" s="890">
        <v>5985.71</v>
      </c>
      <c r="F3261" s="889"/>
      <c r="G3261" s="888">
        <v>20</v>
      </c>
      <c r="H3261" s="887">
        <f t="shared" si="198"/>
        <v>10</v>
      </c>
      <c r="I3261" s="887">
        <v>-291.36</v>
      </c>
      <c r="J3261" s="771">
        <f t="shared" si="199"/>
        <v>3013.59</v>
      </c>
      <c r="K3261" s="887">
        <v>2722.23</v>
      </c>
      <c r="L3261" s="772">
        <f t="shared" si="200"/>
        <v>3263.48</v>
      </c>
    </row>
    <row r="3262" spans="2:12" ht="15.75" x14ac:dyDescent="0.25">
      <c r="B3262" s="893" t="s">
        <v>321</v>
      </c>
      <c r="C3262" s="892" t="s">
        <v>107</v>
      </c>
      <c r="D3262" s="891">
        <v>40816</v>
      </c>
      <c r="E3262" s="890">
        <v>150.22999999999999</v>
      </c>
      <c r="F3262" s="889"/>
      <c r="G3262" s="888">
        <v>20</v>
      </c>
      <c r="H3262" s="887">
        <f t="shared" si="198"/>
        <v>10</v>
      </c>
      <c r="I3262" s="887">
        <v>-7.32</v>
      </c>
      <c r="J3262" s="771">
        <f t="shared" si="199"/>
        <v>75.699999999999989</v>
      </c>
      <c r="K3262" s="887">
        <v>68.38</v>
      </c>
      <c r="L3262" s="772">
        <f t="shared" si="200"/>
        <v>81.849999999999994</v>
      </c>
    </row>
    <row r="3263" spans="2:12" ht="15.75" x14ac:dyDescent="0.25">
      <c r="B3263" s="893" t="s">
        <v>321</v>
      </c>
      <c r="C3263" s="892" t="s">
        <v>107</v>
      </c>
      <c r="D3263" s="891">
        <v>40816</v>
      </c>
      <c r="E3263" s="890">
        <v>141.94999999999999</v>
      </c>
      <c r="F3263" s="889"/>
      <c r="G3263" s="888">
        <v>20</v>
      </c>
      <c r="H3263" s="887">
        <f t="shared" si="198"/>
        <v>10</v>
      </c>
      <c r="I3263" s="887">
        <v>-6.9599999999999991</v>
      </c>
      <c r="J3263" s="771">
        <f t="shared" si="199"/>
        <v>71.63</v>
      </c>
      <c r="K3263" s="887">
        <v>64.67</v>
      </c>
      <c r="L3263" s="772">
        <f t="shared" si="200"/>
        <v>77.279999999999987</v>
      </c>
    </row>
    <row r="3264" spans="2:12" ht="15.75" x14ac:dyDescent="0.25">
      <c r="B3264" s="893" t="s">
        <v>321</v>
      </c>
      <c r="C3264" s="892" t="s">
        <v>107</v>
      </c>
      <c r="D3264" s="891">
        <v>40816</v>
      </c>
      <c r="E3264" s="890">
        <v>2221.23</v>
      </c>
      <c r="F3264" s="889"/>
      <c r="G3264" s="888">
        <v>20</v>
      </c>
      <c r="H3264" s="887">
        <f t="shared" si="198"/>
        <v>10</v>
      </c>
      <c r="I3264" s="887">
        <v>-108.12</v>
      </c>
      <c r="J3264" s="771">
        <f t="shared" si="199"/>
        <v>1118.28</v>
      </c>
      <c r="K3264" s="887">
        <v>1010.16</v>
      </c>
      <c r="L3264" s="772">
        <f t="shared" si="200"/>
        <v>1211.0700000000002</v>
      </c>
    </row>
    <row r="3265" spans="2:12" ht="15.75" x14ac:dyDescent="0.25">
      <c r="B3265" s="893" t="s">
        <v>321</v>
      </c>
      <c r="C3265" s="892" t="s">
        <v>107</v>
      </c>
      <c r="D3265" s="891">
        <v>40847</v>
      </c>
      <c r="E3265" s="890">
        <v>1210.75</v>
      </c>
      <c r="F3265" s="889"/>
      <c r="G3265" s="888">
        <v>20</v>
      </c>
      <c r="H3265" s="887">
        <f t="shared" si="198"/>
        <v>10</v>
      </c>
      <c r="I3265" s="887">
        <v>-58.92</v>
      </c>
      <c r="J3265" s="771">
        <f t="shared" si="199"/>
        <v>604.55999999999995</v>
      </c>
      <c r="K3265" s="887">
        <v>545.64</v>
      </c>
      <c r="L3265" s="772">
        <f t="shared" si="200"/>
        <v>665.11</v>
      </c>
    </row>
    <row r="3266" spans="2:12" ht="15.75" x14ac:dyDescent="0.25">
      <c r="B3266" s="893" t="s">
        <v>321</v>
      </c>
      <c r="C3266" s="892" t="s">
        <v>107</v>
      </c>
      <c r="D3266" s="891">
        <v>40847</v>
      </c>
      <c r="E3266" s="890">
        <v>141.07</v>
      </c>
      <c r="F3266" s="889"/>
      <c r="G3266" s="888">
        <v>20</v>
      </c>
      <c r="H3266" s="887">
        <f t="shared" si="198"/>
        <v>10</v>
      </c>
      <c r="I3266" s="887">
        <v>-6.8400000000000007</v>
      </c>
      <c r="J3266" s="771">
        <f t="shared" si="199"/>
        <v>70.209999999999994</v>
      </c>
      <c r="K3266" s="887">
        <v>63.37</v>
      </c>
      <c r="L3266" s="772">
        <f t="shared" si="200"/>
        <v>77.699999999999989</v>
      </c>
    </row>
    <row r="3267" spans="2:12" ht="15.75" x14ac:dyDescent="0.25">
      <c r="B3267" s="893" t="s">
        <v>321</v>
      </c>
      <c r="C3267" s="892" t="s">
        <v>107</v>
      </c>
      <c r="D3267" s="891">
        <v>40847</v>
      </c>
      <c r="E3267" s="890">
        <v>1342.21</v>
      </c>
      <c r="F3267" s="889"/>
      <c r="G3267" s="888">
        <v>20</v>
      </c>
      <c r="H3267" s="887">
        <f t="shared" si="198"/>
        <v>10</v>
      </c>
      <c r="I3267" s="887">
        <v>-65.28</v>
      </c>
      <c r="J3267" s="771">
        <f t="shared" si="199"/>
        <v>670.26</v>
      </c>
      <c r="K3267" s="887">
        <v>604.98</v>
      </c>
      <c r="L3267" s="772">
        <f t="shared" si="200"/>
        <v>737.23</v>
      </c>
    </row>
    <row r="3268" spans="2:12" ht="15.75" x14ac:dyDescent="0.25">
      <c r="B3268" s="893" t="s">
        <v>321</v>
      </c>
      <c r="C3268" s="892" t="s">
        <v>107</v>
      </c>
      <c r="D3268" s="891">
        <v>40847</v>
      </c>
      <c r="E3268" s="890">
        <v>272.56</v>
      </c>
      <c r="F3268" s="889"/>
      <c r="G3268" s="888">
        <v>20</v>
      </c>
      <c r="H3268" s="887">
        <f t="shared" si="198"/>
        <v>10</v>
      </c>
      <c r="I3268" s="887">
        <v>-13.200000000000001</v>
      </c>
      <c r="J3268" s="771">
        <f t="shared" si="199"/>
        <v>136.13999999999999</v>
      </c>
      <c r="K3268" s="887">
        <v>122.94</v>
      </c>
      <c r="L3268" s="772">
        <f t="shared" si="200"/>
        <v>149.62</v>
      </c>
    </row>
    <row r="3269" spans="2:12" ht="15.75" x14ac:dyDescent="0.25">
      <c r="B3269" s="893" t="s">
        <v>321</v>
      </c>
      <c r="C3269" s="892" t="s">
        <v>107</v>
      </c>
      <c r="D3269" s="891">
        <v>40847</v>
      </c>
      <c r="E3269" s="890">
        <v>4022.12</v>
      </c>
      <c r="F3269" s="889"/>
      <c r="G3269" s="888">
        <v>20</v>
      </c>
      <c r="H3269" s="887">
        <f t="shared" si="198"/>
        <v>10</v>
      </c>
      <c r="I3269" s="887">
        <v>-195.71999999999997</v>
      </c>
      <c r="J3269" s="771">
        <f t="shared" si="199"/>
        <v>2008.8600000000001</v>
      </c>
      <c r="K3269" s="887">
        <v>1813.14</v>
      </c>
      <c r="L3269" s="772">
        <f t="shared" si="200"/>
        <v>2208.9799999999996</v>
      </c>
    </row>
    <row r="3270" spans="2:12" ht="15.75" x14ac:dyDescent="0.25">
      <c r="B3270" s="893" t="s">
        <v>321</v>
      </c>
      <c r="C3270" s="892" t="s">
        <v>107</v>
      </c>
      <c r="D3270" s="891">
        <v>40847</v>
      </c>
      <c r="E3270" s="890">
        <v>315.31</v>
      </c>
      <c r="F3270" s="889"/>
      <c r="G3270" s="888">
        <v>20</v>
      </c>
      <c r="H3270" s="887">
        <f t="shared" si="198"/>
        <v>10</v>
      </c>
      <c r="I3270" s="887">
        <v>-15.36</v>
      </c>
      <c r="J3270" s="771">
        <f t="shared" si="199"/>
        <v>157.56</v>
      </c>
      <c r="K3270" s="887">
        <v>142.19999999999999</v>
      </c>
      <c r="L3270" s="772">
        <f t="shared" si="200"/>
        <v>173.11</v>
      </c>
    </row>
    <row r="3271" spans="2:12" ht="15.75" x14ac:dyDescent="0.25">
      <c r="B3271" s="893" t="s">
        <v>321</v>
      </c>
      <c r="C3271" s="892" t="s">
        <v>107</v>
      </c>
      <c r="D3271" s="891">
        <v>40847</v>
      </c>
      <c r="E3271" s="890">
        <v>322.58</v>
      </c>
      <c r="F3271" s="889"/>
      <c r="G3271" s="888">
        <v>20</v>
      </c>
      <c r="H3271" s="887">
        <f t="shared" si="198"/>
        <v>10</v>
      </c>
      <c r="I3271" s="887">
        <v>-15.72</v>
      </c>
      <c r="J3271" s="771">
        <f t="shared" si="199"/>
        <v>161.25</v>
      </c>
      <c r="K3271" s="887">
        <v>145.53</v>
      </c>
      <c r="L3271" s="772">
        <f t="shared" si="200"/>
        <v>177.04999999999998</v>
      </c>
    </row>
    <row r="3272" spans="2:12" ht="15.75" x14ac:dyDescent="0.25">
      <c r="B3272" s="893" t="s">
        <v>321</v>
      </c>
      <c r="C3272" s="892" t="s">
        <v>107</v>
      </c>
      <c r="D3272" s="891">
        <v>40847</v>
      </c>
      <c r="E3272" s="890">
        <v>2069.09</v>
      </c>
      <c r="F3272" s="889"/>
      <c r="G3272" s="888">
        <v>20</v>
      </c>
      <c r="H3272" s="887">
        <f t="shared" ref="H3272:H3335" si="201">IF(E3272&lt;&gt;"",IF((TestEOY-D3272)/365&gt;G3272,G3272,ROUNDUP(((TestEOY-D3272)/365),0)),"")</f>
        <v>10</v>
      </c>
      <c r="I3272" s="887">
        <v>-100.68</v>
      </c>
      <c r="J3272" s="771">
        <f t="shared" ref="J3272:J3335" si="202">K3272-I3272</f>
        <v>1033.1400000000001</v>
      </c>
      <c r="K3272" s="887">
        <v>932.46</v>
      </c>
      <c r="L3272" s="772">
        <f t="shared" ref="L3272:L3335" si="203">IFERROR(IF(K3272&gt;E3272,0,(+E3272-K3272))-F3272,"")</f>
        <v>1136.6300000000001</v>
      </c>
    </row>
    <row r="3273" spans="2:12" ht="15.75" x14ac:dyDescent="0.25">
      <c r="B3273" s="893" t="s">
        <v>321</v>
      </c>
      <c r="C3273" s="892" t="s">
        <v>107</v>
      </c>
      <c r="D3273" s="891">
        <v>40847</v>
      </c>
      <c r="E3273" s="890">
        <v>187.37</v>
      </c>
      <c r="F3273" s="889"/>
      <c r="G3273" s="888">
        <v>20</v>
      </c>
      <c r="H3273" s="887">
        <f t="shared" si="201"/>
        <v>10</v>
      </c>
      <c r="I3273" s="887">
        <v>-9.120000000000001</v>
      </c>
      <c r="J3273" s="771">
        <f t="shared" si="202"/>
        <v>93.59</v>
      </c>
      <c r="K3273" s="887">
        <v>84.47</v>
      </c>
      <c r="L3273" s="772">
        <f t="shared" si="203"/>
        <v>102.9</v>
      </c>
    </row>
    <row r="3274" spans="2:12" ht="15.75" x14ac:dyDescent="0.25">
      <c r="B3274" s="893" t="s">
        <v>321</v>
      </c>
      <c r="C3274" s="892" t="s">
        <v>107</v>
      </c>
      <c r="D3274" s="891">
        <v>40847</v>
      </c>
      <c r="E3274" s="890">
        <v>304.08</v>
      </c>
      <c r="F3274" s="889"/>
      <c r="G3274" s="888">
        <v>20</v>
      </c>
      <c r="H3274" s="887">
        <f t="shared" si="201"/>
        <v>10</v>
      </c>
      <c r="I3274" s="887">
        <v>-14.76</v>
      </c>
      <c r="J3274" s="771">
        <f t="shared" si="202"/>
        <v>151.63999999999999</v>
      </c>
      <c r="K3274" s="887">
        <v>136.88</v>
      </c>
      <c r="L3274" s="772">
        <f t="shared" si="203"/>
        <v>167.2</v>
      </c>
    </row>
    <row r="3275" spans="2:12" ht="15.75" x14ac:dyDescent="0.25">
      <c r="B3275" s="893" t="s">
        <v>321</v>
      </c>
      <c r="C3275" s="892" t="s">
        <v>107</v>
      </c>
      <c r="D3275" s="891">
        <v>40847</v>
      </c>
      <c r="E3275" s="890">
        <v>562.97</v>
      </c>
      <c r="F3275" s="889"/>
      <c r="G3275" s="888">
        <v>20</v>
      </c>
      <c r="H3275" s="887">
        <f t="shared" si="201"/>
        <v>10</v>
      </c>
      <c r="I3275" s="887">
        <v>-27.360000000000003</v>
      </c>
      <c r="J3275" s="771">
        <f t="shared" si="202"/>
        <v>280.95999999999998</v>
      </c>
      <c r="K3275" s="887">
        <v>253.6</v>
      </c>
      <c r="L3275" s="772">
        <f t="shared" si="203"/>
        <v>309.37</v>
      </c>
    </row>
    <row r="3276" spans="2:12" ht="15.75" x14ac:dyDescent="0.25">
      <c r="B3276" s="893" t="s">
        <v>321</v>
      </c>
      <c r="C3276" s="892" t="s">
        <v>107</v>
      </c>
      <c r="D3276" s="891">
        <v>40847</v>
      </c>
      <c r="E3276" s="890">
        <v>2435.7600000000002</v>
      </c>
      <c r="F3276" s="889"/>
      <c r="G3276" s="888">
        <v>20</v>
      </c>
      <c r="H3276" s="887">
        <f t="shared" si="201"/>
        <v>10</v>
      </c>
      <c r="I3276" s="887">
        <v>-118.56</v>
      </c>
      <c r="J3276" s="771">
        <f t="shared" si="202"/>
        <v>1216.4299999999998</v>
      </c>
      <c r="K3276" s="887">
        <v>1097.8699999999999</v>
      </c>
      <c r="L3276" s="772">
        <f t="shared" si="203"/>
        <v>1337.8900000000003</v>
      </c>
    </row>
    <row r="3277" spans="2:12" ht="15.75" x14ac:dyDescent="0.25">
      <c r="B3277" s="893" t="s">
        <v>321</v>
      </c>
      <c r="C3277" s="892" t="s">
        <v>107</v>
      </c>
      <c r="D3277" s="891">
        <v>40847</v>
      </c>
      <c r="E3277" s="890">
        <v>1112.17</v>
      </c>
      <c r="F3277" s="889"/>
      <c r="G3277" s="888">
        <v>20</v>
      </c>
      <c r="H3277" s="887">
        <f t="shared" si="201"/>
        <v>10</v>
      </c>
      <c r="I3277" s="887">
        <v>-54.12</v>
      </c>
      <c r="J3277" s="771">
        <f t="shared" si="202"/>
        <v>555.29</v>
      </c>
      <c r="K3277" s="887">
        <v>501.17</v>
      </c>
      <c r="L3277" s="772">
        <f t="shared" si="203"/>
        <v>611</v>
      </c>
    </row>
    <row r="3278" spans="2:12" ht="15.75" x14ac:dyDescent="0.25">
      <c r="B3278" s="893" t="s">
        <v>321</v>
      </c>
      <c r="C3278" s="892" t="s">
        <v>107</v>
      </c>
      <c r="D3278" s="891">
        <v>40847</v>
      </c>
      <c r="E3278" s="890">
        <v>140.5</v>
      </c>
      <c r="F3278" s="889"/>
      <c r="G3278" s="888">
        <v>20</v>
      </c>
      <c r="H3278" s="887">
        <f t="shared" si="201"/>
        <v>10</v>
      </c>
      <c r="I3278" s="887">
        <v>-6.8400000000000007</v>
      </c>
      <c r="J3278" s="771">
        <f t="shared" si="202"/>
        <v>70.180000000000007</v>
      </c>
      <c r="K3278" s="887">
        <v>63.34</v>
      </c>
      <c r="L3278" s="772">
        <f t="shared" si="203"/>
        <v>77.16</v>
      </c>
    </row>
    <row r="3279" spans="2:12" ht="15.75" x14ac:dyDescent="0.25">
      <c r="B3279" s="893" t="s">
        <v>321</v>
      </c>
      <c r="C3279" s="892" t="s">
        <v>107</v>
      </c>
      <c r="D3279" s="891">
        <v>40877</v>
      </c>
      <c r="E3279" s="890">
        <v>549.47</v>
      </c>
      <c r="F3279" s="889"/>
      <c r="G3279" s="888">
        <v>20</v>
      </c>
      <c r="H3279" s="887">
        <f t="shared" si="201"/>
        <v>10</v>
      </c>
      <c r="I3279" s="887">
        <v>-26.759999999999998</v>
      </c>
      <c r="J3279" s="771">
        <f t="shared" si="202"/>
        <v>272.3</v>
      </c>
      <c r="K3279" s="887">
        <v>245.54</v>
      </c>
      <c r="L3279" s="772">
        <f t="shared" si="203"/>
        <v>303.93000000000006</v>
      </c>
    </row>
    <row r="3280" spans="2:12" ht="15.75" x14ac:dyDescent="0.25">
      <c r="B3280" s="893" t="s">
        <v>321</v>
      </c>
      <c r="C3280" s="892" t="s">
        <v>107</v>
      </c>
      <c r="D3280" s="891">
        <v>40877</v>
      </c>
      <c r="E3280" s="890">
        <v>183.62</v>
      </c>
      <c r="F3280" s="889"/>
      <c r="G3280" s="888">
        <v>20</v>
      </c>
      <c r="H3280" s="887">
        <f t="shared" si="201"/>
        <v>10</v>
      </c>
      <c r="I3280" s="887">
        <v>-9</v>
      </c>
      <c r="J3280" s="771">
        <f t="shared" si="202"/>
        <v>91.01</v>
      </c>
      <c r="K3280" s="887">
        <v>82.01</v>
      </c>
      <c r="L3280" s="772">
        <f t="shared" si="203"/>
        <v>101.61</v>
      </c>
    </row>
    <row r="3281" spans="2:12" ht="15.75" x14ac:dyDescent="0.25">
      <c r="B3281" s="893" t="s">
        <v>321</v>
      </c>
      <c r="C3281" s="892" t="s">
        <v>107</v>
      </c>
      <c r="D3281" s="891">
        <v>40877</v>
      </c>
      <c r="E3281" s="890">
        <v>540.26</v>
      </c>
      <c r="F3281" s="889"/>
      <c r="G3281" s="888">
        <v>20</v>
      </c>
      <c r="H3281" s="887">
        <f t="shared" si="201"/>
        <v>10</v>
      </c>
      <c r="I3281" s="887">
        <v>-26.28</v>
      </c>
      <c r="J3281" s="771">
        <f t="shared" si="202"/>
        <v>267.46000000000004</v>
      </c>
      <c r="K3281" s="887">
        <v>241.18</v>
      </c>
      <c r="L3281" s="772">
        <f t="shared" si="203"/>
        <v>299.08</v>
      </c>
    </row>
    <row r="3282" spans="2:12" ht="15.75" x14ac:dyDescent="0.25">
      <c r="B3282" s="893" t="s">
        <v>321</v>
      </c>
      <c r="C3282" s="892" t="s">
        <v>107</v>
      </c>
      <c r="D3282" s="891">
        <v>40877</v>
      </c>
      <c r="E3282" s="890">
        <v>192.23</v>
      </c>
      <c r="F3282" s="889"/>
      <c r="G3282" s="888">
        <v>20</v>
      </c>
      <c r="H3282" s="887">
        <f t="shared" si="201"/>
        <v>10</v>
      </c>
      <c r="I3282" s="887">
        <v>-9.36</v>
      </c>
      <c r="J3282" s="771">
        <f t="shared" si="202"/>
        <v>95.27</v>
      </c>
      <c r="K3282" s="887">
        <v>85.91</v>
      </c>
      <c r="L3282" s="772">
        <f t="shared" si="203"/>
        <v>106.32</v>
      </c>
    </row>
    <row r="3283" spans="2:12" ht="15.75" x14ac:dyDescent="0.25">
      <c r="B3283" s="893" t="s">
        <v>321</v>
      </c>
      <c r="C3283" s="892" t="s">
        <v>107</v>
      </c>
      <c r="D3283" s="891">
        <v>40877</v>
      </c>
      <c r="E3283" s="890">
        <v>205.68</v>
      </c>
      <c r="F3283" s="889"/>
      <c r="G3283" s="888">
        <v>20</v>
      </c>
      <c r="H3283" s="887">
        <f t="shared" si="201"/>
        <v>10</v>
      </c>
      <c r="I3283" s="887">
        <v>-10.08</v>
      </c>
      <c r="J3283" s="771">
        <f t="shared" si="202"/>
        <v>101.88</v>
      </c>
      <c r="K3283" s="887">
        <v>91.8</v>
      </c>
      <c r="L3283" s="772">
        <f t="shared" si="203"/>
        <v>113.88000000000001</v>
      </c>
    </row>
    <row r="3284" spans="2:12" ht="15.75" x14ac:dyDescent="0.25">
      <c r="B3284" s="893" t="s">
        <v>321</v>
      </c>
      <c r="C3284" s="892" t="s">
        <v>107</v>
      </c>
      <c r="D3284" s="891">
        <v>40877</v>
      </c>
      <c r="E3284" s="890">
        <v>153.22</v>
      </c>
      <c r="F3284" s="889"/>
      <c r="G3284" s="888">
        <v>20</v>
      </c>
      <c r="H3284" s="887">
        <f t="shared" si="201"/>
        <v>10</v>
      </c>
      <c r="I3284" s="887">
        <v>-7.4399999999999995</v>
      </c>
      <c r="J3284" s="771">
        <f t="shared" si="202"/>
        <v>75.73</v>
      </c>
      <c r="K3284" s="887">
        <v>68.290000000000006</v>
      </c>
      <c r="L3284" s="772">
        <f t="shared" si="203"/>
        <v>84.929999999999993</v>
      </c>
    </row>
    <row r="3285" spans="2:12" ht="15.75" x14ac:dyDescent="0.25">
      <c r="B3285" s="893" t="s">
        <v>321</v>
      </c>
      <c r="C3285" s="892" t="s">
        <v>107</v>
      </c>
      <c r="D3285" s="891">
        <v>40877</v>
      </c>
      <c r="E3285" s="890">
        <v>179.68</v>
      </c>
      <c r="F3285" s="889"/>
      <c r="G3285" s="888">
        <v>20</v>
      </c>
      <c r="H3285" s="887">
        <f t="shared" si="201"/>
        <v>10</v>
      </c>
      <c r="I3285" s="887">
        <v>-8.76</v>
      </c>
      <c r="J3285" s="771">
        <f t="shared" si="202"/>
        <v>89.11</v>
      </c>
      <c r="K3285" s="887">
        <v>80.349999999999994</v>
      </c>
      <c r="L3285" s="772">
        <f t="shared" si="203"/>
        <v>99.330000000000013</v>
      </c>
    </row>
    <row r="3286" spans="2:12" ht="15.75" x14ac:dyDescent="0.25">
      <c r="B3286" s="893" t="s">
        <v>321</v>
      </c>
      <c r="C3286" s="892" t="s">
        <v>107</v>
      </c>
      <c r="D3286" s="891">
        <v>40877</v>
      </c>
      <c r="E3286" s="890">
        <v>2779.46</v>
      </c>
      <c r="F3286" s="889"/>
      <c r="G3286" s="888">
        <v>20</v>
      </c>
      <c r="H3286" s="887">
        <f t="shared" si="201"/>
        <v>10</v>
      </c>
      <c r="I3286" s="887">
        <v>-135.35999999999999</v>
      </c>
      <c r="J3286" s="771">
        <f t="shared" si="202"/>
        <v>1376.9699999999998</v>
      </c>
      <c r="K3286" s="887">
        <v>1241.6099999999999</v>
      </c>
      <c r="L3286" s="772">
        <f t="shared" si="203"/>
        <v>1537.8500000000001</v>
      </c>
    </row>
    <row r="3287" spans="2:12" ht="15.75" x14ac:dyDescent="0.25">
      <c r="B3287" s="893" t="s">
        <v>321</v>
      </c>
      <c r="C3287" s="892" t="s">
        <v>107</v>
      </c>
      <c r="D3287" s="891">
        <v>40877</v>
      </c>
      <c r="E3287" s="890">
        <v>142.01</v>
      </c>
      <c r="F3287" s="889"/>
      <c r="G3287" s="888">
        <v>20</v>
      </c>
      <c r="H3287" s="887">
        <f t="shared" si="201"/>
        <v>10</v>
      </c>
      <c r="I3287" s="887">
        <v>-6.9599999999999991</v>
      </c>
      <c r="J3287" s="771">
        <f t="shared" si="202"/>
        <v>70.539999999999992</v>
      </c>
      <c r="K3287" s="887">
        <v>63.58</v>
      </c>
      <c r="L3287" s="772">
        <f t="shared" si="203"/>
        <v>78.429999999999993</v>
      </c>
    </row>
    <row r="3288" spans="2:12" ht="15.75" x14ac:dyDescent="0.25">
      <c r="B3288" s="893" t="s">
        <v>321</v>
      </c>
      <c r="C3288" s="892" t="s">
        <v>107</v>
      </c>
      <c r="D3288" s="891">
        <v>40877</v>
      </c>
      <c r="E3288" s="890">
        <v>712.34</v>
      </c>
      <c r="F3288" s="889"/>
      <c r="G3288" s="888">
        <v>20</v>
      </c>
      <c r="H3288" s="887">
        <f t="shared" si="201"/>
        <v>10</v>
      </c>
      <c r="I3288" s="887">
        <v>-34.68</v>
      </c>
      <c r="J3288" s="771">
        <f t="shared" si="202"/>
        <v>352.95</v>
      </c>
      <c r="K3288" s="887">
        <v>318.27</v>
      </c>
      <c r="L3288" s="772">
        <f t="shared" si="203"/>
        <v>394.07000000000005</v>
      </c>
    </row>
    <row r="3289" spans="2:12" ht="15.75" x14ac:dyDescent="0.25">
      <c r="B3289" s="893" t="s">
        <v>321</v>
      </c>
      <c r="C3289" s="892" t="s">
        <v>107</v>
      </c>
      <c r="D3289" s="891">
        <v>40877</v>
      </c>
      <c r="E3289" s="890">
        <v>154.81</v>
      </c>
      <c r="F3289" s="889"/>
      <c r="G3289" s="888">
        <v>20</v>
      </c>
      <c r="H3289" s="887">
        <f t="shared" si="201"/>
        <v>10</v>
      </c>
      <c r="I3289" s="887">
        <v>-7.5600000000000005</v>
      </c>
      <c r="J3289" s="771">
        <f t="shared" si="202"/>
        <v>76.91</v>
      </c>
      <c r="K3289" s="887">
        <v>69.349999999999994</v>
      </c>
      <c r="L3289" s="772">
        <f t="shared" si="203"/>
        <v>85.460000000000008</v>
      </c>
    </row>
    <row r="3290" spans="2:12" ht="15.75" x14ac:dyDescent="0.25">
      <c r="B3290" s="893" t="s">
        <v>321</v>
      </c>
      <c r="C3290" s="892" t="s">
        <v>107</v>
      </c>
      <c r="D3290" s="891">
        <v>40877</v>
      </c>
      <c r="E3290" s="890">
        <v>311.04000000000002</v>
      </c>
      <c r="F3290" s="889"/>
      <c r="G3290" s="888">
        <v>20</v>
      </c>
      <c r="H3290" s="887">
        <f t="shared" si="201"/>
        <v>10</v>
      </c>
      <c r="I3290" s="887">
        <v>-15.120000000000001</v>
      </c>
      <c r="J3290" s="771">
        <f t="shared" si="202"/>
        <v>153.88</v>
      </c>
      <c r="K3290" s="887">
        <v>138.76</v>
      </c>
      <c r="L3290" s="772">
        <f t="shared" si="203"/>
        <v>172.28000000000003</v>
      </c>
    </row>
    <row r="3291" spans="2:12" ht="15.75" x14ac:dyDescent="0.25">
      <c r="B3291" s="893" t="s">
        <v>321</v>
      </c>
      <c r="C3291" s="892" t="s">
        <v>107</v>
      </c>
      <c r="D3291" s="891">
        <v>40877</v>
      </c>
      <c r="E3291" s="890">
        <v>155.82</v>
      </c>
      <c r="F3291" s="889"/>
      <c r="G3291" s="888">
        <v>20</v>
      </c>
      <c r="H3291" s="887">
        <f t="shared" si="201"/>
        <v>10</v>
      </c>
      <c r="I3291" s="887">
        <v>-7.5600000000000005</v>
      </c>
      <c r="J3291" s="771">
        <f t="shared" si="202"/>
        <v>76.960000000000008</v>
      </c>
      <c r="K3291" s="887">
        <v>69.400000000000006</v>
      </c>
      <c r="L3291" s="772">
        <f t="shared" si="203"/>
        <v>86.419999999999987</v>
      </c>
    </row>
    <row r="3292" spans="2:12" ht="15.75" x14ac:dyDescent="0.25">
      <c r="B3292" s="893" t="s">
        <v>321</v>
      </c>
      <c r="C3292" s="892" t="s">
        <v>107</v>
      </c>
      <c r="D3292" s="891">
        <v>40877</v>
      </c>
      <c r="E3292" s="890">
        <v>327.69</v>
      </c>
      <c r="F3292" s="889"/>
      <c r="G3292" s="888">
        <v>20</v>
      </c>
      <c r="H3292" s="887">
        <f t="shared" si="201"/>
        <v>10</v>
      </c>
      <c r="I3292" s="887">
        <v>-15.96</v>
      </c>
      <c r="J3292" s="771">
        <f t="shared" si="202"/>
        <v>162.39000000000001</v>
      </c>
      <c r="K3292" s="887">
        <v>146.43</v>
      </c>
      <c r="L3292" s="772">
        <f t="shared" si="203"/>
        <v>181.26</v>
      </c>
    </row>
    <row r="3293" spans="2:12" ht="15.75" x14ac:dyDescent="0.25">
      <c r="B3293" s="893" t="s">
        <v>321</v>
      </c>
      <c r="C3293" s="892" t="s">
        <v>107</v>
      </c>
      <c r="D3293" s="891">
        <v>40877</v>
      </c>
      <c r="E3293" s="890">
        <v>434.16</v>
      </c>
      <c r="F3293" s="889"/>
      <c r="G3293" s="888">
        <v>20</v>
      </c>
      <c r="H3293" s="887">
        <f t="shared" si="201"/>
        <v>10</v>
      </c>
      <c r="I3293" s="887">
        <v>-21.12</v>
      </c>
      <c r="J3293" s="771">
        <f t="shared" si="202"/>
        <v>214.96</v>
      </c>
      <c r="K3293" s="887">
        <v>193.84</v>
      </c>
      <c r="L3293" s="772">
        <f t="shared" si="203"/>
        <v>240.32000000000002</v>
      </c>
    </row>
    <row r="3294" spans="2:12" ht="15.75" x14ac:dyDescent="0.25">
      <c r="B3294" s="893" t="s">
        <v>321</v>
      </c>
      <c r="C3294" s="892" t="s">
        <v>107</v>
      </c>
      <c r="D3294" s="891">
        <v>40877</v>
      </c>
      <c r="E3294" s="890">
        <v>1151.18</v>
      </c>
      <c r="F3294" s="889"/>
      <c r="G3294" s="888">
        <v>20</v>
      </c>
      <c r="H3294" s="887">
        <f t="shared" si="201"/>
        <v>10</v>
      </c>
      <c r="I3294" s="887">
        <v>-56.04</v>
      </c>
      <c r="J3294" s="771">
        <f t="shared" si="202"/>
        <v>570.33999999999992</v>
      </c>
      <c r="K3294" s="887">
        <v>514.29999999999995</v>
      </c>
      <c r="L3294" s="772">
        <f t="shared" si="203"/>
        <v>636.88000000000011</v>
      </c>
    </row>
    <row r="3295" spans="2:12" ht="15.75" x14ac:dyDescent="0.25">
      <c r="B3295" s="893" t="s">
        <v>321</v>
      </c>
      <c r="C3295" s="892" t="s">
        <v>107</v>
      </c>
      <c r="D3295" s="891">
        <v>40908</v>
      </c>
      <c r="E3295" s="890">
        <v>60.03</v>
      </c>
      <c r="F3295" s="889"/>
      <c r="G3295" s="888">
        <v>20</v>
      </c>
      <c r="H3295" s="887">
        <f t="shared" si="201"/>
        <v>10</v>
      </c>
      <c r="I3295" s="887">
        <v>-3</v>
      </c>
      <c r="J3295" s="771">
        <f t="shared" si="202"/>
        <v>29.14</v>
      </c>
      <c r="K3295" s="887">
        <v>26.14</v>
      </c>
      <c r="L3295" s="772">
        <f t="shared" si="203"/>
        <v>33.89</v>
      </c>
    </row>
    <row r="3296" spans="2:12" ht="15.75" x14ac:dyDescent="0.25">
      <c r="B3296" s="893" t="s">
        <v>321</v>
      </c>
      <c r="C3296" s="892" t="s">
        <v>107</v>
      </c>
      <c r="D3296" s="891">
        <v>40908</v>
      </c>
      <c r="E3296" s="890">
        <v>155</v>
      </c>
      <c r="F3296" s="889"/>
      <c r="G3296" s="888">
        <v>20</v>
      </c>
      <c r="H3296" s="887">
        <f t="shared" si="201"/>
        <v>10</v>
      </c>
      <c r="I3296" s="887">
        <v>-7.5600000000000005</v>
      </c>
      <c r="J3296" s="771">
        <f t="shared" si="202"/>
        <v>75.66</v>
      </c>
      <c r="K3296" s="887">
        <v>68.099999999999994</v>
      </c>
      <c r="L3296" s="772">
        <f t="shared" si="203"/>
        <v>86.9</v>
      </c>
    </row>
    <row r="3297" spans="2:12" ht="15.75" x14ac:dyDescent="0.25">
      <c r="B3297" s="893" t="s">
        <v>321</v>
      </c>
      <c r="C3297" s="892" t="s">
        <v>107</v>
      </c>
      <c r="D3297" s="891">
        <v>40908</v>
      </c>
      <c r="E3297" s="890">
        <v>4678.7700000000004</v>
      </c>
      <c r="F3297" s="889"/>
      <c r="G3297" s="888">
        <v>20</v>
      </c>
      <c r="H3297" s="887">
        <f t="shared" si="201"/>
        <v>10</v>
      </c>
      <c r="I3297" s="887">
        <v>-227.76</v>
      </c>
      <c r="J3297" s="771">
        <f t="shared" si="202"/>
        <v>2280.0500000000002</v>
      </c>
      <c r="K3297" s="887">
        <v>2052.29</v>
      </c>
      <c r="L3297" s="772">
        <f t="shared" si="203"/>
        <v>2626.4800000000005</v>
      </c>
    </row>
    <row r="3298" spans="2:12" ht="15.75" x14ac:dyDescent="0.25">
      <c r="B3298" s="893" t="s">
        <v>321</v>
      </c>
      <c r="C3298" s="892" t="s">
        <v>107</v>
      </c>
      <c r="D3298" s="891">
        <v>40908</v>
      </c>
      <c r="E3298" s="890">
        <v>260.82</v>
      </c>
      <c r="F3298" s="889"/>
      <c r="G3298" s="888">
        <v>20</v>
      </c>
      <c r="H3298" s="887">
        <f t="shared" si="201"/>
        <v>10</v>
      </c>
      <c r="I3298" s="887">
        <v>-12.72</v>
      </c>
      <c r="J3298" s="771">
        <f t="shared" si="202"/>
        <v>127.28999999999999</v>
      </c>
      <c r="K3298" s="887">
        <v>114.57</v>
      </c>
      <c r="L3298" s="772">
        <f t="shared" si="203"/>
        <v>146.25</v>
      </c>
    </row>
    <row r="3299" spans="2:12" ht="15.75" x14ac:dyDescent="0.25">
      <c r="B3299" s="893" t="s">
        <v>321</v>
      </c>
      <c r="C3299" s="892" t="s">
        <v>107</v>
      </c>
      <c r="D3299" s="891">
        <v>40908</v>
      </c>
      <c r="E3299" s="890">
        <v>308.18</v>
      </c>
      <c r="F3299" s="889"/>
      <c r="G3299" s="888">
        <v>20</v>
      </c>
      <c r="H3299" s="887">
        <f t="shared" si="201"/>
        <v>10</v>
      </c>
      <c r="I3299" s="887">
        <v>-15</v>
      </c>
      <c r="J3299" s="771">
        <f t="shared" si="202"/>
        <v>150.16</v>
      </c>
      <c r="K3299" s="887">
        <v>135.16</v>
      </c>
      <c r="L3299" s="772">
        <f t="shared" si="203"/>
        <v>173.02</v>
      </c>
    </row>
    <row r="3300" spans="2:12" ht="15.75" x14ac:dyDescent="0.25">
      <c r="B3300" s="893" t="s">
        <v>321</v>
      </c>
      <c r="C3300" s="892" t="s">
        <v>107</v>
      </c>
      <c r="D3300" s="891">
        <v>40908</v>
      </c>
      <c r="E3300" s="890">
        <v>348.5</v>
      </c>
      <c r="F3300" s="889"/>
      <c r="G3300" s="888">
        <v>20</v>
      </c>
      <c r="H3300" s="887">
        <f t="shared" si="201"/>
        <v>10</v>
      </c>
      <c r="I3300" s="887">
        <v>-17.04</v>
      </c>
      <c r="J3300" s="771">
        <f t="shared" si="202"/>
        <v>169.73</v>
      </c>
      <c r="K3300" s="887">
        <v>152.69</v>
      </c>
      <c r="L3300" s="772">
        <f t="shared" si="203"/>
        <v>195.81</v>
      </c>
    </row>
    <row r="3301" spans="2:12" ht="15.75" x14ac:dyDescent="0.25">
      <c r="B3301" s="893" t="s">
        <v>321</v>
      </c>
      <c r="C3301" s="892" t="s">
        <v>107</v>
      </c>
      <c r="D3301" s="891">
        <v>40908</v>
      </c>
      <c r="E3301" s="890">
        <v>1639.33</v>
      </c>
      <c r="F3301" s="889"/>
      <c r="G3301" s="888">
        <v>20</v>
      </c>
      <c r="H3301" s="887">
        <f t="shared" si="201"/>
        <v>10</v>
      </c>
      <c r="I3301" s="887">
        <v>-79.800000000000011</v>
      </c>
      <c r="J3301" s="771">
        <f t="shared" si="202"/>
        <v>798.8599999999999</v>
      </c>
      <c r="K3301" s="887">
        <v>719.06</v>
      </c>
      <c r="L3301" s="772">
        <f t="shared" si="203"/>
        <v>920.27</v>
      </c>
    </row>
    <row r="3302" spans="2:12" ht="15.75" x14ac:dyDescent="0.25">
      <c r="B3302" s="893" t="s">
        <v>321</v>
      </c>
      <c r="C3302" s="892" t="s">
        <v>107</v>
      </c>
      <c r="D3302" s="891">
        <v>40908</v>
      </c>
      <c r="E3302" s="890">
        <v>120.99</v>
      </c>
      <c r="F3302" s="889"/>
      <c r="G3302" s="888">
        <v>20</v>
      </c>
      <c r="H3302" s="887">
        <f t="shared" si="201"/>
        <v>10</v>
      </c>
      <c r="I3302" s="887">
        <v>-5.88</v>
      </c>
      <c r="J3302" s="771">
        <f t="shared" si="202"/>
        <v>58.89</v>
      </c>
      <c r="K3302" s="887">
        <v>53.01</v>
      </c>
      <c r="L3302" s="772">
        <f t="shared" si="203"/>
        <v>67.97999999999999</v>
      </c>
    </row>
    <row r="3303" spans="2:12" ht="15.75" x14ac:dyDescent="0.25">
      <c r="B3303" s="893" t="s">
        <v>321</v>
      </c>
      <c r="C3303" s="892" t="s">
        <v>107</v>
      </c>
      <c r="D3303" s="891">
        <v>40908</v>
      </c>
      <c r="E3303" s="890">
        <v>1266.7</v>
      </c>
      <c r="F3303" s="889"/>
      <c r="G3303" s="888">
        <v>20</v>
      </c>
      <c r="H3303" s="887">
        <f t="shared" si="201"/>
        <v>10</v>
      </c>
      <c r="I3303" s="887">
        <v>-61.679999999999993</v>
      </c>
      <c r="J3303" s="771">
        <f t="shared" si="202"/>
        <v>617.44999999999993</v>
      </c>
      <c r="K3303" s="887">
        <v>555.77</v>
      </c>
      <c r="L3303" s="772">
        <f t="shared" si="203"/>
        <v>710.93000000000006</v>
      </c>
    </row>
    <row r="3304" spans="2:12" ht="15.75" x14ac:dyDescent="0.25">
      <c r="B3304" s="893" t="s">
        <v>321</v>
      </c>
      <c r="C3304" s="892" t="s">
        <v>107</v>
      </c>
      <c r="D3304" s="891">
        <v>40908</v>
      </c>
      <c r="E3304" s="890">
        <v>376.31</v>
      </c>
      <c r="F3304" s="889"/>
      <c r="G3304" s="888">
        <v>20</v>
      </c>
      <c r="H3304" s="887">
        <f t="shared" si="201"/>
        <v>10</v>
      </c>
      <c r="I3304" s="887">
        <v>-18.36</v>
      </c>
      <c r="J3304" s="771">
        <f t="shared" si="202"/>
        <v>183.61</v>
      </c>
      <c r="K3304" s="887">
        <v>165.25</v>
      </c>
      <c r="L3304" s="772">
        <f t="shared" si="203"/>
        <v>211.06</v>
      </c>
    </row>
    <row r="3305" spans="2:12" ht="15.75" x14ac:dyDescent="0.25">
      <c r="B3305" s="893" t="s">
        <v>321</v>
      </c>
      <c r="C3305" s="892" t="s">
        <v>107</v>
      </c>
      <c r="D3305" s="891">
        <v>40908</v>
      </c>
      <c r="E3305" s="890">
        <v>475.33</v>
      </c>
      <c r="F3305" s="889"/>
      <c r="G3305" s="888">
        <v>20</v>
      </c>
      <c r="H3305" s="887">
        <f t="shared" si="201"/>
        <v>10</v>
      </c>
      <c r="I3305" s="887">
        <v>-23.16</v>
      </c>
      <c r="J3305" s="771">
        <f t="shared" si="202"/>
        <v>231.81</v>
      </c>
      <c r="K3305" s="887">
        <v>208.65</v>
      </c>
      <c r="L3305" s="772">
        <f t="shared" si="203"/>
        <v>266.67999999999995</v>
      </c>
    </row>
    <row r="3306" spans="2:12" ht="15.75" x14ac:dyDescent="0.25">
      <c r="B3306" s="893" t="s">
        <v>321</v>
      </c>
      <c r="C3306" s="892" t="s">
        <v>107</v>
      </c>
      <c r="D3306" s="891">
        <v>40908</v>
      </c>
      <c r="E3306" s="890">
        <v>497.95</v>
      </c>
      <c r="F3306" s="889"/>
      <c r="G3306" s="888">
        <v>20</v>
      </c>
      <c r="H3306" s="887">
        <f t="shared" si="201"/>
        <v>10</v>
      </c>
      <c r="I3306" s="887">
        <v>-24.240000000000002</v>
      </c>
      <c r="J3306" s="771">
        <f t="shared" si="202"/>
        <v>242.68</v>
      </c>
      <c r="K3306" s="887">
        <v>218.44</v>
      </c>
      <c r="L3306" s="772">
        <f t="shared" si="203"/>
        <v>279.51</v>
      </c>
    </row>
    <row r="3307" spans="2:12" ht="15.75" x14ac:dyDescent="0.25">
      <c r="B3307" s="893" t="s">
        <v>321</v>
      </c>
      <c r="C3307" s="892" t="s">
        <v>107</v>
      </c>
      <c r="D3307" s="891">
        <v>40908</v>
      </c>
      <c r="E3307" s="890">
        <v>497.95</v>
      </c>
      <c r="F3307" s="889"/>
      <c r="G3307" s="888">
        <v>20</v>
      </c>
      <c r="H3307" s="887">
        <f t="shared" si="201"/>
        <v>10</v>
      </c>
      <c r="I3307" s="887">
        <v>-24.240000000000002</v>
      </c>
      <c r="J3307" s="771">
        <f t="shared" si="202"/>
        <v>242.68</v>
      </c>
      <c r="K3307" s="887">
        <v>218.44</v>
      </c>
      <c r="L3307" s="772">
        <f t="shared" si="203"/>
        <v>279.51</v>
      </c>
    </row>
    <row r="3308" spans="2:12" ht="15.75" x14ac:dyDescent="0.25">
      <c r="B3308" s="893" t="s">
        <v>321</v>
      </c>
      <c r="C3308" s="892" t="s">
        <v>107</v>
      </c>
      <c r="D3308" s="891">
        <v>40908</v>
      </c>
      <c r="E3308" s="890">
        <v>4996.3999999999996</v>
      </c>
      <c r="F3308" s="889"/>
      <c r="G3308" s="888">
        <v>20</v>
      </c>
      <c r="H3308" s="887">
        <f t="shared" si="201"/>
        <v>10</v>
      </c>
      <c r="I3308" s="887">
        <v>-243.24</v>
      </c>
      <c r="J3308" s="771">
        <f t="shared" si="202"/>
        <v>2434.9899999999998</v>
      </c>
      <c r="K3308" s="887">
        <v>2191.75</v>
      </c>
      <c r="L3308" s="772">
        <f t="shared" si="203"/>
        <v>2804.6499999999996</v>
      </c>
    </row>
    <row r="3309" spans="2:12" ht="15.75" x14ac:dyDescent="0.25">
      <c r="B3309" s="893" t="s">
        <v>321</v>
      </c>
      <c r="C3309" s="892" t="s">
        <v>107</v>
      </c>
      <c r="D3309" s="891">
        <v>40908</v>
      </c>
      <c r="E3309" s="890">
        <v>209.31</v>
      </c>
      <c r="F3309" s="889"/>
      <c r="G3309" s="888">
        <v>20</v>
      </c>
      <c r="H3309" s="887">
        <f t="shared" si="201"/>
        <v>10</v>
      </c>
      <c r="I3309" s="887">
        <v>-10.199999999999999</v>
      </c>
      <c r="J3309" s="771">
        <f t="shared" si="202"/>
        <v>102.11</v>
      </c>
      <c r="K3309" s="887">
        <v>91.91</v>
      </c>
      <c r="L3309" s="772">
        <f t="shared" si="203"/>
        <v>117.4</v>
      </c>
    </row>
    <row r="3310" spans="2:12" ht="15.75" x14ac:dyDescent="0.25">
      <c r="B3310" s="893" t="s">
        <v>321</v>
      </c>
      <c r="C3310" s="892" t="s">
        <v>107</v>
      </c>
      <c r="D3310" s="891">
        <v>40908</v>
      </c>
      <c r="E3310" s="890">
        <v>640.69000000000005</v>
      </c>
      <c r="F3310" s="889"/>
      <c r="G3310" s="888">
        <v>20</v>
      </c>
      <c r="H3310" s="887">
        <f t="shared" si="201"/>
        <v>10</v>
      </c>
      <c r="I3310" s="887">
        <v>-31.200000000000003</v>
      </c>
      <c r="J3310" s="771">
        <f t="shared" si="202"/>
        <v>312.28999999999996</v>
      </c>
      <c r="K3310" s="887">
        <v>281.08999999999997</v>
      </c>
      <c r="L3310" s="772">
        <f t="shared" si="203"/>
        <v>359.60000000000008</v>
      </c>
    </row>
    <row r="3311" spans="2:12" ht="15.75" x14ac:dyDescent="0.25">
      <c r="B3311" s="893" t="s">
        <v>321</v>
      </c>
      <c r="C3311" s="892" t="s">
        <v>107</v>
      </c>
      <c r="D3311" s="891">
        <v>40908</v>
      </c>
      <c r="E3311" s="890">
        <v>6420.23</v>
      </c>
      <c r="F3311" s="889"/>
      <c r="G3311" s="888">
        <v>20</v>
      </c>
      <c r="H3311" s="887">
        <f t="shared" si="201"/>
        <v>10</v>
      </c>
      <c r="I3311" s="887">
        <v>-312.60000000000002</v>
      </c>
      <c r="J3311" s="771">
        <f t="shared" si="202"/>
        <v>3128.33</v>
      </c>
      <c r="K3311" s="887">
        <v>2815.73</v>
      </c>
      <c r="L3311" s="772">
        <f t="shared" si="203"/>
        <v>3604.4999999999995</v>
      </c>
    </row>
    <row r="3312" spans="2:12" ht="15.75" x14ac:dyDescent="0.25">
      <c r="B3312" s="893" t="s">
        <v>321</v>
      </c>
      <c r="C3312" s="892" t="s">
        <v>107</v>
      </c>
      <c r="D3312" s="891">
        <v>40908</v>
      </c>
      <c r="E3312" s="890">
        <v>151.57</v>
      </c>
      <c r="F3312" s="889"/>
      <c r="G3312" s="888">
        <v>20</v>
      </c>
      <c r="H3312" s="887">
        <f t="shared" si="201"/>
        <v>10</v>
      </c>
      <c r="I3312" s="887">
        <v>-7.4399999999999995</v>
      </c>
      <c r="J3312" s="771">
        <f t="shared" si="202"/>
        <v>73.899999999999991</v>
      </c>
      <c r="K3312" s="887">
        <v>66.459999999999994</v>
      </c>
      <c r="L3312" s="772">
        <f t="shared" si="203"/>
        <v>85.11</v>
      </c>
    </row>
    <row r="3313" spans="2:12" ht="15.75" x14ac:dyDescent="0.25">
      <c r="B3313" s="893" t="s">
        <v>321</v>
      </c>
      <c r="C3313" s="892" t="s">
        <v>107</v>
      </c>
      <c r="D3313" s="891">
        <v>40908</v>
      </c>
      <c r="E3313" s="890">
        <v>13266.86</v>
      </c>
      <c r="F3313" s="889"/>
      <c r="G3313" s="888">
        <v>20</v>
      </c>
      <c r="H3313" s="887">
        <f t="shared" si="201"/>
        <v>10</v>
      </c>
      <c r="I3313" s="887">
        <v>-645.84</v>
      </c>
      <c r="J3313" s="771">
        <f t="shared" si="202"/>
        <v>6464.93</v>
      </c>
      <c r="K3313" s="887">
        <v>5819.09</v>
      </c>
      <c r="L3313" s="772">
        <f t="shared" si="203"/>
        <v>7447.77</v>
      </c>
    </row>
    <row r="3314" spans="2:12" ht="15.75" x14ac:dyDescent="0.25">
      <c r="B3314" s="893" t="s">
        <v>321</v>
      </c>
      <c r="C3314" s="892" t="s">
        <v>107</v>
      </c>
      <c r="D3314" s="891">
        <v>40908</v>
      </c>
      <c r="E3314" s="890">
        <v>155.93</v>
      </c>
      <c r="F3314" s="889"/>
      <c r="G3314" s="888">
        <v>20</v>
      </c>
      <c r="H3314" s="887">
        <f t="shared" si="201"/>
        <v>10</v>
      </c>
      <c r="I3314" s="887">
        <v>-7.5600000000000005</v>
      </c>
      <c r="J3314" s="771">
        <f t="shared" si="202"/>
        <v>75.7</v>
      </c>
      <c r="K3314" s="887">
        <v>68.14</v>
      </c>
      <c r="L3314" s="772">
        <f t="shared" si="203"/>
        <v>87.79</v>
      </c>
    </row>
    <row r="3315" spans="2:12" ht="15.75" x14ac:dyDescent="0.25">
      <c r="B3315" s="893" t="s">
        <v>321</v>
      </c>
      <c r="C3315" s="892" t="s">
        <v>107</v>
      </c>
      <c r="D3315" s="891">
        <v>40908</v>
      </c>
      <c r="E3315" s="890">
        <v>566.92999999999995</v>
      </c>
      <c r="F3315" s="889"/>
      <c r="G3315" s="888">
        <v>20</v>
      </c>
      <c r="H3315" s="887">
        <f t="shared" si="201"/>
        <v>10</v>
      </c>
      <c r="I3315" s="887">
        <v>-27.6</v>
      </c>
      <c r="J3315" s="771">
        <f t="shared" si="202"/>
        <v>276.31</v>
      </c>
      <c r="K3315" s="887">
        <v>248.71</v>
      </c>
      <c r="L3315" s="772">
        <f t="shared" si="203"/>
        <v>318.21999999999991</v>
      </c>
    </row>
    <row r="3316" spans="2:12" ht="15.75" x14ac:dyDescent="0.25">
      <c r="B3316" s="893" t="s">
        <v>321</v>
      </c>
      <c r="C3316" s="892" t="s">
        <v>107</v>
      </c>
      <c r="D3316" s="891">
        <v>40908</v>
      </c>
      <c r="E3316" s="890">
        <v>1856.12</v>
      </c>
      <c r="F3316" s="889"/>
      <c r="G3316" s="888">
        <v>20</v>
      </c>
      <c r="H3316" s="887">
        <f t="shared" si="201"/>
        <v>10</v>
      </c>
      <c r="I3316" s="887">
        <v>-90.36</v>
      </c>
      <c r="J3316" s="771">
        <f t="shared" si="202"/>
        <v>904.57</v>
      </c>
      <c r="K3316" s="887">
        <v>814.21</v>
      </c>
      <c r="L3316" s="772">
        <f t="shared" si="203"/>
        <v>1041.9099999999999</v>
      </c>
    </row>
    <row r="3317" spans="2:12" ht="15.75" x14ac:dyDescent="0.25">
      <c r="B3317" s="893" t="s">
        <v>321</v>
      </c>
      <c r="C3317" s="892" t="s">
        <v>107</v>
      </c>
      <c r="D3317" s="891">
        <v>40908</v>
      </c>
      <c r="E3317" s="890">
        <v>717.07</v>
      </c>
      <c r="F3317" s="889"/>
      <c r="G3317" s="888">
        <v>20</v>
      </c>
      <c r="H3317" s="887">
        <f t="shared" si="201"/>
        <v>10</v>
      </c>
      <c r="I3317" s="887">
        <v>-34.92</v>
      </c>
      <c r="J3317" s="771">
        <f t="shared" si="202"/>
        <v>349.53000000000003</v>
      </c>
      <c r="K3317" s="887">
        <v>314.61</v>
      </c>
      <c r="L3317" s="772">
        <f t="shared" si="203"/>
        <v>402.46000000000004</v>
      </c>
    </row>
    <row r="3318" spans="2:12" ht="15.75" x14ac:dyDescent="0.25">
      <c r="B3318" s="893" t="s">
        <v>321</v>
      </c>
      <c r="C3318" s="892" t="s">
        <v>107</v>
      </c>
      <c r="D3318" s="891">
        <v>40908</v>
      </c>
      <c r="E3318" s="890">
        <v>1490.45</v>
      </c>
      <c r="F3318" s="889"/>
      <c r="G3318" s="888">
        <v>20</v>
      </c>
      <c r="H3318" s="887">
        <f t="shared" si="201"/>
        <v>10</v>
      </c>
      <c r="I3318" s="887">
        <v>-72.599999999999994</v>
      </c>
      <c r="J3318" s="771">
        <f t="shared" si="202"/>
        <v>726.45</v>
      </c>
      <c r="K3318" s="887">
        <v>653.85</v>
      </c>
      <c r="L3318" s="772">
        <f t="shared" si="203"/>
        <v>836.6</v>
      </c>
    </row>
    <row r="3319" spans="2:12" ht="15.75" x14ac:dyDescent="0.25">
      <c r="B3319" s="893" t="s">
        <v>321</v>
      </c>
      <c r="C3319" s="892" t="s">
        <v>107</v>
      </c>
      <c r="D3319" s="891">
        <v>40908</v>
      </c>
      <c r="E3319" s="890">
        <v>2325.56</v>
      </c>
      <c r="F3319" s="889"/>
      <c r="G3319" s="888">
        <v>20</v>
      </c>
      <c r="H3319" s="887">
        <f t="shared" si="201"/>
        <v>10</v>
      </c>
      <c r="I3319" s="887">
        <v>-113.28</v>
      </c>
      <c r="J3319" s="771">
        <f t="shared" si="202"/>
        <v>1133.0899999999999</v>
      </c>
      <c r="K3319" s="887">
        <v>1019.81</v>
      </c>
      <c r="L3319" s="772">
        <f t="shared" si="203"/>
        <v>1305.75</v>
      </c>
    </row>
    <row r="3320" spans="2:12" ht="15.75" x14ac:dyDescent="0.25">
      <c r="B3320" s="893" t="s">
        <v>321</v>
      </c>
      <c r="C3320" s="892" t="s">
        <v>107</v>
      </c>
      <c r="D3320" s="891">
        <v>40908</v>
      </c>
      <c r="E3320" s="890">
        <v>2109.83</v>
      </c>
      <c r="F3320" s="889"/>
      <c r="G3320" s="888">
        <v>20</v>
      </c>
      <c r="H3320" s="887">
        <f t="shared" si="201"/>
        <v>10</v>
      </c>
      <c r="I3320" s="887">
        <v>-102.72</v>
      </c>
      <c r="J3320" s="771">
        <f t="shared" si="202"/>
        <v>1028.27</v>
      </c>
      <c r="K3320" s="887">
        <v>925.55</v>
      </c>
      <c r="L3320" s="772">
        <f t="shared" si="203"/>
        <v>1184.28</v>
      </c>
    </row>
    <row r="3321" spans="2:12" ht="15.75" x14ac:dyDescent="0.25">
      <c r="B3321" s="893" t="s">
        <v>321</v>
      </c>
      <c r="C3321" s="892" t="s">
        <v>107</v>
      </c>
      <c r="D3321" s="891">
        <v>40908</v>
      </c>
      <c r="E3321" s="890">
        <v>3497.81</v>
      </c>
      <c r="F3321" s="889"/>
      <c r="G3321" s="888">
        <v>20</v>
      </c>
      <c r="H3321" s="887">
        <f t="shared" si="201"/>
        <v>10</v>
      </c>
      <c r="I3321" s="887">
        <v>-170.28</v>
      </c>
      <c r="J3321" s="771">
        <f t="shared" si="202"/>
        <v>1704.62</v>
      </c>
      <c r="K3321" s="887">
        <v>1534.34</v>
      </c>
      <c r="L3321" s="772">
        <f t="shared" si="203"/>
        <v>1963.47</v>
      </c>
    </row>
    <row r="3322" spans="2:12" ht="15.75" x14ac:dyDescent="0.25">
      <c r="B3322" s="893" t="s">
        <v>321</v>
      </c>
      <c r="C3322" s="892" t="s">
        <v>107</v>
      </c>
      <c r="D3322" s="891">
        <v>40908</v>
      </c>
      <c r="E3322" s="890">
        <v>120.85</v>
      </c>
      <c r="F3322" s="889"/>
      <c r="G3322" s="888">
        <v>20</v>
      </c>
      <c r="H3322" s="887">
        <f t="shared" si="201"/>
        <v>10</v>
      </c>
      <c r="I3322" s="887">
        <v>-5.88</v>
      </c>
      <c r="J3322" s="771">
        <f t="shared" si="202"/>
        <v>58.88</v>
      </c>
      <c r="K3322" s="887">
        <v>53</v>
      </c>
      <c r="L3322" s="772">
        <f t="shared" si="203"/>
        <v>67.849999999999994</v>
      </c>
    </row>
    <row r="3323" spans="2:12" ht="15.75" x14ac:dyDescent="0.25">
      <c r="B3323" s="893" t="s">
        <v>321</v>
      </c>
      <c r="C3323" s="892" t="s">
        <v>107</v>
      </c>
      <c r="D3323" s="891">
        <v>40908</v>
      </c>
      <c r="E3323" s="890">
        <v>167.06</v>
      </c>
      <c r="F3323" s="889"/>
      <c r="G3323" s="888">
        <v>20</v>
      </c>
      <c r="H3323" s="887">
        <f t="shared" si="201"/>
        <v>10</v>
      </c>
      <c r="I3323" s="887">
        <v>-8.16</v>
      </c>
      <c r="J3323" s="771">
        <f t="shared" si="202"/>
        <v>81.649999999999991</v>
      </c>
      <c r="K3323" s="887">
        <v>73.489999999999995</v>
      </c>
      <c r="L3323" s="772">
        <f t="shared" si="203"/>
        <v>93.570000000000007</v>
      </c>
    </row>
    <row r="3324" spans="2:12" ht="15.75" x14ac:dyDescent="0.25">
      <c r="B3324" s="893" t="s">
        <v>321</v>
      </c>
      <c r="C3324" s="892" t="s">
        <v>107</v>
      </c>
      <c r="D3324" s="891">
        <v>40908</v>
      </c>
      <c r="E3324" s="890">
        <v>406.57</v>
      </c>
      <c r="F3324" s="889"/>
      <c r="G3324" s="888">
        <v>20</v>
      </c>
      <c r="H3324" s="887">
        <f t="shared" si="201"/>
        <v>10</v>
      </c>
      <c r="I3324" s="887">
        <v>-19.8</v>
      </c>
      <c r="J3324" s="771">
        <f t="shared" si="202"/>
        <v>198.18</v>
      </c>
      <c r="K3324" s="887">
        <v>178.38</v>
      </c>
      <c r="L3324" s="772">
        <f t="shared" si="203"/>
        <v>228.19</v>
      </c>
    </row>
    <row r="3325" spans="2:12" ht="15.75" x14ac:dyDescent="0.25">
      <c r="B3325" s="893" t="s">
        <v>321</v>
      </c>
      <c r="C3325" s="892" t="s">
        <v>107</v>
      </c>
      <c r="D3325" s="891">
        <v>40908</v>
      </c>
      <c r="E3325" s="890">
        <v>198.67</v>
      </c>
      <c r="F3325" s="889"/>
      <c r="G3325" s="888">
        <v>20</v>
      </c>
      <c r="H3325" s="887">
        <f t="shared" si="201"/>
        <v>10</v>
      </c>
      <c r="I3325" s="887">
        <v>-9.7200000000000006</v>
      </c>
      <c r="J3325" s="771">
        <f t="shared" si="202"/>
        <v>96.98</v>
      </c>
      <c r="K3325" s="887">
        <v>87.26</v>
      </c>
      <c r="L3325" s="772">
        <f t="shared" si="203"/>
        <v>111.40999999999998</v>
      </c>
    </row>
    <row r="3326" spans="2:12" ht="15.75" x14ac:dyDescent="0.25">
      <c r="B3326" s="893" t="s">
        <v>321</v>
      </c>
      <c r="C3326" s="892" t="s">
        <v>107</v>
      </c>
      <c r="D3326" s="891">
        <v>40908</v>
      </c>
      <c r="E3326" s="890">
        <v>282.83999999999997</v>
      </c>
      <c r="F3326" s="889"/>
      <c r="G3326" s="888">
        <v>20</v>
      </c>
      <c r="H3326" s="887">
        <f t="shared" si="201"/>
        <v>10</v>
      </c>
      <c r="I3326" s="887">
        <v>-13.8</v>
      </c>
      <c r="J3326" s="771">
        <f t="shared" si="202"/>
        <v>138.13</v>
      </c>
      <c r="K3326" s="887">
        <v>124.33</v>
      </c>
      <c r="L3326" s="772">
        <f t="shared" si="203"/>
        <v>158.51</v>
      </c>
    </row>
    <row r="3327" spans="2:12" ht="15.75" x14ac:dyDescent="0.25">
      <c r="B3327" s="893" t="s">
        <v>321</v>
      </c>
      <c r="C3327" s="892" t="s">
        <v>107</v>
      </c>
      <c r="D3327" s="891">
        <v>40908</v>
      </c>
      <c r="E3327" s="890">
        <v>155.85</v>
      </c>
      <c r="F3327" s="889"/>
      <c r="G3327" s="888">
        <v>20</v>
      </c>
      <c r="H3327" s="887">
        <f t="shared" si="201"/>
        <v>10</v>
      </c>
      <c r="I3327" s="887">
        <v>-7.5600000000000005</v>
      </c>
      <c r="J3327" s="771">
        <f t="shared" si="202"/>
        <v>75.7</v>
      </c>
      <c r="K3327" s="887">
        <v>68.14</v>
      </c>
      <c r="L3327" s="772">
        <f t="shared" si="203"/>
        <v>87.71</v>
      </c>
    </row>
    <row r="3328" spans="2:12" ht="15.75" x14ac:dyDescent="0.25">
      <c r="B3328" s="893" t="s">
        <v>321</v>
      </c>
      <c r="C3328" s="892" t="s">
        <v>107</v>
      </c>
      <c r="D3328" s="891">
        <v>40908</v>
      </c>
      <c r="E3328" s="890">
        <v>615.9</v>
      </c>
      <c r="F3328" s="889"/>
      <c r="G3328" s="888">
        <v>20</v>
      </c>
      <c r="H3328" s="887">
        <f t="shared" si="201"/>
        <v>10</v>
      </c>
      <c r="I3328" s="887">
        <v>-30</v>
      </c>
      <c r="J3328" s="771">
        <f t="shared" si="202"/>
        <v>300.29000000000002</v>
      </c>
      <c r="K3328" s="887">
        <v>270.29000000000002</v>
      </c>
      <c r="L3328" s="772">
        <f t="shared" si="203"/>
        <v>345.60999999999996</v>
      </c>
    </row>
    <row r="3329" spans="2:12" ht="15.75" x14ac:dyDescent="0.25">
      <c r="B3329" s="893" t="s">
        <v>321</v>
      </c>
      <c r="C3329" s="892" t="s">
        <v>107</v>
      </c>
      <c r="D3329" s="891">
        <v>40908</v>
      </c>
      <c r="E3329" s="890">
        <v>592</v>
      </c>
      <c r="F3329" s="889"/>
      <c r="G3329" s="888">
        <v>20</v>
      </c>
      <c r="H3329" s="887">
        <f t="shared" si="201"/>
        <v>10</v>
      </c>
      <c r="I3329" s="887">
        <v>-28.799999999999997</v>
      </c>
      <c r="J3329" s="771">
        <f t="shared" si="202"/>
        <v>288.33</v>
      </c>
      <c r="K3329" s="887">
        <v>259.52999999999997</v>
      </c>
      <c r="L3329" s="772">
        <f t="shared" si="203"/>
        <v>332.47</v>
      </c>
    </row>
    <row r="3330" spans="2:12" ht="15.75" x14ac:dyDescent="0.25">
      <c r="B3330" s="893" t="s">
        <v>321</v>
      </c>
      <c r="C3330" s="892" t="s">
        <v>107</v>
      </c>
      <c r="D3330" s="891">
        <v>40908</v>
      </c>
      <c r="E3330" s="890">
        <v>3958.57</v>
      </c>
      <c r="F3330" s="889"/>
      <c r="G3330" s="888">
        <v>20</v>
      </c>
      <c r="H3330" s="887">
        <f t="shared" si="201"/>
        <v>10</v>
      </c>
      <c r="I3330" s="887">
        <v>-192.71999999999997</v>
      </c>
      <c r="J3330" s="771">
        <f t="shared" si="202"/>
        <v>1929.24</v>
      </c>
      <c r="K3330" s="887">
        <v>1736.52</v>
      </c>
      <c r="L3330" s="772">
        <f t="shared" si="203"/>
        <v>2222.0500000000002</v>
      </c>
    </row>
    <row r="3331" spans="2:12" ht="15.75" x14ac:dyDescent="0.25">
      <c r="B3331" s="893" t="s">
        <v>321</v>
      </c>
      <c r="C3331" s="892" t="s">
        <v>107</v>
      </c>
      <c r="D3331" s="891">
        <v>40908</v>
      </c>
      <c r="E3331" s="890">
        <v>353.77</v>
      </c>
      <c r="F3331" s="889"/>
      <c r="G3331" s="888">
        <v>20</v>
      </c>
      <c r="H3331" s="887">
        <f t="shared" si="201"/>
        <v>10</v>
      </c>
      <c r="I3331" s="887">
        <v>-17.28</v>
      </c>
      <c r="J3331" s="771">
        <f t="shared" si="202"/>
        <v>172.46</v>
      </c>
      <c r="K3331" s="887">
        <v>155.18</v>
      </c>
      <c r="L3331" s="772">
        <f t="shared" si="203"/>
        <v>198.58999999999997</v>
      </c>
    </row>
    <row r="3332" spans="2:12" ht="15.75" x14ac:dyDescent="0.25">
      <c r="B3332" s="893" t="s">
        <v>321</v>
      </c>
      <c r="C3332" s="892" t="s">
        <v>107</v>
      </c>
      <c r="D3332" s="891">
        <v>40908</v>
      </c>
      <c r="E3332" s="890">
        <v>241.72</v>
      </c>
      <c r="F3332" s="889"/>
      <c r="G3332" s="888">
        <v>20</v>
      </c>
      <c r="H3332" s="887">
        <f t="shared" si="201"/>
        <v>10</v>
      </c>
      <c r="I3332" s="887">
        <v>-11.76</v>
      </c>
      <c r="J3332" s="771">
        <f t="shared" si="202"/>
        <v>117.72</v>
      </c>
      <c r="K3332" s="887">
        <v>105.96</v>
      </c>
      <c r="L3332" s="772">
        <f t="shared" si="203"/>
        <v>135.76</v>
      </c>
    </row>
    <row r="3333" spans="2:12" ht="15.75" x14ac:dyDescent="0.25">
      <c r="B3333" s="893" t="s">
        <v>321</v>
      </c>
      <c r="C3333" s="892" t="s">
        <v>107</v>
      </c>
      <c r="D3333" s="891">
        <v>40908</v>
      </c>
      <c r="E3333" s="890">
        <v>120.85</v>
      </c>
      <c r="F3333" s="889"/>
      <c r="G3333" s="888">
        <v>20</v>
      </c>
      <c r="H3333" s="887">
        <f t="shared" si="201"/>
        <v>10</v>
      </c>
      <c r="I3333" s="887">
        <v>-5.88</v>
      </c>
      <c r="J3333" s="771">
        <f t="shared" si="202"/>
        <v>58.88</v>
      </c>
      <c r="K3333" s="887">
        <v>53</v>
      </c>
      <c r="L3333" s="772">
        <f t="shared" si="203"/>
        <v>67.849999999999994</v>
      </c>
    </row>
    <row r="3334" spans="2:12" ht="15.75" x14ac:dyDescent="0.25">
      <c r="B3334" s="893" t="s">
        <v>321</v>
      </c>
      <c r="C3334" s="892" t="s">
        <v>107</v>
      </c>
      <c r="D3334" s="891">
        <v>40908</v>
      </c>
      <c r="E3334" s="890">
        <v>665.26</v>
      </c>
      <c r="F3334" s="889"/>
      <c r="G3334" s="888">
        <v>20</v>
      </c>
      <c r="H3334" s="887">
        <f t="shared" si="201"/>
        <v>10</v>
      </c>
      <c r="I3334" s="887">
        <v>-32.400000000000006</v>
      </c>
      <c r="J3334" s="771">
        <f t="shared" si="202"/>
        <v>324.34000000000003</v>
      </c>
      <c r="K3334" s="887">
        <v>291.94</v>
      </c>
      <c r="L3334" s="772">
        <f t="shared" si="203"/>
        <v>373.32</v>
      </c>
    </row>
    <row r="3335" spans="2:12" ht="15.75" x14ac:dyDescent="0.25">
      <c r="B3335" s="893" t="s">
        <v>321</v>
      </c>
      <c r="C3335" s="892" t="s">
        <v>107</v>
      </c>
      <c r="D3335" s="891">
        <v>40908</v>
      </c>
      <c r="E3335" s="890">
        <v>141.79</v>
      </c>
      <c r="F3335" s="889"/>
      <c r="G3335" s="888">
        <v>20</v>
      </c>
      <c r="H3335" s="887">
        <f t="shared" si="201"/>
        <v>10</v>
      </c>
      <c r="I3335" s="887">
        <v>-6.9599999999999991</v>
      </c>
      <c r="J3335" s="771">
        <f t="shared" si="202"/>
        <v>69.179999999999993</v>
      </c>
      <c r="K3335" s="887">
        <v>62.22</v>
      </c>
      <c r="L3335" s="772">
        <f t="shared" si="203"/>
        <v>79.569999999999993</v>
      </c>
    </row>
    <row r="3336" spans="2:12" ht="15.75" x14ac:dyDescent="0.25">
      <c r="B3336" s="893" t="s">
        <v>321</v>
      </c>
      <c r="C3336" s="892" t="s">
        <v>107</v>
      </c>
      <c r="D3336" s="891">
        <v>40908</v>
      </c>
      <c r="E3336" s="890">
        <v>153.71</v>
      </c>
      <c r="F3336" s="889"/>
      <c r="G3336" s="888">
        <v>20</v>
      </c>
      <c r="H3336" s="887">
        <f t="shared" ref="H3336:H3399" si="204">IF(E3336&lt;&gt;"",IF((TestEOY-D3336)/365&gt;G3336,G3336,ROUNDUP(((TestEOY-D3336)/365),0)),"")</f>
        <v>10</v>
      </c>
      <c r="I3336" s="887">
        <v>-7.5600000000000005</v>
      </c>
      <c r="J3336" s="771">
        <f t="shared" ref="J3336:J3399" si="205">K3336-I3336</f>
        <v>74.790000000000006</v>
      </c>
      <c r="K3336" s="887">
        <v>67.23</v>
      </c>
      <c r="L3336" s="772">
        <f t="shared" ref="L3336:L3399" si="206">IFERROR(IF(K3336&gt;E3336,0,(+E3336-K3336))-F3336,"")</f>
        <v>86.48</v>
      </c>
    </row>
    <row r="3337" spans="2:12" ht="15.75" x14ac:dyDescent="0.25">
      <c r="B3337" s="893" t="s">
        <v>321</v>
      </c>
      <c r="C3337" s="892" t="s">
        <v>107</v>
      </c>
      <c r="D3337" s="891">
        <v>40908</v>
      </c>
      <c r="E3337" s="890">
        <v>2100.15</v>
      </c>
      <c r="F3337" s="889"/>
      <c r="G3337" s="888">
        <v>20</v>
      </c>
      <c r="H3337" s="887">
        <f t="shared" si="204"/>
        <v>10</v>
      </c>
      <c r="I3337" s="887">
        <v>-102.24</v>
      </c>
      <c r="J3337" s="771">
        <f t="shared" si="205"/>
        <v>1023.48</v>
      </c>
      <c r="K3337" s="887">
        <v>921.24</v>
      </c>
      <c r="L3337" s="772">
        <f t="shared" si="206"/>
        <v>1178.9100000000001</v>
      </c>
    </row>
    <row r="3338" spans="2:12" ht="15.75" x14ac:dyDescent="0.25">
      <c r="B3338" s="893" t="s">
        <v>321</v>
      </c>
      <c r="C3338" s="892" t="s">
        <v>107</v>
      </c>
      <c r="D3338" s="891">
        <v>40908</v>
      </c>
      <c r="E3338" s="890">
        <v>1257.99</v>
      </c>
      <c r="F3338" s="889"/>
      <c r="G3338" s="888">
        <v>20</v>
      </c>
      <c r="H3338" s="887">
        <f t="shared" si="204"/>
        <v>10</v>
      </c>
      <c r="I3338" s="887">
        <v>-61.320000000000007</v>
      </c>
      <c r="J3338" s="771">
        <f t="shared" si="205"/>
        <v>612.82000000000005</v>
      </c>
      <c r="K3338" s="887">
        <v>551.5</v>
      </c>
      <c r="L3338" s="772">
        <f t="shared" si="206"/>
        <v>706.49</v>
      </c>
    </row>
    <row r="3339" spans="2:12" ht="15.75" x14ac:dyDescent="0.25">
      <c r="B3339" s="893" t="s">
        <v>321</v>
      </c>
      <c r="C3339" s="892" t="s">
        <v>107</v>
      </c>
      <c r="D3339" s="891">
        <v>40908</v>
      </c>
      <c r="E3339" s="890">
        <v>362.92</v>
      </c>
      <c r="F3339" s="889"/>
      <c r="G3339" s="888">
        <v>20</v>
      </c>
      <c r="H3339" s="887">
        <f t="shared" si="204"/>
        <v>10</v>
      </c>
      <c r="I3339" s="887">
        <v>-17.64</v>
      </c>
      <c r="J3339" s="771">
        <f t="shared" si="205"/>
        <v>176.62</v>
      </c>
      <c r="K3339" s="887">
        <v>158.97999999999999</v>
      </c>
      <c r="L3339" s="772">
        <f t="shared" si="206"/>
        <v>203.94000000000003</v>
      </c>
    </row>
    <row r="3340" spans="2:12" ht="15.75" x14ac:dyDescent="0.25">
      <c r="B3340" s="893" t="s">
        <v>321</v>
      </c>
      <c r="C3340" s="892" t="s">
        <v>107</v>
      </c>
      <c r="D3340" s="891">
        <v>40908</v>
      </c>
      <c r="E3340" s="890">
        <v>1937.76</v>
      </c>
      <c r="F3340" s="889"/>
      <c r="G3340" s="888">
        <v>20</v>
      </c>
      <c r="H3340" s="887">
        <f t="shared" si="204"/>
        <v>10</v>
      </c>
      <c r="I3340" s="887">
        <v>-94.320000000000007</v>
      </c>
      <c r="J3340" s="771">
        <f t="shared" si="205"/>
        <v>944.22</v>
      </c>
      <c r="K3340" s="887">
        <v>849.9</v>
      </c>
      <c r="L3340" s="772">
        <f t="shared" si="206"/>
        <v>1087.8600000000001</v>
      </c>
    </row>
    <row r="3341" spans="2:12" ht="15.75" x14ac:dyDescent="0.25">
      <c r="B3341" s="893" t="s">
        <v>321</v>
      </c>
      <c r="C3341" s="892" t="s">
        <v>107</v>
      </c>
      <c r="D3341" s="891">
        <v>40908</v>
      </c>
      <c r="E3341" s="890">
        <v>369.09</v>
      </c>
      <c r="F3341" s="889"/>
      <c r="G3341" s="888">
        <v>20</v>
      </c>
      <c r="H3341" s="887">
        <f t="shared" si="204"/>
        <v>10</v>
      </c>
      <c r="I3341" s="887">
        <v>-18</v>
      </c>
      <c r="J3341" s="771">
        <f t="shared" si="205"/>
        <v>180.17</v>
      </c>
      <c r="K3341" s="887">
        <v>162.16999999999999</v>
      </c>
      <c r="L3341" s="772">
        <f t="shared" si="206"/>
        <v>206.92</v>
      </c>
    </row>
    <row r="3342" spans="2:12" ht="15.75" x14ac:dyDescent="0.25">
      <c r="B3342" s="893" t="s">
        <v>321</v>
      </c>
      <c r="C3342" s="892" t="s">
        <v>107</v>
      </c>
      <c r="D3342" s="891">
        <v>40908</v>
      </c>
      <c r="E3342" s="890">
        <v>1774.43</v>
      </c>
      <c r="F3342" s="889"/>
      <c r="G3342" s="888">
        <v>20</v>
      </c>
      <c r="H3342" s="887">
        <f t="shared" si="204"/>
        <v>10</v>
      </c>
      <c r="I3342" s="887">
        <v>-86.4</v>
      </c>
      <c r="J3342" s="771">
        <f t="shared" si="205"/>
        <v>864.92</v>
      </c>
      <c r="K3342" s="887">
        <v>778.52</v>
      </c>
      <c r="L3342" s="772">
        <f t="shared" si="206"/>
        <v>995.91000000000008</v>
      </c>
    </row>
    <row r="3343" spans="2:12" ht="15.75" x14ac:dyDescent="0.25">
      <c r="B3343" s="893" t="s">
        <v>321</v>
      </c>
      <c r="C3343" s="892" t="s">
        <v>107</v>
      </c>
      <c r="D3343" s="891">
        <v>40908</v>
      </c>
      <c r="E3343" s="890">
        <v>223.6</v>
      </c>
      <c r="F3343" s="889"/>
      <c r="G3343" s="888">
        <v>20</v>
      </c>
      <c r="H3343" s="887">
        <f t="shared" si="204"/>
        <v>10</v>
      </c>
      <c r="I3343" s="887">
        <v>-10.92</v>
      </c>
      <c r="J3343" s="771">
        <f t="shared" si="205"/>
        <v>109.26</v>
      </c>
      <c r="K3343" s="887">
        <v>98.34</v>
      </c>
      <c r="L3343" s="772">
        <f t="shared" si="206"/>
        <v>125.25999999999999</v>
      </c>
    </row>
    <row r="3344" spans="2:12" ht="15.75" x14ac:dyDescent="0.25">
      <c r="B3344" s="893" t="s">
        <v>321</v>
      </c>
      <c r="C3344" s="892" t="s">
        <v>107</v>
      </c>
      <c r="D3344" s="891">
        <v>40908</v>
      </c>
      <c r="E3344" s="890">
        <v>384</v>
      </c>
      <c r="F3344" s="889"/>
      <c r="G3344" s="888">
        <v>20</v>
      </c>
      <c r="H3344" s="887">
        <f t="shared" si="204"/>
        <v>10</v>
      </c>
      <c r="I3344" s="887">
        <v>-18.72</v>
      </c>
      <c r="J3344" s="771">
        <f t="shared" si="205"/>
        <v>187.37</v>
      </c>
      <c r="K3344" s="887">
        <v>168.65</v>
      </c>
      <c r="L3344" s="772">
        <f t="shared" si="206"/>
        <v>215.35</v>
      </c>
    </row>
    <row r="3345" spans="2:12" ht="15.75" x14ac:dyDescent="0.25">
      <c r="B3345" s="893" t="s">
        <v>321</v>
      </c>
      <c r="C3345" s="892" t="s">
        <v>107</v>
      </c>
      <c r="D3345" s="891">
        <v>40908</v>
      </c>
      <c r="E3345" s="890">
        <v>420.7</v>
      </c>
      <c r="F3345" s="889"/>
      <c r="G3345" s="888">
        <v>20</v>
      </c>
      <c r="H3345" s="887">
        <f t="shared" si="204"/>
        <v>10</v>
      </c>
      <c r="I3345" s="887">
        <v>-20.52</v>
      </c>
      <c r="J3345" s="771">
        <f t="shared" si="205"/>
        <v>205.25</v>
      </c>
      <c r="K3345" s="887">
        <v>184.73</v>
      </c>
      <c r="L3345" s="772">
        <f t="shared" si="206"/>
        <v>235.97</v>
      </c>
    </row>
    <row r="3346" spans="2:12" ht="15.75" x14ac:dyDescent="0.25">
      <c r="B3346" s="893" t="s">
        <v>321</v>
      </c>
      <c r="C3346" s="892" t="s">
        <v>107</v>
      </c>
      <c r="D3346" s="891">
        <v>40908</v>
      </c>
      <c r="E3346" s="890">
        <v>656.47</v>
      </c>
      <c r="F3346" s="889"/>
      <c r="G3346" s="888">
        <v>20</v>
      </c>
      <c r="H3346" s="887">
        <f t="shared" si="204"/>
        <v>10</v>
      </c>
      <c r="I3346" s="887">
        <v>-32.04</v>
      </c>
      <c r="J3346" s="771">
        <f t="shared" si="205"/>
        <v>319.71000000000004</v>
      </c>
      <c r="K3346" s="887">
        <v>287.67</v>
      </c>
      <c r="L3346" s="772">
        <f t="shared" si="206"/>
        <v>368.8</v>
      </c>
    </row>
    <row r="3347" spans="2:12" ht="15.75" x14ac:dyDescent="0.25">
      <c r="B3347" s="893" t="s">
        <v>321</v>
      </c>
      <c r="C3347" s="892" t="s">
        <v>107</v>
      </c>
      <c r="D3347" s="891">
        <v>40908</v>
      </c>
      <c r="E3347" s="890">
        <v>1077.82</v>
      </c>
      <c r="F3347" s="889"/>
      <c r="G3347" s="888">
        <v>20</v>
      </c>
      <c r="H3347" s="887">
        <f t="shared" si="204"/>
        <v>10</v>
      </c>
      <c r="I3347" s="887">
        <v>-52.44</v>
      </c>
      <c r="J3347" s="771">
        <f t="shared" si="205"/>
        <v>525.01</v>
      </c>
      <c r="K3347" s="887">
        <v>472.57</v>
      </c>
      <c r="L3347" s="772">
        <f t="shared" si="206"/>
        <v>605.25</v>
      </c>
    </row>
    <row r="3348" spans="2:12" ht="15.75" x14ac:dyDescent="0.25">
      <c r="B3348" s="893" t="s">
        <v>321</v>
      </c>
      <c r="C3348" s="892" t="s">
        <v>107</v>
      </c>
      <c r="D3348" s="891">
        <v>40908</v>
      </c>
      <c r="E3348" s="890">
        <v>339.63</v>
      </c>
      <c r="F3348" s="889"/>
      <c r="G3348" s="888">
        <v>20</v>
      </c>
      <c r="H3348" s="887">
        <f t="shared" si="204"/>
        <v>10</v>
      </c>
      <c r="I3348" s="887">
        <v>-16.560000000000002</v>
      </c>
      <c r="J3348" s="771">
        <f t="shared" si="205"/>
        <v>165.73</v>
      </c>
      <c r="K3348" s="887">
        <v>149.16999999999999</v>
      </c>
      <c r="L3348" s="772">
        <f t="shared" si="206"/>
        <v>190.46</v>
      </c>
    </row>
    <row r="3349" spans="2:12" ht="15.75" x14ac:dyDescent="0.25">
      <c r="B3349" s="893" t="s">
        <v>321</v>
      </c>
      <c r="C3349" s="892" t="s">
        <v>107</v>
      </c>
      <c r="D3349" s="891">
        <v>40908</v>
      </c>
      <c r="E3349" s="890">
        <v>150.5</v>
      </c>
      <c r="F3349" s="889"/>
      <c r="G3349" s="888">
        <v>20</v>
      </c>
      <c r="H3349" s="887">
        <f t="shared" si="204"/>
        <v>10</v>
      </c>
      <c r="I3349" s="887">
        <v>-7.32</v>
      </c>
      <c r="J3349" s="771">
        <f t="shared" si="205"/>
        <v>73.28</v>
      </c>
      <c r="K3349" s="887">
        <v>65.959999999999994</v>
      </c>
      <c r="L3349" s="772">
        <f t="shared" si="206"/>
        <v>84.54</v>
      </c>
    </row>
    <row r="3350" spans="2:12" ht="15.75" x14ac:dyDescent="0.25">
      <c r="B3350" s="893" t="s">
        <v>321</v>
      </c>
      <c r="C3350" s="892" t="s">
        <v>107</v>
      </c>
      <c r="D3350" s="891">
        <v>40908</v>
      </c>
      <c r="E3350" s="890">
        <v>156.62</v>
      </c>
      <c r="F3350" s="889"/>
      <c r="G3350" s="888">
        <v>20</v>
      </c>
      <c r="H3350" s="887">
        <f t="shared" si="204"/>
        <v>10</v>
      </c>
      <c r="I3350" s="887">
        <v>-7.68</v>
      </c>
      <c r="J3350" s="771">
        <f t="shared" si="205"/>
        <v>76.419999999999987</v>
      </c>
      <c r="K3350" s="887">
        <v>68.739999999999995</v>
      </c>
      <c r="L3350" s="772">
        <f t="shared" si="206"/>
        <v>87.88000000000001</v>
      </c>
    </row>
    <row r="3351" spans="2:12" ht="15.75" x14ac:dyDescent="0.25">
      <c r="B3351" s="893" t="s">
        <v>321</v>
      </c>
      <c r="C3351" s="892" t="s">
        <v>107</v>
      </c>
      <c r="D3351" s="891">
        <v>40908</v>
      </c>
      <c r="E3351" s="890">
        <v>3384.49</v>
      </c>
      <c r="F3351" s="889"/>
      <c r="G3351" s="888">
        <v>20</v>
      </c>
      <c r="H3351" s="887">
        <f t="shared" si="204"/>
        <v>10</v>
      </c>
      <c r="I3351" s="887">
        <v>-164.76</v>
      </c>
      <c r="J3351" s="771">
        <f t="shared" si="205"/>
        <v>1649.34</v>
      </c>
      <c r="K3351" s="887">
        <v>1484.58</v>
      </c>
      <c r="L3351" s="772">
        <f t="shared" si="206"/>
        <v>1899.9099999999999</v>
      </c>
    </row>
    <row r="3352" spans="2:12" ht="15.75" x14ac:dyDescent="0.25">
      <c r="B3352" s="893" t="s">
        <v>321</v>
      </c>
      <c r="C3352" s="892" t="s">
        <v>107</v>
      </c>
      <c r="D3352" s="891">
        <v>40908</v>
      </c>
      <c r="E3352" s="890">
        <v>852.16</v>
      </c>
      <c r="F3352" s="889"/>
      <c r="G3352" s="888">
        <v>20</v>
      </c>
      <c r="H3352" s="887">
        <f t="shared" si="204"/>
        <v>10</v>
      </c>
      <c r="I3352" s="887">
        <v>-41.519999999999996</v>
      </c>
      <c r="J3352" s="771">
        <f t="shared" si="205"/>
        <v>415.52</v>
      </c>
      <c r="K3352" s="887">
        <v>374</v>
      </c>
      <c r="L3352" s="772">
        <f t="shared" si="206"/>
        <v>478.15999999999997</v>
      </c>
    </row>
    <row r="3353" spans="2:12" ht="15.75" x14ac:dyDescent="0.25">
      <c r="B3353" s="893" t="s">
        <v>321</v>
      </c>
      <c r="C3353" s="892" t="s">
        <v>107</v>
      </c>
      <c r="D3353" s="891">
        <v>40999</v>
      </c>
      <c r="E3353" s="890">
        <v>155.29</v>
      </c>
      <c r="F3353" s="889"/>
      <c r="G3353" s="888">
        <v>20</v>
      </c>
      <c r="H3353" s="887">
        <f t="shared" si="204"/>
        <v>9</v>
      </c>
      <c r="I3353" s="887">
        <v>-7.5600000000000005</v>
      </c>
      <c r="J3353" s="771">
        <f t="shared" si="205"/>
        <v>73.790000000000006</v>
      </c>
      <c r="K3353" s="887">
        <v>66.23</v>
      </c>
      <c r="L3353" s="772">
        <f t="shared" si="206"/>
        <v>89.059999999999988</v>
      </c>
    </row>
    <row r="3354" spans="2:12" ht="15.75" x14ac:dyDescent="0.25">
      <c r="B3354" s="893" t="s">
        <v>321</v>
      </c>
      <c r="C3354" s="892" t="s">
        <v>107</v>
      </c>
      <c r="D3354" s="891">
        <v>40999</v>
      </c>
      <c r="E3354" s="890">
        <v>5872.09</v>
      </c>
      <c r="F3354" s="889"/>
      <c r="G3354" s="888">
        <v>20</v>
      </c>
      <c r="H3354" s="887">
        <f t="shared" si="204"/>
        <v>9</v>
      </c>
      <c r="I3354" s="887">
        <v>-285.84000000000003</v>
      </c>
      <c r="J3354" s="771">
        <f t="shared" si="205"/>
        <v>2790.1800000000003</v>
      </c>
      <c r="K3354" s="887">
        <v>2504.34</v>
      </c>
      <c r="L3354" s="772">
        <f t="shared" si="206"/>
        <v>3367.75</v>
      </c>
    </row>
    <row r="3355" spans="2:12" ht="15.75" x14ac:dyDescent="0.25">
      <c r="B3355" s="893" t="s">
        <v>321</v>
      </c>
      <c r="C3355" s="892" t="s">
        <v>107</v>
      </c>
      <c r="D3355" s="891">
        <v>40999</v>
      </c>
      <c r="E3355" s="890">
        <v>168.64</v>
      </c>
      <c r="F3355" s="889"/>
      <c r="G3355" s="888">
        <v>20</v>
      </c>
      <c r="H3355" s="887">
        <f t="shared" si="204"/>
        <v>9</v>
      </c>
      <c r="I3355" s="887">
        <v>-8.2800000000000011</v>
      </c>
      <c r="J3355" s="771">
        <f t="shared" si="205"/>
        <v>80.070000000000007</v>
      </c>
      <c r="K3355" s="887">
        <v>71.790000000000006</v>
      </c>
      <c r="L3355" s="772">
        <f t="shared" si="206"/>
        <v>96.84999999999998</v>
      </c>
    </row>
    <row r="3356" spans="2:12" ht="15.75" x14ac:dyDescent="0.25">
      <c r="B3356" s="893" t="s">
        <v>321</v>
      </c>
      <c r="C3356" s="892" t="s">
        <v>107</v>
      </c>
      <c r="D3356" s="891">
        <v>40999</v>
      </c>
      <c r="E3356" s="890">
        <v>633.64</v>
      </c>
      <c r="F3356" s="889"/>
      <c r="G3356" s="888">
        <v>20</v>
      </c>
      <c r="H3356" s="887">
        <f t="shared" si="204"/>
        <v>9</v>
      </c>
      <c r="I3356" s="887">
        <v>-30.839999999999996</v>
      </c>
      <c r="J3356" s="771">
        <f t="shared" si="205"/>
        <v>301.02999999999997</v>
      </c>
      <c r="K3356" s="887">
        <v>270.19</v>
      </c>
      <c r="L3356" s="772">
        <f t="shared" si="206"/>
        <v>363.45</v>
      </c>
    </row>
    <row r="3357" spans="2:12" ht="15.75" x14ac:dyDescent="0.25">
      <c r="B3357" s="893" t="s">
        <v>321</v>
      </c>
      <c r="C3357" s="892" t="s">
        <v>107</v>
      </c>
      <c r="D3357" s="891">
        <v>40999</v>
      </c>
      <c r="E3357" s="890">
        <v>57.72</v>
      </c>
      <c r="F3357" s="889"/>
      <c r="G3357" s="888">
        <v>20</v>
      </c>
      <c r="H3357" s="887">
        <f t="shared" si="204"/>
        <v>9</v>
      </c>
      <c r="I3357" s="887">
        <v>-2.88</v>
      </c>
      <c r="J3357" s="771">
        <f t="shared" si="205"/>
        <v>27.38</v>
      </c>
      <c r="K3357" s="887">
        <v>24.5</v>
      </c>
      <c r="L3357" s="772">
        <f t="shared" si="206"/>
        <v>33.22</v>
      </c>
    </row>
    <row r="3358" spans="2:12" ht="15.75" x14ac:dyDescent="0.25">
      <c r="B3358" s="893" t="s">
        <v>321</v>
      </c>
      <c r="C3358" s="892" t="s">
        <v>107</v>
      </c>
      <c r="D3358" s="891">
        <v>40999</v>
      </c>
      <c r="E3358" s="890">
        <v>57.72</v>
      </c>
      <c r="F3358" s="889"/>
      <c r="G3358" s="888">
        <v>20</v>
      </c>
      <c r="H3358" s="887">
        <f t="shared" si="204"/>
        <v>9</v>
      </c>
      <c r="I3358" s="887">
        <v>-2.88</v>
      </c>
      <c r="J3358" s="771">
        <f t="shared" si="205"/>
        <v>27.38</v>
      </c>
      <c r="K3358" s="887">
        <v>24.5</v>
      </c>
      <c r="L3358" s="772">
        <f t="shared" si="206"/>
        <v>33.22</v>
      </c>
    </row>
    <row r="3359" spans="2:12" ht="15.75" x14ac:dyDescent="0.25">
      <c r="B3359" s="893" t="s">
        <v>321</v>
      </c>
      <c r="C3359" s="892" t="s">
        <v>107</v>
      </c>
      <c r="D3359" s="891">
        <v>40999</v>
      </c>
      <c r="E3359" s="890">
        <v>157.08000000000001</v>
      </c>
      <c r="F3359" s="889"/>
      <c r="G3359" s="888">
        <v>20</v>
      </c>
      <c r="H3359" s="887">
        <f t="shared" si="204"/>
        <v>9</v>
      </c>
      <c r="I3359" s="887">
        <v>-7.68</v>
      </c>
      <c r="J3359" s="771">
        <f t="shared" si="205"/>
        <v>74.94</v>
      </c>
      <c r="K3359" s="887">
        <v>67.260000000000005</v>
      </c>
      <c r="L3359" s="772">
        <f t="shared" si="206"/>
        <v>89.820000000000007</v>
      </c>
    </row>
    <row r="3360" spans="2:12" ht="15.75" x14ac:dyDescent="0.25">
      <c r="B3360" s="893" t="s">
        <v>321</v>
      </c>
      <c r="C3360" s="892" t="s">
        <v>107</v>
      </c>
      <c r="D3360" s="891">
        <v>40999</v>
      </c>
      <c r="E3360" s="890">
        <v>124.54</v>
      </c>
      <c r="F3360" s="889"/>
      <c r="G3360" s="888">
        <v>20</v>
      </c>
      <c r="H3360" s="887">
        <f t="shared" si="204"/>
        <v>9</v>
      </c>
      <c r="I3360" s="887">
        <v>-6.12</v>
      </c>
      <c r="J3360" s="771">
        <f t="shared" si="205"/>
        <v>59.25</v>
      </c>
      <c r="K3360" s="887">
        <v>53.13</v>
      </c>
      <c r="L3360" s="772">
        <f t="shared" si="206"/>
        <v>71.41</v>
      </c>
    </row>
    <row r="3361" spans="2:12" ht="15.75" x14ac:dyDescent="0.25">
      <c r="B3361" s="893" t="s">
        <v>321</v>
      </c>
      <c r="C3361" s="892" t="s">
        <v>107</v>
      </c>
      <c r="D3361" s="891">
        <v>40999</v>
      </c>
      <c r="E3361" s="890">
        <v>156.75</v>
      </c>
      <c r="F3361" s="889"/>
      <c r="G3361" s="888">
        <v>20</v>
      </c>
      <c r="H3361" s="887">
        <f t="shared" si="204"/>
        <v>9</v>
      </c>
      <c r="I3361" s="887">
        <v>-7.68</v>
      </c>
      <c r="J3361" s="771">
        <f t="shared" si="205"/>
        <v>74.639999999999986</v>
      </c>
      <c r="K3361" s="887">
        <v>66.959999999999994</v>
      </c>
      <c r="L3361" s="772">
        <f t="shared" si="206"/>
        <v>89.79</v>
      </c>
    </row>
    <row r="3362" spans="2:12" ht="15.75" x14ac:dyDescent="0.25">
      <c r="B3362" s="893" t="s">
        <v>321</v>
      </c>
      <c r="C3362" s="892" t="s">
        <v>107</v>
      </c>
      <c r="D3362" s="891">
        <v>40999</v>
      </c>
      <c r="E3362" s="890">
        <v>11001.27</v>
      </c>
      <c r="F3362" s="889"/>
      <c r="G3362" s="888">
        <v>20</v>
      </c>
      <c r="H3362" s="887">
        <f t="shared" si="204"/>
        <v>9</v>
      </c>
      <c r="I3362" s="887">
        <v>-535.56000000000006</v>
      </c>
      <c r="J3362" s="771">
        <f t="shared" si="205"/>
        <v>5227.04</v>
      </c>
      <c r="K3362" s="887">
        <v>4691.4799999999996</v>
      </c>
      <c r="L3362" s="772">
        <f t="shared" si="206"/>
        <v>6309.7900000000009</v>
      </c>
    </row>
    <row r="3363" spans="2:12" ht="15.75" x14ac:dyDescent="0.25">
      <c r="B3363" s="893" t="s">
        <v>321</v>
      </c>
      <c r="C3363" s="892" t="s">
        <v>107</v>
      </c>
      <c r="D3363" s="891">
        <v>40999</v>
      </c>
      <c r="E3363" s="890">
        <v>4973.6899999999996</v>
      </c>
      <c r="F3363" s="889"/>
      <c r="G3363" s="888">
        <v>20</v>
      </c>
      <c r="H3363" s="887">
        <f t="shared" si="204"/>
        <v>9</v>
      </c>
      <c r="I3363" s="887">
        <v>-242.16</v>
      </c>
      <c r="J3363" s="771">
        <f t="shared" si="205"/>
        <v>2363.19</v>
      </c>
      <c r="K3363" s="887">
        <v>2121.0300000000002</v>
      </c>
      <c r="L3363" s="772">
        <f t="shared" si="206"/>
        <v>2852.6599999999994</v>
      </c>
    </row>
    <row r="3364" spans="2:12" ht="15.75" x14ac:dyDescent="0.25">
      <c r="B3364" s="893" t="s">
        <v>321</v>
      </c>
      <c r="C3364" s="892" t="s">
        <v>107</v>
      </c>
      <c r="D3364" s="891">
        <v>40999</v>
      </c>
      <c r="E3364" s="890">
        <v>611.67999999999995</v>
      </c>
      <c r="F3364" s="889"/>
      <c r="G3364" s="888">
        <v>20</v>
      </c>
      <c r="H3364" s="887">
        <f t="shared" si="204"/>
        <v>9</v>
      </c>
      <c r="I3364" s="887">
        <v>-29.759999999999998</v>
      </c>
      <c r="J3364" s="771">
        <f t="shared" si="205"/>
        <v>290.51</v>
      </c>
      <c r="K3364" s="887">
        <v>260.75</v>
      </c>
      <c r="L3364" s="772">
        <f t="shared" si="206"/>
        <v>350.92999999999995</v>
      </c>
    </row>
    <row r="3365" spans="2:12" ht="15.75" x14ac:dyDescent="0.25">
      <c r="B3365" s="893" t="s">
        <v>321</v>
      </c>
      <c r="C3365" s="892" t="s">
        <v>107</v>
      </c>
      <c r="D3365" s="891">
        <v>40999</v>
      </c>
      <c r="E3365" s="890">
        <v>830.37</v>
      </c>
      <c r="F3365" s="889"/>
      <c r="G3365" s="888">
        <v>20</v>
      </c>
      <c r="H3365" s="887">
        <f t="shared" si="204"/>
        <v>9</v>
      </c>
      <c r="I3365" s="887">
        <v>-40.44</v>
      </c>
      <c r="J3365" s="771">
        <f t="shared" si="205"/>
        <v>394.74</v>
      </c>
      <c r="K3365" s="887">
        <v>354.3</v>
      </c>
      <c r="L3365" s="772">
        <f t="shared" si="206"/>
        <v>476.07</v>
      </c>
    </row>
    <row r="3366" spans="2:12" ht="15.75" x14ac:dyDescent="0.25">
      <c r="B3366" s="893" t="s">
        <v>321</v>
      </c>
      <c r="C3366" s="892" t="s">
        <v>107</v>
      </c>
      <c r="D3366" s="891">
        <v>40999</v>
      </c>
      <c r="E3366" s="890">
        <v>15127.68</v>
      </c>
      <c r="F3366" s="889"/>
      <c r="G3366" s="888">
        <v>20</v>
      </c>
      <c r="H3366" s="887">
        <f t="shared" si="204"/>
        <v>9</v>
      </c>
      <c r="I3366" s="887">
        <v>-736.31999999999994</v>
      </c>
      <c r="J3366" s="771">
        <f t="shared" si="205"/>
        <v>7187.59</v>
      </c>
      <c r="K3366" s="887">
        <v>6451.27</v>
      </c>
      <c r="L3366" s="772">
        <f t="shared" si="206"/>
        <v>8676.41</v>
      </c>
    </row>
    <row r="3367" spans="2:12" ht="15.75" x14ac:dyDescent="0.25">
      <c r="B3367" s="893" t="s">
        <v>321</v>
      </c>
      <c r="C3367" s="892" t="s">
        <v>107</v>
      </c>
      <c r="D3367" s="891">
        <v>40999</v>
      </c>
      <c r="E3367" s="890">
        <v>156.47</v>
      </c>
      <c r="F3367" s="889"/>
      <c r="G3367" s="888">
        <v>20</v>
      </c>
      <c r="H3367" s="887">
        <f t="shared" si="204"/>
        <v>9</v>
      </c>
      <c r="I3367" s="887">
        <v>-7.68</v>
      </c>
      <c r="J3367" s="771">
        <f t="shared" si="205"/>
        <v>74.37</v>
      </c>
      <c r="K3367" s="887">
        <v>66.69</v>
      </c>
      <c r="L3367" s="772">
        <f t="shared" si="206"/>
        <v>89.78</v>
      </c>
    </row>
    <row r="3368" spans="2:12" ht="15.75" x14ac:dyDescent="0.25">
      <c r="B3368" s="893" t="s">
        <v>321</v>
      </c>
      <c r="C3368" s="892" t="s">
        <v>107</v>
      </c>
      <c r="D3368" s="891">
        <v>40999</v>
      </c>
      <c r="E3368" s="890">
        <v>57.72</v>
      </c>
      <c r="F3368" s="889"/>
      <c r="G3368" s="888">
        <v>20</v>
      </c>
      <c r="H3368" s="887">
        <f t="shared" si="204"/>
        <v>9</v>
      </c>
      <c r="I3368" s="887">
        <v>-2.88</v>
      </c>
      <c r="J3368" s="771">
        <f t="shared" si="205"/>
        <v>27.38</v>
      </c>
      <c r="K3368" s="887">
        <v>24.5</v>
      </c>
      <c r="L3368" s="772">
        <f t="shared" si="206"/>
        <v>33.22</v>
      </c>
    </row>
    <row r="3369" spans="2:12" ht="15.75" x14ac:dyDescent="0.25">
      <c r="B3369" s="893" t="s">
        <v>321</v>
      </c>
      <c r="C3369" s="892" t="s">
        <v>107</v>
      </c>
      <c r="D3369" s="891">
        <v>40999</v>
      </c>
      <c r="E3369" s="890">
        <v>1029.0999999999999</v>
      </c>
      <c r="F3369" s="889"/>
      <c r="G3369" s="888">
        <v>20</v>
      </c>
      <c r="H3369" s="887">
        <f t="shared" si="204"/>
        <v>9</v>
      </c>
      <c r="I3369" s="887">
        <v>-50.16</v>
      </c>
      <c r="J3369" s="771">
        <f t="shared" si="205"/>
        <v>488.93999999999994</v>
      </c>
      <c r="K3369" s="887">
        <v>438.78</v>
      </c>
      <c r="L3369" s="772">
        <f t="shared" si="206"/>
        <v>590.31999999999994</v>
      </c>
    </row>
    <row r="3370" spans="2:12" ht="15.75" x14ac:dyDescent="0.25">
      <c r="B3370" s="893" t="s">
        <v>321</v>
      </c>
      <c r="C3370" s="892" t="s">
        <v>107</v>
      </c>
      <c r="D3370" s="891">
        <v>40999</v>
      </c>
      <c r="E3370" s="890">
        <v>270.3</v>
      </c>
      <c r="F3370" s="889"/>
      <c r="G3370" s="888">
        <v>20</v>
      </c>
      <c r="H3370" s="887">
        <f t="shared" si="204"/>
        <v>9</v>
      </c>
      <c r="I3370" s="887">
        <v>-13.200000000000001</v>
      </c>
      <c r="J3370" s="771">
        <f t="shared" si="205"/>
        <v>128.66</v>
      </c>
      <c r="K3370" s="887">
        <v>115.46</v>
      </c>
      <c r="L3370" s="772">
        <f t="shared" si="206"/>
        <v>154.84000000000003</v>
      </c>
    </row>
    <row r="3371" spans="2:12" ht="15.75" x14ac:dyDescent="0.25">
      <c r="B3371" s="893" t="s">
        <v>321</v>
      </c>
      <c r="C3371" s="892" t="s">
        <v>107</v>
      </c>
      <c r="D3371" s="891">
        <v>40999</v>
      </c>
      <c r="E3371" s="890">
        <v>14495.46</v>
      </c>
      <c r="F3371" s="889"/>
      <c r="G3371" s="888">
        <v>20</v>
      </c>
      <c r="H3371" s="887">
        <f t="shared" si="204"/>
        <v>9</v>
      </c>
      <c r="I3371" s="887">
        <v>-705.6</v>
      </c>
      <c r="J3371" s="771">
        <f t="shared" si="205"/>
        <v>6887.6500000000005</v>
      </c>
      <c r="K3371" s="887">
        <v>6182.05</v>
      </c>
      <c r="L3371" s="772">
        <f t="shared" si="206"/>
        <v>8313.41</v>
      </c>
    </row>
    <row r="3372" spans="2:12" ht="15.75" x14ac:dyDescent="0.25">
      <c r="B3372" s="893" t="s">
        <v>321</v>
      </c>
      <c r="C3372" s="892" t="s">
        <v>107</v>
      </c>
      <c r="D3372" s="891">
        <v>40999</v>
      </c>
      <c r="E3372" s="890">
        <v>2751.84</v>
      </c>
      <c r="F3372" s="889"/>
      <c r="G3372" s="888">
        <v>20</v>
      </c>
      <c r="H3372" s="887">
        <f t="shared" si="204"/>
        <v>9</v>
      </c>
      <c r="I3372" s="887">
        <v>-133.92000000000002</v>
      </c>
      <c r="J3372" s="771">
        <f t="shared" si="205"/>
        <v>1307.3000000000002</v>
      </c>
      <c r="K3372" s="887">
        <v>1173.3800000000001</v>
      </c>
      <c r="L3372" s="772">
        <f t="shared" si="206"/>
        <v>1578.46</v>
      </c>
    </row>
    <row r="3373" spans="2:12" ht="15.75" x14ac:dyDescent="0.25">
      <c r="B3373" s="893" t="s">
        <v>321</v>
      </c>
      <c r="C3373" s="892" t="s">
        <v>107</v>
      </c>
      <c r="D3373" s="891">
        <v>40999</v>
      </c>
      <c r="E3373" s="890">
        <v>283.39999999999998</v>
      </c>
      <c r="F3373" s="889"/>
      <c r="G3373" s="888">
        <v>20</v>
      </c>
      <c r="H3373" s="887">
        <f t="shared" si="204"/>
        <v>9</v>
      </c>
      <c r="I3373" s="887">
        <v>-13.8</v>
      </c>
      <c r="J3373" s="771">
        <f t="shared" si="205"/>
        <v>134.72</v>
      </c>
      <c r="K3373" s="887">
        <v>120.92</v>
      </c>
      <c r="L3373" s="772">
        <f t="shared" si="206"/>
        <v>162.47999999999996</v>
      </c>
    </row>
    <row r="3374" spans="2:12" ht="15.75" x14ac:dyDescent="0.25">
      <c r="B3374" s="893" t="s">
        <v>321</v>
      </c>
      <c r="C3374" s="892" t="s">
        <v>107</v>
      </c>
      <c r="D3374" s="891">
        <v>40999</v>
      </c>
      <c r="E3374" s="890">
        <v>440.98</v>
      </c>
      <c r="F3374" s="889"/>
      <c r="G3374" s="888">
        <v>20</v>
      </c>
      <c r="H3374" s="887">
        <f t="shared" si="204"/>
        <v>9</v>
      </c>
      <c r="I3374" s="887">
        <v>-21.48</v>
      </c>
      <c r="J3374" s="771">
        <f t="shared" si="205"/>
        <v>209.67999999999998</v>
      </c>
      <c r="K3374" s="887">
        <v>188.2</v>
      </c>
      <c r="L3374" s="772">
        <f t="shared" si="206"/>
        <v>252.78000000000003</v>
      </c>
    </row>
    <row r="3375" spans="2:12" ht="15.75" x14ac:dyDescent="0.25">
      <c r="B3375" s="893" t="s">
        <v>321</v>
      </c>
      <c r="C3375" s="892" t="s">
        <v>107</v>
      </c>
      <c r="D3375" s="891">
        <v>40999</v>
      </c>
      <c r="E3375" s="890">
        <v>300.44</v>
      </c>
      <c r="F3375" s="889"/>
      <c r="G3375" s="888">
        <v>20</v>
      </c>
      <c r="H3375" s="887">
        <f t="shared" si="204"/>
        <v>9</v>
      </c>
      <c r="I3375" s="887">
        <v>-14.64</v>
      </c>
      <c r="J3375" s="771">
        <f t="shared" si="205"/>
        <v>142.89999999999998</v>
      </c>
      <c r="K3375" s="887">
        <v>128.26</v>
      </c>
      <c r="L3375" s="772">
        <f t="shared" si="206"/>
        <v>172.18</v>
      </c>
    </row>
    <row r="3376" spans="2:12" ht="15.75" x14ac:dyDescent="0.25">
      <c r="B3376" s="893" t="s">
        <v>321</v>
      </c>
      <c r="C3376" s="892" t="s">
        <v>107</v>
      </c>
      <c r="D3376" s="891">
        <v>40999</v>
      </c>
      <c r="E3376" s="890">
        <v>159.06</v>
      </c>
      <c r="F3376" s="889"/>
      <c r="G3376" s="888">
        <v>20</v>
      </c>
      <c r="H3376" s="887">
        <f t="shared" si="204"/>
        <v>9</v>
      </c>
      <c r="I3376" s="887">
        <v>-7.8000000000000007</v>
      </c>
      <c r="J3376" s="771">
        <f t="shared" si="205"/>
        <v>75.66</v>
      </c>
      <c r="K3376" s="887">
        <v>67.86</v>
      </c>
      <c r="L3376" s="772">
        <f t="shared" si="206"/>
        <v>91.2</v>
      </c>
    </row>
    <row r="3377" spans="2:12" ht="15.75" x14ac:dyDescent="0.25">
      <c r="B3377" s="893" t="s">
        <v>321</v>
      </c>
      <c r="C3377" s="892" t="s">
        <v>107</v>
      </c>
      <c r="D3377" s="891">
        <v>40999</v>
      </c>
      <c r="E3377" s="890">
        <v>153.09</v>
      </c>
      <c r="F3377" s="889"/>
      <c r="G3377" s="888">
        <v>20</v>
      </c>
      <c r="H3377" s="887">
        <f t="shared" si="204"/>
        <v>9</v>
      </c>
      <c r="I3377" s="887">
        <v>-7.4399999999999995</v>
      </c>
      <c r="J3377" s="771">
        <f t="shared" si="205"/>
        <v>72.63</v>
      </c>
      <c r="K3377" s="887">
        <v>65.19</v>
      </c>
      <c r="L3377" s="772">
        <f t="shared" si="206"/>
        <v>87.9</v>
      </c>
    </row>
    <row r="3378" spans="2:12" ht="15.75" x14ac:dyDescent="0.25">
      <c r="B3378" s="893" t="s">
        <v>321</v>
      </c>
      <c r="C3378" s="892" t="s">
        <v>107</v>
      </c>
      <c r="D3378" s="891">
        <v>40999</v>
      </c>
      <c r="E3378" s="890">
        <v>576.94000000000005</v>
      </c>
      <c r="F3378" s="889"/>
      <c r="G3378" s="888">
        <v>20</v>
      </c>
      <c r="H3378" s="887">
        <f t="shared" si="204"/>
        <v>9</v>
      </c>
      <c r="I3378" s="887">
        <v>-28.08</v>
      </c>
      <c r="J3378" s="771">
        <f t="shared" si="205"/>
        <v>274.12</v>
      </c>
      <c r="K3378" s="887">
        <v>246.04</v>
      </c>
      <c r="L3378" s="772">
        <f t="shared" si="206"/>
        <v>330.90000000000009</v>
      </c>
    </row>
    <row r="3379" spans="2:12" ht="15.75" x14ac:dyDescent="0.25">
      <c r="B3379" s="893" t="s">
        <v>321</v>
      </c>
      <c r="C3379" s="892" t="s">
        <v>107</v>
      </c>
      <c r="D3379" s="891">
        <v>40999</v>
      </c>
      <c r="E3379" s="890">
        <v>1164.55</v>
      </c>
      <c r="F3379" s="889"/>
      <c r="G3379" s="888">
        <v>20</v>
      </c>
      <c r="H3379" s="887">
        <f t="shared" si="204"/>
        <v>9</v>
      </c>
      <c r="I3379" s="887">
        <v>-56.760000000000005</v>
      </c>
      <c r="J3379" s="771">
        <f t="shared" si="205"/>
        <v>553.22</v>
      </c>
      <c r="K3379" s="887">
        <v>496.46</v>
      </c>
      <c r="L3379" s="772">
        <f t="shared" si="206"/>
        <v>668.08999999999992</v>
      </c>
    </row>
    <row r="3380" spans="2:12" ht="15.75" x14ac:dyDescent="0.25">
      <c r="B3380" s="893" t="s">
        <v>321</v>
      </c>
      <c r="C3380" s="892" t="s">
        <v>107</v>
      </c>
      <c r="D3380" s="891">
        <v>40999</v>
      </c>
      <c r="E3380" s="890">
        <v>256.38</v>
      </c>
      <c r="F3380" s="889"/>
      <c r="G3380" s="888">
        <v>20</v>
      </c>
      <c r="H3380" s="887">
        <f t="shared" si="204"/>
        <v>9</v>
      </c>
      <c r="I3380" s="887">
        <v>-12.48</v>
      </c>
      <c r="J3380" s="771">
        <f t="shared" si="205"/>
        <v>121.8</v>
      </c>
      <c r="K3380" s="887">
        <v>109.32</v>
      </c>
      <c r="L3380" s="772">
        <f t="shared" si="206"/>
        <v>147.06</v>
      </c>
    </row>
    <row r="3381" spans="2:12" ht="15.75" x14ac:dyDescent="0.25">
      <c r="B3381" s="893" t="s">
        <v>321</v>
      </c>
      <c r="C3381" s="892" t="s">
        <v>107</v>
      </c>
      <c r="D3381" s="891">
        <v>40999</v>
      </c>
      <c r="E3381" s="890">
        <v>123.24</v>
      </c>
      <c r="F3381" s="889"/>
      <c r="G3381" s="888">
        <v>20</v>
      </c>
      <c r="H3381" s="887">
        <f t="shared" si="204"/>
        <v>9</v>
      </c>
      <c r="I3381" s="887">
        <v>-6</v>
      </c>
      <c r="J3381" s="771">
        <f t="shared" si="205"/>
        <v>58.59</v>
      </c>
      <c r="K3381" s="887">
        <v>52.59</v>
      </c>
      <c r="L3381" s="772">
        <f t="shared" si="206"/>
        <v>70.649999999999991</v>
      </c>
    </row>
    <row r="3382" spans="2:12" ht="15.75" x14ac:dyDescent="0.25">
      <c r="B3382" s="893" t="s">
        <v>321</v>
      </c>
      <c r="C3382" s="892" t="s">
        <v>107</v>
      </c>
      <c r="D3382" s="891">
        <v>40999</v>
      </c>
      <c r="E3382" s="890">
        <v>424.21</v>
      </c>
      <c r="F3382" s="889"/>
      <c r="G3382" s="888">
        <v>20</v>
      </c>
      <c r="H3382" s="887">
        <f t="shared" si="204"/>
        <v>9</v>
      </c>
      <c r="I3382" s="887">
        <v>-20.64</v>
      </c>
      <c r="J3382" s="771">
        <f t="shared" si="205"/>
        <v>201.5</v>
      </c>
      <c r="K3382" s="887">
        <v>180.86</v>
      </c>
      <c r="L3382" s="772">
        <f t="shared" si="206"/>
        <v>243.34999999999997</v>
      </c>
    </row>
    <row r="3383" spans="2:12" ht="15.75" x14ac:dyDescent="0.25">
      <c r="B3383" s="893" t="s">
        <v>321</v>
      </c>
      <c r="C3383" s="892" t="s">
        <v>107</v>
      </c>
      <c r="D3383" s="891">
        <v>40999</v>
      </c>
      <c r="E3383" s="890">
        <v>498.25</v>
      </c>
      <c r="F3383" s="889"/>
      <c r="G3383" s="888">
        <v>20</v>
      </c>
      <c r="H3383" s="887">
        <f t="shared" si="204"/>
        <v>9</v>
      </c>
      <c r="I3383" s="887">
        <v>-24.240000000000002</v>
      </c>
      <c r="J3383" s="771">
        <f t="shared" si="205"/>
        <v>236.65</v>
      </c>
      <c r="K3383" s="887">
        <v>212.41</v>
      </c>
      <c r="L3383" s="772">
        <f t="shared" si="206"/>
        <v>285.84000000000003</v>
      </c>
    </row>
    <row r="3384" spans="2:12" ht="15.75" x14ac:dyDescent="0.25">
      <c r="B3384" s="893" t="s">
        <v>321</v>
      </c>
      <c r="C3384" s="892" t="s">
        <v>107</v>
      </c>
      <c r="D3384" s="891">
        <v>41029</v>
      </c>
      <c r="E3384" s="890">
        <v>1005.18</v>
      </c>
      <c r="F3384" s="889"/>
      <c r="G3384" s="888">
        <v>20</v>
      </c>
      <c r="H3384" s="887">
        <f t="shared" si="204"/>
        <v>9</v>
      </c>
      <c r="I3384" s="887">
        <v>-48.96</v>
      </c>
      <c r="J3384" s="771">
        <f t="shared" si="205"/>
        <v>473.83</v>
      </c>
      <c r="K3384" s="887">
        <v>424.87</v>
      </c>
      <c r="L3384" s="772">
        <f t="shared" si="206"/>
        <v>580.30999999999995</v>
      </c>
    </row>
    <row r="3385" spans="2:12" ht="15.75" x14ac:dyDescent="0.25">
      <c r="B3385" s="893" t="s">
        <v>321</v>
      </c>
      <c r="C3385" s="892" t="s">
        <v>107</v>
      </c>
      <c r="D3385" s="891">
        <v>41029</v>
      </c>
      <c r="E3385" s="890">
        <v>979.01</v>
      </c>
      <c r="F3385" s="889"/>
      <c r="G3385" s="888">
        <v>20</v>
      </c>
      <c r="H3385" s="887">
        <f t="shared" si="204"/>
        <v>9</v>
      </c>
      <c r="I3385" s="887">
        <v>-47.64</v>
      </c>
      <c r="J3385" s="771">
        <f t="shared" si="205"/>
        <v>461.09</v>
      </c>
      <c r="K3385" s="887">
        <v>413.45</v>
      </c>
      <c r="L3385" s="772">
        <f t="shared" si="206"/>
        <v>565.55999999999995</v>
      </c>
    </row>
    <row r="3386" spans="2:12" ht="15.75" x14ac:dyDescent="0.25">
      <c r="B3386" s="893" t="s">
        <v>321</v>
      </c>
      <c r="C3386" s="892" t="s">
        <v>107</v>
      </c>
      <c r="D3386" s="891">
        <v>41029</v>
      </c>
      <c r="E3386" s="890">
        <v>887.6</v>
      </c>
      <c r="F3386" s="889"/>
      <c r="G3386" s="888">
        <v>20</v>
      </c>
      <c r="H3386" s="887">
        <f t="shared" si="204"/>
        <v>9</v>
      </c>
      <c r="I3386" s="887">
        <v>-43.2</v>
      </c>
      <c r="J3386" s="771">
        <f t="shared" si="205"/>
        <v>418.12</v>
      </c>
      <c r="K3386" s="887">
        <v>374.92</v>
      </c>
      <c r="L3386" s="772">
        <f t="shared" si="206"/>
        <v>512.68000000000006</v>
      </c>
    </row>
    <row r="3387" spans="2:12" ht="15.75" x14ac:dyDescent="0.25">
      <c r="B3387" s="893" t="s">
        <v>321</v>
      </c>
      <c r="C3387" s="892" t="s">
        <v>107</v>
      </c>
      <c r="D3387" s="891">
        <v>41029</v>
      </c>
      <c r="E3387" s="890">
        <v>226.88</v>
      </c>
      <c r="F3387" s="889"/>
      <c r="G3387" s="888">
        <v>20</v>
      </c>
      <c r="H3387" s="887">
        <f t="shared" si="204"/>
        <v>9</v>
      </c>
      <c r="I3387" s="887">
        <v>-11.040000000000001</v>
      </c>
      <c r="J3387" s="771">
        <f t="shared" si="205"/>
        <v>106.85000000000001</v>
      </c>
      <c r="K3387" s="887">
        <v>95.81</v>
      </c>
      <c r="L3387" s="772">
        <f t="shared" si="206"/>
        <v>131.07</v>
      </c>
    </row>
    <row r="3388" spans="2:12" ht="15.75" x14ac:dyDescent="0.25">
      <c r="B3388" s="893" t="s">
        <v>321</v>
      </c>
      <c r="C3388" s="892" t="s">
        <v>107</v>
      </c>
      <c r="D3388" s="891">
        <v>41029</v>
      </c>
      <c r="E3388" s="890">
        <v>919.42</v>
      </c>
      <c r="F3388" s="889"/>
      <c r="G3388" s="888">
        <v>20</v>
      </c>
      <c r="H3388" s="887">
        <f t="shared" si="204"/>
        <v>9</v>
      </c>
      <c r="I3388" s="887">
        <v>-44.76</v>
      </c>
      <c r="J3388" s="771">
        <f t="shared" si="205"/>
        <v>433.2</v>
      </c>
      <c r="K3388" s="887">
        <v>388.44</v>
      </c>
      <c r="L3388" s="772">
        <f t="shared" si="206"/>
        <v>530.98</v>
      </c>
    </row>
    <row r="3389" spans="2:12" ht="15.75" x14ac:dyDescent="0.25">
      <c r="B3389" s="893" t="s">
        <v>321</v>
      </c>
      <c r="C3389" s="892" t="s">
        <v>107</v>
      </c>
      <c r="D3389" s="891">
        <v>41029</v>
      </c>
      <c r="E3389" s="890">
        <v>154.32</v>
      </c>
      <c r="F3389" s="889"/>
      <c r="G3389" s="888">
        <v>20</v>
      </c>
      <c r="H3389" s="887">
        <f t="shared" si="204"/>
        <v>9</v>
      </c>
      <c r="I3389" s="887">
        <v>-7.4399999999999995</v>
      </c>
      <c r="J3389" s="771">
        <f t="shared" si="205"/>
        <v>72.75</v>
      </c>
      <c r="K3389" s="887">
        <v>65.31</v>
      </c>
      <c r="L3389" s="772">
        <f t="shared" si="206"/>
        <v>89.009999999999991</v>
      </c>
    </row>
    <row r="3390" spans="2:12" ht="15.75" x14ac:dyDescent="0.25">
      <c r="B3390" s="893" t="s">
        <v>321</v>
      </c>
      <c r="C3390" s="892" t="s">
        <v>107</v>
      </c>
      <c r="D3390" s="891">
        <v>41029</v>
      </c>
      <c r="E3390" s="890">
        <v>577.9</v>
      </c>
      <c r="F3390" s="889"/>
      <c r="G3390" s="888">
        <v>20</v>
      </c>
      <c r="H3390" s="887">
        <f t="shared" si="204"/>
        <v>9</v>
      </c>
      <c r="I3390" s="887">
        <v>-28.08</v>
      </c>
      <c r="J3390" s="771">
        <f t="shared" si="205"/>
        <v>272.06</v>
      </c>
      <c r="K3390" s="887">
        <v>243.98</v>
      </c>
      <c r="L3390" s="772">
        <f t="shared" si="206"/>
        <v>333.91999999999996</v>
      </c>
    </row>
    <row r="3391" spans="2:12" ht="15.75" x14ac:dyDescent="0.25">
      <c r="B3391" s="893" t="s">
        <v>321</v>
      </c>
      <c r="C3391" s="892" t="s">
        <v>107</v>
      </c>
      <c r="D3391" s="891">
        <v>41029</v>
      </c>
      <c r="E3391" s="890">
        <v>134.44999999999999</v>
      </c>
      <c r="F3391" s="889"/>
      <c r="G3391" s="888">
        <v>20</v>
      </c>
      <c r="H3391" s="887">
        <f t="shared" si="204"/>
        <v>9</v>
      </c>
      <c r="I3391" s="887">
        <v>-6.48</v>
      </c>
      <c r="J3391" s="771">
        <f t="shared" si="205"/>
        <v>63.320000000000007</v>
      </c>
      <c r="K3391" s="887">
        <v>56.84</v>
      </c>
      <c r="L3391" s="772">
        <f t="shared" si="206"/>
        <v>77.609999999999985</v>
      </c>
    </row>
    <row r="3392" spans="2:12" ht="15.75" x14ac:dyDescent="0.25">
      <c r="B3392" s="893" t="s">
        <v>321</v>
      </c>
      <c r="C3392" s="892" t="s">
        <v>107</v>
      </c>
      <c r="D3392" s="891">
        <v>41029</v>
      </c>
      <c r="E3392" s="890">
        <v>280.79000000000002</v>
      </c>
      <c r="F3392" s="889"/>
      <c r="G3392" s="888">
        <v>20</v>
      </c>
      <c r="H3392" s="887">
        <f t="shared" si="204"/>
        <v>9</v>
      </c>
      <c r="I3392" s="887">
        <v>-13.680000000000001</v>
      </c>
      <c r="J3392" s="771">
        <f t="shared" si="205"/>
        <v>132.41</v>
      </c>
      <c r="K3392" s="887">
        <v>118.73</v>
      </c>
      <c r="L3392" s="772">
        <f t="shared" si="206"/>
        <v>162.06</v>
      </c>
    </row>
    <row r="3393" spans="2:12" ht="15.75" x14ac:dyDescent="0.25">
      <c r="B3393" s="893" t="s">
        <v>321</v>
      </c>
      <c r="C3393" s="892" t="s">
        <v>107</v>
      </c>
      <c r="D3393" s="891">
        <v>41029</v>
      </c>
      <c r="E3393" s="890">
        <v>681.27</v>
      </c>
      <c r="F3393" s="889"/>
      <c r="G3393" s="888">
        <v>20</v>
      </c>
      <c r="H3393" s="887">
        <f t="shared" si="204"/>
        <v>9</v>
      </c>
      <c r="I3393" s="887">
        <v>-33.120000000000005</v>
      </c>
      <c r="J3393" s="771">
        <f t="shared" si="205"/>
        <v>320.67</v>
      </c>
      <c r="K3393" s="887">
        <v>287.55</v>
      </c>
      <c r="L3393" s="772">
        <f t="shared" si="206"/>
        <v>393.71999999999997</v>
      </c>
    </row>
    <row r="3394" spans="2:12" ht="15.75" x14ac:dyDescent="0.25">
      <c r="B3394" s="893" t="s">
        <v>321</v>
      </c>
      <c r="C3394" s="892" t="s">
        <v>107</v>
      </c>
      <c r="D3394" s="891">
        <v>41029</v>
      </c>
      <c r="E3394" s="890">
        <v>5478.92</v>
      </c>
      <c r="F3394" s="889"/>
      <c r="G3394" s="888">
        <v>20</v>
      </c>
      <c r="H3394" s="887">
        <f t="shared" si="204"/>
        <v>9</v>
      </c>
      <c r="I3394" s="887">
        <v>-266.64</v>
      </c>
      <c r="J3394" s="771">
        <f t="shared" si="205"/>
        <v>2580.81</v>
      </c>
      <c r="K3394" s="887">
        <v>2314.17</v>
      </c>
      <c r="L3394" s="772">
        <f t="shared" si="206"/>
        <v>3164.75</v>
      </c>
    </row>
    <row r="3395" spans="2:12" ht="15.75" x14ac:dyDescent="0.25">
      <c r="B3395" s="893" t="s">
        <v>321</v>
      </c>
      <c r="C3395" s="892" t="s">
        <v>107</v>
      </c>
      <c r="D3395" s="891">
        <v>41029</v>
      </c>
      <c r="E3395" s="890">
        <v>312.08</v>
      </c>
      <c r="F3395" s="889"/>
      <c r="G3395" s="888">
        <v>20</v>
      </c>
      <c r="H3395" s="887">
        <f t="shared" si="204"/>
        <v>9</v>
      </c>
      <c r="I3395" s="887">
        <v>-15.120000000000001</v>
      </c>
      <c r="J3395" s="771">
        <f t="shared" si="205"/>
        <v>147.06</v>
      </c>
      <c r="K3395" s="887">
        <v>131.94</v>
      </c>
      <c r="L3395" s="772">
        <f t="shared" si="206"/>
        <v>180.14</v>
      </c>
    </row>
    <row r="3396" spans="2:12" ht="15.75" x14ac:dyDescent="0.25">
      <c r="B3396" s="893" t="s">
        <v>321</v>
      </c>
      <c r="C3396" s="892" t="s">
        <v>107</v>
      </c>
      <c r="D3396" s="891">
        <v>41029</v>
      </c>
      <c r="E3396" s="890">
        <v>5909.81</v>
      </c>
      <c r="F3396" s="889"/>
      <c r="G3396" s="888">
        <v>20</v>
      </c>
      <c r="H3396" s="887">
        <f t="shared" si="204"/>
        <v>9</v>
      </c>
      <c r="I3396" s="887">
        <v>-287.64</v>
      </c>
      <c r="J3396" s="771">
        <f t="shared" si="205"/>
        <v>2783.91</v>
      </c>
      <c r="K3396" s="887">
        <v>2496.27</v>
      </c>
      <c r="L3396" s="772">
        <f t="shared" si="206"/>
        <v>3413.5400000000004</v>
      </c>
    </row>
    <row r="3397" spans="2:12" ht="15.75" x14ac:dyDescent="0.25">
      <c r="B3397" s="893" t="s">
        <v>321</v>
      </c>
      <c r="C3397" s="892" t="s">
        <v>107</v>
      </c>
      <c r="D3397" s="891">
        <v>41029</v>
      </c>
      <c r="E3397" s="890">
        <v>969.71</v>
      </c>
      <c r="F3397" s="889"/>
      <c r="G3397" s="888">
        <v>20</v>
      </c>
      <c r="H3397" s="887">
        <f t="shared" si="204"/>
        <v>9</v>
      </c>
      <c r="I3397" s="887">
        <v>-47.160000000000004</v>
      </c>
      <c r="J3397" s="771">
        <f t="shared" si="205"/>
        <v>456.55</v>
      </c>
      <c r="K3397" s="887">
        <v>409.39</v>
      </c>
      <c r="L3397" s="772">
        <f t="shared" si="206"/>
        <v>560.32000000000005</v>
      </c>
    </row>
    <row r="3398" spans="2:12" ht="15.75" x14ac:dyDescent="0.25">
      <c r="B3398" s="893" t="s">
        <v>321</v>
      </c>
      <c r="C3398" s="892" t="s">
        <v>107</v>
      </c>
      <c r="D3398" s="891">
        <v>41029</v>
      </c>
      <c r="E3398" s="890">
        <v>9279.36</v>
      </c>
      <c r="F3398" s="889"/>
      <c r="G3398" s="888">
        <v>20</v>
      </c>
      <c r="H3398" s="887">
        <f t="shared" si="204"/>
        <v>9</v>
      </c>
      <c r="I3398" s="887">
        <v>-451.68</v>
      </c>
      <c r="J3398" s="771">
        <f t="shared" si="205"/>
        <v>4371.5200000000004</v>
      </c>
      <c r="K3398" s="887">
        <v>3919.84</v>
      </c>
      <c r="L3398" s="772">
        <f t="shared" si="206"/>
        <v>5359.52</v>
      </c>
    </row>
    <row r="3399" spans="2:12" ht="15.75" x14ac:dyDescent="0.25">
      <c r="B3399" s="893" t="s">
        <v>321</v>
      </c>
      <c r="C3399" s="892" t="s">
        <v>107</v>
      </c>
      <c r="D3399" s="891">
        <v>41029</v>
      </c>
      <c r="E3399" s="890">
        <v>985.18</v>
      </c>
      <c r="F3399" s="889"/>
      <c r="G3399" s="888">
        <v>20</v>
      </c>
      <c r="H3399" s="887">
        <f t="shared" si="204"/>
        <v>9</v>
      </c>
      <c r="I3399" s="887">
        <v>-47.88</v>
      </c>
      <c r="J3399" s="771">
        <f t="shared" si="205"/>
        <v>464.17</v>
      </c>
      <c r="K3399" s="887">
        <v>416.29</v>
      </c>
      <c r="L3399" s="772">
        <f t="shared" si="206"/>
        <v>568.88999999999987</v>
      </c>
    </row>
    <row r="3400" spans="2:12" ht="15.75" x14ac:dyDescent="0.25">
      <c r="B3400" s="893" t="s">
        <v>321</v>
      </c>
      <c r="C3400" s="892" t="s">
        <v>107</v>
      </c>
      <c r="D3400" s="891">
        <v>41029</v>
      </c>
      <c r="E3400" s="890">
        <v>1689.11</v>
      </c>
      <c r="F3400" s="889"/>
      <c r="G3400" s="888">
        <v>20</v>
      </c>
      <c r="H3400" s="887">
        <f t="shared" ref="H3400:H3463" si="207">IF(E3400&lt;&gt;"",IF((TestEOY-D3400)/365&gt;G3400,G3400,ROUNDUP(((TestEOY-D3400)/365),0)),"")</f>
        <v>9</v>
      </c>
      <c r="I3400" s="887">
        <v>-82.2</v>
      </c>
      <c r="J3400" s="771">
        <f t="shared" ref="J3400:J3463" si="208">K3400-I3400</f>
        <v>795.56000000000006</v>
      </c>
      <c r="K3400" s="887">
        <v>713.36</v>
      </c>
      <c r="L3400" s="772">
        <f t="shared" ref="L3400:L3463" si="209">IFERROR(IF(K3400&gt;E3400,0,(+E3400-K3400))-F3400,"")</f>
        <v>975.74999999999989</v>
      </c>
    </row>
    <row r="3401" spans="2:12" ht="15.75" x14ac:dyDescent="0.25">
      <c r="B3401" s="893" t="s">
        <v>321</v>
      </c>
      <c r="C3401" s="892" t="s">
        <v>107</v>
      </c>
      <c r="D3401" s="891">
        <v>41029</v>
      </c>
      <c r="E3401" s="890">
        <v>5295.73</v>
      </c>
      <c r="F3401" s="889"/>
      <c r="G3401" s="888">
        <v>20</v>
      </c>
      <c r="H3401" s="887">
        <f t="shared" si="207"/>
        <v>9</v>
      </c>
      <c r="I3401" s="887">
        <v>-257.76</v>
      </c>
      <c r="J3401" s="771">
        <f t="shared" si="208"/>
        <v>2494.7200000000003</v>
      </c>
      <c r="K3401" s="887">
        <v>2236.96</v>
      </c>
      <c r="L3401" s="772">
        <f t="shared" si="209"/>
        <v>3058.7699999999995</v>
      </c>
    </row>
    <row r="3402" spans="2:12" ht="15.75" x14ac:dyDescent="0.25">
      <c r="B3402" s="893" t="s">
        <v>321</v>
      </c>
      <c r="C3402" s="892" t="s">
        <v>107</v>
      </c>
      <c r="D3402" s="891">
        <v>41029</v>
      </c>
      <c r="E3402" s="890">
        <v>1167.6199999999999</v>
      </c>
      <c r="F3402" s="889"/>
      <c r="G3402" s="888">
        <v>20</v>
      </c>
      <c r="H3402" s="887">
        <f t="shared" si="207"/>
        <v>9</v>
      </c>
      <c r="I3402" s="887">
        <v>-56.760000000000005</v>
      </c>
      <c r="J3402" s="771">
        <f t="shared" si="208"/>
        <v>550.12</v>
      </c>
      <c r="K3402" s="887">
        <v>493.36</v>
      </c>
      <c r="L3402" s="772">
        <f t="shared" si="209"/>
        <v>674.25999999999988</v>
      </c>
    </row>
    <row r="3403" spans="2:12" ht="15.75" x14ac:dyDescent="0.25">
      <c r="B3403" s="893" t="s">
        <v>321</v>
      </c>
      <c r="C3403" s="892" t="s">
        <v>107</v>
      </c>
      <c r="D3403" s="891">
        <v>41029</v>
      </c>
      <c r="E3403" s="890">
        <v>5689.03</v>
      </c>
      <c r="F3403" s="889"/>
      <c r="G3403" s="888">
        <v>20</v>
      </c>
      <c r="H3403" s="887">
        <f t="shared" si="207"/>
        <v>9</v>
      </c>
      <c r="I3403" s="887">
        <v>-276.84000000000003</v>
      </c>
      <c r="J3403" s="771">
        <f t="shared" si="208"/>
        <v>2680.07</v>
      </c>
      <c r="K3403" s="887">
        <v>2403.23</v>
      </c>
      <c r="L3403" s="772">
        <f t="shared" si="209"/>
        <v>3285.7999999999997</v>
      </c>
    </row>
    <row r="3404" spans="2:12" ht="15.75" x14ac:dyDescent="0.25">
      <c r="B3404" s="893" t="s">
        <v>321</v>
      </c>
      <c r="C3404" s="892" t="s">
        <v>107</v>
      </c>
      <c r="D3404" s="891">
        <v>41029</v>
      </c>
      <c r="E3404" s="890">
        <v>3533.95</v>
      </c>
      <c r="F3404" s="889"/>
      <c r="G3404" s="888">
        <v>20</v>
      </c>
      <c r="H3404" s="887">
        <f t="shared" si="207"/>
        <v>9</v>
      </c>
      <c r="I3404" s="887">
        <v>-171.96</v>
      </c>
      <c r="J3404" s="771">
        <f t="shared" si="208"/>
        <v>1664.66</v>
      </c>
      <c r="K3404" s="887">
        <v>1492.7</v>
      </c>
      <c r="L3404" s="772">
        <f t="shared" si="209"/>
        <v>2041.2499999999998</v>
      </c>
    </row>
    <row r="3405" spans="2:12" ht="15.75" x14ac:dyDescent="0.25">
      <c r="B3405" s="893" t="s">
        <v>321</v>
      </c>
      <c r="C3405" s="892" t="s">
        <v>107</v>
      </c>
      <c r="D3405" s="891">
        <v>41029</v>
      </c>
      <c r="E3405" s="890">
        <v>3504.33</v>
      </c>
      <c r="F3405" s="889"/>
      <c r="G3405" s="888">
        <v>20</v>
      </c>
      <c r="H3405" s="887">
        <f t="shared" si="207"/>
        <v>9</v>
      </c>
      <c r="I3405" s="887">
        <v>-170.52</v>
      </c>
      <c r="J3405" s="771">
        <f t="shared" si="208"/>
        <v>1650.69</v>
      </c>
      <c r="K3405" s="887">
        <v>1480.17</v>
      </c>
      <c r="L3405" s="772">
        <f t="shared" si="209"/>
        <v>2024.1599999999999</v>
      </c>
    </row>
    <row r="3406" spans="2:12" ht="15.75" x14ac:dyDescent="0.25">
      <c r="B3406" s="893" t="s">
        <v>321</v>
      </c>
      <c r="C3406" s="892" t="s">
        <v>107</v>
      </c>
      <c r="D3406" s="891">
        <v>41029</v>
      </c>
      <c r="E3406" s="890">
        <v>986.62</v>
      </c>
      <c r="F3406" s="889"/>
      <c r="G3406" s="888">
        <v>20</v>
      </c>
      <c r="H3406" s="887">
        <f t="shared" si="207"/>
        <v>9</v>
      </c>
      <c r="I3406" s="887">
        <v>-48</v>
      </c>
      <c r="J3406" s="771">
        <f t="shared" si="208"/>
        <v>464.58</v>
      </c>
      <c r="K3406" s="887">
        <v>416.58</v>
      </c>
      <c r="L3406" s="772">
        <f t="shared" si="209"/>
        <v>570.04</v>
      </c>
    </row>
    <row r="3407" spans="2:12" ht="15.75" x14ac:dyDescent="0.25">
      <c r="B3407" s="893" t="s">
        <v>321</v>
      </c>
      <c r="C3407" s="892" t="s">
        <v>107</v>
      </c>
      <c r="D3407" s="891">
        <v>41029</v>
      </c>
      <c r="E3407" s="890">
        <v>2295.89</v>
      </c>
      <c r="F3407" s="889"/>
      <c r="G3407" s="888">
        <v>20</v>
      </c>
      <c r="H3407" s="887">
        <f t="shared" si="207"/>
        <v>9</v>
      </c>
      <c r="I3407" s="887">
        <v>-111.72</v>
      </c>
      <c r="J3407" s="771">
        <f t="shared" si="208"/>
        <v>1081.28</v>
      </c>
      <c r="K3407" s="887">
        <v>969.56</v>
      </c>
      <c r="L3407" s="772">
        <f t="shared" si="209"/>
        <v>1326.33</v>
      </c>
    </row>
    <row r="3408" spans="2:12" ht="15.75" x14ac:dyDescent="0.25">
      <c r="B3408" s="893" t="s">
        <v>321</v>
      </c>
      <c r="C3408" s="892" t="s">
        <v>107</v>
      </c>
      <c r="D3408" s="891">
        <v>41029</v>
      </c>
      <c r="E3408" s="890">
        <v>349.71</v>
      </c>
      <c r="F3408" s="889"/>
      <c r="G3408" s="888">
        <v>20</v>
      </c>
      <c r="H3408" s="887">
        <f t="shared" si="207"/>
        <v>9</v>
      </c>
      <c r="I3408" s="887">
        <v>-17.04</v>
      </c>
      <c r="J3408" s="771">
        <f t="shared" si="208"/>
        <v>164.88</v>
      </c>
      <c r="K3408" s="887">
        <v>147.84</v>
      </c>
      <c r="L3408" s="772">
        <f t="shared" si="209"/>
        <v>201.86999999999998</v>
      </c>
    </row>
    <row r="3409" spans="2:12" ht="15.75" x14ac:dyDescent="0.25">
      <c r="B3409" s="893" t="s">
        <v>321</v>
      </c>
      <c r="C3409" s="892" t="s">
        <v>107</v>
      </c>
      <c r="D3409" s="891">
        <v>41029</v>
      </c>
      <c r="E3409" s="890">
        <v>1135.97</v>
      </c>
      <c r="F3409" s="889"/>
      <c r="G3409" s="888">
        <v>20</v>
      </c>
      <c r="H3409" s="887">
        <f t="shared" si="207"/>
        <v>9</v>
      </c>
      <c r="I3409" s="887">
        <v>-55.320000000000007</v>
      </c>
      <c r="J3409" s="771">
        <f t="shared" si="208"/>
        <v>535.4</v>
      </c>
      <c r="K3409" s="887">
        <v>480.08</v>
      </c>
      <c r="L3409" s="772">
        <f t="shared" si="209"/>
        <v>655.8900000000001</v>
      </c>
    </row>
    <row r="3410" spans="2:12" ht="15.75" x14ac:dyDescent="0.25">
      <c r="B3410" s="893" t="s">
        <v>321</v>
      </c>
      <c r="C3410" s="892" t="s">
        <v>107</v>
      </c>
      <c r="D3410" s="891">
        <v>41029</v>
      </c>
      <c r="E3410" s="890">
        <v>2832.38</v>
      </c>
      <c r="F3410" s="889"/>
      <c r="G3410" s="888">
        <v>20</v>
      </c>
      <c r="H3410" s="887">
        <f t="shared" si="207"/>
        <v>9</v>
      </c>
      <c r="I3410" s="887">
        <v>-137.88</v>
      </c>
      <c r="J3410" s="771">
        <f t="shared" si="208"/>
        <v>1334.44</v>
      </c>
      <c r="K3410" s="887">
        <v>1196.56</v>
      </c>
      <c r="L3410" s="772">
        <f t="shared" si="209"/>
        <v>1635.8200000000002</v>
      </c>
    </row>
    <row r="3411" spans="2:12" ht="15.75" x14ac:dyDescent="0.25">
      <c r="B3411" s="893" t="s">
        <v>321</v>
      </c>
      <c r="C3411" s="892" t="s">
        <v>107</v>
      </c>
      <c r="D3411" s="891">
        <v>41029</v>
      </c>
      <c r="E3411" s="890">
        <v>548.11</v>
      </c>
      <c r="F3411" s="889"/>
      <c r="G3411" s="888">
        <v>20</v>
      </c>
      <c r="H3411" s="887">
        <f t="shared" si="207"/>
        <v>9</v>
      </c>
      <c r="I3411" s="887">
        <v>-26.64</v>
      </c>
      <c r="J3411" s="771">
        <f t="shared" si="208"/>
        <v>257.93</v>
      </c>
      <c r="K3411" s="887">
        <v>231.29</v>
      </c>
      <c r="L3411" s="772">
        <f t="shared" si="209"/>
        <v>316.82000000000005</v>
      </c>
    </row>
    <row r="3412" spans="2:12" ht="15.75" x14ac:dyDescent="0.25">
      <c r="B3412" s="893" t="s">
        <v>321</v>
      </c>
      <c r="C3412" s="892" t="s">
        <v>107</v>
      </c>
      <c r="D3412" s="891">
        <v>41029</v>
      </c>
      <c r="E3412" s="890">
        <v>211.22</v>
      </c>
      <c r="F3412" s="889"/>
      <c r="G3412" s="888">
        <v>20</v>
      </c>
      <c r="H3412" s="887">
        <f t="shared" si="207"/>
        <v>9</v>
      </c>
      <c r="I3412" s="887">
        <v>-10.199999999999999</v>
      </c>
      <c r="J3412" s="771">
        <f t="shared" si="208"/>
        <v>99.65</v>
      </c>
      <c r="K3412" s="887">
        <v>89.45</v>
      </c>
      <c r="L3412" s="772">
        <f t="shared" si="209"/>
        <v>121.77</v>
      </c>
    </row>
    <row r="3413" spans="2:12" ht="15.75" x14ac:dyDescent="0.25">
      <c r="B3413" s="893" t="s">
        <v>321</v>
      </c>
      <c r="C3413" s="892" t="s">
        <v>107</v>
      </c>
      <c r="D3413" s="891">
        <v>41060</v>
      </c>
      <c r="E3413" s="890">
        <v>657.85</v>
      </c>
      <c r="F3413" s="889"/>
      <c r="G3413" s="888">
        <v>20</v>
      </c>
      <c r="H3413" s="887">
        <f t="shared" si="207"/>
        <v>9</v>
      </c>
      <c r="I3413" s="887">
        <v>-32.04</v>
      </c>
      <c r="J3413" s="771">
        <f t="shared" si="208"/>
        <v>307.39000000000004</v>
      </c>
      <c r="K3413" s="887">
        <v>275.35000000000002</v>
      </c>
      <c r="L3413" s="772">
        <f t="shared" si="209"/>
        <v>382.5</v>
      </c>
    </row>
    <row r="3414" spans="2:12" ht="15.75" x14ac:dyDescent="0.25">
      <c r="B3414" s="893" t="s">
        <v>321</v>
      </c>
      <c r="C3414" s="892" t="s">
        <v>107</v>
      </c>
      <c r="D3414" s="891">
        <v>41060</v>
      </c>
      <c r="E3414" s="890">
        <v>288.57</v>
      </c>
      <c r="F3414" s="889"/>
      <c r="G3414" s="888">
        <v>20</v>
      </c>
      <c r="H3414" s="887">
        <f t="shared" si="207"/>
        <v>9</v>
      </c>
      <c r="I3414" s="887">
        <v>-14.04</v>
      </c>
      <c r="J3414" s="771">
        <f t="shared" si="208"/>
        <v>134.72999999999999</v>
      </c>
      <c r="K3414" s="887">
        <v>120.69</v>
      </c>
      <c r="L3414" s="772">
        <f t="shared" si="209"/>
        <v>167.88</v>
      </c>
    </row>
    <row r="3415" spans="2:12" ht="15.75" x14ac:dyDescent="0.25">
      <c r="B3415" s="893" t="s">
        <v>321</v>
      </c>
      <c r="C3415" s="892" t="s">
        <v>107</v>
      </c>
      <c r="D3415" s="891">
        <v>41060</v>
      </c>
      <c r="E3415" s="890">
        <v>288.57</v>
      </c>
      <c r="F3415" s="889"/>
      <c r="G3415" s="888">
        <v>20</v>
      </c>
      <c r="H3415" s="887">
        <f t="shared" si="207"/>
        <v>9</v>
      </c>
      <c r="I3415" s="887">
        <v>-14.04</v>
      </c>
      <c r="J3415" s="771">
        <f t="shared" si="208"/>
        <v>134.72999999999999</v>
      </c>
      <c r="K3415" s="887">
        <v>120.69</v>
      </c>
      <c r="L3415" s="772">
        <f t="shared" si="209"/>
        <v>167.88</v>
      </c>
    </row>
    <row r="3416" spans="2:12" ht="15.75" x14ac:dyDescent="0.25">
      <c r="B3416" s="893" t="s">
        <v>321</v>
      </c>
      <c r="C3416" s="892" t="s">
        <v>107</v>
      </c>
      <c r="D3416" s="891">
        <v>41060</v>
      </c>
      <c r="E3416" s="890">
        <v>637.97</v>
      </c>
      <c r="F3416" s="889"/>
      <c r="G3416" s="888">
        <v>20</v>
      </c>
      <c r="H3416" s="887">
        <f t="shared" si="207"/>
        <v>9</v>
      </c>
      <c r="I3416" s="887">
        <v>-31.08</v>
      </c>
      <c r="J3416" s="771">
        <f t="shared" si="208"/>
        <v>298.19</v>
      </c>
      <c r="K3416" s="887">
        <v>267.11</v>
      </c>
      <c r="L3416" s="772">
        <f t="shared" si="209"/>
        <v>370.86</v>
      </c>
    </row>
    <row r="3417" spans="2:12" ht="15.75" x14ac:dyDescent="0.25">
      <c r="B3417" s="893" t="s">
        <v>321</v>
      </c>
      <c r="C3417" s="892" t="s">
        <v>107</v>
      </c>
      <c r="D3417" s="891">
        <v>41060</v>
      </c>
      <c r="E3417" s="890">
        <v>157.33000000000001</v>
      </c>
      <c r="F3417" s="889"/>
      <c r="G3417" s="888">
        <v>20</v>
      </c>
      <c r="H3417" s="887">
        <f t="shared" si="207"/>
        <v>9</v>
      </c>
      <c r="I3417" s="887">
        <v>-7.68</v>
      </c>
      <c r="J3417" s="771">
        <f t="shared" si="208"/>
        <v>73.680000000000007</v>
      </c>
      <c r="K3417" s="887">
        <v>66</v>
      </c>
      <c r="L3417" s="772">
        <f t="shared" si="209"/>
        <v>91.330000000000013</v>
      </c>
    </row>
    <row r="3418" spans="2:12" ht="15.75" x14ac:dyDescent="0.25">
      <c r="B3418" s="893" t="s">
        <v>321</v>
      </c>
      <c r="C3418" s="892" t="s">
        <v>107</v>
      </c>
      <c r="D3418" s="891">
        <v>41060</v>
      </c>
      <c r="E3418" s="890">
        <v>7428.61</v>
      </c>
      <c r="F3418" s="889"/>
      <c r="G3418" s="888">
        <v>20</v>
      </c>
      <c r="H3418" s="887">
        <f t="shared" si="207"/>
        <v>9</v>
      </c>
      <c r="I3418" s="887">
        <v>-361.56</v>
      </c>
      <c r="J3418" s="771">
        <f t="shared" si="208"/>
        <v>3469.27</v>
      </c>
      <c r="K3418" s="887">
        <v>3107.71</v>
      </c>
      <c r="L3418" s="772">
        <f t="shared" si="209"/>
        <v>4320.8999999999996</v>
      </c>
    </row>
    <row r="3419" spans="2:12" ht="15.75" x14ac:dyDescent="0.25">
      <c r="B3419" s="893" t="s">
        <v>321</v>
      </c>
      <c r="C3419" s="892" t="s">
        <v>107</v>
      </c>
      <c r="D3419" s="891">
        <v>41060</v>
      </c>
      <c r="E3419" s="890">
        <v>186.72</v>
      </c>
      <c r="F3419" s="889"/>
      <c r="G3419" s="888">
        <v>20</v>
      </c>
      <c r="H3419" s="887">
        <f t="shared" si="207"/>
        <v>9</v>
      </c>
      <c r="I3419" s="887">
        <v>-9.120000000000001</v>
      </c>
      <c r="J3419" s="771">
        <f t="shared" si="208"/>
        <v>87.47</v>
      </c>
      <c r="K3419" s="887">
        <v>78.349999999999994</v>
      </c>
      <c r="L3419" s="772">
        <f t="shared" si="209"/>
        <v>108.37</v>
      </c>
    </row>
    <row r="3420" spans="2:12" ht="15.75" x14ac:dyDescent="0.25">
      <c r="B3420" s="893" t="s">
        <v>321</v>
      </c>
      <c r="C3420" s="892" t="s">
        <v>107</v>
      </c>
      <c r="D3420" s="891">
        <v>41060</v>
      </c>
      <c r="E3420" s="890">
        <v>447.91</v>
      </c>
      <c r="F3420" s="889"/>
      <c r="G3420" s="888">
        <v>20</v>
      </c>
      <c r="H3420" s="887">
        <f t="shared" si="207"/>
        <v>9</v>
      </c>
      <c r="I3420" s="887">
        <v>-21.72</v>
      </c>
      <c r="J3420" s="771">
        <f t="shared" si="208"/>
        <v>209.35</v>
      </c>
      <c r="K3420" s="887">
        <v>187.63</v>
      </c>
      <c r="L3420" s="772">
        <f t="shared" si="209"/>
        <v>260.28000000000003</v>
      </c>
    </row>
    <row r="3421" spans="2:12" ht="15.75" x14ac:dyDescent="0.25">
      <c r="B3421" s="893" t="s">
        <v>321</v>
      </c>
      <c r="C3421" s="892" t="s">
        <v>107</v>
      </c>
      <c r="D3421" s="891">
        <v>41060</v>
      </c>
      <c r="E3421" s="890">
        <v>6158.63</v>
      </c>
      <c r="F3421" s="889"/>
      <c r="G3421" s="888">
        <v>20</v>
      </c>
      <c r="H3421" s="887">
        <f t="shared" si="207"/>
        <v>9</v>
      </c>
      <c r="I3421" s="887">
        <v>-299.76</v>
      </c>
      <c r="J3421" s="771">
        <f t="shared" si="208"/>
        <v>2876.3100000000004</v>
      </c>
      <c r="K3421" s="887">
        <v>2576.5500000000002</v>
      </c>
      <c r="L3421" s="772">
        <f t="shared" si="209"/>
        <v>3582.08</v>
      </c>
    </row>
    <row r="3422" spans="2:12" ht="15.75" x14ac:dyDescent="0.25">
      <c r="B3422" s="893" t="s">
        <v>321</v>
      </c>
      <c r="C3422" s="892" t="s">
        <v>107</v>
      </c>
      <c r="D3422" s="891">
        <v>41060</v>
      </c>
      <c r="E3422" s="890">
        <v>324.88</v>
      </c>
      <c r="F3422" s="889"/>
      <c r="G3422" s="888">
        <v>20</v>
      </c>
      <c r="H3422" s="887">
        <f t="shared" si="207"/>
        <v>9</v>
      </c>
      <c r="I3422" s="887">
        <v>-15.84</v>
      </c>
      <c r="J3422" s="771">
        <f t="shared" si="208"/>
        <v>151.97</v>
      </c>
      <c r="K3422" s="887">
        <v>136.13</v>
      </c>
      <c r="L3422" s="772">
        <f t="shared" si="209"/>
        <v>188.75</v>
      </c>
    </row>
    <row r="3423" spans="2:12" ht="15.75" x14ac:dyDescent="0.25">
      <c r="B3423" s="893" t="s">
        <v>321</v>
      </c>
      <c r="C3423" s="892" t="s">
        <v>107</v>
      </c>
      <c r="D3423" s="891">
        <v>41060</v>
      </c>
      <c r="E3423" s="890">
        <v>3910</v>
      </c>
      <c r="F3423" s="889"/>
      <c r="G3423" s="888">
        <v>20</v>
      </c>
      <c r="H3423" s="887">
        <f t="shared" si="207"/>
        <v>9</v>
      </c>
      <c r="I3423" s="887">
        <v>-190.32000000000002</v>
      </c>
      <c r="J3423" s="771">
        <f t="shared" si="208"/>
        <v>1826.1599999999999</v>
      </c>
      <c r="K3423" s="887">
        <v>1635.84</v>
      </c>
      <c r="L3423" s="772">
        <f t="shared" si="209"/>
        <v>2274.16</v>
      </c>
    </row>
    <row r="3424" spans="2:12" ht="15.75" x14ac:dyDescent="0.25">
      <c r="B3424" s="893" t="s">
        <v>321</v>
      </c>
      <c r="C3424" s="892" t="s">
        <v>107</v>
      </c>
      <c r="D3424" s="891">
        <v>41060</v>
      </c>
      <c r="E3424" s="890">
        <v>123.71</v>
      </c>
      <c r="F3424" s="889"/>
      <c r="G3424" s="888">
        <v>20</v>
      </c>
      <c r="H3424" s="887">
        <f t="shared" si="207"/>
        <v>9</v>
      </c>
      <c r="I3424" s="887">
        <v>-6</v>
      </c>
      <c r="J3424" s="771">
        <f t="shared" si="208"/>
        <v>57.6</v>
      </c>
      <c r="K3424" s="887">
        <v>51.6</v>
      </c>
      <c r="L3424" s="772">
        <f t="shared" si="209"/>
        <v>72.109999999999985</v>
      </c>
    </row>
    <row r="3425" spans="2:12" ht="15.75" x14ac:dyDescent="0.25">
      <c r="B3425" s="893" t="s">
        <v>321</v>
      </c>
      <c r="C3425" s="892" t="s">
        <v>107</v>
      </c>
      <c r="D3425" s="891">
        <v>41060</v>
      </c>
      <c r="E3425" s="890">
        <v>166.08</v>
      </c>
      <c r="F3425" s="889"/>
      <c r="G3425" s="888">
        <v>20</v>
      </c>
      <c r="H3425" s="887">
        <f t="shared" si="207"/>
        <v>9</v>
      </c>
      <c r="I3425" s="887">
        <v>-8.0400000000000009</v>
      </c>
      <c r="J3425" s="771">
        <f t="shared" si="208"/>
        <v>77.34</v>
      </c>
      <c r="K3425" s="887">
        <v>69.3</v>
      </c>
      <c r="L3425" s="772">
        <f t="shared" si="209"/>
        <v>96.780000000000015</v>
      </c>
    </row>
    <row r="3426" spans="2:12" ht="15.75" x14ac:dyDescent="0.25">
      <c r="B3426" s="893" t="s">
        <v>321</v>
      </c>
      <c r="C3426" s="892" t="s">
        <v>107</v>
      </c>
      <c r="D3426" s="891">
        <v>41060</v>
      </c>
      <c r="E3426" s="890">
        <v>2230.56</v>
      </c>
      <c r="F3426" s="889"/>
      <c r="G3426" s="888">
        <v>20</v>
      </c>
      <c r="H3426" s="887">
        <f t="shared" si="207"/>
        <v>9</v>
      </c>
      <c r="I3426" s="887">
        <v>-108.60000000000001</v>
      </c>
      <c r="J3426" s="771">
        <f t="shared" si="208"/>
        <v>1042.03</v>
      </c>
      <c r="K3426" s="887">
        <v>933.43</v>
      </c>
      <c r="L3426" s="772">
        <f t="shared" si="209"/>
        <v>1297.1300000000001</v>
      </c>
    </row>
    <row r="3427" spans="2:12" ht="15.75" x14ac:dyDescent="0.25">
      <c r="B3427" s="893" t="s">
        <v>321</v>
      </c>
      <c r="C3427" s="892" t="s">
        <v>107</v>
      </c>
      <c r="D3427" s="891">
        <v>41060</v>
      </c>
      <c r="E3427" s="890">
        <v>5949.65</v>
      </c>
      <c r="F3427" s="889"/>
      <c r="G3427" s="888">
        <v>20</v>
      </c>
      <c r="H3427" s="887">
        <f t="shared" si="207"/>
        <v>9</v>
      </c>
      <c r="I3427" s="887">
        <v>-289.56</v>
      </c>
      <c r="J3427" s="771">
        <f t="shared" si="208"/>
        <v>2778.43</v>
      </c>
      <c r="K3427" s="887">
        <v>2488.87</v>
      </c>
      <c r="L3427" s="772">
        <f t="shared" si="209"/>
        <v>3460.7799999999997</v>
      </c>
    </row>
    <row r="3428" spans="2:12" ht="15.75" x14ac:dyDescent="0.25">
      <c r="B3428" s="893" t="s">
        <v>321</v>
      </c>
      <c r="C3428" s="892" t="s">
        <v>107</v>
      </c>
      <c r="D3428" s="891">
        <v>41060</v>
      </c>
      <c r="E3428" s="890">
        <v>222.13</v>
      </c>
      <c r="F3428" s="889"/>
      <c r="G3428" s="888">
        <v>20</v>
      </c>
      <c r="H3428" s="887">
        <f t="shared" si="207"/>
        <v>9</v>
      </c>
      <c r="I3428" s="887">
        <v>-10.8</v>
      </c>
      <c r="J3428" s="771">
        <f t="shared" si="208"/>
        <v>103.64</v>
      </c>
      <c r="K3428" s="887">
        <v>92.84</v>
      </c>
      <c r="L3428" s="772">
        <f t="shared" si="209"/>
        <v>129.29</v>
      </c>
    </row>
    <row r="3429" spans="2:12" ht="15.75" x14ac:dyDescent="0.25">
      <c r="B3429" s="893" t="s">
        <v>321</v>
      </c>
      <c r="C3429" s="892" t="s">
        <v>107</v>
      </c>
      <c r="D3429" s="891">
        <v>41060</v>
      </c>
      <c r="E3429" s="890">
        <v>6613</v>
      </c>
      <c r="F3429" s="889"/>
      <c r="G3429" s="888">
        <v>20</v>
      </c>
      <c r="H3429" s="887">
        <f t="shared" si="207"/>
        <v>9</v>
      </c>
      <c r="I3429" s="887">
        <v>-321.84000000000003</v>
      </c>
      <c r="J3429" s="771">
        <f t="shared" si="208"/>
        <v>3088.25</v>
      </c>
      <c r="K3429" s="887">
        <v>2766.41</v>
      </c>
      <c r="L3429" s="772">
        <f t="shared" si="209"/>
        <v>3846.59</v>
      </c>
    </row>
    <row r="3430" spans="2:12" ht="15.75" x14ac:dyDescent="0.25">
      <c r="B3430" s="893" t="s">
        <v>321</v>
      </c>
      <c r="C3430" s="892" t="s">
        <v>107</v>
      </c>
      <c r="D3430" s="891">
        <v>41060</v>
      </c>
      <c r="E3430" s="890">
        <v>4627.5</v>
      </c>
      <c r="F3430" s="889"/>
      <c r="G3430" s="888">
        <v>20</v>
      </c>
      <c r="H3430" s="887">
        <f t="shared" si="207"/>
        <v>9</v>
      </c>
      <c r="I3430" s="887">
        <v>-225.24</v>
      </c>
      <c r="J3430" s="771">
        <f t="shared" si="208"/>
        <v>2161.2600000000002</v>
      </c>
      <c r="K3430" s="887">
        <v>1936.02</v>
      </c>
      <c r="L3430" s="772">
        <f t="shared" si="209"/>
        <v>2691.48</v>
      </c>
    </row>
    <row r="3431" spans="2:12" ht="15.75" x14ac:dyDescent="0.25">
      <c r="B3431" s="893" t="s">
        <v>321</v>
      </c>
      <c r="C3431" s="892" t="s">
        <v>107</v>
      </c>
      <c r="D3431" s="891">
        <v>41060</v>
      </c>
      <c r="E3431" s="890">
        <v>297.51</v>
      </c>
      <c r="F3431" s="889"/>
      <c r="G3431" s="888">
        <v>20</v>
      </c>
      <c r="H3431" s="887">
        <f t="shared" si="207"/>
        <v>9</v>
      </c>
      <c r="I3431" s="887">
        <v>-14.399999999999999</v>
      </c>
      <c r="J3431" s="771">
        <f t="shared" si="208"/>
        <v>139.1</v>
      </c>
      <c r="K3431" s="887">
        <v>124.7</v>
      </c>
      <c r="L3431" s="772">
        <f t="shared" si="209"/>
        <v>172.81</v>
      </c>
    </row>
    <row r="3432" spans="2:12" ht="15.75" x14ac:dyDescent="0.25">
      <c r="B3432" s="893" t="s">
        <v>321</v>
      </c>
      <c r="C3432" s="892" t="s">
        <v>107</v>
      </c>
      <c r="D3432" s="891">
        <v>41060</v>
      </c>
      <c r="E3432" s="890">
        <v>3254.69</v>
      </c>
      <c r="F3432" s="889"/>
      <c r="G3432" s="888">
        <v>20</v>
      </c>
      <c r="H3432" s="887">
        <f t="shared" si="207"/>
        <v>9</v>
      </c>
      <c r="I3432" s="887">
        <v>-158.4</v>
      </c>
      <c r="J3432" s="771">
        <f t="shared" si="208"/>
        <v>1519.92</v>
      </c>
      <c r="K3432" s="887">
        <v>1361.52</v>
      </c>
      <c r="L3432" s="772">
        <f t="shared" si="209"/>
        <v>1893.17</v>
      </c>
    </row>
    <row r="3433" spans="2:12" ht="15.75" x14ac:dyDescent="0.25">
      <c r="B3433" s="893" t="s">
        <v>321</v>
      </c>
      <c r="C3433" s="892" t="s">
        <v>107</v>
      </c>
      <c r="D3433" s="891">
        <v>41060</v>
      </c>
      <c r="E3433" s="890">
        <v>1193.24</v>
      </c>
      <c r="F3433" s="889"/>
      <c r="G3433" s="888">
        <v>20</v>
      </c>
      <c r="H3433" s="887">
        <f t="shared" si="207"/>
        <v>9</v>
      </c>
      <c r="I3433" s="887">
        <v>-58.08</v>
      </c>
      <c r="J3433" s="771">
        <f t="shared" si="208"/>
        <v>557.31000000000006</v>
      </c>
      <c r="K3433" s="887">
        <v>499.23</v>
      </c>
      <c r="L3433" s="772">
        <f t="shared" si="209"/>
        <v>694.01</v>
      </c>
    </row>
    <row r="3434" spans="2:12" ht="15.75" x14ac:dyDescent="0.25">
      <c r="B3434" s="893" t="s">
        <v>321</v>
      </c>
      <c r="C3434" s="892" t="s">
        <v>107</v>
      </c>
      <c r="D3434" s="891">
        <v>41060</v>
      </c>
      <c r="E3434" s="890">
        <v>6973.87</v>
      </c>
      <c r="F3434" s="889"/>
      <c r="G3434" s="888">
        <v>20</v>
      </c>
      <c r="H3434" s="887">
        <f t="shared" si="207"/>
        <v>9</v>
      </c>
      <c r="I3434" s="887">
        <v>-339.36</v>
      </c>
      <c r="J3434" s="771">
        <f t="shared" si="208"/>
        <v>3257.25</v>
      </c>
      <c r="K3434" s="887">
        <v>2917.89</v>
      </c>
      <c r="L3434" s="772">
        <f t="shared" si="209"/>
        <v>4055.98</v>
      </c>
    </row>
    <row r="3435" spans="2:12" ht="15.75" x14ac:dyDescent="0.25">
      <c r="B3435" s="893" t="s">
        <v>321</v>
      </c>
      <c r="C3435" s="892" t="s">
        <v>107</v>
      </c>
      <c r="D3435" s="891">
        <v>41090</v>
      </c>
      <c r="E3435" s="890">
        <v>253.89</v>
      </c>
      <c r="F3435" s="889"/>
      <c r="G3435" s="888">
        <v>20</v>
      </c>
      <c r="H3435" s="887">
        <f t="shared" si="207"/>
        <v>9</v>
      </c>
      <c r="I3435" s="887">
        <v>-12.36</v>
      </c>
      <c r="J3435" s="771">
        <f t="shared" si="208"/>
        <v>117.55</v>
      </c>
      <c r="K3435" s="887">
        <v>105.19</v>
      </c>
      <c r="L3435" s="772">
        <f t="shared" si="209"/>
        <v>148.69999999999999</v>
      </c>
    </row>
    <row r="3436" spans="2:12" ht="15.75" x14ac:dyDescent="0.25">
      <c r="B3436" s="893" t="s">
        <v>321</v>
      </c>
      <c r="C3436" s="892" t="s">
        <v>107</v>
      </c>
      <c r="D3436" s="891">
        <v>41090</v>
      </c>
      <c r="E3436" s="890">
        <v>1804.33</v>
      </c>
      <c r="F3436" s="889"/>
      <c r="G3436" s="888">
        <v>20</v>
      </c>
      <c r="H3436" s="887">
        <f t="shared" si="207"/>
        <v>9</v>
      </c>
      <c r="I3436" s="887">
        <v>-87.84</v>
      </c>
      <c r="J3436" s="771">
        <f t="shared" si="208"/>
        <v>835.52</v>
      </c>
      <c r="K3436" s="887">
        <v>747.68</v>
      </c>
      <c r="L3436" s="772">
        <f t="shared" si="209"/>
        <v>1056.6500000000001</v>
      </c>
    </row>
    <row r="3437" spans="2:12" ht="15.75" x14ac:dyDescent="0.25">
      <c r="B3437" s="893" t="s">
        <v>321</v>
      </c>
      <c r="C3437" s="892" t="s">
        <v>107</v>
      </c>
      <c r="D3437" s="891">
        <v>41090</v>
      </c>
      <c r="E3437" s="890">
        <v>279.83999999999997</v>
      </c>
      <c r="F3437" s="889"/>
      <c r="G3437" s="888">
        <v>20</v>
      </c>
      <c r="H3437" s="887">
        <f t="shared" si="207"/>
        <v>9</v>
      </c>
      <c r="I3437" s="887">
        <v>-13.680000000000001</v>
      </c>
      <c r="J3437" s="771">
        <f t="shared" si="208"/>
        <v>129.63</v>
      </c>
      <c r="K3437" s="887">
        <v>115.95</v>
      </c>
      <c r="L3437" s="772">
        <f t="shared" si="209"/>
        <v>163.89</v>
      </c>
    </row>
    <row r="3438" spans="2:12" ht="15.75" x14ac:dyDescent="0.25">
      <c r="B3438" s="893" t="s">
        <v>321</v>
      </c>
      <c r="C3438" s="892" t="s">
        <v>107</v>
      </c>
      <c r="D3438" s="891">
        <v>41090</v>
      </c>
      <c r="E3438" s="890">
        <v>242.67</v>
      </c>
      <c r="F3438" s="889"/>
      <c r="G3438" s="888">
        <v>20</v>
      </c>
      <c r="H3438" s="887">
        <f t="shared" si="207"/>
        <v>9</v>
      </c>
      <c r="I3438" s="887">
        <v>-11.879999999999999</v>
      </c>
      <c r="J3438" s="771">
        <f t="shared" si="208"/>
        <v>112.33</v>
      </c>
      <c r="K3438" s="887">
        <v>100.45</v>
      </c>
      <c r="L3438" s="772">
        <f t="shared" si="209"/>
        <v>142.21999999999997</v>
      </c>
    </row>
    <row r="3439" spans="2:12" ht="15.75" x14ac:dyDescent="0.25">
      <c r="B3439" s="893" t="s">
        <v>321</v>
      </c>
      <c r="C3439" s="892" t="s">
        <v>107</v>
      </c>
      <c r="D3439" s="891">
        <v>41090</v>
      </c>
      <c r="E3439" s="890">
        <v>1707.7</v>
      </c>
      <c r="F3439" s="889"/>
      <c r="G3439" s="888">
        <v>20</v>
      </c>
      <c r="H3439" s="887">
        <f t="shared" si="207"/>
        <v>9</v>
      </c>
      <c r="I3439" s="887">
        <v>-83.16</v>
      </c>
      <c r="J3439" s="771">
        <f t="shared" si="208"/>
        <v>790.91</v>
      </c>
      <c r="K3439" s="887">
        <v>707.75</v>
      </c>
      <c r="L3439" s="772">
        <f t="shared" si="209"/>
        <v>999.95</v>
      </c>
    </row>
    <row r="3440" spans="2:12" ht="15.75" x14ac:dyDescent="0.25">
      <c r="B3440" s="893" t="s">
        <v>321</v>
      </c>
      <c r="C3440" s="892" t="s">
        <v>107</v>
      </c>
      <c r="D3440" s="891">
        <v>41090</v>
      </c>
      <c r="E3440" s="890">
        <v>3096.86</v>
      </c>
      <c r="F3440" s="889"/>
      <c r="G3440" s="888">
        <v>20</v>
      </c>
      <c r="H3440" s="887">
        <f t="shared" si="207"/>
        <v>9</v>
      </c>
      <c r="I3440" s="887">
        <v>-150.72</v>
      </c>
      <c r="J3440" s="771">
        <f t="shared" si="208"/>
        <v>1433.71</v>
      </c>
      <c r="K3440" s="887">
        <v>1282.99</v>
      </c>
      <c r="L3440" s="772">
        <f t="shared" si="209"/>
        <v>1813.8700000000001</v>
      </c>
    </row>
    <row r="3441" spans="2:12" ht="15.75" x14ac:dyDescent="0.25">
      <c r="B3441" s="893" t="s">
        <v>321</v>
      </c>
      <c r="C3441" s="892" t="s">
        <v>107</v>
      </c>
      <c r="D3441" s="891">
        <v>41090</v>
      </c>
      <c r="E3441" s="890">
        <v>1071.92</v>
      </c>
      <c r="F3441" s="889"/>
      <c r="G3441" s="888">
        <v>20</v>
      </c>
      <c r="H3441" s="887">
        <f t="shared" si="207"/>
        <v>9</v>
      </c>
      <c r="I3441" s="887">
        <v>-52.2</v>
      </c>
      <c r="J3441" s="771">
        <f t="shared" si="208"/>
        <v>496.53</v>
      </c>
      <c r="K3441" s="887">
        <v>444.33</v>
      </c>
      <c r="L3441" s="772">
        <f t="shared" si="209"/>
        <v>627.59000000000015</v>
      </c>
    </row>
    <row r="3442" spans="2:12" ht="15.75" x14ac:dyDescent="0.25">
      <c r="B3442" s="893" t="s">
        <v>321</v>
      </c>
      <c r="C3442" s="892" t="s">
        <v>107</v>
      </c>
      <c r="D3442" s="891">
        <v>41090</v>
      </c>
      <c r="E3442" s="890">
        <v>7524.59</v>
      </c>
      <c r="F3442" s="889"/>
      <c r="G3442" s="888">
        <v>20</v>
      </c>
      <c r="H3442" s="887">
        <f t="shared" si="207"/>
        <v>9</v>
      </c>
      <c r="I3442" s="887">
        <v>-366.24</v>
      </c>
      <c r="J3442" s="771">
        <f t="shared" si="208"/>
        <v>3483.75</v>
      </c>
      <c r="K3442" s="887">
        <v>3117.51</v>
      </c>
      <c r="L3442" s="772">
        <f t="shared" si="209"/>
        <v>4407.08</v>
      </c>
    </row>
    <row r="3443" spans="2:12" ht="15.75" x14ac:dyDescent="0.25">
      <c r="B3443" s="893" t="s">
        <v>321</v>
      </c>
      <c r="C3443" s="892" t="s">
        <v>107</v>
      </c>
      <c r="D3443" s="891">
        <v>41090</v>
      </c>
      <c r="E3443" s="890">
        <v>1396.52</v>
      </c>
      <c r="F3443" s="889"/>
      <c r="G3443" s="888">
        <v>20</v>
      </c>
      <c r="H3443" s="887">
        <f t="shared" si="207"/>
        <v>9</v>
      </c>
      <c r="I3443" s="887">
        <v>-68.039999999999992</v>
      </c>
      <c r="J3443" s="771">
        <f t="shared" si="208"/>
        <v>646.55999999999995</v>
      </c>
      <c r="K3443" s="887">
        <v>578.52</v>
      </c>
      <c r="L3443" s="772">
        <f t="shared" si="209"/>
        <v>818</v>
      </c>
    </row>
    <row r="3444" spans="2:12" ht="15.75" x14ac:dyDescent="0.25">
      <c r="B3444" s="893" t="s">
        <v>321</v>
      </c>
      <c r="C3444" s="892" t="s">
        <v>107</v>
      </c>
      <c r="D3444" s="891">
        <v>41090</v>
      </c>
      <c r="E3444" s="890">
        <v>3822.8</v>
      </c>
      <c r="F3444" s="889"/>
      <c r="G3444" s="888">
        <v>20</v>
      </c>
      <c r="H3444" s="887">
        <f t="shared" si="207"/>
        <v>9</v>
      </c>
      <c r="I3444" s="887">
        <v>-186.12</v>
      </c>
      <c r="J3444" s="771">
        <f t="shared" si="208"/>
        <v>1770.06</v>
      </c>
      <c r="K3444" s="887">
        <v>1583.94</v>
      </c>
      <c r="L3444" s="772">
        <f t="shared" si="209"/>
        <v>2238.86</v>
      </c>
    </row>
    <row r="3445" spans="2:12" ht="15.75" x14ac:dyDescent="0.25">
      <c r="B3445" s="893" t="s">
        <v>321</v>
      </c>
      <c r="C3445" s="892" t="s">
        <v>107</v>
      </c>
      <c r="D3445" s="891">
        <v>41090</v>
      </c>
      <c r="E3445" s="890">
        <v>1137.6099999999999</v>
      </c>
      <c r="F3445" s="889"/>
      <c r="G3445" s="888">
        <v>20</v>
      </c>
      <c r="H3445" s="887">
        <f t="shared" si="207"/>
        <v>9</v>
      </c>
      <c r="I3445" s="887">
        <v>-55.44</v>
      </c>
      <c r="J3445" s="771">
        <f t="shared" si="208"/>
        <v>526.67000000000007</v>
      </c>
      <c r="K3445" s="887">
        <v>471.23</v>
      </c>
      <c r="L3445" s="772">
        <f t="shared" si="209"/>
        <v>666.37999999999988</v>
      </c>
    </row>
    <row r="3446" spans="2:12" ht="15.75" x14ac:dyDescent="0.25">
      <c r="B3446" s="893" t="s">
        <v>321</v>
      </c>
      <c r="C3446" s="892" t="s">
        <v>107</v>
      </c>
      <c r="D3446" s="891">
        <v>41090</v>
      </c>
      <c r="E3446" s="890">
        <v>591.37</v>
      </c>
      <c r="F3446" s="889"/>
      <c r="G3446" s="888">
        <v>20</v>
      </c>
      <c r="H3446" s="887">
        <f t="shared" si="207"/>
        <v>9</v>
      </c>
      <c r="I3446" s="887">
        <v>-28.799999999999997</v>
      </c>
      <c r="J3446" s="771">
        <f t="shared" si="208"/>
        <v>273.95999999999998</v>
      </c>
      <c r="K3446" s="887">
        <v>245.16</v>
      </c>
      <c r="L3446" s="772">
        <f t="shared" si="209"/>
        <v>346.21000000000004</v>
      </c>
    </row>
    <row r="3447" spans="2:12" ht="15.75" x14ac:dyDescent="0.25">
      <c r="B3447" s="893" t="s">
        <v>321</v>
      </c>
      <c r="C3447" s="892" t="s">
        <v>107</v>
      </c>
      <c r="D3447" s="891">
        <v>41090</v>
      </c>
      <c r="E3447" s="890">
        <v>1128.5999999999999</v>
      </c>
      <c r="F3447" s="889"/>
      <c r="G3447" s="888">
        <v>20</v>
      </c>
      <c r="H3447" s="887">
        <f t="shared" si="207"/>
        <v>9</v>
      </c>
      <c r="I3447" s="887">
        <v>-54.96</v>
      </c>
      <c r="J3447" s="771">
        <f t="shared" si="208"/>
        <v>522.75</v>
      </c>
      <c r="K3447" s="887">
        <v>467.79</v>
      </c>
      <c r="L3447" s="772">
        <f t="shared" si="209"/>
        <v>660.81</v>
      </c>
    </row>
    <row r="3448" spans="2:12" ht="15.75" x14ac:dyDescent="0.25">
      <c r="B3448" s="893" t="s">
        <v>321</v>
      </c>
      <c r="C3448" s="892" t="s">
        <v>107</v>
      </c>
      <c r="D3448" s="891">
        <v>41121</v>
      </c>
      <c r="E3448" s="890">
        <v>154.32</v>
      </c>
      <c r="F3448" s="889"/>
      <c r="G3448" s="888">
        <v>20</v>
      </c>
      <c r="H3448" s="887">
        <f t="shared" si="207"/>
        <v>9</v>
      </c>
      <c r="I3448" s="887">
        <v>-7.4399999999999995</v>
      </c>
      <c r="J3448" s="771">
        <f t="shared" si="208"/>
        <v>70.88</v>
      </c>
      <c r="K3448" s="887">
        <v>63.44</v>
      </c>
      <c r="L3448" s="772">
        <f t="shared" si="209"/>
        <v>90.88</v>
      </c>
    </row>
    <row r="3449" spans="2:12" ht="15.75" x14ac:dyDescent="0.25">
      <c r="B3449" s="893" t="s">
        <v>321</v>
      </c>
      <c r="C3449" s="892" t="s">
        <v>107</v>
      </c>
      <c r="D3449" s="891">
        <v>41121</v>
      </c>
      <c r="E3449" s="890">
        <v>1329.35</v>
      </c>
      <c r="F3449" s="889"/>
      <c r="G3449" s="888">
        <v>20</v>
      </c>
      <c r="H3449" s="887">
        <f t="shared" si="207"/>
        <v>9</v>
      </c>
      <c r="I3449" s="887">
        <v>-64.679999999999993</v>
      </c>
      <c r="J3449" s="771">
        <f t="shared" si="208"/>
        <v>609.87</v>
      </c>
      <c r="K3449" s="887">
        <v>545.19000000000005</v>
      </c>
      <c r="L3449" s="772">
        <f t="shared" si="209"/>
        <v>784.15999999999985</v>
      </c>
    </row>
    <row r="3450" spans="2:12" ht="15.75" x14ac:dyDescent="0.25">
      <c r="B3450" s="893" t="s">
        <v>321</v>
      </c>
      <c r="C3450" s="892" t="s">
        <v>107</v>
      </c>
      <c r="D3450" s="891">
        <v>41121</v>
      </c>
      <c r="E3450" s="890">
        <v>499.47</v>
      </c>
      <c r="F3450" s="889"/>
      <c r="G3450" s="888">
        <v>20</v>
      </c>
      <c r="H3450" s="887">
        <f t="shared" si="207"/>
        <v>9</v>
      </c>
      <c r="I3450" s="887">
        <v>-24.240000000000002</v>
      </c>
      <c r="J3450" s="771">
        <f t="shared" si="208"/>
        <v>229.28</v>
      </c>
      <c r="K3450" s="887">
        <v>205.04</v>
      </c>
      <c r="L3450" s="772">
        <f t="shared" si="209"/>
        <v>294.43000000000006</v>
      </c>
    </row>
    <row r="3451" spans="2:12" ht="15.75" x14ac:dyDescent="0.25">
      <c r="B3451" s="893" t="s">
        <v>321</v>
      </c>
      <c r="C3451" s="892" t="s">
        <v>107</v>
      </c>
      <c r="D3451" s="891">
        <v>41121</v>
      </c>
      <c r="E3451" s="890">
        <v>728.07</v>
      </c>
      <c r="F3451" s="889"/>
      <c r="G3451" s="888">
        <v>20</v>
      </c>
      <c r="H3451" s="887">
        <f t="shared" si="207"/>
        <v>9</v>
      </c>
      <c r="I3451" s="887">
        <v>-35.400000000000006</v>
      </c>
      <c r="J3451" s="771">
        <f t="shared" si="208"/>
        <v>333.84000000000003</v>
      </c>
      <c r="K3451" s="887">
        <v>298.44</v>
      </c>
      <c r="L3451" s="772">
        <f t="shared" si="209"/>
        <v>429.63000000000005</v>
      </c>
    </row>
    <row r="3452" spans="2:12" ht="15.75" x14ac:dyDescent="0.25">
      <c r="B3452" s="893" t="s">
        <v>321</v>
      </c>
      <c r="C3452" s="892" t="s">
        <v>107</v>
      </c>
      <c r="D3452" s="891">
        <v>41121</v>
      </c>
      <c r="E3452" s="890">
        <v>1301.24</v>
      </c>
      <c r="F3452" s="889"/>
      <c r="G3452" s="888">
        <v>20</v>
      </c>
      <c r="H3452" s="887">
        <f t="shared" si="207"/>
        <v>9</v>
      </c>
      <c r="I3452" s="887">
        <v>-63.36</v>
      </c>
      <c r="J3452" s="771">
        <f t="shared" si="208"/>
        <v>597.43000000000006</v>
      </c>
      <c r="K3452" s="887">
        <v>534.07000000000005</v>
      </c>
      <c r="L3452" s="772">
        <f t="shared" si="209"/>
        <v>767.17</v>
      </c>
    </row>
    <row r="3453" spans="2:12" ht="15.75" x14ac:dyDescent="0.25">
      <c r="B3453" s="893" t="s">
        <v>321</v>
      </c>
      <c r="C3453" s="892" t="s">
        <v>107</v>
      </c>
      <c r="D3453" s="891">
        <v>41121</v>
      </c>
      <c r="E3453" s="890">
        <v>317.23</v>
      </c>
      <c r="F3453" s="889"/>
      <c r="G3453" s="888">
        <v>20</v>
      </c>
      <c r="H3453" s="887">
        <f t="shared" si="207"/>
        <v>9</v>
      </c>
      <c r="I3453" s="887">
        <v>-15.36</v>
      </c>
      <c r="J3453" s="771">
        <f t="shared" si="208"/>
        <v>145.74</v>
      </c>
      <c r="K3453" s="887">
        <v>130.38</v>
      </c>
      <c r="L3453" s="772">
        <f t="shared" si="209"/>
        <v>186.85000000000002</v>
      </c>
    </row>
    <row r="3454" spans="2:12" ht="15.75" x14ac:dyDescent="0.25">
      <c r="B3454" s="893" t="s">
        <v>321</v>
      </c>
      <c r="C3454" s="892" t="s">
        <v>107</v>
      </c>
      <c r="D3454" s="891">
        <v>41121</v>
      </c>
      <c r="E3454" s="890">
        <v>122.18</v>
      </c>
      <c r="F3454" s="889"/>
      <c r="G3454" s="888">
        <v>20</v>
      </c>
      <c r="H3454" s="887">
        <f t="shared" si="207"/>
        <v>9</v>
      </c>
      <c r="I3454" s="887">
        <v>-5.88</v>
      </c>
      <c r="J3454" s="771">
        <f t="shared" si="208"/>
        <v>56.080000000000005</v>
      </c>
      <c r="K3454" s="887">
        <v>50.2</v>
      </c>
      <c r="L3454" s="772">
        <f t="shared" si="209"/>
        <v>71.98</v>
      </c>
    </row>
    <row r="3455" spans="2:12" ht="15.75" x14ac:dyDescent="0.25">
      <c r="B3455" s="893" t="s">
        <v>321</v>
      </c>
      <c r="C3455" s="892" t="s">
        <v>107</v>
      </c>
      <c r="D3455" s="891">
        <v>41121</v>
      </c>
      <c r="E3455" s="890">
        <v>5270.95</v>
      </c>
      <c r="F3455" s="889"/>
      <c r="G3455" s="888">
        <v>20</v>
      </c>
      <c r="H3455" s="887">
        <f t="shared" si="207"/>
        <v>9</v>
      </c>
      <c r="I3455" s="887">
        <v>-256.56</v>
      </c>
      <c r="J3455" s="771">
        <f t="shared" si="208"/>
        <v>2419.11</v>
      </c>
      <c r="K3455" s="887">
        <v>2162.5500000000002</v>
      </c>
      <c r="L3455" s="772">
        <f t="shared" si="209"/>
        <v>3108.3999999999996</v>
      </c>
    </row>
    <row r="3456" spans="2:12" ht="15.75" x14ac:dyDescent="0.25">
      <c r="B3456" s="893" t="s">
        <v>321</v>
      </c>
      <c r="C3456" s="892" t="s">
        <v>107</v>
      </c>
      <c r="D3456" s="891">
        <v>41121</v>
      </c>
      <c r="E3456" s="890">
        <v>137.63999999999999</v>
      </c>
      <c r="F3456" s="889"/>
      <c r="G3456" s="888">
        <v>20</v>
      </c>
      <c r="H3456" s="887">
        <f t="shared" si="207"/>
        <v>9</v>
      </c>
      <c r="I3456" s="887">
        <v>-6.7200000000000006</v>
      </c>
      <c r="J3456" s="771">
        <f t="shared" si="208"/>
        <v>63.37</v>
      </c>
      <c r="K3456" s="887">
        <v>56.65</v>
      </c>
      <c r="L3456" s="772">
        <f t="shared" si="209"/>
        <v>80.989999999999981</v>
      </c>
    </row>
    <row r="3457" spans="2:12" ht="15.75" x14ac:dyDescent="0.25">
      <c r="B3457" s="893" t="s">
        <v>321</v>
      </c>
      <c r="C3457" s="892" t="s">
        <v>107</v>
      </c>
      <c r="D3457" s="891">
        <v>41121</v>
      </c>
      <c r="E3457" s="890">
        <v>121.82</v>
      </c>
      <c r="F3457" s="889"/>
      <c r="G3457" s="888">
        <v>20</v>
      </c>
      <c r="H3457" s="887">
        <f t="shared" si="207"/>
        <v>9</v>
      </c>
      <c r="I3457" s="887">
        <v>-5.88</v>
      </c>
      <c r="J3457" s="771">
        <f t="shared" si="208"/>
        <v>55.74</v>
      </c>
      <c r="K3457" s="887">
        <v>49.86</v>
      </c>
      <c r="L3457" s="772">
        <f t="shared" si="209"/>
        <v>71.959999999999994</v>
      </c>
    </row>
    <row r="3458" spans="2:12" ht="15.75" x14ac:dyDescent="0.25">
      <c r="B3458" s="893" t="s">
        <v>321</v>
      </c>
      <c r="C3458" s="892" t="s">
        <v>107</v>
      </c>
      <c r="D3458" s="891">
        <v>41121</v>
      </c>
      <c r="E3458" s="890">
        <v>1084.01</v>
      </c>
      <c r="F3458" s="889"/>
      <c r="G3458" s="888">
        <v>20</v>
      </c>
      <c r="H3458" s="887">
        <f t="shared" si="207"/>
        <v>9</v>
      </c>
      <c r="I3458" s="887">
        <v>-52.679999999999993</v>
      </c>
      <c r="J3458" s="771">
        <f t="shared" si="208"/>
        <v>497.66</v>
      </c>
      <c r="K3458" s="887">
        <v>444.98</v>
      </c>
      <c r="L3458" s="772">
        <f t="shared" si="209"/>
        <v>639.03</v>
      </c>
    </row>
    <row r="3459" spans="2:12" ht="15.75" x14ac:dyDescent="0.25">
      <c r="B3459" s="893" t="s">
        <v>321</v>
      </c>
      <c r="C3459" s="892" t="s">
        <v>107</v>
      </c>
      <c r="D3459" s="891">
        <v>41121</v>
      </c>
      <c r="E3459" s="890">
        <v>4369.28</v>
      </c>
      <c r="F3459" s="889"/>
      <c r="G3459" s="888">
        <v>20</v>
      </c>
      <c r="H3459" s="887">
        <f t="shared" si="207"/>
        <v>9</v>
      </c>
      <c r="I3459" s="887">
        <v>-212.64</v>
      </c>
      <c r="J3459" s="771">
        <f t="shared" si="208"/>
        <v>2005.0300000000002</v>
      </c>
      <c r="K3459" s="887">
        <v>1792.39</v>
      </c>
      <c r="L3459" s="772">
        <f t="shared" si="209"/>
        <v>2576.8899999999994</v>
      </c>
    </row>
    <row r="3460" spans="2:12" ht="15.75" x14ac:dyDescent="0.25">
      <c r="B3460" s="893" t="s">
        <v>321</v>
      </c>
      <c r="C3460" s="892" t="s">
        <v>107</v>
      </c>
      <c r="D3460" s="891">
        <v>41121</v>
      </c>
      <c r="E3460" s="890">
        <v>169.38</v>
      </c>
      <c r="F3460" s="889"/>
      <c r="G3460" s="888">
        <v>20</v>
      </c>
      <c r="H3460" s="887">
        <f t="shared" si="207"/>
        <v>9</v>
      </c>
      <c r="I3460" s="887">
        <v>-8.2800000000000011</v>
      </c>
      <c r="J3460" s="771">
        <f t="shared" si="208"/>
        <v>78.05</v>
      </c>
      <c r="K3460" s="887">
        <v>69.77</v>
      </c>
      <c r="L3460" s="772">
        <f t="shared" si="209"/>
        <v>99.61</v>
      </c>
    </row>
    <row r="3461" spans="2:12" ht="15.75" x14ac:dyDescent="0.25">
      <c r="B3461" s="893" t="s">
        <v>321</v>
      </c>
      <c r="C3461" s="892" t="s">
        <v>107</v>
      </c>
      <c r="D3461" s="891">
        <v>41121</v>
      </c>
      <c r="E3461" s="890">
        <v>1069.81</v>
      </c>
      <c r="F3461" s="889"/>
      <c r="G3461" s="888">
        <v>20</v>
      </c>
      <c r="H3461" s="887">
        <f t="shared" si="207"/>
        <v>9</v>
      </c>
      <c r="I3461" s="887">
        <v>-52.08</v>
      </c>
      <c r="J3461" s="771">
        <f t="shared" si="208"/>
        <v>491.07</v>
      </c>
      <c r="K3461" s="887">
        <v>438.99</v>
      </c>
      <c r="L3461" s="772">
        <f t="shared" si="209"/>
        <v>630.81999999999994</v>
      </c>
    </row>
    <row r="3462" spans="2:12" ht="15.75" x14ac:dyDescent="0.25">
      <c r="B3462" s="893" t="s">
        <v>321</v>
      </c>
      <c r="C3462" s="892" t="s">
        <v>107</v>
      </c>
      <c r="D3462" s="891">
        <v>41121</v>
      </c>
      <c r="E3462" s="890">
        <v>3463.63</v>
      </c>
      <c r="F3462" s="889"/>
      <c r="G3462" s="888">
        <v>20</v>
      </c>
      <c r="H3462" s="887">
        <f t="shared" si="207"/>
        <v>9</v>
      </c>
      <c r="I3462" s="887">
        <v>-168.60000000000002</v>
      </c>
      <c r="J3462" s="771">
        <f t="shared" si="208"/>
        <v>1589.75</v>
      </c>
      <c r="K3462" s="887">
        <v>1421.15</v>
      </c>
      <c r="L3462" s="772">
        <f t="shared" si="209"/>
        <v>2042.48</v>
      </c>
    </row>
    <row r="3463" spans="2:12" ht="15.75" x14ac:dyDescent="0.25">
      <c r="B3463" s="893" t="s">
        <v>321</v>
      </c>
      <c r="C3463" s="892" t="s">
        <v>107</v>
      </c>
      <c r="D3463" s="891">
        <v>41121</v>
      </c>
      <c r="E3463" s="890">
        <v>4461.3100000000004</v>
      </c>
      <c r="F3463" s="889"/>
      <c r="G3463" s="888">
        <v>20</v>
      </c>
      <c r="H3463" s="887">
        <f t="shared" si="207"/>
        <v>9</v>
      </c>
      <c r="I3463" s="887">
        <v>-217.07999999999998</v>
      </c>
      <c r="J3463" s="771">
        <f t="shared" si="208"/>
        <v>2047.4399999999998</v>
      </c>
      <c r="K3463" s="887">
        <v>1830.36</v>
      </c>
      <c r="L3463" s="772">
        <f t="shared" si="209"/>
        <v>2630.9500000000007</v>
      </c>
    </row>
    <row r="3464" spans="2:12" ht="15.75" x14ac:dyDescent="0.25">
      <c r="B3464" s="893" t="s">
        <v>321</v>
      </c>
      <c r="C3464" s="892" t="s">
        <v>107</v>
      </c>
      <c r="D3464" s="891">
        <v>41121</v>
      </c>
      <c r="E3464" s="890">
        <v>469.57</v>
      </c>
      <c r="F3464" s="889"/>
      <c r="G3464" s="888">
        <v>20</v>
      </c>
      <c r="H3464" s="887">
        <f t="shared" ref="H3464:H3527" si="210">IF(E3464&lt;&gt;"",IF((TestEOY-D3464)/365&gt;G3464,G3464,ROUNDUP(((TestEOY-D3464)/365),0)),"")</f>
        <v>9</v>
      </c>
      <c r="I3464" s="887">
        <v>-22.8</v>
      </c>
      <c r="J3464" s="771">
        <f t="shared" ref="J3464:J3527" si="211">K3464-I3464</f>
        <v>215.39000000000001</v>
      </c>
      <c r="K3464" s="887">
        <v>192.59</v>
      </c>
      <c r="L3464" s="772">
        <f t="shared" ref="L3464:L3527" si="212">IFERROR(IF(K3464&gt;E3464,0,(+E3464-K3464))-F3464,"")</f>
        <v>276.98</v>
      </c>
    </row>
    <row r="3465" spans="2:12" ht="15.75" x14ac:dyDescent="0.25">
      <c r="B3465" s="893" t="s">
        <v>321</v>
      </c>
      <c r="C3465" s="892" t="s">
        <v>107</v>
      </c>
      <c r="D3465" s="891">
        <v>41121</v>
      </c>
      <c r="E3465" s="890">
        <v>523.26</v>
      </c>
      <c r="F3465" s="889"/>
      <c r="G3465" s="888">
        <v>20</v>
      </c>
      <c r="H3465" s="887">
        <f t="shared" si="210"/>
        <v>9</v>
      </c>
      <c r="I3465" s="887">
        <v>-25.44</v>
      </c>
      <c r="J3465" s="771">
        <f t="shared" si="211"/>
        <v>239.89</v>
      </c>
      <c r="K3465" s="887">
        <v>214.45</v>
      </c>
      <c r="L3465" s="772">
        <f t="shared" si="212"/>
        <v>308.81</v>
      </c>
    </row>
    <row r="3466" spans="2:12" ht="15.75" x14ac:dyDescent="0.25">
      <c r="B3466" s="893" t="s">
        <v>321</v>
      </c>
      <c r="C3466" s="892" t="s">
        <v>107</v>
      </c>
      <c r="D3466" s="891">
        <v>41121</v>
      </c>
      <c r="E3466" s="890">
        <v>275.58</v>
      </c>
      <c r="F3466" s="889"/>
      <c r="G3466" s="888">
        <v>20</v>
      </c>
      <c r="H3466" s="887">
        <f t="shared" si="210"/>
        <v>9</v>
      </c>
      <c r="I3466" s="887">
        <v>-13.440000000000001</v>
      </c>
      <c r="J3466" s="771">
        <f t="shared" si="211"/>
        <v>126.69</v>
      </c>
      <c r="K3466" s="887">
        <v>113.25</v>
      </c>
      <c r="L3466" s="772">
        <f t="shared" si="212"/>
        <v>162.32999999999998</v>
      </c>
    </row>
    <row r="3467" spans="2:12" ht="15.75" x14ac:dyDescent="0.25">
      <c r="B3467" s="893" t="s">
        <v>321</v>
      </c>
      <c r="C3467" s="892" t="s">
        <v>107</v>
      </c>
      <c r="D3467" s="891">
        <v>41121</v>
      </c>
      <c r="E3467" s="890">
        <v>737.71</v>
      </c>
      <c r="F3467" s="889"/>
      <c r="G3467" s="888">
        <v>20</v>
      </c>
      <c r="H3467" s="887">
        <f t="shared" si="210"/>
        <v>9</v>
      </c>
      <c r="I3467" s="887">
        <v>-35.880000000000003</v>
      </c>
      <c r="J3467" s="771">
        <f t="shared" si="211"/>
        <v>338.34</v>
      </c>
      <c r="K3467" s="887">
        <v>302.45999999999998</v>
      </c>
      <c r="L3467" s="772">
        <f t="shared" si="212"/>
        <v>435.25000000000006</v>
      </c>
    </row>
    <row r="3468" spans="2:12" ht="15.75" x14ac:dyDescent="0.25">
      <c r="B3468" s="893" t="s">
        <v>321</v>
      </c>
      <c r="C3468" s="892" t="s">
        <v>107</v>
      </c>
      <c r="D3468" s="891">
        <v>41121</v>
      </c>
      <c r="E3468" s="890">
        <v>1763.87</v>
      </c>
      <c r="F3468" s="889"/>
      <c r="G3468" s="888">
        <v>20</v>
      </c>
      <c r="H3468" s="887">
        <f t="shared" si="210"/>
        <v>9</v>
      </c>
      <c r="I3468" s="887">
        <v>-85.800000000000011</v>
      </c>
      <c r="J3468" s="771">
        <f t="shared" si="211"/>
        <v>809.3599999999999</v>
      </c>
      <c r="K3468" s="887">
        <v>723.56</v>
      </c>
      <c r="L3468" s="772">
        <f t="shared" si="212"/>
        <v>1040.31</v>
      </c>
    </row>
    <row r="3469" spans="2:12" ht="15.75" x14ac:dyDescent="0.25">
      <c r="B3469" s="893" t="s">
        <v>321</v>
      </c>
      <c r="C3469" s="892" t="s">
        <v>107</v>
      </c>
      <c r="D3469" s="891">
        <v>41182</v>
      </c>
      <c r="E3469" s="890">
        <v>211.15</v>
      </c>
      <c r="F3469" s="889"/>
      <c r="G3469" s="888">
        <v>20</v>
      </c>
      <c r="H3469" s="887">
        <f t="shared" si="210"/>
        <v>9</v>
      </c>
      <c r="I3469" s="887">
        <v>-10.32</v>
      </c>
      <c r="J3469" s="771">
        <f t="shared" si="211"/>
        <v>95.44</v>
      </c>
      <c r="K3469" s="887">
        <v>85.12</v>
      </c>
      <c r="L3469" s="772">
        <f t="shared" si="212"/>
        <v>126.03</v>
      </c>
    </row>
    <row r="3470" spans="2:12" ht="15.75" x14ac:dyDescent="0.25">
      <c r="B3470" s="893" t="s">
        <v>321</v>
      </c>
      <c r="C3470" s="892" t="s">
        <v>107</v>
      </c>
      <c r="D3470" s="891">
        <v>41182</v>
      </c>
      <c r="E3470" s="890">
        <v>159.30000000000001</v>
      </c>
      <c r="F3470" s="889"/>
      <c r="G3470" s="888">
        <v>20</v>
      </c>
      <c r="H3470" s="887">
        <f t="shared" si="210"/>
        <v>9</v>
      </c>
      <c r="I3470" s="887">
        <v>-7.8000000000000007</v>
      </c>
      <c r="J3470" s="771">
        <f t="shared" si="211"/>
        <v>72.02</v>
      </c>
      <c r="K3470" s="887">
        <v>64.22</v>
      </c>
      <c r="L3470" s="772">
        <f t="shared" si="212"/>
        <v>95.080000000000013</v>
      </c>
    </row>
    <row r="3471" spans="2:12" ht="15.75" x14ac:dyDescent="0.25">
      <c r="B3471" s="893" t="s">
        <v>321</v>
      </c>
      <c r="C3471" s="892" t="s">
        <v>107</v>
      </c>
      <c r="D3471" s="891">
        <v>41182</v>
      </c>
      <c r="E3471" s="890">
        <v>187.45</v>
      </c>
      <c r="F3471" s="889"/>
      <c r="G3471" s="888">
        <v>20</v>
      </c>
      <c r="H3471" s="887">
        <f t="shared" si="210"/>
        <v>9</v>
      </c>
      <c r="I3471" s="887">
        <v>-9.120000000000001</v>
      </c>
      <c r="J3471" s="771">
        <f t="shared" si="211"/>
        <v>84.460000000000008</v>
      </c>
      <c r="K3471" s="887">
        <v>75.34</v>
      </c>
      <c r="L3471" s="772">
        <f t="shared" si="212"/>
        <v>112.10999999999999</v>
      </c>
    </row>
    <row r="3472" spans="2:12" ht="15.75" x14ac:dyDescent="0.25">
      <c r="B3472" s="893" t="s">
        <v>321</v>
      </c>
      <c r="C3472" s="892" t="s">
        <v>107</v>
      </c>
      <c r="D3472" s="891">
        <v>41182</v>
      </c>
      <c r="E3472" s="890">
        <v>182.55</v>
      </c>
      <c r="F3472" s="889"/>
      <c r="G3472" s="888">
        <v>20</v>
      </c>
      <c r="H3472" s="887">
        <f t="shared" si="210"/>
        <v>9</v>
      </c>
      <c r="I3472" s="887">
        <v>-8.879999999999999</v>
      </c>
      <c r="J3472" s="771">
        <f t="shared" si="211"/>
        <v>82.24</v>
      </c>
      <c r="K3472" s="887">
        <v>73.36</v>
      </c>
      <c r="L3472" s="772">
        <f t="shared" si="212"/>
        <v>109.19000000000001</v>
      </c>
    </row>
    <row r="3473" spans="2:12" ht="15.75" x14ac:dyDescent="0.25">
      <c r="B3473" s="893" t="s">
        <v>321</v>
      </c>
      <c r="C3473" s="892" t="s">
        <v>107</v>
      </c>
      <c r="D3473" s="891">
        <v>41182</v>
      </c>
      <c r="E3473" s="890">
        <v>743.87</v>
      </c>
      <c r="F3473" s="889"/>
      <c r="G3473" s="888">
        <v>20</v>
      </c>
      <c r="H3473" s="887">
        <f t="shared" si="210"/>
        <v>9</v>
      </c>
      <c r="I3473" s="887">
        <v>-36.24</v>
      </c>
      <c r="J3473" s="771">
        <f t="shared" si="211"/>
        <v>335.66</v>
      </c>
      <c r="K3473" s="887">
        <v>299.42</v>
      </c>
      <c r="L3473" s="772">
        <f t="shared" si="212"/>
        <v>444.45</v>
      </c>
    </row>
    <row r="3474" spans="2:12" ht="15.75" x14ac:dyDescent="0.25">
      <c r="B3474" s="893" t="s">
        <v>321</v>
      </c>
      <c r="C3474" s="892" t="s">
        <v>107</v>
      </c>
      <c r="D3474" s="891">
        <v>41182</v>
      </c>
      <c r="E3474" s="890">
        <v>1668.85</v>
      </c>
      <c r="F3474" s="889"/>
      <c r="G3474" s="888">
        <v>20</v>
      </c>
      <c r="H3474" s="887">
        <f t="shared" si="210"/>
        <v>9</v>
      </c>
      <c r="I3474" s="887">
        <v>-81.240000000000009</v>
      </c>
      <c r="J3474" s="771">
        <f t="shared" si="211"/>
        <v>752.49</v>
      </c>
      <c r="K3474" s="887">
        <v>671.25</v>
      </c>
      <c r="L3474" s="772">
        <f t="shared" si="212"/>
        <v>997.59999999999991</v>
      </c>
    </row>
    <row r="3475" spans="2:12" ht="15.75" x14ac:dyDescent="0.25">
      <c r="B3475" s="893" t="s">
        <v>321</v>
      </c>
      <c r="C3475" s="892" t="s">
        <v>107</v>
      </c>
      <c r="D3475" s="891">
        <v>41182</v>
      </c>
      <c r="E3475" s="890">
        <v>125.64</v>
      </c>
      <c r="F3475" s="889"/>
      <c r="G3475" s="888">
        <v>20</v>
      </c>
      <c r="H3475" s="887">
        <f t="shared" si="210"/>
        <v>9</v>
      </c>
      <c r="I3475" s="887">
        <v>-6.12</v>
      </c>
      <c r="J3475" s="771">
        <f t="shared" si="211"/>
        <v>56.71</v>
      </c>
      <c r="K3475" s="887">
        <v>50.59</v>
      </c>
      <c r="L3475" s="772">
        <f t="shared" si="212"/>
        <v>75.05</v>
      </c>
    </row>
    <row r="3476" spans="2:12" ht="15.75" x14ac:dyDescent="0.25">
      <c r="B3476" s="893" t="s">
        <v>321</v>
      </c>
      <c r="C3476" s="892" t="s">
        <v>107</v>
      </c>
      <c r="D3476" s="891">
        <v>41182</v>
      </c>
      <c r="E3476" s="890">
        <v>3744.45</v>
      </c>
      <c r="F3476" s="889"/>
      <c r="G3476" s="888">
        <v>20</v>
      </c>
      <c r="H3476" s="887">
        <f t="shared" si="210"/>
        <v>9</v>
      </c>
      <c r="I3476" s="887">
        <v>-182.28</v>
      </c>
      <c r="J3476" s="771">
        <f t="shared" si="211"/>
        <v>1688.43</v>
      </c>
      <c r="K3476" s="887">
        <v>1506.15</v>
      </c>
      <c r="L3476" s="772">
        <f t="shared" si="212"/>
        <v>2238.2999999999997</v>
      </c>
    </row>
    <row r="3477" spans="2:12" ht="15.75" x14ac:dyDescent="0.25">
      <c r="B3477" s="893" t="s">
        <v>321</v>
      </c>
      <c r="C3477" s="892" t="s">
        <v>107</v>
      </c>
      <c r="D3477" s="891">
        <v>41182</v>
      </c>
      <c r="E3477" s="890">
        <v>338.11</v>
      </c>
      <c r="F3477" s="889"/>
      <c r="G3477" s="888">
        <v>20</v>
      </c>
      <c r="H3477" s="887">
        <f t="shared" si="210"/>
        <v>9</v>
      </c>
      <c r="I3477" s="887">
        <v>-16.440000000000001</v>
      </c>
      <c r="J3477" s="771">
        <f t="shared" si="211"/>
        <v>152.27000000000001</v>
      </c>
      <c r="K3477" s="887">
        <v>135.83000000000001</v>
      </c>
      <c r="L3477" s="772">
        <f t="shared" si="212"/>
        <v>202.28</v>
      </c>
    </row>
    <row r="3478" spans="2:12" ht="15.75" x14ac:dyDescent="0.25">
      <c r="B3478" s="893" t="s">
        <v>321</v>
      </c>
      <c r="C3478" s="892" t="s">
        <v>107</v>
      </c>
      <c r="D3478" s="891">
        <v>41182</v>
      </c>
      <c r="E3478" s="890">
        <v>195.05</v>
      </c>
      <c r="F3478" s="889"/>
      <c r="G3478" s="888">
        <v>20</v>
      </c>
      <c r="H3478" s="887">
        <f t="shared" si="210"/>
        <v>9</v>
      </c>
      <c r="I3478" s="887">
        <v>-9.48</v>
      </c>
      <c r="J3478" s="771">
        <f t="shared" si="211"/>
        <v>87.84</v>
      </c>
      <c r="K3478" s="887">
        <v>78.36</v>
      </c>
      <c r="L3478" s="772">
        <f t="shared" si="212"/>
        <v>116.69000000000001</v>
      </c>
    </row>
    <row r="3479" spans="2:12" ht="15.75" x14ac:dyDescent="0.25">
      <c r="B3479" s="893" t="s">
        <v>321</v>
      </c>
      <c r="C3479" s="892" t="s">
        <v>107</v>
      </c>
      <c r="D3479" s="891">
        <v>41182</v>
      </c>
      <c r="E3479" s="890">
        <v>6503.78</v>
      </c>
      <c r="F3479" s="889"/>
      <c r="G3479" s="888">
        <v>20</v>
      </c>
      <c r="H3479" s="887">
        <f t="shared" si="210"/>
        <v>9</v>
      </c>
      <c r="I3479" s="887">
        <v>-316.56</v>
      </c>
      <c r="J3479" s="771">
        <f t="shared" si="211"/>
        <v>2932.29</v>
      </c>
      <c r="K3479" s="887">
        <v>2615.73</v>
      </c>
      <c r="L3479" s="772">
        <f t="shared" si="212"/>
        <v>3888.0499999999997</v>
      </c>
    </row>
    <row r="3480" spans="2:12" ht="15.75" x14ac:dyDescent="0.25">
      <c r="B3480" s="893" t="s">
        <v>321</v>
      </c>
      <c r="C3480" s="892" t="s">
        <v>107</v>
      </c>
      <c r="D3480" s="891">
        <v>41182</v>
      </c>
      <c r="E3480" s="890">
        <v>1011.14</v>
      </c>
      <c r="F3480" s="889"/>
      <c r="G3480" s="888">
        <v>20</v>
      </c>
      <c r="H3480" s="887">
        <f t="shared" si="210"/>
        <v>9</v>
      </c>
      <c r="I3480" s="887">
        <v>-49.199999999999996</v>
      </c>
      <c r="J3480" s="771">
        <f t="shared" si="211"/>
        <v>455.74</v>
      </c>
      <c r="K3480" s="887">
        <v>406.54</v>
      </c>
      <c r="L3480" s="772">
        <f t="shared" si="212"/>
        <v>604.59999999999991</v>
      </c>
    </row>
    <row r="3481" spans="2:12" ht="15.75" x14ac:dyDescent="0.25">
      <c r="B3481" s="893" t="s">
        <v>321</v>
      </c>
      <c r="C3481" s="892" t="s">
        <v>107</v>
      </c>
      <c r="D3481" s="891">
        <v>41182</v>
      </c>
      <c r="E3481" s="890">
        <v>274.82</v>
      </c>
      <c r="F3481" s="889"/>
      <c r="G3481" s="888">
        <v>20</v>
      </c>
      <c r="H3481" s="887">
        <f t="shared" si="210"/>
        <v>9</v>
      </c>
      <c r="I3481" s="887">
        <v>-13.440000000000001</v>
      </c>
      <c r="J3481" s="771">
        <f t="shared" si="211"/>
        <v>123.92</v>
      </c>
      <c r="K3481" s="887">
        <v>110.48</v>
      </c>
      <c r="L3481" s="772">
        <f t="shared" si="212"/>
        <v>164.33999999999997</v>
      </c>
    </row>
    <row r="3482" spans="2:12" ht="15.75" x14ac:dyDescent="0.25">
      <c r="B3482" s="893" t="s">
        <v>321</v>
      </c>
      <c r="C3482" s="892" t="s">
        <v>107</v>
      </c>
      <c r="D3482" s="891">
        <v>41182</v>
      </c>
      <c r="E3482" s="890">
        <v>891.84</v>
      </c>
      <c r="F3482" s="889"/>
      <c r="G3482" s="888">
        <v>20</v>
      </c>
      <c r="H3482" s="887">
        <f t="shared" si="210"/>
        <v>9</v>
      </c>
      <c r="I3482" s="887">
        <v>-43.44</v>
      </c>
      <c r="J3482" s="771">
        <f t="shared" si="211"/>
        <v>402.35</v>
      </c>
      <c r="K3482" s="887">
        <v>358.91</v>
      </c>
      <c r="L3482" s="772">
        <f t="shared" si="212"/>
        <v>532.93000000000006</v>
      </c>
    </row>
    <row r="3483" spans="2:12" ht="15.75" x14ac:dyDescent="0.25">
      <c r="B3483" s="893" t="s">
        <v>321</v>
      </c>
      <c r="C3483" s="892" t="s">
        <v>107</v>
      </c>
      <c r="D3483" s="891">
        <v>41182</v>
      </c>
      <c r="E3483" s="890">
        <v>238.38</v>
      </c>
      <c r="F3483" s="889"/>
      <c r="G3483" s="888">
        <v>20</v>
      </c>
      <c r="H3483" s="887">
        <f t="shared" si="210"/>
        <v>9</v>
      </c>
      <c r="I3483" s="887">
        <v>-11.64</v>
      </c>
      <c r="J3483" s="771">
        <f t="shared" si="211"/>
        <v>107.77</v>
      </c>
      <c r="K3483" s="887">
        <v>96.13</v>
      </c>
      <c r="L3483" s="772">
        <f t="shared" si="212"/>
        <v>142.25</v>
      </c>
    </row>
    <row r="3484" spans="2:12" ht="15.75" x14ac:dyDescent="0.25">
      <c r="B3484" s="893" t="s">
        <v>321</v>
      </c>
      <c r="C3484" s="892" t="s">
        <v>107</v>
      </c>
      <c r="D3484" s="891">
        <v>41182</v>
      </c>
      <c r="E3484" s="890">
        <v>6591.03</v>
      </c>
      <c r="F3484" s="889"/>
      <c r="G3484" s="888">
        <v>20</v>
      </c>
      <c r="H3484" s="887">
        <f t="shared" si="210"/>
        <v>9</v>
      </c>
      <c r="I3484" s="887">
        <v>-320.76</v>
      </c>
      <c r="J3484" s="771">
        <f t="shared" si="211"/>
        <v>2971.1899999999996</v>
      </c>
      <c r="K3484" s="887">
        <v>2650.43</v>
      </c>
      <c r="L3484" s="772">
        <f t="shared" si="212"/>
        <v>3940.6</v>
      </c>
    </row>
    <row r="3485" spans="2:12" ht="15.75" x14ac:dyDescent="0.25">
      <c r="B3485" s="893" t="s">
        <v>321</v>
      </c>
      <c r="C3485" s="892" t="s">
        <v>107</v>
      </c>
      <c r="D3485" s="891">
        <v>41182</v>
      </c>
      <c r="E3485" s="890">
        <v>2680.41</v>
      </c>
      <c r="F3485" s="889"/>
      <c r="G3485" s="888">
        <v>20</v>
      </c>
      <c r="H3485" s="887">
        <f t="shared" si="210"/>
        <v>9</v>
      </c>
      <c r="I3485" s="887">
        <v>-130.44</v>
      </c>
      <c r="J3485" s="771">
        <f t="shared" si="211"/>
        <v>1208.28</v>
      </c>
      <c r="K3485" s="887">
        <v>1077.8399999999999</v>
      </c>
      <c r="L3485" s="772">
        <f t="shared" si="212"/>
        <v>1602.57</v>
      </c>
    </row>
    <row r="3486" spans="2:12" ht="15.75" x14ac:dyDescent="0.25">
      <c r="B3486" s="893" t="s">
        <v>321</v>
      </c>
      <c r="C3486" s="892" t="s">
        <v>107</v>
      </c>
      <c r="D3486" s="891">
        <v>41182</v>
      </c>
      <c r="E3486" s="890">
        <v>768.7</v>
      </c>
      <c r="F3486" s="889"/>
      <c r="G3486" s="888">
        <v>20</v>
      </c>
      <c r="H3486" s="887">
        <f t="shared" si="210"/>
        <v>9</v>
      </c>
      <c r="I3486" s="887">
        <v>-37.44</v>
      </c>
      <c r="J3486" s="771">
        <f t="shared" si="211"/>
        <v>346.81</v>
      </c>
      <c r="K3486" s="887">
        <v>309.37</v>
      </c>
      <c r="L3486" s="772">
        <f t="shared" si="212"/>
        <v>459.33000000000004</v>
      </c>
    </row>
    <row r="3487" spans="2:12" ht="15.75" x14ac:dyDescent="0.25">
      <c r="B3487" s="893" t="s">
        <v>321</v>
      </c>
      <c r="C3487" s="892" t="s">
        <v>107</v>
      </c>
      <c r="D3487" s="891">
        <v>41182</v>
      </c>
      <c r="E3487" s="890">
        <v>159.30000000000001</v>
      </c>
      <c r="F3487" s="889"/>
      <c r="G3487" s="888">
        <v>20</v>
      </c>
      <c r="H3487" s="887">
        <f t="shared" si="210"/>
        <v>9</v>
      </c>
      <c r="I3487" s="887">
        <v>-7.8000000000000007</v>
      </c>
      <c r="J3487" s="771">
        <f t="shared" si="211"/>
        <v>72.02</v>
      </c>
      <c r="K3487" s="887">
        <v>64.22</v>
      </c>
      <c r="L3487" s="772">
        <f t="shared" si="212"/>
        <v>95.080000000000013</v>
      </c>
    </row>
    <row r="3488" spans="2:12" ht="15.75" x14ac:dyDescent="0.25">
      <c r="B3488" s="893" t="s">
        <v>321</v>
      </c>
      <c r="C3488" s="892" t="s">
        <v>107</v>
      </c>
      <c r="D3488" s="891">
        <v>41182</v>
      </c>
      <c r="E3488" s="890">
        <v>122.98</v>
      </c>
      <c r="F3488" s="889"/>
      <c r="G3488" s="888">
        <v>20</v>
      </c>
      <c r="H3488" s="887">
        <f t="shared" si="210"/>
        <v>9</v>
      </c>
      <c r="I3488" s="887">
        <v>-6</v>
      </c>
      <c r="J3488" s="771">
        <f t="shared" si="211"/>
        <v>55.55</v>
      </c>
      <c r="K3488" s="887">
        <v>49.55</v>
      </c>
      <c r="L3488" s="772">
        <f t="shared" si="212"/>
        <v>73.430000000000007</v>
      </c>
    </row>
    <row r="3489" spans="2:12" ht="15.75" x14ac:dyDescent="0.25">
      <c r="B3489" s="893" t="s">
        <v>321</v>
      </c>
      <c r="C3489" s="892" t="s">
        <v>107</v>
      </c>
      <c r="D3489" s="891">
        <v>41182</v>
      </c>
      <c r="E3489" s="890">
        <v>1537.59</v>
      </c>
      <c r="F3489" s="889"/>
      <c r="G3489" s="888">
        <v>20</v>
      </c>
      <c r="H3489" s="887">
        <f t="shared" si="210"/>
        <v>9</v>
      </c>
      <c r="I3489" s="887">
        <v>-74.88</v>
      </c>
      <c r="J3489" s="771">
        <f t="shared" si="211"/>
        <v>693.43999999999994</v>
      </c>
      <c r="K3489" s="887">
        <v>618.55999999999995</v>
      </c>
      <c r="L3489" s="772">
        <f t="shared" si="212"/>
        <v>919.03</v>
      </c>
    </row>
    <row r="3490" spans="2:12" ht="15.75" x14ac:dyDescent="0.25">
      <c r="B3490" s="893" t="s">
        <v>321</v>
      </c>
      <c r="C3490" s="892" t="s">
        <v>107</v>
      </c>
      <c r="D3490" s="891">
        <v>41182</v>
      </c>
      <c r="E3490" s="890">
        <v>939.9</v>
      </c>
      <c r="F3490" s="889"/>
      <c r="G3490" s="888">
        <v>20</v>
      </c>
      <c r="H3490" s="887">
        <f t="shared" si="210"/>
        <v>9</v>
      </c>
      <c r="I3490" s="887">
        <v>-45.72</v>
      </c>
      <c r="J3490" s="771">
        <f t="shared" si="211"/>
        <v>423.5</v>
      </c>
      <c r="K3490" s="887">
        <v>377.78</v>
      </c>
      <c r="L3490" s="772">
        <f t="shared" si="212"/>
        <v>562.12</v>
      </c>
    </row>
    <row r="3491" spans="2:12" ht="15.75" x14ac:dyDescent="0.25">
      <c r="B3491" s="893" t="s">
        <v>321</v>
      </c>
      <c r="C3491" s="892" t="s">
        <v>107</v>
      </c>
      <c r="D3491" s="891">
        <v>41182</v>
      </c>
      <c r="E3491" s="890">
        <v>300.23</v>
      </c>
      <c r="F3491" s="889"/>
      <c r="G3491" s="888">
        <v>20</v>
      </c>
      <c r="H3491" s="887">
        <f t="shared" si="210"/>
        <v>9</v>
      </c>
      <c r="I3491" s="887">
        <v>-14.64</v>
      </c>
      <c r="J3491" s="771">
        <f t="shared" si="211"/>
        <v>135.61000000000001</v>
      </c>
      <c r="K3491" s="887">
        <v>120.97</v>
      </c>
      <c r="L3491" s="772">
        <f t="shared" si="212"/>
        <v>179.26000000000002</v>
      </c>
    </row>
    <row r="3492" spans="2:12" ht="15.75" x14ac:dyDescent="0.25">
      <c r="B3492" s="893" t="s">
        <v>321</v>
      </c>
      <c r="C3492" s="892" t="s">
        <v>107</v>
      </c>
      <c r="D3492" s="891">
        <v>41182</v>
      </c>
      <c r="E3492" s="890">
        <v>291.17</v>
      </c>
      <c r="F3492" s="889"/>
      <c r="G3492" s="888">
        <v>20</v>
      </c>
      <c r="H3492" s="887">
        <f t="shared" si="210"/>
        <v>9</v>
      </c>
      <c r="I3492" s="887">
        <v>-14.16</v>
      </c>
      <c r="J3492" s="771">
        <f t="shared" si="211"/>
        <v>131.18</v>
      </c>
      <c r="K3492" s="887">
        <v>117.02</v>
      </c>
      <c r="L3492" s="772">
        <f t="shared" si="212"/>
        <v>174.15000000000003</v>
      </c>
    </row>
    <row r="3493" spans="2:12" ht="15.75" x14ac:dyDescent="0.25">
      <c r="B3493" s="893" t="s">
        <v>321</v>
      </c>
      <c r="C3493" s="892" t="s">
        <v>107</v>
      </c>
      <c r="D3493" s="891">
        <v>41213</v>
      </c>
      <c r="E3493" s="890">
        <v>318.31</v>
      </c>
      <c r="F3493" s="889"/>
      <c r="G3493" s="888">
        <v>20</v>
      </c>
      <c r="H3493" s="887">
        <f t="shared" si="210"/>
        <v>9</v>
      </c>
      <c r="I3493" s="887">
        <v>-15.48</v>
      </c>
      <c r="J3493" s="771">
        <f t="shared" si="211"/>
        <v>142.1</v>
      </c>
      <c r="K3493" s="887">
        <v>126.62</v>
      </c>
      <c r="L3493" s="772">
        <f t="shared" si="212"/>
        <v>191.69</v>
      </c>
    </row>
    <row r="3494" spans="2:12" ht="15.75" x14ac:dyDescent="0.25">
      <c r="B3494" s="893" t="s">
        <v>321</v>
      </c>
      <c r="C3494" s="892" t="s">
        <v>107</v>
      </c>
      <c r="D3494" s="891">
        <v>41213</v>
      </c>
      <c r="E3494" s="890">
        <v>174.07</v>
      </c>
      <c r="F3494" s="889"/>
      <c r="G3494" s="888">
        <v>20</v>
      </c>
      <c r="H3494" s="887">
        <f t="shared" si="210"/>
        <v>9</v>
      </c>
      <c r="I3494" s="887">
        <v>-8.4</v>
      </c>
      <c r="J3494" s="771">
        <f t="shared" si="211"/>
        <v>77.84</v>
      </c>
      <c r="K3494" s="887">
        <v>69.44</v>
      </c>
      <c r="L3494" s="772">
        <f t="shared" si="212"/>
        <v>104.63</v>
      </c>
    </row>
    <row r="3495" spans="2:12" ht="15.75" x14ac:dyDescent="0.25">
      <c r="B3495" s="893" t="s">
        <v>321</v>
      </c>
      <c r="C3495" s="892" t="s">
        <v>107</v>
      </c>
      <c r="D3495" s="891">
        <v>41213</v>
      </c>
      <c r="E3495" s="890">
        <v>2777.7</v>
      </c>
      <c r="F3495" s="889"/>
      <c r="G3495" s="888">
        <v>20</v>
      </c>
      <c r="H3495" s="887">
        <f t="shared" si="210"/>
        <v>9</v>
      </c>
      <c r="I3495" s="887">
        <v>-135.12</v>
      </c>
      <c r="J3495" s="771">
        <f t="shared" si="211"/>
        <v>1241.1199999999999</v>
      </c>
      <c r="K3495" s="887">
        <v>1106</v>
      </c>
      <c r="L3495" s="772">
        <f t="shared" si="212"/>
        <v>1671.6999999999998</v>
      </c>
    </row>
    <row r="3496" spans="2:12" ht="15.75" x14ac:dyDescent="0.25">
      <c r="B3496" s="893" t="s">
        <v>321</v>
      </c>
      <c r="C3496" s="892" t="s">
        <v>107</v>
      </c>
      <c r="D3496" s="891">
        <v>41213</v>
      </c>
      <c r="E3496" s="890">
        <v>1339.56</v>
      </c>
      <c r="F3496" s="889"/>
      <c r="G3496" s="888">
        <v>20</v>
      </c>
      <c r="H3496" s="887">
        <f t="shared" si="210"/>
        <v>9</v>
      </c>
      <c r="I3496" s="887">
        <v>-65.16</v>
      </c>
      <c r="J3496" s="771">
        <f t="shared" si="211"/>
        <v>598.18999999999994</v>
      </c>
      <c r="K3496" s="887">
        <v>533.03</v>
      </c>
      <c r="L3496" s="772">
        <f t="shared" si="212"/>
        <v>806.53</v>
      </c>
    </row>
    <row r="3497" spans="2:12" ht="15.75" x14ac:dyDescent="0.25">
      <c r="B3497" s="893" t="s">
        <v>321</v>
      </c>
      <c r="C3497" s="892" t="s">
        <v>107</v>
      </c>
      <c r="D3497" s="891">
        <v>41213</v>
      </c>
      <c r="E3497" s="890">
        <v>231.69</v>
      </c>
      <c r="F3497" s="889"/>
      <c r="G3497" s="888">
        <v>20</v>
      </c>
      <c r="H3497" s="887">
        <f t="shared" si="210"/>
        <v>9</v>
      </c>
      <c r="I3497" s="887">
        <v>-11.280000000000001</v>
      </c>
      <c r="J3497" s="771">
        <f t="shared" si="211"/>
        <v>103.55</v>
      </c>
      <c r="K3497" s="887">
        <v>92.27</v>
      </c>
      <c r="L3497" s="772">
        <f t="shared" si="212"/>
        <v>139.42000000000002</v>
      </c>
    </row>
    <row r="3498" spans="2:12" ht="15.75" x14ac:dyDescent="0.25">
      <c r="B3498" s="893" t="s">
        <v>321</v>
      </c>
      <c r="C3498" s="892" t="s">
        <v>107</v>
      </c>
      <c r="D3498" s="891">
        <v>41213</v>
      </c>
      <c r="E3498" s="890">
        <v>2428.7199999999998</v>
      </c>
      <c r="F3498" s="889"/>
      <c r="G3498" s="888">
        <v>20</v>
      </c>
      <c r="H3498" s="887">
        <f t="shared" si="210"/>
        <v>9</v>
      </c>
      <c r="I3498" s="887">
        <v>-118.19999999999999</v>
      </c>
      <c r="J3498" s="771">
        <f t="shared" si="211"/>
        <v>1085.05</v>
      </c>
      <c r="K3498" s="887">
        <v>966.85</v>
      </c>
      <c r="L3498" s="772">
        <f t="shared" si="212"/>
        <v>1461.87</v>
      </c>
    </row>
    <row r="3499" spans="2:12" ht="15.75" x14ac:dyDescent="0.25">
      <c r="B3499" s="893" t="s">
        <v>321</v>
      </c>
      <c r="C3499" s="892" t="s">
        <v>107</v>
      </c>
      <c r="D3499" s="891">
        <v>41213</v>
      </c>
      <c r="E3499" s="890">
        <v>155.34</v>
      </c>
      <c r="F3499" s="889"/>
      <c r="G3499" s="888">
        <v>20</v>
      </c>
      <c r="H3499" s="887">
        <f t="shared" si="210"/>
        <v>9</v>
      </c>
      <c r="I3499" s="887">
        <v>-7.5600000000000005</v>
      </c>
      <c r="J3499" s="771">
        <f t="shared" si="211"/>
        <v>69.400000000000006</v>
      </c>
      <c r="K3499" s="887">
        <v>61.84</v>
      </c>
      <c r="L3499" s="772">
        <f t="shared" si="212"/>
        <v>93.5</v>
      </c>
    </row>
    <row r="3500" spans="2:12" ht="15.75" x14ac:dyDescent="0.25">
      <c r="B3500" s="893" t="s">
        <v>321</v>
      </c>
      <c r="C3500" s="892" t="s">
        <v>107</v>
      </c>
      <c r="D3500" s="891">
        <v>41213</v>
      </c>
      <c r="E3500" s="890">
        <v>243.06</v>
      </c>
      <c r="F3500" s="889"/>
      <c r="G3500" s="888">
        <v>20</v>
      </c>
      <c r="H3500" s="887">
        <f t="shared" si="210"/>
        <v>9</v>
      </c>
      <c r="I3500" s="887">
        <v>-11.76</v>
      </c>
      <c r="J3500" s="771">
        <f t="shared" si="211"/>
        <v>108.64</v>
      </c>
      <c r="K3500" s="887">
        <v>96.88</v>
      </c>
      <c r="L3500" s="772">
        <f t="shared" si="212"/>
        <v>146.18</v>
      </c>
    </row>
    <row r="3501" spans="2:12" ht="15.75" x14ac:dyDescent="0.25">
      <c r="B3501" s="893" t="s">
        <v>321</v>
      </c>
      <c r="C3501" s="892" t="s">
        <v>107</v>
      </c>
      <c r="D3501" s="891">
        <v>41213</v>
      </c>
      <c r="E3501" s="890">
        <v>158.29</v>
      </c>
      <c r="F3501" s="889"/>
      <c r="G3501" s="888">
        <v>20</v>
      </c>
      <c r="H3501" s="887">
        <f t="shared" si="210"/>
        <v>9</v>
      </c>
      <c r="I3501" s="887">
        <v>-7.68</v>
      </c>
      <c r="J3501" s="771">
        <f t="shared" si="211"/>
        <v>70.5</v>
      </c>
      <c r="K3501" s="887">
        <v>62.82</v>
      </c>
      <c r="L3501" s="772">
        <f t="shared" si="212"/>
        <v>95.47</v>
      </c>
    </row>
    <row r="3502" spans="2:12" ht="15.75" x14ac:dyDescent="0.25">
      <c r="B3502" s="893" t="s">
        <v>321</v>
      </c>
      <c r="C3502" s="892" t="s">
        <v>107</v>
      </c>
      <c r="D3502" s="891">
        <v>41213</v>
      </c>
      <c r="E3502" s="890">
        <v>2555.9</v>
      </c>
      <c r="F3502" s="889"/>
      <c r="G3502" s="888">
        <v>20</v>
      </c>
      <c r="H3502" s="887">
        <f t="shared" si="210"/>
        <v>9</v>
      </c>
      <c r="I3502" s="887">
        <v>-124.32</v>
      </c>
      <c r="J3502" s="771">
        <f t="shared" si="211"/>
        <v>1142.07</v>
      </c>
      <c r="K3502" s="887">
        <v>1017.75</v>
      </c>
      <c r="L3502" s="772">
        <f t="shared" si="212"/>
        <v>1538.15</v>
      </c>
    </row>
    <row r="3503" spans="2:12" ht="15.75" x14ac:dyDescent="0.25">
      <c r="B3503" s="893" t="s">
        <v>321</v>
      </c>
      <c r="C3503" s="892" t="s">
        <v>107</v>
      </c>
      <c r="D3503" s="891">
        <v>41213</v>
      </c>
      <c r="E3503" s="890">
        <v>141.43</v>
      </c>
      <c r="F3503" s="889"/>
      <c r="G3503" s="888">
        <v>20</v>
      </c>
      <c r="H3503" s="887">
        <f t="shared" si="210"/>
        <v>9</v>
      </c>
      <c r="I3503" s="887">
        <v>-6.8400000000000007</v>
      </c>
      <c r="J3503" s="771">
        <f t="shared" si="211"/>
        <v>62.95</v>
      </c>
      <c r="K3503" s="887">
        <v>56.11</v>
      </c>
      <c r="L3503" s="772">
        <f t="shared" si="212"/>
        <v>85.320000000000007</v>
      </c>
    </row>
    <row r="3504" spans="2:12" ht="15.75" x14ac:dyDescent="0.25">
      <c r="B3504" s="893" t="s">
        <v>321</v>
      </c>
      <c r="C3504" s="892" t="s">
        <v>107</v>
      </c>
      <c r="D3504" s="891">
        <v>41213</v>
      </c>
      <c r="E3504" s="890">
        <v>1352.04</v>
      </c>
      <c r="F3504" s="889"/>
      <c r="G3504" s="888">
        <v>20</v>
      </c>
      <c r="H3504" s="887">
        <f t="shared" si="210"/>
        <v>9</v>
      </c>
      <c r="I3504" s="887">
        <v>-65.760000000000005</v>
      </c>
      <c r="J3504" s="771">
        <f t="shared" si="211"/>
        <v>603.85</v>
      </c>
      <c r="K3504" s="887">
        <v>538.09</v>
      </c>
      <c r="L3504" s="772">
        <f t="shared" si="212"/>
        <v>813.94999999999993</v>
      </c>
    </row>
    <row r="3505" spans="2:12" ht="15.75" x14ac:dyDescent="0.25">
      <c r="B3505" s="893" t="s">
        <v>321</v>
      </c>
      <c r="C3505" s="892" t="s">
        <v>107</v>
      </c>
      <c r="D3505" s="891">
        <v>41213</v>
      </c>
      <c r="E3505" s="890">
        <v>471.36</v>
      </c>
      <c r="F3505" s="889"/>
      <c r="G3505" s="888">
        <v>20</v>
      </c>
      <c r="H3505" s="887">
        <f t="shared" si="210"/>
        <v>9</v>
      </c>
      <c r="I3505" s="887">
        <v>-22.92</v>
      </c>
      <c r="J3505" s="771">
        <f t="shared" si="211"/>
        <v>210.39999999999998</v>
      </c>
      <c r="K3505" s="887">
        <v>187.48</v>
      </c>
      <c r="L3505" s="772">
        <f t="shared" si="212"/>
        <v>283.88</v>
      </c>
    </row>
    <row r="3506" spans="2:12" ht="15.75" x14ac:dyDescent="0.25">
      <c r="B3506" s="893" t="s">
        <v>321</v>
      </c>
      <c r="C3506" s="892" t="s">
        <v>107</v>
      </c>
      <c r="D3506" s="891">
        <v>41213</v>
      </c>
      <c r="E3506" s="890">
        <v>2638.48</v>
      </c>
      <c r="F3506" s="889"/>
      <c r="G3506" s="888">
        <v>20</v>
      </c>
      <c r="H3506" s="887">
        <f t="shared" si="210"/>
        <v>9</v>
      </c>
      <c r="I3506" s="887">
        <v>-128.4</v>
      </c>
      <c r="J3506" s="771">
        <f t="shared" si="211"/>
        <v>1178.7</v>
      </c>
      <c r="K3506" s="887">
        <v>1050.3</v>
      </c>
      <c r="L3506" s="772">
        <f t="shared" si="212"/>
        <v>1588.18</v>
      </c>
    </row>
    <row r="3507" spans="2:12" ht="15.75" x14ac:dyDescent="0.25">
      <c r="B3507" s="893" t="s">
        <v>321</v>
      </c>
      <c r="C3507" s="892" t="s">
        <v>107</v>
      </c>
      <c r="D3507" s="891">
        <v>41213</v>
      </c>
      <c r="E3507" s="890">
        <v>3402.67</v>
      </c>
      <c r="F3507" s="889"/>
      <c r="G3507" s="888">
        <v>20</v>
      </c>
      <c r="H3507" s="887">
        <f t="shared" si="210"/>
        <v>9</v>
      </c>
      <c r="I3507" s="887">
        <v>-165.60000000000002</v>
      </c>
      <c r="J3507" s="771">
        <f t="shared" si="211"/>
        <v>1520.1999999999998</v>
      </c>
      <c r="K3507" s="887">
        <v>1354.6</v>
      </c>
      <c r="L3507" s="772">
        <f t="shared" si="212"/>
        <v>2048.0700000000002</v>
      </c>
    </row>
    <row r="3508" spans="2:12" ht="15.75" x14ac:dyDescent="0.25">
      <c r="B3508" s="893" t="s">
        <v>321</v>
      </c>
      <c r="C3508" s="892" t="s">
        <v>107</v>
      </c>
      <c r="D3508" s="891">
        <v>41213</v>
      </c>
      <c r="E3508" s="890">
        <v>4213.5</v>
      </c>
      <c r="F3508" s="889"/>
      <c r="G3508" s="888">
        <v>20</v>
      </c>
      <c r="H3508" s="887">
        <f t="shared" si="210"/>
        <v>9</v>
      </c>
      <c r="I3508" s="887">
        <v>-205.07999999999998</v>
      </c>
      <c r="J3508" s="771">
        <f t="shared" si="211"/>
        <v>1882.6</v>
      </c>
      <c r="K3508" s="887">
        <v>1677.52</v>
      </c>
      <c r="L3508" s="772">
        <f t="shared" si="212"/>
        <v>2535.98</v>
      </c>
    </row>
    <row r="3509" spans="2:12" ht="15.75" x14ac:dyDescent="0.25">
      <c r="B3509" s="893" t="s">
        <v>321</v>
      </c>
      <c r="C3509" s="892" t="s">
        <v>107</v>
      </c>
      <c r="D3509" s="891">
        <v>41213</v>
      </c>
      <c r="E3509" s="890">
        <v>1257.8599999999999</v>
      </c>
      <c r="F3509" s="889"/>
      <c r="G3509" s="888">
        <v>20</v>
      </c>
      <c r="H3509" s="887">
        <f t="shared" si="210"/>
        <v>9</v>
      </c>
      <c r="I3509" s="887">
        <v>-61.2</v>
      </c>
      <c r="J3509" s="771">
        <f t="shared" si="211"/>
        <v>561.80000000000007</v>
      </c>
      <c r="K3509" s="887">
        <v>500.6</v>
      </c>
      <c r="L3509" s="772">
        <f t="shared" si="212"/>
        <v>757.25999999999988</v>
      </c>
    </row>
    <row r="3510" spans="2:12" ht="15.75" x14ac:dyDescent="0.25">
      <c r="B3510" s="893" t="s">
        <v>321</v>
      </c>
      <c r="C3510" s="892" t="s">
        <v>107</v>
      </c>
      <c r="D3510" s="891">
        <v>41213</v>
      </c>
      <c r="E3510" s="890">
        <v>4803.0200000000004</v>
      </c>
      <c r="F3510" s="889"/>
      <c r="G3510" s="888">
        <v>20</v>
      </c>
      <c r="H3510" s="887">
        <f t="shared" si="210"/>
        <v>9</v>
      </c>
      <c r="I3510" s="887">
        <v>-233.76</v>
      </c>
      <c r="J3510" s="771">
        <f t="shared" si="211"/>
        <v>2145.9</v>
      </c>
      <c r="K3510" s="887">
        <v>1912.14</v>
      </c>
      <c r="L3510" s="772">
        <f t="shared" si="212"/>
        <v>2890.88</v>
      </c>
    </row>
    <row r="3511" spans="2:12" ht="15.75" x14ac:dyDescent="0.25">
      <c r="B3511" s="893" t="s">
        <v>321</v>
      </c>
      <c r="C3511" s="892" t="s">
        <v>107</v>
      </c>
      <c r="D3511" s="891">
        <v>41213</v>
      </c>
      <c r="E3511" s="890">
        <v>122.49</v>
      </c>
      <c r="F3511" s="889"/>
      <c r="G3511" s="888">
        <v>20</v>
      </c>
      <c r="H3511" s="887">
        <f t="shared" si="210"/>
        <v>9</v>
      </c>
      <c r="I3511" s="887">
        <v>-5.88</v>
      </c>
      <c r="J3511" s="771">
        <f t="shared" si="211"/>
        <v>54.900000000000006</v>
      </c>
      <c r="K3511" s="887">
        <v>49.02</v>
      </c>
      <c r="L3511" s="772">
        <f t="shared" si="212"/>
        <v>73.47</v>
      </c>
    </row>
    <row r="3512" spans="2:12" ht="15.75" x14ac:dyDescent="0.25">
      <c r="B3512" s="893" t="s">
        <v>321</v>
      </c>
      <c r="C3512" s="892" t="s">
        <v>107</v>
      </c>
      <c r="D3512" s="891">
        <v>41213</v>
      </c>
      <c r="E3512" s="890">
        <v>122.65</v>
      </c>
      <c r="F3512" s="889"/>
      <c r="G3512" s="888">
        <v>20</v>
      </c>
      <c r="H3512" s="887">
        <f t="shared" si="210"/>
        <v>9</v>
      </c>
      <c r="I3512" s="887">
        <v>-6</v>
      </c>
      <c r="J3512" s="771">
        <f t="shared" si="211"/>
        <v>55.05</v>
      </c>
      <c r="K3512" s="887">
        <v>49.05</v>
      </c>
      <c r="L3512" s="772">
        <f t="shared" si="212"/>
        <v>73.600000000000009</v>
      </c>
    </row>
    <row r="3513" spans="2:12" ht="15.75" x14ac:dyDescent="0.25">
      <c r="B3513" s="893" t="s">
        <v>321</v>
      </c>
      <c r="C3513" s="892" t="s">
        <v>107</v>
      </c>
      <c r="D3513" s="891">
        <v>41213</v>
      </c>
      <c r="E3513" s="890">
        <v>120.01</v>
      </c>
      <c r="F3513" s="889"/>
      <c r="G3513" s="888">
        <v>20</v>
      </c>
      <c r="H3513" s="887">
        <f t="shared" si="210"/>
        <v>9</v>
      </c>
      <c r="I3513" s="887">
        <v>-5.76</v>
      </c>
      <c r="J3513" s="771">
        <f t="shared" si="211"/>
        <v>53.78</v>
      </c>
      <c r="K3513" s="887">
        <v>48.02</v>
      </c>
      <c r="L3513" s="772">
        <f t="shared" si="212"/>
        <v>71.990000000000009</v>
      </c>
    </row>
    <row r="3514" spans="2:12" ht="15.75" x14ac:dyDescent="0.25">
      <c r="B3514" s="893" t="s">
        <v>321</v>
      </c>
      <c r="C3514" s="892" t="s">
        <v>107</v>
      </c>
      <c r="D3514" s="891">
        <v>41213</v>
      </c>
      <c r="E3514" s="890">
        <v>297.91000000000003</v>
      </c>
      <c r="F3514" s="889"/>
      <c r="G3514" s="888">
        <v>20</v>
      </c>
      <c r="H3514" s="887">
        <f t="shared" si="210"/>
        <v>9</v>
      </c>
      <c r="I3514" s="887">
        <v>-14.52</v>
      </c>
      <c r="J3514" s="771">
        <f t="shared" si="211"/>
        <v>133.30000000000001</v>
      </c>
      <c r="K3514" s="887">
        <v>118.78</v>
      </c>
      <c r="L3514" s="772">
        <f t="shared" si="212"/>
        <v>179.13000000000002</v>
      </c>
    </row>
    <row r="3515" spans="2:12" ht="15.75" x14ac:dyDescent="0.25">
      <c r="B3515" s="893" t="s">
        <v>321</v>
      </c>
      <c r="C3515" s="892" t="s">
        <v>107</v>
      </c>
      <c r="D3515" s="891">
        <v>41213</v>
      </c>
      <c r="E3515" s="890">
        <v>185.77</v>
      </c>
      <c r="F3515" s="889"/>
      <c r="G3515" s="888">
        <v>20</v>
      </c>
      <c r="H3515" s="887">
        <f t="shared" si="210"/>
        <v>9</v>
      </c>
      <c r="I3515" s="887">
        <v>-9</v>
      </c>
      <c r="J3515" s="771">
        <f t="shared" si="211"/>
        <v>82.74</v>
      </c>
      <c r="K3515" s="887">
        <v>73.739999999999995</v>
      </c>
      <c r="L3515" s="772">
        <f t="shared" si="212"/>
        <v>112.03000000000002</v>
      </c>
    </row>
    <row r="3516" spans="2:12" ht="15.75" x14ac:dyDescent="0.25">
      <c r="B3516" s="893" t="s">
        <v>321</v>
      </c>
      <c r="C3516" s="892" t="s">
        <v>107</v>
      </c>
      <c r="D3516" s="891">
        <v>41213</v>
      </c>
      <c r="E3516" s="890">
        <v>931.57</v>
      </c>
      <c r="F3516" s="889"/>
      <c r="G3516" s="888">
        <v>20</v>
      </c>
      <c r="H3516" s="887">
        <f t="shared" si="210"/>
        <v>9</v>
      </c>
      <c r="I3516" s="887">
        <v>-45.36</v>
      </c>
      <c r="J3516" s="771">
        <f t="shared" si="211"/>
        <v>416.40000000000003</v>
      </c>
      <c r="K3516" s="887">
        <v>371.04</v>
      </c>
      <c r="L3516" s="772">
        <f t="shared" si="212"/>
        <v>560.53</v>
      </c>
    </row>
    <row r="3517" spans="2:12" ht="15.75" x14ac:dyDescent="0.25">
      <c r="B3517" s="893" t="s">
        <v>321</v>
      </c>
      <c r="C3517" s="892" t="s">
        <v>107</v>
      </c>
      <c r="D3517" s="891">
        <v>41213</v>
      </c>
      <c r="E3517" s="890">
        <v>880.38</v>
      </c>
      <c r="F3517" s="889"/>
      <c r="G3517" s="888">
        <v>20</v>
      </c>
      <c r="H3517" s="887">
        <f t="shared" si="210"/>
        <v>9</v>
      </c>
      <c r="I3517" s="887">
        <v>-42.84</v>
      </c>
      <c r="J3517" s="771">
        <f t="shared" si="211"/>
        <v>393.25</v>
      </c>
      <c r="K3517" s="887">
        <v>350.41</v>
      </c>
      <c r="L3517" s="772">
        <f t="shared" si="212"/>
        <v>529.97</v>
      </c>
    </row>
    <row r="3518" spans="2:12" ht="15.75" x14ac:dyDescent="0.25">
      <c r="B3518" s="893" t="s">
        <v>321</v>
      </c>
      <c r="C3518" s="892" t="s">
        <v>107</v>
      </c>
      <c r="D3518" s="891">
        <v>41213</v>
      </c>
      <c r="E3518" s="890">
        <v>143.91</v>
      </c>
      <c r="F3518" s="889"/>
      <c r="G3518" s="888">
        <v>20</v>
      </c>
      <c r="H3518" s="887">
        <f t="shared" si="210"/>
        <v>9</v>
      </c>
      <c r="I3518" s="887">
        <v>-6.9599999999999991</v>
      </c>
      <c r="J3518" s="771">
        <f t="shared" si="211"/>
        <v>64.06</v>
      </c>
      <c r="K3518" s="887">
        <v>57.1</v>
      </c>
      <c r="L3518" s="772">
        <f t="shared" si="212"/>
        <v>86.81</v>
      </c>
    </row>
    <row r="3519" spans="2:12" ht="15.75" x14ac:dyDescent="0.25">
      <c r="B3519" s="893" t="s">
        <v>321</v>
      </c>
      <c r="C3519" s="892" t="s">
        <v>107</v>
      </c>
      <c r="D3519" s="891">
        <v>41213</v>
      </c>
      <c r="E3519" s="890">
        <v>143.01</v>
      </c>
      <c r="F3519" s="889"/>
      <c r="G3519" s="888">
        <v>20</v>
      </c>
      <c r="H3519" s="887">
        <f t="shared" si="210"/>
        <v>9</v>
      </c>
      <c r="I3519" s="887">
        <v>-6.9599999999999991</v>
      </c>
      <c r="J3519" s="771">
        <f t="shared" si="211"/>
        <v>63.9</v>
      </c>
      <c r="K3519" s="887">
        <v>56.94</v>
      </c>
      <c r="L3519" s="772">
        <f t="shared" si="212"/>
        <v>86.07</v>
      </c>
    </row>
    <row r="3520" spans="2:12" ht="15.75" x14ac:dyDescent="0.25">
      <c r="B3520" s="893" t="s">
        <v>321</v>
      </c>
      <c r="C3520" s="892" t="s">
        <v>107</v>
      </c>
      <c r="D3520" s="891">
        <v>41213</v>
      </c>
      <c r="E3520" s="890">
        <v>281.7</v>
      </c>
      <c r="F3520" s="889"/>
      <c r="G3520" s="888">
        <v>20</v>
      </c>
      <c r="H3520" s="887">
        <f t="shared" si="210"/>
        <v>9</v>
      </c>
      <c r="I3520" s="887">
        <v>-13.680000000000001</v>
      </c>
      <c r="J3520" s="771">
        <f t="shared" si="211"/>
        <v>125.60000000000001</v>
      </c>
      <c r="K3520" s="887">
        <v>111.92</v>
      </c>
      <c r="L3520" s="772">
        <f t="shared" si="212"/>
        <v>169.77999999999997</v>
      </c>
    </row>
    <row r="3521" spans="2:12" ht="15.75" x14ac:dyDescent="0.25">
      <c r="B3521" s="893" t="s">
        <v>321</v>
      </c>
      <c r="C3521" s="892" t="s">
        <v>107</v>
      </c>
      <c r="D3521" s="891">
        <v>41213</v>
      </c>
      <c r="E3521" s="890">
        <v>235.23</v>
      </c>
      <c r="F3521" s="889"/>
      <c r="G3521" s="888">
        <v>20</v>
      </c>
      <c r="H3521" s="887">
        <f t="shared" si="210"/>
        <v>9</v>
      </c>
      <c r="I3521" s="887">
        <v>-11.4</v>
      </c>
      <c r="J3521" s="771">
        <f t="shared" si="211"/>
        <v>104.91000000000001</v>
      </c>
      <c r="K3521" s="887">
        <v>93.51</v>
      </c>
      <c r="L3521" s="772">
        <f t="shared" si="212"/>
        <v>141.71999999999997</v>
      </c>
    </row>
    <row r="3522" spans="2:12" ht="15.75" x14ac:dyDescent="0.25">
      <c r="B3522" s="893" t="s">
        <v>321</v>
      </c>
      <c r="C3522" s="892" t="s">
        <v>107</v>
      </c>
      <c r="D3522" s="891">
        <v>41213</v>
      </c>
      <c r="E3522" s="890">
        <v>4123.3500000000004</v>
      </c>
      <c r="F3522" s="889"/>
      <c r="G3522" s="888">
        <v>20</v>
      </c>
      <c r="H3522" s="887">
        <f t="shared" si="210"/>
        <v>9</v>
      </c>
      <c r="I3522" s="887">
        <v>-200.64</v>
      </c>
      <c r="J3522" s="771">
        <f t="shared" si="211"/>
        <v>1842.06</v>
      </c>
      <c r="K3522" s="887">
        <v>1641.42</v>
      </c>
      <c r="L3522" s="772">
        <f t="shared" si="212"/>
        <v>2481.9300000000003</v>
      </c>
    </row>
    <row r="3523" spans="2:12" ht="15.75" x14ac:dyDescent="0.25">
      <c r="B3523" s="893" t="s">
        <v>321</v>
      </c>
      <c r="C3523" s="892" t="s">
        <v>107</v>
      </c>
      <c r="D3523" s="891">
        <v>41213</v>
      </c>
      <c r="E3523" s="890">
        <v>298.60000000000002</v>
      </c>
      <c r="F3523" s="889"/>
      <c r="G3523" s="888">
        <v>20</v>
      </c>
      <c r="H3523" s="887">
        <f t="shared" si="210"/>
        <v>9</v>
      </c>
      <c r="I3523" s="887">
        <v>-14.52</v>
      </c>
      <c r="J3523" s="771">
        <f t="shared" si="211"/>
        <v>133.30000000000001</v>
      </c>
      <c r="K3523" s="887">
        <v>118.78</v>
      </c>
      <c r="L3523" s="772">
        <f t="shared" si="212"/>
        <v>179.82000000000002</v>
      </c>
    </row>
    <row r="3524" spans="2:12" ht="15.75" x14ac:dyDescent="0.25">
      <c r="B3524" s="893" t="s">
        <v>321</v>
      </c>
      <c r="C3524" s="892" t="s">
        <v>107</v>
      </c>
      <c r="D3524" s="891">
        <v>41213</v>
      </c>
      <c r="E3524" s="890">
        <v>2007.78</v>
      </c>
      <c r="F3524" s="889"/>
      <c r="G3524" s="888">
        <v>20</v>
      </c>
      <c r="H3524" s="887">
        <f t="shared" si="210"/>
        <v>9</v>
      </c>
      <c r="I3524" s="887">
        <v>-97.68</v>
      </c>
      <c r="J3524" s="771">
        <f t="shared" si="211"/>
        <v>896.78</v>
      </c>
      <c r="K3524" s="887">
        <v>799.1</v>
      </c>
      <c r="L3524" s="772">
        <f t="shared" si="212"/>
        <v>1208.6799999999998</v>
      </c>
    </row>
    <row r="3525" spans="2:12" ht="15.75" x14ac:dyDescent="0.25">
      <c r="B3525" s="893" t="s">
        <v>321</v>
      </c>
      <c r="C3525" s="892" t="s">
        <v>107</v>
      </c>
      <c r="D3525" s="891">
        <v>41213</v>
      </c>
      <c r="E3525" s="890">
        <v>194.46</v>
      </c>
      <c r="F3525" s="889"/>
      <c r="G3525" s="888">
        <v>20</v>
      </c>
      <c r="H3525" s="887">
        <f t="shared" si="210"/>
        <v>9</v>
      </c>
      <c r="I3525" s="887">
        <v>-9.48</v>
      </c>
      <c r="J3525" s="771">
        <f t="shared" si="211"/>
        <v>87</v>
      </c>
      <c r="K3525" s="887">
        <v>77.52</v>
      </c>
      <c r="L3525" s="772">
        <f t="shared" si="212"/>
        <v>116.94000000000001</v>
      </c>
    </row>
    <row r="3526" spans="2:12" ht="15.75" x14ac:dyDescent="0.25">
      <c r="B3526" s="893" t="s">
        <v>321</v>
      </c>
      <c r="C3526" s="892" t="s">
        <v>107</v>
      </c>
      <c r="D3526" s="891">
        <v>41213</v>
      </c>
      <c r="E3526" s="890">
        <v>3504.97</v>
      </c>
      <c r="F3526" s="889"/>
      <c r="G3526" s="888">
        <v>20</v>
      </c>
      <c r="H3526" s="887">
        <f t="shared" si="210"/>
        <v>9</v>
      </c>
      <c r="I3526" s="887">
        <v>-170.52</v>
      </c>
      <c r="J3526" s="771">
        <f t="shared" si="211"/>
        <v>1566.02</v>
      </c>
      <c r="K3526" s="887">
        <v>1395.5</v>
      </c>
      <c r="L3526" s="772">
        <f t="shared" si="212"/>
        <v>2109.4699999999998</v>
      </c>
    </row>
    <row r="3527" spans="2:12" ht="15.75" x14ac:dyDescent="0.25">
      <c r="B3527" s="893" t="s">
        <v>321</v>
      </c>
      <c r="C3527" s="892" t="s">
        <v>107</v>
      </c>
      <c r="D3527" s="891">
        <v>41213</v>
      </c>
      <c r="E3527" s="890">
        <v>482.9</v>
      </c>
      <c r="F3527" s="889"/>
      <c r="G3527" s="888">
        <v>20</v>
      </c>
      <c r="H3527" s="887">
        <f t="shared" si="210"/>
        <v>9</v>
      </c>
      <c r="I3527" s="887">
        <v>-23.52</v>
      </c>
      <c r="J3527" s="771">
        <f t="shared" si="211"/>
        <v>215.9</v>
      </c>
      <c r="K3527" s="887">
        <v>192.38</v>
      </c>
      <c r="L3527" s="772">
        <f t="shared" si="212"/>
        <v>290.52</v>
      </c>
    </row>
    <row r="3528" spans="2:12" ht="15.75" x14ac:dyDescent="0.25">
      <c r="B3528" s="893" t="s">
        <v>321</v>
      </c>
      <c r="C3528" s="892" t="s">
        <v>107</v>
      </c>
      <c r="D3528" s="891">
        <v>41213</v>
      </c>
      <c r="E3528" s="890">
        <v>252.45</v>
      </c>
      <c r="F3528" s="889"/>
      <c r="G3528" s="888">
        <v>20</v>
      </c>
      <c r="H3528" s="887">
        <f t="shared" ref="H3528:H3591" si="213">IF(E3528&lt;&gt;"",IF((TestEOY-D3528)/365&gt;G3528,G3528,ROUNDUP(((TestEOY-D3528)/365),0)),"")</f>
        <v>9</v>
      </c>
      <c r="I3528" s="887">
        <v>-12.24</v>
      </c>
      <c r="J3528" s="771">
        <f t="shared" ref="J3528:J3591" si="214">K3528-I3528</f>
        <v>112.58999999999999</v>
      </c>
      <c r="K3528" s="887">
        <v>100.35</v>
      </c>
      <c r="L3528" s="772">
        <f t="shared" ref="L3528:L3591" si="215">IFERROR(IF(K3528&gt;E3528,0,(+E3528-K3528))-F3528,"")</f>
        <v>152.1</v>
      </c>
    </row>
    <row r="3529" spans="2:12" ht="15.75" x14ac:dyDescent="0.25">
      <c r="B3529" s="893" t="s">
        <v>321</v>
      </c>
      <c r="C3529" s="892" t="s">
        <v>107</v>
      </c>
      <c r="D3529" s="891">
        <v>35795</v>
      </c>
      <c r="E3529" s="890">
        <v>0</v>
      </c>
      <c r="F3529" s="889"/>
      <c r="G3529" s="888">
        <v>25</v>
      </c>
      <c r="H3529" s="887">
        <f t="shared" si="213"/>
        <v>24</v>
      </c>
      <c r="I3529" s="887">
        <v>0</v>
      </c>
      <c r="J3529" s="771">
        <f t="shared" si="214"/>
        <v>0</v>
      </c>
      <c r="K3529" s="887">
        <v>0</v>
      </c>
      <c r="L3529" s="772">
        <f t="shared" si="215"/>
        <v>0</v>
      </c>
    </row>
    <row r="3530" spans="2:12" ht="15.75" x14ac:dyDescent="0.25">
      <c r="B3530" s="893" t="s">
        <v>321</v>
      </c>
      <c r="C3530" s="892" t="s">
        <v>107</v>
      </c>
      <c r="D3530" s="891">
        <v>36160</v>
      </c>
      <c r="E3530" s="890">
        <v>8548.26</v>
      </c>
      <c r="F3530" s="889"/>
      <c r="G3530" s="888">
        <v>25</v>
      </c>
      <c r="H3530" s="887">
        <f t="shared" si="213"/>
        <v>23</v>
      </c>
      <c r="I3530" s="887">
        <v>-344.52</v>
      </c>
      <c r="J3530" s="771">
        <f t="shared" si="214"/>
        <v>7916.6200000000008</v>
      </c>
      <c r="K3530" s="887">
        <v>7572.1</v>
      </c>
      <c r="L3530" s="772">
        <f t="shared" si="215"/>
        <v>976.15999999999985</v>
      </c>
    </row>
    <row r="3531" spans="2:12" ht="15.75" x14ac:dyDescent="0.25">
      <c r="B3531" s="893" t="s">
        <v>321</v>
      </c>
      <c r="C3531" s="892" t="s">
        <v>107</v>
      </c>
      <c r="D3531" s="891">
        <v>36160</v>
      </c>
      <c r="E3531" s="890">
        <v>3036.8</v>
      </c>
      <c r="F3531" s="889"/>
      <c r="G3531" s="888">
        <v>25</v>
      </c>
      <c r="H3531" s="887">
        <f t="shared" si="213"/>
        <v>23</v>
      </c>
      <c r="I3531" s="887">
        <v>-123.24</v>
      </c>
      <c r="J3531" s="771">
        <f t="shared" si="214"/>
        <v>2820.9599999999996</v>
      </c>
      <c r="K3531" s="887">
        <v>2697.72</v>
      </c>
      <c r="L3531" s="772">
        <f t="shared" si="215"/>
        <v>339.08000000000038</v>
      </c>
    </row>
    <row r="3532" spans="2:12" ht="15.75" x14ac:dyDescent="0.25">
      <c r="B3532" s="893" t="s">
        <v>321</v>
      </c>
      <c r="C3532" s="892" t="s">
        <v>107</v>
      </c>
      <c r="D3532" s="891">
        <v>36160</v>
      </c>
      <c r="E3532" s="890">
        <v>2908.16</v>
      </c>
      <c r="F3532" s="889"/>
      <c r="G3532" s="888">
        <v>25</v>
      </c>
      <c r="H3532" s="887">
        <f t="shared" si="213"/>
        <v>23</v>
      </c>
      <c r="I3532" s="887">
        <v>-118.08</v>
      </c>
      <c r="J3532" s="771">
        <f t="shared" si="214"/>
        <v>2701.35</v>
      </c>
      <c r="K3532" s="887">
        <v>2583.27</v>
      </c>
      <c r="L3532" s="772">
        <f t="shared" si="215"/>
        <v>324.88999999999987</v>
      </c>
    </row>
    <row r="3533" spans="2:12" ht="15.75" x14ac:dyDescent="0.25">
      <c r="B3533" s="893" t="s">
        <v>321</v>
      </c>
      <c r="C3533" s="892" t="s">
        <v>107</v>
      </c>
      <c r="D3533" s="891">
        <v>36160</v>
      </c>
      <c r="E3533" s="890">
        <v>7651.17</v>
      </c>
      <c r="F3533" s="889"/>
      <c r="G3533" s="888">
        <v>25</v>
      </c>
      <c r="H3533" s="887">
        <f t="shared" si="213"/>
        <v>23</v>
      </c>
      <c r="I3533" s="887">
        <v>-308.28000000000003</v>
      </c>
      <c r="J3533" s="771">
        <f t="shared" si="214"/>
        <v>7085.82</v>
      </c>
      <c r="K3533" s="887">
        <v>6777.54</v>
      </c>
      <c r="L3533" s="772">
        <f t="shared" si="215"/>
        <v>873.63000000000011</v>
      </c>
    </row>
    <row r="3534" spans="2:12" ht="15.75" x14ac:dyDescent="0.25">
      <c r="B3534" s="893" t="s">
        <v>321</v>
      </c>
      <c r="C3534" s="892" t="s">
        <v>107</v>
      </c>
      <c r="D3534" s="891">
        <v>36160</v>
      </c>
      <c r="E3534" s="890">
        <v>24880</v>
      </c>
      <c r="F3534" s="889"/>
      <c r="G3534" s="888">
        <v>25</v>
      </c>
      <c r="H3534" s="887">
        <f t="shared" si="213"/>
        <v>23</v>
      </c>
      <c r="I3534" s="887">
        <v>-1002.72</v>
      </c>
      <c r="J3534" s="771">
        <f t="shared" si="214"/>
        <v>23041.510000000002</v>
      </c>
      <c r="K3534" s="887">
        <v>22038.79</v>
      </c>
      <c r="L3534" s="772">
        <f t="shared" si="215"/>
        <v>2841.2099999999991</v>
      </c>
    </row>
    <row r="3535" spans="2:12" ht="15.75" x14ac:dyDescent="0.25">
      <c r="B3535" s="893" t="s">
        <v>321</v>
      </c>
      <c r="C3535" s="892" t="s">
        <v>1339</v>
      </c>
      <c r="D3535" s="891">
        <v>41274</v>
      </c>
      <c r="E3535" s="890">
        <v>604.85</v>
      </c>
      <c r="F3535" s="889"/>
      <c r="G3535" s="888">
        <v>20</v>
      </c>
      <c r="H3535" s="887">
        <f t="shared" si="213"/>
        <v>9</v>
      </c>
      <c r="I3535" s="887">
        <v>-30.120000000000005</v>
      </c>
      <c r="J3535" s="771">
        <f t="shared" si="214"/>
        <v>257.17</v>
      </c>
      <c r="K3535" s="887">
        <v>227.05</v>
      </c>
      <c r="L3535" s="772">
        <f t="shared" si="215"/>
        <v>377.8</v>
      </c>
    </row>
    <row r="3536" spans="2:12" ht="15.75" x14ac:dyDescent="0.25">
      <c r="B3536" s="893" t="s">
        <v>321</v>
      </c>
      <c r="C3536" s="892" t="s">
        <v>1340</v>
      </c>
      <c r="D3536" s="891">
        <v>41274</v>
      </c>
      <c r="E3536" s="890">
        <v>635.28</v>
      </c>
      <c r="F3536" s="889"/>
      <c r="G3536" s="888">
        <v>20</v>
      </c>
      <c r="H3536" s="887">
        <f t="shared" si="213"/>
        <v>9</v>
      </c>
      <c r="I3536" s="887">
        <v>-31.68</v>
      </c>
      <c r="J3536" s="771">
        <f t="shared" si="214"/>
        <v>270.24</v>
      </c>
      <c r="K3536" s="887">
        <v>238.56</v>
      </c>
      <c r="L3536" s="772">
        <f t="shared" si="215"/>
        <v>396.71999999999997</v>
      </c>
    </row>
    <row r="3537" spans="2:12" ht="15.75" x14ac:dyDescent="0.25">
      <c r="B3537" s="893" t="s">
        <v>321</v>
      </c>
      <c r="C3537" s="892" t="s">
        <v>1341</v>
      </c>
      <c r="D3537" s="891">
        <v>41364</v>
      </c>
      <c r="E3537" s="890">
        <v>202.48</v>
      </c>
      <c r="F3537" s="889"/>
      <c r="G3537" s="888">
        <v>20</v>
      </c>
      <c r="H3537" s="887">
        <f t="shared" si="213"/>
        <v>8</v>
      </c>
      <c r="I3537" s="887">
        <v>-9.84</v>
      </c>
      <c r="J3537" s="771">
        <f t="shared" si="214"/>
        <v>86.14</v>
      </c>
      <c r="K3537" s="887">
        <v>76.3</v>
      </c>
      <c r="L3537" s="772">
        <f t="shared" si="215"/>
        <v>126.17999999999999</v>
      </c>
    </row>
    <row r="3538" spans="2:12" ht="15.75" x14ac:dyDescent="0.25">
      <c r="B3538" s="893" t="s">
        <v>321</v>
      </c>
      <c r="C3538" s="892" t="s">
        <v>1341</v>
      </c>
      <c r="D3538" s="891">
        <v>41364</v>
      </c>
      <c r="E3538" s="890">
        <v>1064.8900000000001</v>
      </c>
      <c r="F3538" s="889"/>
      <c r="G3538" s="888">
        <v>20</v>
      </c>
      <c r="H3538" s="887">
        <f t="shared" si="213"/>
        <v>8</v>
      </c>
      <c r="I3538" s="887">
        <v>-51.599999999999994</v>
      </c>
      <c r="J3538" s="771">
        <f t="shared" si="214"/>
        <v>451.78</v>
      </c>
      <c r="K3538" s="887">
        <v>400.18</v>
      </c>
      <c r="L3538" s="772">
        <f t="shared" si="215"/>
        <v>664.71</v>
      </c>
    </row>
    <row r="3539" spans="2:12" ht="15.75" x14ac:dyDescent="0.25">
      <c r="B3539" s="893" t="s">
        <v>321</v>
      </c>
      <c r="C3539" s="892" t="s">
        <v>1342</v>
      </c>
      <c r="D3539" s="891">
        <v>41364</v>
      </c>
      <c r="E3539" s="890">
        <v>161.30000000000001</v>
      </c>
      <c r="F3539" s="889"/>
      <c r="G3539" s="888">
        <v>20</v>
      </c>
      <c r="H3539" s="887">
        <f t="shared" si="213"/>
        <v>8</v>
      </c>
      <c r="I3539" s="887">
        <v>-7.8000000000000007</v>
      </c>
      <c r="J3539" s="771">
        <f t="shared" si="214"/>
        <v>68.290000000000006</v>
      </c>
      <c r="K3539" s="887">
        <v>60.49</v>
      </c>
      <c r="L3539" s="772">
        <f t="shared" si="215"/>
        <v>100.81</v>
      </c>
    </row>
    <row r="3540" spans="2:12" ht="15.75" x14ac:dyDescent="0.25">
      <c r="B3540" s="893" t="s">
        <v>321</v>
      </c>
      <c r="C3540" s="892" t="s">
        <v>1341</v>
      </c>
      <c r="D3540" s="891">
        <v>41364</v>
      </c>
      <c r="E3540" s="890">
        <v>505.03</v>
      </c>
      <c r="F3540" s="889"/>
      <c r="G3540" s="888">
        <v>20</v>
      </c>
      <c r="H3540" s="887">
        <f t="shared" si="213"/>
        <v>8</v>
      </c>
      <c r="I3540" s="887">
        <v>-24.48</v>
      </c>
      <c r="J3540" s="771">
        <f t="shared" si="214"/>
        <v>214.32</v>
      </c>
      <c r="K3540" s="887">
        <v>189.84</v>
      </c>
      <c r="L3540" s="772">
        <f t="shared" si="215"/>
        <v>315.18999999999994</v>
      </c>
    </row>
    <row r="3541" spans="2:12" ht="15.75" x14ac:dyDescent="0.25">
      <c r="B3541" s="893" t="s">
        <v>321</v>
      </c>
      <c r="C3541" s="892" t="s">
        <v>1341</v>
      </c>
      <c r="D3541" s="891">
        <v>41364</v>
      </c>
      <c r="E3541" s="890">
        <v>138.33000000000001</v>
      </c>
      <c r="F3541" s="889"/>
      <c r="G3541" s="888">
        <v>20</v>
      </c>
      <c r="H3541" s="887">
        <f t="shared" si="213"/>
        <v>8</v>
      </c>
      <c r="I3541" s="887">
        <v>-6.7200000000000006</v>
      </c>
      <c r="J3541" s="771">
        <f t="shared" si="214"/>
        <v>58.839999999999996</v>
      </c>
      <c r="K3541" s="887">
        <v>52.12</v>
      </c>
      <c r="L3541" s="772">
        <f t="shared" si="215"/>
        <v>86.210000000000008</v>
      </c>
    </row>
    <row r="3542" spans="2:12" ht="15.75" x14ac:dyDescent="0.25">
      <c r="B3542" s="893" t="s">
        <v>321</v>
      </c>
      <c r="C3542" s="892" t="s">
        <v>1341</v>
      </c>
      <c r="D3542" s="891">
        <v>41364</v>
      </c>
      <c r="E3542" s="890">
        <v>749.04</v>
      </c>
      <c r="F3542" s="889"/>
      <c r="G3542" s="888">
        <v>20</v>
      </c>
      <c r="H3542" s="887">
        <f t="shared" si="213"/>
        <v>8</v>
      </c>
      <c r="I3542" s="887">
        <v>-36.36</v>
      </c>
      <c r="J3542" s="771">
        <f t="shared" si="214"/>
        <v>318.26</v>
      </c>
      <c r="K3542" s="887">
        <v>281.89999999999998</v>
      </c>
      <c r="L3542" s="772">
        <f t="shared" si="215"/>
        <v>467.14</v>
      </c>
    </row>
    <row r="3543" spans="2:12" ht="15.75" x14ac:dyDescent="0.25">
      <c r="B3543" s="893" t="s">
        <v>321</v>
      </c>
      <c r="C3543" s="892" t="s">
        <v>1341</v>
      </c>
      <c r="D3543" s="891">
        <v>41364</v>
      </c>
      <c r="E3543" s="890">
        <v>23.71</v>
      </c>
      <c r="F3543" s="889"/>
      <c r="G3543" s="888">
        <v>20</v>
      </c>
      <c r="H3543" s="887">
        <f t="shared" si="213"/>
        <v>8</v>
      </c>
      <c r="I3543" s="887">
        <v>-1.2000000000000002</v>
      </c>
      <c r="J3543" s="771">
        <f t="shared" si="214"/>
        <v>10.239999999999998</v>
      </c>
      <c r="K3543" s="887">
        <v>9.0399999999999991</v>
      </c>
      <c r="L3543" s="772">
        <f t="shared" si="215"/>
        <v>14.670000000000002</v>
      </c>
    </row>
    <row r="3544" spans="2:12" ht="15.75" x14ac:dyDescent="0.25">
      <c r="B3544" s="893" t="s">
        <v>321</v>
      </c>
      <c r="C3544" s="892" t="s">
        <v>1341</v>
      </c>
      <c r="D3544" s="891">
        <v>41364</v>
      </c>
      <c r="E3544" s="890">
        <v>127.5</v>
      </c>
      <c r="F3544" s="889"/>
      <c r="G3544" s="888">
        <v>20</v>
      </c>
      <c r="H3544" s="887">
        <f t="shared" si="213"/>
        <v>8</v>
      </c>
      <c r="I3544" s="887">
        <v>-6.24</v>
      </c>
      <c r="J3544" s="771">
        <f t="shared" si="214"/>
        <v>54.22</v>
      </c>
      <c r="K3544" s="887">
        <v>47.98</v>
      </c>
      <c r="L3544" s="772">
        <f t="shared" si="215"/>
        <v>79.52000000000001</v>
      </c>
    </row>
    <row r="3545" spans="2:12" ht="15.75" x14ac:dyDescent="0.25">
      <c r="B3545" s="893" t="s">
        <v>321</v>
      </c>
      <c r="C3545" s="892" t="s">
        <v>1341</v>
      </c>
      <c r="D3545" s="891">
        <v>41364</v>
      </c>
      <c r="E3545" s="890">
        <v>313.68</v>
      </c>
      <c r="F3545" s="889"/>
      <c r="G3545" s="888">
        <v>20</v>
      </c>
      <c r="H3545" s="887">
        <f t="shared" si="213"/>
        <v>8</v>
      </c>
      <c r="I3545" s="887">
        <v>-15.24</v>
      </c>
      <c r="J3545" s="771">
        <f t="shared" si="214"/>
        <v>133.43</v>
      </c>
      <c r="K3545" s="887">
        <v>118.19</v>
      </c>
      <c r="L3545" s="772">
        <f t="shared" si="215"/>
        <v>195.49</v>
      </c>
    </row>
    <row r="3546" spans="2:12" ht="15.75" x14ac:dyDescent="0.25">
      <c r="B3546" s="893" t="s">
        <v>321</v>
      </c>
      <c r="C3546" s="892" t="s">
        <v>1341</v>
      </c>
      <c r="D3546" s="891">
        <v>41364</v>
      </c>
      <c r="E3546" s="890">
        <v>1821.7</v>
      </c>
      <c r="F3546" s="889"/>
      <c r="G3546" s="888">
        <v>20</v>
      </c>
      <c r="H3546" s="887">
        <f t="shared" si="213"/>
        <v>8</v>
      </c>
      <c r="I3546" s="887">
        <v>-88.320000000000007</v>
      </c>
      <c r="J3546" s="771">
        <f t="shared" si="214"/>
        <v>773.2600000000001</v>
      </c>
      <c r="K3546" s="887">
        <v>684.94</v>
      </c>
      <c r="L3546" s="772">
        <f t="shared" si="215"/>
        <v>1136.76</v>
      </c>
    </row>
    <row r="3547" spans="2:12" ht="15.75" x14ac:dyDescent="0.25">
      <c r="B3547" s="893" t="s">
        <v>321</v>
      </c>
      <c r="C3547" s="892" t="s">
        <v>1341</v>
      </c>
      <c r="D3547" s="891">
        <v>41364</v>
      </c>
      <c r="E3547" s="890">
        <v>194.7</v>
      </c>
      <c r="F3547" s="889"/>
      <c r="G3547" s="888">
        <v>20</v>
      </c>
      <c r="H3547" s="887">
        <f t="shared" si="213"/>
        <v>8</v>
      </c>
      <c r="I3547" s="887">
        <v>-9.48</v>
      </c>
      <c r="J3547" s="771">
        <f t="shared" si="214"/>
        <v>82.95</v>
      </c>
      <c r="K3547" s="887">
        <v>73.47</v>
      </c>
      <c r="L3547" s="772">
        <f t="shared" si="215"/>
        <v>121.22999999999999</v>
      </c>
    </row>
    <row r="3548" spans="2:12" ht="15.75" x14ac:dyDescent="0.25">
      <c r="B3548" s="893" t="s">
        <v>321</v>
      </c>
      <c r="C3548" s="892" t="s">
        <v>1341</v>
      </c>
      <c r="D3548" s="891">
        <v>41364</v>
      </c>
      <c r="E3548" s="890">
        <v>23.64</v>
      </c>
      <c r="F3548" s="889"/>
      <c r="G3548" s="888">
        <v>20</v>
      </c>
      <c r="H3548" s="887">
        <f t="shared" si="213"/>
        <v>8</v>
      </c>
      <c r="I3548" s="887">
        <v>-1.2000000000000002</v>
      </c>
      <c r="J3548" s="771">
        <f t="shared" si="214"/>
        <v>10.170000000000002</v>
      </c>
      <c r="K3548" s="887">
        <v>8.9700000000000006</v>
      </c>
      <c r="L3548" s="772">
        <f t="shared" si="215"/>
        <v>14.67</v>
      </c>
    </row>
    <row r="3549" spans="2:12" ht="15.75" x14ac:dyDescent="0.25">
      <c r="B3549" s="893" t="s">
        <v>321</v>
      </c>
      <c r="C3549" s="892" t="s">
        <v>1341</v>
      </c>
      <c r="D3549" s="891">
        <v>41364</v>
      </c>
      <c r="E3549" s="890">
        <v>1364.78</v>
      </c>
      <c r="F3549" s="889"/>
      <c r="G3549" s="888">
        <v>20</v>
      </c>
      <c r="H3549" s="887">
        <f t="shared" si="213"/>
        <v>8</v>
      </c>
      <c r="I3549" s="887">
        <v>-66.240000000000009</v>
      </c>
      <c r="J3549" s="771">
        <f t="shared" si="214"/>
        <v>579.38</v>
      </c>
      <c r="K3549" s="887">
        <v>513.14</v>
      </c>
      <c r="L3549" s="772">
        <f t="shared" si="215"/>
        <v>851.64</v>
      </c>
    </row>
    <row r="3550" spans="2:12" ht="15.75" x14ac:dyDescent="0.25">
      <c r="B3550" s="893" t="s">
        <v>321</v>
      </c>
      <c r="C3550" s="892" t="s">
        <v>1343</v>
      </c>
      <c r="D3550" s="891">
        <v>41364</v>
      </c>
      <c r="E3550" s="890">
        <v>465.9</v>
      </c>
      <c r="F3550" s="889"/>
      <c r="G3550" s="888">
        <v>20</v>
      </c>
      <c r="H3550" s="887">
        <f t="shared" si="213"/>
        <v>8</v>
      </c>
      <c r="I3550" s="887">
        <v>-22.560000000000002</v>
      </c>
      <c r="J3550" s="771">
        <f t="shared" si="214"/>
        <v>197.52</v>
      </c>
      <c r="K3550" s="887">
        <v>174.96</v>
      </c>
      <c r="L3550" s="772">
        <f t="shared" si="215"/>
        <v>290.93999999999994</v>
      </c>
    </row>
    <row r="3551" spans="2:12" ht="15.75" x14ac:dyDescent="0.25">
      <c r="B3551" s="893" t="s">
        <v>321</v>
      </c>
      <c r="C3551" s="892" t="s">
        <v>1341</v>
      </c>
      <c r="D3551" s="891">
        <v>41364</v>
      </c>
      <c r="E3551" s="890">
        <v>470.69</v>
      </c>
      <c r="F3551" s="889"/>
      <c r="G3551" s="888">
        <v>20</v>
      </c>
      <c r="H3551" s="887">
        <f t="shared" si="213"/>
        <v>8</v>
      </c>
      <c r="I3551" s="887">
        <v>-22.8</v>
      </c>
      <c r="J3551" s="771">
        <f t="shared" si="214"/>
        <v>199.62</v>
      </c>
      <c r="K3551" s="887">
        <v>176.82</v>
      </c>
      <c r="L3551" s="772">
        <f t="shared" si="215"/>
        <v>293.87</v>
      </c>
    </row>
    <row r="3552" spans="2:12" ht="15.75" x14ac:dyDescent="0.25">
      <c r="B3552" s="893" t="s">
        <v>321</v>
      </c>
      <c r="C3552" s="892" t="s">
        <v>1341</v>
      </c>
      <c r="D3552" s="891">
        <v>41364</v>
      </c>
      <c r="E3552" s="890">
        <v>158.1</v>
      </c>
      <c r="F3552" s="889"/>
      <c r="G3552" s="888">
        <v>20</v>
      </c>
      <c r="H3552" s="887">
        <f t="shared" si="213"/>
        <v>8</v>
      </c>
      <c r="I3552" s="887">
        <v>-7.68</v>
      </c>
      <c r="J3552" s="771">
        <f t="shared" si="214"/>
        <v>67.240000000000009</v>
      </c>
      <c r="K3552" s="887">
        <v>59.56</v>
      </c>
      <c r="L3552" s="772">
        <f t="shared" si="215"/>
        <v>98.539999999999992</v>
      </c>
    </row>
    <row r="3553" spans="2:12" ht="15.75" x14ac:dyDescent="0.25">
      <c r="B3553" s="893" t="s">
        <v>321</v>
      </c>
      <c r="C3553" s="892" t="s">
        <v>1342</v>
      </c>
      <c r="D3553" s="891">
        <v>41364</v>
      </c>
      <c r="E3553" s="890">
        <v>630.88</v>
      </c>
      <c r="F3553" s="889"/>
      <c r="G3553" s="888">
        <v>20</v>
      </c>
      <c r="H3553" s="887">
        <f t="shared" si="213"/>
        <v>8</v>
      </c>
      <c r="I3553" s="887">
        <v>-30.6</v>
      </c>
      <c r="J3553" s="771">
        <f t="shared" si="214"/>
        <v>267.91000000000003</v>
      </c>
      <c r="K3553" s="887">
        <v>237.31</v>
      </c>
      <c r="L3553" s="772">
        <f t="shared" si="215"/>
        <v>393.57</v>
      </c>
    </row>
    <row r="3554" spans="2:12" ht="15.75" x14ac:dyDescent="0.25">
      <c r="B3554" s="893" t="s">
        <v>321</v>
      </c>
      <c r="C3554" s="892" t="s">
        <v>1342</v>
      </c>
      <c r="D3554" s="891">
        <v>41364</v>
      </c>
      <c r="E3554" s="890">
        <v>1856.18</v>
      </c>
      <c r="F3554" s="889"/>
      <c r="G3554" s="888">
        <v>20</v>
      </c>
      <c r="H3554" s="887">
        <f t="shared" si="213"/>
        <v>8</v>
      </c>
      <c r="I3554" s="887">
        <v>-90</v>
      </c>
      <c r="J3554" s="771">
        <f t="shared" si="214"/>
        <v>787.96</v>
      </c>
      <c r="K3554" s="887">
        <v>697.96</v>
      </c>
      <c r="L3554" s="772">
        <f t="shared" si="215"/>
        <v>1158.22</v>
      </c>
    </row>
    <row r="3555" spans="2:12" ht="15.75" x14ac:dyDescent="0.25">
      <c r="B3555" s="893" t="s">
        <v>321</v>
      </c>
      <c r="C3555" s="892" t="s">
        <v>1342</v>
      </c>
      <c r="D3555" s="891">
        <v>41364</v>
      </c>
      <c r="E3555" s="890">
        <v>177.8</v>
      </c>
      <c r="F3555" s="889"/>
      <c r="G3555" s="888">
        <v>20</v>
      </c>
      <c r="H3555" s="887">
        <f t="shared" si="213"/>
        <v>8</v>
      </c>
      <c r="I3555" s="887">
        <v>-8.64</v>
      </c>
      <c r="J3555" s="771">
        <f t="shared" si="214"/>
        <v>75.64</v>
      </c>
      <c r="K3555" s="887">
        <v>67</v>
      </c>
      <c r="L3555" s="772">
        <f t="shared" si="215"/>
        <v>110.80000000000001</v>
      </c>
    </row>
    <row r="3556" spans="2:12" ht="15.75" x14ac:dyDescent="0.25">
      <c r="B3556" s="893" t="s">
        <v>321</v>
      </c>
      <c r="C3556" s="892" t="s">
        <v>1342</v>
      </c>
      <c r="D3556" s="891">
        <v>41364</v>
      </c>
      <c r="E3556" s="890">
        <v>62</v>
      </c>
      <c r="F3556" s="889"/>
      <c r="G3556" s="888">
        <v>20</v>
      </c>
      <c r="H3556" s="887">
        <f t="shared" si="213"/>
        <v>8</v>
      </c>
      <c r="I3556" s="887">
        <v>-3</v>
      </c>
      <c r="J3556" s="771">
        <f t="shared" si="214"/>
        <v>26.27</v>
      </c>
      <c r="K3556" s="887">
        <v>23.27</v>
      </c>
      <c r="L3556" s="772">
        <f t="shared" si="215"/>
        <v>38.730000000000004</v>
      </c>
    </row>
    <row r="3557" spans="2:12" ht="15.75" x14ac:dyDescent="0.25">
      <c r="B3557" s="893" t="s">
        <v>321</v>
      </c>
      <c r="C3557" s="892" t="s">
        <v>1342</v>
      </c>
      <c r="D3557" s="891">
        <v>41364</v>
      </c>
      <c r="E3557" s="890">
        <v>473.31</v>
      </c>
      <c r="F3557" s="889"/>
      <c r="G3557" s="888">
        <v>20</v>
      </c>
      <c r="H3557" s="887">
        <f t="shared" si="213"/>
        <v>8</v>
      </c>
      <c r="I3557" s="887">
        <v>-22.92</v>
      </c>
      <c r="J3557" s="771">
        <f t="shared" si="214"/>
        <v>200.67000000000002</v>
      </c>
      <c r="K3557" s="887">
        <v>177.75</v>
      </c>
      <c r="L3557" s="772">
        <f t="shared" si="215"/>
        <v>295.56</v>
      </c>
    </row>
    <row r="3558" spans="2:12" ht="15.75" x14ac:dyDescent="0.25">
      <c r="B3558" s="893" t="s">
        <v>321</v>
      </c>
      <c r="C3558" s="892" t="s">
        <v>1342</v>
      </c>
      <c r="D3558" s="891">
        <v>41364</v>
      </c>
      <c r="E3558" s="890">
        <v>1212.54</v>
      </c>
      <c r="F3558" s="889"/>
      <c r="G3558" s="888">
        <v>20</v>
      </c>
      <c r="H3558" s="887">
        <f t="shared" si="213"/>
        <v>8</v>
      </c>
      <c r="I3558" s="887">
        <v>-58.800000000000004</v>
      </c>
      <c r="J3558" s="771">
        <f t="shared" si="214"/>
        <v>514.79999999999995</v>
      </c>
      <c r="K3558" s="887">
        <v>456</v>
      </c>
      <c r="L3558" s="772">
        <f t="shared" si="215"/>
        <v>756.54</v>
      </c>
    </row>
    <row r="3559" spans="2:12" ht="15.75" x14ac:dyDescent="0.25">
      <c r="B3559" s="893" t="s">
        <v>321</v>
      </c>
      <c r="C3559" s="892" t="s">
        <v>1342</v>
      </c>
      <c r="D3559" s="891">
        <v>41364</v>
      </c>
      <c r="E3559" s="890">
        <v>2567.15</v>
      </c>
      <c r="F3559" s="889"/>
      <c r="G3559" s="888">
        <v>20</v>
      </c>
      <c r="H3559" s="887">
        <f t="shared" si="213"/>
        <v>8</v>
      </c>
      <c r="I3559" s="887">
        <v>-124.44000000000001</v>
      </c>
      <c r="J3559" s="771">
        <f t="shared" si="214"/>
        <v>1089.51</v>
      </c>
      <c r="K3559" s="887">
        <v>965.07</v>
      </c>
      <c r="L3559" s="772">
        <f t="shared" si="215"/>
        <v>1602.08</v>
      </c>
    </row>
    <row r="3560" spans="2:12" ht="15.75" x14ac:dyDescent="0.25">
      <c r="B3560" s="893" t="s">
        <v>321</v>
      </c>
      <c r="C3560" s="892" t="s">
        <v>1342</v>
      </c>
      <c r="D3560" s="891">
        <v>41364</v>
      </c>
      <c r="E3560" s="890">
        <v>331.91</v>
      </c>
      <c r="F3560" s="889"/>
      <c r="G3560" s="888">
        <v>20</v>
      </c>
      <c r="H3560" s="887">
        <f t="shared" si="213"/>
        <v>8</v>
      </c>
      <c r="I3560" s="887">
        <v>-16.080000000000002</v>
      </c>
      <c r="J3560" s="771">
        <f t="shared" si="214"/>
        <v>140.78</v>
      </c>
      <c r="K3560" s="887">
        <v>124.7</v>
      </c>
      <c r="L3560" s="772">
        <f t="shared" si="215"/>
        <v>207.21000000000004</v>
      </c>
    </row>
    <row r="3561" spans="2:12" ht="15.75" x14ac:dyDescent="0.25">
      <c r="B3561" s="893" t="s">
        <v>321</v>
      </c>
      <c r="C3561" s="892" t="s">
        <v>1341</v>
      </c>
      <c r="D3561" s="891">
        <v>41364</v>
      </c>
      <c r="E3561" s="890">
        <v>3234.83</v>
      </c>
      <c r="F3561" s="889"/>
      <c r="G3561" s="888">
        <v>20</v>
      </c>
      <c r="H3561" s="887">
        <f t="shared" si="213"/>
        <v>8</v>
      </c>
      <c r="I3561" s="887">
        <v>-156.84</v>
      </c>
      <c r="J3561" s="771">
        <f t="shared" si="214"/>
        <v>1373.1699999999998</v>
      </c>
      <c r="K3561" s="887">
        <v>1216.33</v>
      </c>
      <c r="L3561" s="772">
        <f t="shared" si="215"/>
        <v>2018.5</v>
      </c>
    </row>
    <row r="3562" spans="2:12" ht="15.75" x14ac:dyDescent="0.25">
      <c r="B3562" s="893" t="s">
        <v>321</v>
      </c>
      <c r="C3562" s="892" t="s">
        <v>1341</v>
      </c>
      <c r="D3562" s="891">
        <v>41364</v>
      </c>
      <c r="E3562" s="890">
        <v>28535.46</v>
      </c>
      <c r="F3562" s="889"/>
      <c r="G3562" s="888">
        <v>20</v>
      </c>
      <c r="H3562" s="887">
        <f t="shared" si="213"/>
        <v>8</v>
      </c>
      <c r="I3562" s="887">
        <v>-1383.6</v>
      </c>
      <c r="J3562" s="771">
        <f t="shared" si="214"/>
        <v>12113.7</v>
      </c>
      <c r="K3562" s="887">
        <v>10730.1</v>
      </c>
      <c r="L3562" s="772">
        <f t="shared" si="215"/>
        <v>17805.36</v>
      </c>
    </row>
    <row r="3563" spans="2:12" ht="15.75" x14ac:dyDescent="0.25">
      <c r="B3563" s="893" t="s">
        <v>321</v>
      </c>
      <c r="C3563" s="892" t="s">
        <v>1341</v>
      </c>
      <c r="D3563" s="891">
        <v>41364</v>
      </c>
      <c r="E3563" s="890">
        <v>13696.17</v>
      </c>
      <c r="F3563" s="889"/>
      <c r="G3563" s="888">
        <v>20</v>
      </c>
      <c r="H3563" s="887">
        <f t="shared" si="213"/>
        <v>8</v>
      </c>
      <c r="I3563" s="887">
        <v>-664.08</v>
      </c>
      <c r="J3563" s="771">
        <f t="shared" si="214"/>
        <v>5814.16</v>
      </c>
      <c r="K3563" s="887">
        <v>5150.08</v>
      </c>
      <c r="L3563" s="772">
        <f t="shared" si="215"/>
        <v>8546.09</v>
      </c>
    </row>
    <row r="3564" spans="2:12" ht="15.75" x14ac:dyDescent="0.25">
      <c r="B3564" s="893" t="s">
        <v>321</v>
      </c>
      <c r="C3564" s="892" t="s">
        <v>1344</v>
      </c>
      <c r="D3564" s="891">
        <v>41364</v>
      </c>
      <c r="E3564" s="890">
        <v>7409.71</v>
      </c>
      <c r="F3564" s="889"/>
      <c r="G3564" s="888">
        <v>20</v>
      </c>
      <c r="H3564" s="887">
        <f t="shared" si="213"/>
        <v>8</v>
      </c>
      <c r="I3564" s="887">
        <v>-359.28000000000003</v>
      </c>
      <c r="J3564" s="771">
        <f t="shared" si="214"/>
        <v>3145.5600000000004</v>
      </c>
      <c r="K3564" s="887">
        <v>2786.28</v>
      </c>
      <c r="L3564" s="772">
        <f t="shared" si="215"/>
        <v>4623.43</v>
      </c>
    </row>
    <row r="3565" spans="2:12" ht="15.75" x14ac:dyDescent="0.25">
      <c r="B3565" s="893" t="s">
        <v>321</v>
      </c>
      <c r="C3565" s="892" t="s">
        <v>1342</v>
      </c>
      <c r="D3565" s="891">
        <v>41364</v>
      </c>
      <c r="E3565" s="890">
        <v>17759.7</v>
      </c>
      <c r="F3565" s="889"/>
      <c r="G3565" s="888">
        <v>20</v>
      </c>
      <c r="H3565" s="887">
        <f t="shared" si="213"/>
        <v>8</v>
      </c>
      <c r="I3565" s="887">
        <v>-861.12000000000012</v>
      </c>
      <c r="J3565" s="771">
        <f t="shared" si="214"/>
        <v>7539.28</v>
      </c>
      <c r="K3565" s="887">
        <v>6678.16</v>
      </c>
      <c r="L3565" s="772">
        <f t="shared" si="215"/>
        <v>11081.54</v>
      </c>
    </row>
    <row r="3566" spans="2:12" ht="15.75" x14ac:dyDescent="0.25">
      <c r="B3566" s="893" t="s">
        <v>321</v>
      </c>
      <c r="C3566" s="892" t="s">
        <v>1342</v>
      </c>
      <c r="D3566" s="891">
        <v>41364</v>
      </c>
      <c r="E3566" s="890">
        <v>23832.59</v>
      </c>
      <c r="F3566" s="889"/>
      <c r="G3566" s="888">
        <v>20</v>
      </c>
      <c r="H3566" s="887">
        <f t="shared" si="213"/>
        <v>8</v>
      </c>
      <c r="I3566" s="887">
        <v>-1155.5999999999999</v>
      </c>
      <c r="J3566" s="771">
        <f t="shared" si="214"/>
        <v>10117.5</v>
      </c>
      <c r="K3566" s="887">
        <v>8961.9</v>
      </c>
      <c r="L3566" s="772">
        <f t="shared" si="215"/>
        <v>14870.69</v>
      </c>
    </row>
    <row r="3567" spans="2:12" ht="15.75" x14ac:dyDescent="0.25">
      <c r="B3567" s="893" t="s">
        <v>321</v>
      </c>
      <c r="C3567" s="892" t="s">
        <v>1342</v>
      </c>
      <c r="D3567" s="891">
        <v>41364</v>
      </c>
      <c r="E3567" s="890">
        <v>12036.53</v>
      </c>
      <c r="F3567" s="889"/>
      <c r="G3567" s="888">
        <v>20</v>
      </c>
      <c r="H3567" s="887">
        <f t="shared" si="213"/>
        <v>8</v>
      </c>
      <c r="I3567" s="887">
        <v>-583.68000000000006</v>
      </c>
      <c r="J3567" s="771">
        <f t="shared" si="214"/>
        <v>5109.7700000000004</v>
      </c>
      <c r="K3567" s="887">
        <v>4526.09</v>
      </c>
      <c r="L3567" s="772">
        <f t="shared" si="215"/>
        <v>7510.4400000000005</v>
      </c>
    </row>
    <row r="3568" spans="2:12" ht="15.75" x14ac:dyDescent="0.25">
      <c r="B3568" s="893" t="s">
        <v>321</v>
      </c>
      <c r="C3568" s="892" t="s">
        <v>1345</v>
      </c>
      <c r="D3568" s="891">
        <v>41364</v>
      </c>
      <c r="E3568" s="890">
        <v>10137.34</v>
      </c>
      <c r="F3568" s="889"/>
      <c r="G3568" s="888">
        <v>20</v>
      </c>
      <c r="H3568" s="887">
        <f t="shared" si="213"/>
        <v>8</v>
      </c>
      <c r="I3568" s="887">
        <v>-491.52</v>
      </c>
      <c r="J3568" s="771">
        <f t="shared" si="214"/>
        <v>4261.92</v>
      </c>
      <c r="K3568" s="887">
        <v>3770.4</v>
      </c>
      <c r="L3568" s="772">
        <f t="shared" si="215"/>
        <v>6366.9400000000005</v>
      </c>
    </row>
    <row r="3569" spans="2:12" ht="15.75" x14ac:dyDescent="0.25">
      <c r="B3569" s="893" t="s">
        <v>321</v>
      </c>
      <c r="C3569" s="892" t="s">
        <v>539</v>
      </c>
      <c r="D3569" s="891">
        <v>41364</v>
      </c>
      <c r="E3569" s="890">
        <v>24834.7</v>
      </c>
      <c r="F3569" s="889"/>
      <c r="G3569" s="888">
        <v>20</v>
      </c>
      <c r="H3569" s="887">
        <f t="shared" si="213"/>
        <v>8</v>
      </c>
      <c r="I3569" s="887">
        <v>-1204.32</v>
      </c>
      <c r="J3569" s="771">
        <f t="shared" si="214"/>
        <v>10440.56</v>
      </c>
      <c r="K3569" s="887">
        <v>9236.24</v>
      </c>
      <c r="L3569" s="772">
        <f t="shared" si="215"/>
        <v>15598.460000000001</v>
      </c>
    </row>
    <row r="3570" spans="2:12" ht="15.75" x14ac:dyDescent="0.25">
      <c r="B3570" s="893" t="s">
        <v>321</v>
      </c>
      <c r="C3570" s="892" t="s">
        <v>539</v>
      </c>
      <c r="D3570" s="891">
        <v>41364</v>
      </c>
      <c r="E3570" s="890">
        <v>7051.84</v>
      </c>
      <c r="F3570" s="889"/>
      <c r="G3570" s="888">
        <v>20</v>
      </c>
      <c r="H3570" s="887">
        <f t="shared" si="213"/>
        <v>8</v>
      </c>
      <c r="I3570" s="887">
        <v>-342</v>
      </c>
      <c r="J3570" s="771">
        <f t="shared" si="214"/>
        <v>2964.88</v>
      </c>
      <c r="K3570" s="887">
        <v>2622.88</v>
      </c>
      <c r="L3570" s="772">
        <f t="shared" si="215"/>
        <v>4428.96</v>
      </c>
    </row>
    <row r="3571" spans="2:12" ht="15.75" x14ac:dyDescent="0.25">
      <c r="B3571" s="893" t="s">
        <v>321</v>
      </c>
      <c r="C3571" s="892" t="s">
        <v>539</v>
      </c>
      <c r="D3571" s="891">
        <v>41364</v>
      </c>
      <c r="E3571" s="890">
        <v>34744</v>
      </c>
      <c r="F3571" s="889"/>
      <c r="G3571" s="888">
        <v>20</v>
      </c>
      <c r="H3571" s="887">
        <f t="shared" si="213"/>
        <v>8</v>
      </c>
      <c r="I3571" s="887">
        <v>-1684.8000000000002</v>
      </c>
      <c r="J3571" s="771">
        <f t="shared" si="214"/>
        <v>14606.55</v>
      </c>
      <c r="K3571" s="887">
        <v>12921.75</v>
      </c>
      <c r="L3571" s="772">
        <f t="shared" si="215"/>
        <v>21822.25</v>
      </c>
    </row>
    <row r="3572" spans="2:12" ht="15.75" x14ac:dyDescent="0.25">
      <c r="B3572" s="893" t="s">
        <v>321</v>
      </c>
      <c r="C3572" s="892" t="s">
        <v>539</v>
      </c>
      <c r="D3572" s="891">
        <v>41609</v>
      </c>
      <c r="E3572" s="890">
        <v>653.91999999999996</v>
      </c>
      <c r="F3572" s="889"/>
      <c r="G3572" s="888">
        <v>20</v>
      </c>
      <c r="H3572" s="887">
        <f t="shared" si="213"/>
        <v>8</v>
      </c>
      <c r="I3572" s="887">
        <v>-32.519999999999996</v>
      </c>
      <c r="J3572" s="771">
        <f t="shared" si="214"/>
        <v>265.89999999999998</v>
      </c>
      <c r="K3572" s="887">
        <v>233.38</v>
      </c>
      <c r="L3572" s="772">
        <f t="shared" si="215"/>
        <v>420.53999999999996</v>
      </c>
    </row>
    <row r="3573" spans="2:12" ht="15.75" x14ac:dyDescent="0.25">
      <c r="B3573" s="893" t="s">
        <v>321</v>
      </c>
      <c r="C3573" s="892" t="s">
        <v>539</v>
      </c>
      <c r="D3573" s="891">
        <v>41609</v>
      </c>
      <c r="E3573" s="890">
        <v>414.88</v>
      </c>
      <c r="F3573" s="889"/>
      <c r="G3573" s="888">
        <v>20</v>
      </c>
      <c r="H3573" s="887">
        <f t="shared" si="213"/>
        <v>8</v>
      </c>
      <c r="I3573" s="887">
        <v>-20.04</v>
      </c>
      <c r="J3573" s="771">
        <f t="shared" si="214"/>
        <v>171.22</v>
      </c>
      <c r="K3573" s="887">
        <v>151.18</v>
      </c>
      <c r="L3573" s="772">
        <f t="shared" si="215"/>
        <v>263.7</v>
      </c>
    </row>
    <row r="3574" spans="2:12" ht="15.75" x14ac:dyDescent="0.25">
      <c r="B3574" s="893" t="s">
        <v>321</v>
      </c>
      <c r="C3574" s="892" t="s">
        <v>539</v>
      </c>
      <c r="D3574" s="891">
        <v>41609</v>
      </c>
      <c r="E3574" s="890">
        <v>203.08</v>
      </c>
      <c r="F3574" s="889"/>
      <c r="G3574" s="888">
        <v>20</v>
      </c>
      <c r="H3574" s="887">
        <f t="shared" si="213"/>
        <v>8</v>
      </c>
      <c r="I3574" s="887">
        <v>-9.84</v>
      </c>
      <c r="J3574" s="771">
        <f t="shared" si="214"/>
        <v>83.79</v>
      </c>
      <c r="K3574" s="887">
        <v>73.95</v>
      </c>
      <c r="L3574" s="772">
        <f t="shared" si="215"/>
        <v>129.13</v>
      </c>
    </row>
    <row r="3575" spans="2:12" ht="15.75" x14ac:dyDescent="0.25">
      <c r="B3575" s="893" t="s">
        <v>321</v>
      </c>
      <c r="C3575" s="892" t="s">
        <v>539</v>
      </c>
      <c r="D3575" s="891">
        <v>41609</v>
      </c>
      <c r="E3575" s="890">
        <v>198.84</v>
      </c>
      <c r="F3575" s="889"/>
      <c r="G3575" s="888">
        <v>20</v>
      </c>
      <c r="H3575" s="887">
        <f t="shared" si="213"/>
        <v>8</v>
      </c>
      <c r="I3575" s="887">
        <v>-9.7200000000000006</v>
      </c>
      <c r="J3575" s="771">
        <f t="shared" si="214"/>
        <v>80.55</v>
      </c>
      <c r="K3575" s="887">
        <v>70.83</v>
      </c>
      <c r="L3575" s="772">
        <f t="shared" si="215"/>
        <v>128.01</v>
      </c>
    </row>
    <row r="3576" spans="2:12" ht="15.75" x14ac:dyDescent="0.25">
      <c r="B3576" s="893" t="s">
        <v>321</v>
      </c>
      <c r="C3576" s="892" t="s">
        <v>539</v>
      </c>
      <c r="D3576" s="891">
        <v>41609</v>
      </c>
      <c r="E3576" s="890">
        <v>245.08</v>
      </c>
      <c r="F3576" s="889"/>
      <c r="G3576" s="888">
        <v>20</v>
      </c>
      <c r="H3576" s="887">
        <f t="shared" si="213"/>
        <v>8</v>
      </c>
      <c r="I3576" s="887">
        <v>-11.879999999999999</v>
      </c>
      <c r="J3576" s="771">
        <f t="shared" si="214"/>
        <v>97.17</v>
      </c>
      <c r="K3576" s="887">
        <v>85.29</v>
      </c>
      <c r="L3576" s="772">
        <f t="shared" si="215"/>
        <v>159.79000000000002</v>
      </c>
    </row>
    <row r="3577" spans="2:12" ht="15.75" x14ac:dyDescent="0.25">
      <c r="B3577" s="893" t="s">
        <v>321</v>
      </c>
      <c r="C3577" s="892" t="s">
        <v>539</v>
      </c>
      <c r="D3577" s="891">
        <v>41609</v>
      </c>
      <c r="E3577" s="890">
        <v>9048.0300000000007</v>
      </c>
      <c r="F3577" s="889"/>
      <c r="G3577" s="888">
        <v>20</v>
      </c>
      <c r="H3577" s="887">
        <f t="shared" si="213"/>
        <v>8</v>
      </c>
      <c r="I3577" s="887">
        <v>-439.56000000000006</v>
      </c>
      <c r="J3577" s="771">
        <f t="shared" si="214"/>
        <v>3611.38</v>
      </c>
      <c r="K3577" s="887">
        <v>3171.82</v>
      </c>
      <c r="L3577" s="772">
        <f t="shared" si="215"/>
        <v>5876.2100000000009</v>
      </c>
    </row>
    <row r="3578" spans="2:12" ht="15.75" x14ac:dyDescent="0.25">
      <c r="B3578" s="893" t="s">
        <v>321</v>
      </c>
      <c r="C3578" s="892" t="s">
        <v>539</v>
      </c>
      <c r="D3578" s="891">
        <v>41609</v>
      </c>
      <c r="E3578" s="890">
        <v>162.74</v>
      </c>
      <c r="F3578" s="889"/>
      <c r="G3578" s="888">
        <v>20</v>
      </c>
      <c r="H3578" s="887">
        <f t="shared" si="213"/>
        <v>8</v>
      </c>
      <c r="I3578" s="887">
        <v>-7.92</v>
      </c>
      <c r="J3578" s="771">
        <f t="shared" si="214"/>
        <v>68.75</v>
      </c>
      <c r="K3578" s="887">
        <v>60.83</v>
      </c>
      <c r="L3578" s="772">
        <f t="shared" si="215"/>
        <v>101.91000000000001</v>
      </c>
    </row>
    <row r="3579" spans="2:12" ht="15.75" x14ac:dyDescent="0.25">
      <c r="B3579" s="893" t="s">
        <v>321</v>
      </c>
      <c r="C3579" s="892" t="s">
        <v>539</v>
      </c>
      <c r="D3579" s="891">
        <v>41609</v>
      </c>
      <c r="E3579" s="890">
        <v>13996.12</v>
      </c>
      <c r="F3579" s="889"/>
      <c r="G3579" s="888">
        <v>20</v>
      </c>
      <c r="H3579" s="887">
        <f t="shared" si="213"/>
        <v>8</v>
      </c>
      <c r="I3579" s="887">
        <v>-692.16</v>
      </c>
      <c r="J3579" s="771">
        <f t="shared" si="214"/>
        <v>5615.65</v>
      </c>
      <c r="K3579" s="887">
        <v>4923.49</v>
      </c>
      <c r="L3579" s="772">
        <f t="shared" si="215"/>
        <v>9072.630000000001</v>
      </c>
    </row>
    <row r="3580" spans="2:12" ht="15.75" x14ac:dyDescent="0.25">
      <c r="B3580" s="893" t="s">
        <v>321</v>
      </c>
      <c r="C3580" s="892" t="s">
        <v>539</v>
      </c>
      <c r="D3580" s="891">
        <v>41609</v>
      </c>
      <c r="E3580" s="890">
        <v>205.8</v>
      </c>
      <c r="F3580" s="889"/>
      <c r="G3580" s="888">
        <v>20</v>
      </c>
      <c r="H3580" s="887">
        <f t="shared" si="213"/>
        <v>8</v>
      </c>
      <c r="I3580" s="887">
        <v>-9.9600000000000009</v>
      </c>
      <c r="J3580" s="771">
        <f t="shared" si="214"/>
        <v>80.63</v>
      </c>
      <c r="K3580" s="887">
        <v>70.67</v>
      </c>
      <c r="L3580" s="772">
        <f t="shared" si="215"/>
        <v>135.13</v>
      </c>
    </row>
    <row r="3581" spans="2:12" ht="15.75" x14ac:dyDescent="0.25">
      <c r="B3581" s="893" t="s">
        <v>321</v>
      </c>
      <c r="C3581" s="892" t="s">
        <v>539</v>
      </c>
      <c r="D3581" s="891">
        <v>41609</v>
      </c>
      <c r="E3581" s="890">
        <v>1447.8</v>
      </c>
      <c r="F3581" s="889"/>
      <c r="G3581" s="888">
        <v>20</v>
      </c>
      <c r="H3581" s="887">
        <f t="shared" si="213"/>
        <v>8</v>
      </c>
      <c r="I3581" s="887">
        <v>-70.2</v>
      </c>
      <c r="J3581" s="771">
        <f t="shared" si="214"/>
        <v>609.37</v>
      </c>
      <c r="K3581" s="887">
        <v>539.16999999999996</v>
      </c>
      <c r="L3581" s="772">
        <f t="shared" si="215"/>
        <v>908.63</v>
      </c>
    </row>
    <row r="3582" spans="2:12" ht="15.75" x14ac:dyDescent="0.25">
      <c r="B3582" s="893" t="s">
        <v>321</v>
      </c>
      <c r="C3582" s="892" t="s">
        <v>539</v>
      </c>
      <c r="D3582" s="891">
        <v>41609</v>
      </c>
      <c r="E3582" s="890">
        <v>1633.23</v>
      </c>
      <c r="F3582" s="889"/>
      <c r="G3582" s="888">
        <v>20</v>
      </c>
      <c r="H3582" s="887">
        <f t="shared" si="213"/>
        <v>8</v>
      </c>
      <c r="I3582" s="887">
        <v>-79.08</v>
      </c>
      <c r="J3582" s="771">
        <f t="shared" si="214"/>
        <v>674.06000000000006</v>
      </c>
      <c r="K3582" s="887">
        <v>594.98</v>
      </c>
      <c r="L3582" s="772">
        <f t="shared" si="215"/>
        <v>1038.25</v>
      </c>
    </row>
    <row r="3583" spans="2:12" ht="15.75" x14ac:dyDescent="0.25">
      <c r="B3583" s="893" t="s">
        <v>321</v>
      </c>
      <c r="C3583" s="892" t="s">
        <v>539</v>
      </c>
      <c r="D3583" s="891">
        <v>41609</v>
      </c>
      <c r="E3583" s="890">
        <v>2144.34</v>
      </c>
      <c r="F3583" s="889"/>
      <c r="G3583" s="888">
        <v>20</v>
      </c>
      <c r="H3583" s="887">
        <f t="shared" si="213"/>
        <v>8</v>
      </c>
      <c r="I3583" s="887">
        <v>-104.64000000000001</v>
      </c>
      <c r="J3583" s="771">
        <f t="shared" si="214"/>
        <v>894.08</v>
      </c>
      <c r="K3583" s="887">
        <v>789.44</v>
      </c>
      <c r="L3583" s="772">
        <f t="shared" si="215"/>
        <v>1354.9</v>
      </c>
    </row>
    <row r="3584" spans="2:12" ht="15.75" x14ac:dyDescent="0.25">
      <c r="B3584" s="893" t="s">
        <v>321</v>
      </c>
      <c r="C3584" s="892" t="s">
        <v>539</v>
      </c>
      <c r="D3584" s="891">
        <v>41609</v>
      </c>
      <c r="E3584" s="890">
        <v>4631.6099999999997</v>
      </c>
      <c r="F3584" s="889"/>
      <c r="G3584" s="888">
        <v>20</v>
      </c>
      <c r="H3584" s="887">
        <f t="shared" si="213"/>
        <v>8</v>
      </c>
      <c r="I3584" s="887">
        <v>-224.64</v>
      </c>
      <c r="J3584" s="771">
        <f t="shared" si="214"/>
        <v>1853.9099999999999</v>
      </c>
      <c r="K3584" s="887">
        <v>1629.27</v>
      </c>
      <c r="L3584" s="772">
        <f t="shared" si="215"/>
        <v>3002.3399999999997</v>
      </c>
    </row>
    <row r="3585" spans="2:12" ht="15.75" x14ac:dyDescent="0.25">
      <c r="B3585" s="893" t="s">
        <v>321</v>
      </c>
      <c r="C3585" s="892" t="s">
        <v>539</v>
      </c>
      <c r="D3585" s="891">
        <v>41609</v>
      </c>
      <c r="E3585" s="890">
        <v>39414.980000000003</v>
      </c>
      <c r="F3585" s="889"/>
      <c r="G3585" s="888">
        <v>20</v>
      </c>
      <c r="H3585" s="887">
        <f t="shared" si="213"/>
        <v>8</v>
      </c>
      <c r="I3585" s="887">
        <v>-1946.16</v>
      </c>
      <c r="J3585" s="771">
        <f t="shared" si="214"/>
        <v>16176.36</v>
      </c>
      <c r="K3585" s="887">
        <v>14230.2</v>
      </c>
      <c r="L3585" s="772">
        <f t="shared" si="215"/>
        <v>25184.780000000002</v>
      </c>
    </row>
    <row r="3586" spans="2:12" ht="15.75" x14ac:dyDescent="0.25">
      <c r="B3586" s="893" t="s">
        <v>321</v>
      </c>
      <c r="C3586" s="892" t="s">
        <v>539</v>
      </c>
      <c r="D3586" s="891">
        <v>41609</v>
      </c>
      <c r="E3586" s="890">
        <v>3457.45</v>
      </c>
      <c r="F3586" s="889"/>
      <c r="G3586" s="888">
        <v>20</v>
      </c>
      <c r="H3586" s="887">
        <f t="shared" si="213"/>
        <v>8</v>
      </c>
      <c r="I3586" s="887">
        <v>-170.64000000000001</v>
      </c>
      <c r="J3586" s="771">
        <f t="shared" si="214"/>
        <v>1419.3400000000001</v>
      </c>
      <c r="K3586" s="887">
        <v>1248.7</v>
      </c>
      <c r="L3586" s="772">
        <f t="shared" si="215"/>
        <v>2208.75</v>
      </c>
    </row>
    <row r="3587" spans="2:12" ht="15.75" x14ac:dyDescent="0.25">
      <c r="B3587" s="893" t="s">
        <v>321</v>
      </c>
      <c r="C3587" s="892" t="s">
        <v>539</v>
      </c>
      <c r="D3587" s="891">
        <v>41609</v>
      </c>
      <c r="E3587" s="890">
        <v>198.8</v>
      </c>
      <c r="F3587" s="889"/>
      <c r="G3587" s="888">
        <v>20</v>
      </c>
      <c r="H3587" s="887">
        <f t="shared" si="213"/>
        <v>8</v>
      </c>
      <c r="I3587" s="887">
        <v>-9.6000000000000014</v>
      </c>
      <c r="J3587" s="771">
        <f t="shared" si="214"/>
        <v>81.759999999999991</v>
      </c>
      <c r="K3587" s="887">
        <v>72.16</v>
      </c>
      <c r="L3587" s="772">
        <f t="shared" si="215"/>
        <v>126.64000000000001</v>
      </c>
    </row>
    <row r="3588" spans="2:12" ht="15.75" x14ac:dyDescent="0.25">
      <c r="B3588" s="893" t="s">
        <v>321</v>
      </c>
      <c r="C3588" s="892" t="s">
        <v>539</v>
      </c>
      <c r="D3588" s="891">
        <v>41609</v>
      </c>
      <c r="E3588" s="890">
        <v>1235.67</v>
      </c>
      <c r="F3588" s="889"/>
      <c r="G3588" s="888">
        <v>20</v>
      </c>
      <c r="H3588" s="887">
        <f t="shared" si="213"/>
        <v>8</v>
      </c>
      <c r="I3588" s="887">
        <v>-60.96</v>
      </c>
      <c r="J3588" s="771">
        <f t="shared" si="214"/>
        <v>507.52</v>
      </c>
      <c r="K3588" s="887">
        <v>446.56</v>
      </c>
      <c r="L3588" s="772">
        <f t="shared" si="215"/>
        <v>789.11000000000013</v>
      </c>
    </row>
    <row r="3589" spans="2:12" ht="15.75" x14ac:dyDescent="0.25">
      <c r="B3589" s="893" t="s">
        <v>321</v>
      </c>
      <c r="C3589" s="892" t="s">
        <v>539</v>
      </c>
      <c r="D3589" s="891">
        <v>41609</v>
      </c>
      <c r="E3589" s="890">
        <v>296.20999999999998</v>
      </c>
      <c r="F3589" s="889"/>
      <c r="G3589" s="888">
        <v>20</v>
      </c>
      <c r="H3589" s="887">
        <f t="shared" si="213"/>
        <v>8</v>
      </c>
      <c r="I3589" s="887">
        <v>-14.399999999999999</v>
      </c>
      <c r="J3589" s="771">
        <f t="shared" si="214"/>
        <v>118.82</v>
      </c>
      <c r="K3589" s="887">
        <v>104.42</v>
      </c>
      <c r="L3589" s="772">
        <f t="shared" si="215"/>
        <v>191.78999999999996</v>
      </c>
    </row>
    <row r="3590" spans="2:12" ht="15.75" x14ac:dyDescent="0.25">
      <c r="B3590" s="893" t="s">
        <v>321</v>
      </c>
      <c r="C3590" s="892" t="s">
        <v>539</v>
      </c>
      <c r="D3590" s="891">
        <v>41609</v>
      </c>
      <c r="E3590" s="890">
        <v>954.36</v>
      </c>
      <c r="F3590" s="889"/>
      <c r="G3590" s="888">
        <v>20</v>
      </c>
      <c r="H3590" s="887">
        <f t="shared" si="213"/>
        <v>8</v>
      </c>
      <c r="I3590" s="887">
        <v>-47.04</v>
      </c>
      <c r="J3590" s="771">
        <f t="shared" si="214"/>
        <v>391.87</v>
      </c>
      <c r="K3590" s="887">
        <v>344.83</v>
      </c>
      <c r="L3590" s="772">
        <f t="shared" si="215"/>
        <v>609.53</v>
      </c>
    </row>
    <row r="3591" spans="2:12" ht="15.75" x14ac:dyDescent="0.25">
      <c r="B3591" s="893" t="s">
        <v>321</v>
      </c>
      <c r="C3591" s="892" t="s">
        <v>539</v>
      </c>
      <c r="D3591" s="891">
        <v>41609</v>
      </c>
      <c r="E3591" s="890">
        <v>40249.46</v>
      </c>
      <c r="F3591" s="889"/>
      <c r="G3591" s="888">
        <v>20</v>
      </c>
      <c r="H3591" s="887">
        <f t="shared" si="213"/>
        <v>8</v>
      </c>
      <c r="I3591" s="887">
        <v>-1979.6399999999999</v>
      </c>
      <c r="J3591" s="771">
        <f t="shared" si="214"/>
        <v>16275.38</v>
      </c>
      <c r="K3591" s="887">
        <v>14295.74</v>
      </c>
      <c r="L3591" s="772">
        <f t="shared" si="215"/>
        <v>25953.72</v>
      </c>
    </row>
    <row r="3592" spans="2:12" ht="15.75" x14ac:dyDescent="0.25">
      <c r="B3592" s="893" t="s">
        <v>321</v>
      </c>
      <c r="C3592" s="892" t="s">
        <v>539</v>
      </c>
      <c r="D3592" s="891">
        <v>41609</v>
      </c>
      <c r="E3592" s="890">
        <v>9482.94</v>
      </c>
      <c r="F3592" s="889"/>
      <c r="G3592" s="888">
        <v>20</v>
      </c>
      <c r="H3592" s="887">
        <f t="shared" ref="H3592:H3655" si="216">IF(E3592&lt;&gt;"",IF((TestEOY-D3592)/365&gt;G3592,G3592,ROUNDUP(((TestEOY-D3592)/365),0)),"")</f>
        <v>8</v>
      </c>
      <c r="I3592" s="887">
        <v>-470.04</v>
      </c>
      <c r="J3592" s="771">
        <f t="shared" ref="J3592:J3655" si="217">K3592-I3592</f>
        <v>3871.68</v>
      </c>
      <c r="K3592" s="887">
        <v>3401.64</v>
      </c>
      <c r="L3592" s="772">
        <f t="shared" ref="L3592:L3655" si="218">IFERROR(IF(K3592&gt;E3592,0,(+E3592-K3592))-F3592,"")</f>
        <v>6081.3000000000011</v>
      </c>
    </row>
    <row r="3593" spans="2:12" ht="15.75" x14ac:dyDescent="0.25">
      <c r="B3593" s="893" t="s">
        <v>321</v>
      </c>
      <c r="C3593" s="892" t="s">
        <v>539</v>
      </c>
      <c r="D3593" s="891">
        <v>41609</v>
      </c>
      <c r="E3593" s="890">
        <v>5232.55</v>
      </c>
      <c r="F3593" s="889"/>
      <c r="G3593" s="888">
        <v>20</v>
      </c>
      <c r="H3593" s="887">
        <f t="shared" si="216"/>
        <v>8</v>
      </c>
      <c r="I3593" s="887">
        <v>-254.76</v>
      </c>
      <c r="J3593" s="771">
        <f t="shared" si="217"/>
        <v>2187.8599999999997</v>
      </c>
      <c r="K3593" s="887">
        <v>1933.1</v>
      </c>
      <c r="L3593" s="772">
        <f t="shared" si="218"/>
        <v>3299.4500000000003</v>
      </c>
    </row>
    <row r="3594" spans="2:12" ht="15.75" x14ac:dyDescent="0.25">
      <c r="B3594" s="893" t="s">
        <v>321</v>
      </c>
      <c r="C3594" s="892" t="s">
        <v>539</v>
      </c>
      <c r="D3594" s="891">
        <v>41609</v>
      </c>
      <c r="E3594" s="890">
        <v>990.04</v>
      </c>
      <c r="F3594" s="889"/>
      <c r="G3594" s="888">
        <v>20</v>
      </c>
      <c r="H3594" s="887">
        <f t="shared" si="216"/>
        <v>8</v>
      </c>
      <c r="I3594" s="887">
        <v>-48.96</v>
      </c>
      <c r="J3594" s="771">
        <f t="shared" si="217"/>
        <v>404.71999999999997</v>
      </c>
      <c r="K3594" s="887">
        <v>355.76</v>
      </c>
      <c r="L3594" s="772">
        <f t="shared" si="218"/>
        <v>634.28</v>
      </c>
    </row>
    <row r="3595" spans="2:12" ht="15.75" x14ac:dyDescent="0.25">
      <c r="B3595" s="893" t="s">
        <v>321</v>
      </c>
      <c r="C3595" s="892" t="s">
        <v>539</v>
      </c>
      <c r="D3595" s="891">
        <v>41609</v>
      </c>
      <c r="E3595" s="890">
        <v>19652.09</v>
      </c>
      <c r="F3595" s="889"/>
      <c r="G3595" s="888">
        <v>20</v>
      </c>
      <c r="H3595" s="887">
        <f t="shared" si="216"/>
        <v>8</v>
      </c>
      <c r="I3595" s="887">
        <v>-972.59999999999991</v>
      </c>
      <c r="J3595" s="771">
        <f t="shared" si="217"/>
        <v>8039.57</v>
      </c>
      <c r="K3595" s="887">
        <v>7066.97</v>
      </c>
      <c r="L3595" s="772">
        <f t="shared" si="218"/>
        <v>12585.119999999999</v>
      </c>
    </row>
    <row r="3596" spans="2:12" ht="15.75" x14ac:dyDescent="0.25">
      <c r="B3596" s="893" t="s">
        <v>321</v>
      </c>
      <c r="C3596" s="892" t="s">
        <v>539</v>
      </c>
      <c r="D3596" s="891">
        <v>41609</v>
      </c>
      <c r="E3596" s="890">
        <v>558.89</v>
      </c>
      <c r="F3596" s="889"/>
      <c r="G3596" s="888">
        <v>20</v>
      </c>
      <c r="H3596" s="887">
        <f t="shared" si="216"/>
        <v>8</v>
      </c>
      <c r="I3596" s="887">
        <v>-27.240000000000002</v>
      </c>
      <c r="J3596" s="771">
        <f t="shared" si="217"/>
        <v>233.73000000000002</v>
      </c>
      <c r="K3596" s="887">
        <v>206.49</v>
      </c>
      <c r="L3596" s="772">
        <f t="shared" si="218"/>
        <v>352.4</v>
      </c>
    </row>
    <row r="3597" spans="2:12" ht="15.75" x14ac:dyDescent="0.25">
      <c r="B3597" s="893" t="s">
        <v>321</v>
      </c>
      <c r="C3597" s="892" t="s">
        <v>539</v>
      </c>
      <c r="D3597" s="891">
        <v>41609</v>
      </c>
      <c r="E3597" s="890">
        <v>15670.16</v>
      </c>
      <c r="F3597" s="889"/>
      <c r="G3597" s="888">
        <v>20</v>
      </c>
      <c r="H3597" s="887">
        <f t="shared" si="216"/>
        <v>8</v>
      </c>
      <c r="I3597" s="887">
        <v>-775.56</v>
      </c>
      <c r="J3597" s="771">
        <f t="shared" si="217"/>
        <v>6281.5499999999993</v>
      </c>
      <c r="K3597" s="887">
        <v>5505.99</v>
      </c>
      <c r="L3597" s="772">
        <f t="shared" si="218"/>
        <v>10164.17</v>
      </c>
    </row>
    <row r="3598" spans="2:12" ht="15.75" x14ac:dyDescent="0.25">
      <c r="B3598" s="893" t="s">
        <v>321</v>
      </c>
      <c r="C3598" s="892" t="s">
        <v>539</v>
      </c>
      <c r="D3598" s="891">
        <v>41609</v>
      </c>
      <c r="E3598" s="890">
        <v>10953.29</v>
      </c>
      <c r="F3598" s="889"/>
      <c r="G3598" s="888">
        <v>20</v>
      </c>
      <c r="H3598" s="887">
        <f t="shared" si="216"/>
        <v>8</v>
      </c>
      <c r="I3598" s="887">
        <v>-546.96</v>
      </c>
      <c r="J3598" s="771">
        <f t="shared" si="217"/>
        <v>4426.32</v>
      </c>
      <c r="K3598" s="887">
        <v>3879.36</v>
      </c>
      <c r="L3598" s="772">
        <f t="shared" si="218"/>
        <v>7073.93</v>
      </c>
    </row>
    <row r="3599" spans="2:12" ht="15.75" x14ac:dyDescent="0.25">
      <c r="B3599" s="893" t="s">
        <v>321</v>
      </c>
      <c r="C3599" s="892" t="s">
        <v>539</v>
      </c>
      <c r="D3599" s="891">
        <v>41609</v>
      </c>
      <c r="E3599" s="890">
        <v>1703.13</v>
      </c>
      <c r="F3599" s="889"/>
      <c r="G3599" s="888">
        <v>20</v>
      </c>
      <c r="H3599" s="887">
        <f t="shared" si="216"/>
        <v>8</v>
      </c>
      <c r="I3599" s="887">
        <v>-83.28</v>
      </c>
      <c r="J3599" s="771">
        <f t="shared" si="217"/>
        <v>687.79</v>
      </c>
      <c r="K3599" s="887">
        <v>604.51</v>
      </c>
      <c r="L3599" s="772">
        <f t="shared" si="218"/>
        <v>1098.6200000000001</v>
      </c>
    </row>
    <row r="3600" spans="2:12" ht="15.75" x14ac:dyDescent="0.25">
      <c r="B3600" s="893" t="s">
        <v>321</v>
      </c>
      <c r="C3600" s="892" t="s">
        <v>539</v>
      </c>
      <c r="D3600" s="891">
        <v>41609</v>
      </c>
      <c r="E3600" s="890">
        <v>24070.77</v>
      </c>
      <c r="F3600" s="889"/>
      <c r="G3600" s="888">
        <v>20</v>
      </c>
      <c r="H3600" s="887">
        <f t="shared" si="216"/>
        <v>8</v>
      </c>
      <c r="I3600" s="887">
        <v>-1179</v>
      </c>
      <c r="J3600" s="771">
        <f t="shared" si="217"/>
        <v>9985.91</v>
      </c>
      <c r="K3600" s="887">
        <v>8806.91</v>
      </c>
      <c r="L3600" s="772">
        <f t="shared" si="218"/>
        <v>15263.86</v>
      </c>
    </row>
    <row r="3601" spans="2:12" ht="15.75" x14ac:dyDescent="0.25">
      <c r="B3601" s="893" t="s">
        <v>321</v>
      </c>
      <c r="C3601" s="892" t="s">
        <v>539</v>
      </c>
      <c r="D3601" s="891">
        <v>41609</v>
      </c>
      <c r="E3601" s="890">
        <v>8520.7900000000009</v>
      </c>
      <c r="F3601" s="889"/>
      <c r="G3601" s="888">
        <v>20</v>
      </c>
      <c r="H3601" s="887">
        <f t="shared" si="216"/>
        <v>8</v>
      </c>
      <c r="I3601" s="887">
        <v>-420.36</v>
      </c>
      <c r="J3601" s="771">
        <f t="shared" si="217"/>
        <v>3430.82</v>
      </c>
      <c r="K3601" s="887">
        <v>3010.46</v>
      </c>
      <c r="L3601" s="772">
        <f t="shared" si="218"/>
        <v>5510.3300000000008</v>
      </c>
    </row>
    <row r="3602" spans="2:12" ht="15.75" x14ac:dyDescent="0.25">
      <c r="B3602" s="893" t="s">
        <v>321</v>
      </c>
      <c r="C3602" s="892" t="s">
        <v>539</v>
      </c>
      <c r="D3602" s="891">
        <v>41609</v>
      </c>
      <c r="E3602" s="890">
        <v>12672.04</v>
      </c>
      <c r="F3602" s="889"/>
      <c r="G3602" s="888">
        <v>20</v>
      </c>
      <c r="H3602" s="887">
        <f t="shared" si="216"/>
        <v>8</v>
      </c>
      <c r="I3602" s="887">
        <v>-620.64</v>
      </c>
      <c r="J3602" s="771">
        <f t="shared" si="217"/>
        <v>5258.18</v>
      </c>
      <c r="K3602" s="887">
        <v>4637.54</v>
      </c>
      <c r="L3602" s="772">
        <f t="shared" si="218"/>
        <v>8034.5000000000009</v>
      </c>
    </row>
    <row r="3603" spans="2:12" ht="15.75" x14ac:dyDescent="0.25">
      <c r="B3603" s="893" t="s">
        <v>321</v>
      </c>
      <c r="C3603" s="892" t="s">
        <v>539</v>
      </c>
      <c r="D3603" s="891">
        <v>41609</v>
      </c>
      <c r="E3603" s="890">
        <v>600.6</v>
      </c>
      <c r="F3603" s="889"/>
      <c r="G3603" s="888">
        <v>20</v>
      </c>
      <c r="H3603" s="887">
        <f t="shared" si="216"/>
        <v>8</v>
      </c>
      <c r="I3603" s="887">
        <v>-29.160000000000004</v>
      </c>
      <c r="J3603" s="771">
        <f t="shared" si="217"/>
        <v>240.72</v>
      </c>
      <c r="K3603" s="887">
        <v>211.56</v>
      </c>
      <c r="L3603" s="772">
        <f t="shared" si="218"/>
        <v>389.04</v>
      </c>
    </row>
    <row r="3604" spans="2:12" ht="15.75" x14ac:dyDescent="0.25">
      <c r="B3604" s="893" t="s">
        <v>321</v>
      </c>
      <c r="C3604" s="892" t="s">
        <v>539</v>
      </c>
      <c r="D3604" s="891">
        <v>41609</v>
      </c>
      <c r="E3604" s="890">
        <v>2645.6</v>
      </c>
      <c r="F3604" s="889"/>
      <c r="G3604" s="888">
        <v>20</v>
      </c>
      <c r="H3604" s="887">
        <f t="shared" si="216"/>
        <v>8</v>
      </c>
      <c r="I3604" s="887">
        <v>-131.52000000000001</v>
      </c>
      <c r="J3604" s="771">
        <f t="shared" si="217"/>
        <v>1075.49</v>
      </c>
      <c r="K3604" s="887">
        <v>943.97</v>
      </c>
      <c r="L3604" s="772">
        <f t="shared" si="218"/>
        <v>1701.6299999999999</v>
      </c>
    </row>
    <row r="3605" spans="2:12" ht="15.75" x14ac:dyDescent="0.25">
      <c r="B3605" s="893" t="s">
        <v>321</v>
      </c>
      <c r="C3605" s="892" t="s">
        <v>539</v>
      </c>
      <c r="D3605" s="891">
        <v>41609</v>
      </c>
      <c r="E3605" s="890">
        <v>750.73</v>
      </c>
      <c r="F3605" s="889"/>
      <c r="G3605" s="888">
        <v>20</v>
      </c>
      <c r="H3605" s="887">
        <f t="shared" si="216"/>
        <v>8</v>
      </c>
      <c r="I3605" s="887">
        <v>-36.840000000000003</v>
      </c>
      <c r="J3605" s="771">
        <f t="shared" si="217"/>
        <v>310.46000000000004</v>
      </c>
      <c r="K3605" s="887">
        <v>273.62</v>
      </c>
      <c r="L3605" s="772">
        <f t="shared" si="218"/>
        <v>477.11</v>
      </c>
    </row>
    <row r="3606" spans="2:12" ht="15.75" x14ac:dyDescent="0.25">
      <c r="B3606" s="893" t="s">
        <v>321</v>
      </c>
      <c r="C3606" s="892" t="s">
        <v>539</v>
      </c>
      <c r="D3606" s="891">
        <v>41609</v>
      </c>
      <c r="E3606" s="890">
        <v>16495.310000000001</v>
      </c>
      <c r="F3606" s="889"/>
      <c r="G3606" s="888">
        <v>20</v>
      </c>
      <c r="H3606" s="887">
        <f t="shared" si="216"/>
        <v>8</v>
      </c>
      <c r="I3606" s="887">
        <v>-819.96</v>
      </c>
      <c r="J3606" s="771">
        <f t="shared" si="217"/>
        <v>6706.83</v>
      </c>
      <c r="K3606" s="887">
        <v>5886.87</v>
      </c>
      <c r="L3606" s="772">
        <f t="shared" si="218"/>
        <v>10608.440000000002</v>
      </c>
    </row>
    <row r="3607" spans="2:12" ht="15.75" x14ac:dyDescent="0.25">
      <c r="B3607" s="893" t="s">
        <v>321</v>
      </c>
      <c r="C3607" s="892" t="s">
        <v>539</v>
      </c>
      <c r="D3607" s="891">
        <v>41609</v>
      </c>
      <c r="E3607" s="890">
        <v>9975.34</v>
      </c>
      <c r="F3607" s="889"/>
      <c r="G3607" s="888">
        <v>20</v>
      </c>
      <c r="H3607" s="887">
        <f t="shared" si="216"/>
        <v>8</v>
      </c>
      <c r="I3607" s="887">
        <v>-485.04</v>
      </c>
      <c r="J3607" s="771">
        <f t="shared" si="217"/>
        <v>4178.22</v>
      </c>
      <c r="K3607" s="887">
        <v>3693.18</v>
      </c>
      <c r="L3607" s="772">
        <f t="shared" si="218"/>
        <v>6282.16</v>
      </c>
    </row>
    <row r="3608" spans="2:12" ht="15.75" x14ac:dyDescent="0.25">
      <c r="B3608" s="893" t="s">
        <v>321</v>
      </c>
      <c r="C3608" s="892" t="s">
        <v>539</v>
      </c>
      <c r="D3608" s="891">
        <v>41609</v>
      </c>
      <c r="E3608" s="890">
        <v>268.62</v>
      </c>
      <c r="F3608" s="889"/>
      <c r="G3608" s="888">
        <v>20</v>
      </c>
      <c r="H3608" s="887">
        <f t="shared" si="216"/>
        <v>8</v>
      </c>
      <c r="I3608" s="887">
        <v>-13.080000000000002</v>
      </c>
      <c r="J3608" s="771">
        <f t="shared" si="217"/>
        <v>107.64</v>
      </c>
      <c r="K3608" s="887">
        <v>94.56</v>
      </c>
      <c r="L3608" s="772">
        <f t="shared" si="218"/>
        <v>174.06</v>
      </c>
    </row>
    <row r="3609" spans="2:12" ht="15.75" x14ac:dyDescent="0.25">
      <c r="B3609" s="893" t="s">
        <v>321</v>
      </c>
      <c r="C3609" s="892" t="s">
        <v>539</v>
      </c>
      <c r="D3609" s="891">
        <v>41609</v>
      </c>
      <c r="E3609" s="890">
        <v>745.91</v>
      </c>
      <c r="F3609" s="889"/>
      <c r="G3609" s="888">
        <v>20</v>
      </c>
      <c r="H3609" s="887">
        <f t="shared" si="216"/>
        <v>8</v>
      </c>
      <c r="I3609" s="887">
        <v>-36.36</v>
      </c>
      <c r="J3609" s="771">
        <f t="shared" si="217"/>
        <v>310.71000000000004</v>
      </c>
      <c r="K3609" s="887">
        <v>274.35000000000002</v>
      </c>
      <c r="L3609" s="772">
        <f t="shared" si="218"/>
        <v>471.55999999999995</v>
      </c>
    </row>
    <row r="3610" spans="2:12" ht="15.75" x14ac:dyDescent="0.25">
      <c r="B3610" s="893" t="s">
        <v>321</v>
      </c>
      <c r="C3610" s="892" t="s">
        <v>539</v>
      </c>
      <c r="D3610" s="891">
        <v>41609</v>
      </c>
      <c r="E3610" s="890">
        <v>1271.1199999999999</v>
      </c>
      <c r="F3610" s="889"/>
      <c r="G3610" s="888">
        <v>20</v>
      </c>
      <c r="H3610" s="887">
        <f t="shared" si="216"/>
        <v>8</v>
      </c>
      <c r="I3610" s="887">
        <v>-63.12</v>
      </c>
      <c r="J3610" s="771">
        <f t="shared" si="217"/>
        <v>518.04999999999995</v>
      </c>
      <c r="K3610" s="887">
        <v>454.93</v>
      </c>
      <c r="L3610" s="772">
        <f t="shared" si="218"/>
        <v>816.18999999999983</v>
      </c>
    </row>
    <row r="3611" spans="2:12" ht="15.75" x14ac:dyDescent="0.25">
      <c r="B3611" s="893" t="s">
        <v>321</v>
      </c>
      <c r="C3611" s="892" t="s">
        <v>539</v>
      </c>
      <c r="D3611" s="891">
        <v>41609</v>
      </c>
      <c r="E3611" s="890">
        <v>3546.49</v>
      </c>
      <c r="F3611" s="889"/>
      <c r="G3611" s="888">
        <v>20</v>
      </c>
      <c r="H3611" s="887">
        <f t="shared" si="216"/>
        <v>8</v>
      </c>
      <c r="I3611" s="887">
        <v>-172.07999999999998</v>
      </c>
      <c r="J3611" s="771">
        <f t="shared" si="217"/>
        <v>1418.9299999999998</v>
      </c>
      <c r="K3611" s="887">
        <v>1246.8499999999999</v>
      </c>
      <c r="L3611" s="772">
        <f t="shared" si="218"/>
        <v>2299.64</v>
      </c>
    </row>
    <row r="3612" spans="2:12" ht="15.75" x14ac:dyDescent="0.25">
      <c r="B3612" s="893" t="s">
        <v>321</v>
      </c>
      <c r="C3612" s="892" t="s">
        <v>539</v>
      </c>
      <c r="D3612" s="891">
        <v>41699</v>
      </c>
      <c r="E3612" s="890">
        <v>19.87</v>
      </c>
      <c r="F3612" s="889"/>
      <c r="G3612" s="888">
        <v>20</v>
      </c>
      <c r="H3612" s="887">
        <f t="shared" si="216"/>
        <v>7</v>
      </c>
      <c r="I3612" s="887">
        <v>-0.96</v>
      </c>
      <c r="J3612" s="771">
        <f t="shared" si="217"/>
        <v>8.16</v>
      </c>
      <c r="K3612" s="887">
        <v>7.2</v>
      </c>
      <c r="L3612" s="772">
        <f t="shared" si="218"/>
        <v>12.670000000000002</v>
      </c>
    </row>
    <row r="3613" spans="2:12" ht="15.75" x14ac:dyDescent="0.25">
      <c r="B3613" s="893" t="s">
        <v>321</v>
      </c>
      <c r="C3613" s="892" t="s">
        <v>539</v>
      </c>
      <c r="D3613" s="891">
        <v>41699</v>
      </c>
      <c r="E3613" s="890">
        <v>624.16999999999996</v>
      </c>
      <c r="F3613" s="889"/>
      <c r="G3613" s="888">
        <v>20</v>
      </c>
      <c r="H3613" s="887">
        <f t="shared" si="216"/>
        <v>7</v>
      </c>
      <c r="I3613" s="887">
        <v>-30.360000000000003</v>
      </c>
      <c r="J3613" s="771">
        <f t="shared" si="217"/>
        <v>238.06</v>
      </c>
      <c r="K3613" s="887">
        <v>207.7</v>
      </c>
      <c r="L3613" s="772">
        <f t="shared" si="218"/>
        <v>416.46999999999997</v>
      </c>
    </row>
    <row r="3614" spans="2:12" ht="15.75" x14ac:dyDescent="0.25">
      <c r="B3614" s="893" t="s">
        <v>321</v>
      </c>
      <c r="C3614" s="892" t="s">
        <v>539</v>
      </c>
      <c r="D3614" s="891">
        <v>41699</v>
      </c>
      <c r="E3614" s="890">
        <v>200.43</v>
      </c>
      <c r="F3614" s="889"/>
      <c r="G3614" s="888">
        <v>20</v>
      </c>
      <c r="H3614" s="887">
        <f t="shared" si="216"/>
        <v>7</v>
      </c>
      <c r="I3614" s="887">
        <v>-9.9600000000000009</v>
      </c>
      <c r="J3614" s="771">
        <f t="shared" si="217"/>
        <v>82.16</v>
      </c>
      <c r="K3614" s="887">
        <v>72.2</v>
      </c>
      <c r="L3614" s="772">
        <f t="shared" si="218"/>
        <v>128.23000000000002</v>
      </c>
    </row>
    <row r="3615" spans="2:12" ht="15.75" x14ac:dyDescent="0.25">
      <c r="B3615" s="893" t="s">
        <v>321</v>
      </c>
      <c r="C3615" s="892" t="s">
        <v>539</v>
      </c>
      <c r="D3615" s="891">
        <v>41699</v>
      </c>
      <c r="E3615" s="890">
        <v>19.87</v>
      </c>
      <c r="F3615" s="889"/>
      <c r="G3615" s="888">
        <v>20</v>
      </c>
      <c r="H3615" s="887">
        <f t="shared" si="216"/>
        <v>7</v>
      </c>
      <c r="I3615" s="887">
        <v>-0.96</v>
      </c>
      <c r="J3615" s="771">
        <f t="shared" si="217"/>
        <v>8.08</v>
      </c>
      <c r="K3615" s="887">
        <v>7.12</v>
      </c>
      <c r="L3615" s="772">
        <f t="shared" si="218"/>
        <v>12.75</v>
      </c>
    </row>
    <row r="3616" spans="2:12" ht="15.75" x14ac:dyDescent="0.25">
      <c r="B3616" s="893" t="s">
        <v>321</v>
      </c>
      <c r="C3616" s="892" t="s">
        <v>539</v>
      </c>
      <c r="D3616" s="891">
        <v>41699</v>
      </c>
      <c r="E3616" s="890">
        <v>214.82</v>
      </c>
      <c r="F3616" s="889"/>
      <c r="G3616" s="888">
        <v>20</v>
      </c>
      <c r="H3616" s="887">
        <f t="shared" si="216"/>
        <v>7</v>
      </c>
      <c r="I3616" s="887">
        <v>-10.44</v>
      </c>
      <c r="J3616" s="771">
        <f t="shared" si="217"/>
        <v>82.71</v>
      </c>
      <c r="K3616" s="887">
        <v>72.27</v>
      </c>
      <c r="L3616" s="772">
        <f t="shared" si="218"/>
        <v>142.55000000000001</v>
      </c>
    </row>
    <row r="3617" spans="2:12" ht="15.75" x14ac:dyDescent="0.25">
      <c r="B3617" s="893" t="s">
        <v>321</v>
      </c>
      <c r="C3617" s="892" t="s">
        <v>539</v>
      </c>
      <c r="D3617" s="891">
        <v>41699</v>
      </c>
      <c r="E3617" s="890">
        <v>14985.08</v>
      </c>
      <c r="F3617" s="889"/>
      <c r="G3617" s="888">
        <v>20</v>
      </c>
      <c r="H3617" s="887">
        <f t="shared" si="216"/>
        <v>7</v>
      </c>
      <c r="I3617" s="887">
        <v>-729.84</v>
      </c>
      <c r="J3617" s="771">
        <f t="shared" si="217"/>
        <v>5778.2300000000005</v>
      </c>
      <c r="K3617" s="887">
        <v>5048.3900000000003</v>
      </c>
      <c r="L3617" s="772">
        <f t="shared" si="218"/>
        <v>9936.6899999999987</v>
      </c>
    </row>
    <row r="3618" spans="2:12" ht="15.75" x14ac:dyDescent="0.25">
      <c r="B3618" s="893" t="s">
        <v>321</v>
      </c>
      <c r="C3618" s="892" t="s">
        <v>539</v>
      </c>
      <c r="D3618" s="891">
        <v>41699</v>
      </c>
      <c r="E3618" s="890">
        <v>340.2</v>
      </c>
      <c r="F3618" s="889"/>
      <c r="G3618" s="888">
        <v>20</v>
      </c>
      <c r="H3618" s="887">
        <f t="shared" si="216"/>
        <v>7</v>
      </c>
      <c r="I3618" s="887">
        <v>-16.440000000000001</v>
      </c>
      <c r="J3618" s="771">
        <f t="shared" si="217"/>
        <v>130.55000000000001</v>
      </c>
      <c r="K3618" s="887">
        <v>114.11</v>
      </c>
      <c r="L3618" s="772">
        <f t="shared" si="218"/>
        <v>226.08999999999997</v>
      </c>
    </row>
    <row r="3619" spans="2:12" ht="15.75" x14ac:dyDescent="0.25">
      <c r="B3619" s="893" t="s">
        <v>321</v>
      </c>
      <c r="C3619" s="892" t="s">
        <v>539</v>
      </c>
      <c r="D3619" s="891">
        <v>41699</v>
      </c>
      <c r="E3619" s="890">
        <v>7219.3</v>
      </c>
      <c r="F3619" s="889"/>
      <c r="G3619" s="888">
        <v>20</v>
      </c>
      <c r="H3619" s="887">
        <f t="shared" si="216"/>
        <v>7</v>
      </c>
      <c r="I3619" s="887">
        <v>-351.48</v>
      </c>
      <c r="J3619" s="771">
        <f t="shared" si="217"/>
        <v>2784.7400000000002</v>
      </c>
      <c r="K3619" s="887">
        <v>2433.2600000000002</v>
      </c>
      <c r="L3619" s="772">
        <f t="shared" si="218"/>
        <v>4786.04</v>
      </c>
    </row>
    <row r="3620" spans="2:12" ht="15.75" x14ac:dyDescent="0.25">
      <c r="B3620" s="893" t="s">
        <v>321</v>
      </c>
      <c r="C3620" s="892" t="s">
        <v>539</v>
      </c>
      <c r="D3620" s="891">
        <v>41699</v>
      </c>
      <c r="E3620" s="890">
        <v>893.25</v>
      </c>
      <c r="F3620" s="889"/>
      <c r="G3620" s="888">
        <v>20</v>
      </c>
      <c r="H3620" s="887">
        <f t="shared" si="216"/>
        <v>7</v>
      </c>
      <c r="I3620" s="887">
        <v>-43.32</v>
      </c>
      <c r="J3620" s="771">
        <f t="shared" si="217"/>
        <v>342.31</v>
      </c>
      <c r="K3620" s="887">
        <v>298.99</v>
      </c>
      <c r="L3620" s="772">
        <f t="shared" si="218"/>
        <v>594.26</v>
      </c>
    </row>
    <row r="3621" spans="2:12" ht="15.75" x14ac:dyDescent="0.25">
      <c r="B3621" s="893" t="s">
        <v>321</v>
      </c>
      <c r="C3621" s="892" t="s">
        <v>539</v>
      </c>
      <c r="D3621" s="891">
        <v>41699</v>
      </c>
      <c r="E3621" s="890">
        <v>1190.79</v>
      </c>
      <c r="F3621" s="889"/>
      <c r="G3621" s="888">
        <v>20</v>
      </c>
      <c r="H3621" s="887">
        <f t="shared" si="216"/>
        <v>7</v>
      </c>
      <c r="I3621" s="887">
        <v>-57.720000000000006</v>
      </c>
      <c r="J3621" s="771">
        <f t="shared" si="217"/>
        <v>462.06</v>
      </c>
      <c r="K3621" s="887">
        <v>404.34</v>
      </c>
      <c r="L3621" s="772">
        <f t="shared" si="218"/>
        <v>786.45</v>
      </c>
    </row>
    <row r="3622" spans="2:12" ht="15.75" x14ac:dyDescent="0.25">
      <c r="B3622" s="893" t="s">
        <v>321</v>
      </c>
      <c r="C3622" s="892" t="s">
        <v>539</v>
      </c>
      <c r="D3622" s="891">
        <v>41699</v>
      </c>
      <c r="E3622" s="890">
        <v>401.77</v>
      </c>
      <c r="F3622" s="889"/>
      <c r="G3622" s="888">
        <v>20</v>
      </c>
      <c r="H3622" s="887">
        <f t="shared" si="216"/>
        <v>7</v>
      </c>
      <c r="I3622" s="887">
        <v>-19.68</v>
      </c>
      <c r="J3622" s="771">
        <f t="shared" si="217"/>
        <v>159.25</v>
      </c>
      <c r="K3622" s="887">
        <v>139.57</v>
      </c>
      <c r="L3622" s="772">
        <f t="shared" si="218"/>
        <v>262.2</v>
      </c>
    </row>
    <row r="3623" spans="2:12" ht="15.75" x14ac:dyDescent="0.25">
      <c r="B3623" s="893" t="s">
        <v>321</v>
      </c>
      <c r="C3623" s="892" t="s">
        <v>539</v>
      </c>
      <c r="D3623" s="891">
        <v>41699</v>
      </c>
      <c r="E3623" s="890">
        <v>1860.81</v>
      </c>
      <c r="F3623" s="889"/>
      <c r="G3623" s="888">
        <v>20</v>
      </c>
      <c r="H3623" s="887">
        <f t="shared" si="216"/>
        <v>7</v>
      </c>
      <c r="I3623" s="887">
        <v>-90.72</v>
      </c>
      <c r="J3623" s="771">
        <f t="shared" si="217"/>
        <v>716.57</v>
      </c>
      <c r="K3623" s="887">
        <v>625.85</v>
      </c>
      <c r="L3623" s="772">
        <f t="shared" si="218"/>
        <v>1234.96</v>
      </c>
    </row>
    <row r="3624" spans="2:12" ht="15.75" x14ac:dyDescent="0.25">
      <c r="B3624" s="893" t="s">
        <v>321</v>
      </c>
      <c r="C3624" s="892" t="s">
        <v>539</v>
      </c>
      <c r="D3624" s="891">
        <v>41699</v>
      </c>
      <c r="E3624" s="890">
        <v>119.12</v>
      </c>
      <c r="F3624" s="889"/>
      <c r="G3624" s="888">
        <v>20</v>
      </c>
      <c r="H3624" s="887">
        <f t="shared" si="216"/>
        <v>7</v>
      </c>
      <c r="I3624" s="887">
        <v>-5.76</v>
      </c>
      <c r="J3624" s="771">
        <f t="shared" si="217"/>
        <v>48.519999999999996</v>
      </c>
      <c r="K3624" s="887">
        <v>42.76</v>
      </c>
      <c r="L3624" s="772">
        <f t="shared" si="218"/>
        <v>76.360000000000014</v>
      </c>
    </row>
    <row r="3625" spans="2:12" ht="15.75" x14ac:dyDescent="0.25">
      <c r="B3625" s="893" t="s">
        <v>321</v>
      </c>
      <c r="C3625" s="892" t="s">
        <v>539</v>
      </c>
      <c r="D3625" s="891">
        <v>41699</v>
      </c>
      <c r="E3625" s="890">
        <v>11786.36</v>
      </c>
      <c r="F3625" s="889"/>
      <c r="G3625" s="888">
        <v>20</v>
      </c>
      <c r="H3625" s="887">
        <f t="shared" si="216"/>
        <v>7</v>
      </c>
      <c r="I3625" s="887">
        <v>-575.40000000000009</v>
      </c>
      <c r="J3625" s="771">
        <f t="shared" si="217"/>
        <v>4528.1900000000005</v>
      </c>
      <c r="K3625" s="887">
        <v>3952.79</v>
      </c>
      <c r="L3625" s="772">
        <f t="shared" si="218"/>
        <v>7833.5700000000006</v>
      </c>
    </row>
    <row r="3626" spans="2:12" ht="15.75" x14ac:dyDescent="0.25">
      <c r="B3626" s="893" t="s">
        <v>321</v>
      </c>
      <c r="C3626" s="892" t="s">
        <v>539</v>
      </c>
      <c r="D3626" s="891">
        <v>41699</v>
      </c>
      <c r="E3626" s="890">
        <v>184.36</v>
      </c>
      <c r="F3626" s="889"/>
      <c r="G3626" s="888">
        <v>20</v>
      </c>
      <c r="H3626" s="887">
        <f t="shared" si="216"/>
        <v>7</v>
      </c>
      <c r="I3626" s="887">
        <v>-9</v>
      </c>
      <c r="J3626" s="771">
        <f t="shared" si="217"/>
        <v>71.61</v>
      </c>
      <c r="K3626" s="887">
        <v>62.61</v>
      </c>
      <c r="L3626" s="772">
        <f t="shared" si="218"/>
        <v>121.75000000000001</v>
      </c>
    </row>
    <row r="3627" spans="2:12" ht="15.75" x14ac:dyDescent="0.25">
      <c r="B3627" s="893" t="s">
        <v>321</v>
      </c>
      <c r="C3627" s="892" t="s">
        <v>539</v>
      </c>
      <c r="D3627" s="891">
        <v>41699</v>
      </c>
      <c r="E3627" s="890">
        <v>1788</v>
      </c>
      <c r="F3627" s="889"/>
      <c r="G3627" s="888">
        <v>20</v>
      </c>
      <c r="H3627" s="887">
        <f t="shared" si="216"/>
        <v>7</v>
      </c>
      <c r="I3627" s="887">
        <v>-86.76</v>
      </c>
      <c r="J3627" s="771">
        <f t="shared" si="217"/>
        <v>692.49</v>
      </c>
      <c r="K3627" s="887">
        <v>605.73</v>
      </c>
      <c r="L3627" s="772">
        <f t="shared" si="218"/>
        <v>1182.27</v>
      </c>
    </row>
    <row r="3628" spans="2:12" ht="15.75" x14ac:dyDescent="0.25">
      <c r="B3628" s="893" t="s">
        <v>321</v>
      </c>
      <c r="C3628" s="892" t="s">
        <v>539</v>
      </c>
      <c r="D3628" s="891">
        <v>41699</v>
      </c>
      <c r="E3628" s="890">
        <v>228.44</v>
      </c>
      <c r="F3628" s="889"/>
      <c r="G3628" s="888">
        <v>20</v>
      </c>
      <c r="H3628" s="887">
        <f t="shared" si="216"/>
        <v>7</v>
      </c>
      <c r="I3628" s="887">
        <v>-11.040000000000001</v>
      </c>
      <c r="J3628" s="771">
        <f t="shared" si="217"/>
        <v>87.460000000000008</v>
      </c>
      <c r="K3628" s="887">
        <v>76.42</v>
      </c>
      <c r="L3628" s="772">
        <f t="shared" si="218"/>
        <v>152.01999999999998</v>
      </c>
    </row>
    <row r="3629" spans="2:12" ht="15.75" x14ac:dyDescent="0.25">
      <c r="B3629" s="893" t="s">
        <v>321</v>
      </c>
      <c r="C3629" s="892" t="s">
        <v>539</v>
      </c>
      <c r="D3629" s="891">
        <v>41699</v>
      </c>
      <c r="E3629" s="890">
        <v>3558.67</v>
      </c>
      <c r="F3629" s="889"/>
      <c r="G3629" s="888">
        <v>20</v>
      </c>
      <c r="H3629" s="887">
        <f t="shared" si="216"/>
        <v>7</v>
      </c>
      <c r="I3629" s="887">
        <v>-173.52</v>
      </c>
      <c r="J3629" s="771">
        <f t="shared" si="217"/>
        <v>1370.45</v>
      </c>
      <c r="K3629" s="887">
        <v>1196.93</v>
      </c>
      <c r="L3629" s="772">
        <f t="shared" si="218"/>
        <v>2361.7399999999998</v>
      </c>
    </row>
    <row r="3630" spans="2:12" ht="15.75" x14ac:dyDescent="0.25">
      <c r="B3630" s="893" t="s">
        <v>321</v>
      </c>
      <c r="C3630" s="892" t="s">
        <v>539</v>
      </c>
      <c r="D3630" s="891">
        <v>41699</v>
      </c>
      <c r="E3630" s="890">
        <v>5915.94</v>
      </c>
      <c r="F3630" s="889"/>
      <c r="G3630" s="888">
        <v>20</v>
      </c>
      <c r="H3630" s="887">
        <f t="shared" si="216"/>
        <v>7</v>
      </c>
      <c r="I3630" s="887">
        <v>-288.48</v>
      </c>
      <c r="J3630" s="771">
        <f t="shared" si="217"/>
        <v>2277.48</v>
      </c>
      <c r="K3630" s="887">
        <v>1989</v>
      </c>
      <c r="L3630" s="772">
        <f t="shared" si="218"/>
        <v>3926.9399999999996</v>
      </c>
    </row>
    <row r="3631" spans="2:12" ht="15.75" x14ac:dyDescent="0.25">
      <c r="B3631" s="893" t="s">
        <v>321</v>
      </c>
      <c r="C3631" s="892" t="s">
        <v>539</v>
      </c>
      <c r="D3631" s="891">
        <v>41699</v>
      </c>
      <c r="E3631" s="890">
        <v>3472.81</v>
      </c>
      <c r="F3631" s="889"/>
      <c r="G3631" s="888">
        <v>20</v>
      </c>
      <c r="H3631" s="887">
        <f t="shared" si="216"/>
        <v>7</v>
      </c>
      <c r="I3631" s="887">
        <v>-168.60000000000002</v>
      </c>
      <c r="J3631" s="771">
        <f t="shared" si="217"/>
        <v>1331.5</v>
      </c>
      <c r="K3631" s="887">
        <v>1162.9000000000001</v>
      </c>
      <c r="L3631" s="772">
        <f t="shared" si="218"/>
        <v>2309.91</v>
      </c>
    </row>
    <row r="3632" spans="2:12" ht="15.75" x14ac:dyDescent="0.25">
      <c r="B3632" s="893" t="s">
        <v>321</v>
      </c>
      <c r="C3632" s="892" t="s">
        <v>539</v>
      </c>
      <c r="D3632" s="891">
        <v>41699</v>
      </c>
      <c r="E3632" s="890">
        <v>1598.43</v>
      </c>
      <c r="F3632" s="889"/>
      <c r="G3632" s="888">
        <v>20</v>
      </c>
      <c r="H3632" s="887">
        <f t="shared" si="216"/>
        <v>7</v>
      </c>
      <c r="I3632" s="887">
        <v>-79.320000000000007</v>
      </c>
      <c r="J3632" s="771">
        <f t="shared" si="217"/>
        <v>651.37</v>
      </c>
      <c r="K3632" s="887">
        <v>572.04999999999995</v>
      </c>
      <c r="L3632" s="772">
        <f t="shared" si="218"/>
        <v>1026.3800000000001</v>
      </c>
    </row>
    <row r="3633" spans="2:12" ht="15.75" x14ac:dyDescent="0.25">
      <c r="B3633" s="893" t="s">
        <v>321</v>
      </c>
      <c r="C3633" s="892" t="s">
        <v>539</v>
      </c>
      <c r="D3633" s="891">
        <v>41699</v>
      </c>
      <c r="E3633" s="890">
        <v>394.39</v>
      </c>
      <c r="F3633" s="889"/>
      <c r="G3633" s="888">
        <v>20</v>
      </c>
      <c r="H3633" s="887">
        <f t="shared" si="216"/>
        <v>7</v>
      </c>
      <c r="I3633" s="887">
        <v>-19.200000000000003</v>
      </c>
      <c r="J3633" s="771">
        <f t="shared" si="217"/>
        <v>152.13</v>
      </c>
      <c r="K3633" s="887">
        <v>132.93</v>
      </c>
      <c r="L3633" s="772">
        <f t="shared" si="218"/>
        <v>261.45999999999998</v>
      </c>
    </row>
    <row r="3634" spans="2:12" ht="15.75" x14ac:dyDescent="0.25">
      <c r="B3634" s="893" t="s">
        <v>321</v>
      </c>
      <c r="C3634" s="892" t="s">
        <v>539</v>
      </c>
      <c r="D3634" s="891">
        <v>41791</v>
      </c>
      <c r="E3634" s="890">
        <v>420.66</v>
      </c>
      <c r="F3634" s="889"/>
      <c r="G3634" s="888">
        <v>20</v>
      </c>
      <c r="H3634" s="887">
        <f t="shared" si="216"/>
        <v>7</v>
      </c>
      <c r="I3634" s="887">
        <v>-20.399999999999999</v>
      </c>
      <c r="J3634" s="771">
        <f t="shared" si="217"/>
        <v>158.02000000000001</v>
      </c>
      <c r="K3634" s="887">
        <v>137.62</v>
      </c>
      <c r="L3634" s="772">
        <f t="shared" si="218"/>
        <v>283.04000000000002</v>
      </c>
    </row>
    <row r="3635" spans="2:12" ht="15.75" x14ac:dyDescent="0.25">
      <c r="B3635" s="893" t="s">
        <v>321</v>
      </c>
      <c r="C3635" s="892" t="s">
        <v>539</v>
      </c>
      <c r="D3635" s="891">
        <v>41791</v>
      </c>
      <c r="E3635" s="890">
        <v>230.17</v>
      </c>
      <c r="F3635" s="889"/>
      <c r="G3635" s="888">
        <v>20</v>
      </c>
      <c r="H3635" s="887">
        <f t="shared" si="216"/>
        <v>7</v>
      </c>
      <c r="I3635" s="887">
        <v>-11.280000000000001</v>
      </c>
      <c r="J3635" s="771">
        <f t="shared" si="217"/>
        <v>87.45</v>
      </c>
      <c r="K3635" s="887">
        <v>76.17</v>
      </c>
      <c r="L3635" s="772">
        <f t="shared" si="218"/>
        <v>154</v>
      </c>
    </row>
    <row r="3636" spans="2:12" ht="15.75" x14ac:dyDescent="0.25">
      <c r="B3636" s="893" t="s">
        <v>321</v>
      </c>
      <c r="C3636" s="892" t="s">
        <v>539</v>
      </c>
      <c r="D3636" s="891">
        <v>41791</v>
      </c>
      <c r="E3636" s="890">
        <v>3023.69</v>
      </c>
      <c r="F3636" s="889"/>
      <c r="G3636" s="888">
        <v>20</v>
      </c>
      <c r="H3636" s="887">
        <f t="shared" si="216"/>
        <v>7</v>
      </c>
      <c r="I3636" s="887">
        <v>-146.64000000000001</v>
      </c>
      <c r="J3636" s="771">
        <f t="shared" si="217"/>
        <v>1137.44</v>
      </c>
      <c r="K3636" s="887">
        <v>990.8</v>
      </c>
      <c r="L3636" s="772">
        <f t="shared" si="218"/>
        <v>2032.89</v>
      </c>
    </row>
    <row r="3637" spans="2:12" ht="15.75" x14ac:dyDescent="0.25">
      <c r="B3637" s="893" t="s">
        <v>321</v>
      </c>
      <c r="C3637" s="892" t="s">
        <v>539</v>
      </c>
      <c r="D3637" s="891">
        <v>41791</v>
      </c>
      <c r="E3637" s="890">
        <v>219.96</v>
      </c>
      <c r="F3637" s="889"/>
      <c r="G3637" s="888">
        <v>20</v>
      </c>
      <c r="H3637" s="887">
        <f t="shared" si="216"/>
        <v>7</v>
      </c>
      <c r="I3637" s="887">
        <v>-10.68</v>
      </c>
      <c r="J3637" s="771">
        <f t="shared" si="217"/>
        <v>81.050000000000011</v>
      </c>
      <c r="K3637" s="887">
        <v>70.37</v>
      </c>
      <c r="L3637" s="772">
        <f t="shared" si="218"/>
        <v>149.59</v>
      </c>
    </row>
    <row r="3638" spans="2:12" ht="15.75" x14ac:dyDescent="0.25">
      <c r="B3638" s="893" t="s">
        <v>321</v>
      </c>
      <c r="C3638" s="892" t="s">
        <v>539</v>
      </c>
      <c r="D3638" s="891">
        <v>41791</v>
      </c>
      <c r="E3638" s="890">
        <v>2541.46</v>
      </c>
      <c r="F3638" s="889"/>
      <c r="G3638" s="888">
        <v>20</v>
      </c>
      <c r="H3638" s="887">
        <f t="shared" si="216"/>
        <v>7</v>
      </c>
      <c r="I3638" s="887">
        <v>-123.24</v>
      </c>
      <c r="J3638" s="771">
        <f t="shared" si="217"/>
        <v>935.21</v>
      </c>
      <c r="K3638" s="887">
        <v>811.97</v>
      </c>
      <c r="L3638" s="772">
        <f t="shared" si="218"/>
        <v>1729.49</v>
      </c>
    </row>
    <row r="3639" spans="2:12" ht="15.75" x14ac:dyDescent="0.25">
      <c r="B3639" s="893" t="s">
        <v>321</v>
      </c>
      <c r="C3639" s="892" t="s">
        <v>539</v>
      </c>
      <c r="D3639" s="891">
        <v>41791</v>
      </c>
      <c r="E3639" s="890">
        <v>414.11</v>
      </c>
      <c r="F3639" s="889"/>
      <c r="G3639" s="888">
        <v>20</v>
      </c>
      <c r="H3639" s="887">
        <f t="shared" si="216"/>
        <v>7</v>
      </c>
      <c r="I3639" s="887">
        <v>-20.04</v>
      </c>
      <c r="J3639" s="771">
        <f t="shared" si="217"/>
        <v>153.82</v>
      </c>
      <c r="K3639" s="887">
        <v>133.78</v>
      </c>
      <c r="L3639" s="772">
        <f t="shared" si="218"/>
        <v>280.33000000000004</v>
      </c>
    </row>
    <row r="3640" spans="2:12" ht="15.75" x14ac:dyDescent="0.25">
      <c r="B3640" s="893" t="s">
        <v>321</v>
      </c>
      <c r="C3640" s="892" t="s">
        <v>539</v>
      </c>
      <c r="D3640" s="891">
        <v>41791</v>
      </c>
      <c r="E3640" s="890">
        <v>210.09</v>
      </c>
      <c r="F3640" s="889"/>
      <c r="G3640" s="888">
        <v>20</v>
      </c>
      <c r="H3640" s="887">
        <f t="shared" si="216"/>
        <v>7</v>
      </c>
      <c r="I3640" s="887">
        <v>-10.199999999999999</v>
      </c>
      <c r="J3640" s="771">
        <f t="shared" si="217"/>
        <v>78.290000000000006</v>
      </c>
      <c r="K3640" s="887">
        <v>68.09</v>
      </c>
      <c r="L3640" s="772">
        <f t="shared" si="218"/>
        <v>142</v>
      </c>
    </row>
    <row r="3641" spans="2:12" ht="15.75" x14ac:dyDescent="0.25">
      <c r="B3641" s="893" t="s">
        <v>321</v>
      </c>
      <c r="C3641" s="892" t="s">
        <v>539</v>
      </c>
      <c r="D3641" s="891">
        <v>41791</v>
      </c>
      <c r="E3641" s="890">
        <v>197.74</v>
      </c>
      <c r="F3641" s="889"/>
      <c r="G3641" s="888">
        <v>20</v>
      </c>
      <c r="H3641" s="887">
        <f t="shared" si="216"/>
        <v>7</v>
      </c>
      <c r="I3641" s="887">
        <v>-9.6000000000000014</v>
      </c>
      <c r="J3641" s="771">
        <f t="shared" si="217"/>
        <v>72.819999999999993</v>
      </c>
      <c r="K3641" s="887">
        <v>63.22</v>
      </c>
      <c r="L3641" s="772">
        <f t="shared" si="218"/>
        <v>134.52000000000001</v>
      </c>
    </row>
    <row r="3642" spans="2:12" ht="15.75" x14ac:dyDescent="0.25">
      <c r="B3642" s="893" t="s">
        <v>321</v>
      </c>
      <c r="C3642" s="892" t="s">
        <v>539</v>
      </c>
      <c r="D3642" s="891">
        <v>41791</v>
      </c>
      <c r="E3642" s="890">
        <v>1890.38</v>
      </c>
      <c r="F3642" s="889"/>
      <c r="G3642" s="888">
        <v>20</v>
      </c>
      <c r="H3642" s="887">
        <f t="shared" si="216"/>
        <v>7</v>
      </c>
      <c r="I3642" s="887">
        <v>-91.68</v>
      </c>
      <c r="J3642" s="771">
        <f t="shared" si="217"/>
        <v>703.59999999999991</v>
      </c>
      <c r="K3642" s="887">
        <v>611.91999999999996</v>
      </c>
      <c r="L3642" s="772">
        <f t="shared" si="218"/>
        <v>1278.46</v>
      </c>
    </row>
    <row r="3643" spans="2:12" ht="15.75" x14ac:dyDescent="0.25">
      <c r="B3643" s="893" t="s">
        <v>321</v>
      </c>
      <c r="C3643" s="892" t="s">
        <v>539</v>
      </c>
      <c r="D3643" s="891">
        <v>41791</v>
      </c>
      <c r="E3643" s="890">
        <v>715.13</v>
      </c>
      <c r="F3643" s="889"/>
      <c r="G3643" s="888">
        <v>20</v>
      </c>
      <c r="H3643" s="887">
        <f t="shared" si="216"/>
        <v>7</v>
      </c>
      <c r="I3643" s="887">
        <v>-34.68</v>
      </c>
      <c r="J3643" s="771">
        <f t="shared" si="217"/>
        <v>266.14999999999998</v>
      </c>
      <c r="K3643" s="887">
        <v>231.47</v>
      </c>
      <c r="L3643" s="772">
        <f t="shared" si="218"/>
        <v>483.65999999999997</v>
      </c>
    </row>
    <row r="3644" spans="2:12" ht="15.75" x14ac:dyDescent="0.25">
      <c r="B3644" s="893" t="s">
        <v>321</v>
      </c>
      <c r="C3644" s="892" t="s">
        <v>539</v>
      </c>
      <c r="D3644" s="891">
        <v>41791</v>
      </c>
      <c r="E3644" s="890">
        <v>960.26</v>
      </c>
      <c r="F3644" s="889"/>
      <c r="G3644" s="888">
        <v>20</v>
      </c>
      <c r="H3644" s="887">
        <f t="shared" si="216"/>
        <v>7</v>
      </c>
      <c r="I3644" s="887">
        <v>-46.56</v>
      </c>
      <c r="J3644" s="771">
        <f t="shared" si="217"/>
        <v>357.32</v>
      </c>
      <c r="K3644" s="887">
        <v>310.76</v>
      </c>
      <c r="L3644" s="772">
        <f t="shared" si="218"/>
        <v>649.5</v>
      </c>
    </row>
    <row r="3645" spans="2:12" ht="15.75" x14ac:dyDescent="0.25">
      <c r="B3645" s="893" t="s">
        <v>321</v>
      </c>
      <c r="C3645" s="892" t="s">
        <v>539</v>
      </c>
      <c r="D3645" s="891">
        <v>41791</v>
      </c>
      <c r="E3645" s="890">
        <v>9908.23</v>
      </c>
      <c r="F3645" s="889"/>
      <c r="G3645" s="888">
        <v>20</v>
      </c>
      <c r="H3645" s="887">
        <f t="shared" si="216"/>
        <v>7</v>
      </c>
      <c r="I3645" s="887">
        <v>-489</v>
      </c>
      <c r="J3645" s="771">
        <f t="shared" si="217"/>
        <v>3743.7</v>
      </c>
      <c r="K3645" s="887">
        <v>3254.7</v>
      </c>
      <c r="L3645" s="772">
        <f t="shared" si="218"/>
        <v>6653.53</v>
      </c>
    </row>
    <row r="3646" spans="2:12" ht="15.75" x14ac:dyDescent="0.25">
      <c r="B3646" s="893" t="s">
        <v>321</v>
      </c>
      <c r="C3646" s="892" t="s">
        <v>539</v>
      </c>
      <c r="D3646" s="891">
        <v>41791</v>
      </c>
      <c r="E3646" s="890">
        <v>226.85</v>
      </c>
      <c r="F3646" s="889"/>
      <c r="G3646" s="888">
        <v>20</v>
      </c>
      <c r="H3646" s="887">
        <f t="shared" si="216"/>
        <v>7</v>
      </c>
      <c r="I3646" s="887">
        <v>-10.92</v>
      </c>
      <c r="J3646" s="771">
        <f t="shared" si="217"/>
        <v>84.56</v>
      </c>
      <c r="K3646" s="887">
        <v>73.64</v>
      </c>
      <c r="L3646" s="772">
        <f t="shared" si="218"/>
        <v>153.20999999999998</v>
      </c>
    </row>
    <row r="3647" spans="2:12" ht="15.75" x14ac:dyDescent="0.25">
      <c r="B3647" s="893" t="s">
        <v>321</v>
      </c>
      <c r="C3647" s="892" t="s">
        <v>539</v>
      </c>
      <c r="D3647" s="891">
        <v>41791</v>
      </c>
      <c r="E3647" s="890">
        <v>411.72</v>
      </c>
      <c r="F3647" s="889"/>
      <c r="G3647" s="888">
        <v>20</v>
      </c>
      <c r="H3647" s="887">
        <f t="shared" si="216"/>
        <v>7</v>
      </c>
      <c r="I3647" s="887">
        <v>-20.28</v>
      </c>
      <c r="J3647" s="771">
        <f t="shared" si="217"/>
        <v>156.4</v>
      </c>
      <c r="K3647" s="887">
        <v>136.12</v>
      </c>
      <c r="L3647" s="772">
        <f t="shared" si="218"/>
        <v>275.60000000000002</v>
      </c>
    </row>
    <row r="3648" spans="2:12" ht="15.75" x14ac:dyDescent="0.25">
      <c r="B3648" s="893" t="s">
        <v>321</v>
      </c>
      <c r="C3648" s="892" t="s">
        <v>539</v>
      </c>
      <c r="D3648" s="891">
        <v>41791</v>
      </c>
      <c r="E3648" s="890">
        <v>212.41</v>
      </c>
      <c r="F3648" s="889"/>
      <c r="G3648" s="888">
        <v>20</v>
      </c>
      <c r="H3648" s="887">
        <f t="shared" si="216"/>
        <v>7</v>
      </c>
      <c r="I3648" s="887">
        <v>-10.32</v>
      </c>
      <c r="J3648" s="771">
        <f t="shared" si="217"/>
        <v>78.319999999999993</v>
      </c>
      <c r="K3648" s="887">
        <v>68</v>
      </c>
      <c r="L3648" s="772">
        <f t="shared" si="218"/>
        <v>144.41</v>
      </c>
    </row>
    <row r="3649" spans="2:12" ht="15.75" x14ac:dyDescent="0.25">
      <c r="B3649" s="893" t="s">
        <v>321</v>
      </c>
      <c r="C3649" s="892" t="s">
        <v>539</v>
      </c>
      <c r="D3649" s="891">
        <v>41791</v>
      </c>
      <c r="E3649" s="890">
        <v>1498.36</v>
      </c>
      <c r="F3649" s="889"/>
      <c r="G3649" s="888">
        <v>20</v>
      </c>
      <c r="H3649" s="887">
        <f t="shared" si="216"/>
        <v>7</v>
      </c>
      <c r="I3649" s="887">
        <v>-72.599999999999994</v>
      </c>
      <c r="J3649" s="771">
        <f t="shared" si="217"/>
        <v>557.21</v>
      </c>
      <c r="K3649" s="887">
        <v>484.61</v>
      </c>
      <c r="L3649" s="772">
        <f t="shared" si="218"/>
        <v>1013.7499999999999</v>
      </c>
    </row>
    <row r="3650" spans="2:12" ht="15.75" x14ac:dyDescent="0.25">
      <c r="B3650" s="893" t="s">
        <v>321</v>
      </c>
      <c r="C3650" s="892" t="s">
        <v>539</v>
      </c>
      <c r="D3650" s="891">
        <v>41791</v>
      </c>
      <c r="E3650" s="890">
        <v>12996.91</v>
      </c>
      <c r="F3650" s="889"/>
      <c r="G3650" s="888">
        <v>20</v>
      </c>
      <c r="H3650" s="887">
        <f t="shared" si="216"/>
        <v>7</v>
      </c>
      <c r="I3650" s="887">
        <v>-642.48</v>
      </c>
      <c r="J3650" s="771">
        <f t="shared" si="217"/>
        <v>4898.0200000000004</v>
      </c>
      <c r="K3650" s="887">
        <v>4255.54</v>
      </c>
      <c r="L3650" s="772">
        <f t="shared" si="218"/>
        <v>8741.369999999999</v>
      </c>
    </row>
    <row r="3651" spans="2:12" ht="15.75" x14ac:dyDescent="0.25">
      <c r="B3651" s="893" t="s">
        <v>321</v>
      </c>
      <c r="C3651" s="892" t="s">
        <v>539</v>
      </c>
      <c r="D3651" s="891">
        <v>41791</v>
      </c>
      <c r="E3651" s="890">
        <v>231.04</v>
      </c>
      <c r="F3651" s="889"/>
      <c r="G3651" s="888">
        <v>20</v>
      </c>
      <c r="H3651" s="887">
        <f t="shared" si="216"/>
        <v>7</v>
      </c>
      <c r="I3651" s="887">
        <v>-11.280000000000001</v>
      </c>
      <c r="J3651" s="771">
        <f t="shared" si="217"/>
        <v>86.73</v>
      </c>
      <c r="K3651" s="887">
        <v>75.45</v>
      </c>
      <c r="L3651" s="772">
        <f t="shared" si="218"/>
        <v>155.58999999999997</v>
      </c>
    </row>
    <row r="3652" spans="2:12" ht="15.75" x14ac:dyDescent="0.25">
      <c r="B3652" s="893" t="s">
        <v>321</v>
      </c>
      <c r="C3652" s="892" t="s">
        <v>539</v>
      </c>
      <c r="D3652" s="891">
        <v>41791</v>
      </c>
      <c r="E3652" s="890">
        <v>2805.04</v>
      </c>
      <c r="F3652" s="889"/>
      <c r="G3652" s="888">
        <v>20</v>
      </c>
      <c r="H3652" s="887">
        <f t="shared" si="216"/>
        <v>7</v>
      </c>
      <c r="I3652" s="887">
        <v>-138.48000000000002</v>
      </c>
      <c r="J3652" s="771">
        <f t="shared" si="217"/>
        <v>1059.9099999999999</v>
      </c>
      <c r="K3652" s="887">
        <v>921.43</v>
      </c>
      <c r="L3652" s="772">
        <f t="shared" si="218"/>
        <v>1883.6100000000001</v>
      </c>
    </row>
    <row r="3653" spans="2:12" ht="15.75" x14ac:dyDescent="0.25">
      <c r="B3653" s="893" t="s">
        <v>321</v>
      </c>
      <c r="C3653" s="892" t="s">
        <v>539</v>
      </c>
      <c r="D3653" s="891">
        <v>41791</v>
      </c>
      <c r="E3653" s="890">
        <v>276.45</v>
      </c>
      <c r="F3653" s="889"/>
      <c r="G3653" s="888">
        <v>20</v>
      </c>
      <c r="H3653" s="887">
        <f t="shared" si="216"/>
        <v>7</v>
      </c>
      <c r="I3653" s="887">
        <v>-13.440000000000001</v>
      </c>
      <c r="J3653" s="771">
        <f t="shared" si="217"/>
        <v>103.1</v>
      </c>
      <c r="K3653" s="887">
        <v>89.66</v>
      </c>
      <c r="L3653" s="772">
        <f t="shared" si="218"/>
        <v>186.79</v>
      </c>
    </row>
    <row r="3654" spans="2:12" ht="15.75" x14ac:dyDescent="0.25">
      <c r="B3654" s="893" t="s">
        <v>321</v>
      </c>
      <c r="C3654" s="892" t="s">
        <v>539</v>
      </c>
      <c r="D3654" s="891">
        <v>41791</v>
      </c>
      <c r="E3654" s="890">
        <v>198.03</v>
      </c>
      <c r="F3654" s="889"/>
      <c r="G3654" s="888">
        <v>20</v>
      </c>
      <c r="H3654" s="887">
        <f t="shared" si="216"/>
        <v>7</v>
      </c>
      <c r="I3654" s="887">
        <v>-9.6000000000000014</v>
      </c>
      <c r="J3654" s="771">
        <f t="shared" si="217"/>
        <v>73.69</v>
      </c>
      <c r="K3654" s="887">
        <v>64.09</v>
      </c>
      <c r="L3654" s="772">
        <f t="shared" si="218"/>
        <v>133.94</v>
      </c>
    </row>
    <row r="3655" spans="2:12" ht="15.75" x14ac:dyDescent="0.25">
      <c r="B3655" s="893" t="s">
        <v>321</v>
      </c>
      <c r="C3655" s="892" t="s">
        <v>539</v>
      </c>
      <c r="D3655" s="891">
        <v>41791</v>
      </c>
      <c r="E3655" s="890">
        <v>27439.79</v>
      </c>
      <c r="F3655" s="889"/>
      <c r="G3655" s="888">
        <v>20</v>
      </c>
      <c r="H3655" s="887">
        <f t="shared" si="216"/>
        <v>7</v>
      </c>
      <c r="I3655" s="887">
        <v>-1349.16</v>
      </c>
      <c r="J3655" s="771">
        <f t="shared" si="217"/>
        <v>10427.469999999999</v>
      </c>
      <c r="K3655" s="887">
        <v>9078.31</v>
      </c>
      <c r="L3655" s="772">
        <f t="shared" si="218"/>
        <v>18361.480000000003</v>
      </c>
    </row>
    <row r="3656" spans="2:12" ht="15.75" x14ac:dyDescent="0.25">
      <c r="B3656" s="893" t="s">
        <v>321</v>
      </c>
      <c r="C3656" s="892" t="s">
        <v>539</v>
      </c>
      <c r="D3656" s="891">
        <v>41791</v>
      </c>
      <c r="E3656" s="890">
        <v>2468.54</v>
      </c>
      <c r="F3656" s="889"/>
      <c r="G3656" s="888">
        <v>20</v>
      </c>
      <c r="H3656" s="887">
        <f t="shared" ref="H3656:H3719" si="219">IF(E3656&lt;&gt;"",IF((TestEOY-D3656)/365&gt;G3656,G3656,ROUNDUP(((TestEOY-D3656)/365),0)),"")</f>
        <v>7</v>
      </c>
      <c r="I3656" s="887">
        <v>-121.68</v>
      </c>
      <c r="J3656" s="771">
        <f t="shared" ref="J3656:J3719" si="220">K3656-I3656</f>
        <v>935.09999999999991</v>
      </c>
      <c r="K3656" s="887">
        <v>813.42</v>
      </c>
      <c r="L3656" s="772">
        <f t="shared" ref="L3656:L3719" si="221">IFERROR(IF(K3656&gt;E3656,0,(+E3656-K3656))-F3656,"")</f>
        <v>1655.12</v>
      </c>
    </row>
    <row r="3657" spans="2:12" ht="15.75" x14ac:dyDescent="0.25">
      <c r="B3657" s="893" t="s">
        <v>321</v>
      </c>
      <c r="C3657" s="892" t="s">
        <v>539</v>
      </c>
      <c r="D3657" s="891">
        <v>41791</v>
      </c>
      <c r="E3657" s="890">
        <v>2963.41</v>
      </c>
      <c r="F3657" s="889"/>
      <c r="G3657" s="888">
        <v>20</v>
      </c>
      <c r="H3657" s="887">
        <f t="shared" si="219"/>
        <v>7</v>
      </c>
      <c r="I3657" s="887">
        <v>-146.04</v>
      </c>
      <c r="J3657" s="771">
        <f t="shared" si="220"/>
        <v>1122.71</v>
      </c>
      <c r="K3657" s="887">
        <v>976.67</v>
      </c>
      <c r="L3657" s="772">
        <f t="shared" si="221"/>
        <v>1986.7399999999998</v>
      </c>
    </row>
    <row r="3658" spans="2:12" ht="15.75" x14ac:dyDescent="0.25">
      <c r="B3658" s="893" t="s">
        <v>321</v>
      </c>
      <c r="C3658" s="892" t="s">
        <v>539</v>
      </c>
      <c r="D3658" s="891">
        <v>41791</v>
      </c>
      <c r="E3658" s="890">
        <v>198.03</v>
      </c>
      <c r="F3658" s="889"/>
      <c r="G3658" s="888">
        <v>20</v>
      </c>
      <c r="H3658" s="887">
        <f t="shared" si="219"/>
        <v>7</v>
      </c>
      <c r="I3658" s="887">
        <v>-9.6000000000000014</v>
      </c>
      <c r="J3658" s="771">
        <f t="shared" si="220"/>
        <v>72.86</v>
      </c>
      <c r="K3658" s="887">
        <v>63.26</v>
      </c>
      <c r="L3658" s="772">
        <f t="shared" si="221"/>
        <v>134.77000000000001</v>
      </c>
    </row>
    <row r="3659" spans="2:12" ht="15.75" x14ac:dyDescent="0.25">
      <c r="B3659" s="893" t="s">
        <v>321</v>
      </c>
      <c r="C3659" s="892" t="s">
        <v>539</v>
      </c>
      <c r="D3659" s="891">
        <v>41791</v>
      </c>
      <c r="E3659" s="890">
        <v>450.02</v>
      </c>
      <c r="F3659" s="889"/>
      <c r="G3659" s="888">
        <v>20</v>
      </c>
      <c r="H3659" s="887">
        <f t="shared" si="219"/>
        <v>7</v>
      </c>
      <c r="I3659" s="887">
        <v>-21.84</v>
      </c>
      <c r="J3659" s="771">
        <f t="shared" si="220"/>
        <v>167.62</v>
      </c>
      <c r="K3659" s="887">
        <v>145.78</v>
      </c>
      <c r="L3659" s="772">
        <f t="shared" si="221"/>
        <v>304.24</v>
      </c>
    </row>
    <row r="3660" spans="2:12" ht="15.75" x14ac:dyDescent="0.25">
      <c r="B3660" s="893" t="s">
        <v>321</v>
      </c>
      <c r="C3660" s="892" t="s">
        <v>539</v>
      </c>
      <c r="D3660" s="891">
        <v>41791</v>
      </c>
      <c r="E3660" s="890">
        <v>1581.8</v>
      </c>
      <c r="F3660" s="889"/>
      <c r="G3660" s="888">
        <v>20</v>
      </c>
      <c r="H3660" s="887">
        <f t="shared" si="219"/>
        <v>7</v>
      </c>
      <c r="I3660" s="887">
        <v>-78.12</v>
      </c>
      <c r="J3660" s="771">
        <f t="shared" si="220"/>
        <v>596.59</v>
      </c>
      <c r="K3660" s="887">
        <v>518.47</v>
      </c>
      <c r="L3660" s="772">
        <f t="shared" si="221"/>
        <v>1063.33</v>
      </c>
    </row>
    <row r="3661" spans="2:12" ht="15.75" x14ac:dyDescent="0.25">
      <c r="B3661" s="893" t="s">
        <v>321</v>
      </c>
      <c r="C3661" s="892" t="s">
        <v>539</v>
      </c>
      <c r="D3661" s="891">
        <v>41791</v>
      </c>
      <c r="E3661" s="890">
        <v>628.5</v>
      </c>
      <c r="F3661" s="889"/>
      <c r="G3661" s="888">
        <v>20</v>
      </c>
      <c r="H3661" s="887">
        <f t="shared" si="219"/>
        <v>7</v>
      </c>
      <c r="I3661" s="887">
        <v>-30.48</v>
      </c>
      <c r="J3661" s="771">
        <f t="shared" si="220"/>
        <v>233.92</v>
      </c>
      <c r="K3661" s="887">
        <v>203.44</v>
      </c>
      <c r="L3661" s="772">
        <f t="shared" si="221"/>
        <v>425.06</v>
      </c>
    </row>
    <row r="3662" spans="2:12" ht="15.75" x14ac:dyDescent="0.25">
      <c r="B3662" s="893" t="s">
        <v>321</v>
      </c>
      <c r="C3662" s="892" t="s">
        <v>539</v>
      </c>
      <c r="D3662" s="891">
        <v>41791</v>
      </c>
      <c r="E3662" s="890">
        <v>4723.54</v>
      </c>
      <c r="F3662" s="889"/>
      <c r="G3662" s="888">
        <v>20</v>
      </c>
      <c r="H3662" s="887">
        <f t="shared" si="219"/>
        <v>7</v>
      </c>
      <c r="I3662" s="887">
        <v>-231.84</v>
      </c>
      <c r="J3662" s="771">
        <f t="shared" si="220"/>
        <v>1780.22</v>
      </c>
      <c r="K3662" s="887">
        <v>1548.38</v>
      </c>
      <c r="L3662" s="772">
        <f t="shared" si="221"/>
        <v>3175.16</v>
      </c>
    </row>
    <row r="3663" spans="2:12" ht="15.75" x14ac:dyDescent="0.25">
      <c r="B3663" s="893" t="s">
        <v>321</v>
      </c>
      <c r="C3663" s="892" t="s">
        <v>539</v>
      </c>
      <c r="D3663" s="891">
        <v>41791</v>
      </c>
      <c r="E3663" s="890">
        <v>1474.63</v>
      </c>
      <c r="F3663" s="889"/>
      <c r="G3663" s="888">
        <v>20</v>
      </c>
      <c r="H3663" s="887">
        <f t="shared" si="219"/>
        <v>7</v>
      </c>
      <c r="I3663" s="887">
        <v>-72.48</v>
      </c>
      <c r="J3663" s="771">
        <f t="shared" si="220"/>
        <v>561.41</v>
      </c>
      <c r="K3663" s="887">
        <v>488.93</v>
      </c>
      <c r="L3663" s="772">
        <f t="shared" si="221"/>
        <v>985.7</v>
      </c>
    </row>
    <row r="3664" spans="2:12" ht="15.75" x14ac:dyDescent="0.25">
      <c r="B3664" s="893" t="s">
        <v>321</v>
      </c>
      <c r="C3664" s="892" t="s">
        <v>539</v>
      </c>
      <c r="D3664" s="891">
        <v>41791</v>
      </c>
      <c r="E3664" s="890">
        <v>2203.5100000000002</v>
      </c>
      <c r="F3664" s="889"/>
      <c r="G3664" s="888">
        <v>20</v>
      </c>
      <c r="H3664" s="887">
        <f t="shared" si="219"/>
        <v>7</v>
      </c>
      <c r="I3664" s="887">
        <v>-107.64000000000001</v>
      </c>
      <c r="J3664" s="771">
        <f t="shared" si="220"/>
        <v>818.56999999999994</v>
      </c>
      <c r="K3664" s="887">
        <v>710.93</v>
      </c>
      <c r="L3664" s="772">
        <f t="shared" si="221"/>
        <v>1492.5800000000004</v>
      </c>
    </row>
    <row r="3665" spans="2:12" ht="15.75" x14ac:dyDescent="0.25">
      <c r="B3665" s="893" t="s">
        <v>321</v>
      </c>
      <c r="C3665" s="892" t="s">
        <v>107</v>
      </c>
      <c r="D3665" s="891">
        <v>40421</v>
      </c>
      <c r="E3665" s="890">
        <v>130.58000000000001</v>
      </c>
      <c r="F3665" s="889"/>
      <c r="G3665" s="888">
        <v>20</v>
      </c>
      <c r="H3665" s="887">
        <f t="shared" si="219"/>
        <v>11</v>
      </c>
      <c r="I3665" s="887">
        <v>-6.6000000000000005</v>
      </c>
      <c r="J3665" s="771">
        <f t="shared" si="220"/>
        <v>72.33</v>
      </c>
      <c r="K3665" s="887">
        <v>65.73</v>
      </c>
      <c r="L3665" s="772">
        <f t="shared" si="221"/>
        <v>64.850000000000009</v>
      </c>
    </row>
    <row r="3666" spans="2:12" ht="15.75" x14ac:dyDescent="0.25">
      <c r="B3666" s="893" t="s">
        <v>321</v>
      </c>
      <c r="C3666" s="892" t="s">
        <v>107</v>
      </c>
      <c r="D3666" s="891">
        <v>40359</v>
      </c>
      <c r="E3666" s="890">
        <v>297.27999999999997</v>
      </c>
      <c r="F3666" s="889"/>
      <c r="G3666" s="888">
        <v>20</v>
      </c>
      <c r="H3666" s="887">
        <f t="shared" si="219"/>
        <v>11</v>
      </c>
      <c r="I3666" s="887">
        <v>-15.120000000000001</v>
      </c>
      <c r="J3666" s="771">
        <f t="shared" si="220"/>
        <v>167.52</v>
      </c>
      <c r="K3666" s="887">
        <v>152.4</v>
      </c>
      <c r="L3666" s="772">
        <f t="shared" si="221"/>
        <v>144.87999999999997</v>
      </c>
    </row>
    <row r="3667" spans="2:12" ht="15.75" x14ac:dyDescent="0.25">
      <c r="B3667" s="893" t="s">
        <v>321</v>
      </c>
      <c r="C3667" s="892" t="s">
        <v>107</v>
      </c>
      <c r="D3667" s="891">
        <v>39844</v>
      </c>
      <c r="E3667" s="890">
        <v>90.63</v>
      </c>
      <c r="F3667" s="889"/>
      <c r="G3667" s="888">
        <v>20</v>
      </c>
      <c r="H3667" s="887">
        <f t="shared" si="219"/>
        <v>12</v>
      </c>
      <c r="I3667" s="887">
        <v>-4.68</v>
      </c>
      <c r="J3667" s="771">
        <f t="shared" si="220"/>
        <v>57.2</v>
      </c>
      <c r="K3667" s="887">
        <v>52.52</v>
      </c>
      <c r="L3667" s="772">
        <f t="shared" si="221"/>
        <v>38.109999999999992</v>
      </c>
    </row>
    <row r="3668" spans="2:12" ht="15.75" x14ac:dyDescent="0.25">
      <c r="B3668" s="893" t="s">
        <v>321</v>
      </c>
      <c r="C3668" s="892" t="s">
        <v>107</v>
      </c>
      <c r="D3668" s="891">
        <v>39844</v>
      </c>
      <c r="E3668" s="890">
        <v>25.72</v>
      </c>
      <c r="F3668" s="889"/>
      <c r="G3668" s="888">
        <v>20</v>
      </c>
      <c r="H3668" s="887">
        <f t="shared" si="219"/>
        <v>12</v>
      </c>
      <c r="I3668" s="887">
        <v>-1.32</v>
      </c>
      <c r="J3668" s="771">
        <f t="shared" si="220"/>
        <v>16.38</v>
      </c>
      <c r="K3668" s="887">
        <v>15.06</v>
      </c>
      <c r="L3668" s="772">
        <f t="shared" si="221"/>
        <v>10.659999999999998</v>
      </c>
    </row>
    <row r="3669" spans="2:12" ht="15.75" x14ac:dyDescent="0.25">
      <c r="B3669" s="893" t="s">
        <v>321</v>
      </c>
      <c r="C3669" s="892" t="s">
        <v>107</v>
      </c>
      <c r="D3669" s="891">
        <v>39844</v>
      </c>
      <c r="E3669" s="890">
        <v>3603.2</v>
      </c>
      <c r="F3669" s="889"/>
      <c r="G3669" s="888">
        <v>20</v>
      </c>
      <c r="H3669" s="887">
        <f t="shared" si="219"/>
        <v>12</v>
      </c>
      <c r="I3669" s="887">
        <v>-182.28</v>
      </c>
      <c r="J3669" s="771">
        <f t="shared" si="220"/>
        <v>2282.17</v>
      </c>
      <c r="K3669" s="887">
        <v>2099.89</v>
      </c>
      <c r="L3669" s="772">
        <f t="shared" si="221"/>
        <v>1503.31</v>
      </c>
    </row>
    <row r="3670" spans="2:12" ht="15.75" x14ac:dyDescent="0.25">
      <c r="B3670" s="893" t="s">
        <v>321</v>
      </c>
      <c r="C3670" s="892" t="s">
        <v>539</v>
      </c>
      <c r="D3670" s="891">
        <v>41883</v>
      </c>
      <c r="E3670" s="890">
        <v>10381.790000000001</v>
      </c>
      <c r="F3670" s="889"/>
      <c r="G3670" s="888">
        <v>20</v>
      </c>
      <c r="H3670" s="887">
        <f t="shared" si="219"/>
        <v>7</v>
      </c>
      <c r="I3670" s="887">
        <v>-504</v>
      </c>
      <c r="J3670" s="771">
        <f t="shared" si="220"/>
        <v>3771.15</v>
      </c>
      <c r="K3670" s="887">
        <v>3267.15</v>
      </c>
      <c r="L3670" s="772">
        <f t="shared" si="221"/>
        <v>7114.6400000000012</v>
      </c>
    </row>
    <row r="3671" spans="2:12" ht="15.75" x14ac:dyDescent="0.25">
      <c r="B3671" s="893" t="s">
        <v>321</v>
      </c>
      <c r="C3671" s="892" t="s">
        <v>539</v>
      </c>
      <c r="D3671" s="891">
        <v>41883</v>
      </c>
      <c r="E3671" s="890">
        <v>214.25</v>
      </c>
      <c r="F3671" s="889"/>
      <c r="G3671" s="888">
        <v>20</v>
      </c>
      <c r="H3671" s="887">
        <f t="shared" si="219"/>
        <v>7</v>
      </c>
      <c r="I3671" s="887">
        <v>-10.44</v>
      </c>
      <c r="J3671" s="771">
        <f t="shared" si="220"/>
        <v>78.13</v>
      </c>
      <c r="K3671" s="887">
        <v>67.69</v>
      </c>
      <c r="L3671" s="772">
        <f t="shared" si="221"/>
        <v>146.56</v>
      </c>
    </row>
    <row r="3672" spans="2:12" ht="15.75" x14ac:dyDescent="0.25">
      <c r="B3672" s="893" t="s">
        <v>321</v>
      </c>
      <c r="C3672" s="892" t="s">
        <v>539</v>
      </c>
      <c r="D3672" s="891">
        <v>41883</v>
      </c>
      <c r="E3672" s="890">
        <v>290.31</v>
      </c>
      <c r="F3672" s="889"/>
      <c r="G3672" s="888">
        <v>20</v>
      </c>
      <c r="H3672" s="887">
        <f t="shared" si="219"/>
        <v>7</v>
      </c>
      <c r="I3672" s="887">
        <v>-14.04</v>
      </c>
      <c r="J3672" s="771">
        <f t="shared" si="220"/>
        <v>103</v>
      </c>
      <c r="K3672" s="887">
        <v>88.96</v>
      </c>
      <c r="L3672" s="772">
        <f t="shared" si="221"/>
        <v>201.35000000000002</v>
      </c>
    </row>
    <row r="3673" spans="2:12" ht="15.75" x14ac:dyDescent="0.25">
      <c r="B3673" s="893" t="s">
        <v>321</v>
      </c>
      <c r="C3673" s="892" t="s">
        <v>539</v>
      </c>
      <c r="D3673" s="891">
        <v>41883</v>
      </c>
      <c r="E3673" s="890">
        <v>270.16000000000003</v>
      </c>
      <c r="F3673" s="889"/>
      <c r="G3673" s="888">
        <v>20</v>
      </c>
      <c r="H3673" s="887">
        <f t="shared" si="219"/>
        <v>7</v>
      </c>
      <c r="I3673" s="887">
        <v>-13.080000000000002</v>
      </c>
      <c r="J3673" s="771">
        <f t="shared" si="220"/>
        <v>97.09</v>
      </c>
      <c r="K3673" s="887">
        <v>84.01</v>
      </c>
      <c r="L3673" s="772">
        <f t="shared" si="221"/>
        <v>186.15000000000003</v>
      </c>
    </row>
    <row r="3674" spans="2:12" ht="15.75" x14ac:dyDescent="0.25">
      <c r="B3674" s="893" t="s">
        <v>321</v>
      </c>
      <c r="C3674" s="892" t="s">
        <v>539</v>
      </c>
      <c r="D3674" s="891">
        <v>41883</v>
      </c>
      <c r="E3674" s="890">
        <v>663.72</v>
      </c>
      <c r="F3674" s="889"/>
      <c r="G3674" s="888">
        <v>20</v>
      </c>
      <c r="H3674" s="887">
        <f t="shared" si="219"/>
        <v>7</v>
      </c>
      <c r="I3674" s="887">
        <v>-32.160000000000004</v>
      </c>
      <c r="J3674" s="771">
        <f t="shared" si="220"/>
        <v>238.7</v>
      </c>
      <c r="K3674" s="887">
        <v>206.54</v>
      </c>
      <c r="L3674" s="772">
        <f t="shared" si="221"/>
        <v>457.18000000000006</v>
      </c>
    </row>
    <row r="3675" spans="2:12" ht="15.75" x14ac:dyDescent="0.25">
      <c r="B3675" s="893" t="s">
        <v>321</v>
      </c>
      <c r="C3675" s="892" t="s">
        <v>539</v>
      </c>
      <c r="D3675" s="891">
        <v>41883</v>
      </c>
      <c r="E3675" s="890">
        <v>1180.8699999999999</v>
      </c>
      <c r="F3675" s="889"/>
      <c r="G3675" s="888">
        <v>20</v>
      </c>
      <c r="H3675" s="887">
        <f t="shared" si="219"/>
        <v>7</v>
      </c>
      <c r="I3675" s="887">
        <v>-57.240000000000009</v>
      </c>
      <c r="J3675" s="771">
        <f t="shared" si="220"/>
        <v>443.91</v>
      </c>
      <c r="K3675" s="887">
        <v>386.67</v>
      </c>
      <c r="L3675" s="772">
        <f t="shared" si="221"/>
        <v>794.19999999999982</v>
      </c>
    </row>
    <row r="3676" spans="2:12" ht="15.75" x14ac:dyDescent="0.25">
      <c r="B3676" s="893" t="s">
        <v>321</v>
      </c>
      <c r="C3676" s="892" t="s">
        <v>539</v>
      </c>
      <c r="D3676" s="891">
        <v>41883</v>
      </c>
      <c r="E3676" s="890">
        <v>524.24</v>
      </c>
      <c r="F3676" s="889"/>
      <c r="G3676" s="888">
        <v>20</v>
      </c>
      <c r="H3676" s="887">
        <f t="shared" si="219"/>
        <v>7</v>
      </c>
      <c r="I3676" s="887">
        <v>-25.68</v>
      </c>
      <c r="J3676" s="771">
        <f t="shared" si="220"/>
        <v>190.99</v>
      </c>
      <c r="K3676" s="887">
        <v>165.31</v>
      </c>
      <c r="L3676" s="772">
        <f t="shared" si="221"/>
        <v>358.93</v>
      </c>
    </row>
    <row r="3677" spans="2:12" ht="15.75" x14ac:dyDescent="0.25">
      <c r="B3677" s="893" t="s">
        <v>321</v>
      </c>
      <c r="C3677" s="892" t="s">
        <v>539</v>
      </c>
      <c r="D3677" s="891">
        <v>41883</v>
      </c>
      <c r="E3677" s="890">
        <v>245.31</v>
      </c>
      <c r="F3677" s="889"/>
      <c r="G3677" s="888">
        <v>20</v>
      </c>
      <c r="H3677" s="887">
        <f t="shared" si="219"/>
        <v>7</v>
      </c>
      <c r="I3677" s="887">
        <v>-11.879999999999999</v>
      </c>
      <c r="J3677" s="771">
        <f t="shared" si="220"/>
        <v>89.16</v>
      </c>
      <c r="K3677" s="887">
        <v>77.28</v>
      </c>
      <c r="L3677" s="772">
        <f t="shared" si="221"/>
        <v>168.03</v>
      </c>
    </row>
    <row r="3678" spans="2:12" ht="15.75" x14ac:dyDescent="0.25">
      <c r="B3678" s="893" t="s">
        <v>321</v>
      </c>
      <c r="C3678" s="892" t="s">
        <v>539</v>
      </c>
      <c r="D3678" s="891">
        <v>41883</v>
      </c>
      <c r="E3678" s="890">
        <v>895.93</v>
      </c>
      <c r="F3678" s="889"/>
      <c r="G3678" s="888">
        <v>20</v>
      </c>
      <c r="H3678" s="887">
        <f t="shared" si="219"/>
        <v>7</v>
      </c>
      <c r="I3678" s="887">
        <v>-45</v>
      </c>
      <c r="J3678" s="771">
        <f t="shared" si="220"/>
        <v>329.83</v>
      </c>
      <c r="K3678" s="887">
        <v>284.83</v>
      </c>
      <c r="L3678" s="772">
        <f t="shared" si="221"/>
        <v>611.09999999999991</v>
      </c>
    </row>
    <row r="3679" spans="2:12" ht="15.75" x14ac:dyDescent="0.25">
      <c r="B3679" s="893" t="s">
        <v>321</v>
      </c>
      <c r="C3679" s="892" t="s">
        <v>539</v>
      </c>
      <c r="D3679" s="891">
        <v>41883</v>
      </c>
      <c r="E3679" s="890">
        <v>234.69</v>
      </c>
      <c r="F3679" s="889"/>
      <c r="G3679" s="888">
        <v>20</v>
      </c>
      <c r="H3679" s="887">
        <f t="shared" si="219"/>
        <v>7</v>
      </c>
      <c r="I3679" s="887">
        <v>-11.4</v>
      </c>
      <c r="J3679" s="771">
        <f t="shared" si="220"/>
        <v>84.61</v>
      </c>
      <c r="K3679" s="887">
        <v>73.209999999999994</v>
      </c>
      <c r="L3679" s="772">
        <f t="shared" si="221"/>
        <v>161.48000000000002</v>
      </c>
    </row>
    <row r="3680" spans="2:12" ht="15.75" x14ac:dyDescent="0.25">
      <c r="B3680" s="893" t="s">
        <v>321</v>
      </c>
      <c r="C3680" s="892" t="s">
        <v>539</v>
      </c>
      <c r="D3680" s="891">
        <v>41883</v>
      </c>
      <c r="E3680" s="890">
        <v>11082.41</v>
      </c>
      <c r="F3680" s="889"/>
      <c r="G3680" s="888">
        <v>20</v>
      </c>
      <c r="H3680" s="887">
        <f t="shared" si="219"/>
        <v>7</v>
      </c>
      <c r="I3680" s="887">
        <v>-552.96</v>
      </c>
      <c r="J3680" s="771">
        <f t="shared" si="220"/>
        <v>4115.2</v>
      </c>
      <c r="K3680" s="887">
        <v>3562.24</v>
      </c>
      <c r="L3680" s="772">
        <f t="shared" si="221"/>
        <v>7520.17</v>
      </c>
    </row>
    <row r="3681" spans="2:12" ht="15.75" x14ac:dyDescent="0.25">
      <c r="B3681" s="893" t="s">
        <v>321</v>
      </c>
      <c r="C3681" s="892" t="s">
        <v>539</v>
      </c>
      <c r="D3681" s="891">
        <v>41883</v>
      </c>
      <c r="E3681" s="890">
        <v>625.61</v>
      </c>
      <c r="F3681" s="889"/>
      <c r="G3681" s="888">
        <v>20</v>
      </c>
      <c r="H3681" s="887">
        <f t="shared" si="219"/>
        <v>7</v>
      </c>
      <c r="I3681" s="887">
        <v>-31.08</v>
      </c>
      <c r="J3681" s="771">
        <f t="shared" si="220"/>
        <v>233.18</v>
      </c>
      <c r="K3681" s="887">
        <v>202.1</v>
      </c>
      <c r="L3681" s="772">
        <f t="shared" si="221"/>
        <v>423.51</v>
      </c>
    </row>
    <row r="3682" spans="2:12" ht="15.75" x14ac:dyDescent="0.25">
      <c r="B3682" s="893" t="s">
        <v>321</v>
      </c>
      <c r="C3682" s="892" t="s">
        <v>539</v>
      </c>
      <c r="D3682" s="891">
        <v>41883</v>
      </c>
      <c r="E3682" s="890">
        <v>241.25</v>
      </c>
      <c r="F3682" s="889"/>
      <c r="G3682" s="888">
        <v>20</v>
      </c>
      <c r="H3682" s="887">
        <f t="shared" si="219"/>
        <v>7</v>
      </c>
      <c r="I3682" s="887">
        <v>-11.64</v>
      </c>
      <c r="J3682" s="771">
        <f t="shared" si="220"/>
        <v>86.72</v>
      </c>
      <c r="K3682" s="887">
        <v>75.08</v>
      </c>
      <c r="L3682" s="772">
        <f t="shared" si="221"/>
        <v>166.17000000000002</v>
      </c>
    </row>
    <row r="3683" spans="2:12" ht="15.75" x14ac:dyDescent="0.25">
      <c r="B3683" s="893" t="s">
        <v>321</v>
      </c>
      <c r="C3683" s="892" t="s">
        <v>539</v>
      </c>
      <c r="D3683" s="891">
        <v>41883</v>
      </c>
      <c r="E3683" s="890">
        <v>940.48</v>
      </c>
      <c r="F3683" s="889"/>
      <c r="G3683" s="888">
        <v>20</v>
      </c>
      <c r="H3683" s="887">
        <f t="shared" si="219"/>
        <v>7</v>
      </c>
      <c r="I3683" s="887">
        <v>-48.599999999999994</v>
      </c>
      <c r="J3683" s="771">
        <f t="shared" si="220"/>
        <v>360.73</v>
      </c>
      <c r="K3683" s="887">
        <v>312.13</v>
      </c>
      <c r="L3683" s="772">
        <f t="shared" si="221"/>
        <v>628.35</v>
      </c>
    </row>
    <row r="3684" spans="2:12" ht="15.75" x14ac:dyDescent="0.25">
      <c r="B3684" s="893" t="s">
        <v>321</v>
      </c>
      <c r="C3684" s="892" t="s">
        <v>539</v>
      </c>
      <c r="D3684" s="891">
        <v>41883</v>
      </c>
      <c r="E3684" s="890">
        <v>10276.25</v>
      </c>
      <c r="F3684" s="889"/>
      <c r="G3684" s="888">
        <v>20</v>
      </c>
      <c r="H3684" s="887">
        <f t="shared" si="219"/>
        <v>7</v>
      </c>
      <c r="I3684" s="887">
        <v>-511.43999999999994</v>
      </c>
      <c r="J3684" s="771">
        <f t="shared" si="220"/>
        <v>3831.46</v>
      </c>
      <c r="K3684" s="887">
        <v>3320.02</v>
      </c>
      <c r="L3684" s="772">
        <f t="shared" si="221"/>
        <v>6956.23</v>
      </c>
    </row>
    <row r="3685" spans="2:12" ht="15.75" x14ac:dyDescent="0.25">
      <c r="B3685" s="893" t="s">
        <v>321</v>
      </c>
      <c r="C3685" s="892" t="s">
        <v>539</v>
      </c>
      <c r="D3685" s="891">
        <v>41883</v>
      </c>
      <c r="E3685" s="890">
        <v>21034.55</v>
      </c>
      <c r="F3685" s="889"/>
      <c r="G3685" s="888">
        <v>20</v>
      </c>
      <c r="H3685" s="887">
        <f t="shared" si="219"/>
        <v>7</v>
      </c>
      <c r="I3685" s="887">
        <v>-1047.48</v>
      </c>
      <c r="J3685" s="771">
        <f t="shared" si="220"/>
        <v>7834.5300000000007</v>
      </c>
      <c r="K3685" s="887">
        <v>6787.05</v>
      </c>
      <c r="L3685" s="772">
        <f t="shared" si="221"/>
        <v>14247.5</v>
      </c>
    </row>
    <row r="3686" spans="2:12" ht="15.75" x14ac:dyDescent="0.25">
      <c r="B3686" s="893" t="s">
        <v>321</v>
      </c>
      <c r="C3686" s="892" t="s">
        <v>539</v>
      </c>
      <c r="D3686" s="891">
        <v>41883</v>
      </c>
      <c r="E3686" s="890">
        <v>39359.019999999997</v>
      </c>
      <c r="F3686" s="889"/>
      <c r="G3686" s="888">
        <v>20</v>
      </c>
      <c r="H3686" s="887">
        <f t="shared" si="219"/>
        <v>7</v>
      </c>
      <c r="I3686" s="887">
        <v>-1972.3200000000002</v>
      </c>
      <c r="J3686" s="771">
        <f t="shared" si="220"/>
        <v>14510.57</v>
      </c>
      <c r="K3686" s="887">
        <v>12538.25</v>
      </c>
      <c r="L3686" s="772">
        <f t="shared" si="221"/>
        <v>26820.769999999997</v>
      </c>
    </row>
    <row r="3687" spans="2:12" ht="15.75" x14ac:dyDescent="0.25">
      <c r="B3687" s="893" t="s">
        <v>321</v>
      </c>
      <c r="C3687" s="892" t="s">
        <v>539</v>
      </c>
      <c r="D3687" s="891">
        <v>41883</v>
      </c>
      <c r="E3687" s="890">
        <v>506.54</v>
      </c>
      <c r="F3687" s="889"/>
      <c r="G3687" s="888">
        <v>20</v>
      </c>
      <c r="H3687" s="887">
        <f t="shared" si="219"/>
        <v>7</v>
      </c>
      <c r="I3687" s="887">
        <v>-24.72</v>
      </c>
      <c r="J3687" s="771">
        <f t="shared" si="220"/>
        <v>185.66</v>
      </c>
      <c r="K3687" s="887">
        <v>160.94</v>
      </c>
      <c r="L3687" s="772">
        <f t="shared" si="221"/>
        <v>345.6</v>
      </c>
    </row>
    <row r="3688" spans="2:12" ht="15.75" x14ac:dyDescent="0.25">
      <c r="B3688" s="893" t="s">
        <v>321</v>
      </c>
      <c r="C3688" s="892" t="s">
        <v>539</v>
      </c>
      <c r="D3688" s="891">
        <v>41883</v>
      </c>
      <c r="E3688" s="890">
        <v>29479.65</v>
      </c>
      <c r="F3688" s="889"/>
      <c r="G3688" s="888">
        <v>20</v>
      </c>
      <c r="H3688" s="887">
        <f t="shared" si="219"/>
        <v>7</v>
      </c>
      <c r="I3688" s="887">
        <v>-1475.52</v>
      </c>
      <c r="J3688" s="771">
        <f t="shared" si="220"/>
        <v>10888.75</v>
      </c>
      <c r="K3688" s="887">
        <v>9413.23</v>
      </c>
      <c r="L3688" s="772">
        <f t="shared" si="221"/>
        <v>20066.420000000002</v>
      </c>
    </row>
    <row r="3689" spans="2:12" ht="15.75" x14ac:dyDescent="0.25">
      <c r="B3689" s="893" t="s">
        <v>321</v>
      </c>
      <c r="C3689" s="892" t="s">
        <v>539</v>
      </c>
      <c r="D3689" s="891">
        <v>41883</v>
      </c>
      <c r="E3689" s="890">
        <v>14328.72</v>
      </c>
      <c r="F3689" s="889"/>
      <c r="G3689" s="888">
        <v>20</v>
      </c>
      <c r="H3689" s="887">
        <f t="shared" si="219"/>
        <v>7</v>
      </c>
      <c r="I3689" s="887">
        <v>-718.68000000000006</v>
      </c>
      <c r="J3689" s="771">
        <f t="shared" si="220"/>
        <v>5275.06</v>
      </c>
      <c r="K3689" s="887">
        <v>4556.38</v>
      </c>
      <c r="L3689" s="772">
        <f t="shared" si="221"/>
        <v>9772.34</v>
      </c>
    </row>
    <row r="3690" spans="2:12" ht="15.75" x14ac:dyDescent="0.25">
      <c r="B3690" s="893" t="s">
        <v>321</v>
      </c>
      <c r="C3690" s="892" t="s">
        <v>539</v>
      </c>
      <c r="D3690" s="891">
        <v>41883</v>
      </c>
      <c r="E3690" s="890">
        <v>8076.42</v>
      </c>
      <c r="F3690" s="889"/>
      <c r="G3690" s="888">
        <v>20</v>
      </c>
      <c r="H3690" s="887">
        <f t="shared" si="219"/>
        <v>7</v>
      </c>
      <c r="I3690" s="887">
        <v>-402.59999999999997</v>
      </c>
      <c r="J3690" s="771">
        <f t="shared" si="220"/>
        <v>3002.83</v>
      </c>
      <c r="K3690" s="887">
        <v>2600.23</v>
      </c>
      <c r="L3690" s="772">
        <f t="shared" si="221"/>
        <v>5476.1900000000005</v>
      </c>
    </row>
    <row r="3691" spans="2:12" ht="15.75" x14ac:dyDescent="0.25">
      <c r="B3691" s="893" t="s">
        <v>321</v>
      </c>
      <c r="C3691" s="892" t="s">
        <v>539</v>
      </c>
      <c r="D3691" s="891">
        <v>41883</v>
      </c>
      <c r="E3691" s="890">
        <v>5235.25</v>
      </c>
      <c r="F3691" s="889"/>
      <c r="G3691" s="888">
        <v>20</v>
      </c>
      <c r="H3691" s="887">
        <f t="shared" si="219"/>
        <v>7</v>
      </c>
      <c r="I3691" s="887">
        <v>-260.88</v>
      </c>
      <c r="J3691" s="771">
        <f t="shared" si="220"/>
        <v>1948.1100000000001</v>
      </c>
      <c r="K3691" s="887">
        <v>1687.23</v>
      </c>
      <c r="L3691" s="772">
        <f t="shared" si="221"/>
        <v>3548.02</v>
      </c>
    </row>
    <row r="3692" spans="2:12" ht="15.75" x14ac:dyDescent="0.25">
      <c r="B3692" s="893" t="s">
        <v>321</v>
      </c>
      <c r="C3692" s="892" t="s">
        <v>539</v>
      </c>
      <c r="D3692" s="891">
        <v>41883</v>
      </c>
      <c r="E3692" s="890">
        <v>6642.23</v>
      </c>
      <c r="F3692" s="889"/>
      <c r="G3692" s="888">
        <v>20</v>
      </c>
      <c r="H3692" s="887">
        <f t="shared" si="219"/>
        <v>7</v>
      </c>
      <c r="I3692" s="887">
        <v>-330.48</v>
      </c>
      <c r="J3692" s="771">
        <f t="shared" si="220"/>
        <v>2477.0500000000002</v>
      </c>
      <c r="K3692" s="887">
        <v>2146.5700000000002</v>
      </c>
      <c r="L3692" s="772">
        <f t="shared" si="221"/>
        <v>4495.66</v>
      </c>
    </row>
    <row r="3693" spans="2:12" ht="15.75" x14ac:dyDescent="0.25">
      <c r="B3693" s="893" t="s">
        <v>321</v>
      </c>
      <c r="C3693" s="892" t="s">
        <v>539</v>
      </c>
      <c r="D3693" s="891">
        <v>41883</v>
      </c>
      <c r="E3693" s="890">
        <v>1041.21</v>
      </c>
      <c r="F3693" s="889"/>
      <c r="G3693" s="888">
        <v>20</v>
      </c>
      <c r="H3693" s="887">
        <f t="shared" si="219"/>
        <v>7</v>
      </c>
      <c r="I3693" s="887">
        <v>-51</v>
      </c>
      <c r="J3693" s="771">
        <f t="shared" si="220"/>
        <v>381.57</v>
      </c>
      <c r="K3693" s="887">
        <v>330.57</v>
      </c>
      <c r="L3693" s="772">
        <f t="shared" si="221"/>
        <v>710.6400000000001</v>
      </c>
    </row>
    <row r="3694" spans="2:12" ht="15.75" x14ac:dyDescent="0.25">
      <c r="B3694" s="893" t="s">
        <v>321</v>
      </c>
      <c r="C3694" s="892" t="s">
        <v>539</v>
      </c>
      <c r="D3694" s="891">
        <v>41883</v>
      </c>
      <c r="E3694" s="890">
        <v>418.28</v>
      </c>
      <c r="F3694" s="889"/>
      <c r="G3694" s="888">
        <v>20</v>
      </c>
      <c r="H3694" s="887">
        <f t="shared" si="219"/>
        <v>7</v>
      </c>
      <c r="I3694" s="887">
        <v>-20.88</v>
      </c>
      <c r="J3694" s="771">
        <f t="shared" si="220"/>
        <v>154.94</v>
      </c>
      <c r="K3694" s="887">
        <v>134.06</v>
      </c>
      <c r="L3694" s="772">
        <f t="shared" si="221"/>
        <v>284.21999999999997</v>
      </c>
    </row>
    <row r="3695" spans="2:12" ht="15.75" x14ac:dyDescent="0.25">
      <c r="B3695" s="893" t="s">
        <v>321</v>
      </c>
      <c r="C3695" s="892" t="s">
        <v>539</v>
      </c>
      <c r="D3695" s="891">
        <v>41974</v>
      </c>
      <c r="E3695" s="890">
        <v>114.24</v>
      </c>
      <c r="F3695" s="889"/>
      <c r="G3695" s="888">
        <v>20</v>
      </c>
      <c r="H3695" s="887">
        <f t="shared" si="219"/>
        <v>7</v>
      </c>
      <c r="I3695" s="887">
        <v>-5.5200000000000005</v>
      </c>
      <c r="J3695" s="771">
        <f t="shared" si="220"/>
        <v>40.06</v>
      </c>
      <c r="K3695" s="887">
        <v>34.54</v>
      </c>
      <c r="L3695" s="772">
        <f t="shared" si="221"/>
        <v>79.699999999999989</v>
      </c>
    </row>
    <row r="3696" spans="2:12" ht="15.75" x14ac:dyDescent="0.25">
      <c r="B3696" s="893" t="s">
        <v>321</v>
      </c>
      <c r="C3696" s="892" t="s">
        <v>540</v>
      </c>
      <c r="D3696" s="891">
        <v>41974</v>
      </c>
      <c r="E3696" s="890">
        <v>420.65</v>
      </c>
      <c r="F3696" s="889"/>
      <c r="G3696" s="888">
        <v>20</v>
      </c>
      <c r="H3696" s="887">
        <f t="shared" si="219"/>
        <v>7</v>
      </c>
      <c r="I3696" s="887">
        <v>-20.399999999999999</v>
      </c>
      <c r="J3696" s="771">
        <f t="shared" si="220"/>
        <v>144.55000000000001</v>
      </c>
      <c r="K3696" s="887">
        <v>124.15</v>
      </c>
      <c r="L3696" s="772">
        <f t="shared" si="221"/>
        <v>296.5</v>
      </c>
    </row>
    <row r="3697" spans="2:12" ht="15.75" x14ac:dyDescent="0.25">
      <c r="B3697" s="893" t="s">
        <v>321</v>
      </c>
      <c r="C3697" s="892" t="s">
        <v>540</v>
      </c>
      <c r="D3697" s="891">
        <v>41974</v>
      </c>
      <c r="E3697" s="890">
        <v>721.94</v>
      </c>
      <c r="F3697" s="889"/>
      <c r="G3697" s="888">
        <v>20</v>
      </c>
      <c r="H3697" s="887">
        <f t="shared" si="219"/>
        <v>7</v>
      </c>
      <c r="I3697" s="887">
        <v>-35.519999999999996</v>
      </c>
      <c r="J3697" s="771">
        <f t="shared" si="220"/>
        <v>257.08999999999997</v>
      </c>
      <c r="K3697" s="887">
        <v>221.57</v>
      </c>
      <c r="L3697" s="772">
        <f t="shared" si="221"/>
        <v>500.37000000000006</v>
      </c>
    </row>
    <row r="3698" spans="2:12" ht="15.75" x14ac:dyDescent="0.25">
      <c r="B3698" s="893" t="s">
        <v>321</v>
      </c>
      <c r="C3698" s="892" t="s">
        <v>539</v>
      </c>
      <c r="D3698" s="891">
        <v>41974</v>
      </c>
      <c r="E3698" s="890">
        <v>-0.37</v>
      </c>
      <c r="F3698" s="889"/>
      <c r="G3698" s="888">
        <v>20</v>
      </c>
      <c r="H3698" s="887">
        <f t="shared" si="219"/>
        <v>7</v>
      </c>
      <c r="I3698" s="887">
        <v>0</v>
      </c>
      <c r="J3698" s="771">
        <f t="shared" si="220"/>
        <v>0</v>
      </c>
      <c r="K3698" s="887">
        <v>0</v>
      </c>
      <c r="L3698" s="772">
        <f t="shared" si="221"/>
        <v>0</v>
      </c>
    </row>
    <row r="3699" spans="2:12" ht="15.75" x14ac:dyDescent="0.25">
      <c r="B3699" s="893" t="s">
        <v>321</v>
      </c>
      <c r="C3699" s="892" t="s">
        <v>539</v>
      </c>
      <c r="D3699" s="891">
        <v>41974</v>
      </c>
      <c r="E3699" s="890">
        <v>-0.92</v>
      </c>
      <c r="F3699" s="889"/>
      <c r="G3699" s="888">
        <v>20</v>
      </c>
      <c r="H3699" s="887">
        <f t="shared" si="219"/>
        <v>7</v>
      </c>
      <c r="I3699" s="887">
        <v>0</v>
      </c>
      <c r="J3699" s="771">
        <f t="shared" si="220"/>
        <v>-0.15</v>
      </c>
      <c r="K3699" s="887">
        <v>-0.15</v>
      </c>
      <c r="L3699" s="772">
        <f t="shared" si="221"/>
        <v>0</v>
      </c>
    </row>
    <row r="3700" spans="2:12" ht="15.75" x14ac:dyDescent="0.25">
      <c r="B3700" s="893" t="s">
        <v>321</v>
      </c>
      <c r="C3700" s="892" t="s">
        <v>539</v>
      </c>
      <c r="D3700" s="891">
        <v>41974</v>
      </c>
      <c r="E3700" s="890">
        <v>-5.99</v>
      </c>
      <c r="F3700" s="889"/>
      <c r="G3700" s="888">
        <v>20</v>
      </c>
      <c r="H3700" s="887">
        <f t="shared" si="219"/>
        <v>7</v>
      </c>
      <c r="I3700" s="887">
        <v>0.24</v>
      </c>
      <c r="J3700" s="771">
        <f t="shared" si="220"/>
        <v>-2.3499999999999996</v>
      </c>
      <c r="K3700" s="887">
        <v>-2.11</v>
      </c>
      <c r="L3700" s="772">
        <f t="shared" si="221"/>
        <v>0</v>
      </c>
    </row>
    <row r="3701" spans="2:12" ht="15.75" x14ac:dyDescent="0.25">
      <c r="B3701" s="893" t="s">
        <v>321</v>
      </c>
      <c r="C3701" s="892" t="s">
        <v>540</v>
      </c>
      <c r="D3701" s="891">
        <v>41974</v>
      </c>
      <c r="E3701" s="890">
        <v>930.03</v>
      </c>
      <c r="F3701" s="889"/>
      <c r="G3701" s="888">
        <v>20</v>
      </c>
      <c r="H3701" s="887">
        <f t="shared" si="219"/>
        <v>7</v>
      </c>
      <c r="I3701" s="887">
        <v>-45.120000000000005</v>
      </c>
      <c r="J3701" s="771">
        <f t="shared" si="220"/>
        <v>323.60000000000002</v>
      </c>
      <c r="K3701" s="887">
        <v>278.48</v>
      </c>
      <c r="L3701" s="772">
        <f t="shared" si="221"/>
        <v>651.54999999999995</v>
      </c>
    </row>
    <row r="3702" spans="2:12" ht="15.75" x14ac:dyDescent="0.25">
      <c r="B3702" s="893" t="s">
        <v>321</v>
      </c>
      <c r="C3702" s="892" t="s">
        <v>539</v>
      </c>
      <c r="D3702" s="891">
        <v>41974</v>
      </c>
      <c r="E3702" s="890">
        <v>-0.32</v>
      </c>
      <c r="F3702" s="889"/>
      <c r="G3702" s="888">
        <v>20</v>
      </c>
      <c r="H3702" s="887">
        <f t="shared" si="219"/>
        <v>7</v>
      </c>
      <c r="I3702" s="887">
        <v>0</v>
      </c>
      <c r="J3702" s="771">
        <f t="shared" si="220"/>
        <v>0</v>
      </c>
      <c r="K3702" s="887">
        <v>0</v>
      </c>
      <c r="L3702" s="772">
        <f t="shared" si="221"/>
        <v>0</v>
      </c>
    </row>
    <row r="3703" spans="2:12" ht="15.75" x14ac:dyDescent="0.25">
      <c r="B3703" s="893" t="s">
        <v>321</v>
      </c>
      <c r="C3703" s="892" t="s">
        <v>539</v>
      </c>
      <c r="D3703" s="891">
        <v>41974</v>
      </c>
      <c r="E3703" s="890">
        <v>223.9</v>
      </c>
      <c r="F3703" s="889"/>
      <c r="G3703" s="888">
        <v>20</v>
      </c>
      <c r="H3703" s="887">
        <f t="shared" si="219"/>
        <v>7</v>
      </c>
      <c r="I3703" s="887">
        <v>-10.92</v>
      </c>
      <c r="J3703" s="771">
        <f t="shared" si="220"/>
        <v>78.78</v>
      </c>
      <c r="K3703" s="887">
        <v>67.86</v>
      </c>
      <c r="L3703" s="772">
        <f t="shared" si="221"/>
        <v>156.04000000000002</v>
      </c>
    </row>
    <row r="3704" spans="2:12" ht="15.75" x14ac:dyDescent="0.25">
      <c r="B3704" s="893" t="s">
        <v>321</v>
      </c>
      <c r="C3704" s="892" t="s">
        <v>540</v>
      </c>
      <c r="D3704" s="891">
        <v>41974</v>
      </c>
      <c r="E3704" s="890">
        <v>1863.31</v>
      </c>
      <c r="F3704" s="889"/>
      <c r="G3704" s="888">
        <v>20</v>
      </c>
      <c r="H3704" s="887">
        <f t="shared" si="219"/>
        <v>7</v>
      </c>
      <c r="I3704" s="887">
        <v>-90.72</v>
      </c>
      <c r="J3704" s="771">
        <f t="shared" si="220"/>
        <v>650.48</v>
      </c>
      <c r="K3704" s="887">
        <v>559.76</v>
      </c>
      <c r="L3704" s="772">
        <f t="shared" si="221"/>
        <v>1303.55</v>
      </c>
    </row>
    <row r="3705" spans="2:12" ht="15.75" x14ac:dyDescent="0.25">
      <c r="B3705" s="893" t="s">
        <v>321</v>
      </c>
      <c r="C3705" s="892" t="s">
        <v>540</v>
      </c>
      <c r="D3705" s="891">
        <v>41974</v>
      </c>
      <c r="E3705" s="890">
        <v>272.67</v>
      </c>
      <c r="F3705" s="889"/>
      <c r="G3705" s="888">
        <v>20</v>
      </c>
      <c r="H3705" s="887">
        <f t="shared" si="219"/>
        <v>7</v>
      </c>
      <c r="I3705" s="887">
        <v>-13.32</v>
      </c>
      <c r="J3705" s="771">
        <f t="shared" si="220"/>
        <v>94.38</v>
      </c>
      <c r="K3705" s="887">
        <v>81.06</v>
      </c>
      <c r="L3705" s="772">
        <f t="shared" si="221"/>
        <v>191.61</v>
      </c>
    </row>
    <row r="3706" spans="2:12" ht="15.75" x14ac:dyDescent="0.25">
      <c r="B3706" s="893" t="s">
        <v>321</v>
      </c>
      <c r="C3706" s="892" t="s">
        <v>539</v>
      </c>
      <c r="D3706" s="891">
        <v>41974</v>
      </c>
      <c r="E3706" s="890">
        <v>327.55</v>
      </c>
      <c r="F3706" s="889"/>
      <c r="G3706" s="888">
        <v>20</v>
      </c>
      <c r="H3706" s="887">
        <f t="shared" si="219"/>
        <v>7</v>
      </c>
      <c r="I3706" s="887">
        <v>-15.96</v>
      </c>
      <c r="J3706" s="771">
        <f t="shared" si="220"/>
        <v>115.06</v>
      </c>
      <c r="K3706" s="887">
        <v>99.1</v>
      </c>
      <c r="L3706" s="772">
        <f t="shared" si="221"/>
        <v>228.45000000000002</v>
      </c>
    </row>
    <row r="3707" spans="2:12" ht="15.75" x14ac:dyDescent="0.25">
      <c r="B3707" s="893" t="s">
        <v>321</v>
      </c>
      <c r="C3707" s="892" t="s">
        <v>539</v>
      </c>
      <c r="D3707" s="891">
        <v>41974</v>
      </c>
      <c r="E3707" s="890">
        <v>16.32</v>
      </c>
      <c r="F3707" s="889"/>
      <c r="G3707" s="888">
        <v>20</v>
      </c>
      <c r="H3707" s="887">
        <f t="shared" si="219"/>
        <v>7</v>
      </c>
      <c r="I3707" s="887">
        <v>-0.84000000000000008</v>
      </c>
      <c r="J3707" s="771">
        <f t="shared" si="220"/>
        <v>5.95</v>
      </c>
      <c r="K3707" s="887">
        <v>5.1100000000000003</v>
      </c>
      <c r="L3707" s="772">
        <f t="shared" si="221"/>
        <v>11.21</v>
      </c>
    </row>
    <row r="3708" spans="2:12" ht="15.75" x14ac:dyDescent="0.25">
      <c r="B3708" s="893" t="s">
        <v>321</v>
      </c>
      <c r="C3708" s="892" t="s">
        <v>539</v>
      </c>
      <c r="D3708" s="891">
        <v>41974</v>
      </c>
      <c r="E3708" s="890">
        <v>282.02</v>
      </c>
      <c r="F3708" s="889"/>
      <c r="G3708" s="888">
        <v>20</v>
      </c>
      <c r="H3708" s="887">
        <f t="shared" si="219"/>
        <v>7</v>
      </c>
      <c r="I3708" s="887">
        <v>-13.919999999999998</v>
      </c>
      <c r="J3708" s="771">
        <f t="shared" si="220"/>
        <v>101.08</v>
      </c>
      <c r="K3708" s="887">
        <v>87.16</v>
      </c>
      <c r="L3708" s="772">
        <f t="shared" si="221"/>
        <v>194.85999999999999</v>
      </c>
    </row>
    <row r="3709" spans="2:12" ht="15.75" x14ac:dyDescent="0.25">
      <c r="B3709" s="893" t="s">
        <v>321</v>
      </c>
      <c r="C3709" s="892" t="s">
        <v>539</v>
      </c>
      <c r="D3709" s="891">
        <v>41974</v>
      </c>
      <c r="E3709" s="890">
        <v>-0.45</v>
      </c>
      <c r="F3709" s="889"/>
      <c r="G3709" s="888">
        <v>20</v>
      </c>
      <c r="H3709" s="887">
        <f t="shared" si="219"/>
        <v>7</v>
      </c>
      <c r="I3709" s="887">
        <v>0</v>
      </c>
      <c r="J3709" s="771">
        <f t="shared" si="220"/>
        <v>0</v>
      </c>
      <c r="K3709" s="887">
        <v>0</v>
      </c>
      <c r="L3709" s="772">
        <f t="shared" si="221"/>
        <v>0</v>
      </c>
    </row>
    <row r="3710" spans="2:12" ht="15.75" x14ac:dyDescent="0.25">
      <c r="B3710" s="893" t="s">
        <v>321</v>
      </c>
      <c r="C3710" s="892" t="s">
        <v>540</v>
      </c>
      <c r="D3710" s="891">
        <v>41974</v>
      </c>
      <c r="E3710" s="890">
        <v>1274.47</v>
      </c>
      <c r="F3710" s="889"/>
      <c r="G3710" s="888">
        <v>20</v>
      </c>
      <c r="H3710" s="887">
        <f t="shared" si="219"/>
        <v>7</v>
      </c>
      <c r="I3710" s="887">
        <v>-64.679999999999993</v>
      </c>
      <c r="J3710" s="771">
        <f t="shared" si="220"/>
        <v>460.43</v>
      </c>
      <c r="K3710" s="887">
        <v>395.75</v>
      </c>
      <c r="L3710" s="772">
        <f t="shared" si="221"/>
        <v>878.72</v>
      </c>
    </row>
    <row r="3711" spans="2:12" ht="15.75" x14ac:dyDescent="0.25">
      <c r="B3711" s="893" t="s">
        <v>321</v>
      </c>
      <c r="C3711" s="892" t="s">
        <v>540</v>
      </c>
      <c r="D3711" s="891">
        <v>41974</v>
      </c>
      <c r="E3711" s="890">
        <v>1284.24</v>
      </c>
      <c r="F3711" s="889"/>
      <c r="G3711" s="888">
        <v>20</v>
      </c>
      <c r="H3711" s="887">
        <f t="shared" si="219"/>
        <v>7</v>
      </c>
      <c r="I3711" s="887">
        <v>-62.400000000000006</v>
      </c>
      <c r="J3711" s="771">
        <f t="shared" si="220"/>
        <v>450.94000000000005</v>
      </c>
      <c r="K3711" s="887">
        <v>388.54</v>
      </c>
      <c r="L3711" s="772">
        <f t="shared" si="221"/>
        <v>895.7</v>
      </c>
    </row>
    <row r="3712" spans="2:12" ht="15.75" x14ac:dyDescent="0.25">
      <c r="B3712" s="893" t="s">
        <v>321</v>
      </c>
      <c r="C3712" s="892" t="s">
        <v>539</v>
      </c>
      <c r="D3712" s="891">
        <v>41974</v>
      </c>
      <c r="E3712" s="890">
        <v>19.579999999999998</v>
      </c>
      <c r="F3712" s="889"/>
      <c r="G3712" s="888">
        <v>20</v>
      </c>
      <c r="H3712" s="887">
        <f t="shared" si="219"/>
        <v>7</v>
      </c>
      <c r="I3712" s="887">
        <v>-0.96</v>
      </c>
      <c r="J3712" s="771">
        <f t="shared" si="220"/>
        <v>6.96</v>
      </c>
      <c r="K3712" s="887">
        <v>6</v>
      </c>
      <c r="L3712" s="772">
        <f t="shared" si="221"/>
        <v>13.579999999999998</v>
      </c>
    </row>
    <row r="3713" spans="2:12" ht="15.75" x14ac:dyDescent="0.25">
      <c r="B3713" s="893" t="s">
        <v>321</v>
      </c>
      <c r="C3713" s="892" t="s">
        <v>539</v>
      </c>
      <c r="D3713" s="891">
        <v>41974</v>
      </c>
      <c r="E3713" s="890">
        <v>1010.04</v>
      </c>
      <c r="F3713" s="889"/>
      <c r="G3713" s="888">
        <v>20</v>
      </c>
      <c r="H3713" s="887">
        <f t="shared" si="219"/>
        <v>7</v>
      </c>
      <c r="I3713" s="887">
        <v>-49.08</v>
      </c>
      <c r="J3713" s="771">
        <f t="shared" si="220"/>
        <v>354.8</v>
      </c>
      <c r="K3713" s="887">
        <v>305.72000000000003</v>
      </c>
      <c r="L3713" s="772">
        <f t="shared" si="221"/>
        <v>704.31999999999994</v>
      </c>
    </row>
    <row r="3714" spans="2:12" ht="15.75" x14ac:dyDescent="0.25">
      <c r="B3714" s="893" t="s">
        <v>321</v>
      </c>
      <c r="C3714" s="892" t="s">
        <v>540</v>
      </c>
      <c r="D3714" s="891">
        <v>41974</v>
      </c>
      <c r="E3714" s="890">
        <v>559.42999999999995</v>
      </c>
      <c r="F3714" s="889"/>
      <c r="G3714" s="888">
        <v>20</v>
      </c>
      <c r="H3714" s="887">
        <f t="shared" si="219"/>
        <v>7</v>
      </c>
      <c r="I3714" s="887">
        <v>-27.120000000000005</v>
      </c>
      <c r="J3714" s="771">
        <f t="shared" si="220"/>
        <v>196.76</v>
      </c>
      <c r="K3714" s="887">
        <v>169.64</v>
      </c>
      <c r="L3714" s="772">
        <f t="shared" si="221"/>
        <v>389.78999999999996</v>
      </c>
    </row>
    <row r="3715" spans="2:12" ht="15.75" x14ac:dyDescent="0.25">
      <c r="B3715" s="893" t="s">
        <v>321</v>
      </c>
      <c r="C3715" s="892" t="s">
        <v>539</v>
      </c>
      <c r="D3715" s="891">
        <v>41974</v>
      </c>
      <c r="E3715" s="890">
        <v>-27.31</v>
      </c>
      <c r="F3715" s="889"/>
      <c r="G3715" s="888">
        <v>20</v>
      </c>
      <c r="H3715" s="887">
        <f t="shared" si="219"/>
        <v>7</v>
      </c>
      <c r="I3715" s="887">
        <v>1.32</v>
      </c>
      <c r="J3715" s="771">
        <f t="shared" si="220"/>
        <v>-11.22</v>
      </c>
      <c r="K3715" s="887">
        <v>-9.9</v>
      </c>
      <c r="L3715" s="772">
        <f t="shared" si="221"/>
        <v>0</v>
      </c>
    </row>
    <row r="3716" spans="2:12" ht="15.75" x14ac:dyDescent="0.25">
      <c r="B3716" s="893" t="s">
        <v>321</v>
      </c>
      <c r="C3716" s="892" t="s">
        <v>539</v>
      </c>
      <c r="D3716" s="891">
        <v>41974</v>
      </c>
      <c r="E3716" s="890">
        <v>-1.08</v>
      </c>
      <c r="F3716" s="889"/>
      <c r="G3716" s="888">
        <v>20</v>
      </c>
      <c r="H3716" s="887">
        <f t="shared" si="219"/>
        <v>7</v>
      </c>
      <c r="I3716" s="887">
        <v>0</v>
      </c>
      <c r="J3716" s="771">
        <f t="shared" si="220"/>
        <v>-0.21</v>
      </c>
      <c r="K3716" s="887">
        <v>-0.21</v>
      </c>
      <c r="L3716" s="772">
        <f t="shared" si="221"/>
        <v>0</v>
      </c>
    </row>
    <row r="3717" spans="2:12" ht="15.75" x14ac:dyDescent="0.25">
      <c r="B3717" s="893" t="s">
        <v>321</v>
      </c>
      <c r="C3717" s="892" t="s">
        <v>540</v>
      </c>
      <c r="D3717" s="891">
        <v>41974</v>
      </c>
      <c r="E3717" s="890">
        <v>8204.0400000000009</v>
      </c>
      <c r="F3717" s="889"/>
      <c r="G3717" s="888">
        <v>20</v>
      </c>
      <c r="H3717" s="887">
        <f t="shared" si="219"/>
        <v>7</v>
      </c>
      <c r="I3717" s="887">
        <v>-415.32</v>
      </c>
      <c r="J3717" s="771">
        <f t="shared" si="220"/>
        <v>2974.23</v>
      </c>
      <c r="K3717" s="887">
        <v>2558.91</v>
      </c>
      <c r="L3717" s="772">
        <f t="shared" si="221"/>
        <v>5645.130000000001</v>
      </c>
    </row>
    <row r="3718" spans="2:12" ht="15.75" x14ac:dyDescent="0.25">
      <c r="B3718" s="893" t="s">
        <v>321</v>
      </c>
      <c r="C3718" s="892" t="s">
        <v>540</v>
      </c>
      <c r="D3718" s="891">
        <v>41974</v>
      </c>
      <c r="E3718" s="890">
        <v>1296.68</v>
      </c>
      <c r="F3718" s="889"/>
      <c r="G3718" s="888">
        <v>20</v>
      </c>
      <c r="H3718" s="887">
        <f t="shared" si="219"/>
        <v>7</v>
      </c>
      <c r="I3718" s="887">
        <v>-65.760000000000005</v>
      </c>
      <c r="J3718" s="771">
        <f t="shared" si="220"/>
        <v>468.01</v>
      </c>
      <c r="K3718" s="887">
        <v>402.25</v>
      </c>
      <c r="L3718" s="772">
        <f t="shared" si="221"/>
        <v>894.43000000000006</v>
      </c>
    </row>
    <row r="3719" spans="2:12" ht="15.75" x14ac:dyDescent="0.25">
      <c r="B3719" s="893" t="s">
        <v>321</v>
      </c>
      <c r="C3719" s="892" t="s">
        <v>540</v>
      </c>
      <c r="D3719" s="891">
        <v>41974</v>
      </c>
      <c r="E3719" s="890">
        <v>363.77</v>
      </c>
      <c r="F3719" s="889"/>
      <c r="G3719" s="888">
        <v>20</v>
      </c>
      <c r="H3719" s="887">
        <f t="shared" si="219"/>
        <v>7</v>
      </c>
      <c r="I3719" s="887">
        <v>-17.759999999999998</v>
      </c>
      <c r="J3719" s="771">
        <f t="shared" si="220"/>
        <v>125.77000000000001</v>
      </c>
      <c r="K3719" s="887">
        <v>108.01</v>
      </c>
      <c r="L3719" s="772">
        <f t="shared" si="221"/>
        <v>255.76</v>
      </c>
    </row>
    <row r="3720" spans="2:12" ht="15.75" x14ac:dyDescent="0.25">
      <c r="B3720" s="893" t="s">
        <v>321</v>
      </c>
      <c r="C3720" s="892" t="s">
        <v>540</v>
      </c>
      <c r="D3720" s="891">
        <v>41974</v>
      </c>
      <c r="E3720" s="890">
        <v>1704.26</v>
      </c>
      <c r="F3720" s="889"/>
      <c r="G3720" s="888">
        <v>20</v>
      </c>
      <c r="H3720" s="887">
        <f t="shared" ref="H3720:H3783" si="222">IF(E3720&lt;&gt;"",IF((TestEOY-D3720)/365&gt;G3720,G3720,ROUNDUP(((TestEOY-D3720)/365),0)),"")</f>
        <v>7</v>
      </c>
      <c r="I3720" s="887">
        <v>-86.16</v>
      </c>
      <c r="J3720" s="771">
        <f t="shared" ref="J3720:J3783" si="223">K3720-I3720</f>
        <v>619.99</v>
      </c>
      <c r="K3720" s="887">
        <v>533.83000000000004</v>
      </c>
      <c r="L3720" s="772">
        <f t="shared" ref="L3720:L3783" si="224">IFERROR(IF(K3720&gt;E3720,0,(+E3720-K3720))-F3720,"")</f>
        <v>1170.4299999999998</v>
      </c>
    </row>
    <row r="3721" spans="2:12" ht="15.75" x14ac:dyDescent="0.25">
      <c r="B3721" s="893" t="s">
        <v>321</v>
      </c>
      <c r="C3721" s="892" t="s">
        <v>540</v>
      </c>
      <c r="D3721" s="891">
        <v>41974</v>
      </c>
      <c r="E3721" s="890">
        <v>511.55</v>
      </c>
      <c r="F3721" s="889"/>
      <c r="G3721" s="888">
        <v>20</v>
      </c>
      <c r="H3721" s="887">
        <f t="shared" si="222"/>
        <v>7</v>
      </c>
      <c r="I3721" s="887">
        <v>-24.839999999999996</v>
      </c>
      <c r="J3721" s="771">
        <f t="shared" si="223"/>
        <v>180.06</v>
      </c>
      <c r="K3721" s="887">
        <v>155.22</v>
      </c>
      <c r="L3721" s="772">
        <f t="shared" si="224"/>
        <v>356.33000000000004</v>
      </c>
    </row>
    <row r="3722" spans="2:12" ht="15.75" x14ac:dyDescent="0.25">
      <c r="B3722" s="893" t="s">
        <v>321</v>
      </c>
      <c r="C3722" s="892" t="s">
        <v>540</v>
      </c>
      <c r="D3722" s="891">
        <v>41974</v>
      </c>
      <c r="E3722" s="890">
        <v>2057.54</v>
      </c>
      <c r="F3722" s="889"/>
      <c r="G3722" s="888">
        <v>20</v>
      </c>
      <c r="H3722" s="887">
        <f t="shared" si="222"/>
        <v>7</v>
      </c>
      <c r="I3722" s="887">
        <v>-103.80000000000001</v>
      </c>
      <c r="J3722" s="771">
        <f t="shared" si="223"/>
        <v>750.99</v>
      </c>
      <c r="K3722" s="887">
        <v>647.19000000000005</v>
      </c>
      <c r="L3722" s="772">
        <f t="shared" si="224"/>
        <v>1410.35</v>
      </c>
    </row>
    <row r="3723" spans="2:12" ht="15.75" x14ac:dyDescent="0.25">
      <c r="B3723" s="893" t="s">
        <v>321</v>
      </c>
      <c r="C3723" s="892" t="s">
        <v>540</v>
      </c>
      <c r="D3723" s="891">
        <v>41974</v>
      </c>
      <c r="E3723" s="890">
        <v>7233.53</v>
      </c>
      <c r="F3723" s="889"/>
      <c r="G3723" s="888">
        <v>20</v>
      </c>
      <c r="H3723" s="887">
        <f t="shared" si="222"/>
        <v>7</v>
      </c>
      <c r="I3723" s="887">
        <v>-366.48</v>
      </c>
      <c r="J3723" s="771">
        <f t="shared" si="223"/>
        <v>2618.9699999999998</v>
      </c>
      <c r="K3723" s="887">
        <v>2252.4899999999998</v>
      </c>
      <c r="L3723" s="772">
        <f t="shared" si="224"/>
        <v>4981.04</v>
      </c>
    </row>
    <row r="3724" spans="2:12" ht="15.75" x14ac:dyDescent="0.25">
      <c r="B3724" s="893" t="s">
        <v>321</v>
      </c>
      <c r="C3724" s="892" t="s">
        <v>540</v>
      </c>
      <c r="D3724" s="891">
        <v>41974</v>
      </c>
      <c r="E3724" s="890">
        <v>29915.71</v>
      </c>
      <c r="F3724" s="889"/>
      <c r="G3724" s="888">
        <v>20</v>
      </c>
      <c r="H3724" s="887">
        <f t="shared" si="222"/>
        <v>7</v>
      </c>
      <c r="I3724" s="887">
        <v>-1513.8000000000002</v>
      </c>
      <c r="J3724" s="771">
        <f t="shared" si="223"/>
        <v>10853.43</v>
      </c>
      <c r="K3724" s="887">
        <v>9339.6299999999992</v>
      </c>
      <c r="L3724" s="772">
        <f t="shared" si="224"/>
        <v>20576.080000000002</v>
      </c>
    </row>
    <row r="3725" spans="2:12" ht="15.75" x14ac:dyDescent="0.25">
      <c r="B3725" s="893" t="s">
        <v>321</v>
      </c>
      <c r="C3725" s="892" t="s">
        <v>540</v>
      </c>
      <c r="D3725" s="891">
        <v>41974</v>
      </c>
      <c r="E3725" s="890">
        <v>4815.12</v>
      </c>
      <c r="F3725" s="889"/>
      <c r="G3725" s="888">
        <v>20</v>
      </c>
      <c r="H3725" s="887">
        <f t="shared" si="222"/>
        <v>7</v>
      </c>
      <c r="I3725" s="887">
        <v>-242.88000000000002</v>
      </c>
      <c r="J3725" s="771">
        <f t="shared" si="223"/>
        <v>1755.3700000000001</v>
      </c>
      <c r="K3725" s="887">
        <v>1512.49</v>
      </c>
      <c r="L3725" s="772">
        <f t="shared" si="224"/>
        <v>3302.63</v>
      </c>
    </row>
    <row r="3726" spans="2:12" ht="15.75" x14ac:dyDescent="0.25">
      <c r="B3726" s="893" t="s">
        <v>321</v>
      </c>
      <c r="C3726" s="892" t="s">
        <v>540</v>
      </c>
      <c r="D3726" s="891">
        <v>41974</v>
      </c>
      <c r="E3726" s="890">
        <v>520.70000000000005</v>
      </c>
      <c r="F3726" s="889"/>
      <c r="G3726" s="888">
        <v>20</v>
      </c>
      <c r="H3726" s="887">
        <f t="shared" si="222"/>
        <v>7</v>
      </c>
      <c r="I3726" s="887">
        <v>-26.28</v>
      </c>
      <c r="J3726" s="771">
        <f t="shared" si="223"/>
        <v>190.5</v>
      </c>
      <c r="K3726" s="887">
        <v>164.22</v>
      </c>
      <c r="L3726" s="772">
        <f t="shared" si="224"/>
        <v>356.48</v>
      </c>
    </row>
    <row r="3727" spans="2:12" ht="15.75" x14ac:dyDescent="0.25">
      <c r="B3727" s="893" t="s">
        <v>321</v>
      </c>
      <c r="C3727" s="892" t="s">
        <v>540</v>
      </c>
      <c r="D3727" s="891">
        <v>41974</v>
      </c>
      <c r="E3727" s="890">
        <v>328.71</v>
      </c>
      <c r="F3727" s="889"/>
      <c r="G3727" s="888">
        <v>20</v>
      </c>
      <c r="H3727" s="887">
        <f t="shared" si="222"/>
        <v>7</v>
      </c>
      <c r="I3727" s="887">
        <v>-15.96</v>
      </c>
      <c r="J3727" s="771">
        <f t="shared" si="223"/>
        <v>113.09</v>
      </c>
      <c r="K3727" s="887">
        <v>97.13</v>
      </c>
      <c r="L3727" s="772">
        <f t="shared" si="224"/>
        <v>231.57999999999998</v>
      </c>
    </row>
    <row r="3728" spans="2:12" ht="15.75" x14ac:dyDescent="0.25">
      <c r="B3728" s="893" t="s">
        <v>321</v>
      </c>
      <c r="C3728" s="892" t="s">
        <v>540</v>
      </c>
      <c r="D3728" s="891">
        <v>41974</v>
      </c>
      <c r="E3728" s="890">
        <v>7375.4</v>
      </c>
      <c r="F3728" s="889"/>
      <c r="G3728" s="888">
        <v>20</v>
      </c>
      <c r="H3728" s="887">
        <f t="shared" si="222"/>
        <v>7</v>
      </c>
      <c r="I3728" s="887">
        <v>-373.08</v>
      </c>
      <c r="J3728" s="771">
        <f t="shared" si="223"/>
        <v>2677.79</v>
      </c>
      <c r="K3728" s="887">
        <v>2304.71</v>
      </c>
      <c r="L3728" s="772">
        <f t="shared" si="224"/>
        <v>5070.6899999999996</v>
      </c>
    </row>
    <row r="3729" spans="2:12" ht="15.75" x14ac:dyDescent="0.25">
      <c r="B3729" s="893" t="s">
        <v>321</v>
      </c>
      <c r="C3729" s="892" t="s">
        <v>540</v>
      </c>
      <c r="D3729" s="891">
        <v>41974</v>
      </c>
      <c r="E3729" s="890">
        <v>4729.25</v>
      </c>
      <c r="F3729" s="889"/>
      <c r="G3729" s="888">
        <v>20</v>
      </c>
      <c r="H3729" s="887">
        <f t="shared" si="222"/>
        <v>7</v>
      </c>
      <c r="I3729" s="887">
        <v>-238.8</v>
      </c>
      <c r="J3729" s="771">
        <f t="shared" si="223"/>
        <v>1722.51</v>
      </c>
      <c r="K3729" s="887">
        <v>1483.71</v>
      </c>
      <c r="L3729" s="772">
        <f t="shared" si="224"/>
        <v>3245.54</v>
      </c>
    </row>
    <row r="3730" spans="2:12" ht="15.75" x14ac:dyDescent="0.25">
      <c r="B3730" s="893" t="s">
        <v>321</v>
      </c>
      <c r="C3730" s="892" t="s">
        <v>540</v>
      </c>
      <c r="D3730" s="891">
        <v>41974</v>
      </c>
      <c r="E3730" s="890">
        <v>283.19</v>
      </c>
      <c r="F3730" s="889"/>
      <c r="G3730" s="888">
        <v>20</v>
      </c>
      <c r="H3730" s="887">
        <f t="shared" si="222"/>
        <v>7</v>
      </c>
      <c r="I3730" s="887">
        <v>-14.399999999999999</v>
      </c>
      <c r="J3730" s="771">
        <f t="shared" si="223"/>
        <v>102.18</v>
      </c>
      <c r="K3730" s="887">
        <v>87.78</v>
      </c>
      <c r="L3730" s="772">
        <f t="shared" si="224"/>
        <v>195.41</v>
      </c>
    </row>
    <row r="3731" spans="2:12" ht="15.75" x14ac:dyDescent="0.25">
      <c r="B3731" s="893" t="s">
        <v>321</v>
      </c>
      <c r="C3731" s="892" t="s">
        <v>539</v>
      </c>
      <c r="D3731" s="891">
        <v>41974</v>
      </c>
      <c r="E3731" s="890">
        <v>100.7</v>
      </c>
      <c r="F3731" s="889"/>
      <c r="G3731" s="888">
        <v>20</v>
      </c>
      <c r="H3731" s="887">
        <f t="shared" si="222"/>
        <v>7</v>
      </c>
      <c r="I3731" s="887">
        <v>-4.92</v>
      </c>
      <c r="J3731" s="771">
        <f t="shared" si="223"/>
        <v>35.69</v>
      </c>
      <c r="K3731" s="887">
        <v>30.77</v>
      </c>
      <c r="L3731" s="772">
        <f t="shared" si="224"/>
        <v>69.930000000000007</v>
      </c>
    </row>
    <row r="3732" spans="2:12" ht="15.75" x14ac:dyDescent="0.25">
      <c r="B3732" s="893" t="s">
        <v>321</v>
      </c>
      <c r="C3732" s="892" t="s">
        <v>539</v>
      </c>
      <c r="D3732" s="891">
        <v>42064</v>
      </c>
      <c r="E3732" s="890">
        <v>996.95</v>
      </c>
      <c r="F3732" s="889"/>
      <c r="G3732" s="888">
        <v>20</v>
      </c>
      <c r="H3732" s="887">
        <f t="shared" si="222"/>
        <v>6</v>
      </c>
      <c r="I3732" s="887">
        <v>-48.36</v>
      </c>
      <c r="J3732" s="771">
        <f t="shared" si="223"/>
        <v>330.58000000000004</v>
      </c>
      <c r="K3732" s="887">
        <v>282.22000000000003</v>
      </c>
      <c r="L3732" s="772">
        <f t="shared" si="224"/>
        <v>714.73</v>
      </c>
    </row>
    <row r="3733" spans="2:12" ht="15.75" x14ac:dyDescent="0.25">
      <c r="B3733" s="893" t="s">
        <v>321</v>
      </c>
      <c r="C3733" s="892" t="s">
        <v>539</v>
      </c>
      <c r="D3733" s="891">
        <v>42064</v>
      </c>
      <c r="E3733" s="890">
        <v>214.57</v>
      </c>
      <c r="F3733" s="889"/>
      <c r="G3733" s="888">
        <v>20</v>
      </c>
      <c r="H3733" s="887">
        <f t="shared" si="222"/>
        <v>6</v>
      </c>
      <c r="I3733" s="887">
        <v>-10.44</v>
      </c>
      <c r="J3733" s="771">
        <f t="shared" si="223"/>
        <v>72.25</v>
      </c>
      <c r="K3733" s="887">
        <v>61.81</v>
      </c>
      <c r="L3733" s="772">
        <f t="shared" si="224"/>
        <v>152.76</v>
      </c>
    </row>
    <row r="3734" spans="2:12" ht="15.75" x14ac:dyDescent="0.25">
      <c r="B3734" s="893" t="s">
        <v>321</v>
      </c>
      <c r="C3734" s="892" t="s">
        <v>539</v>
      </c>
      <c r="D3734" s="891">
        <v>42064</v>
      </c>
      <c r="E3734" s="890">
        <v>742.38</v>
      </c>
      <c r="F3734" s="889"/>
      <c r="G3734" s="888">
        <v>20</v>
      </c>
      <c r="H3734" s="887">
        <f t="shared" si="222"/>
        <v>6</v>
      </c>
      <c r="I3734" s="887">
        <v>-36</v>
      </c>
      <c r="J3734" s="771">
        <f t="shared" si="223"/>
        <v>248.64</v>
      </c>
      <c r="K3734" s="887">
        <v>212.64</v>
      </c>
      <c r="L3734" s="772">
        <f t="shared" si="224"/>
        <v>529.74</v>
      </c>
    </row>
    <row r="3735" spans="2:12" ht="15.75" x14ac:dyDescent="0.25">
      <c r="B3735" s="893" t="s">
        <v>321</v>
      </c>
      <c r="C3735" s="892" t="s">
        <v>539</v>
      </c>
      <c r="D3735" s="891">
        <v>42064</v>
      </c>
      <c r="E3735" s="890">
        <v>214.95</v>
      </c>
      <c r="F3735" s="889"/>
      <c r="G3735" s="888">
        <v>20</v>
      </c>
      <c r="H3735" s="887">
        <f t="shared" si="222"/>
        <v>6</v>
      </c>
      <c r="I3735" s="887">
        <v>-10.44</v>
      </c>
      <c r="J3735" s="771">
        <f t="shared" si="223"/>
        <v>72.27</v>
      </c>
      <c r="K3735" s="887">
        <v>61.83</v>
      </c>
      <c r="L3735" s="772">
        <f t="shared" si="224"/>
        <v>153.12</v>
      </c>
    </row>
    <row r="3736" spans="2:12" ht="15.75" x14ac:dyDescent="0.25">
      <c r="B3736" s="893" t="s">
        <v>321</v>
      </c>
      <c r="C3736" s="892" t="s">
        <v>539</v>
      </c>
      <c r="D3736" s="891">
        <v>42064</v>
      </c>
      <c r="E3736" s="890">
        <v>661.53</v>
      </c>
      <c r="F3736" s="889"/>
      <c r="G3736" s="888">
        <v>20</v>
      </c>
      <c r="H3736" s="887">
        <f t="shared" si="222"/>
        <v>6</v>
      </c>
      <c r="I3736" s="887">
        <v>-32.04</v>
      </c>
      <c r="J3736" s="771">
        <f t="shared" si="223"/>
        <v>221.79</v>
      </c>
      <c r="K3736" s="887">
        <v>189.75</v>
      </c>
      <c r="L3736" s="772">
        <f t="shared" si="224"/>
        <v>471.78</v>
      </c>
    </row>
    <row r="3737" spans="2:12" ht="15.75" x14ac:dyDescent="0.25">
      <c r="B3737" s="893" t="s">
        <v>321</v>
      </c>
      <c r="C3737" s="892" t="s">
        <v>539</v>
      </c>
      <c r="D3737" s="891">
        <v>42064</v>
      </c>
      <c r="E3737" s="890">
        <v>260.82</v>
      </c>
      <c r="F3737" s="889"/>
      <c r="G3737" s="888">
        <v>20</v>
      </c>
      <c r="H3737" s="887">
        <f t="shared" si="222"/>
        <v>6</v>
      </c>
      <c r="I3737" s="887">
        <v>-12.72</v>
      </c>
      <c r="J3737" s="771">
        <f t="shared" si="223"/>
        <v>88.48</v>
      </c>
      <c r="K3737" s="887">
        <v>75.760000000000005</v>
      </c>
      <c r="L3737" s="772">
        <f t="shared" si="224"/>
        <v>185.06</v>
      </c>
    </row>
    <row r="3738" spans="2:12" ht="15.75" x14ac:dyDescent="0.25">
      <c r="B3738" s="893" t="s">
        <v>321</v>
      </c>
      <c r="C3738" s="892" t="s">
        <v>539</v>
      </c>
      <c r="D3738" s="891">
        <v>42064</v>
      </c>
      <c r="E3738" s="890">
        <v>1490.98</v>
      </c>
      <c r="F3738" s="889"/>
      <c r="G3738" s="888">
        <v>20</v>
      </c>
      <c r="H3738" s="887">
        <f t="shared" si="222"/>
        <v>6</v>
      </c>
      <c r="I3738" s="887">
        <v>-72.36</v>
      </c>
      <c r="J3738" s="771">
        <f t="shared" si="223"/>
        <v>498.94</v>
      </c>
      <c r="K3738" s="887">
        <v>426.58</v>
      </c>
      <c r="L3738" s="772">
        <f t="shared" si="224"/>
        <v>1064.4000000000001</v>
      </c>
    </row>
    <row r="3739" spans="2:12" ht="15.75" x14ac:dyDescent="0.25">
      <c r="B3739" s="893" t="s">
        <v>321</v>
      </c>
      <c r="C3739" s="892" t="s">
        <v>539</v>
      </c>
      <c r="D3739" s="891">
        <v>42064</v>
      </c>
      <c r="E3739" s="890">
        <v>214.95</v>
      </c>
      <c r="F3739" s="889"/>
      <c r="G3739" s="888">
        <v>20</v>
      </c>
      <c r="H3739" s="887">
        <f t="shared" si="222"/>
        <v>6</v>
      </c>
      <c r="I3739" s="887">
        <v>-10.44</v>
      </c>
      <c r="J3739" s="771">
        <f t="shared" si="223"/>
        <v>71.37</v>
      </c>
      <c r="K3739" s="887">
        <v>60.93</v>
      </c>
      <c r="L3739" s="772">
        <f t="shared" si="224"/>
        <v>154.01999999999998</v>
      </c>
    </row>
    <row r="3740" spans="2:12" ht="15.75" x14ac:dyDescent="0.25">
      <c r="B3740" s="893" t="s">
        <v>321</v>
      </c>
      <c r="C3740" s="892" t="s">
        <v>539</v>
      </c>
      <c r="D3740" s="891">
        <v>42064</v>
      </c>
      <c r="E3740" s="890">
        <v>1005.59</v>
      </c>
      <c r="F3740" s="889"/>
      <c r="G3740" s="888">
        <v>20</v>
      </c>
      <c r="H3740" s="887">
        <f t="shared" si="222"/>
        <v>6</v>
      </c>
      <c r="I3740" s="887">
        <v>-49.08</v>
      </c>
      <c r="J3740" s="771">
        <f t="shared" si="223"/>
        <v>337.46</v>
      </c>
      <c r="K3740" s="887">
        <v>288.38</v>
      </c>
      <c r="L3740" s="772">
        <f t="shared" si="224"/>
        <v>717.21</v>
      </c>
    </row>
    <row r="3741" spans="2:12" ht="15.75" x14ac:dyDescent="0.25">
      <c r="B3741" s="893" t="s">
        <v>321</v>
      </c>
      <c r="C3741" s="892" t="s">
        <v>539</v>
      </c>
      <c r="D3741" s="891">
        <v>42064</v>
      </c>
      <c r="E3741" s="890">
        <v>3306.45</v>
      </c>
      <c r="F3741" s="889"/>
      <c r="G3741" s="888">
        <v>20</v>
      </c>
      <c r="H3741" s="887">
        <f t="shared" si="222"/>
        <v>6</v>
      </c>
      <c r="I3741" s="887">
        <v>-160.80000000000001</v>
      </c>
      <c r="J3741" s="771">
        <f t="shared" si="223"/>
        <v>1103.07</v>
      </c>
      <c r="K3741" s="887">
        <v>942.27</v>
      </c>
      <c r="L3741" s="772">
        <f t="shared" si="224"/>
        <v>2364.1799999999998</v>
      </c>
    </row>
    <row r="3742" spans="2:12" ht="15.75" x14ac:dyDescent="0.25">
      <c r="B3742" s="893" t="s">
        <v>321</v>
      </c>
      <c r="C3742" s="892" t="s">
        <v>539</v>
      </c>
      <c r="D3742" s="891">
        <v>42064</v>
      </c>
      <c r="E3742" s="890">
        <v>800.92</v>
      </c>
      <c r="F3742" s="889"/>
      <c r="G3742" s="888">
        <v>20</v>
      </c>
      <c r="H3742" s="887">
        <f t="shared" si="222"/>
        <v>6</v>
      </c>
      <c r="I3742" s="887">
        <v>-38.880000000000003</v>
      </c>
      <c r="J3742" s="771">
        <f t="shared" si="223"/>
        <v>265.78000000000003</v>
      </c>
      <c r="K3742" s="887">
        <v>226.9</v>
      </c>
      <c r="L3742" s="772">
        <f t="shared" si="224"/>
        <v>574.02</v>
      </c>
    </row>
    <row r="3743" spans="2:12" ht="15.75" x14ac:dyDescent="0.25">
      <c r="B3743" s="893" t="s">
        <v>321</v>
      </c>
      <c r="C3743" s="892" t="s">
        <v>539</v>
      </c>
      <c r="D3743" s="891">
        <v>42064</v>
      </c>
      <c r="E3743" s="890">
        <v>236.91</v>
      </c>
      <c r="F3743" s="889"/>
      <c r="G3743" s="888">
        <v>20</v>
      </c>
      <c r="H3743" s="887">
        <f t="shared" si="222"/>
        <v>6</v>
      </c>
      <c r="I3743" s="887">
        <v>-11.52</v>
      </c>
      <c r="J3743" s="771">
        <f t="shared" si="223"/>
        <v>83.58</v>
      </c>
      <c r="K3743" s="887">
        <v>72.06</v>
      </c>
      <c r="L3743" s="772">
        <f t="shared" si="224"/>
        <v>164.85</v>
      </c>
    </row>
    <row r="3744" spans="2:12" ht="15.75" x14ac:dyDescent="0.25">
      <c r="B3744" s="893" t="s">
        <v>321</v>
      </c>
      <c r="C3744" s="892" t="s">
        <v>539</v>
      </c>
      <c r="D3744" s="891">
        <v>42064</v>
      </c>
      <c r="E3744" s="890">
        <v>3700.74</v>
      </c>
      <c r="F3744" s="889"/>
      <c r="G3744" s="888">
        <v>20</v>
      </c>
      <c r="H3744" s="887">
        <f t="shared" si="222"/>
        <v>6</v>
      </c>
      <c r="I3744" s="887">
        <v>-180.12</v>
      </c>
      <c r="J3744" s="771">
        <f t="shared" si="223"/>
        <v>1247.3899999999999</v>
      </c>
      <c r="K3744" s="887">
        <v>1067.27</v>
      </c>
      <c r="L3744" s="772">
        <f t="shared" si="224"/>
        <v>2633.47</v>
      </c>
    </row>
    <row r="3745" spans="2:12" ht="15.75" x14ac:dyDescent="0.25">
      <c r="B3745" s="893" t="s">
        <v>321</v>
      </c>
      <c r="C3745" s="892" t="s">
        <v>539</v>
      </c>
      <c r="D3745" s="891">
        <v>42064</v>
      </c>
      <c r="E3745" s="890">
        <v>1309.83</v>
      </c>
      <c r="F3745" s="889"/>
      <c r="G3745" s="888">
        <v>20</v>
      </c>
      <c r="H3745" s="887">
        <f t="shared" si="222"/>
        <v>6</v>
      </c>
      <c r="I3745" s="887">
        <v>-63.480000000000004</v>
      </c>
      <c r="J3745" s="771">
        <f t="shared" si="223"/>
        <v>444.70000000000005</v>
      </c>
      <c r="K3745" s="887">
        <v>381.22</v>
      </c>
      <c r="L3745" s="772">
        <f t="shared" si="224"/>
        <v>928.6099999999999</v>
      </c>
    </row>
    <row r="3746" spans="2:12" ht="15.75" x14ac:dyDescent="0.25">
      <c r="B3746" s="893" t="s">
        <v>321</v>
      </c>
      <c r="C3746" s="892" t="s">
        <v>539</v>
      </c>
      <c r="D3746" s="891">
        <v>42064</v>
      </c>
      <c r="E3746" s="890">
        <v>10858.69</v>
      </c>
      <c r="F3746" s="889"/>
      <c r="G3746" s="888">
        <v>20</v>
      </c>
      <c r="H3746" s="887">
        <f t="shared" si="222"/>
        <v>6</v>
      </c>
      <c r="I3746" s="887">
        <v>-528.72</v>
      </c>
      <c r="J3746" s="771">
        <f t="shared" si="223"/>
        <v>3659.62</v>
      </c>
      <c r="K3746" s="887">
        <v>3130.9</v>
      </c>
      <c r="L3746" s="772">
        <f t="shared" si="224"/>
        <v>7727.7900000000009</v>
      </c>
    </row>
    <row r="3747" spans="2:12" ht="15.75" x14ac:dyDescent="0.25">
      <c r="B3747" s="893" t="s">
        <v>321</v>
      </c>
      <c r="C3747" s="892" t="s">
        <v>539</v>
      </c>
      <c r="D3747" s="891">
        <v>42064</v>
      </c>
      <c r="E3747" s="890">
        <v>620.09</v>
      </c>
      <c r="F3747" s="889"/>
      <c r="G3747" s="888">
        <v>20</v>
      </c>
      <c r="H3747" s="887">
        <f t="shared" si="222"/>
        <v>6</v>
      </c>
      <c r="I3747" s="887">
        <v>-30.240000000000002</v>
      </c>
      <c r="J3747" s="771">
        <f t="shared" si="223"/>
        <v>209.15</v>
      </c>
      <c r="K3747" s="887">
        <v>178.91</v>
      </c>
      <c r="L3747" s="772">
        <f t="shared" si="224"/>
        <v>441.18000000000006</v>
      </c>
    </row>
    <row r="3748" spans="2:12" ht="15.75" x14ac:dyDescent="0.25">
      <c r="B3748" s="893" t="s">
        <v>321</v>
      </c>
      <c r="C3748" s="892" t="s">
        <v>539</v>
      </c>
      <c r="D3748" s="891">
        <v>42064</v>
      </c>
      <c r="E3748" s="890">
        <v>757.79</v>
      </c>
      <c r="F3748" s="889"/>
      <c r="G3748" s="888">
        <v>20</v>
      </c>
      <c r="H3748" s="887">
        <f t="shared" si="222"/>
        <v>6</v>
      </c>
      <c r="I3748" s="887">
        <v>-36.840000000000003</v>
      </c>
      <c r="J3748" s="771">
        <f t="shared" si="223"/>
        <v>253.6</v>
      </c>
      <c r="K3748" s="887">
        <v>216.76</v>
      </c>
      <c r="L3748" s="772">
        <f t="shared" si="224"/>
        <v>541.03</v>
      </c>
    </row>
    <row r="3749" spans="2:12" ht="15.75" x14ac:dyDescent="0.25">
      <c r="B3749" s="893" t="s">
        <v>321</v>
      </c>
      <c r="C3749" s="892" t="s">
        <v>539</v>
      </c>
      <c r="D3749" s="891">
        <v>42064</v>
      </c>
      <c r="E3749" s="890">
        <v>2033.99</v>
      </c>
      <c r="F3749" s="889"/>
      <c r="G3749" s="888">
        <v>20</v>
      </c>
      <c r="H3749" s="887">
        <f t="shared" si="222"/>
        <v>6</v>
      </c>
      <c r="I3749" s="887">
        <v>-98.640000000000015</v>
      </c>
      <c r="J3749" s="771">
        <f t="shared" si="223"/>
        <v>682.76</v>
      </c>
      <c r="K3749" s="887">
        <v>584.12</v>
      </c>
      <c r="L3749" s="772">
        <f t="shared" si="224"/>
        <v>1449.87</v>
      </c>
    </row>
    <row r="3750" spans="2:12" ht="15.75" x14ac:dyDescent="0.25">
      <c r="B3750" s="893" t="s">
        <v>321</v>
      </c>
      <c r="C3750" s="892" t="s">
        <v>539</v>
      </c>
      <c r="D3750" s="891">
        <v>42064</v>
      </c>
      <c r="E3750" s="890">
        <v>26880.1</v>
      </c>
      <c r="F3750" s="889"/>
      <c r="G3750" s="888">
        <v>20</v>
      </c>
      <c r="H3750" s="887">
        <f t="shared" si="222"/>
        <v>6</v>
      </c>
      <c r="I3750" s="887">
        <v>-1309.08</v>
      </c>
      <c r="J3750" s="771">
        <f t="shared" si="223"/>
        <v>9055.52</v>
      </c>
      <c r="K3750" s="887">
        <v>7746.44</v>
      </c>
      <c r="L3750" s="772">
        <f t="shared" si="224"/>
        <v>19133.66</v>
      </c>
    </row>
    <row r="3751" spans="2:12" ht="15.75" x14ac:dyDescent="0.25">
      <c r="B3751" s="893" t="s">
        <v>321</v>
      </c>
      <c r="C3751" s="892" t="s">
        <v>539</v>
      </c>
      <c r="D3751" s="891">
        <v>42064</v>
      </c>
      <c r="E3751" s="890">
        <v>312.77999999999997</v>
      </c>
      <c r="F3751" s="889"/>
      <c r="G3751" s="888">
        <v>20</v>
      </c>
      <c r="H3751" s="887">
        <f t="shared" si="222"/>
        <v>6</v>
      </c>
      <c r="I3751" s="887">
        <v>-15.120000000000001</v>
      </c>
      <c r="J3751" s="771">
        <f t="shared" si="223"/>
        <v>104.73</v>
      </c>
      <c r="K3751" s="887">
        <v>89.61</v>
      </c>
      <c r="L3751" s="772">
        <f t="shared" si="224"/>
        <v>223.16999999999996</v>
      </c>
    </row>
    <row r="3752" spans="2:12" ht="15.75" x14ac:dyDescent="0.25">
      <c r="B3752" s="893" t="s">
        <v>321</v>
      </c>
      <c r="C3752" s="892" t="s">
        <v>539</v>
      </c>
      <c r="D3752" s="891">
        <v>42064</v>
      </c>
      <c r="E3752" s="890">
        <v>2679.4</v>
      </c>
      <c r="F3752" s="889"/>
      <c r="G3752" s="888">
        <v>20</v>
      </c>
      <c r="H3752" s="887">
        <f t="shared" si="222"/>
        <v>6</v>
      </c>
      <c r="I3752" s="887">
        <v>-130.92000000000002</v>
      </c>
      <c r="J3752" s="771">
        <f t="shared" si="223"/>
        <v>896.36000000000013</v>
      </c>
      <c r="K3752" s="887">
        <v>765.44</v>
      </c>
      <c r="L3752" s="772">
        <f t="shared" si="224"/>
        <v>1913.96</v>
      </c>
    </row>
    <row r="3753" spans="2:12" ht="15.75" x14ac:dyDescent="0.25">
      <c r="B3753" s="893" t="s">
        <v>321</v>
      </c>
      <c r="C3753" s="892" t="s">
        <v>539</v>
      </c>
      <c r="D3753" s="891">
        <v>42064</v>
      </c>
      <c r="E3753" s="890">
        <v>257.3</v>
      </c>
      <c r="F3753" s="889"/>
      <c r="G3753" s="888">
        <v>20</v>
      </c>
      <c r="H3753" s="887">
        <f t="shared" si="222"/>
        <v>6</v>
      </c>
      <c r="I3753" s="887">
        <v>-12.48</v>
      </c>
      <c r="J3753" s="771">
        <f t="shared" si="223"/>
        <v>85.31</v>
      </c>
      <c r="K3753" s="887">
        <v>72.83</v>
      </c>
      <c r="L3753" s="772">
        <f t="shared" si="224"/>
        <v>184.47000000000003</v>
      </c>
    </row>
    <row r="3754" spans="2:12" ht="15.75" x14ac:dyDescent="0.25">
      <c r="B3754" s="893" t="s">
        <v>321</v>
      </c>
      <c r="C3754" s="892" t="s">
        <v>539</v>
      </c>
      <c r="D3754" s="891">
        <v>42064</v>
      </c>
      <c r="E3754" s="890">
        <v>191.47</v>
      </c>
      <c r="F3754" s="889"/>
      <c r="G3754" s="888">
        <v>20</v>
      </c>
      <c r="H3754" s="887">
        <f t="shared" si="222"/>
        <v>6</v>
      </c>
      <c r="I3754" s="887">
        <v>-9.36</v>
      </c>
      <c r="J3754" s="771">
        <f t="shared" si="223"/>
        <v>64.89</v>
      </c>
      <c r="K3754" s="887">
        <v>55.53</v>
      </c>
      <c r="L3754" s="772">
        <f t="shared" si="224"/>
        <v>135.94</v>
      </c>
    </row>
    <row r="3755" spans="2:12" ht="15.75" x14ac:dyDescent="0.25">
      <c r="B3755" s="893" t="s">
        <v>321</v>
      </c>
      <c r="C3755" s="892" t="s">
        <v>539</v>
      </c>
      <c r="D3755" s="891">
        <v>42156</v>
      </c>
      <c r="E3755" s="890">
        <v>506.96</v>
      </c>
      <c r="F3755" s="889"/>
      <c r="G3755" s="888">
        <v>20</v>
      </c>
      <c r="H3755" s="887">
        <f t="shared" si="222"/>
        <v>6</v>
      </c>
      <c r="I3755" s="887">
        <v>-24.72</v>
      </c>
      <c r="J3755" s="771">
        <f t="shared" si="223"/>
        <v>170.85999999999999</v>
      </c>
      <c r="K3755" s="887">
        <v>146.13999999999999</v>
      </c>
      <c r="L3755" s="772">
        <f t="shared" si="224"/>
        <v>360.82</v>
      </c>
    </row>
    <row r="3756" spans="2:12" ht="15.75" x14ac:dyDescent="0.25">
      <c r="B3756" s="893" t="s">
        <v>321</v>
      </c>
      <c r="C3756" s="892" t="s">
        <v>539</v>
      </c>
      <c r="D3756" s="891">
        <v>42156</v>
      </c>
      <c r="E3756" s="890">
        <v>1089.3800000000001</v>
      </c>
      <c r="F3756" s="889"/>
      <c r="G3756" s="888">
        <v>20</v>
      </c>
      <c r="H3756" s="887">
        <f t="shared" si="222"/>
        <v>6</v>
      </c>
      <c r="I3756" s="887">
        <v>-52.800000000000004</v>
      </c>
      <c r="J3756" s="771">
        <f t="shared" si="223"/>
        <v>356.54</v>
      </c>
      <c r="K3756" s="887">
        <v>303.74</v>
      </c>
      <c r="L3756" s="772">
        <f t="shared" si="224"/>
        <v>785.6400000000001</v>
      </c>
    </row>
    <row r="3757" spans="2:12" ht="15.75" x14ac:dyDescent="0.25">
      <c r="B3757" s="893" t="s">
        <v>321</v>
      </c>
      <c r="C3757" s="892" t="s">
        <v>539</v>
      </c>
      <c r="D3757" s="891">
        <v>42156</v>
      </c>
      <c r="E3757" s="890">
        <v>729.21</v>
      </c>
      <c r="F3757" s="889"/>
      <c r="G3757" s="888">
        <v>20</v>
      </c>
      <c r="H3757" s="887">
        <f t="shared" si="222"/>
        <v>6</v>
      </c>
      <c r="I3757" s="887">
        <v>-35.519999999999996</v>
      </c>
      <c r="J3757" s="771">
        <f t="shared" si="223"/>
        <v>236.20999999999998</v>
      </c>
      <c r="K3757" s="887">
        <v>200.69</v>
      </c>
      <c r="L3757" s="772">
        <f t="shared" si="224"/>
        <v>528.52</v>
      </c>
    </row>
    <row r="3758" spans="2:12" ht="15.75" x14ac:dyDescent="0.25">
      <c r="B3758" s="893" t="s">
        <v>321</v>
      </c>
      <c r="C3758" s="892" t="s">
        <v>539</v>
      </c>
      <c r="D3758" s="891">
        <v>42156</v>
      </c>
      <c r="E3758" s="890">
        <v>255.98</v>
      </c>
      <c r="F3758" s="889"/>
      <c r="G3758" s="888">
        <v>20</v>
      </c>
      <c r="H3758" s="887">
        <f t="shared" si="222"/>
        <v>6</v>
      </c>
      <c r="I3758" s="887">
        <v>-12.48</v>
      </c>
      <c r="J3758" s="771">
        <f t="shared" si="223"/>
        <v>81.73</v>
      </c>
      <c r="K3758" s="887">
        <v>69.25</v>
      </c>
      <c r="L3758" s="772">
        <f t="shared" si="224"/>
        <v>186.73</v>
      </c>
    </row>
    <row r="3759" spans="2:12" ht="15.75" x14ac:dyDescent="0.25">
      <c r="B3759" s="893" t="s">
        <v>321</v>
      </c>
      <c r="C3759" s="892" t="s">
        <v>539</v>
      </c>
      <c r="D3759" s="891">
        <v>42156</v>
      </c>
      <c r="E3759" s="890">
        <v>232.65</v>
      </c>
      <c r="F3759" s="889"/>
      <c r="G3759" s="888">
        <v>20</v>
      </c>
      <c r="H3759" s="887">
        <f t="shared" si="222"/>
        <v>6</v>
      </c>
      <c r="I3759" s="887">
        <v>-11.280000000000001</v>
      </c>
      <c r="J3759" s="771">
        <f t="shared" si="223"/>
        <v>74.259999999999991</v>
      </c>
      <c r="K3759" s="887">
        <v>62.98</v>
      </c>
      <c r="L3759" s="772">
        <f t="shared" si="224"/>
        <v>169.67000000000002</v>
      </c>
    </row>
    <row r="3760" spans="2:12" ht="15.75" x14ac:dyDescent="0.25">
      <c r="B3760" s="893" t="s">
        <v>321</v>
      </c>
      <c r="C3760" s="892" t="s">
        <v>539</v>
      </c>
      <c r="D3760" s="891">
        <v>42156</v>
      </c>
      <c r="E3760" s="890">
        <v>255.98</v>
      </c>
      <c r="F3760" s="889"/>
      <c r="G3760" s="888">
        <v>20</v>
      </c>
      <c r="H3760" s="887">
        <f t="shared" si="222"/>
        <v>6</v>
      </c>
      <c r="I3760" s="887">
        <v>-12.48</v>
      </c>
      <c r="J3760" s="771">
        <f t="shared" si="223"/>
        <v>81.73</v>
      </c>
      <c r="K3760" s="887">
        <v>69.25</v>
      </c>
      <c r="L3760" s="772">
        <f t="shared" si="224"/>
        <v>186.73</v>
      </c>
    </row>
    <row r="3761" spans="2:12" ht="15.75" x14ac:dyDescent="0.25">
      <c r="B3761" s="893" t="s">
        <v>321</v>
      </c>
      <c r="C3761" s="892" t="s">
        <v>539</v>
      </c>
      <c r="D3761" s="891">
        <v>42156</v>
      </c>
      <c r="E3761" s="890">
        <v>402.04</v>
      </c>
      <c r="F3761" s="889"/>
      <c r="G3761" s="888">
        <v>20</v>
      </c>
      <c r="H3761" s="887">
        <f t="shared" si="222"/>
        <v>6</v>
      </c>
      <c r="I3761" s="887">
        <v>-19.68</v>
      </c>
      <c r="J3761" s="771">
        <f t="shared" si="223"/>
        <v>134.47999999999999</v>
      </c>
      <c r="K3761" s="887">
        <v>114.8</v>
      </c>
      <c r="L3761" s="772">
        <f t="shared" si="224"/>
        <v>287.24</v>
      </c>
    </row>
    <row r="3762" spans="2:12" ht="15.75" x14ac:dyDescent="0.25">
      <c r="B3762" s="893" t="s">
        <v>321</v>
      </c>
      <c r="C3762" s="892" t="s">
        <v>539</v>
      </c>
      <c r="D3762" s="891">
        <v>42156</v>
      </c>
      <c r="E3762" s="890">
        <v>1215.98</v>
      </c>
      <c r="F3762" s="889"/>
      <c r="G3762" s="888">
        <v>20</v>
      </c>
      <c r="H3762" s="887">
        <f t="shared" si="222"/>
        <v>6</v>
      </c>
      <c r="I3762" s="887">
        <v>-59.64</v>
      </c>
      <c r="J3762" s="771">
        <f t="shared" si="223"/>
        <v>404.18</v>
      </c>
      <c r="K3762" s="887">
        <v>344.54</v>
      </c>
      <c r="L3762" s="772">
        <f t="shared" si="224"/>
        <v>871.44</v>
      </c>
    </row>
    <row r="3763" spans="2:12" ht="15.75" x14ac:dyDescent="0.25">
      <c r="B3763" s="893" t="s">
        <v>321</v>
      </c>
      <c r="C3763" s="892" t="s">
        <v>539</v>
      </c>
      <c r="D3763" s="891">
        <v>42156</v>
      </c>
      <c r="E3763" s="890">
        <v>266.14</v>
      </c>
      <c r="F3763" s="889"/>
      <c r="G3763" s="888">
        <v>20</v>
      </c>
      <c r="H3763" s="887">
        <f t="shared" si="222"/>
        <v>6</v>
      </c>
      <c r="I3763" s="887">
        <v>-12.96</v>
      </c>
      <c r="J3763" s="771">
        <f t="shared" si="223"/>
        <v>87.28</v>
      </c>
      <c r="K3763" s="887">
        <v>74.319999999999993</v>
      </c>
      <c r="L3763" s="772">
        <f t="shared" si="224"/>
        <v>191.82</v>
      </c>
    </row>
    <row r="3764" spans="2:12" ht="15.75" x14ac:dyDescent="0.25">
      <c r="B3764" s="893" t="s">
        <v>321</v>
      </c>
      <c r="C3764" s="892" t="s">
        <v>539</v>
      </c>
      <c r="D3764" s="891">
        <v>42156</v>
      </c>
      <c r="E3764" s="890">
        <v>483.67</v>
      </c>
      <c r="F3764" s="889"/>
      <c r="G3764" s="888">
        <v>20</v>
      </c>
      <c r="H3764" s="887">
        <f t="shared" si="222"/>
        <v>6</v>
      </c>
      <c r="I3764" s="887">
        <v>-23.4</v>
      </c>
      <c r="J3764" s="771">
        <f t="shared" si="223"/>
        <v>158.25</v>
      </c>
      <c r="K3764" s="887">
        <v>134.85</v>
      </c>
      <c r="L3764" s="772">
        <f t="shared" si="224"/>
        <v>348.82000000000005</v>
      </c>
    </row>
    <row r="3765" spans="2:12" ht="15.75" x14ac:dyDescent="0.25">
      <c r="B3765" s="893" t="s">
        <v>321</v>
      </c>
      <c r="C3765" s="892" t="s">
        <v>539</v>
      </c>
      <c r="D3765" s="891">
        <v>42156</v>
      </c>
      <c r="E3765" s="890">
        <v>255.98</v>
      </c>
      <c r="F3765" s="889"/>
      <c r="G3765" s="888">
        <v>20</v>
      </c>
      <c r="H3765" s="887">
        <f t="shared" si="222"/>
        <v>6</v>
      </c>
      <c r="I3765" s="887">
        <v>-12.48</v>
      </c>
      <c r="J3765" s="771">
        <f t="shared" si="223"/>
        <v>81.73</v>
      </c>
      <c r="K3765" s="887">
        <v>69.25</v>
      </c>
      <c r="L3765" s="772">
        <f t="shared" si="224"/>
        <v>186.73</v>
      </c>
    </row>
    <row r="3766" spans="2:12" ht="15.75" x14ac:dyDescent="0.25">
      <c r="B3766" s="893" t="s">
        <v>321</v>
      </c>
      <c r="C3766" s="892" t="s">
        <v>539</v>
      </c>
      <c r="D3766" s="891">
        <v>42156</v>
      </c>
      <c r="E3766" s="890">
        <v>248.09</v>
      </c>
      <c r="F3766" s="889"/>
      <c r="G3766" s="888">
        <v>20</v>
      </c>
      <c r="H3766" s="887">
        <f t="shared" si="222"/>
        <v>6</v>
      </c>
      <c r="I3766" s="887">
        <v>-12.120000000000001</v>
      </c>
      <c r="J3766" s="771">
        <f t="shared" si="223"/>
        <v>81.81</v>
      </c>
      <c r="K3766" s="887">
        <v>69.69</v>
      </c>
      <c r="L3766" s="772">
        <f t="shared" si="224"/>
        <v>178.4</v>
      </c>
    </row>
    <row r="3767" spans="2:12" ht="15.75" x14ac:dyDescent="0.25">
      <c r="B3767" s="893" t="s">
        <v>321</v>
      </c>
      <c r="C3767" s="892" t="s">
        <v>539</v>
      </c>
      <c r="D3767" s="891">
        <v>42156</v>
      </c>
      <c r="E3767" s="890">
        <v>10725.31</v>
      </c>
      <c r="F3767" s="889"/>
      <c r="G3767" s="888">
        <v>20</v>
      </c>
      <c r="H3767" s="887">
        <f t="shared" si="222"/>
        <v>6</v>
      </c>
      <c r="I3767" s="887">
        <v>-527.88</v>
      </c>
      <c r="J3767" s="771">
        <f t="shared" si="223"/>
        <v>3541.17</v>
      </c>
      <c r="K3767" s="887">
        <v>3013.29</v>
      </c>
      <c r="L3767" s="772">
        <f t="shared" si="224"/>
        <v>7712.0199999999995</v>
      </c>
    </row>
    <row r="3768" spans="2:12" ht="15.75" x14ac:dyDescent="0.25">
      <c r="B3768" s="893" t="s">
        <v>321</v>
      </c>
      <c r="C3768" s="892" t="s">
        <v>539</v>
      </c>
      <c r="D3768" s="891">
        <v>42156</v>
      </c>
      <c r="E3768" s="890">
        <v>1131.97</v>
      </c>
      <c r="F3768" s="889"/>
      <c r="G3768" s="888">
        <v>20</v>
      </c>
      <c r="H3768" s="887">
        <f t="shared" si="222"/>
        <v>6</v>
      </c>
      <c r="I3768" s="887">
        <v>-55.320000000000007</v>
      </c>
      <c r="J3768" s="771">
        <f t="shared" si="223"/>
        <v>373.40999999999997</v>
      </c>
      <c r="K3768" s="887">
        <v>318.08999999999997</v>
      </c>
      <c r="L3768" s="772">
        <f t="shared" si="224"/>
        <v>813.88000000000011</v>
      </c>
    </row>
    <row r="3769" spans="2:12" ht="15.75" x14ac:dyDescent="0.25">
      <c r="B3769" s="893" t="s">
        <v>321</v>
      </c>
      <c r="C3769" s="892" t="s">
        <v>539</v>
      </c>
      <c r="D3769" s="891">
        <v>42156</v>
      </c>
      <c r="E3769" s="890">
        <v>399.46</v>
      </c>
      <c r="F3769" s="889"/>
      <c r="G3769" s="888">
        <v>20</v>
      </c>
      <c r="H3769" s="887">
        <f t="shared" si="222"/>
        <v>6</v>
      </c>
      <c r="I3769" s="887">
        <v>-19.440000000000001</v>
      </c>
      <c r="J3769" s="771">
        <f t="shared" si="223"/>
        <v>132.87</v>
      </c>
      <c r="K3769" s="887">
        <v>113.43</v>
      </c>
      <c r="L3769" s="772">
        <f t="shared" si="224"/>
        <v>286.02999999999997</v>
      </c>
    </row>
    <row r="3770" spans="2:12" ht="15.75" x14ac:dyDescent="0.25">
      <c r="B3770" s="893" t="s">
        <v>321</v>
      </c>
      <c r="C3770" s="892" t="s">
        <v>539</v>
      </c>
      <c r="D3770" s="891">
        <v>42156</v>
      </c>
      <c r="E3770" s="890">
        <v>279.87</v>
      </c>
      <c r="F3770" s="889"/>
      <c r="G3770" s="888">
        <v>20</v>
      </c>
      <c r="H3770" s="887">
        <f t="shared" si="222"/>
        <v>6</v>
      </c>
      <c r="I3770" s="887">
        <v>-13.560000000000002</v>
      </c>
      <c r="J3770" s="771">
        <f t="shared" si="223"/>
        <v>91.570000000000007</v>
      </c>
      <c r="K3770" s="887">
        <v>78.010000000000005</v>
      </c>
      <c r="L3770" s="772">
        <f t="shared" si="224"/>
        <v>201.86</v>
      </c>
    </row>
    <row r="3771" spans="2:12" ht="15.75" x14ac:dyDescent="0.25">
      <c r="B3771" s="893" t="s">
        <v>321</v>
      </c>
      <c r="C3771" s="892" t="s">
        <v>539</v>
      </c>
      <c r="D3771" s="891">
        <v>42156</v>
      </c>
      <c r="E3771" s="890">
        <v>1611.44</v>
      </c>
      <c r="F3771" s="889"/>
      <c r="G3771" s="888">
        <v>20</v>
      </c>
      <c r="H3771" s="887">
        <f t="shared" si="222"/>
        <v>6</v>
      </c>
      <c r="I3771" s="887">
        <v>-78.960000000000008</v>
      </c>
      <c r="J3771" s="771">
        <f t="shared" si="223"/>
        <v>529.19000000000005</v>
      </c>
      <c r="K3771" s="887">
        <v>450.23</v>
      </c>
      <c r="L3771" s="772">
        <f t="shared" si="224"/>
        <v>1161.21</v>
      </c>
    </row>
    <row r="3772" spans="2:12" ht="15.75" x14ac:dyDescent="0.25">
      <c r="B3772" s="893" t="s">
        <v>321</v>
      </c>
      <c r="C3772" s="892" t="s">
        <v>539</v>
      </c>
      <c r="D3772" s="891">
        <v>42156</v>
      </c>
      <c r="E3772" s="890">
        <v>635.71</v>
      </c>
      <c r="F3772" s="889"/>
      <c r="G3772" s="888">
        <v>20</v>
      </c>
      <c r="H3772" s="887">
        <f t="shared" si="222"/>
        <v>6</v>
      </c>
      <c r="I3772" s="887">
        <v>-30.96</v>
      </c>
      <c r="J3772" s="771">
        <f t="shared" si="223"/>
        <v>205.56</v>
      </c>
      <c r="K3772" s="887">
        <v>174.6</v>
      </c>
      <c r="L3772" s="772">
        <f t="shared" si="224"/>
        <v>461.11</v>
      </c>
    </row>
    <row r="3773" spans="2:12" ht="15.75" x14ac:dyDescent="0.25">
      <c r="B3773" s="893" t="s">
        <v>321</v>
      </c>
      <c r="C3773" s="892" t="s">
        <v>539</v>
      </c>
      <c r="D3773" s="891">
        <v>42156</v>
      </c>
      <c r="E3773" s="890">
        <v>257.31</v>
      </c>
      <c r="F3773" s="889"/>
      <c r="G3773" s="888">
        <v>20</v>
      </c>
      <c r="H3773" s="887">
        <f t="shared" si="222"/>
        <v>6</v>
      </c>
      <c r="I3773" s="887">
        <v>-12.48</v>
      </c>
      <c r="J3773" s="771">
        <f t="shared" si="223"/>
        <v>83.2</v>
      </c>
      <c r="K3773" s="887">
        <v>70.72</v>
      </c>
      <c r="L3773" s="772">
        <f t="shared" si="224"/>
        <v>186.59</v>
      </c>
    </row>
    <row r="3774" spans="2:12" ht="15.75" x14ac:dyDescent="0.25">
      <c r="B3774" s="893" t="s">
        <v>321</v>
      </c>
      <c r="C3774" s="892" t="s">
        <v>539</v>
      </c>
      <c r="D3774" s="891">
        <v>42156</v>
      </c>
      <c r="E3774" s="890">
        <v>3042.23</v>
      </c>
      <c r="F3774" s="889"/>
      <c r="G3774" s="888">
        <v>20</v>
      </c>
      <c r="H3774" s="887">
        <f t="shared" si="222"/>
        <v>6</v>
      </c>
      <c r="I3774" s="887">
        <v>-149.52000000000001</v>
      </c>
      <c r="J3774" s="771">
        <f t="shared" si="223"/>
        <v>1006.64</v>
      </c>
      <c r="K3774" s="887">
        <v>857.12</v>
      </c>
      <c r="L3774" s="772">
        <f t="shared" si="224"/>
        <v>2185.11</v>
      </c>
    </row>
    <row r="3775" spans="2:12" ht="15.75" x14ac:dyDescent="0.25">
      <c r="B3775" s="893" t="s">
        <v>321</v>
      </c>
      <c r="C3775" s="892" t="s">
        <v>539</v>
      </c>
      <c r="D3775" s="891">
        <v>42156</v>
      </c>
      <c r="E3775" s="890">
        <v>19820.22</v>
      </c>
      <c r="F3775" s="889"/>
      <c r="G3775" s="888">
        <v>20</v>
      </c>
      <c r="H3775" s="887">
        <f t="shared" si="222"/>
        <v>6</v>
      </c>
      <c r="I3775" s="887">
        <v>-978.36</v>
      </c>
      <c r="J3775" s="771">
        <f t="shared" si="223"/>
        <v>6507.7199999999993</v>
      </c>
      <c r="K3775" s="887">
        <v>5529.36</v>
      </c>
      <c r="L3775" s="772">
        <f t="shared" si="224"/>
        <v>14290.86</v>
      </c>
    </row>
    <row r="3776" spans="2:12" ht="15.75" x14ac:dyDescent="0.25">
      <c r="B3776" s="893" t="s">
        <v>321</v>
      </c>
      <c r="C3776" s="892" t="s">
        <v>539</v>
      </c>
      <c r="D3776" s="891">
        <v>42156</v>
      </c>
      <c r="E3776" s="890">
        <v>1276.56</v>
      </c>
      <c r="F3776" s="889"/>
      <c r="G3776" s="888">
        <v>20</v>
      </c>
      <c r="H3776" s="887">
        <f t="shared" si="222"/>
        <v>6</v>
      </c>
      <c r="I3776" s="887">
        <v>-62.28</v>
      </c>
      <c r="J3776" s="771">
        <f t="shared" si="223"/>
        <v>412.97</v>
      </c>
      <c r="K3776" s="887">
        <v>350.69</v>
      </c>
      <c r="L3776" s="772">
        <f t="shared" si="224"/>
        <v>925.86999999999989</v>
      </c>
    </row>
    <row r="3777" spans="2:12" ht="15.75" x14ac:dyDescent="0.25">
      <c r="B3777" s="893" t="s">
        <v>321</v>
      </c>
      <c r="C3777" s="892" t="s">
        <v>539</v>
      </c>
      <c r="D3777" s="891">
        <v>42156</v>
      </c>
      <c r="E3777" s="890">
        <v>928.05</v>
      </c>
      <c r="F3777" s="889"/>
      <c r="G3777" s="888">
        <v>20</v>
      </c>
      <c r="H3777" s="887">
        <f t="shared" si="222"/>
        <v>6</v>
      </c>
      <c r="I3777" s="887">
        <v>-45.120000000000005</v>
      </c>
      <c r="J3777" s="771">
        <f t="shared" si="223"/>
        <v>299.44</v>
      </c>
      <c r="K3777" s="887">
        <v>254.32</v>
      </c>
      <c r="L3777" s="772">
        <f t="shared" si="224"/>
        <v>673.73</v>
      </c>
    </row>
    <row r="3778" spans="2:12" ht="15.75" x14ac:dyDescent="0.25">
      <c r="B3778" s="893" t="s">
        <v>321</v>
      </c>
      <c r="C3778" s="892" t="s">
        <v>539</v>
      </c>
      <c r="D3778" s="891">
        <v>42156</v>
      </c>
      <c r="E3778" s="890">
        <v>304</v>
      </c>
      <c r="F3778" s="889"/>
      <c r="G3778" s="888">
        <v>20</v>
      </c>
      <c r="H3778" s="887">
        <f t="shared" si="222"/>
        <v>6</v>
      </c>
      <c r="I3778" s="887">
        <v>-15</v>
      </c>
      <c r="J3778" s="771">
        <f t="shared" si="223"/>
        <v>100.72</v>
      </c>
      <c r="K3778" s="887">
        <v>85.72</v>
      </c>
      <c r="L3778" s="772">
        <f t="shared" si="224"/>
        <v>218.28</v>
      </c>
    </row>
    <row r="3779" spans="2:12" ht="15.75" x14ac:dyDescent="0.25">
      <c r="B3779" s="893" t="s">
        <v>321</v>
      </c>
      <c r="C3779" s="892" t="s">
        <v>539</v>
      </c>
      <c r="D3779" s="891">
        <v>42248</v>
      </c>
      <c r="E3779" s="890">
        <v>201.2</v>
      </c>
      <c r="F3779" s="889"/>
      <c r="G3779" s="888">
        <v>20</v>
      </c>
      <c r="H3779" s="887">
        <f t="shared" si="222"/>
        <v>6</v>
      </c>
      <c r="I3779" s="887">
        <v>-10.08</v>
      </c>
      <c r="J3779" s="771">
        <f t="shared" si="223"/>
        <v>64.760000000000005</v>
      </c>
      <c r="K3779" s="887">
        <v>54.68</v>
      </c>
      <c r="L3779" s="772">
        <f t="shared" si="224"/>
        <v>146.51999999999998</v>
      </c>
    </row>
    <row r="3780" spans="2:12" ht="15.75" x14ac:dyDescent="0.25">
      <c r="B3780" s="893" t="s">
        <v>321</v>
      </c>
      <c r="C3780" s="892" t="s">
        <v>539</v>
      </c>
      <c r="D3780" s="891">
        <v>42248</v>
      </c>
      <c r="E3780" s="890">
        <v>632.64</v>
      </c>
      <c r="F3780" s="889"/>
      <c r="G3780" s="888">
        <v>20</v>
      </c>
      <c r="H3780" s="887">
        <f t="shared" si="222"/>
        <v>6</v>
      </c>
      <c r="I3780" s="887">
        <v>-30.72</v>
      </c>
      <c r="J3780" s="771">
        <f t="shared" si="223"/>
        <v>196.37</v>
      </c>
      <c r="K3780" s="887">
        <v>165.65</v>
      </c>
      <c r="L3780" s="772">
        <f t="shared" si="224"/>
        <v>466.99</v>
      </c>
    </row>
    <row r="3781" spans="2:12" ht="15.75" x14ac:dyDescent="0.25">
      <c r="B3781" s="893" t="s">
        <v>321</v>
      </c>
      <c r="C3781" s="892" t="s">
        <v>539</v>
      </c>
      <c r="D3781" s="891">
        <v>42248</v>
      </c>
      <c r="E3781" s="890">
        <v>135.16</v>
      </c>
      <c r="F3781" s="889"/>
      <c r="G3781" s="888">
        <v>20</v>
      </c>
      <c r="H3781" s="887">
        <f t="shared" si="222"/>
        <v>6</v>
      </c>
      <c r="I3781" s="887">
        <v>-6.6000000000000005</v>
      </c>
      <c r="J3781" s="771">
        <f t="shared" si="223"/>
        <v>42.9</v>
      </c>
      <c r="K3781" s="887">
        <v>36.299999999999997</v>
      </c>
      <c r="L3781" s="772">
        <f t="shared" si="224"/>
        <v>98.86</v>
      </c>
    </row>
    <row r="3782" spans="2:12" ht="15.75" x14ac:dyDescent="0.25">
      <c r="B3782" s="893" t="s">
        <v>321</v>
      </c>
      <c r="C3782" s="892" t="s">
        <v>539</v>
      </c>
      <c r="D3782" s="891">
        <v>42248</v>
      </c>
      <c r="E3782" s="890">
        <v>90.65</v>
      </c>
      <c r="F3782" s="889"/>
      <c r="G3782" s="888">
        <v>20</v>
      </c>
      <c r="H3782" s="887">
        <f t="shared" si="222"/>
        <v>6</v>
      </c>
      <c r="I3782" s="887">
        <v>-4.32</v>
      </c>
      <c r="J3782" s="771">
        <f t="shared" si="223"/>
        <v>29.830000000000002</v>
      </c>
      <c r="K3782" s="887">
        <v>25.51</v>
      </c>
      <c r="L3782" s="772">
        <f t="shared" si="224"/>
        <v>65.14</v>
      </c>
    </row>
    <row r="3783" spans="2:12" ht="15.75" x14ac:dyDescent="0.25">
      <c r="B3783" s="893" t="s">
        <v>321</v>
      </c>
      <c r="C3783" s="892" t="s">
        <v>539</v>
      </c>
      <c r="D3783" s="891">
        <v>42248</v>
      </c>
      <c r="E3783" s="890">
        <v>398.06</v>
      </c>
      <c r="F3783" s="889"/>
      <c r="G3783" s="888">
        <v>20</v>
      </c>
      <c r="H3783" s="887">
        <f t="shared" si="222"/>
        <v>6</v>
      </c>
      <c r="I3783" s="887">
        <v>-19.8</v>
      </c>
      <c r="J3783" s="771">
        <f t="shared" si="223"/>
        <v>128.70000000000002</v>
      </c>
      <c r="K3783" s="887">
        <v>108.9</v>
      </c>
      <c r="L3783" s="772">
        <f t="shared" si="224"/>
        <v>289.15999999999997</v>
      </c>
    </row>
    <row r="3784" spans="2:12" ht="15.75" x14ac:dyDescent="0.25">
      <c r="B3784" s="893" t="s">
        <v>321</v>
      </c>
      <c r="C3784" s="892" t="s">
        <v>539</v>
      </c>
      <c r="D3784" s="891">
        <v>42248</v>
      </c>
      <c r="E3784" s="890">
        <v>317.45999999999998</v>
      </c>
      <c r="F3784" s="889"/>
      <c r="G3784" s="888">
        <v>20</v>
      </c>
      <c r="H3784" s="887">
        <f t="shared" ref="H3784:H3847" si="225">IF(E3784&lt;&gt;"",IF((TestEOY-D3784)/365&gt;G3784,G3784,ROUNDUP(((TestEOY-D3784)/365),0)),"")</f>
        <v>6</v>
      </c>
      <c r="I3784" s="887">
        <v>-15.36</v>
      </c>
      <c r="J3784" s="771">
        <f t="shared" ref="J3784:J3847" si="226">K3784-I3784</f>
        <v>99.84</v>
      </c>
      <c r="K3784" s="887">
        <v>84.48</v>
      </c>
      <c r="L3784" s="772">
        <f t="shared" ref="L3784:L3847" si="227">IFERROR(IF(K3784&gt;E3784,0,(+E3784-K3784))-F3784,"")</f>
        <v>232.97999999999996</v>
      </c>
    </row>
    <row r="3785" spans="2:12" ht="15.75" x14ac:dyDescent="0.25">
      <c r="B3785" s="893" t="s">
        <v>321</v>
      </c>
      <c r="C3785" s="892" t="s">
        <v>539</v>
      </c>
      <c r="D3785" s="891">
        <v>42248</v>
      </c>
      <c r="E3785" s="890">
        <v>203.98</v>
      </c>
      <c r="F3785" s="889"/>
      <c r="G3785" s="888">
        <v>20</v>
      </c>
      <c r="H3785" s="887">
        <f t="shared" si="225"/>
        <v>6</v>
      </c>
      <c r="I3785" s="887">
        <v>-9.84</v>
      </c>
      <c r="J3785" s="771">
        <f t="shared" si="226"/>
        <v>65.8</v>
      </c>
      <c r="K3785" s="887">
        <v>55.96</v>
      </c>
      <c r="L3785" s="772">
        <f t="shared" si="227"/>
        <v>148.01999999999998</v>
      </c>
    </row>
    <row r="3786" spans="2:12" ht="15.75" x14ac:dyDescent="0.25">
      <c r="B3786" s="893" t="s">
        <v>321</v>
      </c>
      <c r="C3786" s="892" t="s">
        <v>539</v>
      </c>
      <c r="D3786" s="891">
        <v>42248</v>
      </c>
      <c r="E3786" s="890">
        <v>1944.37</v>
      </c>
      <c r="F3786" s="889"/>
      <c r="G3786" s="888">
        <v>20</v>
      </c>
      <c r="H3786" s="887">
        <f t="shared" si="225"/>
        <v>6</v>
      </c>
      <c r="I3786" s="887">
        <v>-97.08</v>
      </c>
      <c r="J3786" s="771">
        <f t="shared" si="226"/>
        <v>624.19000000000005</v>
      </c>
      <c r="K3786" s="887">
        <v>527.11</v>
      </c>
      <c r="L3786" s="772">
        <f t="shared" si="227"/>
        <v>1417.2599999999998</v>
      </c>
    </row>
    <row r="3787" spans="2:12" ht="15.75" x14ac:dyDescent="0.25">
      <c r="B3787" s="893" t="s">
        <v>321</v>
      </c>
      <c r="C3787" s="892" t="s">
        <v>539</v>
      </c>
      <c r="D3787" s="891">
        <v>42248</v>
      </c>
      <c r="E3787" s="890">
        <v>885.15</v>
      </c>
      <c r="F3787" s="889"/>
      <c r="G3787" s="888">
        <v>20</v>
      </c>
      <c r="H3787" s="887">
        <f t="shared" si="225"/>
        <v>6</v>
      </c>
      <c r="I3787" s="887">
        <v>-43.08</v>
      </c>
      <c r="J3787" s="771">
        <f t="shared" si="226"/>
        <v>287.58</v>
      </c>
      <c r="K3787" s="887">
        <v>244.5</v>
      </c>
      <c r="L3787" s="772">
        <f t="shared" si="227"/>
        <v>640.65</v>
      </c>
    </row>
    <row r="3788" spans="2:12" ht="15.75" x14ac:dyDescent="0.25">
      <c r="B3788" s="893" t="s">
        <v>321</v>
      </c>
      <c r="C3788" s="892" t="s">
        <v>539</v>
      </c>
      <c r="D3788" s="891">
        <v>42248</v>
      </c>
      <c r="E3788" s="890">
        <v>231.26</v>
      </c>
      <c r="F3788" s="889"/>
      <c r="G3788" s="888">
        <v>20</v>
      </c>
      <c r="H3788" s="887">
        <f t="shared" si="225"/>
        <v>6</v>
      </c>
      <c r="I3788" s="887">
        <v>-11.280000000000001</v>
      </c>
      <c r="J3788" s="771">
        <f t="shared" si="226"/>
        <v>71.98</v>
      </c>
      <c r="K3788" s="887">
        <v>60.7</v>
      </c>
      <c r="L3788" s="772">
        <f t="shared" si="227"/>
        <v>170.56</v>
      </c>
    </row>
    <row r="3789" spans="2:12" ht="15.75" x14ac:dyDescent="0.25">
      <c r="B3789" s="893" t="s">
        <v>321</v>
      </c>
      <c r="C3789" s="892" t="s">
        <v>539</v>
      </c>
      <c r="D3789" s="891">
        <v>42248</v>
      </c>
      <c r="E3789" s="890">
        <v>574.99</v>
      </c>
      <c r="F3789" s="889"/>
      <c r="G3789" s="888">
        <v>20</v>
      </c>
      <c r="H3789" s="887">
        <f t="shared" si="225"/>
        <v>6</v>
      </c>
      <c r="I3789" s="887">
        <v>-27.839999999999996</v>
      </c>
      <c r="J3789" s="771">
        <f t="shared" si="226"/>
        <v>181.03</v>
      </c>
      <c r="K3789" s="887">
        <v>153.19</v>
      </c>
      <c r="L3789" s="772">
        <f t="shared" si="227"/>
        <v>421.8</v>
      </c>
    </row>
    <row r="3790" spans="2:12" ht="15.75" x14ac:dyDescent="0.25">
      <c r="B3790" s="893" t="s">
        <v>321</v>
      </c>
      <c r="C3790" s="892" t="s">
        <v>539</v>
      </c>
      <c r="D3790" s="891">
        <v>42248</v>
      </c>
      <c r="E3790" s="890">
        <v>676.07</v>
      </c>
      <c r="F3790" s="889"/>
      <c r="G3790" s="888">
        <v>20</v>
      </c>
      <c r="H3790" s="887">
        <f t="shared" si="225"/>
        <v>6</v>
      </c>
      <c r="I3790" s="887">
        <v>-32.76</v>
      </c>
      <c r="J3790" s="771">
        <f t="shared" si="226"/>
        <v>212.94</v>
      </c>
      <c r="K3790" s="887">
        <v>180.18</v>
      </c>
      <c r="L3790" s="772">
        <f t="shared" si="227"/>
        <v>495.89000000000004</v>
      </c>
    </row>
    <row r="3791" spans="2:12" ht="15.75" x14ac:dyDescent="0.25">
      <c r="B3791" s="893" t="s">
        <v>321</v>
      </c>
      <c r="C3791" s="892" t="s">
        <v>539</v>
      </c>
      <c r="D3791" s="891">
        <v>42248</v>
      </c>
      <c r="E3791" s="890">
        <v>134.12</v>
      </c>
      <c r="F3791" s="889"/>
      <c r="G3791" s="888">
        <v>20</v>
      </c>
      <c r="H3791" s="887">
        <f t="shared" si="225"/>
        <v>6</v>
      </c>
      <c r="I3791" s="887">
        <v>-6.48</v>
      </c>
      <c r="J3791" s="771">
        <f t="shared" si="226"/>
        <v>43.760000000000005</v>
      </c>
      <c r="K3791" s="887">
        <v>37.28</v>
      </c>
      <c r="L3791" s="772">
        <f t="shared" si="227"/>
        <v>96.84</v>
      </c>
    </row>
    <row r="3792" spans="2:12" ht="15.75" x14ac:dyDescent="0.25">
      <c r="B3792" s="893" t="s">
        <v>321</v>
      </c>
      <c r="C3792" s="892" t="s">
        <v>539</v>
      </c>
      <c r="D3792" s="891">
        <v>42248</v>
      </c>
      <c r="E3792" s="890">
        <v>262.86</v>
      </c>
      <c r="F3792" s="889"/>
      <c r="G3792" s="888">
        <v>20</v>
      </c>
      <c r="H3792" s="887">
        <f t="shared" si="225"/>
        <v>6</v>
      </c>
      <c r="I3792" s="887">
        <v>-12.84</v>
      </c>
      <c r="J3792" s="771">
        <f t="shared" si="226"/>
        <v>84.56</v>
      </c>
      <c r="K3792" s="887">
        <v>71.72</v>
      </c>
      <c r="L3792" s="772">
        <f t="shared" si="227"/>
        <v>191.14000000000001</v>
      </c>
    </row>
    <row r="3793" spans="2:12" ht="15.75" x14ac:dyDescent="0.25">
      <c r="B3793" s="893" t="s">
        <v>321</v>
      </c>
      <c r="C3793" s="892" t="s">
        <v>539</v>
      </c>
      <c r="D3793" s="891">
        <v>42248</v>
      </c>
      <c r="E3793" s="890">
        <v>107.33</v>
      </c>
      <c r="F3793" s="889"/>
      <c r="G3793" s="888">
        <v>20</v>
      </c>
      <c r="H3793" s="887">
        <f t="shared" si="225"/>
        <v>6</v>
      </c>
      <c r="I3793" s="887">
        <v>-5.28</v>
      </c>
      <c r="J3793" s="771">
        <f t="shared" si="226"/>
        <v>34.32</v>
      </c>
      <c r="K3793" s="887">
        <v>29.04</v>
      </c>
      <c r="L3793" s="772">
        <f t="shared" si="227"/>
        <v>78.289999999999992</v>
      </c>
    </row>
    <row r="3794" spans="2:12" ht="15.75" x14ac:dyDescent="0.25">
      <c r="B3794" s="893" t="s">
        <v>321</v>
      </c>
      <c r="C3794" s="892" t="s">
        <v>539</v>
      </c>
      <c r="D3794" s="891">
        <v>42248</v>
      </c>
      <c r="E3794" s="890">
        <v>7323.7</v>
      </c>
      <c r="F3794" s="889"/>
      <c r="G3794" s="888">
        <v>20</v>
      </c>
      <c r="H3794" s="887">
        <f t="shared" si="225"/>
        <v>6</v>
      </c>
      <c r="I3794" s="887">
        <v>-364.68</v>
      </c>
      <c r="J3794" s="771">
        <f t="shared" si="226"/>
        <v>2362.88</v>
      </c>
      <c r="K3794" s="887">
        <v>1998.2</v>
      </c>
      <c r="L3794" s="772">
        <f t="shared" si="227"/>
        <v>5325.5</v>
      </c>
    </row>
    <row r="3795" spans="2:12" ht="15.75" x14ac:dyDescent="0.25">
      <c r="B3795" s="893" t="s">
        <v>321</v>
      </c>
      <c r="C3795" s="892" t="s">
        <v>539</v>
      </c>
      <c r="D3795" s="891">
        <v>42248</v>
      </c>
      <c r="E3795" s="890">
        <v>4130.8900000000003</v>
      </c>
      <c r="F3795" s="889"/>
      <c r="G3795" s="888">
        <v>20</v>
      </c>
      <c r="H3795" s="887">
        <f t="shared" si="225"/>
        <v>6</v>
      </c>
      <c r="I3795" s="887">
        <v>-205.8</v>
      </c>
      <c r="J3795" s="771">
        <f t="shared" si="226"/>
        <v>1331.07</v>
      </c>
      <c r="K3795" s="887">
        <v>1125.27</v>
      </c>
      <c r="L3795" s="772">
        <f t="shared" si="227"/>
        <v>3005.6200000000003</v>
      </c>
    </row>
    <row r="3796" spans="2:12" ht="15.75" x14ac:dyDescent="0.25">
      <c r="B3796" s="893" t="s">
        <v>321</v>
      </c>
      <c r="C3796" s="892" t="s">
        <v>539</v>
      </c>
      <c r="D3796" s="891">
        <v>42248</v>
      </c>
      <c r="E3796" s="890">
        <v>9728.3799999999992</v>
      </c>
      <c r="F3796" s="889"/>
      <c r="G3796" s="888">
        <v>20</v>
      </c>
      <c r="H3796" s="887">
        <f t="shared" si="225"/>
        <v>6</v>
      </c>
      <c r="I3796" s="887">
        <v>-479.88</v>
      </c>
      <c r="J3796" s="771">
        <f t="shared" si="226"/>
        <v>3197.48</v>
      </c>
      <c r="K3796" s="887">
        <v>2717.6</v>
      </c>
      <c r="L3796" s="772">
        <f t="shared" si="227"/>
        <v>7010.7799999999988</v>
      </c>
    </row>
    <row r="3797" spans="2:12" ht="15.75" x14ac:dyDescent="0.25">
      <c r="B3797" s="893" t="s">
        <v>321</v>
      </c>
      <c r="C3797" s="892" t="s">
        <v>539</v>
      </c>
      <c r="D3797" s="891">
        <v>42248</v>
      </c>
      <c r="E3797" s="890">
        <v>8690.0300000000007</v>
      </c>
      <c r="F3797" s="889"/>
      <c r="G3797" s="888">
        <v>20</v>
      </c>
      <c r="H3797" s="887">
        <f t="shared" si="225"/>
        <v>6</v>
      </c>
      <c r="I3797" s="887">
        <v>-422.04</v>
      </c>
      <c r="J3797" s="771">
        <f t="shared" si="226"/>
        <v>2731.3</v>
      </c>
      <c r="K3797" s="887">
        <v>2309.2600000000002</v>
      </c>
      <c r="L3797" s="772">
        <f t="shared" si="227"/>
        <v>6380.77</v>
      </c>
    </row>
    <row r="3798" spans="2:12" ht="15.75" x14ac:dyDescent="0.25">
      <c r="B3798" s="893" t="s">
        <v>321</v>
      </c>
      <c r="C3798" s="892" t="s">
        <v>539</v>
      </c>
      <c r="D3798" s="891">
        <v>42248</v>
      </c>
      <c r="E3798" s="890">
        <v>425.43</v>
      </c>
      <c r="F3798" s="889"/>
      <c r="G3798" s="888">
        <v>20</v>
      </c>
      <c r="H3798" s="887">
        <f t="shared" si="225"/>
        <v>6</v>
      </c>
      <c r="I3798" s="887">
        <v>-21</v>
      </c>
      <c r="J3798" s="771">
        <f t="shared" si="226"/>
        <v>134.68</v>
      </c>
      <c r="K3798" s="887">
        <v>113.68</v>
      </c>
      <c r="L3798" s="772">
        <f t="shared" si="227"/>
        <v>311.75</v>
      </c>
    </row>
    <row r="3799" spans="2:12" ht="15.75" x14ac:dyDescent="0.25">
      <c r="B3799" s="893" t="s">
        <v>321</v>
      </c>
      <c r="C3799" s="892" t="s">
        <v>539</v>
      </c>
      <c r="D3799" s="891">
        <v>42248</v>
      </c>
      <c r="E3799" s="890">
        <v>15931.89</v>
      </c>
      <c r="F3799" s="889"/>
      <c r="G3799" s="888">
        <v>20</v>
      </c>
      <c r="H3799" s="887">
        <f t="shared" si="225"/>
        <v>6</v>
      </c>
      <c r="I3799" s="887">
        <v>-794.16000000000008</v>
      </c>
      <c r="J3799" s="771">
        <f t="shared" si="226"/>
        <v>5130.07</v>
      </c>
      <c r="K3799" s="887">
        <v>4335.91</v>
      </c>
      <c r="L3799" s="772">
        <f t="shared" si="227"/>
        <v>11595.98</v>
      </c>
    </row>
    <row r="3800" spans="2:12" ht="15.75" x14ac:dyDescent="0.25">
      <c r="B3800" s="893" t="s">
        <v>321</v>
      </c>
      <c r="C3800" s="892" t="s">
        <v>539</v>
      </c>
      <c r="D3800" s="891">
        <v>42248</v>
      </c>
      <c r="E3800" s="890">
        <v>819.75</v>
      </c>
      <c r="F3800" s="889"/>
      <c r="G3800" s="888">
        <v>20</v>
      </c>
      <c r="H3800" s="887">
        <f t="shared" si="225"/>
        <v>6</v>
      </c>
      <c r="I3800" s="887">
        <v>-40.32</v>
      </c>
      <c r="J3800" s="771">
        <f t="shared" si="226"/>
        <v>257.42</v>
      </c>
      <c r="K3800" s="887">
        <v>217.1</v>
      </c>
      <c r="L3800" s="772">
        <f t="shared" si="227"/>
        <v>602.65</v>
      </c>
    </row>
    <row r="3801" spans="2:12" ht="15.75" x14ac:dyDescent="0.25">
      <c r="B3801" s="893" t="s">
        <v>321</v>
      </c>
      <c r="C3801" s="892" t="s">
        <v>539</v>
      </c>
      <c r="D3801" s="891">
        <v>42248</v>
      </c>
      <c r="E3801" s="890">
        <v>802.21</v>
      </c>
      <c r="F3801" s="889"/>
      <c r="G3801" s="888">
        <v>20</v>
      </c>
      <c r="H3801" s="887">
        <f t="shared" si="225"/>
        <v>6</v>
      </c>
      <c r="I3801" s="887">
        <v>-39.36</v>
      </c>
      <c r="J3801" s="771">
        <f t="shared" si="226"/>
        <v>255.76</v>
      </c>
      <c r="K3801" s="887">
        <v>216.4</v>
      </c>
      <c r="L3801" s="772">
        <f t="shared" si="227"/>
        <v>585.81000000000006</v>
      </c>
    </row>
    <row r="3802" spans="2:12" ht="15.75" x14ac:dyDescent="0.25">
      <c r="B3802" s="893" t="s">
        <v>321</v>
      </c>
      <c r="C3802" s="892" t="s">
        <v>539</v>
      </c>
      <c r="D3802" s="891">
        <v>42339</v>
      </c>
      <c r="E3802" s="890">
        <v>109.14</v>
      </c>
      <c r="F3802" s="889"/>
      <c r="G3802" s="888">
        <v>20</v>
      </c>
      <c r="H3802" s="887">
        <f t="shared" si="225"/>
        <v>6</v>
      </c>
      <c r="I3802" s="887">
        <v>-5.5200000000000005</v>
      </c>
      <c r="J3802" s="771">
        <f t="shared" si="226"/>
        <v>34.5</v>
      </c>
      <c r="K3802" s="887">
        <v>28.98</v>
      </c>
      <c r="L3802" s="772">
        <f t="shared" si="227"/>
        <v>80.16</v>
      </c>
    </row>
    <row r="3803" spans="2:12" ht="15.75" x14ac:dyDescent="0.25">
      <c r="B3803" s="893" t="s">
        <v>321</v>
      </c>
      <c r="C3803" s="892" t="s">
        <v>539</v>
      </c>
      <c r="D3803" s="891">
        <v>42339</v>
      </c>
      <c r="E3803" s="890">
        <v>314.66000000000003</v>
      </c>
      <c r="F3803" s="889"/>
      <c r="G3803" s="888">
        <v>20</v>
      </c>
      <c r="H3803" s="887">
        <f t="shared" si="225"/>
        <v>6</v>
      </c>
      <c r="I3803" s="887">
        <v>-15.24</v>
      </c>
      <c r="J3803" s="771">
        <f t="shared" si="226"/>
        <v>92.71</v>
      </c>
      <c r="K3803" s="887">
        <v>77.47</v>
      </c>
      <c r="L3803" s="772">
        <f t="shared" si="227"/>
        <v>237.19000000000003</v>
      </c>
    </row>
    <row r="3804" spans="2:12" ht="15.75" x14ac:dyDescent="0.25">
      <c r="B3804" s="893" t="s">
        <v>321</v>
      </c>
      <c r="C3804" s="892" t="s">
        <v>539</v>
      </c>
      <c r="D3804" s="891">
        <v>42339</v>
      </c>
      <c r="E3804" s="890">
        <v>431.54</v>
      </c>
      <c r="F3804" s="889"/>
      <c r="G3804" s="888">
        <v>20</v>
      </c>
      <c r="H3804" s="887">
        <f t="shared" si="225"/>
        <v>6</v>
      </c>
      <c r="I3804" s="887">
        <v>-21</v>
      </c>
      <c r="J3804" s="771">
        <f t="shared" si="226"/>
        <v>130.73000000000002</v>
      </c>
      <c r="K3804" s="887">
        <v>109.73</v>
      </c>
      <c r="L3804" s="772">
        <f t="shared" si="227"/>
        <v>321.81</v>
      </c>
    </row>
    <row r="3805" spans="2:12" ht="15.75" x14ac:dyDescent="0.25">
      <c r="B3805" s="893" t="s">
        <v>321</v>
      </c>
      <c r="C3805" s="892" t="s">
        <v>539</v>
      </c>
      <c r="D3805" s="891">
        <v>42339</v>
      </c>
      <c r="E3805" s="890">
        <v>314.75</v>
      </c>
      <c r="F3805" s="889"/>
      <c r="G3805" s="888">
        <v>20</v>
      </c>
      <c r="H3805" s="887">
        <f t="shared" si="225"/>
        <v>6</v>
      </c>
      <c r="I3805" s="887">
        <v>-15.24</v>
      </c>
      <c r="J3805" s="771">
        <f t="shared" si="226"/>
        <v>93.97999999999999</v>
      </c>
      <c r="K3805" s="887">
        <v>78.739999999999995</v>
      </c>
      <c r="L3805" s="772">
        <f t="shared" si="227"/>
        <v>236.01</v>
      </c>
    </row>
    <row r="3806" spans="2:12" ht="15.75" x14ac:dyDescent="0.25">
      <c r="B3806" s="893" t="s">
        <v>321</v>
      </c>
      <c r="C3806" s="892" t="s">
        <v>539</v>
      </c>
      <c r="D3806" s="891">
        <v>42339</v>
      </c>
      <c r="E3806" s="890">
        <v>242.8</v>
      </c>
      <c r="F3806" s="889"/>
      <c r="G3806" s="888">
        <v>20</v>
      </c>
      <c r="H3806" s="887">
        <f t="shared" si="225"/>
        <v>6</v>
      </c>
      <c r="I3806" s="887">
        <v>-11.76</v>
      </c>
      <c r="J3806" s="771">
        <f t="shared" si="226"/>
        <v>73.5</v>
      </c>
      <c r="K3806" s="887">
        <v>61.74</v>
      </c>
      <c r="L3806" s="772">
        <f t="shared" si="227"/>
        <v>181.06</v>
      </c>
    </row>
    <row r="3807" spans="2:12" ht="15.75" x14ac:dyDescent="0.25">
      <c r="B3807" s="893" t="s">
        <v>321</v>
      </c>
      <c r="C3807" s="892" t="s">
        <v>539</v>
      </c>
      <c r="D3807" s="891">
        <v>42339</v>
      </c>
      <c r="E3807" s="890">
        <v>334.61</v>
      </c>
      <c r="F3807" s="889"/>
      <c r="G3807" s="888">
        <v>20</v>
      </c>
      <c r="H3807" s="887">
        <f t="shared" si="225"/>
        <v>6</v>
      </c>
      <c r="I3807" s="887">
        <v>-16.200000000000003</v>
      </c>
      <c r="J3807" s="771">
        <f t="shared" si="226"/>
        <v>101.25</v>
      </c>
      <c r="K3807" s="887">
        <v>85.05</v>
      </c>
      <c r="L3807" s="772">
        <f t="shared" si="227"/>
        <v>249.56</v>
      </c>
    </row>
    <row r="3808" spans="2:12" ht="15.75" x14ac:dyDescent="0.25">
      <c r="B3808" s="893" t="s">
        <v>321</v>
      </c>
      <c r="C3808" s="892" t="s">
        <v>539</v>
      </c>
      <c r="D3808" s="891">
        <v>42339</v>
      </c>
      <c r="E3808" s="890">
        <v>182.28</v>
      </c>
      <c r="F3808" s="889"/>
      <c r="G3808" s="888">
        <v>20</v>
      </c>
      <c r="H3808" s="887">
        <f t="shared" si="225"/>
        <v>6</v>
      </c>
      <c r="I3808" s="887">
        <v>-8.879999999999999</v>
      </c>
      <c r="J3808" s="771">
        <f t="shared" si="226"/>
        <v>54.019999999999996</v>
      </c>
      <c r="K3808" s="887">
        <v>45.14</v>
      </c>
      <c r="L3808" s="772">
        <f t="shared" si="227"/>
        <v>137.13999999999999</v>
      </c>
    </row>
    <row r="3809" spans="2:12" ht="15.75" x14ac:dyDescent="0.25">
      <c r="B3809" s="893" t="s">
        <v>321</v>
      </c>
      <c r="C3809" s="892" t="s">
        <v>539</v>
      </c>
      <c r="D3809" s="891">
        <v>42339</v>
      </c>
      <c r="E3809" s="890">
        <v>94.35</v>
      </c>
      <c r="F3809" s="889"/>
      <c r="G3809" s="888">
        <v>20</v>
      </c>
      <c r="H3809" s="887">
        <f t="shared" si="225"/>
        <v>6</v>
      </c>
      <c r="I3809" s="887">
        <v>-4.5600000000000005</v>
      </c>
      <c r="J3809" s="771">
        <f t="shared" si="226"/>
        <v>28.5</v>
      </c>
      <c r="K3809" s="887">
        <v>23.94</v>
      </c>
      <c r="L3809" s="772">
        <f t="shared" si="227"/>
        <v>70.41</v>
      </c>
    </row>
    <row r="3810" spans="2:12" ht="15.75" x14ac:dyDescent="0.25">
      <c r="B3810" s="893" t="s">
        <v>321</v>
      </c>
      <c r="C3810" s="892" t="s">
        <v>539</v>
      </c>
      <c r="D3810" s="891">
        <v>42339</v>
      </c>
      <c r="E3810" s="890">
        <v>310.69</v>
      </c>
      <c r="F3810" s="889"/>
      <c r="G3810" s="888">
        <v>20</v>
      </c>
      <c r="H3810" s="887">
        <f t="shared" si="225"/>
        <v>6</v>
      </c>
      <c r="I3810" s="887">
        <v>-15.120000000000001</v>
      </c>
      <c r="J3810" s="771">
        <f t="shared" si="226"/>
        <v>94.36</v>
      </c>
      <c r="K3810" s="887">
        <v>79.239999999999995</v>
      </c>
      <c r="L3810" s="772">
        <f t="shared" si="227"/>
        <v>231.45</v>
      </c>
    </row>
    <row r="3811" spans="2:12" ht="15.75" x14ac:dyDescent="0.25">
      <c r="B3811" s="893" t="s">
        <v>321</v>
      </c>
      <c r="C3811" s="892" t="s">
        <v>539</v>
      </c>
      <c r="D3811" s="891">
        <v>42339</v>
      </c>
      <c r="E3811" s="890">
        <v>68.94</v>
      </c>
      <c r="F3811" s="889"/>
      <c r="G3811" s="888">
        <v>20</v>
      </c>
      <c r="H3811" s="887">
        <f t="shared" si="225"/>
        <v>6</v>
      </c>
      <c r="I3811" s="887">
        <v>-3.3600000000000003</v>
      </c>
      <c r="J3811" s="771">
        <f t="shared" si="226"/>
        <v>21</v>
      </c>
      <c r="K3811" s="887">
        <v>17.64</v>
      </c>
      <c r="L3811" s="772">
        <f t="shared" si="227"/>
        <v>51.3</v>
      </c>
    </row>
    <row r="3812" spans="2:12" ht="15.75" x14ac:dyDescent="0.25">
      <c r="B3812" s="893" t="s">
        <v>321</v>
      </c>
      <c r="C3812" s="892" t="s">
        <v>539</v>
      </c>
      <c r="D3812" s="891">
        <v>42339</v>
      </c>
      <c r="E3812" s="890">
        <v>338.29</v>
      </c>
      <c r="F3812" s="889"/>
      <c r="G3812" s="888">
        <v>20</v>
      </c>
      <c r="H3812" s="887">
        <f t="shared" si="225"/>
        <v>6</v>
      </c>
      <c r="I3812" s="887">
        <v>-16.440000000000001</v>
      </c>
      <c r="J3812" s="771">
        <f t="shared" si="226"/>
        <v>100.00999999999999</v>
      </c>
      <c r="K3812" s="887">
        <v>83.57</v>
      </c>
      <c r="L3812" s="772">
        <f t="shared" si="227"/>
        <v>254.72000000000003</v>
      </c>
    </row>
    <row r="3813" spans="2:12" ht="15.75" x14ac:dyDescent="0.25">
      <c r="B3813" s="893" t="s">
        <v>321</v>
      </c>
      <c r="C3813" s="892" t="s">
        <v>539</v>
      </c>
      <c r="D3813" s="891">
        <v>42339</v>
      </c>
      <c r="E3813" s="890">
        <v>155.22999999999999</v>
      </c>
      <c r="F3813" s="889"/>
      <c r="G3813" s="888">
        <v>20</v>
      </c>
      <c r="H3813" s="887">
        <f t="shared" si="225"/>
        <v>6</v>
      </c>
      <c r="I3813" s="887">
        <v>-7.5600000000000005</v>
      </c>
      <c r="J3813" s="771">
        <f t="shared" si="226"/>
        <v>45.99</v>
      </c>
      <c r="K3813" s="887">
        <v>38.43</v>
      </c>
      <c r="L3813" s="772">
        <f t="shared" si="227"/>
        <v>116.79999999999998</v>
      </c>
    </row>
    <row r="3814" spans="2:12" ht="15.75" x14ac:dyDescent="0.25">
      <c r="B3814" s="893" t="s">
        <v>321</v>
      </c>
      <c r="C3814" s="892" t="s">
        <v>539</v>
      </c>
      <c r="D3814" s="891">
        <v>42339</v>
      </c>
      <c r="E3814" s="890">
        <v>24864.25</v>
      </c>
      <c r="F3814" s="889"/>
      <c r="G3814" s="888">
        <v>20</v>
      </c>
      <c r="H3814" s="887">
        <f t="shared" si="225"/>
        <v>6</v>
      </c>
      <c r="I3814" s="887">
        <v>-1263.48</v>
      </c>
      <c r="J3814" s="771">
        <f t="shared" si="226"/>
        <v>7692.6299999999992</v>
      </c>
      <c r="K3814" s="887">
        <v>6429.15</v>
      </c>
      <c r="L3814" s="772">
        <f t="shared" si="227"/>
        <v>18435.099999999999</v>
      </c>
    </row>
    <row r="3815" spans="2:12" ht="15.75" x14ac:dyDescent="0.25">
      <c r="B3815" s="893" t="s">
        <v>321</v>
      </c>
      <c r="C3815" s="892" t="s">
        <v>539</v>
      </c>
      <c r="D3815" s="891">
        <v>42339</v>
      </c>
      <c r="E3815" s="890">
        <v>24020.05</v>
      </c>
      <c r="F3815" s="889"/>
      <c r="G3815" s="888">
        <v>20</v>
      </c>
      <c r="H3815" s="887">
        <f t="shared" si="225"/>
        <v>6</v>
      </c>
      <c r="I3815" s="887">
        <v>-1220.6399999999999</v>
      </c>
      <c r="J3815" s="771">
        <f t="shared" si="226"/>
        <v>7431.7999999999993</v>
      </c>
      <c r="K3815" s="887">
        <v>6211.16</v>
      </c>
      <c r="L3815" s="772">
        <f t="shared" si="227"/>
        <v>17808.89</v>
      </c>
    </row>
    <row r="3816" spans="2:12" ht="15.75" x14ac:dyDescent="0.25">
      <c r="B3816" s="893" t="s">
        <v>321</v>
      </c>
      <c r="C3816" s="892" t="s">
        <v>539</v>
      </c>
      <c r="D3816" s="891">
        <v>42339</v>
      </c>
      <c r="E3816" s="890">
        <v>105.92</v>
      </c>
      <c r="F3816" s="889"/>
      <c r="G3816" s="888">
        <v>20</v>
      </c>
      <c r="H3816" s="887">
        <f t="shared" si="225"/>
        <v>6</v>
      </c>
      <c r="I3816" s="887">
        <v>-5.16</v>
      </c>
      <c r="J3816" s="771">
        <f t="shared" si="226"/>
        <v>31.39</v>
      </c>
      <c r="K3816" s="887">
        <v>26.23</v>
      </c>
      <c r="L3816" s="772">
        <f t="shared" si="227"/>
        <v>79.69</v>
      </c>
    </row>
    <row r="3817" spans="2:12" ht="15.75" x14ac:dyDescent="0.25">
      <c r="B3817" s="893" t="s">
        <v>321</v>
      </c>
      <c r="C3817" s="892" t="s">
        <v>539</v>
      </c>
      <c r="D3817" s="891">
        <v>42339</v>
      </c>
      <c r="E3817" s="890">
        <v>135.99</v>
      </c>
      <c r="F3817" s="889"/>
      <c r="G3817" s="888">
        <v>20</v>
      </c>
      <c r="H3817" s="887">
        <f t="shared" si="225"/>
        <v>6</v>
      </c>
      <c r="I3817" s="887">
        <v>-6.6000000000000005</v>
      </c>
      <c r="J3817" s="771">
        <f t="shared" si="226"/>
        <v>40.700000000000003</v>
      </c>
      <c r="K3817" s="887">
        <v>34.1</v>
      </c>
      <c r="L3817" s="772">
        <f t="shared" si="227"/>
        <v>101.89000000000001</v>
      </c>
    </row>
    <row r="3818" spans="2:12" ht="15.75" x14ac:dyDescent="0.25">
      <c r="B3818" s="893" t="s">
        <v>321</v>
      </c>
      <c r="C3818" s="892" t="s">
        <v>539</v>
      </c>
      <c r="D3818" s="891">
        <v>42339</v>
      </c>
      <c r="E3818" s="890">
        <v>107.33</v>
      </c>
      <c r="F3818" s="889"/>
      <c r="G3818" s="888">
        <v>20</v>
      </c>
      <c r="H3818" s="887">
        <f t="shared" si="225"/>
        <v>6</v>
      </c>
      <c r="I3818" s="887">
        <v>-5.16</v>
      </c>
      <c r="J3818" s="771">
        <f t="shared" si="226"/>
        <v>33.58</v>
      </c>
      <c r="K3818" s="887">
        <v>28.42</v>
      </c>
      <c r="L3818" s="772">
        <f t="shared" si="227"/>
        <v>78.91</v>
      </c>
    </row>
    <row r="3819" spans="2:12" ht="15.75" x14ac:dyDescent="0.25">
      <c r="B3819" s="893" t="s">
        <v>321</v>
      </c>
      <c r="C3819" s="892" t="s">
        <v>539</v>
      </c>
      <c r="D3819" s="891">
        <v>42339</v>
      </c>
      <c r="E3819" s="890">
        <v>94.35</v>
      </c>
      <c r="F3819" s="889"/>
      <c r="G3819" s="888">
        <v>20</v>
      </c>
      <c r="H3819" s="887">
        <f t="shared" si="225"/>
        <v>6</v>
      </c>
      <c r="I3819" s="887">
        <v>-4.5600000000000005</v>
      </c>
      <c r="J3819" s="771">
        <f t="shared" si="226"/>
        <v>28.5</v>
      </c>
      <c r="K3819" s="887">
        <v>23.94</v>
      </c>
      <c r="L3819" s="772">
        <f t="shared" si="227"/>
        <v>70.41</v>
      </c>
    </row>
    <row r="3820" spans="2:12" ht="15.75" x14ac:dyDescent="0.25">
      <c r="B3820" s="893" t="s">
        <v>321</v>
      </c>
      <c r="C3820" s="892" t="s">
        <v>539</v>
      </c>
      <c r="D3820" s="891">
        <v>42339</v>
      </c>
      <c r="E3820" s="890">
        <v>107.33</v>
      </c>
      <c r="F3820" s="889"/>
      <c r="G3820" s="888">
        <v>20</v>
      </c>
      <c r="H3820" s="887">
        <f t="shared" si="225"/>
        <v>6</v>
      </c>
      <c r="I3820" s="887">
        <v>-5.28</v>
      </c>
      <c r="J3820" s="771">
        <f t="shared" si="226"/>
        <v>32.4</v>
      </c>
      <c r="K3820" s="887">
        <v>27.12</v>
      </c>
      <c r="L3820" s="772">
        <f t="shared" si="227"/>
        <v>80.209999999999994</v>
      </c>
    </row>
    <row r="3821" spans="2:12" ht="15.75" x14ac:dyDescent="0.25">
      <c r="B3821" s="893" t="s">
        <v>321</v>
      </c>
      <c r="C3821" s="892" t="s">
        <v>539</v>
      </c>
      <c r="D3821" s="891">
        <v>42339</v>
      </c>
      <c r="E3821" s="890">
        <v>1092.26</v>
      </c>
      <c r="F3821" s="889"/>
      <c r="G3821" s="888">
        <v>20</v>
      </c>
      <c r="H3821" s="887">
        <f t="shared" si="225"/>
        <v>6</v>
      </c>
      <c r="I3821" s="887">
        <v>-53.04</v>
      </c>
      <c r="J3821" s="771">
        <f t="shared" si="226"/>
        <v>329.98</v>
      </c>
      <c r="K3821" s="887">
        <v>276.94</v>
      </c>
      <c r="L3821" s="772">
        <f t="shared" si="227"/>
        <v>815.31999999999994</v>
      </c>
    </row>
    <row r="3822" spans="2:12" ht="15.75" x14ac:dyDescent="0.25">
      <c r="B3822" s="893" t="s">
        <v>321</v>
      </c>
      <c r="C3822" s="892" t="s">
        <v>539</v>
      </c>
      <c r="D3822" s="891">
        <v>42339</v>
      </c>
      <c r="E3822" s="890">
        <v>94.35</v>
      </c>
      <c r="F3822" s="889"/>
      <c r="G3822" s="888">
        <v>20</v>
      </c>
      <c r="H3822" s="887">
        <f t="shared" si="225"/>
        <v>6</v>
      </c>
      <c r="I3822" s="887">
        <v>-4.5600000000000005</v>
      </c>
      <c r="J3822" s="771">
        <f t="shared" si="226"/>
        <v>28.5</v>
      </c>
      <c r="K3822" s="887">
        <v>23.94</v>
      </c>
      <c r="L3822" s="772">
        <f t="shared" si="227"/>
        <v>70.41</v>
      </c>
    </row>
    <row r="3823" spans="2:12" ht="15.75" x14ac:dyDescent="0.25">
      <c r="B3823" s="893" t="s">
        <v>321</v>
      </c>
      <c r="C3823" s="892" t="s">
        <v>539</v>
      </c>
      <c r="D3823" s="891">
        <v>42339</v>
      </c>
      <c r="E3823" s="890">
        <v>254.32</v>
      </c>
      <c r="F3823" s="889"/>
      <c r="G3823" s="888">
        <v>20</v>
      </c>
      <c r="H3823" s="887">
        <f t="shared" si="225"/>
        <v>6</v>
      </c>
      <c r="I3823" s="887">
        <v>-12.36</v>
      </c>
      <c r="J3823" s="771">
        <f t="shared" si="226"/>
        <v>76.22</v>
      </c>
      <c r="K3823" s="887">
        <v>63.86</v>
      </c>
      <c r="L3823" s="772">
        <f t="shared" si="227"/>
        <v>190.45999999999998</v>
      </c>
    </row>
    <row r="3824" spans="2:12" ht="15.75" x14ac:dyDescent="0.25">
      <c r="B3824" s="893" t="s">
        <v>321</v>
      </c>
      <c r="C3824" s="892" t="s">
        <v>539</v>
      </c>
      <c r="D3824" s="891">
        <v>42339</v>
      </c>
      <c r="E3824" s="890">
        <v>701.67</v>
      </c>
      <c r="F3824" s="889"/>
      <c r="G3824" s="888">
        <v>20</v>
      </c>
      <c r="H3824" s="887">
        <f t="shared" si="225"/>
        <v>6</v>
      </c>
      <c r="I3824" s="887">
        <v>-34.32</v>
      </c>
      <c r="J3824" s="771">
        <f t="shared" si="226"/>
        <v>213.6</v>
      </c>
      <c r="K3824" s="887">
        <v>179.28</v>
      </c>
      <c r="L3824" s="772">
        <f t="shared" si="227"/>
        <v>522.39</v>
      </c>
    </row>
    <row r="3825" spans="2:12" ht="15.75" x14ac:dyDescent="0.25">
      <c r="B3825" s="893" t="s">
        <v>321</v>
      </c>
      <c r="C3825" s="892" t="s">
        <v>539</v>
      </c>
      <c r="D3825" s="891">
        <v>42339</v>
      </c>
      <c r="E3825" s="890">
        <v>109.14</v>
      </c>
      <c r="F3825" s="889"/>
      <c r="G3825" s="888">
        <v>20</v>
      </c>
      <c r="H3825" s="887">
        <f t="shared" si="225"/>
        <v>6</v>
      </c>
      <c r="I3825" s="887">
        <v>-5.28</v>
      </c>
      <c r="J3825" s="771">
        <f t="shared" si="226"/>
        <v>32.119999999999997</v>
      </c>
      <c r="K3825" s="887">
        <v>26.84</v>
      </c>
      <c r="L3825" s="772">
        <f t="shared" si="227"/>
        <v>82.3</v>
      </c>
    </row>
    <row r="3826" spans="2:12" ht="15.75" x14ac:dyDescent="0.25">
      <c r="B3826" s="893" t="s">
        <v>321</v>
      </c>
      <c r="C3826" s="892" t="s">
        <v>539</v>
      </c>
      <c r="D3826" s="891">
        <v>42339</v>
      </c>
      <c r="E3826" s="890">
        <v>309.02</v>
      </c>
      <c r="F3826" s="889"/>
      <c r="G3826" s="888">
        <v>20</v>
      </c>
      <c r="H3826" s="887">
        <f t="shared" si="225"/>
        <v>6</v>
      </c>
      <c r="I3826" s="887">
        <v>-15</v>
      </c>
      <c r="J3826" s="771">
        <f t="shared" si="226"/>
        <v>91.25</v>
      </c>
      <c r="K3826" s="887">
        <v>76.25</v>
      </c>
      <c r="L3826" s="772">
        <f t="shared" si="227"/>
        <v>232.76999999999998</v>
      </c>
    </row>
    <row r="3827" spans="2:12" ht="15.75" x14ac:dyDescent="0.25">
      <c r="B3827" s="893" t="s">
        <v>321</v>
      </c>
      <c r="C3827" s="892" t="s">
        <v>539</v>
      </c>
      <c r="D3827" s="891">
        <v>42339</v>
      </c>
      <c r="E3827" s="890">
        <v>22242.12</v>
      </c>
      <c r="F3827" s="889"/>
      <c r="G3827" s="888">
        <v>20</v>
      </c>
      <c r="H3827" s="887">
        <f t="shared" si="225"/>
        <v>6</v>
      </c>
      <c r="I3827" s="887">
        <v>-1127.28</v>
      </c>
      <c r="J3827" s="771">
        <f t="shared" si="226"/>
        <v>6920.55</v>
      </c>
      <c r="K3827" s="887">
        <v>5793.27</v>
      </c>
      <c r="L3827" s="772">
        <f t="shared" si="227"/>
        <v>16448.849999999999</v>
      </c>
    </row>
    <row r="3828" spans="2:12" ht="15.75" x14ac:dyDescent="0.25">
      <c r="B3828" s="893" t="s">
        <v>321</v>
      </c>
      <c r="C3828" s="892" t="s">
        <v>539</v>
      </c>
      <c r="D3828" s="891">
        <v>42339</v>
      </c>
      <c r="E3828" s="890">
        <v>188.69</v>
      </c>
      <c r="F3828" s="889"/>
      <c r="G3828" s="888">
        <v>20</v>
      </c>
      <c r="H3828" s="887">
        <f t="shared" si="225"/>
        <v>6</v>
      </c>
      <c r="I3828" s="887">
        <v>-9.120000000000001</v>
      </c>
      <c r="J3828" s="771">
        <f t="shared" si="226"/>
        <v>57</v>
      </c>
      <c r="K3828" s="887">
        <v>47.88</v>
      </c>
      <c r="L3828" s="772">
        <f t="shared" si="227"/>
        <v>140.81</v>
      </c>
    </row>
    <row r="3829" spans="2:12" ht="15.75" x14ac:dyDescent="0.25">
      <c r="B3829" s="893" t="s">
        <v>321</v>
      </c>
      <c r="C3829" s="892" t="s">
        <v>539</v>
      </c>
      <c r="D3829" s="891">
        <v>42339</v>
      </c>
      <c r="E3829" s="890">
        <v>5992.24</v>
      </c>
      <c r="F3829" s="889"/>
      <c r="G3829" s="888">
        <v>20</v>
      </c>
      <c r="H3829" s="887">
        <f t="shared" si="225"/>
        <v>6</v>
      </c>
      <c r="I3829" s="887">
        <v>-302.64</v>
      </c>
      <c r="J3829" s="771">
        <f t="shared" si="226"/>
        <v>1852.08</v>
      </c>
      <c r="K3829" s="887">
        <v>1549.44</v>
      </c>
      <c r="L3829" s="772">
        <f t="shared" si="227"/>
        <v>4442.7999999999993</v>
      </c>
    </row>
    <row r="3830" spans="2:12" ht="15.75" x14ac:dyDescent="0.25">
      <c r="B3830" s="893" t="s">
        <v>321</v>
      </c>
      <c r="C3830" s="892" t="s">
        <v>539</v>
      </c>
      <c r="D3830" s="891">
        <v>42339</v>
      </c>
      <c r="E3830" s="890">
        <v>239.19</v>
      </c>
      <c r="F3830" s="889"/>
      <c r="G3830" s="888">
        <v>20</v>
      </c>
      <c r="H3830" s="887">
        <f t="shared" si="225"/>
        <v>6</v>
      </c>
      <c r="I3830" s="887">
        <v>-11.879999999999999</v>
      </c>
      <c r="J3830" s="771">
        <f t="shared" si="226"/>
        <v>74.13</v>
      </c>
      <c r="K3830" s="887">
        <v>62.25</v>
      </c>
      <c r="L3830" s="772">
        <f t="shared" si="227"/>
        <v>176.94</v>
      </c>
    </row>
    <row r="3831" spans="2:12" ht="15.75" x14ac:dyDescent="0.25">
      <c r="B3831" s="893" t="s">
        <v>321</v>
      </c>
      <c r="C3831" s="892" t="s">
        <v>539</v>
      </c>
      <c r="D3831" s="891">
        <v>42339</v>
      </c>
      <c r="E3831" s="890">
        <v>419.06</v>
      </c>
      <c r="F3831" s="889"/>
      <c r="G3831" s="888">
        <v>20</v>
      </c>
      <c r="H3831" s="887">
        <f t="shared" si="225"/>
        <v>6</v>
      </c>
      <c r="I3831" s="887">
        <v>-20.28</v>
      </c>
      <c r="J3831" s="771">
        <f t="shared" si="226"/>
        <v>123.37</v>
      </c>
      <c r="K3831" s="887">
        <v>103.09</v>
      </c>
      <c r="L3831" s="772">
        <f t="shared" si="227"/>
        <v>315.97000000000003</v>
      </c>
    </row>
    <row r="3832" spans="2:12" ht="15.75" x14ac:dyDescent="0.25">
      <c r="B3832" s="893" t="s">
        <v>321</v>
      </c>
      <c r="C3832" s="892" t="s">
        <v>539</v>
      </c>
      <c r="D3832" s="891">
        <v>42339</v>
      </c>
      <c r="E3832" s="890">
        <v>308.39999999999998</v>
      </c>
      <c r="F3832" s="889"/>
      <c r="G3832" s="888">
        <v>20</v>
      </c>
      <c r="H3832" s="887">
        <f t="shared" si="225"/>
        <v>6</v>
      </c>
      <c r="I3832" s="887">
        <v>-15</v>
      </c>
      <c r="J3832" s="771">
        <f t="shared" si="226"/>
        <v>91.25</v>
      </c>
      <c r="K3832" s="887">
        <v>76.25</v>
      </c>
      <c r="L3832" s="772">
        <f t="shared" si="227"/>
        <v>232.14999999999998</v>
      </c>
    </row>
    <row r="3833" spans="2:12" ht="15.75" x14ac:dyDescent="0.25">
      <c r="B3833" s="893" t="s">
        <v>321</v>
      </c>
      <c r="C3833" s="892" t="s">
        <v>539</v>
      </c>
      <c r="D3833" s="891">
        <v>42339</v>
      </c>
      <c r="E3833" s="890">
        <v>30699.98</v>
      </c>
      <c r="F3833" s="889"/>
      <c r="G3833" s="888">
        <v>20</v>
      </c>
      <c r="H3833" s="887">
        <f t="shared" si="225"/>
        <v>6</v>
      </c>
      <c r="I3833" s="887">
        <v>-1547.7599999999998</v>
      </c>
      <c r="J3833" s="771">
        <f t="shared" si="226"/>
        <v>9658.09</v>
      </c>
      <c r="K3833" s="887">
        <v>8110.33</v>
      </c>
      <c r="L3833" s="772">
        <f t="shared" si="227"/>
        <v>22589.65</v>
      </c>
    </row>
    <row r="3834" spans="2:12" ht="15.75" x14ac:dyDescent="0.25">
      <c r="B3834" s="893" t="s">
        <v>321</v>
      </c>
      <c r="C3834" s="892" t="s">
        <v>539</v>
      </c>
      <c r="D3834" s="891">
        <v>42339</v>
      </c>
      <c r="E3834" s="890">
        <v>39429.86</v>
      </c>
      <c r="F3834" s="889"/>
      <c r="G3834" s="888">
        <v>20</v>
      </c>
      <c r="H3834" s="887">
        <f t="shared" si="225"/>
        <v>6</v>
      </c>
      <c r="I3834" s="887">
        <v>-2002.3200000000002</v>
      </c>
      <c r="J3834" s="771">
        <f t="shared" si="226"/>
        <v>12215.96</v>
      </c>
      <c r="K3834" s="887">
        <v>10213.64</v>
      </c>
      <c r="L3834" s="772">
        <f t="shared" si="227"/>
        <v>29216.22</v>
      </c>
    </row>
    <row r="3835" spans="2:12" ht="15.75" x14ac:dyDescent="0.25">
      <c r="B3835" s="893" t="s">
        <v>321</v>
      </c>
      <c r="C3835" s="892" t="s">
        <v>539</v>
      </c>
      <c r="D3835" s="891">
        <v>42339</v>
      </c>
      <c r="E3835" s="890">
        <v>8725.65</v>
      </c>
      <c r="F3835" s="889"/>
      <c r="G3835" s="888">
        <v>20</v>
      </c>
      <c r="H3835" s="887">
        <f t="shared" si="225"/>
        <v>6</v>
      </c>
      <c r="I3835" s="887">
        <v>-442.56000000000006</v>
      </c>
      <c r="J3835" s="771">
        <f t="shared" si="226"/>
        <v>2710.49</v>
      </c>
      <c r="K3835" s="887">
        <v>2267.9299999999998</v>
      </c>
      <c r="L3835" s="772">
        <f t="shared" si="227"/>
        <v>6457.7199999999993</v>
      </c>
    </row>
    <row r="3836" spans="2:12" ht="15.75" x14ac:dyDescent="0.25">
      <c r="B3836" s="893" t="s">
        <v>321</v>
      </c>
      <c r="C3836" s="892" t="s">
        <v>539</v>
      </c>
      <c r="D3836" s="891">
        <v>42339</v>
      </c>
      <c r="E3836" s="890">
        <v>738.06</v>
      </c>
      <c r="F3836" s="889"/>
      <c r="G3836" s="888">
        <v>20</v>
      </c>
      <c r="H3836" s="887">
        <f t="shared" si="225"/>
        <v>6</v>
      </c>
      <c r="I3836" s="887">
        <v>-35.880000000000003</v>
      </c>
      <c r="J3836" s="771">
        <f t="shared" si="226"/>
        <v>219.47</v>
      </c>
      <c r="K3836" s="887">
        <v>183.59</v>
      </c>
      <c r="L3836" s="772">
        <f t="shared" si="227"/>
        <v>554.46999999999991</v>
      </c>
    </row>
    <row r="3837" spans="2:12" ht="15.75" x14ac:dyDescent="0.25">
      <c r="B3837" s="893" t="s">
        <v>321</v>
      </c>
      <c r="C3837" s="892" t="s">
        <v>539</v>
      </c>
      <c r="D3837" s="891">
        <v>42339</v>
      </c>
      <c r="E3837" s="890">
        <v>28702.38</v>
      </c>
      <c r="F3837" s="889"/>
      <c r="G3837" s="888">
        <v>20</v>
      </c>
      <c r="H3837" s="887">
        <f t="shared" si="225"/>
        <v>6</v>
      </c>
      <c r="I3837" s="887">
        <v>-1446.72</v>
      </c>
      <c r="J3837" s="771">
        <f t="shared" si="226"/>
        <v>9034.7899999999991</v>
      </c>
      <c r="K3837" s="887">
        <v>7588.07</v>
      </c>
      <c r="L3837" s="772">
        <f t="shared" si="227"/>
        <v>21114.31</v>
      </c>
    </row>
    <row r="3838" spans="2:12" ht="15.75" x14ac:dyDescent="0.25">
      <c r="B3838" s="893" t="s">
        <v>321</v>
      </c>
      <c r="C3838" s="892" t="s">
        <v>539</v>
      </c>
      <c r="D3838" s="891">
        <v>42339</v>
      </c>
      <c r="E3838" s="890">
        <v>606.89</v>
      </c>
      <c r="F3838" s="889"/>
      <c r="G3838" s="888">
        <v>20</v>
      </c>
      <c r="H3838" s="887">
        <f t="shared" si="225"/>
        <v>6</v>
      </c>
      <c r="I3838" s="887">
        <v>-30.240000000000002</v>
      </c>
      <c r="J3838" s="771">
        <f t="shared" si="226"/>
        <v>187.14000000000001</v>
      </c>
      <c r="K3838" s="887">
        <v>156.9</v>
      </c>
      <c r="L3838" s="772">
        <f t="shared" si="227"/>
        <v>449.99</v>
      </c>
    </row>
    <row r="3839" spans="2:12" ht="15.75" x14ac:dyDescent="0.25">
      <c r="B3839" s="893" t="s">
        <v>321</v>
      </c>
      <c r="C3839" s="892" t="s">
        <v>539</v>
      </c>
      <c r="D3839" s="891">
        <v>42339</v>
      </c>
      <c r="E3839" s="890">
        <v>514.29999999999995</v>
      </c>
      <c r="F3839" s="889"/>
      <c r="G3839" s="888">
        <v>20</v>
      </c>
      <c r="H3839" s="887">
        <f t="shared" si="225"/>
        <v>6</v>
      </c>
      <c r="I3839" s="887">
        <v>-25.56</v>
      </c>
      <c r="J3839" s="771">
        <f t="shared" si="226"/>
        <v>158.01</v>
      </c>
      <c r="K3839" s="887">
        <v>132.44999999999999</v>
      </c>
      <c r="L3839" s="772">
        <f t="shared" si="227"/>
        <v>381.84999999999997</v>
      </c>
    </row>
    <row r="3840" spans="2:12" ht="15.75" x14ac:dyDescent="0.25">
      <c r="B3840" s="893" t="s">
        <v>321</v>
      </c>
      <c r="C3840" s="892" t="s">
        <v>539</v>
      </c>
      <c r="D3840" s="891">
        <v>42339</v>
      </c>
      <c r="E3840" s="890">
        <v>306.44</v>
      </c>
      <c r="F3840" s="889"/>
      <c r="G3840" s="888">
        <v>20</v>
      </c>
      <c r="H3840" s="887">
        <f t="shared" si="225"/>
        <v>6</v>
      </c>
      <c r="I3840" s="887">
        <v>-14.879999999999999</v>
      </c>
      <c r="J3840" s="771">
        <f t="shared" si="226"/>
        <v>95.47999999999999</v>
      </c>
      <c r="K3840" s="887">
        <v>80.599999999999994</v>
      </c>
      <c r="L3840" s="772">
        <f t="shared" si="227"/>
        <v>225.84</v>
      </c>
    </row>
    <row r="3841" spans="2:12" ht="15.75" x14ac:dyDescent="0.25">
      <c r="B3841" s="893" t="s">
        <v>321</v>
      </c>
      <c r="C3841" s="892" t="s">
        <v>539</v>
      </c>
      <c r="D3841" s="891">
        <v>42339</v>
      </c>
      <c r="E3841" s="890">
        <v>109.14</v>
      </c>
      <c r="F3841" s="889"/>
      <c r="G3841" s="888">
        <v>20</v>
      </c>
      <c r="H3841" s="887">
        <f t="shared" si="225"/>
        <v>6</v>
      </c>
      <c r="I3841" s="887">
        <v>-5.28</v>
      </c>
      <c r="J3841" s="771">
        <f t="shared" si="226"/>
        <v>32.56</v>
      </c>
      <c r="K3841" s="887">
        <v>27.28</v>
      </c>
      <c r="L3841" s="772">
        <f t="shared" si="227"/>
        <v>81.86</v>
      </c>
    </row>
    <row r="3842" spans="2:12" ht="15.75" x14ac:dyDescent="0.25">
      <c r="B3842" s="893" t="s">
        <v>321</v>
      </c>
      <c r="C3842" s="892" t="s">
        <v>539</v>
      </c>
      <c r="D3842" s="891">
        <v>42430</v>
      </c>
      <c r="E3842" s="890">
        <v>88.39</v>
      </c>
      <c r="F3842" s="889"/>
      <c r="G3842" s="888">
        <v>20</v>
      </c>
      <c r="H3842" s="887">
        <f t="shared" si="225"/>
        <v>5</v>
      </c>
      <c r="I3842" s="887">
        <v>-4.32</v>
      </c>
      <c r="J3842" s="771">
        <f t="shared" si="226"/>
        <v>25.92</v>
      </c>
      <c r="K3842" s="887">
        <v>21.6</v>
      </c>
      <c r="L3842" s="772">
        <f t="shared" si="227"/>
        <v>66.789999999999992</v>
      </c>
    </row>
    <row r="3843" spans="2:12" ht="15.75" x14ac:dyDescent="0.25">
      <c r="B3843" s="893" t="s">
        <v>321</v>
      </c>
      <c r="C3843" s="892" t="s">
        <v>539</v>
      </c>
      <c r="D3843" s="891">
        <v>42430</v>
      </c>
      <c r="E3843" s="890">
        <v>203.2</v>
      </c>
      <c r="F3843" s="889"/>
      <c r="G3843" s="888">
        <v>20</v>
      </c>
      <c r="H3843" s="887">
        <f t="shared" si="225"/>
        <v>5</v>
      </c>
      <c r="I3843" s="887">
        <v>-9.84</v>
      </c>
      <c r="J3843" s="771">
        <f t="shared" si="226"/>
        <v>58.22</v>
      </c>
      <c r="K3843" s="887">
        <v>48.38</v>
      </c>
      <c r="L3843" s="772">
        <f t="shared" si="227"/>
        <v>154.82</v>
      </c>
    </row>
    <row r="3844" spans="2:12" ht="15.75" x14ac:dyDescent="0.25">
      <c r="B3844" s="893" t="s">
        <v>321</v>
      </c>
      <c r="C3844" s="892" t="s">
        <v>539</v>
      </c>
      <c r="D3844" s="891">
        <v>42430</v>
      </c>
      <c r="E3844" s="890">
        <v>2914.52</v>
      </c>
      <c r="F3844" s="889"/>
      <c r="G3844" s="888">
        <v>20</v>
      </c>
      <c r="H3844" s="887">
        <f t="shared" si="225"/>
        <v>5</v>
      </c>
      <c r="I3844" s="887">
        <v>-142.32</v>
      </c>
      <c r="J3844" s="771">
        <f t="shared" si="226"/>
        <v>834.8599999999999</v>
      </c>
      <c r="K3844" s="887">
        <v>692.54</v>
      </c>
      <c r="L3844" s="772">
        <f t="shared" si="227"/>
        <v>2221.98</v>
      </c>
    </row>
    <row r="3845" spans="2:12" ht="15.75" x14ac:dyDescent="0.25">
      <c r="B3845" s="893" t="s">
        <v>321</v>
      </c>
      <c r="C3845" s="892" t="s">
        <v>539</v>
      </c>
      <c r="D3845" s="891">
        <v>42430</v>
      </c>
      <c r="E3845" s="890">
        <v>204.89</v>
      </c>
      <c r="F3845" s="889"/>
      <c r="G3845" s="888">
        <v>20</v>
      </c>
      <c r="H3845" s="887">
        <f t="shared" si="225"/>
        <v>5</v>
      </c>
      <c r="I3845" s="887">
        <v>-9.9600000000000009</v>
      </c>
      <c r="J3845" s="771">
        <f t="shared" si="226"/>
        <v>58.1</v>
      </c>
      <c r="K3845" s="887">
        <v>48.14</v>
      </c>
      <c r="L3845" s="772">
        <f t="shared" si="227"/>
        <v>156.75</v>
      </c>
    </row>
    <row r="3846" spans="2:12" ht="15.75" x14ac:dyDescent="0.25">
      <c r="B3846" s="893" t="s">
        <v>321</v>
      </c>
      <c r="C3846" s="892" t="s">
        <v>539</v>
      </c>
      <c r="D3846" s="891">
        <v>42430</v>
      </c>
      <c r="E3846" s="890">
        <v>5511.36</v>
      </c>
      <c r="F3846" s="889"/>
      <c r="G3846" s="888">
        <v>20</v>
      </c>
      <c r="H3846" s="887">
        <f t="shared" si="225"/>
        <v>5</v>
      </c>
      <c r="I3846" s="887">
        <v>-281.52</v>
      </c>
      <c r="J3846" s="771">
        <f t="shared" si="226"/>
        <v>1686.66</v>
      </c>
      <c r="K3846" s="887">
        <v>1405.14</v>
      </c>
      <c r="L3846" s="772">
        <f t="shared" si="227"/>
        <v>4106.2199999999993</v>
      </c>
    </row>
    <row r="3847" spans="2:12" ht="15.75" x14ac:dyDescent="0.25">
      <c r="B3847" s="893" t="s">
        <v>321</v>
      </c>
      <c r="C3847" s="892" t="s">
        <v>539</v>
      </c>
      <c r="D3847" s="891">
        <v>42430</v>
      </c>
      <c r="E3847" s="890">
        <v>1136.3900000000001</v>
      </c>
      <c r="F3847" s="889"/>
      <c r="G3847" s="888">
        <v>20</v>
      </c>
      <c r="H3847" s="887">
        <f t="shared" si="225"/>
        <v>5</v>
      </c>
      <c r="I3847" s="887">
        <v>-55.08</v>
      </c>
      <c r="J3847" s="771">
        <f t="shared" si="226"/>
        <v>321.3</v>
      </c>
      <c r="K3847" s="887">
        <v>266.22000000000003</v>
      </c>
      <c r="L3847" s="772">
        <f t="shared" si="227"/>
        <v>870.17000000000007</v>
      </c>
    </row>
    <row r="3848" spans="2:12" ht="15.75" x14ac:dyDescent="0.25">
      <c r="B3848" s="893" t="s">
        <v>321</v>
      </c>
      <c r="C3848" s="892" t="s">
        <v>539</v>
      </c>
      <c r="D3848" s="891">
        <v>42430</v>
      </c>
      <c r="E3848" s="890">
        <v>348.55</v>
      </c>
      <c r="F3848" s="889"/>
      <c r="G3848" s="888">
        <v>20</v>
      </c>
      <c r="H3848" s="887">
        <f t="shared" ref="H3848:H3911" si="228">IF(E3848&lt;&gt;"",IF((TestEOY-D3848)/365&gt;G3848,G3848,ROUNDUP(((TestEOY-D3848)/365),0)),"")</f>
        <v>5</v>
      </c>
      <c r="I3848" s="887">
        <v>-16.919999999999998</v>
      </c>
      <c r="J3848" s="771">
        <f t="shared" ref="J3848:J3911" si="229">K3848-I3848</f>
        <v>99.67</v>
      </c>
      <c r="K3848" s="887">
        <v>82.75</v>
      </c>
      <c r="L3848" s="772">
        <f t="shared" ref="L3848:L3911" si="230">IFERROR(IF(K3848&gt;E3848,0,(+E3848-K3848))-F3848,"")</f>
        <v>265.8</v>
      </c>
    </row>
    <row r="3849" spans="2:12" ht="15.75" x14ac:dyDescent="0.25">
      <c r="B3849" s="893" t="s">
        <v>321</v>
      </c>
      <c r="C3849" s="892" t="s">
        <v>539</v>
      </c>
      <c r="D3849" s="891">
        <v>42430</v>
      </c>
      <c r="E3849" s="890">
        <v>699.53</v>
      </c>
      <c r="F3849" s="889"/>
      <c r="G3849" s="888">
        <v>20</v>
      </c>
      <c r="H3849" s="887">
        <f t="shared" si="228"/>
        <v>5</v>
      </c>
      <c r="I3849" s="887">
        <v>-33.96</v>
      </c>
      <c r="J3849" s="771">
        <f t="shared" si="229"/>
        <v>202.35</v>
      </c>
      <c r="K3849" s="887">
        <v>168.39</v>
      </c>
      <c r="L3849" s="772">
        <f t="shared" si="230"/>
        <v>531.14</v>
      </c>
    </row>
    <row r="3850" spans="2:12" ht="15.75" x14ac:dyDescent="0.25">
      <c r="B3850" s="893" t="s">
        <v>321</v>
      </c>
      <c r="C3850" s="892" t="s">
        <v>539</v>
      </c>
      <c r="D3850" s="891">
        <v>42430</v>
      </c>
      <c r="E3850" s="890">
        <v>65.44</v>
      </c>
      <c r="F3850" s="889"/>
      <c r="G3850" s="888">
        <v>20</v>
      </c>
      <c r="H3850" s="887">
        <f t="shared" si="228"/>
        <v>5</v>
      </c>
      <c r="I3850" s="887">
        <v>-3.12</v>
      </c>
      <c r="J3850" s="771">
        <f t="shared" si="229"/>
        <v>18.899999999999999</v>
      </c>
      <c r="K3850" s="887">
        <v>15.78</v>
      </c>
      <c r="L3850" s="772">
        <f t="shared" si="230"/>
        <v>49.66</v>
      </c>
    </row>
    <row r="3851" spans="2:12" ht="15.75" x14ac:dyDescent="0.25">
      <c r="B3851" s="893" t="s">
        <v>321</v>
      </c>
      <c r="C3851" s="892" t="s">
        <v>539</v>
      </c>
      <c r="D3851" s="891">
        <v>42430</v>
      </c>
      <c r="E3851" s="890">
        <v>116.45</v>
      </c>
      <c r="F3851" s="889"/>
      <c r="G3851" s="888">
        <v>20</v>
      </c>
      <c r="H3851" s="887">
        <f t="shared" si="228"/>
        <v>5</v>
      </c>
      <c r="I3851" s="887">
        <v>-5.6400000000000006</v>
      </c>
      <c r="J3851" s="771">
        <f t="shared" si="229"/>
        <v>32.96</v>
      </c>
      <c r="K3851" s="887">
        <v>27.32</v>
      </c>
      <c r="L3851" s="772">
        <f t="shared" si="230"/>
        <v>89.13</v>
      </c>
    </row>
    <row r="3852" spans="2:12" ht="15.75" x14ac:dyDescent="0.25">
      <c r="B3852" s="893" t="s">
        <v>321</v>
      </c>
      <c r="C3852" s="892" t="s">
        <v>539</v>
      </c>
      <c r="D3852" s="891">
        <v>42430</v>
      </c>
      <c r="E3852" s="890">
        <v>4141.5</v>
      </c>
      <c r="F3852" s="889"/>
      <c r="G3852" s="888">
        <v>20</v>
      </c>
      <c r="H3852" s="887">
        <f t="shared" si="228"/>
        <v>5</v>
      </c>
      <c r="I3852" s="887">
        <v>-212.16</v>
      </c>
      <c r="J3852" s="771">
        <f t="shared" si="229"/>
        <v>1259.52</v>
      </c>
      <c r="K3852" s="887">
        <v>1047.3599999999999</v>
      </c>
      <c r="L3852" s="772">
        <f t="shared" si="230"/>
        <v>3094.1400000000003</v>
      </c>
    </row>
    <row r="3853" spans="2:12" ht="15.75" x14ac:dyDescent="0.25">
      <c r="B3853" s="893" t="s">
        <v>321</v>
      </c>
      <c r="C3853" s="892" t="s">
        <v>539</v>
      </c>
      <c r="D3853" s="891">
        <v>42430</v>
      </c>
      <c r="E3853" s="890">
        <v>6873.7</v>
      </c>
      <c r="F3853" s="889"/>
      <c r="G3853" s="888">
        <v>20</v>
      </c>
      <c r="H3853" s="887">
        <f t="shared" si="228"/>
        <v>5</v>
      </c>
      <c r="I3853" s="887">
        <v>-335.04</v>
      </c>
      <c r="J3853" s="771">
        <f t="shared" si="229"/>
        <v>1976.96</v>
      </c>
      <c r="K3853" s="887">
        <v>1641.92</v>
      </c>
      <c r="L3853" s="772">
        <f t="shared" si="230"/>
        <v>5231.78</v>
      </c>
    </row>
    <row r="3854" spans="2:12" ht="15.75" x14ac:dyDescent="0.25">
      <c r="B3854" s="893" t="s">
        <v>321</v>
      </c>
      <c r="C3854" s="892" t="s">
        <v>539</v>
      </c>
      <c r="D3854" s="891">
        <v>42430</v>
      </c>
      <c r="E3854" s="890">
        <v>23395.94</v>
      </c>
      <c r="F3854" s="889"/>
      <c r="G3854" s="888">
        <v>20</v>
      </c>
      <c r="H3854" s="887">
        <f t="shared" si="228"/>
        <v>5</v>
      </c>
      <c r="I3854" s="887">
        <v>-1142.04</v>
      </c>
      <c r="J3854" s="771">
        <f t="shared" si="229"/>
        <v>6704.9</v>
      </c>
      <c r="K3854" s="887">
        <v>5562.86</v>
      </c>
      <c r="L3854" s="772">
        <f t="shared" si="230"/>
        <v>17833.079999999998</v>
      </c>
    </row>
    <row r="3855" spans="2:12" ht="15.75" x14ac:dyDescent="0.25">
      <c r="B3855" s="893" t="s">
        <v>321</v>
      </c>
      <c r="C3855" s="892" t="s">
        <v>539</v>
      </c>
      <c r="D3855" s="891">
        <v>42430</v>
      </c>
      <c r="E3855" s="890">
        <v>2760.16</v>
      </c>
      <c r="F3855" s="889"/>
      <c r="G3855" s="888">
        <v>20</v>
      </c>
      <c r="H3855" s="887">
        <f t="shared" si="228"/>
        <v>5</v>
      </c>
      <c r="I3855" s="887">
        <v>-134.88</v>
      </c>
      <c r="J3855" s="771">
        <f t="shared" si="229"/>
        <v>788.72</v>
      </c>
      <c r="K3855" s="887">
        <v>653.84</v>
      </c>
      <c r="L3855" s="772">
        <f t="shared" si="230"/>
        <v>2106.3199999999997</v>
      </c>
    </row>
    <row r="3856" spans="2:12" ht="15.75" x14ac:dyDescent="0.25">
      <c r="B3856" s="893" t="s">
        <v>321</v>
      </c>
      <c r="C3856" s="892" t="s">
        <v>539</v>
      </c>
      <c r="D3856" s="891">
        <v>42430</v>
      </c>
      <c r="E3856" s="890">
        <v>10056.92</v>
      </c>
      <c r="F3856" s="889"/>
      <c r="G3856" s="888">
        <v>20</v>
      </c>
      <c r="H3856" s="887">
        <f t="shared" si="228"/>
        <v>5</v>
      </c>
      <c r="I3856" s="887">
        <v>-515.04</v>
      </c>
      <c r="J3856" s="771">
        <f t="shared" si="229"/>
        <v>3059.25</v>
      </c>
      <c r="K3856" s="887">
        <v>2544.21</v>
      </c>
      <c r="L3856" s="772">
        <f t="shared" si="230"/>
        <v>7512.71</v>
      </c>
    </row>
    <row r="3857" spans="2:12" ht="15.75" x14ac:dyDescent="0.25">
      <c r="B3857" s="893" t="s">
        <v>321</v>
      </c>
      <c r="C3857" s="892" t="s">
        <v>539</v>
      </c>
      <c r="D3857" s="891">
        <v>42430</v>
      </c>
      <c r="E3857" s="890">
        <v>2345.63</v>
      </c>
      <c r="F3857" s="889"/>
      <c r="G3857" s="888">
        <v>20</v>
      </c>
      <c r="H3857" s="887">
        <f t="shared" si="228"/>
        <v>5</v>
      </c>
      <c r="I3857" s="887">
        <v>-113.88</v>
      </c>
      <c r="J3857" s="771">
        <f t="shared" si="229"/>
        <v>681.18</v>
      </c>
      <c r="K3857" s="887">
        <v>567.29999999999995</v>
      </c>
      <c r="L3857" s="772">
        <f t="shared" si="230"/>
        <v>1778.3300000000002</v>
      </c>
    </row>
    <row r="3858" spans="2:12" ht="15.75" x14ac:dyDescent="0.25">
      <c r="B3858" s="893" t="s">
        <v>321</v>
      </c>
      <c r="C3858" s="892" t="s">
        <v>539</v>
      </c>
      <c r="D3858" s="891">
        <v>42430</v>
      </c>
      <c r="E3858" s="890">
        <v>88.51</v>
      </c>
      <c r="F3858" s="889"/>
      <c r="G3858" s="888">
        <v>20</v>
      </c>
      <c r="H3858" s="887">
        <f t="shared" si="228"/>
        <v>5</v>
      </c>
      <c r="I3858" s="887">
        <v>-4.32</v>
      </c>
      <c r="J3858" s="771">
        <f t="shared" si="229"/>
        <v>25.56</v>
      </c>
      <c r="K3858" s="887">
        <v>21.24</v>
      </c>
      <c r="L3858" s="772">
        <f t="shared" si="230"/>
        <v>67.27000000000001</v>
      </c>
    </row>
    <row r="3859" spans="2:12" ht="15.75" x14ac:dyDescent="0.25">
      <c r="B3859" s="893" t="s">
        <v>321</v>
      </c>
      <c r="C3859" s="892" t="s">
        <v>539</v>
      </c>
      <c r="D3859" s="891">
        <v>42522</v>
      </c>
      <c r="E3859" s="890">
        <v>76.260000000000005</v>
      </c>
      <c r="F3859" s="889"/>
      <c r="G3859" s="888">
        <v>20</v>
      </c>
      <c r="H3859" s="887">
        <f t="shared" si="228"/>
        <v>5</v>
      </c>
      <c r="I3859" s="887">
        <v>-3.7199999999999998</v>
      </c>
      <c r="J3859" s="771">
        <f t="shared" si="229"/>
        <v>21.08</v>
      </c>
      <c r="K3859" s="887">
        <v>17.36</v>
      </c>
      <c r="L3859" s="772">
        <f t="shared" si="230"/>
        <v>58.900000000000006</v>
      </c>
    </row>
    <row r="3860" spans="2:12" ht="15.75" x14ac:dyDescent="0.25">
      <c r="B3860" s="893" t="s">
        <v>321</v>
      </c>
      <c r="C3860" s="892" t="s">
        <v>539</v>
      </c>
      <c r="D3860" s="891">
        <v>42522</v>
      </c>
      <c r="E3860" s="890">
        <v>12.66</v>
      </c>
      <c r="F3860" s="889"/>
      <c r="G3860" s="888">
        <v>20</v>
      </c>
      <c r="H3860" s="887">
        <f t="shared" si="228"/>
        <v>5</v>
      </c>
      <c r="I3860" s="887">
        <v>-0.60000000000000009</v>
      </c>
      <c r="J3860" s="771">
        <f t="shared" si="229"/>
        <v>3.4</v>
      </c>
      <c r="K3860" s="887">
        <v>2.8</v>
      </c>
      <c r="L3860" s="772">
        <f t="shared" si="230"/>
        <v>9.86</v>
      </c>
    </row>
    <row r="3861" spans="2:12" ht="15.75" x14ac:dyDescent="0.25">
      <c r="B3861" s="893" t="s">
        <v>321</v>
      </c>
      <c r="C3861" s="892" t="s">
        <v>539</v>
      </c>
      <c r="D3861" s="891">
        <v>42522</v>
      </c>
      <c r="E3861" s="890">
        <v>254.26</v>
      </c>
      <c r="F3861" s="889"/>
      <c r="G3861" s="888">
        <v>20</v>
      </c>
      <c r="H3861" s="887">
        <f t="shared" si="228"/>
        <v>5</v>
      </c>
      <c r="I3861" s="887">
        <v>-12.36</v>
      </c>
      <c r="J3861" s="771">
        <f t="shared" si="229"/>
        <v>70.25</v>
      </c>
      <c r="K3861" s="887">
        <v>57.89</v>
      </c>
      <c r="L3861" s="772">
        <f t="shared" si="230"/>
        <v>196.37</v>
      </c>
    </row>
    <row r="3862" spans="2:12" ht="15.75" x14ac:dyDescent="0.25">
      <c r="B3862" s="893" t="s">
        <v>321</v>
      </c>
      <c r="C3862" s="892" t="s">
        <v>539</v>
      </c>
      <c r="D3862" s="891">
        <v>42522</v>
      </c>
      <c r="E3862" s="890">
        <v>369.54</v>
      </c>
      <c r="F3862" s="889"/>
      <c r="G3862" s="888">
        <v>20</v>
      </c>
      <c r="H3862" s="887">
        <f t="shared" si="228"/>
        <v>5</v>
      </c>
      <c r="I3862" s="887">
        <v>-17.88</v>
      </c>
      <c r="J3862" s="771">
        <f t="shared" si="229"/>
        <v>102.81</v>
      </c>
      <c r="K3862" s="887">
        <v>84.93</v>
      </c>
      <c r="L3862" s="772">
        <f t="shared" si="230"/>
        <v>284.61</v>
      </c>
    </row>
    <row r="3863" spans="2:12" ht="15.75" x14ac:dyDescent="0.25">
      <c r="B3863" s="893" t="s">
        <v>321</v>
      </c>
      <c r="C3863" s="892" t="s">
        <v>539</v>
      </c>
      <c r="D3863" s="891">
        <v>42522</v>
      </c>
      <c r="E3863" s="890">
        <v>184.77</v>
      </c>
      <c r="F3863" s="889"/>
      <c r="G3863" s="888">
        <v>20</v>
      </c>
      <c r="H3863" s="887">
        <f t="shared" si="228"/>
        <v>5</v>
      </c>
      <c r="I3863" s="887">
        <v>-9</v>
      </c>
      <c r="J3863" s="771">
        <f t="shared" si="229"/>
        <v>51.75</v>
      </c>
      <c r="K3863" s="887">
        <v>42.75</v>
      </c>
      <c r="L3863" s="772">
        <f t="shared" si="230"/>
        <v>142.02000000000001</v>
      </c>
    </row>
    <row r="3864" spans="2:12" ht="15.75" x14ac:dyDescent="0.25">
      <c r="B3864" s="893" t="s">
        <v>321</v>
      </c>
      <c r="C3864" s="892" t="s">
        <v>539</v>
      </c>
      <c r="D3864" s="891">
        <v>42522</v>
      </c>
      <c r="E3864" s="890">
        <v>184.77</v>
      </c>
      <c r="F3864" s="889"/>
      <c r="G3864" s="888">
        <v>20</v>
      </c>
      <c r="H3864" s="887">
        <f t="shared" si="228"/>
        <v>5</v>
      </c>
      <c r="I3864" s="887">
        <v>-9</v>
      </c>
      <c r="J3864" s="771">
        <f t="shared" si="229"/>
        <v>51.75</v>
      </c>
      <c r="K3864" s="887">
        <v>42.75</v>
      </c>
      <c r="L3864" s="772">
        <f t="shared" si="230"/>
        <v>142.02000000000001</v>
      </c>
    </row>
    <row r="3865" spans="2:12" ht="15.75" x14ac:dyDescent="0.25">
      <c r="B3865" s="893" t="s">
        <v>321</v>
      </c>
      <c r="C3865" s="892" t="s">
        <v>539</v>
      </c>
      <c r="D3865" s="891">
        <v>42522</v>
      </c>
      <c r="E3865" s="890">
        <v>204.85</v>
      </c>
      <c r="F3865" s="889"/>
      <c r="G3865" s="888">
        <v>20</v>
      </c>
      <c r="H3865" s="887">
        <f t="shared" si="228"/>
        <v>5</v>
      </c>
      <c r="I3865" s="887">
        <v>-9.9600000000000009</v>
      </c>
      <c r="J3865" s="771">
        <f t="shared" si="229"/>
        <v>57.27</v>
      </c>
      <c r="K3865" s="887">
        <v>47.31</v>
      </c>
      <c r="L3865" s="772">
        <f t="shared" si="230"/>
        <v>157.54</v>
      </c>
    </row>
    <row r="3866" spans="2:12" ht="15.75" x14ac:dyDescent="0.25">
      <c r="B3866" s="893" t="s">
        <v>321</v>
      </c>
      <c r="C3866" s="892" t="s">
        <v>539</v>
      </c>
      <c r="D3866" s="891">
        <v>42522</v>
      </c>
      <c r="E3866" s="890">
        <v>184.94</v>
      </c>
      <c r="F3866" s="889"/>
      <c r="G3866" s="888">
        <v>20</v>
      </c>
      <c r="H3866" s="887">
        <f t="shared" si="228"/>
        <v>5</v>
      </c>
      <c r="I3866" s="887">
        <v>-9</v>
      </c>
      <c r="J3866" s="771">
        <f t="shared" si="229"/>
        <v>51</v>
      </c>
      <c r="K3866" s="887">
        <v>42</v>
      </c>
      <c r="L3866" s="772">
        <f t="shared" si="230"/>
        <v>142.94</v>
      </c>
    </row>
    <row r="3867" spans="2:12" ht="15.75" x14ac:dyDescent="0.25">
      <c r="B3867" s="893" t="s">
        <v>321</v>
      </c>
      <c r="C3867" s="892" t="s">
        <v>539</v>
      </c>
      <c r="D3867" s="891">
        <v>42522</v>
      </c>
      <c r="E3867" s="890">
        <v>1346.96</v>
      </c>
      <c r="F3867" s="889"/>
      <c r="G3867" s="888">
        <v>20</v>
      </c>
      <c r="H3867" s="887">
        <f t="shared" si="228"/>
        <v>5</v>
      </c>
      <c r="I3867" s="887">
        <v>-65.400000000000006</v>
      </c>
      <c r="J3867" s="771">
        <f t="shared" si="229"/>
        <v>374.33000000000004</v>
      </c>
      <c r="K3867" s="887">
        <v>308.93</v>
      </c>
      <c r="L3867" s="772">
        <f t="shared" si="230"/>
        <v>1038.03</v>
      </c>
    </row>
    <row r="3868" spans="2:12" ht="15.75" x14ac:dyDescent="0.25">
      <c r="B3868" s="893" t="s">
        <v>321</v>
      </c>
      <c r="C3868" s="892" t="s">
        <v>539</v>
      </c>
      <c r="D3868" s="891">
        <v>42522</v>
      </c>
      <c r="E3868" s="890">
        <v>228.76</v>
      </c>
      <c r="F3868" s="889"/>
      <c r="G3868" s="888">
        <v>20</v>
      </c>
      <c r="H3868" s="887">
        <f t="shared" si="228"/>
        <v>5</v>
      </c>
      <c r="I3868" s="887">
        <v>-11.16</v>
      </c>
      <c r="J3868" s="771">
        <f t="shared" si="229"/>
        <v>62.620000000000005</v>
      </c>
      <c r="K3868" s="887">
        <v>51.46</v>
      </c>
      <c r="L3868" s="772">
        <f t="shared" si="230"/>
        <v>177.29999999999998</v>
      </c>
    </row>
    <row r="3869" spans="2:12" ht="15.75" x14ac:dyDescent="0.25">
      <c r="B3869" s="893" t="s">
        <v>321</v>
      </c>
      <c r="C3869" s="892" t="s">
        <v>539</v>
      </c>
      <c r="D3869" s="891">
        <v>42522</v>
      </c>
      <c r="E3869" s="890">
        <v>1028.1099999999999</v>
      </c>
      <c r="F3869" s="889"/>
      <c r="G3869" s="888">
        <v>20</v>
      </c>
      <c r="H3869" s="887">
        <f t="shared" si="228"/>
        <v>5</v>
      </c>
      <c r="I3869" s="887">
        <v>-49.800000000000004</v>
      </c>
      <c r="J3869" s="771">
        <f t="shared" si="229"/>
        <v>286.7</v>
      </c>
      <c r="K3869" s="887">
        <v>236.9</v>
      </c>
      <c r="L3869" s="772">
        <f t="shared" si="230"/>
        <v>791.20999999999992</v>
      </c>
    </row>
    <row r="3870" spans="2:12" ht="15.75" x14ac:dyDescent="0.25">
      <c r="B3870" s="893" t="s">
        <v>321</v>
      </c>
      <c r="C3870" s="892" t="s">
        <v>539</v>
      </c>
      <c r="D3870" s="891">
        <v>42522</v>
      </c>
      <c r="E3870" s="890">
        <v>1293.4100000000001</v>
      </c>
      <c r="F3870" s="889"/>
      <c r="G3870" s="888">
        <v>20</v>
      </c>
      <c r="H3870" s="887">
        <f t="shared" si="228"/>
        <v>5</v>
      </c>
      <c r="I3870" s="887">
        <v>-62.760000000000005</v>
      </c>
      <c r="J3870" s="771">
        <f t="shared" si="229"/>
        <v>360.87</v>
      </c>
      <c r="K3870" s="887">
        <v>298.11</v>
      </c>
      <c r="L3870" s="772">
        <f t="shared" si="230"/>
        <v>995.30000000000007</v>
      </c>
    </row>
    <row r="3871" spans="2:12" ht="15.75" x14ac:dyDescent="0.25">
      <c r="B3871" s="893" t="s">
        <v>321</v>
      </c>
      <c r="C3871" s="892" t="s">
        <v>539</v>
      </c>
      <c r="D3871" s="891">
        <v>42522</v>
      </c>
      <c r="E3871" s="890">
        <v>859.34</v>
      </c>
      <c r="F3871" s="889"/>
      <c r="G3871" s="888">
        <v>20</v>
      </c>
      <c r="H3871" s="887">
        <f t="shared" si="228"/>
        <v>5</v>
      </c>
      <c r="I3871" s="887">
        <v>-42.24</v>
      </c>
      <c r="J3871" s="771">
        <f t="shared" si="229"/>
        <v>242.88</v>
      </c>
      <c r="K3871" s="887">
        <v>200.64</v>
      </c>
      <c r="L3871" s="772">
        <f t="shared" si="230"/>
        <v>658.7</v>
      </c>
    </row>
    <row r="3872" spans="2:12" ht="15.75" x14ac:dyDescent="0.25">
      <c r="B3872" s="893" t="s">
        <v>321</v>
      </c>
      <c r="C3872" s="892" t="s">
        <v>539</v>
      </c>
      <c r="D3872" s="891">
        <v>42522</v>
      </c>
      <c r="E3872" s="890">
        <v>184.77</v>
      </c>
      <c r="F3872" s="889"/>
      <c r="G3872" s="888">
        <v>20</v>
      </c>
      <c r="H3872" s="887">
        <f t="shared" si="228"/>
        <v>5</v>
      </c>
      <c r="I3872" s="887">
        <v>-9</v>
      </c>
      <c r="J3872" s="771">
        <f t="shared" si="229"/>
        <v>51.75</v>
      </c>
      <c r="K3872" s="887">
        <v>42.75</v>
      </c>
      <c r="L3872" s="772">
        <f t="shared" si="230"/>
        <v>142.02000000000001</v>
      </c>
    </row>
    <row r="3873" spans="2:12" ht="15.75" x14ac:dyDescent="0.25">
      <c r="B3873" s="893" t="s">
        <v>321</v>
      </c>
      <c r="C3873" s="892" t="s">
        <v>539</v>
      </c>
      <c r="D3873" s="891">
        <v>42522</v>
      </c>
      <c r="E3873" s="890">
        <v>369.54</v>
      </c>
      <c r="F3873" s="889"/>
      <c r="G3873" s="888">
        <v>20</v>
      </c>
      <c r="H3873" s="887">
        <f t="shared" si="228"/>
        <v>5</v>
      </c>
      <c r="I3873" s="887">
        <v>-17.88</v>
      </c>
      <c r="J3873" s="771">
        <f t="shared" si="229"/>
        <v>102.81</v>
      </c>
      <c r="K3873" s="887">
        <v>84.93</v>
      </c>
      <c r="L3873" s="772">
        <f t="shared" si="230"/>
        <v>284.61</v>
      </c>
    </row>
    <row r="3874" spans="2:12" ht="15.75" x14ac:dyDescent="0.25">
      <c r="B3874" s="893" t="s">
        <v>321</v>
      </c>
      <c r="C3874" s="892" t="s">
        <v>539</v>
      </c>
      <c r="D3874" s="891">
        <v>42522</v>
      </c>
      <c r="E3874" s="890">
        <v>341.04</v>
      </c>
      <c r="F3874" s="889"/>
      <c r="G3874" s="888">
        <v>20</v>
      </c>
      <c r="H3874" s="887">
        <f t="shared" si="228"/>
        <v>5</v>
      </c>
      <c r="I3874" s="887">
        <v>-16.560000000000002</v>
      </c>
      <c r="J3874" s="771">
        <f t="shared" si="229"/>
        <v>93.84</v>
      </c>
      <c r="K3874" s="887">
        <v>77.28</v>
      </c>
      <c r="L3874" s="772">
        <f t="shared" si="230"/>
        <v>263.76</v>
      </c>
    </row>
    <row r="3875" spans="2:12" ht="15.75" x14ac:dyDescent="0.25">
      <c r="B3875" s="893" t="s">
        <v>321</v>
      </c>
      <c r="C3875" s="892" t="s">
        <v>539</v>
      </c>
      <c r="D3875" s="891">
        <v>42522</v>
      </c>
      <c r="E3875" s="890">
        <v>277.14</v>
      </c>
      <c r="F3875" s="889"/>
      <c r="G3875" s="888">
        <v>20</v>
      </c>
      <c r="H3875" s="887">
        <f t="shared" si="228"/>
        <v>5</v>
      </c>
      <c r="I3875" s="887">
        <v>-13.440000000000001</v>
      </c>
      <c r="J3875" s="771">
        <f t="shared" si="229"/>
        <v>77.28</v>
      </c>
      <c r="K3875" s="887">
        <v>63.84</v>
      </c>
      <c r="L3875" s="772">
        <f t="shared" si="230"/>
        <v>213.29999999999998</v>
      </c>
    </row>
    <row r="3876" spans="2:12" ht="15.75" x14ac:dyDescent="0.25">
      <c r="B3876" s="893" t="s">
        <v>321</v>
      </c>
      <c r="C3876" s="892" t="s">
        <v>539</v>
      </c>
      <c r="D3876" s="891">
        <v>42522</v>
      </c>
      <c r="E3876" s="890">
        <v>739.1</v>
      </c>
      <c r="F3876" s="889"/>
      <c r="G3876" s="888">
        <v>20</v>
      </c>
      <c r="H3876" s="887">
        <f t="shared" si="228"/>
        <v>5</v>
      </c>
      <c r="I3876" s="887">
        <v>-35.880000000000003</v>
      </c>
      <c r="J3876" s="771">
        <f t="shared" si="229"/>
        <v>206.31</v>
      </c>
      <c r="K3876" s="887">
        <v>170.43</v>
      </c>
      <c r="L3876" s="772">
        <f t="shared" si="230"/>
        <v>568.67000000000007</v>
      </c>
    </row>
    <row r="3877" spans="2:12" ht="15.75" x14ac:dyDescent="0.25">
      <c r="B3877" s="893" t="s">
        <v>321</v>
      </c>
      <c r="C3877" s="892" t="s">
        <v>539</v>
      </c>
      <c r="D3877" s="891">
        <v>42522</v>
      </c>
      <c r="E3877" s="890">
        <v>543.66999999999996</v>
      </c>
      <c r="F3877" s="889"/>
      <c r="G3877" s="888">
        <v>20</v>
      </c>
      <c r="H3877" s="887">
        <f t="shared" si="228"/>
        <v>5</v>
      </c>
      <c r="I3877" s="887">
        <v>-26.400000000000002</v>
      </c>
      <c r="J3877" s="771">
        <f t="shared" si="229"/>
        <v>151.80000000000001</v>
      </c>
      <c r="K3877" s="887">
        <v>125.4</v>
      </c>
      <c r="L3877" s="772">
        <f t="shared" si="230"/>
        <v>418.27</v>
      </c>
    </row>
    <row r="3878" spans="2:12" ht="15.75" x14ac:dyDescent="0.25">
      <c r="B3878" s="893" t="s">
        <v>321</v>
      </c>
      <c r="C3878" s="892" t="s">
        <v>539</v>
      </c>
      <c r="D3878" s="891">
        <v>42522</v>
      </c>
      <c r="E3878" s="890">
        <v>14924.68</v>
      </c>
      <c r="F3878" s="889"/>
      <c r="G3878" s="888">
        <v>20</v>
      </c>
      <c r="H3878" s="887">
        <f t="shared" si="228"/>
        <v>5</v>
      </c>
      <c r="I3878" s="887">
        <v>-733.92000000000007</v>
      </c>
      <c r="J3878" s="771">
        <f t="shared" si="229"/>
        <v>4201.16</v>
      </c>
      <c r="K3878" s="887">
        <v>3467.24</v>
      </c>
      <c r="L3878" s="772">
        <f t="shared" si="230"/>
        <v>11457.44</v>
      </c>
    </row>
    <row r="3879" spans="2:12" ht="15.75" x14ac:dyDescent="0.25">
      <c r="B3879" s="893" t="s">
        <v>321</v>
      </c>
      <c r="C3879" s="892" t="s">
        <v>539</v>
      </c>
      <c r="D3879" s="891">
        <v>42522</v>
      </c>
      <c r="E3879" s="890">
        <v>76.260000000000005</v>
      </c>
      <c r="F3879" s="889"/>
      <c r="G3879" s="888">
        <v>20</v>
      </c>
      <c r="H3879" s="887">
        <f t="shared" si="228"/>
        <v>5</v>
      </c>
      <c r="I3879" s="887">
        <v>-3.7199999999999998</v>
      </c>
      <c r="J3879" s="771">
        <f t="shared" si="229"/>
        <v>21.08</v>
      </c>
      <c r="K3879" s="887">
        <v>17.36</v>
      </c>
      <c r="L3879" s="772">
        <f t="shared" si="230"/>
        <v>58.900000000000006</v>
      </c>
    </row>
    <row r="3880" spans="2:12" ht="15.75" x14ac:dyDescent="0.25">
      <c r="B3880" s="893" t="s">
        <v>321</v>
      </c>
      <c r="C3880" s="892" t="s">
        <v>539</v>
      </c>
      <c r="D3880" s="891">
        <v>42522</v>
      </c>
      <c r="E3880" s="890">
        <v>1579.25</v>
      </c>
      <c r="F3880" s="889"/>
      <c r="G3880" s="888">
        <v>20</v>
      </c>
      <c r="H3880" s="887">
        <f t="shared" si="228"/>
        <v>5</v>
      </c>
      <c r="I3880" s="887">
        <v>-77.64</v>
      </c>
      <c r="J3880" s="771">
        <f t="shared" si="229"/>
        <v>444.03</v>
      </c>
      <c r="K3880" s="887">
        <v>366.39</v>
      </c>
      <c r="L3880" s="772">
        <f t="shared" si="230"/>
        <v>1212.8600000000001</v>
      </c>
    </row>
    <row r="3881" spans="2:12" ht="15.75" x14ac:dyDescent="0.25">
      <c r="B3881" s="893" t="s">
        <v>321</v>
      </c>
      <c r="C3881" s="892" t="s">
        <v>539</v>
      </c>
      <c r="D3881" s="891">
        <v>42522</v>
      </c>
      <c r="E3881" s="890">
        <v>50.75</v>
      </c>
      <c r="F3881" s="889"/>
      <c r="G3881" s="888">
        <v>20</v>
      </c>
      <c r="H3881" s="887">
        <f t="shared" si="228"/>
        <v>5</v>
      </c>
      <c r="I3881" s="887">
        <v>-2.4000000000000004</v>
      </c>
      <c r="J3881" s="771">
        <f t="shared" si="229"/>
        <v>14.110000000000001</v>
      </c>
      <c r="K3881" s="887">
        <v>11.71</v>
      </c>
      <c r="L3881" s="772">
        <f t="shared" si="230"/>
        <v>39.04</v>
      </c>
    </row>
    <row r="3882" spans="2:12" ht="15.75" x14ac:dyDescent="0.25">
      <c r="B3882" s="893" t="s">
        <v>321</v>
      </c>
      <c r="C3882" s="892" t="s">
        <v>539</v>
      </c>
      <c r="D3882" s="891">
        <v>42522</v>
      </c>
      <c r="E3882" s="890">
        <v>1854.62</v>
      </c>
      <c r="F3882" s="889"/>
      <c r="G3882" s="888">
        <v>20</v>
      </c>
      <c r="H3882" s="887">
        <f t="shared" si="228"/>
        <v>5</v>
      </c>
      <c r="I3882" s="887">
        <v>-91.08</v>
      </c>
      <c r="J3882" s="771">
        <f t="shared" si="229"/>
        <v>516.41999999999996</v>
      </c>
      <c r="K3882" s="887">
        <v>425.34</v>
      </c>
      <c r="L3882" s="772">
        <f t="shared" si="230"/>
        <v>1429.28</v>
      </c>
    </row>
    <row r="3883" spans="2:12" ht="15.75" x14ac:dyDescent="0.25">
      <c r="B3883" s="893" t="s">
        <v>321</v>
      </c>
      <c r="C3883" s="892" t="s">
        <v>539</v>
      </c>
      <c r="D3883" s="891">
        <v>42522</v>
      </c>
      <c r="E3883" s="890">
        <v>1704.52</v>
      </c>
      <c r="F3883" s="889"/>
      <c r="G3883" s="888">
        <v>20</v>
      </c>
      <c r="H3883" s="887">
        <f t="shared" si="228"/>
        <v>5</v>
      </c>
      <c r="I3883" s="887">
        <v>-83.76</v>
      </c>
      <c r="J3883" s="771">
        <f t="shared" si="229"/>
        <v>479.86</v>
      </c>
      <c r="K3883" s="887">
        <v>396.1</v>
      </c>
      <c r="L3883" s="772">
        <f t="shared" si="230"/>
        <v>1308.42</v>
      </c>
    </row>
    <row r="3884" spans="2:12" ht="15.75" x14ac:dyDescent="0.25">
      <c r="B3884" s="893" t="s">
        <v>321</v>
      </c>
      <c r="C3884" s="892" t="s">
        <v>539</v>
      </c>
      <c r="D3884" s="891">
        <v>42522</v>
      </c>
      <c r="E3884" s="890">
        <v>5836.86</v>
      </c>
      <c r="F3884" s="889"/>
      <c r="G3884" s="888">
        <v>20</v>
      </c>
      <c r="H3884" s="887">
        <f t="shared" si="228"/>
        <v>5</v>
      </c>
      <c r="I3884" s="887">
        <v>-287.15999999999997</v>
      </c>
      <c r="J3884" s="771">
        <f t="shared" si="229"/>
        <v>1640.6100000000001</v>
      </c>
      <c r="K3884" s="887">
        <v>1353.45</v>
      </c>
      <c r="L3884" s="772">
        <f t="shared" si="230"/>
        <v>4483.41</v>
      </c>
    </row>
    <row r="3885" spans="2:12" ht="15.75" x14ac:dyDescent="0.25">
      <c r="B3885" s="893" t="s">
        <v>321</v>
      </c>
      <c r="C3885" s="892" t="s">
        <v>539</v>
      </c>
      <c r="D3885" s="891">
        <v>42522</v>
      </c>
      <c r="E3885" s="890">
        <v>8303.65</v>
      </c>
      <c r="F3885" s="889"/>
      <c r="G3885" s="888">
        <v>20</v>
      </c>
      <c r="H3885" s="887">
        <f t="shared" si="228"/>
        <v>5</v>
      </c>
      <c r="I3885" s="887">
        <v>-408.72</v>
      </c>
      <c r="J3885" s="771">
        <f t="shared" si="229"/>
        <v>2331.5699999999997</v>
      </c>
      <c r="K3885" s="887">
        <v>1922.85</v>
      </c>
      <c r="L3885" s="772">
        <f t="shared" si="230"/>
        <v>6380.7999999999993</v>
      </c>
    </row>
    <row r="3886" spans="2:12" ht="15.75" x14ac:dyDescent="0.25">
      <c r="B3886" s="893" t="s">
        <v>321</v>
      </c>
      <c r="C3886" s="892" t="s">
        <v>539</v>
      </c>
      <c r="D3886" s="891">
        <v>42522</v>
      </c>
      <c r="E3886" s="890">
        <v>782.26</v>
      </c>
      <c r="F3886" s="889"/>
      <c r="G3886" s="888">
        <v>20</v>
      </c>
      <c r="H3886" s="887">
        <f t="shared" si="228"/>
        <v>5</v>
      </c>
      <c r="I3886" s="887">
        <v>-38.160000000000004</v>
      </c>
      <c r="J3886" s="771">
        <f t="shared" si="229"/>
        <v>215.28</v>
      </c>
      <c r="K3886" s="887">
        <v>177.12</v>
      </c>
      <c r="L3886" s="772">
        <f t="shared" si="230"/>
        <v>605.14</v>
      </c>
    </row>
    <row r="3887" spans="2:12" ht="15.75" x14ac:dyDescent="0.25">
      <c r="B3887" s="893" t="s">
        <v>321</v>
      </c>
      <c r="C3887" s="892" t="s">
        <v>539</v>
      </c>
      <c r="D3887" s="891">
        <v>42522</v>
      </c>
      <c r="E3887" s="890">
        <v>172.29</v>
      </c>
      <c r="F3887" s="889"/>
      <c r="G3887" s="888">
        <v>20</v>
      </c>
      <c r="H3887" s="887">
        <f t="shared" si="228"/>
        <v>5</v>
      </c>
      <c r="I3887" s="887">
        <v>-8.4</v>
      </c>
      <c r="J3887" s="771">
        <f t="shared" si="229"/>
        <v>47.6</v>
      </c>
      <c r="K3887" s="887">
        <v>39.200000000000003</v>
      </c>
      <c r="L3887" s="772">
        <f t="shared" si="230"/>
        <v>133.08999999999997</v>
      </c>
    </row>
    <row r="3888" spans="2:12" ht="15.75" x14ac:dyDescent="0.25">
      <c r="B3888" s="893" t="s">
        <v>321</v>
      </c>
      <c r="C3888" s="892" t="s">
        <v>539</v>
      </c>
      <c r="D3888" s="891">
        <v>42522</v>
      </c>
      <c r="E3888" s="890">
        <v>1206</v>
      </c>
      <c r="F3888" s="889"/>
      <c r="G3888" s="888">
        <v>20</v>
      </c>
      <c r="H3888" s="887">
        <f t="shared" si="228"/>
        <v>5</v>
      </c>
      <c r="I3888" s="887">
        <v>-58.679999999999993</v>
      </c>
      <c r="J3888" s="771">
        <f t="shared" si="229"/>
        <v>329.66</v>
      </c>
      <c r="K3888" s="887">
        <v>270.98</v>
      </c>
      <c r="L3888" s="772">
        <f t="shared" si="230"/>
        <v>935.02</v>
      </c>
    </row>
    <row r="3889" spans="2:12" ht="15.75" x14ac:dyDescent="0.25">
      <c r="B3889" s="893" t="s">
        <v>321</v>
      </c>
      <c r="C3889" s="892" t="s">
        <v>539</v>
      </c>
      <c r="D3889" s="891">
        <v>42522</v>
      </c>
      <c r="E3889" s="890">
        <v>5060.8900000000003</v>
      </c>
      <c r="F3889" s="889"/>
      <c r="G3889" s="888">
        <v>20</v>
      </c>
      <c r="H3889" s="887">
        <f t="shared" si="228"/>
        <v>5</v>
      </c>
      <c r="I3889" s="887">
        <v>-246.24</v>
      </c>
      <c r="J3889" s="771">
        <f t="shared" si="229"/>
        <v>1380.35</v>
      </c>
      <c r="K3889" s="887">
        <v>1134.1099999999999</v>
      </c>
      <c r="L3889" s="772">
        <f t="shared" si="230"/>
        <v>3926.7800000000007</v>
      </c>
    </row>
    <row r="3890" spans="2:12" ht="15.75" x14ac:dyDescent="0.25">
      <c r="B3890" s="893" t="s">
        <v>321</v>
      </c>
      <c r="C3890" s="892" t="s">
        <v>539</v>
      </c>
      <c r="D3890" s="891">
        <v>42522</v>
      </c>
      <c r="E3890" s="890">
        <v>369.54</v>
      </c>
      <c r="F3890" s="889"/>
      <c r="G3890" s="888">
        <v>20</v>
      </c>
      <c r="H3890" s="887">
        <f t="shared" si="228"/>
        <v>5</v>
      </c>
      <c r="I3890" s="887">
        <v>-17.88</v>
      </c>
      <c r="J3890" s="771">
        <f t="shared" si="229"/>
        <v>102.81</v>
      </c>
      <c r="K3890" s="887">
        <v>84.93</v>
      </c>
      <c r="L3890" s="772">
        <f t="shared" si="230"/>
        <v>284.61</v>
      </c>
    </row>
    <row r="3891" spans="2:12" ht="15.75" x14ac:dyDescent="0.25">
      <c r="B3891" s="893" t="s">
        <v>321</v>
      </c>
      <c r="C3891" s="892" t="s">
        <v>539</v>
      </c>
      <c r="D3891" s="891">
        <v>42522</v>
      </c>
      <c r="E3891" s="890">
        <v>5159.09</v>
      </c>
      <c r="F3891" s="889"/>
      <c r="G3891" s="888">
        <v>20</v>
      </c>
      <c r="H3891" s="887">
        <f t="shared" si="228"/>
        <v>5</v>
      </c>
      <c r="I3891" s="887">
        <v>-254.04000000000002</v>
      </c>
      <c r="J3891" s="771">
        <f t="shared" si="229"/>
        <v>1446.86</v>
      </c>
      <c r="K3891" s="887">
        <v>1192.82</v>
      </c>
      <c r="L3891" s="772">
        <f t="shared" si="230"/>
        <v>3966.2700000000004</v>
      </c>
    </row>
    <row r="3892" spans="2:12" ht="15.75" x14ac:dyDescent="0.25">
      <c r="B3892" s="893" t="s">
        <v>321</v>
      </c>
      <c r="C3892" s="892" t="s">
        <v>539</v>
      </c>
      <c r="D3892" s="891">
        <v>42522</v>
      </c>
      <c r="E3892" s="890">
        <v>2051.17</v>
      </c>
      <c r="F3892" s="889"/>
      <c r="G3892" s="888">
        <v>20</v>
      </c>
      <c r="H3892" s="887">
        <f t="shared" si="228"/>
        <v>5</v>
      </c>
      <c r="I3892" s="887">
        <v>-101.03999999999999</v>
      </c>
      <c r="J3892" s="771">
        <f t="shared" si="229"/>
        <v>574.16999999999996</v>
      </c>
      <c r="K3892" s="887">
        <v>473.13</v>
      </c>
      <c r="L3892" s="772">
        <f t="shared" si="230"/>
        <v>1578.04</v>
      </c>
    </row>
    <row r="3893" spans="2:12" ht="15.75" x14ac:dyDescent="0.25">
      <c r="B3893" s="893" t="s">
        <v>321</v>
      </c>
      <c r="C3893" s="892" t="s">
        <v>539</v>
      </c>
      <c r="D3893" s="891">
        <v>42522</v>
      </c>
      <c r="E3893" s="890">
        <v>861.72</v>
      </c>
      <c r="F3893" s="889"/>
      <c r="G3893" s="888">
        <v>20</v>
      </c>
      <c r="H3893" s="887">
        <f t="shared" si="228"/>
        <v>5</v>
      </c>
      <c r="I3893" s="887">
        <v>-41.76</v>
      </c>
      <c r="J3893" s="771">
        <f t="shared" si="229"/>
        <v>240.12</v>
      </c>
      <c r="K3893" s="887">
        <v>198.36</v>
      </c>
      <c r="L3893" s="772">
        <f t="shared" si="230"/>
        <v>663.36</v>
      </c>
    </row>
    <row r="3894" spans="2:12" ht="15.75" x14ac:dyDescent="0.25">
      <c r="B3894" s="893" t="s">
        <v>321</v>
      </c>
      <c r="C3894" s="892" t="s">
        <v>539</v>
      </c>
      <c r="D3894" s="891">
        <v>42614</v>
      </c>
      <c r="E3894" s="890">
        <v>175.4</v>
      </c>
      <c r="F3894" s="889"/>
      <c r="G3894" s="888">
        <v>20</v>
      </c>
      <c r="H3894" s="887">
        <f t="shared" si="228"/>
        <v>5</v>
      </c>
      <c r="I3894" s="887">
        <v>-8.52</v>
      </c>
      <c r="J3894" s="771">
        <f t="shared" si="229"/>
        <v>45.44</v>
      </c>
      <c r="K3894" s="887">
        <v>36.92</v>
      </c>
      <c r="L3894" s="772">
        <f t="shared" si="230"/>
        <v>138.48000000000002</v>
      </c>
    </row>
    <row r="3895" spans="2:12" ht="15.75" x14ac:dyDescent="0.25">
      <c r="B3895" s="893" t="s">
        <v>321</v>
      </c>
      <c r="C3895" s="892" t="s">
        <v>539</v>
      </c>
      <c r="D3895" s="891">
        <v>42614</v>
      </c>
      <c r="E3895" s="890">
        <v>564.67999999999995</v>
      </c>
      <c r="F3895" s="889"/>
      <c r="G3895" s="888">
        <v>20</v>
      </c>
      <c r="H3895" s="887">
        <f t="shared" si="228"/>
        <v>5</v>
      </c>
      <c r="I3895" s="887">
        <v>-27.360000000000003</v>
      </c>
      <c r="J3895" s="771">
        <f t="shared" si="229"/>
        <v>150.09</v>
      </c>
      <c r="K3895" s="887">
        <v>122.73</v>
      </c>
      <c r="L3895" s="772">
        <f t="shared" si="230"/>
        <v>441.94999999999993</v>
      </c>
    </row>
    <row r="3896" spans="2:12" ht="15.75" x14ac:dyDescent="0.25">
      <c r="B3896" s="893" t="s">
        <v>321</v>
      </c>
      <c r="C3896" s="892" t="s">
        <v>539</v>
      </c>
      <c r="D3896" s="891">
        <v>42614</v>
      </c>
      <c r="E3896" s="890">
        <v>175.4</v>
      </c>
      <c r="F3896" s="889"/>
      <c r="G3896" s="888">
        <v>20</v>
      </c>
      <c r="H3896" s="887">
        <f t="shared" si="228"/>
        <v>5</v>
      </c>
      <c r="I3896" s="887">
        <v>-8.52</v>
      </c>
      <c r="J3896" s="771">
        <f t="shared" si="229"/>
        <v>46.150000000000006</v>
      </c>
      <c r="K3896" s="887">
        <v>37.630000000000003</v>
      </c>
      <c r="L3896" s="772">
        <f t="shared" si="230"/>
        <v>137.77000000000001</v>
      </c>
    </row>
    <row r="3897" spans="2:12" ht="15.75" x14ac:dyDescent="0.25">
      <c r="B3897" s="893" t="s">
        <v>321</v>
      </c>
      <c r="C3897" s="892" t="s">
        <v>539</v>
      </c>
      <c r="D3897" s="891">
        <v>42614</v>
      </c>
      <c r="E3897" s="890">
        <v>471.11</v>
      </c>
      <c r="F3897" s="889"/>
      <c r="G3897" s="888">
        <v>20</v>
      </c>
      <c r="H3897" s="887">
        <f t="shared" si="228"/>
        <v>5</v>
      </c>
      <c r="I3897" s="887">
        <v>-22.92</v>
      </c>
      <c r="J3897" s="771">
        <f t="shared" si="229"/>
        <v>124.22</v>
      </c>
      <c r="K3897" s="887">
        <v>101.3</v>
      </c>
      <c r="L3897" s="772">
        <f t="shared" si="230"/>
        <v>369.81</v>
      </c>
    </row>
    <row r="3898" spans="2:12" ht="15.75" x14ac:dyDescent="0.25">
      <c r="B3898" s="893" t="s">
        <v>321</v>
      </c>
      <c r="C3898" s="892" t="s">
        <v>539</v>
      </c>
      <c r="D3898" s="891">
        <v>42614</v>
      </c>
      <c r="E3898" s="890">
        <v>2588.75</v>
      </c>
      <c r="F3898" s="889"/>
      <c r="G3898" s="888">
        <v>20</v>
      </c>
      <c r="H3898" s="887">
        <f t="shared" si="228"/>
        <v>5</v>
      </c>
      <c r="I3898" s="887">
        <v>-129.48000000000002</v>
      </c>
      <c r="J3898" s="771">
        <f t="shared" si="229"/>
        <v>697.47</v>
      </c>
      <c r="K3898" s="887">
        <v>567.99</v>
      </c>
      <c r="L3898" s="772">
        <f t="shared" si="230"/>
        <v>2020.76</v>
      </c>
    </row>
    <row r="3899" spans="2:12" ht="15.75" x14ac:dyDescent="0.25">
      <c r="B3899" s="893" t="s">
        <v>321</v>
      </c>
      <c r="C3899" s="892" t="s">
        <v>539</v>
      </c>
      <c r="D3899" s="891">
        <v>42614</v>
      </c>
      <c r="E3899" s="890">
        <v>175.4</v>
      </c>
      <c r="F3899" s="889"/>
      <c r="G3899" s="888">
        <v>20</v>
      </c>
      <c r="H3899" s="887">
        <f t="shared" si="228"/>
        <v>5</v>
      </c>
      <c r="I3899" s="887">
        <v>-8.52</v>
      </c>
      <c r="J3899" s="771">
        <f t="shared" si="229"/>
        <v>46.150000000000006</v>
      </c>
      <c r="K3899" s="887">
        <v>37.630000000000003</v>
      </c>
      <c r="L3899" s="772">
        <f t="shared" si="230"/>
        <v>137.77000000000001</v>
      </c>
    </row>
    <row r="3900" spans="2:12" ht="15.75" x14ac:dyDescent="0.25">
      <c r="B3900" s="893" t="s">
        <v>321</v>
      </c>
      <c r="C3900" s="892" t="s">
        <v>539</v>
      </c>
      <c r="D3900" s="891">
        <v>42614</v>
      </c>
      <c r="E3900" s="890">
        <v>1006.48</v>
      </c>
      <c r="F3900" s="889"/>
      <c r="G3900" s="888">
        <v>20</v>
      </c>
      <c r="H3900" s="887">
        <f t="shared" si="228"/>
        <v>5</v>
      </c>
      <c r="I3900" s="887">
        <v>-48.96</v>
      </c>
      <c r="J3900" s="771">
        <f t="shared" si="229"/>
        <v>261.43</v>
      </c>
      <c r="K3900" s="887">
        <v>212.47</v>
      </c>
      <c r="L3900" s="772">
        <f t="shared" si="230"/>
        <v>794.01</v>
      </c>
    </row>
    <row r="3901" spans="2:12" ht="15.75" x14ac:dyDescent="0.25">
      <c r="B3901" s="893" t="s">
        <v>321</v>
      </c>
      <c r="C3901" s="892" t="s">
        <v>539</v>
      </c>
      <c r="D3901" s="891">
        <v>42614</v>
      </c>
      <c r="E3901" s="890">
        <v>4334.25</v>
      </c>
      <c r="F3901" s="889"/>
      <c r="G3901" s="888">
        <v>20</v>
      </c>
      <c r="H3901" s="887">
        <f t="shared" si="228"/>
        <v>5</v>
      </c>
      <c r="I3901" s="887">
        <v>-210.71999999999997</v>
      </c>
      <c r="J3901" s="771">
        <f t="shared" si="229"/>
        <v>1148.29</v>
      </c>
      <c r="K3901" s="887">
        <v>937.57</v>
      </c>
      <c r="L3901" s="772">
        <f t="shared" si="230"/>
        <v>3396.68</v>
      </c>
    </row>
    <row r="3902" spans="2:12" ht="15.75" x14ac:dyDescent="0.25">
      <c r="B3902" s="893" t="s">
        <v>321</v>
      </c>
      <c r="C3902" s="892" t="s">
        <v>539</v>
      </c>
      <c r="D3902" s="891">
        <v>42614</v>
      </c>
      <c r="E3902" s="890">
        <v>764.57</v>
      </c>
      <c r="F3902" s="889"/>
      <c r="G3902" s="888">
        <v>20</v>
      </c>
      <c r="H3902" s="887">
        <f t="shared" si="228"/>
        <v>5</v>
      </c>
      <c r="I3902" s="887">
        <v>-38.160000000000004</v>
      </c>
      <c r="J3902" s="771">
        <f t="shared" si="229"/>
        <v>208.25</v>
      </c>
      <c r="K3902" s="887">
        <v>170.09</v>
      </c>
      <c r="L3902" s="772">
        <f t="shared" si="230"/>
        <v>594.48</v>
      </c>
    </row>
    <row r="3903" spans="2:12" ht="15.75" x14ac:dyDescent="0.25">
      <c r="B3903" s="893" t="s">
        <v>321</v>
      </c>
      <c r="C3903" s="892" t="s">
        <v>539</v>
      </c>
      <c r="D3903" s="891">
        <v>42614</v>
      </c>
      <c r="E3903" s="890">
        <v>1673.77</v>
      </c>
      <c r="F3903" s="889"/>
      <c r="G3903" s="888">
        <v>20</v>
      </c>
      <c r="H3903" s="887">
        <f t="shared" si="228"/>
        <v>5</v>
      </c>
      <c r="I3903" s="887">
        <v>-83.52</v>
      </c>
      <c r="J3903" s="771">
        <f t="shared" si="229"/>
        <v>453.38</v>
      </c>
      <c r="K3903" s="887">
        <v>369.86</v>
      </c>
      <c r="L3903" s="772">
        <f t="shared" si="230"/>
        <v>1303.9099999999999</v>
      </c>
    </row>
    <row r="3904" spans="2:12" ht="15.75" x14ac:dyDescent="0.25">
      <c r="B3904" s="893" t="s">
        <v>321</v>
      </c>
      <c r="C3904" s="892" t="s">
        <v>539</v>
      </c>
      <c r="D3904" s="891">
        <v>42614</v>
      </c>
      <c r="E3904" s="890">
        <v>7364.08</v>
      </c>
      <c r="F3904" s="889"/>
      <c r="G3904" s="888">
        <v>20</v>
      </c>
      <c r="H3904" s="887">
        <f t="shared" si="228"/>
        <v>5</v>
      </c>
      <c r="I3904" s="887">
        <v>-364.08</v>
      </c>
      <c r="J3904" s="771">
        <f t="shared" si="229"/>
        <v>1955.4299999999998</v>
      </c>
      <c r="K3904" s="887">
        <v>1591.35</v>
      </c>
      <c r="L3904" s="772">
        <f t="shared" si="230"/>
        <v>5772.73</v>
      </c>
    </row>
    <row r="3905" spans="2:12" ht="15.75" x14ac:dyDescent="0.25">
      <c r="B3905" s="893" t="s">
        <v>321</v>
      </c>
      <c r="C3905" s="892" t="s">
        <v>539</v>
      </c>
      <c r="D3905" s="891">
        <v>42614</v>
      </c>
      <c r="E3905" s="890">
        <v>802.07</v>
      </c>
      <c r="F3905" s="889"/>
      <c r="G3905" s="888">
        <v>20</v>
      </c>
      <c r="H3905" s="887">
        <f t="shared" si="228"/>
        <v>5</v>
      </c>
      <c r="I3905" s="887">
        <v>-39.480000000000004</v>
      </c>
      <c r="J3905" s="771">
        <f t="shared" si="229"/>
        <v>212.97000000000003</v>
      </c>
      <c r="K3905" s="887">
        <v>173.49</v>
      </c>
      <c r="L3905" s="772">
        <f t="shared" si="230"/>
        <v>628.58000000000004</v>
      </c>
    </row>
    <row r="3906" spans="2:12" ht="15.75" x14ac:dyDescent="0.25">
      <c r="B3906" s="893" t="s">
        <v>321</v>
      </c>
      <c r="C3906" s="892" t="s">
        <v>539</v>
      </c>
      <c r="D3906" s="891">
        <v>42614</v>
      </c>
      <c r="E3906" s="890">
        <v>6859.97</v>
      </c>
      <c r="F3906" s="889"/>
      <c r="G3906" s="888">
        <v>20</v>
      </c>
      <c r="H3906" s="887">
        <f t="shared" si="228"/>
        <v>5</v>
      </c>
      <c r="I3906" s="887">
        <v>-342.84000000000003</v>
      </c>
      <c r="J3906" s="771">
        <f t="shared" si="229"/>
        <v>1854.2200000000003</v>
      </c>
      <c r="K3906" s="887">
        <v>1511.38</v>
      </c>
      <c r="L3906" s="772">
        <f t="shared" si="230"/>
        <v>5348.59</v>
      </c>
    </row>
    <row r="3907" spans="2:12" ht="15.75" x14ac:dyDescent="0.25">
      <c r="B3907" s="893" t="s">
        <v>321</v>
      </c>
      <c r="C3907" s="892" t="s">
        <v>539</v>
      </c>
      <c r="D3907" s="891">
        <v>42614</v>
      </c>
      <c r="E3907" s="890">
        <v>946.65</v>
      </c>
      <c r="F3907" s="889"/>
      <c r="G3907" s="888">
        <v>20</v>
      </c>
      <c r="H3907" s="887">
        <f t="shared" si="228"/>
        <v>5</v>
      </c>
      <c r="I3907" s="887">
        <v>-47.400000000000006</v>
      </c>
      <c r="J3907" s="771">
        <f t="shared" si="229"/>
        <v>255.01000000000002</v>
      </c>
      <c r="K3907" s="887">
        <v>207.61</v>
      </c>
      <c r="L3907" s="772">
        <f t="shared" si="230"/>
        <v>739.04</v>
      </c>
    </row>
    <row r="3908" spans="2:12" ht="15.75" x14ac:dyDescent="0.25">
      <c r="B3908" s="893" t="s">
        <v>321</v>
      </c>
      <c r="C3908" s="892" t="s">
        <v>539</v>
      </c>
      <c r="D3908" s="891">
        <v>42614</v>
      </c>
      <c r="E3908" s="890">
        <v>383.09</v>
      </c>
      <c r="F3908" s="889"/>
      <c r="G3908" s="888">
        <v>20</v>
      </c>
      <c r="H3908" s="887">
        <f t="shared" si="228"/>
        <v>5</v>
      </c>
      <c r="I3908" s="887">
        <v>-18.600000000000001</v>
      </c>
      <c r="J3908" s="771">
        <f t="shared" si="229"/>
        <v>102.30000000000001</v>
      </c>
      <c r="K3908" s="887">
        <v>83.7</v>
      </c>
      <c r="L3908" s="772">
        <f t="shared" si="230"/>
        <v>299.39</v>
      </c>
    </row>
    <row r="3909" spans="2:12" ht="15.75" x14ac:dyDescent="0.25">
      <c r="B3909" s="893" t="s">
        <v>321</v>
      </c>
      <c r="C3909" s="892" t="s">
        <v>1346</v>
      </c>
      <c r="D3909" s="891">
        <v>42643</v>
      </c>
      <c r="E3909" s="890">
        <v>2240</v>
      </c>
      <c r="F3909" s="889"/>
      <c r="G3909" s="888">
        <v>15</v>
      </c>
      <c r="H3909" s="887">
        <f t="shared" si="228"/>
        <v>5</v>
      </c>
      <c r="I3909" s="887">
        <v>-145.07999999999998</v>
      </c>
      <c r="J3909" s="771">
        <f t="shared" si="229"/>
        <v>746.54</v>
      </c>
      <c r="K3909" s="887">
        <v>601.46</v>
      </c>
      <c r="L3909" s="772">
        <f t="shared" si="230"/>
        <v>1638.54</v>
      </c>
    </row>
    <row r="3910" spans="2:12" ht="15.75" x14ac:dyDescent="0.25">
      <c r="B3910" s="893" t="s">
        <v>321</v>
      </c>
      <c r="C3910" s="892" t="s">
        <v>540</v>
      </c>
      <c r="D3910" s="891">
        <v>42705</v>
      </c>
      <c r="E3910" s="890">
        <v>155.13999999999999</v>
      </c>
      <c r="F3910" s="889"/>
      <c r="G3910" s="888">
        <v>20</v>
      </c>
      <c r="H3910" s="887">
        <f t="shared" si="228"/>
        <v>5</v>
      </c>
      <c r="I3910" s="887">
        <v>-7.68</v>
      </c>
      <c r="J3910" s="771">
        <f t="shared" si="229"/>
        <v>41.28</v>
      </c>
      <c r="K3910" s="887">
        <v>33.6</v>
      </c>
      <c r="L3910" s="772">
        <f t="shared" si="230"/>
        <v>121.53999999999999</v>
      </c>
    </row>
    <row r="3911" spans="2:12" ht="15.75" x14ac:dyDescent="0.25">
      <c r="B3911" s="893" t="s">
        <v>321</v>
      </c>
      <c r="C3911" s="892" t="s">
        <v>540</v>
      </c>
      <c r="D3911" s="891">
        <v>42705</v>
      </c>
      <c r="E3911" s="890">
        <v>76.260000000000005</v>
      </c>
      <c r="F3911" s="889"/>
      <c r="G3911" s="888">
        <v>20</v>
      </c>
      <c r="H3911" s="887">
        <f t="shared" si="228"/>
        <v>5</v>
      </c>
      <c r="I3911" s="887">
        <v>-3.7199999999999998</v>
      </c>
      <c r="J3911" s="771">
        <f t="shared" si="229"/>
        <v>20.459999999999997</v>
      </c>
      <c r="K3911" s="887">
        <v>16.739999999999998</v>
      </c>
      <c r="L3911" s="772">
        <f t="shared" si="230"/>
        <v>59.52000000000001</v>
      </c>
    </row>
    <row r="3912" spans="2:12" ht="15.75" x14ac:dyDescent="0.25">
      <c r="B3912" s="893" t="s">
        <v>321</v>
      </c>
      <c r="C3912" s="892" t="s">
        <v>540</v>
      </c>
      <c r="D3912" s="891">
        <v>42705</v>
      </c>
      <c r="E3912" s="890">
        <v>242.69</v>
      </c>
      <c r="F3912" s="889"/>
      <c r="G3912" s="888">
        <v>20</v>
      </c>
      <c r="H3912" s="887">
        <f t="shared" ref="H3912:H3975" si="231">IF(E3912&lt;&gt;"",IF((TestEOY-D3912)/365&gt;G3912,G3912,ROUNDUP(((TestEOY-D3912)/365),0)),"")</f>
        <v>5</v>
      </c>
      <c r="I3912" s="887">
        <v>-11.76</v>
      </c>
      <c r="J3912" s="771">
        <f t="shared" ref="J3912:J3975" si="232">K3912-I3912</f>
        <v>63.699999999999996</v>
      </c>
      <c r="K3912" s="887">
        <v>51.94</v>
      </c>
      <c r="L3912" s="772">
        <f t="shared" ref="L3912:L3975" si="233">IFERROR(IF(K3912&gt;E3912,0,(+E3912-K3912))-F3912,"")</f>
        <v>190.75</v>
      </c>
    </row>
    <row r="3913" spans="2:12" ht="15.75" x14ac:dyDescent="0.25">
      <c r="B3913" s="893" t="s">
        <v>321</v>
      </c>
      <c r="C3913" s="892" t="s">
        <v>540</v>
      </c>
      <c r="D3913" s="891">
        <v>42705</v>
      </c>
      <c r="E3913" s="890">
        <v>96.91</v>
      </c>
      <c r="F3913" s="889"/>
      <c r="G3913" s="888">
        <v>20</v>
      </c>
      <c r="H3913" s="887">
        <f t="shared" si="231"/>
        <v>5</v>
      </c>
      <c r="I3913" s="887">
        <v>-4.68</v>
      </c>
      <c r="J3913" s="771">
        <f t="shared" si="232"/>
        <v>25.11</v>
      </c>
      <c r="K3913" s="887">
        <v>20.43</v>
      </c>
      <c r="L3913" s="772">
        <f t="shared" si="233"/>
        <v>76.47999999999999</v>
      </c>
    </row>
    <row r="3914" spans="2:12" ht="15.75" x14ac:dyDescent="0.25">
      <c r="B3914" s="893" t="s">
        <v>321</v>
      </c>
      <c r="C3914" s="892" t="s">
        <v>540</v>
      </c>
      <c r="D3914" s="891">
        <v>42705</v>
      </c>
      <c r="E3914" s="890">
        <v>37.1</v>
      </c>
      <c r="F3914" s="889"/>
      <c r="G3914" s="888">
        <v>20</v>
      </c>
      <c r="H3914" s="887">
        <f t="shared" si="231"/>
        <v>5</v>
      </c>
      <c r="I3914" s="887">
        <v>-1.7999999999999998</v>
      </c>
      <c r="J3914" s="771">
        <f t="shared" si="232"/>
        <v>9.75</v>
      </c>
      <c r="K3914" s="887">
        <v>7.95</v>
      </c>
      <c r="L3914" s="772">
        <f t="shared" si="233"/>
        <v>29.150000000000002</v>
      </c>
    </row>
    <row r="3915" spans="2:12" ht="15.75" x14ac:dyDescent="0.25">
      <c r="B3915" s="893" t="s">
        <v>321</v>
      </c>
      <c r="C3915" s="892" t="s">
        <v>540</v>
      </c>
      <c r="D3915" s="891">
        <v>42705</v>
      </c>
      <c r="E3915" s="890">
        <v>77.56</v>
      </c>
      <c r="F3915" s="889"/>
      <c r="G3915" s="888">
        <v>20</v>
      </c>
      <c r="H3915" s="887">
        <f t="shared" si="231"/>
        <v>5</v>
      </c>
      <c r="I3915" s="887">
        <v>-3.7199999999999998</v>
      </c>
      <c r="J3915" s="771">
        <f t="shared" si="232"/>
        <v>20.149999999999999</v>
      </c>
      <c r="K3915" s="887">
        <v>16.43</v>
      </c>
      <c r="L3915" s="772">
        <f t="shared" si="233"/>
        <v>61.13</v>
      </c>
    </row>
    <row r="3916" spans="2:12" ht="15.75" x14ac:dyDescent="0.25">
      <c r="B3916" s="893" t="s">
        <v>321</v>
      </c>
      <c r="C3916" s="892" t="s">
        <v>540</v>
      </c>
      <c r="D3916" s="891">
        <v>42705</v>
      </c>
      <c r="E3916" s="890">
        <v>188.79</v>
      </c>
      <c r="F3916" s="889"/>
      <c r="G3916" s="888">
        <v>20</v>
      </c>
      <c r="H3916" s="887">
        <f t="shared" si="231"/>
        <v>5</v>
      </c>
      <c r="I3916" s="887">
        <v>-9.24</v>
      </c>
      <c r="J3916" s="771">
        <f t="shared" si="232"/>
        <v>48.79</v>
      </c>
      <c r="K3916" s="887">
        <v>39.549999999999997</v>
      </c>
      <c r="L3916" s="772">
        <f t="shared" si="233"/>
        <v>149.24</v>
      </c>
    </row>
    <row r="3917" spans="2:12" ht="15.75" x14ac:dyDescent="0.25">
      <c r="B3917" s="893" t="s">
        <v>321</v>
      </c>
      <c r="C3917" s="892" t="s">
        <v>539</v>
      </c>
      <c r="D3917" s="891">
        <v>42705</v>
      </c>
      <c r="E3917" s="890">
        <v>21952.27</v>
      </c>
      <c r="F3917" s="889"/>
      <c r="G3917" s="888">
        <v>20</v>
      </c>
      <c r="H3917" s="887">
        <f t="shared" si="231"/>
        <v>5</v>
      </c>
      <c r="I3917" s="887">
        <v>-1113.5999999999999</v>
      </c>
      <c r="J3917" s="771">
        <f t="shared" si="232"/>
        <v>5702.4</v>
      </c>
      <c r="K3917" s="887">
        <v>4588.8</v>
      </c>
      <c r="L3917" s="772">
        <f t="shared" si="233"/>
        <v>17363.47</v>
      </c>
    </row>
    <row r="3918" spans="2:12" ht="15.75" x14ac:dyDescent="0.25">
      <c r="B3918" s="893" t="s">
        <v>321</v>
      </c>
      <c r="C3918" s="892" t="s">
        <v>540</v>
      </c>
      <c r="D3918" s="891">
        <v>42705</v>
      </c>
      <c r="E3918" s="890">
        <v>276.41000000000003</v>
      </c>
      <c r="F3918" s="889"/>
      <c r="G3918" s="888">
        <v>20</v>
      </c>
      <c r="H3918" s="887">
        <f t="shared" si="231"/>
        <v>5</v>
      </c>
      <c r="I3918" s="887">
        <v>-13.440000000000001</v>
      </c>
      <c r="J3918" s="771">
        <f t="shared" si="232"/>
        <v>68.320000000000007</v>
      </c>
      <c r="K3918" s="887">
        <v>54.88</v>
      </c>
      <c r="L3918" s="772">
        <f t="shared" si="233"/>
        <v>221.53000000000003</v>
      </c>
    </row>
    <row r="3919" spans="2:12" ht="15.75" x14ac:dyDescent="0.25">
      <c r="B3919" s="893" t="s">
        <v>321</v>
      </c>
      <c r="C3919" s="892" t="s">
        <v>540</v>
      </c>
      <c r="D3919" s="891">
        <v>42705</v>
      </c>
      <c r="E3919" s="890">
        <v>663.96</v>
      </c>
      <c r="F3919" s="889"/>
      <c r="G3919" s="888">
        <v>20</v>
      </c>
      <c r="H3919" s="887">
        <f t="shared" si="231"/>
        <v>5</v>
      </c>
      <c r="I3919" s="887">
        <v>-32.160000000000004</v>
      </c>
      <c r="J3919" s="771">
        <f t="shared" si="232"/>
        <v>176.88</v>
      </c>
      <c r="K3919" s="887">
        <v>144.72</v>
      </c>
      <c r="L3919" s="772">
        <f t="shared" si="233"/>
        <v>519.24</v>
      </c>
    </row>
    <row r="3920" spans="2:12" ht="15.75" x14ac:dyDescent="0.25">
      <c r="B3920" s="893" t="s">
        <v>321</v>
      </c>
      <c r="C3920" s="892" t="s">
        <v>540</v>
      </c>
      <c r="D3920" s="891">
        <v>42705</v>
      </c>
      <c r="E3920" s="890">
        <v>194.66</v>
      </c>
      <c r="F3920" s="889"/>
      <c r="G3920" s="888">
        <v>20</v>
      </c>
      <c r="H3920" s="887">
        <f t="shared" si="231"/>
        <v>5</v>
      </c>
      <c r="I3920" s="887">
        <v>-9.48</v>
      </c>
      <c r="J3920" s="771">
        <f t="shared" si="232"/>
        <v>48.349999999999994</v>
      </c>
      <c r="K3920" s="887">
        <v>38.869999999999997</v>
      </c>
      <c r="L3920" s="772">
        <f t="shared" si="233"/>
        <v>155.79</v>
      </c>
    </row>
    <row r="3921" spans="2:12" ht="15.75" x14ac:dyDescent="0.25">
      <c r="B3921" s="893" t="s">
        <v>321</v>
      </c>
      <c r="C3921" s="892" t="s">
        <v>540</v>
      </c>
      <c r="D3921" s="891">
        <v>42705</v>
      </c>
      <c r="E3921" s="890">
        <v>58.02</v>
      </c>
      <c r="F3921" s="889"/>
      <c r="G3921" s="888">
        <v>20</v>
      </c>
      <c r="H3921" s="887">
        <f t="shared" si="231"/>
        <v>5</v>
      </c>
      <c r="I3921" s="887">
        <v>-2.88</v>
      </c>
      <c r="J3921" s="771">
        <f t="shared" si="232"/>
        <v>15.120000000000001</v>
      </c>
      <c r="K3921" s="887">
        <v>12.24</v>
      </c>
      <c r="L3921" s="772">
        <f t="shared" si="233"/>
        <v>45.78</v>
      </c>
    </row>
    <row r="3922" spans="2:12" ht="15.75" x14ac:dyDescent="0.25">
      <c r="B3922" s="893" t="s">
        <v>321</v>
      </c>
      <c r="C3922" s="892" t="s">
        <v>540</v>
      </c>
      <c r="D3922" s="891">
        <v>42705</v>
      </c>
      <c r="E3922" s="890">
        <v>1636.9</v>
      </c>
      <c r="F3922" s="889"/>
      <c r="G3922" s="888">
        <v>20</v>
      </c>
      <c r="H3922" s="887">
        <f t="shared" si="231"/>
        <v>5</v>
      </c>
      <c r="I3922" s="887">
        <v>-80.760000000000005</v>
      </c>
      <c r="J3922" s="771">
        <f t="shared" si="232"/>
        <v>416.58</v>
      </c>
      <c r="K3922" s="887">
        <v>335.82</v>
      </c>
      <c r="L3922" s="772">
        <f t="shared" si="233"/>
        <v>1301.0800000000002</v>
      </c>
    </row>
    <row r="3923" spans="2:12" ht="15.75" x14ac:dyDescent="0.25">
      <c r="B3923" s="893" t="s">
        <v>321</v>
      </c>
      <c r="C3923" s="892" t="s">
        <v>540</v>
      </c>
      <c r="D3923" s="891">
        <v>42705</v>
      </c>
      <c r="E3923" s="890">
        <v>213.55</v>
      </c>
      <c r="F3923" s="889"/>
      <c r="G3923" s="888">
        <v>20</v>
      </c>
      <c r="H3923" s="887">
        <f t="shared" si="231"/>
        <v>5</v>
      </c>
      <c r="I3923" s="887">
        <v>-10.32</v>
      </c>
      <c r="J3923" s="771">
        <f t="shared" si="232"/>
        <v>52.46</v>
      </c>
      <c r="K3923" s="887">
        <v>42.14</v>
      </c>
      <c r="L3923" s="772">
        <f t="shared" si="233"/>
        <v>171.41000000000003</v>
      </c>
    </row>
    <row r="3924" spans="2:12" ht="15.75" x14ac:dyDescent="0.25">
      <c r="B3924" s="893" t="s">
        <v>321</v>
      </c>
      <c r="C3924" s="892" t="s">
        <v>540</v>
      </c>
      <c r="D3924" s="891">
        <v>42705</v>
      </c>
      <c r="E3924" s="890">
        <v>316.55</v>
      </c>
      <c r="F3924" s="889"/>
      <c r="G3924" s="888">
        <v>20</v>
      </c>
      <c r="H3924" s="887">
        <f t="shared" si="231"/>
        <v>5</v>
      </c>
      <c r="I3924" s="887">
        <v>-15.36</v>
      </c>
      <c r="J3924" s="771">
        <f t="shared" si="232"/>
        <v>82.66</v>
      </c>
      <c r="K3924" s="887">
        <v>67.3</v>
      </c>
      <c r="L3924" s="772">
        <f t="shared" si="233"/>
        <v>249.25</v>
      </c>
    </row>
    <row r="3925" spans="2:12" ht="15.75" x14ac:dyDescent="0.25">
      <c r="B3925" s="893" t="s">
        <v>321</v>
      </c>
      <c r="C3925" s="892" t="s">
        <v>540</v>
      </c>
      <c r="D3925" s="891">
        <v>42705</v>
      </c>
      <c r="E3925" s="890">
        <v>77.56</v>
      </c>
      <c r="F3925" s="889"/>
      <c r="G3925" s="888">
        <v>20</v>
      </c>
      <c r="H3925" s="887">
        <f t="shared" si="231"/>
        <v>5</v>
      </c>
      <c r="I3925" s="887">
        <v>-3.7199999999999998</v>
      </c>
      <c r="J3925" s="771">
        <f t="shared" si="232"/>
        <v>20.149999999999999</v>
      </c>
      <c r="K3925" s="887">
        <v>16.43</v>
      </c>
      <c r="L3925" s="772">
        <f t="shared" si="233"/>
        <v>61.13</v>
      </c>
    </row>
    <row r="3926" spans="2:12" ht="15.75" x14ac:dyDescent="0.25">
      <c r="B3926" s="893" t="s">
        <v>321</v>
      </c>
      <c r="C3926" s="892" t="s">
        <v>540</v>
      </c>
      <c r="D3926" s="891">
        <v>42705</v>
      </c>
      <c r="E3926" s="890">
        <v>19.350000000000001</v>
      </c>
      <c r="F3926" s="889"/>
      <c r="G3926" s="888">
        <v>20</v>
      </c>
      <c r="H3926" s="887">
        <f t="shared" si="231"/>
        <v>5</v>
      </c>
      <c r="I3926" s="887">
        <v>-0.96</v>
      </c>
      <c r="J3926" s="771">
        <f t="shared" si="232"/>
        <v>4.96</v>
      </c>
      <c r="K3926" s="887">
        <v>4</v>
      </c>
      <c r="L3926" s="772">
        <f t="shared" si="233"/>
        <v>15.350000000000001</v>
      </c>
    </row>
    <row r="3927" spans="2:12" ht="15.75" x14ac:dyDescent="0.25">
      <c r="B3927" s="893" t="s">
        <v>321</v>
      </c>
      <c r="C3927" s="892" t="s">
        <v>539</v>
      </c>
      <c r="D3927" s="891">
        <v>42705</v>
      </c>
      <c r="E3927" s="890">
        <v>4749.78</v>
      </c>
      <c r="F3927" s="889"/>
      <c r="G3927" s="888">
        <v>20</v>
      </c>
      <c r="H3927" s="887">
        <f t="shared" si="231"/>
        <v>5</v>
      </c>
      <c r="I3927" s="887">
        <v>-239.52</v>
      </c>
      <c r="J3927" s="771">
        <f t="shared" si="232"/>
        <v>1254.6400000000001</v>
      </c>
      <c r="K3927" s="887">
        <v>1015.12</v>
      </c>
      <c r="L3927" s="772">
        <f t="shared" si="233"/>
        <v>3734.66</v>
      </c>
    </row>
    <row r="3928" spans="2:12" ht="15.75" x14ac:dyDescent="0.25">
      <c r="B3928" s="893" t="s">
        <v>321</v>
      </c>
      <c r="C3928" s="892" t="s">
        <v>540</v>
      </c>
      <c r="D3928" s="891">
        <v>42705</v>
      </c>
      <c r="E3928" s="890">
        <v>288.22000000000003</v>
      </c>
      <c r="F3928" s="889"/>
      <c r="G3928" s="888">
        <v>20</v>
      </c>
      <c r="H3928" s="887">
        <f t="shared" si="231"/>
        <v>5</v>
      </c>
      <c r="I3928" s="887">
        <v>-14.399999999999999</v>
      </c>
      <c r="J3928" s="771">
        <f t="shared" si="232"/>
        <v>75.150000000000006</v>
      </c>
      <c r="K3928" s="887">
        <v>60.75</v>
      </c>
      <c r="L3928" s="772">
        <f t="shared" si="233"/>
        <v>227.47000000000003</v>
      </c>
    </row>
    <row r="3929" spans="2:12" ht="15.75" x14ac:dyDescent="0.25">
      <c r="B3929" s="893" t="s">
        <v>321</v>
      </c>
      <c r="C3929" s="892" t="s">
        <v>540</v>
      </c>
      <c r="D3929" s="891">
        <v>42705</v>
      </c>
      <c r="E3929" s="890">
        <v>102.8</v>
      </c>
      <c r="F3929" s="889"/>
      <c r="G3929" s="888">
        <v>20</v>
      </c>
      <c r="H3929" s="887">
        <f t="shared" si="231"/>
        <v>5</v>
      </c>
      <c r="I3929" s="887">
        <v>-5.04</v>
      </c>
      <c r="J3929" s="771">
        <f t="shared" si="232"/>
        <v>26.33</v>
      </c>
      <c r="K3929" s="887">
        <v>21.29</v>
      </c>
      <c r="L3929" s="772">
        <f t="shared" si="233"/>
        <v>81.509999999999991</v>
      </c>
    </row>
    <row r="3930" spans="2:12" ht="15.75" x14ac:dyDescent="0.25">
      <c r="B3930" s="893" t="s">
        <v>321</v>
      </c>
      <c r="C3930" s="892" t="s">
        <v>540</v>
      </c>
      <c r="D3930" s="891">
        <v>42705</v>
      </c>
      <c r="E3930" s="890">
        <v>155.11000000000001</v>
      </c>
      <c r="F3930" s="889"/>
      <c r="G3930" s="888">
        <v>20</v>
      </c>
      <c r="H3930" s="887">
        <f t="shared" si="231"/>
        <v>5</v>
      </c>
      <c r="I3930" s="887">
        <v>-7.5600000000000005</v>
      </c>
      <c r="J3930" s="771">
        <f t="shared" si="232"/>
        <v>40.950000000000003</v>
      </c>
      <c r="K3930" s="887">
        <v>33.39</v>
      </c>
      <c r="L3930" s="772">
        <f t="shared" si="233"/>
        <v>121.72000000000001</v>
      </c>
    </row>
    <row r="3931" spans="2:12" ht="15.75" x14ac:dyDescent="0.25">
      <c r="B3931" s="893" t="s">
        <v>321</v>
      </c>
      <c r="C3931" s="892" t="s">
        <v>540</v>
      </c>
      <c r="D3931" s="891">
        <v>42705</v>
      </c>
      <c r="E3931" s="890">
        <v>230.4</v>
      </c>
      <c r="F3931" s="889"/>
      <c r="G3931" s="888">
        <v>20</v>
      </c>
      <c r="H3931" s="887">
        <f t="shared" si="231"/>
        <v>5</v>
      </c>
      <c r="I3931" s="887">
        <v>-11.16</v>
      </c>
      <c r="J3931" s="771">
        <f t="shared" si="232"/>
        <v>61.379999999999995</v>
      </c>
      <c r="K3931" s="887">
        <v>50.22</v>
      </c>
      <c r="L3931" s="772">
        <f t="shared" si="233"/>
        <v>180.18</v>
      </c>
    </row>
    <row r="3932" spans="2:12" ht="15.75" x14ac:dyDescent="0.25">
      <c r="B3932" s="893" t="s">
        <v>321</v>
      </c>
      <c r="C3932" s="892" t="s">
        <v>540</v>
      </c>
      <c r="D3932" s="891">
        <v>42705</v>
      </c>
      <c r="E3932" s="890">
        <v>688.51</v>
      </c>
      <c r="F3932" s="889"/>
      <c r="G3932" s="888">
        <v>20</v>
      </c>
      <c r="H3932" s="887">
        <f t="shared" si="231"/>
        <v>5</v>
      </c>
      <c r="I3932" s="887">
        <v>-33.480000000000004</v>
      </c>
      <c r="J3932" s="771">
        <f t="shared" si="232"/>
        <v>171.22000000000003</v>
      </c>
      <c r="K3932" s="887">
        <v>137.74</v>
      </c>
      <c r="L3932" s="772">
        <f t="shared" si="233"/>
        <v>550.77</v>
      </c>
    </row>
    <row r="3933" spans="2:12" ht="15.75" x14ac:dyDescent="0.25">
      <c r="B3933" s="893" t="s">
        <v>321</v>
      </c>
      <c r="C3933" s="892" t="s">
        <v>540</v>
      </c>
      <c r="D3933" s="891">
        <v>42705</v>
      </c>
      <c r="E3933" s="890">
        <v>261.5</v>
      </c>
      <c r="F3933" s="889"/>
      <c r="G3933" s="888">
        <v>20</v>
      </c>
      <c r="H3933" s="887">
        <f t="shared" si="231"/>
        <v>5</v>
      </c>
      <c r="I3933" s="887">
        <v>-12.84</v>
      </c>
      <c r="J3933" s="771">
        <f t="shared" si="232"/>
        <v>67.41</v>
      </c>
      <c r="K3933" s="887">
        <v>54.57</v>
      </c>
      <c r="L3933" s="772">
        <f t="shared" si="233"/>
        <v>206.93</v>
      </c>
    </row>
    <row r="3934" spans="2:12" ht="15.75" x14ac:dyDescent="0.25">
      <c r="B3934" s="893" t="s">
        <v>321</v>
      </c>
      <c r="C3934" s="892" t="s">
        <v>540</v>
      </c>
      <c r="D3934" s="891">
        <v>42705</v>
      </c>
      <c r="E3934" s="890">
        <v>1249.0899999999999</v>
      </c>
      <c r="F3934" s="889"/>
      <c r="G3934" s="888">
        <v>20</v>
      </c>
      <c r="H3934" s="887">
        <f t="shared" si="231"/>
        <v>5</v>
      </c>
      <c r="I3934" s="887">
        <v>-63.36</v>
      </c>
      <c r="J3934" s="771">
        <f t="shared" si="232"/>
        <v>323.68</v>
      </c>
      <c r="K3934" s="887">
        <v>260.32</v>
      </c>
      <c r="L3934" s="772">
        <f t="shared" si="233"/>
        <v>988.77</v>
      </c>
    </row>
    <row r="3935" spans="2:12" ht="15.75" x14ac:dyDescent="0.25">
      <c r="B3935" s="893" t="s">
        <v>321</v>
      </c>
      <c r="C3935" s="892" t="s">
        <v>539</v>
      </c>
      <c r="D3935" s="891">
        <v>42705</v>
      </c>
      <c r="E3935" s="890">
        <v>31747.82</v>
      </c>
      <c r="F3935" s="889"/>
      <c r="G3935" s="888">
        <v>20</v>
      </c>
      <c r="H3935" s="887">
        <f t="shared" si="231"/>
        <v>5</v>
      </c>
      <c r="I3935" s="887">
        <v>-1609.56</v>
      </c>
      <c r="J3935" s="771">
        <f t="shared" si="232"/>
        <v>8260.65</v>
      </c>
      <c r="K3935" s="887">
        <v>6651.09</v>
      </c>
      <c r="L3935" s="772">
        <f t="shared" si="233"/>
        <v>25096.73</v>
      </c>
    </row>
    <row r="3936" spans="2:12" ht="15.75" x14ac:dyDescent="0.25">
      <c r="B3936" s="893" t="s">
        <v>321</v>
      </c>
      <c r="C3936" s="892" t="s">
        <v>540</v>
      </c>
      <c r="D3936" s="891">
        <v>42705</v>
      </c>
      <c r="E3936" s="890">
        <v>186.25</v>
      </c>
      <c r="F3936" s="889"/>
      <c r="G3936" s="888">
        <v>20</v>
      </c>
      <c r="H3936" s="887">
        <f t="shared" si="231"/>
        <v>5</v>
      </c>
      <c r="I3936" s="887">
        <v>-9</v>
      </c>
      <c r="J3936" s="771">
        <f t="shared" si="232"/>
        <v>46.5</v>
      </c>
      <c r="K3936" s="887">
        <v>37.5</v>
      </c>
      <c r="L3936" s="772">
        <f t="shared" si="233"/>
        <v>148.75</v>
      </c>
    </row>
    <row r="3937" spans="2:12" ht="15.75" x14ac:dyDescent="0.25">
      <c r="B3937" s="893" t="s">
        <v>321</v>
      </c>
      <c r="C3937" s="892" t="s">
        <v>539</v>
      </c>
      <c r="D3937" s="891">
        <v>42705</v>
      </c>
      <c r="E3937" s="890">
        <v>526.21</v>
      </c>
      <c r="F3937" s="889"/>
      <c r="G3937" s="888">
        <v>20</v>
      </c>
      <c r="H3937" s="887">
        <f t="shared" si="231"/>
        <v>5</v>
      </c>
      <c r="I3937" s="887">
        <v>-25.799999999999997</v>
      </c>
      <c r="J3937" s="771">
        <f t="shared" si="232"/>
        <v>135.11000000000001</v>
      </c>
      <c r="K3937" s="887">
        <v>109.31</v>
      </c>
      <c r="L3937" s="772">
        <f t="shared" si="233"/>
        <v>416.90000000000003</v>
      </c>
    </row>
    <row r="3938" spans="2:12" ht="15.75" x14ac:dyDescent="0.25">
      <c r="B3938" s="893" t="s">
        <v>321</v>
      </c>
      <c r="C3938" s="892" t="s">
        <v>539</v>
      </c>
      <c r="D3938" s="891">
        <v>42705</v>
      </c>
      <c r="E3938" s="890">
        <v>5130.16</v>
      </c>
      <c r="F3938" s="889"/>
      <c r="G3938" s="888">
        <v>20</v>
      </c>
      <c r="H3938" s="887">
        <f t="shared" si="231"/>
        <v>5</v>
      </c>
      <c r="I3938" s="887">
        <v>-251.39999999999998</v>
      </c>
      <c r="J3938" s="771">
        <f t="shared" si="232"/>
        <v>1310.9499999999998</v>
      </c>
      <c r="K3938" s="887">
        <v>1059.55</v>
      </c>
      <c r="L3938" s="772">
        <f t="shared" si="233"/>
        <v>4070.6099999999997</v>
      </c>
    </row>
    <row r="3939" spans="2:12" ht="15.75" x14ac:dyDescent="0.25">
      <c r="B3939" s="893" t="s">
        <v>321</v>
      </c>
      <c r="C3939" s="892" t="s">
        <v>540</v>
      </c>
      <c r="D3939" s="891">
        <v>42705</v>
      </c>
      <c r="E3939" s="890">
        <v>1195.47</v>
      </c>
      <c r="F3939" s="889"/>
      <c r="G3939" s="888">
        <v>20</v>
      </c>
      <c r="H3939" s="887">
        <f t="shared" si="231"/>
        <v>5</v>
      </c>
      <c r="I3939" s="887">
        <v>-58.08</v>
      </c>
      <c r="J3939" s="771">
        <f t="shared" si="232"/>
        <v>318.14999999999998</v>
      </c>
      <c r="K3939" s="887">
        <v>260.07</v>
      </c>
      <c r="L3939" s="772">
        <f t="shared" si="233"/>
        <v>935.40000000000009</v>
      </c>
    </row>
    <row r="3940" spans="2:12" ht="15.75" x14ac:dyDescent="0.25">
      <c r="B3940" s="893" t="s">
        <v>321</v>
      </c>
      <c r="C3940" s="892" t="s">
        <v>540</v>
      </c>
      <c r="D3940" s="891">
        <v>42705</v>
      </c>
      <c r="E3940" s="890">
        <v>167.77</v>
      </c>
      <c r="F3940" s="889"/>
      <c r="G3940" s="888">
        <v>20</v>
      </c>
      <c r="H3940" s="887">
        <f t="shared" si="231"/>
        <v>5</v>
      </c>
      <c r="I3940" s="887">
        <v>-8.16</v>
      </c>
      <c r="J3940" s="771">
        <f t="shared" si="232"/>
        <v>43.459999999999994</v>
      </c>
      <c r="K3940" s="887">
        <v>35.299999999999997</v>
      </c>
      <c r="L3940" s="772">
        <f t="shared" si="233"/>
        <v>132.47000000000003</v>
      </c>
    </row>
    <row r="3941" spans="2:12" ht="15.75" x14ac:dyDescent="0.25">
      <c r="B3941" s="893" t="s">
        <v>321</v>
      </c>
      <c r="C3941" s="892" t="s">
        <v>540</v>
      </c>
      <c r="D3941" s="891">
        <v>42705</v>
      </c>
      <c r="E3941" s="890">
        <v>133.26</v>
      </c>
      <c r="F3941" s="889"/>
      <c r="G3941" s="888">
        <v>20</v>
      </c>
      <c r="H3941" s="887">
        <f t="shared" si="231"/>
        <v>5</v>
      </c>
      <c r="I3941" s="887">
        <v>-6.6000000000000005</v>
      </c>
      <c r="J3941" s="771">
        <f t="shared" si="232"/>
        <v>35.380000000000003</v>
      </c>
      <c r="K3941" s="887">
        <v>28.78</v>
      </c>
      <c r="L3941" s="772">
        <f t="shared" si="233"/>
        <v>104.47999999999999</v>
      </c>
    </row>
    <row r="3942" spans="2:12" ht="15.75" x14ac:dyDescent="0.25">
      <c r="B3942" s="893" t="s">
        <v>321</v>
      </c>
      <c r="C3942" s="892" t="s">
        <v>540</v>
      </c>
      <c r="D3942" s="891">
        <v>42705</v>
      </c>
      <c r="E3942" s="890">
        <v>2289.37</v>
      </c>
      <c r="F3942" s="889"/>
      <c r="G3942" s="888">
        <v>20</v>
      </c>
      <c r="H3942" s="887">
        <f t="shared" si="231"/>
        <v>5</v>
      </c>
      <c r="I3942" s="887">
        <v>-113.64000000000001</v>
      </c>
      <c r="J3942" s="771">
        <f t="shared" si="232"/>
        <v>591.96</v>
      </c>
      <c r="K3942" s="887">
        <v>478.32</v>
      </c>
      <c r="L3942" s="772">
        <f t="shared" si="233"/>
        <v>1811.05</v>
      </c>
    </row>
    <row r="3943" spans="2:12" ht="15.75" x14ac:dyDescent="0.25">
      <c r="B3943" s="893" t="s">
        <v>321</v>
      </c>
      <c r="C3943" s="892" t="s">
        <v>540</v>
      </c>
      <c r="D3943" s="891">
        <v>42705</v>
      </c>
      <c r="E3943" s="890">
        <v>2799.86</v>
      </c>
      <c r="F3943" s="889"/>
      <c r="G3943" s="888">
        <v>20</v>
      </c>
      <c r="H3943" s="887">
        <f t="shared" si="231"/>
        <v>5</v>
      </c>
      <c r="I3943" s="887">
        <v>-141.84</v>
      </c>
      <c r="J3943" s="771">
        <f t="shared" si="232"/>
        <v>730.66000000000008</v>
      </c>
      <c r="K3943" s="887">
        <v>588.82000000000005</v>
      </c>
      <c r="L3943" s="772">
        <f t="shared" si="233"/>
        <v>2211.04</v>
      </c>
    </row>
    <row r="3944" spans="2:12" ht="15.75" x14ac:dyDescent="0.25">
      <c r="B3944" s="893" t="s">
        <v>321</v>
      </c>
      <c r="C3944" s="892" t="s">
        <v>540</v>
      </c>
      <c r="D3944" s="891">
        <v>42705</v>
      </c>
      <c r="E3944" s="890">
        <v>96.91</v>
      </c>
      <c r="F3944" s="889"/>
      <c r="G3944" s="888">
        <v>20</v>
      </c>
      <c r="H3944" s="887">
        <f t="shared" si="231"/>
        <v>5</v>
      </c>
      <c r="I3944" s="887">
        <v>-4.68</v>
      </c>
      <c r="J3944" s="771">
        <f t="shared" si="232"/>
        <v>25.19</v>
      </c>
      <c r="K3944" s="887">
        <v>20.51</v>
      </c>
      <c r="L3944" s="772">
        <f t="shared" si="233"/>
        <v>76.399999999999991</v>
      </c>
    </row>
    <row r="3945" spans="2:12" ht="15.75" x14ac:dyDescent="0.25">
      <c r="B3945" s="893" t="s">
        <v>321</v>
      </c>
      <c r="C3945" s="892" t="s">
        <v>540</v>
      </c>
      <c r="D3945" s="891">
        <v>42705</v>
      </c>
      <c r="E3945" s="890">
        <v>554.92999999999995</v>
      </c>
      <c r="F3945" s="889"/>
      <c r="G3945" s="888">
        <v>20</v>
      </c>
      <c r="H3945" s="887">
        <f t="shared" si="231"/>
        <v>5</v>
      </c>
      <c r="I3945" s="887">
        <v>-26.880000000000003</v>
      </c>
      <c r="J3945" s="771">
        <f t="shared" si="232"/>
        <v>147.84</v>
      </c>
      <c r="K3945" s="887">
        <v>120.96</v>
      </c>
      <c r="L3945" s="772">
        <f t="shared" si="233"/>
        <v>433.96999999999997</v>
      </c>
    </row>
    <row r="3946" spans="2:12" ht="15.75" x14ac:dyDescent="0.25">
      <c r="B3946" s="893" t="s">
        <v>321</v>
      </c>
      <c r="C3946" s="892" t="s">
        <v>539</v>
      </c>
      <c r="D3946" s="891">
        <v>42705</v>
      </c>
      <c r="E3946" s="890">
        <v>13808.23</v>
      </c>
      <c r="F3946" s="889"/>
      <c r="G3946" s="888">
        <v>20</v>
      </c>
      <c r="H3946" s="887">
        <f t="shared" si="231"/>
        <v>5</v>
      </c>
      <c r="I3946" s="887">
        <v>-698.76</v>
      </c>
      <c r="J3946" s="771">
        <f t="shared" si="232"/>
        <v>3610.4399999999996</v>
      </c>
      <c r="K3946" s="887">
        <v>2911.68</v>
      </c>
      <c r="L3946" s="772">
        <f t="shared" si="233"/>
        <v>10896.55</v>
      </c>
    </row>
    <row r="3947" spans="2:12" ht="15.75" x14ac:dyDescent="0.25">
      <c r="B3947" s="893" t="s">
        <v>321</v>
      </c>
      <c r="C3947" s="892" t="s">
        <v>540</v>
      </c>
      <c r="D3947" s="891">
        <v>42705</v>
      </c>
      <c r="E3947" s="890">
        <v>1088.1500000000001</v>
      </c>
      <c r="F3947" s="889"/>
      <c r="G3947" s="888">
        <v>20</v>
      </c>
      <c r="H3947" s="887">
        <f t="shared" si="231"/>
        <v>5</v>
      </c>
      <c r="I3947" s="887">
        <v>-54.96</v>
      </c>
      <c r="J3947" s="771">
        <f t="shared" si="232"/>
        <v>285.17</v>
      </c>
      <c r="K3947" s="887">
        <v>230.21</v>
      </c>
      <c r="L3947" s="772">
        <f t="shared" si="233"/>
        <v>857.94</v>
      </c>
    </row>
    <row r="3948" spans="2:12" ht="15.75" x14ac:dyDescent="0.25">
      <c r="B3948" s="893" t="s">
        <v>321</v>
      </c>
      <c r="C3948" s="892" t="s">
        <v>540</v>
      </c>
      <c r="D3948" s="891">
        <v>42705</v>
      </c>
      <c r="E3948" s="890">
        <v>276.42</v>
      </c>
      <c r="F3948" s="889"/>
      <c r="G3948" s="888">
        <v>20</v>
      </c>
      <c r="H3948" s="887">
        <f t="shared" si="231"/>
        <v>5</v>
      </c>
      <c r="I3948" s="887">
        <v>-13.560000000000002</v>
      </c>
      <c r="J3948" s="771">
        <f t="shared" si="232"/>
        <v>67.94</v>
      </c>
      <c r="K3948" s="887">
        <v>54.38</v>
      </c>
      <c r="L3948" s="772">
        <f t="shared" si="233"/>
        <v>222.04000000000002</v>
      </c>
    </row>
    <row r="3949" spans="2:12" ht="15.75" x14ac:dyDescent="0.25">
      <c r="B3949" s="893" t="s">
        <v>321</v>
      </c>
      <c r="C3949" s="892" t="s">
        <v>540</v>
      </c>
      <c r="D3949" s="891">
        <v>42705</v>
      </c>
      <c r="E3949" s="890">
        <v>8032.18</v>
      </c>
      <c r="F3949" s="889"/>
      <c r="G3949" s="888">
        <v>20</v>
      </c>
      <c r="H3949" s="887">
        <f t="shared" si="231"/>
        <v>5</v>
      </c>
      <c r="I3949" s="887">
        <v>-407.15999999999997</v>
      </c>
      <c r="J3949" s="771">
        <f t="shared" si="232"/>
        <v>2090.19</v>
      </c>
      <c r="K3949" s="887">
        <v>1683.03</v>
      </c>
      <c r="L3949" s="772">
        <f t="shared" si="233"/>
        <v>6349.1500000000005</v>
      </c>
    </row>
    <row r="3950" spans="2:12" ht="15.75" x14ac:dyDescent="0.25">
      <c r="B3950" s="893" t="s">
        <v>321</v>
      </c>
      <c r="C3950" s="892" t="s">
        <v>539</v>
      </c>
      <c r="D3950" s="891">
        <v>42795</v>
      </c>
      <c r="E3950" s="890">
        <v>96.19</v>
      </c>
      <c r="F3950" s="889"/>
      <c r="G3950" s="888">
        <v>20</v>
      </c>
      <c r="H3950" s="887">
        <f t="shared" si="231"/>
        <v>4</v>
      </c>
      <c r="I3950" s="887">
        <v>-4.68</v>
      </c>
      <c r="J3950" s="771">
        <f t="shared" si="232"/>
        <v>24.57</v>
      </c>
      <c r="K3950" s="887">
        <v>19.89</v>
      </c>
      <c r="L3950" s="772">
        <f t="shared" si="233"/>
        <v>76.3</v>
      </c>
    </row>
    <row r="3951" spans="2:12" ht="15.75" x14ac:dyDescent="0.25">
      <c r="B3951" s="893" t="s">
        <v>321</v>
      </c>
      <c r="C3951" s="892" t="s">
        <v>539</v>
      </c>
      <c r="D3951" s="891">
        <v>42795</v>
      </c>
      <c r="E3951" s="890">
        <v>38.700000000000003</v>
      </c>
      <c r="F3951" s="889"/>
      <c r="G3951" s="888">
        <v>20</v>
      </c>
      <c r="H3951" s="887">
        <f t="shared" si="231"/>
        <v>4</v>
      </c>
      <c r="I3951" s="887">
        <v>-1.92</v>
      </c>
      <c r="J3951" s="771">
        <f t="shared" si="232"/>
        <v>10</v>
      </c>
      <c r="K3951" s="887">
        <v>8.08</v>
      </c>
      <c r="L3951" s="772">
        <f t="shared" si="233"/>
        <v>30.620000000000005</v>
      </c>
    </row>
    <row r="3952" spans="2:12" ht="15.75" x14ac:dyDescent="0.25">
      <c r="B3952" s="893" t="s">
        <v>321</v>
      </c>
      <c r="C3952" s="892" t="s">
        <v>539</v>
      </c>
      <c r="D3952" s="891">
        <v>42795</v>
      </c>
      <c r="E3952" s="890">
        <v>118.38</v>
      </c>
      <c r="F3952" s="889"/>
      <c r="G3952" s="888">
        <v>20</v>
      </c>
      <c r="H3952" s="887">
        <f t="shared" si="231"/>
        <v>4</v>
      </c>
      <c r="I3952" s="887">
        <v>-5.76</v>
      </c>
      <c r="J3952" s="771">
        <f t="shared" si="232"/>
        <v>28.799999999999997</v>
      </c>
      <c r="K3952" s="887">
        <v>23.04</v>
      </c>
      <c r="L3952" s="772">
        <f t="shared" si="233"/>
        <v>95.34</v>
      </c>
    </row>
    <row r="3953" spans="2:12" ht="15.75" x14ac:dyDescent="0.25">
      <c r="B3953" s="893" t="s">
        <v>321</v>
      </c>
      <c r="C3953" s="892" t="s">
        <v>539</v>
      </c>
      <c r="D3953" s="891">
        <v>42795</v>
      </c>
      <c r="E3953" s="890">
        <v>56.21</v>
      </c>
      <c r="F3953" s="889"/>
      <c r="G3953" s="888">
        <v>20</v>
      </c>
      <c r="H3953" s="887">
        <f t="shared" si="231"/>
        <v>4</v>
      </c>
      <c r="I3953" s="887">
        <v>-2.7600000000000002</v>
      </c>
      <c r="J3953" s="771">
        <f t="shared" si="232"/>
        <v>13.57</v>
      </c>
      <c r="K3953" s="887">
        <v>10.81</v>
      </c>
      <c r="L3953" s="772">
        <f t="shared" si="233"/>
        <v>45.4</v>
      </c>
    </row>
    <row r="3954" spans="2:12" ht="15.75" x14ac:dyDescent="0.25">
      <c r="B3954" s="893" t="s">
        <v>321</v>
      </c>
      <c r="C3954" s="892" t="s">
        <v>539</v>
      </c>
      <c r="D3954" s="891">
        <v>42795</v>
      </c>
      <c r="E3954" s="890">
        <v>180.3</v>
      </c>
      <c r="F3954" s="889"/>
      <c r="G3954" s="888">
        <v>20</v>
      </c>
      <c r="H3954" s="887">
        <f t="shared" si="231"/>
        <v>4</v>
      </c>
      <c r="I3954" s="887">
        <v>-8.76</v>
      </c>
      <c r="J3954" s="771">
        <f t="shared" si="232"/>
        <v>43.07</v>
      </c>
      <c r="K3954" s="887">
        <v>34.31</v>
      </c>
      <c r="L3954" s="772">
        <f t="shared" si="233"/>
        <v>145.99</v>
      </c>
    </row>
    <row r="3955" spans="2:12" ht="15.75" x14ac:dyDescent="0.25">
      <c r="B3955" s="893" t="s">
        <v>321</v>
      </c>
      <c r="C3955" s="892" t="s">
        <v>539</v>
      </c>
      <c r="D3955" s="891">
        <v>42795</v>
      </c>
      <c r="E3955" s="890">
        <v>260.12</v>
      </c>
      <c r="F3955" s="889"/>
      <c r="G3955" s="888">
        <v>20</v>
      </c>
      <c r="H3955" s="887">
        <f t="shared" si="231"/>
        <v>4</v>
      </c>
      <c r="I3955" s="887">
        <v>-12.72</v>
      </c>
      <c r="J3955" s="771">
        <f t="shared" si="232"/>
        <v>63.19</v>
      </c>
      <c r="K3955" s="887">
        <v>50.47</v>
      </c>
      <c r="L3955" s="772">
        <f t="shared" si="233"/>
        <v>209.65</v>
      </c>
    </row>
    <row r="3956" spans="2:12" ht="15.75" x14ac:dyDescent="0.25">
      <c r="B3956" s="893" t="s">
        <v>321</v>
      </c>
      <c r="C3956" s="892" t="s">
        <v>539</v>
      </c>
      <c r="D3956" s="891">
        <v>42795</v>
      </c>
      <c r="E3956" s="890">
        <v>18.93</v>
      </c>
      <c r="F3956" s="889"/>
      <c r="G3956" s="888">
        <v>20</v>
      </c>
      <c r="H3956" s="887">
        <f t="shared" si="231"/>
        <v>4</v>
      </c>
      <c r="I3956" s="887">
        <v>-0.96</v>
      </c>
      <c r="J3956" s="771">
        <f t="shared" si="232"/>
        <v>4.72</v>
      </c>
      <c r="K3956" s="887">
        <v>3.76</v>
      </c>
      <c r="L3956" s="772">
        <f t="shared" si="233"/>
        <v>15.17</v>
      </c>
    </row>
    <row r="3957" spans="2:12" ht="15.75" x14ac:dyDescent="0.25">
      <c r="B3957" s="893" t="s">
        <v>321</v>
      </c>
      <c r="C3957" s="892" t="s">
        <v>539</v>
      </c>
      <c r="D3957" s="891">
        <v>42795</v>
      </c>
      <c r="E3957" s="890">
        <v>5155.1499999999996</v>
      </c>
      <c r="F3957" s="889"/>
      <c r="G3957" s="888">
        <v>20</v>
      </c>
      <c r="H3957" s="887">
        <f t="shared" si="231"/>
        <v>4</v>
      </c>
      <c r="I3957" s="887">
        <v>-250.56</v>
      </c>
      <c r="J3957" s="771">
        <f t="shared" si="232"/>
        <v>1242.45</v>
      </c>
      <c r="K3957" s="887">
        <v>991.89</v>
      </c>
      <c r="L3957" s="772">
        <f t="shared" si="233"/>
        <v>4163.2599999999993</v>
      </c>
    </row>
    <row r="3958" spans="2:12" ht="15.75" x14ac:dyDescent="0.25">
      <c r="B3958" s="893" t="s">
        <v>321</v>
      </c>
      <c r="C3958" s="892" t="s">
        <v>539</v>
      </c>
      <c r="D3958" s="891">
        <v>42795</v>
      </c>
      <c r="E3958" s="890">
        <v>265.37</v>
      </c>
      <c r="F3958" s="889"/>
      <c r="G3958" s="888">
        <v>20</v>
      </c>
      <c r="H3958" s="887">
        <f t="shared" si="231"/>
        <v>4</v>
      </c>
      <c r="I3958" s="887">
        <v>-12.84</v>
      </c>
      <c r="J3958" s="771">
        <f t="shared" si="232"/>
        <v>63.849999999999994</v>
      </c>
      <c r="K3958" s="887">
        <v>51.01</v>
      </c>
      <c r="L3958" s="772">
        <f t="shared" si="233"/>
        <v>214.36</v>
      </c>
    </row>
    <row r="3959" spans="2:12" ht="15.75" x14ac:dyDescent="0.25">
      <c r="B3959" s="893" t="s">
        <v>321</v>
      </c>
      <c r="C3959" s="892" t="s">
        <v>539</v>
      </c>
      <c r="D3959" s="891">
        <v>42795</v>
      </c>
      <c r="E3959" s="890">
        <v>56.4</v>
      </c>
      <c r="F3959" s="889"/>
      <c r="G3959" s="888">
        <v>20</v>
      </c>
      <c r="H3959" s="887">
        <f t="shared" si="231"/>
        <v>4</v>
      </c>
      <c r="I3959" s="887">
        <v>-2.7600000000000002</v>
      </c>
      <c r="J3959" s="771">
        <f t="shared" si="232"/>
        <v>13.72</v>
      </c>
      <c r="K3959" s="887">
        <v>10.96</v>
      </c>
      <c r="L3959" s="772">
        <f t="shared" si="233"/>
        <v>45.44</v>
      </c>
    </row>
    <row r="3960" spans="2:12" ht="15.75" x14ac:dyDescent="0.25">
      <c r="B3960" s="893" t="s">
        <v>321</v>
      </c>
      <c r="C3960" s="892" t="s">
        <v>539</v>
      </c>
      <c r="D3960" s="891">
        <v>42795</v>
      </c>
      <c r="E3960" s="890">
        <v>522.02</v>
      </c>
      <c r="F3960" s="889"/>
      <c r="G3960" s="888">
        <v>20</v>
      </c>
      <c r="H3960" s="887">
        <f t="shared" si="231"/>
        <v>4</v>
      </c>
      <c r="I3960" s="887">
        <v>-25.32</v>
      </c>
      <c r="J3960" s="771">
        <f t="shared" si="232"/>
        <v>122.38</v>
      </c>
      <c r="K3960" s="887">
        <v>97.06</v>
      </c>
      <c r="L3960" s="772">
        <f t="shared" si="233"/>
        <v>424.96</v>
      </c>
    </row>
    <row r="3961" spans="2:12" ht="15.75" x14ac:dyDescent="0.25">
      <c r="B3961" s="893" t="s">
        <v>321</v>
      </c>
      <c r="C3961" s="892" t="s">
        <v>539</v>
      </c>
      <c r="D3961" s="891">
        <v>42795</v>
      </c>
      <c r="E3961" s="890">
        <v>494.01</v>
      </c>
      <c r="F3961" s="889"/>
      <c r="G3961" s="888">
        <v>20</v>
      </c>
      <c r="H3961" s="887">
        <f t="shared" si="231"/>
        <v>4</v>
      </c>
      <c r="I3961" s="887">
        <v>-24.120000000000005</v>
      </c>
      <c r="J3961" s="771">
        <f t="shared" si="232"/>
        <v>117.57000000000001</v>
      </c>
      <c r="K3961" s="887">
        <v>93.45</v>
      </c>
      <c r="L3961" s="772">
        <f t="shared" si="233"/>
        <v>400.56</v>
      </c>
    </row>
    <row r="3962" spans="2:12" ht="15.75" x14ac:dyDescent="0.25">
      <c r="B3962" s="893" t="s">
        <v>321</v>
      </c>
      <c r="C3962" s="892" t="s">
        <v>539</v>
      </c>
      <c r="D3962" s="891">
        <v>42795</v>
      </c>
      <c r="E3962" s="890">
        <v>49.99</v>
      </c>
      <c r="F3962" s="889"/>
      <c r="G3962" s="888">
        <v>20</v>
      </c>
      <c r="H3962" s="887">
        <f t="shared" si="231"/>
        <v>4</v>
      </c>
      <c r="I3962" s="887">
        <v>-2.4000000000000004</v>
      </c>
      <c r="J3962" s="771">
        <f t="shared" si="232"/>
        <v>12</v>
      </c>
      <c r="K3962" s="887">
        <v>9.6</v>
      </c>
      <c r="L3962" s="772">
        <f t="shared" si="233"/>
        <v>40.39</v>
      </c>
    </row>
    <row r="3963" spans="2:12" ht="15.75" x14ac:dyDescent="0.25">
      <c r="B3963" s="893" t="s">
        <v>321</v>
      </c>
      <c r="C3963" s="892" t="s">
        <v>539</v>
      </c>
      <c r="D3963" s="891">
        <v>42795</v>
      </c>
      <c r="E3963" s="890">
        <v>42.32</v>
      </c>
      <c r="F3963" s="889"/>
      <c r="G3963" s="888">
        <v>20</v>
      </c>
      <c r="H3963" s="887">
        <f t="shared" si="231"/>
        <v>4</v>
      </c>
      <c r="I3963" s="887">
        <v>-2.04</v>
      </c>
      <c r="J3963" s="771">
        <f t="shared" si="232"/>
        <v>10.54</v>
      </c>
      <c r="K3963" s="887">
        <v>8.5</v>
      </c>
      <c r="L3963" s="772">
        <f t="shared" si="233"/>
        <v>33.82</v>
      </c>
    </row>
    <row r="3964" spans="2:12" ht="15.75" x14ac:dyDescent="0.25">
      <c r="B3964" s="893" t="s">
        <v>321</v>
      </c>
      <c r="C3964" s="892" t="s">
        <v>539</v>
      </c>
      <c r="D3964" s="891">
        <v>42795</v>
      </c>
      <c r="E3964" s="890">
        <v>1580.54</v>
      </c>
      <c r="F3964" s="889"/>
      <c r="G3964" s="888">
        <v>20</v>
      </c>
      <c r="H3964" s="887">
        <f t="shared" si="231"/>
        <v>4</v>
      </c>
      <c r="I3964" s="887">
        <v>-76.680000000000007</v>
      </c>
      <c r="J3964" s="771">
        <f t="shared" si="232"/>
        <v>370.62</v>
      </c>
      <c r="K3964" s="887">
        <v>293.94</v>
      </c>
      <c r="L3964" s="772">
        <f t="shared" si="233"/>
        <v>1286.5999999999999</v>
      </c>
    </row>
    <row r="3965" spans="2:12" ht="15.75" x14ac:dyDescent="0.25">
      <c r="B3965" s="893" t="s">
        <v>321</v>
      </c>
      <c r="C3965" s="892" t="s">
        <v>539</v>
      </c>
      <c r="D3965" s="891">
        <v>42795</v>
      </c>
      <c r="E3965" s="890">
        <v>1893.59</v>
      </c>
      <c r="F3965" s="889"/>
      <c r="G3965" s="888">
        <v>20</v>
      </c>
      <c r="H3965" s="887">
        <f t="shared" si="231"/>
        <v>4</v>
      </c>
      <c r="I3965" s="887">
        <v>-92.039999999999992</v>
      </c>
      <c r="J3965" s="771">
        <f t="shared" si="232"/>
        <v>448.88</v>
      </c>
      <c r="K3965" s="887">
        <v>356.84</v>
      </c>
      <c r="L3965" s="772">
        <f t="shared" si="233"/>
        <v>1536.75</v>
      </c>
    </row>
    <row r="3966" spans="2:12" ht="15.75" x14ac:dyDescent="0.25">
      <c r="B3966" s="893" t="s">
        <v>321</v>
      </c>
      <c r="C3966" s="892" t="s">
        <v>539</v>
      </c>
      <c r="D3966" s="891">
        <v>42795</v>
      </c>
      <c r="E3966" s="890">
        <v>77.489999999999995</v>
      </c>
      <c r="F3966" s="889"/>
      <c r="G3966" s="888">
        <v>20</v>
      </c>
      <c r="H3966" s="887">
        <f t="shared" si="231"/>
        <v>4</v>
      </c>
      <c r="I3966" s="887">
        <v>-3.7199999999999998</v>
      </c>
      <c r="J3966" s="771">
        <f t="shared" si="232"/>
        <v>18.600000000000001</v>
      </c>
      <c r="K3966" s="887">
        <v>14.88</v>
      </c>
      <c r="L3966" s="772">
        <f t="shared" si="233"/>
        <v>62.609999999999992</v>
      </c>
    </row>
    <row r="3967" spans="2:12" ht="15.75" x14ac:dyDescent="0.25">
      <c r="B3967" s="893" t="s">
        <v>321</v>
      </c>
      <c r="C3967" s="892" t="s">
        <v>539</v>
      </c>
      <c r="D3967" s="891">
        <v>42795</v>
      </c>
      <c r="E3967" s="890">
        <v>1237.1500000000001</v>
      </c>
      <c r="F3967" s="889"/>
      <c r="G3967" s="888">
        <v>20</v>
      </c>
      <c r="H3967" s="887">
        <f t="shared" si="231"/>
        <v>4</v>
      </c>
      <c r="I3967" s="887">
        <v>-60</v>
      </c>
      <c r="J3967" s="771">
        <f t="shared" si="232"/>
        <v>290</v>
      </c>
      <c r="K3967" s="887">
        <v>230</v>
      </c>
      <c r="L3967" s="772">
        <f t="shared" si="233"/>
        <v>1007.1500000000001</v>
      </c>
    </row>
    <row r="3968" spans="2:12" ht="15.75" x14ac:dyDescent="0.25">
      <c r="B3968" s="893" t="s">
        <v>321</v>
      </c>
      <c r="C3968" s="892" t="s">
        <v>539</v>
      </c>
      <c r="D3968" s="891">
        <v>42795</v>
      </c>
      <c r="E3968" s="890">
        <v>1942.9</v>
      </c>
      <c r="F3968" s="889"/>
      <c r="G3968" s="888">
        <v>20</v>
      </c>
      <c r="H3968" s="887">
        <f t="shared" si="231"/>
        <v>4</v>
      </c>
      <c r="I3968" s="887">
        <v>-94.2</v>
      </c>
      <c r="J3968" s="771">
        <f t="shared" si="232"/>
        <v>463.15</v>
      </c>
      <c r="K3968" s="887">
        <v>368.95</v>
      </c>
      <c r="L3968" s="772">
        <f t="shared" si="233"/>
        <v>1573.95</v>
      </c>
    </row>
    <row r="3969" spans="2:12" ht="15.75" x14ac:dyDescent="0.25">
      <c r="B3969" s="893" t="s">
        <v>321</v>
      </c>
      <c r="C3969" s="892" t="s">
        <v>539</v>
      </c>
      <c r="D3969" s="891">
        <v>42795</v>
      </c>
      <c r="E3969" s="890">
        <v>304.44</v>
      </c>
      <c r="F3969" s="889"/>
      <c r="G3969" s="888">
        <v>20</v>
      </c>
      <c r="H3969" s="887">
        <f t="shared" si="231"/>
        <v>4</v>
      </c>
      <c r="I3969" s="887">
        <v>-14.879999999999999</v>
      </c>
      <c r="J3969" s="771">
        <f t="shared" si="232"/>
        <v>72.56</v>
      </c>
      <c r="K3969" s="887">
        <v>57.68</v>
      </c>
      <c r="L3969" s="772">
        <f t="shared" si="233"/>
        <v>246.76</v>
      </c>
    </row>
    <row r="3970" spans="2:12" ht="15.75" x14ac:dyDescent="0.25">
      <c r="B3970" s="893" t="s">
        <v>321</v>
      </c>
      <c r="C3970" s="892" t="s">
        <v>539</v>
      </c>
      <c r="D3970" s="891">
        <v>42795</v>
      </c>
      <c r="E3970" s="890">
        <v>229.5</v>
      </c>
      <c r="F3970" s="889"/>
      <c r="G3970" s="888">
        <v>20</v>
      </c>
      <c r="H3970" s="887">
        <f t="shared" si="231"/>
        <v>4</v>
      </c>
      <c r="I3970" s="887">
        <v>-11.16</v>
      </c>
      <c r="J3970" s="771">
        <f t="shared" si="232"/>
        <v>54.09</v>
      </c>
      <c r="K3970" s="887">
        <v>42.93</v>
      </c>
      <c r="L3970" s="772">
        <f t="shared" si="233"/>
        <v>186.57</v>
      </c>
    </row>
    <row r="3971" spans="2:12" ht="15.75" x14ac:dyDescent="0.25">
      <c r="B3971" s="893" t="s">
        <v>321</v>
      </c>
      <c r="C3971" s="892" t="s">
        <v>539</v>
      </c>
      <c r="D3971" s="891">
        <v>42795</v>
      </c>
      <c r="E3971" s="890">
        <v>1226.46</v>
      </c>
      <c r="F3971" s="889"/>
      <c r="G3971" s="888">
        <v>20</v>
      </c>
      <c r="H3971" s="887">
        <f t="shared" si="231"/>
        <v>4</v>
      </c>
      <c r="I3971" s="887">
        <v>-59.88</v>
      </c>
      <c r="J3971" s="771">
        <f t="shared" si="232"/>
        <v>291.57</v>
      </c>
      <c r="K3971" s="887">
        <v>231.69</v>
      </c>
      <c r="L3971" s="772">
        <f t="shared" si="233"/>
        <v>994.77</v>
      </c>
    </row>
    <row r="3972" spans="2:12" ht="15.75" x14ac:dyDescent="0.25">
      <c r="B3972" s="893" t="s">
        <v>321</v>
      </c>
      <c r="C3972" s="892" t="s">
        <v>539</v>
      </c>
      <c r="D3972" s="891">
        <v>42795</v>
      </c>
      <c r="E3972" s="890">
        <v>343.19</v>
      </c>
      <c r="F3972" s="889"/>
      <c r="G3972" s="888">
        <v>20</v>
      </c>
      <c r="H3972" s="887">
        <f t="shared" si="231"/>
        <v>4</v>
      </c>
      <c r="I3972" s="887">
        <v>-16.68</v>
      </c>
      <c r="J3972" s="771">
        <f t="shared" si="232"/>
        <v>80.62</v>
      </c>
      <c r="K3972" s="887">
        <v>63.94</v>
      </c>
      <c r="L3972" s="772">
        <f t="shared" si="233"/>
        <v>279.25</v>
      </c>
    </row>
    <row r="3973" spans="2:12" ht="15.75" x14ac:dyDescent="0.25">
      <c r="B3973" s="893" t="s">
        <v>321</v>
      </c>
      <c r="C3973" s="892" t="s">
        <v>539</v>
      </c>
      <c r="D3973" s="891">
        <v>42795</v>
      </c>
      <c r="E3973" s="890">
        <v>3683.54</v>
      </c>
      <c r="F3973" s="889"/>
      <c r="G3973" s="888">
        <v>20</v>
      </c>
      <c r="H3973" s="887">
        <f t="shared" si="231"/>
        <v>4</v>
      </c>
      <c r="I3973" s="887">
        <v>-180</v>
      </c>
      <c r="J3973" s="771">
        <f t="shared" si="232"/>
        <v>872.07</v>
      </c>
      <c r="K3973" s="887">
        <v>692.07</v>
      </c>
      <c r="L3973" s="772">
        <f t="shared" si="233"/>
        <v>2991.47</v>
      </c>
    </row>
    <row r="3974" spans="2:12" ht="15.75" x14ac:dyDescent="0.25">
      <c r="B3974" s="893" t="s">
        <v>321</v>
      </c>
      <c r="C3974" s="892" t="s">
        <v>539</v>
      </c>
      <c r="D3974" s="891">
        <v>42795</v>
      </c>
      <c r="E3974" s="890">
        <v>230.07</v>
      </c>
      <c r="F3974" s="889"/>
      <c r="G3974" s="888">
        <v>20</v>
      </c>
      <c r="H3974" s="887">
        <f t="shared" si="231"/>
        <v>4</v>
      </c>
      <c r="I3974" s="887">
        <v>-11.16</v>
      </c>
      <c r="J3974" s="771">
        <f t="shared" si="232"/>
        <v>54.92</v>
      </c>
      <c r="K3974" s="887">
        <v>43.76</v>
      </c>
      <c r="L3974" s="772">
        <f t="shared" si="233"/>
        <v>186.31</v>
      </c>
    </row>
    <row r="3975" spans="2:12" ht="15.75" x14ac:dyDescent="0.25">
      <c r="B3975" s="893" t="s">
        <v>321</v>
      </c>
      <c r="C3975" s="892" t="s">
        <v>539</v>
      </c>
      <c r="D3975" s="891">
        <v>42795</v>
      </c>
      <c r="E3975" s="890">
        <v>563.33000000000004</v>
      </c>
      <c r="F3975" s="889"/>
      <c r="G3975" s="888">
        <v>20</v>
      </c>
      <c r="H3975" s="887">
        <f t="shared" si="231"/>
        <v>4</v>
      </c>
      <c r="I3975" s="887">
        <v>-27.360000000000003</v>
      </c>
      <c r="J3975" s="771">
        <f t="shared" si="232"/>
        <v>133.44</v>
      </c>
      <c r="K3975" s="887">
        <v>106.08</v>
      </c>
      <c r="L3975" s="772">
        <f t="shared" si="233"/>
        <v>457.25000000000006</v>
      </c>
    </row>
    <row r="3976" spans="2:12" ht="15.75" x14ac:dyDescent="0.25">
      <c r="B3976" s="893" t="s">
        <v>321</v>
      </c>
      <c r="C3976" s="892" t="s">
        <v>539</v>
      </c>
      <c r="D3976" s="891">
        <v>42795</v>
      </c>
      <c r="E3976" s="890">
        <v>266.81</v>
      </c>
      <c r="F3976" s="889"/>
      <c r="G3976" s="888">
        <v>20</v>
      </c>
      <c r="H3976" s="887">
        <f t="shared" ref="H3976:H4039" si="234">IF(E3976&lt;&gt;"",IF((TestEOY-D3976)/365&gt;G3976,G3976,ROUNDUP(((TestEOY-D3976)/365),0)),"")</f>
        <v>4</v>
      </c>
      <c r="I3976" s="887">
        <v>-12.96</v>
      </c>
      <c r="J3976" s="771">
        <f t="shared" ref="J3976:J4039" si="235">K3976-I3976</f>
        <v>63.72</v>
      </c>
      <c r="K3976" s="887">
        <v>50.76</v>
      </c>
      <c r="L3976" s="772">
        <f t="shared" ref="L3976:L4039" si="236">IFERROR(IF(K3976&gt;E3976,0,(+E3976-K3976))-F3976,"")</f>
        <v>216.05</v>
      </c>
    </row>
    <row r="3977" spans="2:12" ht="15.75" x14ac:dyDescent="0.25">
      <c r="B3977" s="893" t="s">
        <v>321</v>
      </c>
      <c r="C3977" s="892" t="s">
        <v>539</v>
      </c>
      <c r="D3977" s="891">
        <v>42795</v>
      </c>
      <c r="E3977" s="890">
        <v>66.180000000000007</v>
      </c>
      <c r="F3977" s="889"/>
      <c r="G3977" s="888">
        <v>20</v>
      </c>
      <c r="H3977" s="887">
        <f t="shared" si="234"/>
        <v>4</v>
      </c>
      <c r="I3977" s="887">
        <v>-3.24</v>
      </c>
      <c r="J3977" s="771">
        <f t="shared" si="235"/>
        <v>16.200000000000003</v>
      </c>
      <c r="K3977" s="887">
        <v>12.96</v>
      </c>
      <c r="L3977" s="772">
        <f t="shared" si="236"/>
        <v>53.220000000000006</v>
      </c>
    </row>
    <row r="3978" spans="2:12" ht="15.75" x14ac:dyDescent="0.25">
      <c r="B3978" s="893" t="s">
        <v>321</v>
      </c>
      <c r="C3978" s="892" t="s">
        <v>539</v>
      </c>
      <c r="D3978" s="891">
        <v>42887</v>
      </c>
      <c r="E3978" s="890">
        <v>1650.18</v>
      </c>
      <c r="F3978" s="889"/>
      <c r="G3978" s="888">
        <v>20</v>
      </c>
      <c r="H3978" s="887">
        <f t="shared" si="234"/>
        <v>4</v>
      </c>
      <c r="I3978" s="887">
        <v>-80.28</v>
      </c>
      <c r="J3978" s="771">
        <f t="shared" si="235"/>
        <v>368.73</v>
      </c>
      <c r="K3978" s="887">
        <v>288.45</v>
      </c>
      <c r="L3978" s="772">
        <f t="shared" si="236"/>
        <v>1361.73</v>
      </c>
    </row>
    <row r="3979" spans="2:12" ht="15.75" x14ac:dyDescent="0.25">
      <c r="B3979" s="893" t="s">
        <v>321</v>
      </c>
      <c r="C3979" s="892" t="s">
        <v>539</v>
      </c>
      <c r="D3979" s="891">
        <v>42887</v>
      </c>
      <c r="E3979" s="890">
        <v>83.83</v>
      </c>
      <c r="F3979" s="889"/>
      <c r="G3979" s="888">
        <v>20</v>
      </c>
      <c r="H3979" s="887">
        <f t="shared" si="234"/>
        <v>4</v>
      </c>
      <c r="I3979" s="887">
        <v>-4.08</v>
      </c>
      <c r="J3979" s="771">
        <f t="shared" si="235"/>
        <v>19.04</v>
      </c>
      <c r="K3979" s="887">
        <v>14.96</v>
      </c>
      <c r="L3979" s="772">
        <f t="shared" si="236"/>
        <v>68.87</v>
      </c>
    </row>
    <row r="3980" spans="2:12" ht="15.75" x14ac:dyDescent="0.25">
      <c r="B3980" s="893" t="s">
        <v>321</v>
      </c>
      <c r="C3980" s="892" t="s">
        <v>539</v>
      </c>
      <c r="D3980" s="891">
        <v>42887</v>
      </c>
      <c r="E3980" s="890">
        <v>288.41000000000003</v>
      </c>
      <c r="F3980" s="889"/>
      <c r="G3980" s="888">
        <v>20</v>
      </c>
      <c r="H3980" s="887">
        <f t="shared" si="234"/>
        <v>4</v>
      </c>
      <c r="I3980" s="887">
        <v>-14.16</v>
      </c>
      <c r="J3980" s="771">
        <f t="shared" si="235"/>
        <v>66.42</v>
      </c>
      <c r="K3980" s="887">
        <v>52.26</v>
      </c>
      <c r="L3980" s="772">
        <f t="shared" si="236"/>
        <v>236.15000000000003</v>
      </c>
    </row>
    <row r="3981" spans="2:12" ht="15.75" x14ac:dyDescent="0.25">
      <c r="B3981" s="893" t="s">
        <v>321</v>
      </c>
      <c r="C3981" s="892" t="s">
        <v>539</v>
      </c>
      <c r="D3981" s="891">
        <v>42887</v>
      </c>
      <c r="E3981" s="890">
        <v>204.75</v>
      </c>
      <c r="F3981" s="889"/>
      <c r="G3981" s="888">
        <v>20</v>
      </c>
      <c r="H3981" s="887">
        <f t="shared" si="234"/>
        <v>4</v>
      </c>
      <c r="I3981" s="887">
        <v>-9.9600000000000009</v>
      </c>
      <c r="J3981" s="771">
        <f t="shared" si="235"/>
        <v>45.65</v>
      </c>
      <c r="K3981" s="887">
        <v>35.69</v>
      </c>
      <c r="L3981" s="772">
        <f t="shared" si="236"/>
        <v>169.06</v>
      </c>
    </row>
    <row r="3982" spans="2:12" ht="15.75" x14ac:dyDescent="0.25">
      <c r="B3982" s="893" t="s">
        <v>321</v>
      </c>
      <c r="C3982" s="892" t="s">
        <v>539</v>
      </c>
      <c r="D3982" s="891">
        <v>42887</v>
      </c>
      <c r="E3982" s="890">
        <v>349.33</v>
      </c>
      <c r="F3982" s="889"/>
      <c r="G3982" s="888">
        <v>20</v>
      </c>
      <c r="H3982" s="887">
        <f t="shared" si="234"/>
        <v>4</v>
      </c>
      <c r="I3982" s="887">
        <v>-17.16</v>
      </c>
      <c r="J3982" s="771">
        <f t="shared" si="235"/>
        <v>80.489999999999995</v>
      </c>
      <c r="K3982" s="887">
        <v>63.33</v>
      </c>
      <c r="L3982" s="772">
        <f t="shared" si="236"/>
        <v>286</v>
      </c>
    </row>
    <row r="3983" spans="2:12" ht="15.75" x14ac:dyDescent="0.25">
      <c r="B3983" s="893" t="s">
        <v>321</v>
      </c>
      <c r="C3983" s="892" t="s">
        <v>539</v>
      </c>
      <c r="D3983" s="891">
        <v>42887</v>
      </c>
      <c r="E3983" s="890">
        <v>1494.27</v>
      </c>
      <c r="F3983" s="889"/>
      <c r="G3983" s="888">
        <v>20</v>
      </c>
      <c r="H3983" s="887">
        <f t="shared" si="234"/>
        <v>4</v>
      </c>
      <c r="I3983" s="887">
        <v>-72.48</v>
      </c>
      <c r="J3983" s="771">
        <f t="shared" si="235"/>
        <v>338.24</v>
      </c>
      <c r="K3983" s="887">
        <v>265.76</v>
      </c>
      <c r="L3983" s="772">
        <f t="shared" si="236"/>
        <v>1228.51</v>
      </c>
    </row>
    <row r="3984" spans="2:12" ht="15.75" x14ac:dyDescent="0.25">
      <c r="B3984" s="893" t="s">
        <v>321</v>
      </c>
      <c r="C3984" s="892" t="s">
        <v>539</v>
      </c>
      <c r="D3984" s="891">
        <v>42887</v>
      </c>
      <c r="E3984" s="890">
        <v>311.51</v>
      </c>
      <c r="F3984" s="889"/>
      <c r="G3984" s="888">
        <v>20</v>
      </c>
      <c r="H3984" s="887">
        <f t="shared" si="234"/>
        <v>4</v>
      </c>
      <c r="I3984" s="887">
        <v>-15.120000000000001</v>
      </c>
      <c r="J3984" s="771">
        <f t="shared" si="235"/>
        <v>69.3</v>
      </c>
      <c r="K3984" s="887">
        <v>54.18</v>
      </c>
      <c r="L3984" s="772">
        <f t="shared" si="236"/>
        <v>257.33</v>
      </c>
    </row>
    <row r="3985" spans="2:12" ht="15.75" x14ac:dyDescent="0.25">
      <c r="B3985" s="893" t="s">
        <v>321</v>
      </c>
      <c r="C3985" s="892" t="s">
        <v>539</v>
      </c>
      <c r="D3985" s="891">
        <v>42887</v>
      </c>
      <c r="E3985" s="890">
        <v>297.37</v>
      </c>
      <c r="F3985" s="889"/>
      <c r="G3985" s="888">
        <v>20</v>
      </c>
      <c r="H3985" s="887">
        <f t="shared" si="234"/>
        <v>4</v>
      </c>
      <c r="I3985" s="887">
        <v>-14.399999999999999</v>
      </c>
      <c r="J3985" s="771">
        <f t="shared" si="235"/>
        <v>67.199999999999989</v>
      </c>
      <c r="K3985" s="887">
        <v>52.8</v>
      </c>
      <c r="L3985" s="772">
        <f t="shared" si="236"/>
        <v>244.57</v>
      </c>
    </row>
    <row r="3986" spans="2:12" ht="15.75" x14ac:dyDescent="0.25">
      <c r="B3986" s="893" t="s">
        <v>321</v>
      </c>
      <c r="C3986" s="892" t="s">
        <v>539</v>
      </c>
      <c r="D3986" s="891">
        <v>42887</v>
      </c>
      <c r="E3986" s="890">
        <v>256.11</v>
      </c>
      <c r="F3986" s="889"/>
      <c r="G3986" s="888">
        <v>20</v>
      </c>
      <c r="H3986" s="887">
        <f t="shared" si="234"/>
        <v>4</v>
      </c>
      <c r="I3986" s="887">
        <v>-12.48</v>
      </c>
      <c r="J3986" s="771">
        <f t="shared" si="235"/>
        <v>57.269999999999996</v>
      </c>
      <c r="K3986" s="887">
        <v>44.79</v>
      </c>
      <c r="L3986" s="772">
        <f t="shared" si="236"/>
        <v>211.32000000000002</v>
      </c>
    </row>
    <row r="3987" spans="2:12" ht="15.75" x14ac:dyDescent="0.25">
      <c r="B3987" s="893" t="s">
        <v>321</v>
      </c>
      <c r="C3987" s="892" t="s">
        <v>539</v>
      </c>
      <c r="D3987" s="891">
        <v>42887</v>
      </c>
      <c r="E3987" s="890">
        <v>1346.97</v>
      </c>
      <c r="F3987" s="889"/>
      <c r="G3987" s="888">
        <v>20</v>
      </c>
      <c r="H3987" s="887">
        <f t="shared" si="234"/>
        <v>4</v>
      </c>
      <c r="I3987" s="887">
        <v>-66.240000000000009</v>
      </c>
      <c r="J3987" s="771">
        <f t="shared" si="235"/>
        <v>312.70000000000005</v>
      </c>
      <c r="K3987" s="887">
        <v>246.46</v>
      </c>
      <c r="L3987" s="772">
        <f t="shared" si="236"/>
        <v>1100.51</v>
      </c>
    </row>
    <row r="3988" spans="2:12" ht="15.75" x14ac:dyDescent="0.25">
      <c r="B3988" s="893" t="s">
        <v>321</v>
      </c>
      <c r="C3988" s="892" t="s">
        <v>539</v>
      </c>
      <c r="D3988" s="891">
        <v>42887</v>
      </c>
      <c r="E3988" s="890">
        <v>460.22</v>
      </c>
      <c r="F3988" s="889"/>
      <c r="G3988" s="888">
        <v>20</v>
      </c>
      <c r="H3988" s="887">
        <f t="shared" si="234"/>
        <v>4</v>
      </c>
      <c r="I3988" s="887">
        <v>-22.080000000000002</v>
      </c>
      <c r="J3988" s="771">
        <f t="shared" si="235"/>
        <v>115.77</v>
      </c>
      <c r="K3988" s="887">
        <v>93.69</v>
      </c>
      <c r="L3988" s="772">
        <f t="shared" si="236"/>
        <v>366.53000000000003</v>
      </c>
    </row>
    <row r="3989" spans="2:12" ht="15.75" x14ac:dyDescent="0.25">
      <c r="B3989" s="893" t="s">
        <v>321</v>
      </c>
      <c r="C3989" s="892" t="s">
        <v>539</v>
      </c>
      <c r="D3989" s="891">
        <v>42887</v>
      </c>
      <c r="E3989" s="890">
        <v>8276.24</v>
      </c>
      <c r="F3989" s="889"/>
      <c r="G3989" s="888">
        <v>20</v>
      </c>
      <c r="H3989" s="887">
        <f t="shared" si="234"/>
        <v>4</v>
      </c>
      <c r="I3989" s="887">
        <v>-402.96</v>
      </c>
      <c r="J3989" s="771">
        <f t="shared" si="235"/>
        <v>1848.25</v>
      </c>
      <c r="K3989" s="887">
        <v>1445.29</v>
      </c>
      <c r="L3989" s="772">
        <f t="shared" si="236"/>
        <v>6830.95</v>
      </c>
    </row>
    <row r="3990" spans="2:12" ht="15.75" x14ac:dyDescent="0.25">
      <c r="B3990" s="893" t="s">
        <v>321</v>
      </c>
      <c r="C3990" s="892" t="s">
        <v>539</v>
      </c>
      <c r="D3990" s="891">
        <v>42887</v>
      </c>
      <c r="E3990" s="890">
        <v>488.61</v>
      </c>
      <c r="F3990" s="889"/>
      <c r="G3990" s="888">
        <v>20</v>
      </c>
      <c r="H3990" s="887">
        <f t="shared" si="234"/>
        <v>4</v>
      </c>
      <c r="I3990" s="887">
        <v>-23.759999999999998</v>
      </c>
      <c r="J3990" s="771">
        <f t="shared" si="235"/>
        <v>110.10999999999999</v>
      </c>
      <c r="K3990" s="887">
        <v>86.35</v>
      </c>
      <c r="L3990" s="772">
        <f t="shared" si="236"/>
        <v>402.26</v>
      </c>
    </row>
    <row r="3991" spans="2:12" ht="15.75" x14ac:dyDescent="0.25">
      <c r="B3991" s="893" t="s">
        <v>321</v>
      </c>
      <c r="C3991" s="892" t="s">
        <v>539</v>
      </c>
      <c r="D3991" s="891">
        <v>42979</v>
      </c>
      <c r="E3991" s="890">
        <v>205.36</v>
      </c>
      <c r="F3991" s="889"/>
      <c r="G3991" s="888">
        <v>20</v>
      </c>
      <c r="H3991" s="887">
        <f t="shared" si="234"/>
        <v>4</v>
      </c>
      <c r="I3991" s="887">
        <v>-9.9600000000000009</v>
      </c>
      <c r="J3991" s="771">
        <f t="shared" si="235"/>
        <v>43.99</v>
      </c>
      <c r="K3991" s="887">
        <v>34.03</v>
      </c>
      <c r="L3991" s="772">
        <f t="shared" si="236"/>
        <v>171.33</v>
      </c>
    </row>
    <row r="3992" spans="2:12" ht="15.75" x14ac:dyDescent="0.25">
      <c r="B3992" s="893" t="s">
        <v>321</v>
      </c>
      <c r="C3992" s="892" t="s">
        <v>539</v>
      </c>
      <c r="D3992" s="891">
        <v>42979</v>
      </c>
      <c r="E3992" s="890">
        <v>38.01</v>
      </c>
      <c r="F3992" s="889"/>
      <c r="G3992" s="888">
        <v>20</v>
      </c>
      <c r="H3992" s="887">
        <f t="shared" si="234"/>
        <v>4</v>
      </c>
      <c r="I3992" s="887">
        <v>-1.7999999999999998</v>
      </c>
      <c r="J3992" s="771">
        <f t="shared" si="235"/>
        <v>8.5500000000000007</v>
      </c>
      <c r="K3992" s="887">
        <v>6.75</v>
      </c>
      <c r="L3992" s="772">
        <f t="shared" si="236"/>
        <v>31.259999999999998</v>
      </c>
    </row>
    <row r="3993" spans="2:12" ht="15.75" x14ac:dyDescent="0.25">
      <c r="B3993" s="893" t="s">
        <v>321</v>
      </c>
      <c r="C3993" s="892" t="s">
        <v>539</v>
      </c>
      <c r="D3993" s="891">
        <v>42979</v>
      </c>
      <c r="E3993" s="890">
        <v>6588.33</v>
      </c>
      <c r="F3993" s="889"/>
      <c r="G3993" s="888">
        <v>20</v>
      </c>
      <c r="H3993" s="887">
        <f t="shared" si="234"/>
        <v>4</v>
      </c>
      <c r="I3993" s="887">
        <v>-327.96000000000004</v>
      </c>
      <c r="J3993" s="771">
        <f t="shared" si="235"/>
        <v>1470.46</v>
      </c>
      <c r="K3993" s="887">
        <v>1142.5</v>
      </c>
      <c r="L3993" s="772">
        <f t="shared" si="236"/>
        <v>5445.83</v>
      </c>
    </row>
    <row r="3994" spans="2:12" ht="15.75" x14ac:dyDescent="0.25">
      <c r="B3994" s="893" t="s">
        <v>321</v>
      </c>
      <c r="C3994" s="892" t="s">
        <v>539</v>
      </c>
      <c r="D3994" s="891">
        <v>42979</v>
      </c>
      <c r="E3994" s="890">
        <v>764.14</v>
      </c>
      <c r="F3994" s="889"/>
      <c r="G3994" s="888">
        <v>20</v>
      </c>
      <c r="H3994" s="887">
        <f t="shared" si="234"/>
        <v>4</v>
      </c>
      <c r="I3994" s="887">
        <v>-37.08</v>
      </c>
      <c r="J3994" s="771">
        <f t="shared" si="235"/>
        <v>160.68</v>
      </c>
      <c r="K3994" s="887">
        <v>123.6</v>
      </c>
      <c r="L3994" s="772">
        <f t="shared" si="236"/>
        <v>640.54</v>
      </c>
    </row>
    <row r="3995" spans="2:12" ht="15.75" x14ac:dyDescent="0.25">
      <c r="B3995" s="893" t="s">
        <v>321</v>
      </c>
      <c r="C3995" s="892" t="s">
        <v>539</v>
      </c>
      <c r="D3995" s="891">
        <v>42979</v>
      </c>
      <c r="E3995" s="890">
        <v>1315.2</v>
      </c>
      <c r="F3995" s="889"/>
      <c r="G3995" s="888">
        <v>20</v>
      </c>
      <c r="H3995" s="887">
        <f t="shared" si="234"/>
        <v>4</v>
      </c>
      <c r="I3995" s="887">
        <v>-64.08</v>
      </c>
      <c r="J3995" s="771">
        <f t="shared" si="235"/>
        <v>283.14999999999998</v>
      </c>
      <c r="K3995" s="887">
        <v>219.07</v>
      </c>
      <c r="L3995" s="772">
        <f t="shared" si="236"/>
        <v>1096.1300000000001</v>
      </c>
    </row>
    <row r="3996" spans="2:12" ht="15.75" x14ac:dyDescent="0.25">
      <c r="B3996" s="893" t="s">
        <v>321</v>
      </c>
      <c r="C3996" s="892" t="s">
        <v>539</v>
      </c>
      <c r="D3996" s="891">
        <v>42979</v>
      </c>
      <c r="E3996" s="890">
        <v>372.52</v>
      </c>
      <c r="F3996" s="889"/>
      <c r="G3996" s="888">
        <v>20</v>
      </c>
      <c r="H3996" s="887">
        <f t="shared" si="234"/>
        <v>4</v>
      </c>
      <c r="I3996" s="887">
        <v>-18.240000000000002</v>
      </c>
      <c r="J3996" s="771">
        <f t="shared" si="235"/>
        <v>80.680000000000007</v>
      </c>
      <c r="K3996" s="887">
        <v>62.44</v>
      </c>
      <c r="L3996" s="772">
        <f t="shared" si="236"/>
        <v>310.08</v>
      </c>
    </row>
    <row r="3997" spans="2:12" ht="15.75" x14ac:dyDescent="0.25">
      <c r="B3997" s="893" t="s">
        <v>321</v>
      </c>
      <c r="C3997" s="892" t="s">
        <v>539</v>
      </c>
      <c r="D3997" s="891">
        <v>42979</v>
      </c>
      <c r="E3997" s="890">
        <v>459.3</v>
      </c>
      <c r="F3997" s="889"/>
      <c r="G3997" s="888">
        <v>20</v>
      </c>
      <c r="H3997" s="887">
        <f t="shared" si="234"/>
        <v>4</v>
      </c>
      <c r="I3997" s="887">
        <v>-22.32</v>
      </c>
      <c r="J3997" s="771">
        <f t="shared" si="235"/>
        <v>98.580000000000013</v>
      </c>
      <c r="K3997" s="887">
        <v>76.260000000000005</v>
      </c>
      <c r="L3997" s="772">
        <f t="shared" si="236"/>
        <v>383.04</v>
      </c>
    </row>
    <row r="3998" spans="2:12" ht="15.75" x14ac:dyDescent="0.25">
      <c r="B3998" s="893" t="s">
        <v>321</v>
      </c>
      <c r="C3998" s="892" t="s">
        <v>539</v>
      </c>
      <c r="D3998" s="891">
        <v>42979</v>
      </c>
      <c r="E3998" s="890">
        <v>491.72</v>
      </c>
      <c r="F3998" s="889"/>
      <c r="G3998" s="888">
        <v>20</v>
      </c>
      <c r="H3998" s="887">
        <f t="shared" si="234"/>
        <v>4</v>
      </c>
      <c r="I3998" s="887">
        <v>-23.88</v>
      </c>
      <c r="J3998" s="771">
        <f t="shared" si="235"/>
        <v>107.46</v>
      </c>
      <c r="K3998" s="887">
        <v>83.58</v>
      </c>
      <c r="L3998" s="772">
        <f t="shared" si="236"/>
        <v>408.14000000000004</v>
      </c>
    </row>
    <row r="3999" spans="2:12" ht="15.75" x14ac:dyDescent="0.25">
      <c r="B3999" s="893" t="s">
        <v>321</v>
      </c>
      <c r="C3999" s="892" t="s">
        <v>539</v>
      </c>
      <c r="D3999" s="891">
        <v>42979</v>
      </c>
      <c r="E3999" s="890">
        <v>50.24</v>
      </c>
      <c r="F3999" s="889"/>
      <c r="G3999" s="888">
        <v>20</v>
      </c>
      <c r="H3999" s="887">
        <f t="shared" si="234"/>
        <v>4</v>
      </c>
      <c r="I3999" s="887">
        <v>-2.4000000000000004</v>
      </c>
      <c r="J3999" s="771">
        <f t="shared" si="235"/>
        <v>10.8</v>
      </c>
      <c r="K3999" s="887">
        <v>8.4</v>
      </c>
      <c r="L3999" s="772">
        <f t="shared" si="236"/>
        <v>41.84</v>
      </c>
    </row>
    <row r="4000" spans="2:12" ht="15.75" x14ac:dyDescent="0.25">
      <c r="B4000" s="893" t="s">
        <v>321</v>
      </c>
      <c r="C4000" s="892" t="s">
        <v>539</v>
      </c>
      <c r="D4000" s="891">
        <v>42979</v>
      </c>
      <c r="E4000" s="890">
        <v>638.66</v>
      </c>
      <c r="F4000" s="889"/>
      <c r="G4000" s="888">
        <v>20</v>
      </c>
      <c r="H4000" s="887">
        <f t="shared" si="234"/>
        <v>4</v>
      </c>
      <c r="I4000" s="887">
        <v>-31.08</v>
      </c>
      <c r="J4000" s="771">
        <f t="shared" si="235"/>
        <v>138.14999999999998</v>
      </c>
      <c r="K4000" s="887">
        <v>107.07</v>
      </c>
      <c r="L4000" s="772">
        <f t="shared" si="236"/>
        <v>531.58999999999992</v>
      </c>
    </row>
    <row r="4001" spans="2:12" ht="15.75" x14ac:dyDescent="0.25">
      <c r="B4001" s="893" t="s">
        <v>321</v>
      </c>
      <c r="C4001" s="892" t="s">
        <v>539</v>
      </c>
      <c r="D4001" s="891">
        <v>42979</v>
      </c>
      <c r="E4001" s="890">
        <v>221.54</v>
      </c>
      <c r="F4001" s="889"/>
      <c r="G4001" s="888">
        <v>20</v>
      </c>
      <c r="H4001" s="887">
        <f t="shared" si="234"/>
        <v>4</v>
      </c>
      <c r="I4001" s="887">
        <v>-10.92</v>
      </c>
      <c r="J4001" s="771">
        <f t="shared" si="235"/>
        <v>47.46</v>
      </c>
      <c r="K4001" s="887">
        <v>36.54</v>
      </c>
      <c r="L4001" s="772">
        <f t="shared" si="236"/>
        <v>185</v>
      </c>
    </row>
    <row r="4002" spans="2:12" ht="15.75" x14ac:dyDescent="0.25">
      <c r="B4002" s="893" t="s">
        <v>321</v>
      </c>
      <c r="C4002" s="892" t="s">
        <v>539</v>
      </c>
      <c r="D4002" s="891">
        <v>42979</v>
      </c>
      <c r="E4002" s="890">
        <v>83.74</v>
      </c>
      <c r="F4002" s="889"/>
      <c r="G4002" s="888">
        <v>20</v>
      </c>
      <c r="H4002" s="887">
        <f t="shared" si="234"/>
        <v>4</v>
      </c>
      <c r="I4002" s="887">
        <v>-4.08</v>
      </c>
      <c r="J4002" s="771">
        <f t="shared" si="235"/>
        <v>17.68</v>
      </c>
      <c r="K4002" s="887">
        <v>13.6</v>
      </c>
      <c r="L4002" s="772">
        <f t="shared" si="236"/>
        <v>70.14</v>
      </c>
    </row>
    <row r="4003" spans="2:12" ht="15.75" x14ac:dyDescent="0.25">
      <c r="B4003" s="893" t="s">
        <v>321</v>
      </c>
      <c r="C4003" s="892" t="s">
        <v>539</v>
      </c>
      <c r="D4003" s="891">
        <v>42979</v>
      </c>
      <c r="E4003" s="890">
        <v>502.74</v>
      </c>
      <c r="F4003" s="889"/>
      <c r="G4003" s="888">
        <v>20</v>
      </c>
      <c r="H4003" s="887">
        <f t="shared" si="234"/>
        <v>4</v>
      </c>
      <c r="I4003" s="887">
        <v>-24.360000000000003</v>
      </c>
      <c r="J4003" s="771">
        <f t="shared" si="235"/>
        <v>105.56</v>
      </c>
      <c r="K4003" s="887">
        <v>81.2</v>
      </c>
      <c r="L4003" s="772">
        <f t="shared" si="236"/>
        <v>421.54</v>
      </c>
    </row>
    <row r="4004" spans="2:12" ht="15.75" x14ac:dyDescent="0.25">
      <c r="B4004" s="893" t="s">
        <v>321</v>
      </c>
      <c r="C4004" s="892" t="s">
        <v>539</v>
      </c>
      <c r="D4004" s="891">
        <v>42979</v>
      </c>
      <c r="E4004" s="890">
        <v>860.91</v>
      </c>
      <c r="F4004" s="889"/>
      <c r="G4004" s="888">
        <v>20</v>
      </c>
      <c r="H4004" s="887">
        <f t="shared" si="234"/>
        <v>4</v>
      </c>
      <c r="I4004" s="887">
        <v>-43.08</v>
      </c>
      <c r="J4004" s="771">
        <f t="shared" si="235"/>
        <v>187.92000000000002</v>
      </c>
      <c r="K4004" s="887">
        <v>144.84</v>
      </c>
      <c r="L4004" s="772">
        <f t="shared" si="236"/>
        <v>716.06999999999994</v>
      </c>
    </row>
    <row r="4005" spans="2:12" ht="15.75" x14ac:dyDescent="0.25">
      <c r="B4005" s="893" t="s">
        <v>321</v>
      </c>
      <c r="C4005" s="892" t="s">
        <v>539</v>
      </c>
      <c r="D4005" s="891">
        <v>42979</v>
      </c>
      <c r="E4005" s="890">
        <v>1353.1</v>
      </c>
      <c r="F4005" s="889"/>
      <c r="G4005" s="888">
        <v>20</v>
      </c>
      <c r="H4005" s="887">
        <f t="shared" si="234"/>
        <v>4</v>
      </c>
      <c r="I4005" s="887">
        <v>-65.760000000000005</v>
      </c>
      <c r="J4005" s="771">
        <f t="shared" si="235"/>
        <v>286.89</v>
      </c>
      <c r="K4005" s="887">
        <v>221.13</v>
      </c>
      <c r="L4005" s="772">
        <f t="shared" si="236"/>
        <v>1131.9699999999998</v>
      </c>
    </row>
    <row r="4006" spans="2:12" ht="15.75" x14ac:dyDescent="0.25">
      <c r="B4006" s="893" t="s">
        <v>321</v>
      </c>
      <c r="C4006" s="892" t="s">
        <v>539</v>
      </c>
      <c r="D4006" s="891">
        <v>42979</v>
      </c>
      <c r="E4006" s="890">
        <v>987.54</v>
      </c>
      <c r="F4006" s="889"/>
      <c r="G4006" s="888">
        <v>20</v>
      </c>
      <c r="H4006" s="887">
        <f t="shared" si="234"/>
        <v>4</v>
      </c>
      <c r="I4006" s="887">
        <v>-48.12</v>
      </c>
      <c r="J4006" s="771">
        <f t="shared" si="235"/>
        <v>211.49</v>
      </c>
      <c r="K4006" s="887">
        <v>163.37</v>
      </c>
      <c r="L4006" s="772">
        <f t="shared" si="236"/>
        <v>824.17</v>
      </c>
    </row>
    <row r="4007" spans="2:12" ht="15.75" x14ac:dyDescent="0.25">
      <c r="B4007" s="893" t="s">
        <v>321</v>
      </c>
      <c r="C4007" s="892" t="s">
        <v>539</v>
      </c>
      <c r="D4007" s="891">
        <v>42979</v>
      </c>
      <c r="E4007" s="890">
        <v>1082.82</v>
      </c>
      <c r="F4007" s="889"/>
      <c r="G4007" s="888">
        <v>20</v>
      </c>
      <c r="H4007" s="887">
        <f t="shared" si="234"/>
        <v>4</v>
      </c>
      <c r="I4007" s="887">
        <v>-53.16</v>
      </c>
      <c r="J4007" s="771">
        <f t="shared" si="235"/>
        <v>234.38</v>
      </c>
      <c r="K4007" s="887">
        <v>181.22</v>
      </c>
      <c r="L4007" s="772">
        <f t="shared" si="236"/>
        <v>901.59999999999991</v>
      </c>
    </row>
    <row r="4008" spans="2:12" ht="15.75" x14ac:dyDescent="0.25">
      <c r="B4008" s="893" t="s">
        <v>321</v>
      </c>
      <c r="C4008" s="892" t="s">
        <v>539</v>
      </c>
      <c r="D4008" s="891">
        <v>42979</v>
      </c>
      <c r="E4008" s="890">
        <v>903.02</v>
      </c>
      <c r="F4008" s="889"/>
      <c r="G4008" s="888">
        <v>20</v>
      </c>
      <c r="H4008" s="887">
        <f t="shared" si="234"/>
        <v>4</v>
      </c>
      <c r="I4008" s="887">
        <v>-43.92</v>
      </c>
      <c r="J4008" s="771">
        <f t="shared" si="235"/>
        <v>191.86</v>
      </c>
      <c r="K4008" s="887">
        <v>147.94</v>
      </c>
      <c r="L4008" s="772">
        <f t="shared" si="236"/>
        <v>755.07999999999993</v>
      </c>
    </row>
    <row r="4009" spans="2:12" ht="15.75" x14ac:dyDescent="0.25">
      <c r="B4009" s="893" t="s">
        <v>321</v>
      </c>
      <c r="C4009" s="892" t="s">
        <v>539</v>
      </c>
      <c r="D4009" s="891">
        <v>42979</v>
      </c>
      <c r="E4009" s="890">
        <v>362.02</v>
      </c>
      <c r="F4009" s="889"/>
      <c r="G4009" s="888">
        <v>20</v>
      </c>
      <c r="H4009" s="887">
        <f t="shared" si="234"/>
        <v>4</v>
      </c>
      <c r="I4009" s="887">
        <v>-17.64</v>
      </c>
      <c r="J4009" s="771">
        <f t="shared" si="235"/>
        <v>77.27000000000001</v>
      </c>
      <c r="K4009" s="887">
        <v>59.63</v>
      </c>
      <c r="L4009" s="772">
        <f t="shared" si="236"/>
        <v>302.39</v>
      </c>
    </row>
    <row r="4010" spans="2:12" ht="15.75" x14ac:dyDescent="0.25">
      <c r="B4010" s="893" t="s">
        <v>321</v>
      </c>
      <c r="C4010" s="892" t="s">
        <v>539</v>
      </c>
      <c r="D4010" s="891">
        <v>42979</v>
      </c>
      <c r="E4010" s="890">
        <v>34.56</v>
      </c>
      <c r="F4010" s="889"/>
      <c r="G4010" s="888">
        <v>20</v>
      </c>
      <c r="H4010" s="887">
        <f t="shared" si="234"/>
        <v>4</v>
      </c>
      <c r="I4010" s="887">
        <v>-1.6800000000000002</v>
      </c>
      <c r="J4010" s="771">
        <f t="shared" si="235"/>
        <v>7.84</v>
      </c>
      <c r="K4010" s="887">
        <v>6.16</v>
      </c>
      <c r="L4010" s="772">
        <f t="shared" si="236"/>
        <v>28.400000000000002</v>
      </c>
    </row>
    <row r="4011" spans="2:12" ht="15.75" x14ac:dyDescent="0.25">
      <c r="B4011" s="893" t="s">
        <v>321</v>
      </c>
      <c r="C4011" s="892" t="s">
        <v>539</v>
      </c>
      <c r="D4011" s="891">
        <v>43070</v>
      </c>
      <c r="E4011" s="890">
        <v>203.54</v>
      </c>
      <c r="F4011" s="889"/>
      <c r="G4011" s="888">
        <v>20</v>
      </c>
      <c r="H4011" s="887">
        <f t="shared" si="234"/>
        <v>4</v>
      </c>
      <c r="I4011" s="887">
        <v>-9.9600000000000009</v>
      </c>
      <c r="J4011" s="771">
        <f t="shared" si="235"/>
        <v>41.55</v>
      </c>
      <c r="K4011" s="887">
        <v>31.59</v>
      </c>
      <c r="L4011" s="772">
        <f t="shared" si="236"/>
        <v>171.95</v>
      </c>
    </row>
    <row r="4012" spans="2:12" ht="15.75" x14ac:dyDescent="0.25">
      <c r="B4012" s="893" t="s">
        <v>321</v>
      </c>
      <c r="C4012" s="892" t="s">
        <v>539</v>
      </c>
      <c r="D4012" s="891">
        <v>43070</v>
      </c>
      <c r="E4012" s="890">
        <v>4021.47</v>
      </c>
      <c r="F4012" s="889"/>
      <c r="G4012" s="888">
        <v>20</v>
      </c>
      <c r="H4012" s="887">
        <f t="shared" si="234"/>
        <v>4</v>
      </c>
      <c r="I4012" s="887">
        <v>-203.76</v>
      </c>
      <c r="J4012" s="771">
        <f t="shared" si="235"/>
        <v>844.39</v>
      </c>
      <c r="K4012" s="887">
        <v>640.63</v>
      </c>
      <c r="L4012" s="772">
        <f t="shared" si="236"/>
        <v>3380.8399999999997</v>
      </c>
    </row>
    <row r="4013" spans="2:12" ht="15.75" x14ac:dyDescent="0.25">
      <c r="B4013" s="893" t="s">
        <v>321</v>
      </c>
      <c r="C4013" s="892" t="s">
        <v>539</v>
      </c>
      <c r="D4013" s="891">
        <v>43070</v>
      </c>
      <c r="E4013" s="890">
        <v>205.37</v>
      </c>
      <c r="F4013" s="889"/>
      <c r="G4013" s="888">
        <v>20</v>
      </c>
      <c r="H4013" s="887">
        <f t="shared" si="234"/>
        <v>4</v>
      </c>
      <c r="I4013" s="887">
        <v>-9.9600000000000009</v>
      </c>
      <c r="J4013" s="771">
        <f t="shared" si="235"/>
        <v>40.67</v>
      </c>
      <c r="K4013" s="887">
        <v>30.71</v>
      </c>
      <c r="L4013" s="772">
        <f t="shared" si="236"/>
        <v>174.66</v>
      </c>
    </row>
    <row r="4014" spans="2:12" ht="15.75" x14ac:dyDescent="0.25">
      <c r="B4014" s="893" t="s">
        <v>321</v>
      </c>
      <c r="C4014" s="892" t="s">
        <v>539</v>
      </c>
      <c r="D4014" s="891">
        <v>43070</v>
      </c>
      <c r="E4014" s="890">
        <v>59.89</v>
      </c>
      <c r="F4014" s="889"/>
      <c r="G4014" s="888">
        <v>20</v>
      </c>
      <c r="H4014" s="887">
        <f t="shared" si="234"/>
        <v>4</v>
      </c>
      <c r="I4014" s="887">
        <v>-2.88</v>
      </c>
      <c r="J4014" s="771">
        <f t="shared" si="235"/>
        <v>11.760000000000002</v>
      </c>
      <c r="K4014" s="887">
        <v>8.8800000000000008</v>
      </c>
      <c r="L4014" s="772">
        <f t="shared" si="236"/>
        <v>51.01</v>
      </c>
    </row>
    <row r="4015" spans="2:12" ht="15.75" x14ac:dyDescent="0.25">
      <c r="B4015" s="893" t="s">
        <v>321</v>
      </c>
      <c r="C4015" s="892" t="s">
        <v>539</v>
      </c>
      <c r="D4015" s="891">
        <v>43070</v>
      </c>
      <c r="E4015" s="890">
        <v>4387.12</v>
      </c>
      <c r="F4015" s="889"/>
      <c r="G4015" s="888">
        <v>20</v>
      </c>
      <c r="H4015" s="887">
        <f t="shared" si="234"/>
        <v>4</v>
      </c>
      <c r="I4015" s="887">
        <v>-221.76</v>
      </c>
      <c r="J4015" s="771">
        <f t="shared" si="235"/>
        <v>928.21</v>
      </c>
      <c r="K4015" s="887">
        <v>706.45</v>
      </c>
      <c r="L4015" s="772">
        <f t="shared" si="236"/>
        <v>3680.67</v>
      </c>
    </row>
    <row r="4016" spans="2:12" ht="15.75" x14ac:dyDescent="0.25">
      <c r="B4016" s="893" t="s">
        <v>321</v>
      </c>
      <c r="C4016" s="892" t="s">
        <v>539</v>
      </c>
      <c r="D4016" s="891">
        <v>43070</v>
      </c>
      <c r="E4016" s="890">
        <v>205.37</v>
      </c>
      <c r="F4016" s="889"/>
      <c r="G4016" s="888">
        <v>20</v>
      </c>
      <c r="H4016" s="887">
        <f t="shared" si="234"/>
        <v>4</v>
      </c>
      <c r="I4016" s="887">
        <v>-9.9600000000000009</v>
      </c>
      <c r="J4016" s="771">
        <f t="shared" si="235"/>
        <v>40.67</v>
      </c>
      <c r="K4016" s="887">
        <v>30.71</v>
      </c>
      <c r="L4016" s="772">
        <f t="shared" si="236"/>
        <v>174.66</v>
      </c>
    </row>
    <row r="4017" spans="2:12" ht="15.75" x14ac:dyDescent="0.25">
      <c r="B4017" s="893" t="s">
        <v>321</v>
      </c>
      <c r="C4017" s="892" t="s">
        <v>539</v>
      </c>
      <c r="D4017" s="891">
        <v>43070</v>
      </c>
      <c r="E4017" s="890">
        <v>2449.98</v>
      </c>
      <c r="F4017" s="889"/>
      <c r="G4017" s="888">
        <v>20</v>
      </c>
      <c r="H4017" s="887">
        <f t="shared" si="234"/>
        <v>4</v>
      </c>
      <c r="I4017" s="887">
        <v>-118.92</v>
      </c>
      <c r="J4017" s="771">
        <f t="shared" si="235"/>
        <v>503.54</v>
      </c>
      <c r="K4017" s="887">
        <v>384.62</v>
      </c>
      <c r="L4017" s="772">
        <f t="shared" si="236"/>
        <v>2065.36</v>
      </c>
    </row>
    <row r="4018" spans="2:12" ht="15.75" x14ac:dyDescent="0.25">
      <c r="B4018" s="893" t="s">
        <v>321</v>
      </c>
      <c r="C4018" s="892" t="s">
        <v>539</v>
      </c>
      <c r="D4018" s="891">
        <v>43070</v>
      </c>
      <c r="E4018" s="890">
        <v>255.83</v>
      </c>
      <c r="F4018" s="889"/>
      <c r="G4018" s="888">
        <v>20</v>
      </c>
      <c r="H4018" s="887">
        <f t="shared" si="234"/>
        <v>4</v>
      </c>
      <c r="I4018" s="887">
        <v>-12.48</v>
      </c>
      <c r="J4018" s="771">
        <f t="shared" si="235"/>
        <v>52.2</v>
      </c>
      <c r="K4018" s="887">
        <v>39.72</v>
      </c>
      <c r="L4018" s="772">
        <f t="shared" si="236"/>
        <v>216.11</v>
      </c>
    </row>
    <row r="4019" spans="2:12" ht="15.75" x14ac:dyDescent="0.25">
      <c r="B4019" s="893" t="s">
        <v>321</v>
      </c>
      <c r="C4019" s="892" t="s">
        <v>539</v>
      </c>
      <c r="D4019" s="891">
        <v>43070</v>
      </c>
      <c r="E4019" s="890">
        <v>682.56</v>
      </c>
      <c r="F4019" s="889"/>
      <c r="G4019" s="888">
        <v>20</v>
      </c>
      <c r="H4019" s="887">
        <f t="shared" si="234"/>
        <v>4</v>
      </c>
      <c r="I4019" s="887">
        <v>-33.6</v>
      </c>
      <c r="J4019" s="771">
        <f t="shared" si="235"/>
        <v>141.56</v>
      </c>
      <c r="K4019" s="887">
        <v>107.96</v>
      </c>
      <c r="L4019" s="772">
        <f t="shared" si="236"/>
        <v>574.59999999999991</v>
      </c>
    </row>
    <row r="4020" spans="2:12" ht="15.75" x14ac:dyDescent="0.25">
      <c r="B4020" s="893" t="s">
        <v>321</v>
      </c>
      <c r="C4020" s="892" t="s">
        <v>539</v>
      </c>
      <c r="D4020" s="891">
        <v>43070</v>
      </c>
      <c r="E4020" s="890">
        <v>1339.19</v>
      </c>
      <c r="F4020" s="889"/>
      <c r="G4020" s="888">
        <v>20</v>
      </c>
      <c r="H4020" s="887">
        <f t="shared" si="234"/>
        <v>4</v>
      </c>
      <c r="I4020" s="887">
        <v>-65.039999999999992</v>
      </c>
      <c r="J4020" s="771">
        <f t="shared" si="235"/>
        <v>269.51</v>
      </c>
      <c r="K4020" s="887">
        <v>204.47</v>
      </c>
      <c r="L4020" s="772">
        <f t="shared" si="236"/>
        <v>1134.72</v>
      </c>
    </row>
    <row r="4021" spans="2:12" ht="15.75" x14ac:dyDescent="0.25">
      <c r="B4021" s="893" t="s">
        <v>321</v>
      </c>
      <c r="C4021" s="892" t="s">
        <v>539</v>
      </c>
      <c r="D4021" s="891">
        <v>43070</v>
      </c>
      <c r="E4021" s="890">
        <v>12480.27</v>
      </c>
      <c r="F4021" s="889"/>
      <c r="G4021" s="888">
        <v>20</v>
      </c>
      <c r="H4021" s="887">
        <f t="shared" si="234"/>
        <v>4</v>
      </c>
      <c r="I4021" s="887">
        <v>-627.12</v>
      </c>
      <c r="J4021" s="771">
        <f t="shared" si="235"/>
        <v>2698.8399999999997</v>
      </c>
      <c r="K4021" s="887">
        <v>2071.7199999999998</v>
      </c>
      <c r="L4021" s="772">
        <f t="shared" si="236"/>
        <v>10408.550000000001</v>
      </c>
    </row>
    <row r="4022" spans="2:12" ht="15.75" x14ac:dyDescent="0.25">
      <c r="B4022" s="893" t="s">
        <v>321</v>
      </c>
      <c r="C4022" s="892" t="s">
        <v>539</v>
      </c>
      <c r="D4022" s="891">
        <v>43070</v>
      </c>
      <c r="E4022" s="890">
        <v>3141.34</v>
      </c>
      <c r="F4022" s="889"/>
      <c r="G4022" s="888">
        <v>20</v>
      </c>
      <c r="H4022" s="887">
        <f t="shared" si="234"/>
        <v>4</v>
      </c>
      <c r="I4022" s="887">
        <v>-153.84</v>
      </c>
      <c r="J4022" s="771">
        <f t="shared" si="235"/>
        <v>649.56000000000006</v>
      </c>
      <c r="K4022" s="887">
        <v>495.72</v>
      </c>
      <c r="L4022" s="772">
        <f t="shared" si="236"/>
        <v>2645.62</v>
      </c>
    </row>
    <row r="4023" spans="2:12" ht="15.75" x14ac:dyDescent="0.25">
      <c r="B4023" s="893" t="s">
        <v>321</v>
      </c>
      <c r="C4023" s="892" t="s">
        <v>539</v>
      </c>
      <c r="D4023" s="891">
        <v>43070</v>
      </c>
      <c r="E4023" s="890">
        <v>790.83</v>
      </c>
      <c r="F4023" s="889"/>
      <c r="G4023" s="888">
        <v>20</v>
      </c>
      <c r="H4023" s="887">
        <f t="shared" si="234"/>
        <v>4</v>
      </c>
      <c r="I4023" s="887">
        <v>-38.519999999999996</v>
      </c>
      <c r="J4023" s="771">
        <f t="shared" si="235"/>
        <v>158.13999999999999</v>
      </c>
      <c r="K4023" s="887">
        <v>119.62</v>
      </c>
      <c r="L4023" s="772">
        <f t="shared" si="236"/>
        <v>671.21</v>
      </c>
    </row>
    <row r="4024" spans="2:12" ht="15.75" x14ac:dyDescent="0.25">
      <c r="B4024" s="893" t="s">
        <v>321</v>
      </c>
      <c r="C4024" s="892" t="s">
        <v>539</v>
      </c>
      <c r="D4024" s="891">
        <v>43070</v>
      </c>
      <c r="E4024" s="890">
        <v>28375.040000000001</v>
      </c>
      <c r="F4024" s="889"/>
      <c r="G4024" s="888">
        <v>20</v>
      </c>
      <c r="H4024" s="887">
        <f t="shared" si="234"/>
        <v>4</v>
      </c>
      <c r="I4024" s="887">
        <v>-1416.24</v>
      </c>
      <c r="J4024" s="771">
        <f t="shared" si="235"/>
        <v>6279.42</v>
      </c>
      <c r="K4024" s="887">
        <v>4863.18</v>
      </c>
      <c r="L4024" s="772">
        <f t="shared" si="236"/>
        <v>23511.86</v>
      </c>
    </row>
    <row r="4025" spans="2:12" ht="15.75" x14ac:dyDescent="0.25">
      <c r="B4025" s="893" t="s">
        <v>321</v>
      </c>
      <c r="C4025" s="892" t="s">
        <v>539</v>
      </c>
      <c r="D4025" s="891">
        <v>43070</v>
      </c>
      <c r="E4025" s="890">
        <v>242.88</v>
      </c>
      <c r="F4025" s="889"/>
      <c r="G4025" s="888">
        <v>20</v>
      </c>
      <c r="H4025" s="887">
        <f t="shared" si="234"/>
        <v>4</v>
      </c>
      <c r="I4025" s="887">
        <v>-12.24</v>
      </c>
      <c r="J4025" s="771">
        <f t="shared" si="235"/>
        <v>51.88</v>
      </c>
      <c r="K4025" s="887">
        <v>39.64</v>
      </c>
      <c r="L4025" s="772">
        <f t="shared" si="236"/>
        <v>203.24</v>
      </c>
    </row>
    <row r="4026" spans="2:12" ht="15.75" x14ac:dyDescent="0.25">
      <c r="B4026" s="893" t="s">
        <v>321</v>
      </c>
      <c r="C4026" s="892" t="s">
        <v>539</v>
      </c>
      <c r="D4026" s="891">
        <v>43070</v>
      </c>
      <c r="E4026" s="890">
        <v>3583.29</v>
      </c>
      <c r="F4026" s="889"/>
      <c r="G4026" s="888">
        <v>20</v>
      </c>
      <c r="H4026" s="887">
        <f t="shared" si="234"/>
        <v>4</v>
      </c>
      <c r="I4026" s="887">
        <v>-178.92000000000002</v>
      </c>
      <c r="J4026" s="771">
        <f t="shared" si="235"/>
        <v>732.45</v>
      </c>
      <c r="K4026" s="887">
        <v>553.53</v>
      </c>
      <c r="L4026" s="772">
        <f t="shared" si="236"/>
        <v>3029.76</v>
      </c>
    </row>
    <row r="4027" spans="2:12" ht="15.75" x14ac:dyDescent="0.25">
      <c r="B4027" s="893" t="s">
        <v>321</v>
      </c>
      <c r="C4027" s="892" t="s">
        <v>539</v>
      </c>
      <c r="D4027" s="891">
        <v>43070</v>
      </c>
      <c r="E4027" s="890">
        <v>3273.47</v>
      </c>
      <c r="F4027" s="889"/>
      <c r="G4027" s="888">
        <v>20</v>
      </c>
      <c r="H4027" s="887">
        <f t="shared" si="234"/>
        <v>4</v>
      </c>
      <c r="I4027" s="887">
        <v>-159.12</v>
      </c>
      <c r="J4027" s="771">
        <f t="shared" si="235"/>
        <v>656.29</v>
      </c>
      <c r="K4027" s="887">
        <v>497.17</v>
      </c>
      <c r="L4027" s="772">
        <f t="shared" si="236"/>
        <v>2776.2999999999997</v>
      </c>
    </row>
    <row r="4028" spans="2:12" ht="15.75" x14ac:dyDescent="0.25">
      <c r="B4028" s="893" t="s">
        <v>321</v>
      </c>
      <c r="C4028" s="892" t="s">
        <v>539</v>
      </c>
      <c r="D4028" s="891">
        <v>43160</v>
      </c>
      <c r="E4028" s="890">
        <v>77.56</v>
      </c>
      <c r="F4028" s="889"/>
      <c r="G4028" s="888">
        <v>20</v>
      </c>
      <c r="H4028" s="887">
        <f t="shared" si="234"/>
        <v>3</v>
      </c>
      <c r="I4028" s="887">
        <v>-3.7199999999999998</v>
      </c>
      <c r="J4028" s="771">
        <f t="shared" si="235"/>
        <v>15.809999999999999</v>
      </c>
      <c r="K4028" s="887">
        <v>12.09</v>
      </c>
      <c r="L4028" s="772">
        <f t="shared" si="236"/>
        <v>65.47</v>
      </c>
    </row>
    <row r="4029" spans="2:12" ht="15.75" x14ac:dyDescent="0.25">
      <c r="B4029" s="893" t="s">
        <v>321</v>
      </c>
      <c r="C4029" s="892" t="s">
        <v>539</v>
      </c>
      <c r="D4029" s="891">
        <v>43160</v>
      </c>
      <c r="E4029" s="890">
        <v>118.22</v>
      </c>
      <c r="F4029" s="889"/>
      <c r="G4029" s="888">
        <v>20</v>
      </c>
      <c r="H4029" s="887">
        <f t="shared" si="234"/>
        <v>3</v>
      </c>
      <c r="I4029" s="887">
        <v>-5.76</v>
      </c>
      <c r="J4029" s="771">
        <f t="shared" si="235"/>
        <v>22.4</v>
      </c>
      <c r="K4029" s="887">
        <v>16.64</v>
      </c>
      <c r="L4029" s="772">
        <f t="shared" si="236"/>
        <v>101.58</v>
      </c>
    </row>
    <row r="4030" spans="2:12" ht="15.75" x14ac:dyDescent="0.25">
      <c r="B4030" s="893" t="s">
        <v>321</v>
      </c>
      <c r="C4030" s="892" t="s">
        <v>540</v>
      </c>
      <c r="D4030" s="891">
        <v>43160</v>
      </c>
      <c r="E4030" s="890">
        <v>133.91</v>
      </c>
      <c r="F4030" s="889"/>
      <c r="G4030" s="888">
        <v>20</v>
      </c>
      <c r="H4030" s="887">
        <f t="shared" si="234"/>
        <v>3</v>
      </c>
      <c r="I4030" s="887">
        <v>-6.48</v>
      </c>
      <c r="J4030" s="771">
        <f t="shared" si="235"/>
        <v>27</v>
      </c>
      <c r="K4030" s="887">
        <v>20.52</v>
      </c>
      <c r="L4030" s="772">
        <f t="shared" si="236"/>
        <v>113.39</v>
      </c>
    </row>
    <row r="4031" spans="2:12" ht="15.75" x14ac:dyDescent="0.25">
      <c r="B4031" s="893" t="s">
        <v>321</v>
      </c>
      <c r="C4031" s="892" t="s">
        <v>540</v>
      </c>
      <c r="D4031" s="891">
        <v>43160</v>
      </c>
      <c r="E4031" s="890">
        <v>2053.02</v>
      </c>
      <c r="F4031" s="889"/>
      <c r="G4031" s="888">
        <v>20</v>
      </c>
      <c r="H4031" s="887">
        <f t="shared" si="234"/>
        <v>3</v>
      </c>
      <c r="I4031" s="887">
        <v>-99.480000000000018</v>
      </c>
      <c r="J4031" s="771">
        <f t="shared" si="235"/>
        <v>398.74</v>
      </c>
      <c r="K4031" s="887">
        <v>299.26</v>
      </c>
      <c r="L4031" s="772">
        <f t="shared" si="236"/>
        <v>1753.76</v>
      </c>
    </row>
    <row r="4032" spans="2:12" ht="15.75" x14ac:dyDescent="0.25">
      <c r="B4032" s="893" t="s">
        <v>321</v>
      </c>
      <c r="C4032" s="892" t="s">
        <v>540</v>
      </c>
      <c r="D4032" s="891">
        <v>43160</v>
      </c>
      <c r="E4032" s="890">
        <v>285.56</v>
      </c>
      <c r="F4032" s="889"/>
      <c r="G4032" s="888">
        <v>20</v>
      </c>
      <c r="H4032" s="887">
        <f t="shared" si="234"/>
        <v>3</v>
      </c>
      <c r="I4032" s="887">
        <v>-13.919999999999998</v>
      </c>
      <c r="J4032" s="771">
        <f t="shared" si="235"/>
        <v>54.480000000000004</v>
      </c>
      <c r="K4032" s="887">
        <v>40.56</v>
      </c>
      <c r="L4032" s="772">
        <f t="shared" si="236"/>
        <v>245</v>
      </c>
    </row>
    <row r="4033" spans="2:12" ht="15.75" x14ac:dyDescent="0.25">
      <c r="B4033" s="893" t="s">
        <v>321</v>
      </c>
      <c r="C4033" s="892" t="s">
        <v>539</v>
      </c>
      <c r="D4033" s="891">
        <v>43160</v>
      </c>
      <c r="E4033" s="890">
        <v>251.24</v>
      </c>
      <c r="F4033" s="889"/>
      <c r="G4033" s="888">
        <v>20</v>
      </c>
      <c r="H4033" s="887">
        <f t="shared" si="234"/>
        <v>3</v>
      </c>
      <c r="I4033" s="887">
        <v>-12.120000000000001</v>
      </c>
      <c r="J4033" s="771">
        <f t="shared" si="235"/>
        <v>48.760000000000005</v>
      </c>
      <c r="K4033" s="887">
        <v>36.64</v>
      </c>
      <c r="L4033" s="772">
        <f t="shared" si="236"/>
        <v>214.60000000000002</v>
      </c>
    </row>
    <row r="4034" spans="2:12" ht="15.75" x14ac:dyDescent="0.25">
      <c r="B4034" s="893" t="s">
        <v>321</v>
      </c>
      <c r="C4034" s="892" t="s">
        <v>539</v>
      </c>
      <c r="D4034" s="891">
        <v>43160</v>
      </c>
      <c r="E4034" s="890">
        <v>640.72</v>
      </c>
      <c r="F4034" s="889"/>
      <c r="G4034" s="888">
        <v>20</v>
      </c>
      <c r="H4034" s="887">
        <f t="shared" si="234"/>
        <v>3</v>
      </c>
      <c r="I4034" s="887">
        <v>-31.200000000000003</v>
      </c>
      <c r="J4034" s="771">
        <f t="shared" si="235"/>
        <v>121.36</v>
      </c>
      <c r="K4034" s="887">
        <v>90.16</v>
      </c>
      <c r="L4034" s="772">
        <f t="shared" si="236"/>
        <v>550.56000000000006</v>
      </c>
    </row>
    <row r="4035" spans="2:12" ht="15.75" x14ac:dyDescent="0.25">
      <c r="B4035" s="893" t="s">
        <v>321</v>
      </c>
      <c r="C4035" s="892" t="s">
        <v>540</v>
      </c>
      <c r="D4035" s="891">
        <v>43160</v>
      </c>
      <c r="E4035" s="890">
        <v>2556.7399999999998</v>
      </c>
      <c r="F4035" s="889"/>
      <c r="G4035" s="888">
        <v>20</v>
      </c>
      <c r="H4035" s="887">
        <f t="shared" si="234"/>
        <v>3</v>
      </c>
      <c r="I4035" s="887">
        <v>-123.96000000000001</v>
      </c>
      <c r="J4035" s="771">
        <f t="shared" si="235"/>
        <v>496.68000000000006</v>
      </c>
      <c r="K4035" s="887">
        <v>372.72</v>
      </c>
      <c r="L4035" s="772">
        <f t="shared" si="236"/>
        <v>2184.0199999999995</v>
      </c>
    </row>
    <row r="4036" spans="2:12" ht="15.75" x14ac:dyDescent="0.25">
      <c r="B4036" s="893" t="s">
        <v>321</v>
      </c>
      <c r="C4036" s="892" t="s">
        <v>539</v>
      </c>
      <c r="D4036" s="891">
        <v>43160</v>
      </c>
      <c r="E4036" s="890">
        <v>83.75</v>
      </c>
      <c r="F4036" s="889"/>
      <c r="G4036" s="888">
        <v>20</v>
      </c>
      <c r="H4036" s="887">
        <f t="shared" si="234"/>
        <v>3</v>
      </c>
      <c r="I4036" s="887">
        <v>-4.08</v>
      </c>
      <c r="J4036" s="771">
        <f t="shared" si="235"/>
        <v>16.32</v>
      </c>
      <c r="K4036" s="887">
        <v>12.24</v>
      </c>
      <c r="L4036" s="772">
        <f t="shared" si="236"/>
        <v>71.510000000000005</v>
      </c>
    </row>
    <row r="4037" spans="2:12" ht="15.75" x14ac:dyDescent="0.25">
      <c r="B4037" s="893" t="s">
        <v>321</v>
      </c>
      <c r="C4037" s="892" t="s">
        <v>539</v>
      </c>
      <c r="D4037" s="891">
        <v>43160</v>
      </c>
      <c r="E4037" s="890">
        <v>87.78</v>
      </c>
      <c r="F4037" s="889"/>
      <c r="G4037" s="888">
        <v>20</v>
      </c>
      <c r="H4037" s="887">
        <f t="shared" si="234"/>
        <v>3</v>
      </c>
      <c r="I4037" s="887">
        <v>-4.2</v>
      </c>
      <c r="J4037" s="771">
        <f t="shared" si="235"/>
        <v>16.93</v>
      </c>
      <c r="K4037" s="887">
        <v>12.73</v>
      </c>
      <c r="L4037" s="772">
        <f t="shared" si="236"/>
        <v>75.05</v>
      </c>
    </row>
    <row r="4038" spans="2:12" ht="15.75" x14ac:dyDescent="0.25">
      <c r="B4038" s="893" t="s">
        <v>321</v>
      </c>
      <c r="C4038" s="892" t="s">
        <v>539</v>
      </c>
      <c r="D4038" s="891">
        <v>43160</v>
      </c>
      <c r="E4038" s="890">
        <v>105.32</v>
      </c>
      <c r="F4038" s="889"/>
      <c r="G4038" s="888">
        <v>20</v>
      </c>
      <c r="H4038" s="887">
        <f t="shared" si="234"/>
        <v>3</v>
      </c>
      <c r="I4038" s="887">
        <v>-5.16</v>
      </c>
      <c r="J4038" s="771">
        <f t="shared" si="235"/>
        <v>20.2</v>
      </c>
      <c r="K4038" s="887">
        <v>15.04</v>
      </c>
      <c r="L4038" s="772">
        <f t="shared" si="236"/>
        <v>90.28</v>
      </c>
    </row>
    <row r="4039" spans="2:12" ht="15.75" x14ac:dyDescent="0.25">
      <c r="B4039" s="893" t="s">
        <v>321</v>
      </c>
      <c r="C4039" s="892" t="s">
        <v>539</v>
      </c>
      <c r="D4039" s="891">
        <v>43160</v>
      </c>
      <c r="E4039" s="890">
        <v>41.67</v>
      </c>
      <c r="F4039" s="889"/>
      <c r="G4039" s="888">
        <v>20</v>
      </c>
      <c r="H4039" s="887">
        <f t="shared" si="234"/>
        <v>3</v>
      </c>
      <c r="I4039" s="887">
        <v>-2.04</v>
      </c>
      <c r="J4039" s="771">
        <f t="shared" si="235"/>
        <v>8</v>
      </c>
      <c r="K4039" s="887">
        <v>5.96</v>
      </c>
      <c r="L4039" s="772">
        <f t="shared" si="236"/>
        <v>35.71</v>
      </c>
    </row>
    <row r="4040" spans="2:12" ht="15.75" x14ac:dyDescent="0.25">
      <c r="B4040" s="893" t="s">
        <v>321</v>
      </c>
      <c r="C4040" s="892" t="s">
        <v>539</v>
      </c>
      <c r="D4040" s="891">
        <v>43160</v>
      </c>
      <c r="E4040" s="890">
        <v>29.87</v>
      </c>
      <c r="F4040" s="889"/>
      <c r="G4040" s="888">
        <v>20</v>
      </c>
      <c r="H4040" s="887">
        <f t="shared" ref="H4040:H4103" si="237">IF(E4040&lt;&gt;"",IF((TestEOY-D4040)/365&gt;G4040,G4040,ROUNDUP(((TestEOY-D4040)/365),0)),"")</f>
        <v>3</v>
      </c>
      <c r="I4040" s="887">
        <v>-1.44</v>
      </c>
      <c r="J4040" s="771">
        <f t="shared" ref="J4040:J4103" si="238">K4040-I4040</f>
        <v>5.76</v>
      </c>
      <c r="K4040" s="887">
        <v>4.32</v>
      </c>
      <c r="L4040" s="772">
        <f t="shared" ref="L4040:L4103" si="239">IFERROR(IF(K4040&gt;E4040,0,(+E4040-K4040))-F4040,"")</f>
        <v>25.55</v>
      </c>
    </row>
    <row r="4041" spans="2:12" ht="15.75" x14ac:dyDescent="0.25">
      <c r="B4041" s="893" t="s">
        <v>321</v>
      </c>
      <c r="C4041" s="892" t="s">
        <v>539</v>
      </c>
      <c r="D4041" s="891">
        <v>43160</v>
      </c>
      <c r="E4041" s="890">
        <v>159.04</v>
      </c>
      <c r="F4041" s="889"/>
      <c r="G4041" s="888">
        <v>20</v>
      </c>
      <c r="H4041" s="887">
        <f t="shared" si="237"/>
        <v>3</v>
      </c>
      <c r="I4041" s="887">
        <v>-7.8000000000000007</v>
      </c>
      <c r="J4041" s="771">
        <f t="shared" si="238"/>
        <v>30.38</v>
      </c>
      <c r="K4041" s="887">
        <v>22.58</v>
      </c>
      <c r="L4041" s="772">
        <f t="shared" si="239"/>
        <v>136.45999999999998</v>
      </c>
    </row>
    <row r="4042" spans="2:12" ht="15.75" x14ac:dyDescent="0.25">
      <c r="B4042" s="893" t="s">
        <v>321</v>
      </c>
      <c r="C4042" s="892" t="s">
        <v>540</v>
      </c>
      <c r="D4042" s="891">
        <v>43160</v>
      </c>
      <c r="E4042" s="890">
        <v>2499.87</v>
      </c>
      <c r="F4042" s="889"/>
      <c r="G4042" s="888">
        <v>20</v>
      </c>
      <c r="H4042" s="887">
        <f t="shared" si="237"/>
        <v>3</v>
      </c>
      <c r="I4042" s="887">
        <v>-121.08</v>
      </c>
      <c r="J4042" s="771">
        <f t="shared" si="238"/>
        <v>477.66999999999996</v>
      </c>
      <c r="K4042" s="887">
        <v>356.59</v>
      </c>
      <c r="L4042" s="772">
        <f t="shared" si="239"/>
        <v>2143.2799999999997</v>
      </c>
    </row>
    <row r="4043" spans="2:12" ht="15.75" x14ac:dyDescent="0.25">
      <c r="B4043" s="893" t="s">
        <v>321</v>
      </c>
      <c r="C4043" s="892" t="s">
        <v>539</v>
      </c>
      <c r="D4043" s="891">
        <v>43160</v>
      </c>
      <c r="E4043" s="890">
        <v>167.5</v>
      </c>
      <c r="F4043" s="889"/>
      <c r="G4043" s="888">
        <v>20</v>
      </c>
      <c r="H4043" s="887">
        <f t="shared" si="237"/>
        <v>3</v>
      </c>
      <c r="I4043" s="887">
        <v>-8.16</v>
      </c>
      <c r="J4043" s="771">
        <f t="shared" si="238"/>
        <v>32.64</v>
      </c>
      <c r="K4043" s="887">
        <v>24.48</v>
      </c>
      <c r="L4043" s="772">
        <f t="shared" si="239"/>
        <v>143.02000000000001</v>
      </c>
    </row>
    <row r="4044" spans="2:12" ht="15.75" x14ac:dyDescent="0.25">
      <c r="B4044" s="893" t="s">
        <v>321</v>
      </c>
      <c r="C4044" s="892" t="s">
        <v>540</v>
      </c>
      <c r="D4044" s="891">
        <v>43160</v>
      </c>
      <c r="E4044" s="890">
        <v>121.15</v>
      </c>
      <c r="F4044" s="889"/>
      <c r="G4044" s="888">
        <v>20</v>
      </c>
      <c r="H4044" s="887">
        <f t="shared" si="237"/>
        <v>3</v>
      </c>
      <c r="I4044" s="887">
        <v>-5.88</v>
      </c>
      <c r="J4044" s="771">
        <f t="shared" si="238"/>
        <v>24.02</v>
      </c>
      <c r="K4044" s="887">
        <v>18.14</v>
      </c>
      <c r="L4044" s="772">
        <f t="shared" si="239"/>
        <v>103.01</v>
      </c>
    </row>
    <row r="4045" spans="2:12" ht="15.75" x14ac:dyDescent="0.25">
      <c r="B4045" s="893" t="s">
        <v>321</v>
      </c>
      <c r="C4045" s="892" t="s">
        <v>540</v>
      </c>
      <c r="D4045" s="891">
        <v>43160</v>
      </c>
      <c r="E4045" s="890">
        <v>886.4</v>
      </c>
      <c r="F4045" s="889"/>
      <c r="G4045" s="888">
        <v>20</v>
      </c>
      <c r="H4045" s="887">
        <f t="shared" si="237"/>
        <v>3</v>
      </c>
      <c r="I4045" s="887">
        <v>-43.08</v>
      </c>
      <c r="J4045" s="771">
        <f t="shared" si="238"/>
        <v>167.75</v>
      </c>
      <c r="K4045" s="887">
        <v>124.67</v>
      </c>
      <c r="L4045" s="772">
        <f t="shared" si="239"/>
        <v>761.73</v>
      </c>
    </row>
    <row r="4046" spans="2:12" ht="15.75" x14ac:dyDescent="0.25">
      <c r="B4046" s="893" t="s">
        <v>321</v>
      </c>
      <c r="C4046" s="892" t="s">
        <v>540</v>
      </c>
      <c r="D4046" s="891">
        <v>43160</v>
      </c>
      <c r="E4046" s="890">
        <v>3647.83</v>
      </c>
      <c r="F4046" s="889"/>
      <c r="G4046" s="888">
        <v>20</v>
      </c>
      <c r="H4046" s="887">
        <f t="shared" si="237"/>
        <v>3</v>
      </c>
      <c r="I4046" s="887">
        <v>-177.48000000000002</v>
      </c>
      <c r="J4046" s="771">
        <f t="shared" si="238"/>
        <v>684.24</v>
      </c>
      <c r="K4046" s="887">
        <v>506.76</v>
      </c>
      <c r="L4046" s="772">
        <f t="shared" si="239"/>
        <v>3141.0699999999997</v>
      </c>
    </row>
    <row r="4047" spans="2:12" ht="15.75" x14ac:dyDescent="0.25">
      <c r="B4047" s="893" t="s">
        <v>321</v>
      </c>
      <c r="C4047" s="892" t="s">
        <v>539</v>
      </c>
      <c r="D4047" s="891">
        <v>43160</v>
      </c>
      <c r="E4047" s="890">
        <v>993.63</v>
      </c>
      <c r="F4047" s="889"/>
      <c r="G4047" s="888">
        <v>20</v>
      </c>
      <c r="H4047" s="887">
        <f t="shared" si="237"/>
        <v>3</v>
      </c>
      <c r="I4047" s="887">
        <v>-48.240000000000009</v>
      </c>
      <c r="J4047" s="771">
        <f t="shared" si="238"/>
        <v>187.89000000000001</v>
      </c>
      <c r="K4047" s="887">
        <v>139.65</v>
      </c>
      <c r="L4047" s="772">
        <f t="shared" si="239"/>
        <v>853.98</v>
      </c>
    </row>
    <row r="4048" spans="2:12" ht="15.75" x14ac:dyDescent="0.25">
      <c r="B4048" s="893" t="s">
        <v>321</v>
      </c>
      <c r="C4048" s="892" t="s">
        <v>540</v>
      </c>
      <c r="D4048" s="891">
        <v>43160</v>
      </c>
      <c r="E4048" s="890">
        <v>2081.73</v>
      </c>
      <c r="F4048" s="889"/>
      <c r="G4048" s="888">
        <v>20</v>
      </c>
      <c r="H4048" s="887">
        <f t="shared" si="237"/>
        <v>3</v>
      </c>
      <c r="I4048" s="887">
        <v>-101.03999999999999</v>
      </c>
      <c r="J4048" s="771">
        <f t="shared" si="238"/>
        <v>395.21000000000004</v>
      </c>
      <c r="K4048" s="887">
        <v>294.17</v>
      </c>
      <c r="L4048" s="772">
        <f t="shared" si="239"/>
        <v>1787.56</v>
      </c>
    </row>
    <row r="4049" spans="2:12" ht="15.75" x14ac:dyDescent="0.25">
      <c r="B4049" s="893" t="s">
        <v>321</v>
      </c>
      <c r="C4049" s="892" t="s">
        <v>539</v>
      </c>
      <c r="D4049" s="891">
        <v>43252</v>
      </c>
      <c r="E4049" s="890">
        <v>3247.15</v>
      </c>
      <c r="F4049" s="889"/>
      <c r="G4049" s="888">
        <v>20</v>
      </c>
      <c r="H4049" s="887">
        <f t="shared" si="237"/>
        <v>3</v>
      </c>
      <c r="I4049" s="887">
        <v>-157.68</v>
      </c>
      <c r="J4049" s="771">
        <f t="shared" si="238"/>
        <v>588.22</v>
      </c>
      <c r="K4049" s="887">
        <v>430.54</v>
      </c>
      <c r="L4049" s="772">
        <f t="shared" si="239"/>
        <v>2816.61</v>
      </c>
    </row>
    <row r="4050" spans="2:12" ht="15.75" x14ac:dyDescent="0.25">
      <c r="B4050" s="893" t="s">
        <v>321</v>
      </c>
      <c r="C4050" s="892" t="s">
        <v>539</v>
      </c>
      <c r="D4050" s="891">
        <v>43252</v>
      </c>
      <c r="E4050" s="890">
        <v>318.42</v>
      </c>
      <c r="F4050" s="889"/>
      <c r="G4050" s="888">
        <v>20</v>
      </c>
      <c r="H4050" s="887">
        <f t="shared" si="237"/>
        <v>3</v>
      </c>
      <c r="I4050" s="887">
        <v>-15.48</v>
      </c>
      <c r="J4050" s="771">
        <f t="shared" si="238"/>
        <v>55.47</v>
      </c>
      <c r="K4050" s="887">
        <v>39.99</v>
      </c>
      <c r="L4050" s="772">
        <f t="shared" si="239"/>
        <v>278.43</v>
      </c>
    </row>
    <row r="4051" spans="2:12" ht="15.75" x14ac:dyDescent="0.25">
      <c r="B4051" s="893" t="s">
        <v>321</v>
      </c>
      <c r="C4051" s="892" t="s">
        <v>539</v>
      </c>
      <c r="D4051" s="891">
        <v>43252</v>
      </c>
      <c r="E4051" s="890">
        <v>224.7</v>
      </c>
      <c r="F4051" s="889"/>
      <c r="G4051" s="888">
        <v>20</v>
      </c>
      <c r="H4051" s="887">
        <f t="shared" si="237"/>
        <v>3</v>
      </c>
      <c r="I4051" s="887">
        <v>-10.92</v>
      </c>
      <c r="J4051" s="771">
        <f t="shared" si="238"/>
        <v>39.22</v>
      </c>
      <c r="K4051" s="887">
        <v>28.3</v>
      </c>
      <c r="L4051" s="772">
        <f t="shared" si="239"/>
        <v>196.39999999999998</v>
      </c>
    </row>
    <row r="4052" spans="2:12" ht="15.75" x14ac:dyDescent="0.25">
      <c r="B4052" s="893" t="s">
        <v>321</v>
      </c>
      <c r="C4052" s="892" t="s">
        <v>539</v>
      </c>
      <c r="D4052" s="891">
        <v>43252</v>
      </c>
      <c r="E4052" s="890">
        <v>316.69</v>
      </c>
      <c r="F4052" s="889"/>
      <c r="G4052" s="888">
        <v>20</v>
      </c>
      <c r="H4052" s="887">
        <f t="shared" si="237"/>
        <v>3</v>
      </c>
      <c r="I4052" s="887">
        <v>-15.36</v>
      </c>
      <c r="J4052" s="771">
        <f t="shared" si="238"/>
        <v>55.04</v>
      </c>
      <c r="K4052" s="887">
        <v>39.68</v>
      </c>
      <c r="L4052" s="772">
        <f t="shared" si="239"/>
        <v>277.01</v>
      </c>
    </row>
    <row r="4053" spans="2:12" ht="15.75" x14ac:dyDescent="0.25">
      <c r="B4053" s="893" t="s">
        <v>321</v>
      </c>
      <c r="C4053" s="892" t="s">
        <v>539</v>
      </c>
      <c r="D4053" s="891">
        <v>43252</v>
      </c>
      <c r="E4053" s="890">
        <v>217.63</v>
      </c>
      <c r="F4053" s="889"/>
      <c r="G4053" s="888">
        <v>20</v>
      </c>
      <c r="H4053" s="887">
        <f t="shared" si="237"/>
        <v>3</v>
      </c>
      <c r="I4053" s="887">
        <v>-10.56</v>
      </c>
      <c r="J4053" s="771">
        <f t="shared" si="238"/>
        <v>37.840000000000003</v>
      </c>
      <c r="K4053" s="887">
        <v>27.28</v>
      </c>
      <c r="L4053" s="772">
        <f t="shared" si="239"/>
        <v>190.35</v>
      </c>
    </row>
    <row r="4054" spans="2:12" ht="15.75" x14ac:dyDescent="0.25">
      <c r="B4054" s="893" t="s">
        <v>321</v>
      </c>
      <c r="C4054" s="892" t="s">
        <v>539</v>
      </c>
      <c r="D4054" s="891">
        <v>43252</v>
      </c>
      <c r="E4054" s="890">
        <v>2240.81</v>
      </c>
      <c r="F4054" s="889"/>
      <c r="G4054" s="888">
        <v>20</v>
      </c>
      <c r="H4054" s="887">
        <f t="shared" si="237"/>
        <v>3</v>
      </c>
      <c r="I4054" s="887">
        <v>-109.19999999999999</v>
      </c>
      <c r="J4054" s="771">
        <f t="shared" si="238"/>
        <v>399.08</v>
      </c>
      <c r="K4054" s="887">
        <v>289.88</v>
      </c>
      <c r="L4054" s="772">
        <f t="shared" si="239"/>
        <v>1950.9299999999998</v>
      </c>
    </row>
    <row r="4055" spans="2:12" ht="15.75" x14ac:dyDescent="0.25">
      <c r="B4055" s="893" t="s">
        <v>321</v>
      </c>
      <c r="C4055" s="892" t="s">
        <v>539</v>
      </c>
      <c r="D4055" s="891">
        <v>43252</v>
      </c>
      <c r="E4055" s="890">
        <v>302.35000000000002</v>
      </c>
      <c r="F4055" s="889"/>
      <c r="G4055" s="888">
        <v>20</v>
      </c>
      <c r="H4055" s="887">
        <f t="shared" si="237"/>
        <v>3</v>
      </c>
      <c r="I4055" s="887">
        <v>-14.879999999999999</v>
      </c>
      <c r="J4055" s="771">
        <f t="shared" si="238"/>
        <v>55.8</v>
      </c>
      <c r="K4055" s="887">
        <v>40.92</v>
      </c>
      <c r="L4055" s="772">
        <f t="shared" si="239"/>
        <v>261.43</v>
      </c>
    </row>
    <row r="4056" spans="2:12" ht="15.75" x14ac:dyDescent="0.25">
      <c r="B4056" s="893" t="s">
        <v>321</v>
      </c>
      <c r="C4056" s="892" t="s">
        <v>539</v>
      </c>
      <c r="D4056" s="891">
        <v>43252</v>
      </c>
      <c r="E4056" s="890">
        <v>779.33</v>
      </c>
      <c r="F4056" s="889"/>
      <c r="G4056" s="888">
        <v>20</v>
      </c>
      <c r="H4056" s="887">
        <f t="shared" si="237"/>
        <v>3</v>
      </c>
      <c r="I4056" s="887">
        <v>-37.799999999999997</v>
      </c>
      <c r="J4056" s="771">
        <f t="shared" si="238"/>
        <v>135.44999999999999</v>
      </c>
      <c r="K4056" s="887">
        <v>97.65</v>
      </c>
      <c r="L4056" s="772">
        <f t="shared" si="239"/>
        <v>681.68000000000006</v>
      </c>
    </row>
    <row r="4057" spans="2:12" ht="15.75" x14ac:dyDescent="0.25">
      <c r="B4057" s="893" t="s">
        <v>321</v>
      </c>
      <c r="C4057" s="892" t="s">
        <v>539</v>
      </c>
      <c r="D4057" s="891">
        <v>43252</v>
      </c>
      <c r="E4057" s="890">
        <v>333.98</v>
      </c>
      <c r="F4057" s="889"/>
      <c r="G4057" s="888">
        <v>20</v>
      </c>
      <c r="H4057" s="887">
        <f t="shared" si="237"/>
        <v>3</v>
      </c>
      <c r="I4057" s="887">
        <v>-16.200000000000003</v>
      </c>
      <c r="J4057" s="771">
        <f t="shared" si="238"/>
        <v>58.440000000000005</v>
      </c>
      <c r="K4057" s="887">
        <v>42.24</v>
      </c>
      <c r="L4057" s="772">
        <f t="shared" si="239"/>
        <v>291.74</v>
      </c>
    </row>
    <row r="4058" spans="2:12" ht="15.75" x14ac:dyDescent="0.25">
      <c r="B4058" s="893" t="s">
        <v>321</v>
      </c>
      <c r="C4058" s="892" t="s">
        <v>539</v>
      </c>
      <c r="D4058" s="891">
        <v>43252</v>
      </c>
      <c r="E4058" s="890">
        <v>217.63</v>
      </c>
      <c r="F4058" s="889"/>
      <c r="G4058" s="888">
        <v>20</v>
      </c>
      <c r="H4058" s="887">
        <f t="shared" si="237"/>
        <v>3</v>
      </c>
      <c r="I4058" s="887">
        <v>-10.56</v>
      </c>
      <c r="J4058" s="771">
        <f t="shared" si="238"/>
        <v>37.840000000000003</v>
      </c>
      <c r="K4058" s="887">
        <v>27.28</v>
      </c>
      <c r="L4058" s="772">
        <f t="shared" si="239"/>
        <v>190.35</v>
      </c>
    </row>
    <row r="4059" spans="2:12" ht="15.75" x14ac:dyDescent="0.25">
      <c r="B4059" s="893" t="s">
        <v>321</v>
      </c>
      <c r="C4059" s="892" t="s">
        <v>539</v>
      </c>
      <c r="D4059" s="891">
        <v>43252</v>
      </c>
      <c r="E4059" s="890">
        <v>740.18</v>
      </c>
      <c r="F4059" s="889"/>
      <c r="G4059" s="888">
        <v>20</v>
      </c>
      <c r="H4059" s="887">
        <f t="shared" si="237"/>
        <v>3</v>
      </c>
      <c r="I4059" s="887">
        <v>-36</v>
      </c>
      <c r="J4059" s="771">
        <f t="shared" si="238"/>
        <v>131.93</v>
      </c>
      <c r="K4059" s="887">
        <v>95.93</v>
      </c>
      <c r="L4059" s="772">
        <f t="shared" si="239"/>
        <v>644.25</v>
      </c>
    </row>
    <row r="4060" spans="2:12" ht="15.75" x14ac:dyDescent="0.25">
      <c r="B4060" s="893" t="s">
        <v>321</v>
      </c>
      <c r="C4060" s="892" t="s">
        <v>539</v>
      </c>
      <c r="D4060" s="891">
        <v>43252</v>
      </c>
      <c r="E4060" s="890">
        <v>4572.75</v>
      </c>
      <c r="F4060" s="889"/>
      <c r="G4060" s="888">
        <v>20</v>
      </c>
      <c r="H4060" s="887">
        <f t="shared" si="237"/>
        <v>3</v>
      </c>
      <c r="I4060" s="887">
        <v>-224.28000000000003</v>
      </c>
      <c r="J4060" s="771">
        <f t="shared" si="238"/>
        <v>828.17000000000007</v>
      </c>
      <c r="K4060" s="887">
        <v>603.89</v>
      </c>
      <c r="L4060" s="772">
        <f t="shared" si="239"/>
        <v>3968.86</v>
      </c>
    </row>
    <row r="4061" spans="2:12" ht="15.75" x14ac:dyDescent="0.25">
      <c r="B4061" s="893" t="s">
        <v>321</v>
      </c>
      <c r="C4061" s="892" t="s">
        <v>539</v>
      </c>
      <c r="D4061" s="891">
        <v>43252</v>
      </c>
      <c r="E4061" s="890">
        <v>457.63</v>
      </c>
      <c r="F4061" s="889"/>
      <c r="G4061" s="888">
        <v>20</v>
      </c>
      <c r="H4061" s="887">
        <f t="shared" si="237"/>
        <v>3</v>
      </c>
      <c r="I4061" s="887">
        <v>-22.32</v>
      </c>
      <c r="J4061" s="771">
        <f t="shared" si="238"/>
        <v>82.06</v>
      </c>
      <c r="K4061" s="887">
        <v>59.74</v>
      </c>
      <c r="L4061" s="772">
        <f t="shared" si="239"/>
        <v>397.89</v>
      </c>
    </row>
    <row r="4062" spans="2:12" ht="15.75" x14ac:dyDescent="0.25">
      <c r="B4062" s="893" t="s">
        <v>321</v>
      </c>
      <c r="C4062" s="892" t="s">
        <v>539</v>
      </c>
      <c r="D4062" s="891">
        <v>43252</v>
      </c>
      <c r="E4062" s="890">
        <v>920.3</v>
      </c>
      <c r="F4062" s="889"/>
      <c r="G4062" s="888">
        <v>20</v>
      </c>
      <c r="H4062" s="887">
        <f t="shared" si="237"/>
        <v>3</v>
      </c>
      <c r="I4062" s="887">
        <v>-44.88</v>
      </c>
      <c r="J4062" s="771">
        <f t="shared" si="238"/>
        <v>164.09</v>
      </c>
      <c r="K4062" s="887">
        <v>119.21</v>
      </c>
      <c r="L4062" s="772">
        <f t="shared" si="239"/>
        <v>801.08999999999992</v>
      </c>
    </row>
    <row r="4063" spans="2:12" ht="15.75" x14ac:dyDescent="0.25">
      <c r="B4063" s="893" t="s">
        <v>321</v>
      </c>
      <c r="C4063" s="892" t="s">
        <v>539</v>
      </c>
      <c r="D4063" s="891">
        <v>43252</v>
      </c>
      <c r="E4063" s="890">
        <v>615.52</v>
      </c>
      <c r="F4063" s="889"/>
      <c r="G4063" s="888">
        <v>20</v>
      </c>
      <c r="H4063" s="887">
        <f t="shared" si="237"/>
        <v>3</v>
      </c>
      <c r="I4063" s="887">
        <v>-30</v>
      </c>
      <c r="J4063" s="771">
        <f t="shared" si="238"/>
        <v>108.09</v>
      </c>
      <c r="K4063" s="887">
        <v>78.09</v>
      </c>
      <c r="L4063" s="772">
        <f t="shared" si="239"/>
        <v>537.42999999999995</v>
      </c>
    </row>
    <row r="4064" spans="2:12" ht="15.75" x14ac:dyDescent="0.25">
      <c r="B4064" s="893" t="s">
        <v>321</v>
      </c>
      <c r="C4064" s="892" t="s">
        <v>539</v>
      </c>
      <c r="D4064" s="891">
        <v>43252</v>
      </c>
      <c r="E4064" s="890">
        <v>797.56</v>
      </c>
      <c r="F4064" s="889"/>
      <c r="G4064" s="888">
        <v>20</v>
      </c>
      <c r="H4064" s="887">
        <f t="shared" si="237"/>
        <v>3</v>
      </c>
      <c r="I4064" s="887">
        <v>-38.880000000000003</v>
      </c>
      <c r="J4064" s="771">
        <f t="shared" si="238"/>
        <v>139.63</v>
      </c>
      <c r="K4064" s="887">
        <v>100.75</v>
      </c>
      <c r="L4064" s="772">
        <f t="shared" si="239"/>
        <v>696.81</v>
      </c>
    </row>
    <row r="4065" spans="2:12" ht="15.75" x14ac:dyDescent="0.25">
      <c r="B4065" s="893" t="s">
        <v>321</v>
      </c>
      <c r="C4065" s="892" t="s">
        <v>540</v>
      </c>
      <c r="D4065" s="891">
        <v>43252</v>
      </c>
      <c r="E4065" s="890">
        <v>539.88</v>
      </c>
      <c r="F4065" s="889"/>
      <c r="G4065" s="888">
        <v>20</v>
      </c>
      <c r="H4065" s="887">
        <f t="shared" si="237"/>
        <v>3</v>
      </c>
      <c r="I4065" s="887">
        <v>-25.92</v>
      </c>
      <c r="J4065" s="771">
        <f t="shared" si="238"/>
        <v>97.05</v>
      </c>
      <c r="K4065" s="887">
        <v>71.13</v>
      </c>
      <c r="L4065" s="772">
        <f t="shared" si="239"/>
        <v>468.75</v>
      </c>
    </row>
    <row r="4066" spans="2:12" ht="15.75" x14ac:dyDescent="0.25">
      <c r="B4066" s="893" t="s">
        <v>321</v>
      </c>
      <c r="C4066" s="892" t="s">
        <v>539</v>
      </c>
      <c r="D4066" s="891">
        <v>43252</v>
      </c>
      <c r="E4066" s="890">
        <v>315.92</v>
      </c>
      <c r="F4066" s="889"/>
      <c r="G4066" s="888">
        <v>20</v>
      </c>
      <c r="H4066" s="887">
        <f t="shared" si="237"/>
        <v>3</v>
      </c>
      <c r="I4066" s="887">
        <v>-15.36</v>
      </c>
      <c r="J4066" s="771">
        <f t="shared" si="238"/>
        <v>57.62</v>
      </c>
      <c r="K4066" s="887">
        <v>42.26</v>
      </c>
      <c r="L4066" s="772">
        <f t="shared" si="239"/>
        <v>273.66000000000003</v>
      </c>
    </row>
    <row r="4067" spans="2:12" ht="15.75" x14ac:dyDescent="0.25">
      <c r="B4067" s="893" t="s">
        <v>321</v>
      </c>
      <c r="C4067" s="892" t="s">
        <v>539</v>
      </c>
      <c r="D4067" s="891">
        <v>43252</v>
      </c>
      <c r="E4067" s="890">
        <v>257.13</v>
      </c>
      <c r="F4067" s="889"/>
      <c r="G4067" s="888">
        <v>20</v>
      </c>
      <c r="H4067" s="887">
        <f t="shared" si="237"/>
        <v>3</v>
      </c>
      <c r="I4067" s="887">
        <v>-12.48</v>
      </c>
      <c r="J4067" s="771">
        <f t="shared" si="238"/>
        <v>46.820000000000007</v>
      </c>
      <c r="K4067" s="887">
        <v>34.340000000000003</v>
      </c>
      <c r="L4067" s="772">
        <f t="shared" si="239"/>
        <v>222.79</v>
      </c>
    </row>
    <row r="4068" spans="2:12" ht="15.75" x14ac:dyDescent="0.25">
      <c r="B4068" s="893" t="s">
        <v>321</v>
      </c>
      <c r="C4068" s="892" t="s">
        <v>539</v>
      </c>
      <c r="D4068" s="891">
        <v>43252</v>
      </c>
      <c r="E4068" s="890">
        <v>203.63</v>
      </c>
      <c r="F4068" s="889"/>
      <c r="G4068" s="888">
        <v>20</v>
      </c>
      <c r="H4068" s="887">
        <f t="shared" si="237"/>
        <v>3</v>
      </c>
      <c r="I4068" s="887">
        <v>-9.84</v>
      </c>
      <c r="J4068" s="771">
        <f t="shared" si="238"/>
        <v>35.260000000000005</v>
      </c>
      <c r="K4068" s="887">
        <v>25.42</v>
      </c>
      <c r="L4068" s="772">
        <f t="shared" si="239"/>
        <v>178.20999999999998</v>
      </c>
    </row>
    <row r="4069" spans="2:12" ht="15.75" x14ac:dyDescent="0.25">
      <c r="B4069" s="893" t="s">
        <v>321</v>
      </c>
      <c r="C4069" s="892" t="s">
        <v>1347</v>
      </c>
      <c r="D4069" s="891">
        <v>43313</v>
      </c>
      <c r="E4069" s="890">
        <v>586.82000000000005</v>
      </c>
      <c r="F4069" s="889"/>
      <c r="G4069" s="888">
        <v>20</v>
      </c>
      <c r="H4069" s="887">
        <f t="shared" si="237"/>
        <v>3</v>
      </c>
      <c r="I4069" s="887">
        <v>-28.44</v>
      </c>
      <c r="J4069" s="771">
        <f t="shared" si="238"/>
        <v>97.17</v>
      </c>
      <c r="K4069" s="887">
        <v>68.73</v>
      </c>
      <c r="L4069" s="772">
        <f t="shared" si="239"/>
        <v>518.09</v>
      </c>
    </row>
    <row r="4070" spans="2:12" ht="15.75" x14ac:dyDescent="0.25">
      <c r="B4070" s="893" t="s">
        <v>321</v>
      </c>
      <c r="C4070" s="892" t="s">
        <v>539</v>
      </c>
      <c r="D4070" s="891">
        <v>43344</v>
      </c>
      <c r="E4070" s="890">
        <v>504.22</v>
      </c>
      <c r="F4070" s="889"/>
      <c r="G4070" s="888">
        <v>20</v>
      </c>
      <c r="H4070" s="887">
        <f t="shared" si="237"/>
        <v>3</v>
      </c>
      <c r="I4070" s="887">
        <v>-24.599999999999998</v>
      </c>
      <c r="J4070" s="771">
        <f t="shared" si="238"/>
        <v>83.31</v>
      </c>
      <c r="K4070" s="887">
        <v>58.71</v>
      </c>
      <c r="L4070" s="772">
        <f t="shared" si="239"/>
        <v>445.51000000000005</v>
      </c>
    </row>
    <row r="4071" spans="2:12" ht="15.75" x14ac:dyDescent="0.25">
      <c r="B4071" s="893" t="s">
        <v>321</v>
      </c>
      <c r="C4071" s="892" t="s">
        <v>539</v>
      </c>
      <c r="D4071" s="891">
        <v>43344</v>
      </c>
      <c r="E4071" s="890">
        <v>989.46</v>
      </c>
      <c r="F4071" s="889"/>
      <c r="G4071" s="888">
        <v>20</v>
      </c>
      <c r="H4071" s="887">
        <f t="shared" si="237"/>
        <v>3</v>
      </c>
      <c r="I4071" s="887">
        <v>-48.12</v>
      </c>
      <c r="J4071" s="771">
        <f t="shared" si="238"/>
        <v>178.70000000000002</v>
      </c>
      <c r="K4071" s="887">
        <v>130.58000000000001</v>
      </c>
      <c r="L4071" s="772">
        <f t="shared" si="239"/>
        <v>858.88</v>
      </c>
    </row>
    <row r="4072" spans="2:12" ht="15.75" x14ac:dyDescent="0.25">
      <c r="B4072" s="893" t="s">
        <v>321</v>
      </c>
      <c r="C4072" s="892" t="s">
        <v>539</v>
      </c>
      <c r="D4072" s="891">
        <v>43344</v>
      </c>
      <c r="E4072" s="890">
        <v>216.92</v>
      </c>
      <c r="F4072" s="889"/>
      <c r="G4072" s="888">
        <v>20</v>
      </c>
      <c r="H4072" s="887">
        <f t="shared" si="237"/>
        <v>3</v>
      </c>
      <c r="I4072" s="887">
        <v>-10.56</v>
      </c>
      <c r="J4072" s="771">
        <f t="shared" si="238"/>
        <v>36.74</v>
      </c>
      <c r="K4072" s="887">
        <v>26.18</v>
      </c>
      <c r="L4072" s="772">
        <f t="shared" si="239"/>
        <v>190.73999999999998</v>
      </c>
    </row>
    <row r="4073" spans="2:12" ht="15.75" x14ac:dyDescent="0.25">
      <c r="B4073" s="893" t="s">
        <v>321</v>
      </c>
      <c r="C4073" s="892" t="s">
        <v>539</v>
      </c>
      <c r="D4073" s="891">
        <v>43344</v>
      </c>
      <c r="E4073" s="890">
        <v>36.619999999999997</v>
      </c>
      <c r="F4073" s="889"/>
      <c r="G4073" s="888">
        <v>20</v>
      </c>
      <c r="H4073" s="887">
        <f t="shared" si="237"/>
        <v>3</v>
      </c>
      <c r="I4073" s="887">
        <v>-1.7999999999999998</v>
      </c>
      <c r="J4073" s="771">
        <f t="shared" si="238"/>
        <v>6.75</v>
      </c>
      <c r="K4073" s="887">
        <v>4.95</v>
      </c>
      <c r="L4073" s="772">
        <f t="shared" si="239"/>
        <v>31.669999999999998</v>
      </c>
    </row>
    <row r="4074" spans="2:12" ht="15.75" x14ac:dyDescent="0.25">
      <c r="B4074" s="893" t="s">
        <v>321</v>
      </c>
      <c r="C4074" s="892" t="s">
        <v>539</v>
      </c>
      <c r="D4074" s="891">
        <v>43344</v>
      </c>
      <c r="E4074" s="890">
        <v>407.65</v>
      </c>
      <c r="F4074" s="889"/>
      <c r="G4074" s="888">
        <v>20</v>
      </c>
      <c r="H4074" s="887">
        <f t="shared" si="237"/>
        <v>3</v>
      </c>
      <c r="I4074" s="887">
        <v>-19.920000000000002</v>
      </c>
      <c r="J4074" s="771">
        <f t="shared" si="238"/>
        <v>67.289999999999992</v>
      </c>
      <c r="K4074" s="887">
        <v>47.37</v>
      </c>
      <c r="L4074" s="772">
        <f t="shared" si="239"/>
        <v>360.28</v>
      </c>
    </row>
    <row r="4075" spans="2:12" ht="15.75" x14ac:dyDescent="0.25">
      <c r="B4075" s="893" t="s">
        <v>321</v>
      </c>
      <c r="C4075" s="892" t="s">
        <v>539</v>
      </c>
      <c r="D4075" s="891">
        <v>43344</v>
      </c>
      <c r="E4075" s="890">
        <v>384.96</v>
      </c>
      <c r="F4075" s="889"/>
      <c r="G4075" s="888">
        <v>20</v>
      </c>
      <c r="H4075" s="887">
        <f t="shared" si="237"/>
        <v>3</v>
      </c>
      <c r="I4075" s="887">
        <v>-18.72</v>
      </c>
      <c r="J4075" s="771">
        <f t="shared" si="238"/>
        <v>63.06</v>
      </c>
      <c r="K4075" s="887">
        <v>44.34</v>
      </c>
      <c r="L4075" s="772">
        <f t="shared" si="239"/>
        <v>340.62</v>
      </c>
    </row>
    <row r="4076" spans="2:12" ht="15.75" x14ac:dyDescent="0.25">
      <c r="B4076" s="893" t="s">
        <v>321</v>
      </c>
      <c r="C4076" s="892" t="s">
        <v>539</v>
      </c>
      <c r="D4076" s="891">
        <v>43344</v>
      </c>
      <c r="E4076" s="890">
        <v>71.48</v>
      </c>
      <c r="F4076" s="889"/>
      <c r="G4076" s="888">
        <v>20</v>
      </c>
      <c r="H4076" s="887">
        <f t="shared" si="237"/>
        <v>3</v>
      </c>
      <c r="I4076" s="887">
        <v>-3.4799999999999995</v>
      </c>
      <c r="J4076" s="771">
        <f t="shared" si="238"/>
        <v>13.149999999999999</v>
      </c>
      <c r="K4076" s="887">
        <v>9.67</v>
      </c>
      <c r="L4076" s="772">
        <f t="shared" si="239"/>
        <v>61.81</v>
      </c>
    </row>
    <row r="4077" spans="2:12" ht="15.75" x14ac:dyDescent="0.25">
      <c r="B4077" s="893" t="s">
        <v>321</v>
      </c>
      <c r="C4077" s="892" t="s">
        <v>539</v>
      </c>
      <c r="D4077" s="891">
        <v>43344</v>
      </c>
      <c r="E4077" s="890">
        <v>1065.6300000000001</v>
      </c>
      <c r="F4077" s="889"/>
      <c r="G4077" s="888">
        <v>20</v>
      </c>
      <c r="H4077" s="887">
        <f t="shared" si="237"/>
        <v>3</v>
      </c>
      <c r="I4077" s="887">
        <v>-51.84</v>
      </c>
      <c r="J4077" s="771">
        <f t="shared" si="238"/>
        <v>191.85</v>
      </c>
      <c r="K4077" s="887">
        <v>140.01</v>
      </c>
      <c r="L4077" s="772">
        <f t="shared" si="239"/>
        <v>925.62000000000012</v>
      </c>
    </row>
    <row r="4078" spans="2:12" ht="15.75" x14ac:dyDescent="0.25">
      <c r="B4078" s="893" t="s">
        <v>321</v>
      </c>
      <c r="C4078" s="892" t="s">
        <v>539</v>
      </c>
      <c r="D4078" s="891">
        <v>43344</v>
      </c>
      <c r="E4078" s="890">
        <v>3731.34</v>
      </c>
      <c r="F4078" s="889"/>
      <c r="G4078" s="888">
        <v>20</v>
      </c>
      <c r="H4078" s="887">
        <f t="shared" si="237"/>
        <v>3</v>
      </c>
      <c r="I4078" s="887">
        <v>-181.32</v>
      </c>
      <c r="J4078" s="771">
        <f t="shared" si="238"/>
        <v>612.18000000000006</v>
      </c>
      <c r="K4078" s="887">
        <v>430.86</v>
      </c>
      <c r="L4078" s="772">
        <f t="shared" si="239"/>
        <v>3300.48</v>
      </c>
    </row>
    <row r="4079" spans="2:12" ht="15.75" x14ac:dyDescent="0.25">
      <c r="B4079" s="893" t="s">
        <v>321</v>
      </c>
      <c r="C4079" s="892" t="s">
        <v>539</v>
      </c>
      <c r="D4079" s="891">
        <v>43344</v>
      </c>
      <c r="E4079" s="890">
        <v>62.35</v>
      </c>
      <c r="F4079" s="889"/>
      <c r="G4079" s="888">
        <v>20</v>
      </c>
      <c r="H4079" s="887">
        <f t="shared" si="237"/>
        <v>3</v>
      </c>
      <c r="I4079" s="887">
        <v>-3</v>
      </c>
      <c r="J4079" s="771">
        <f t="shared" si="238"/>
        <v>10.690000000000001</v>
      </c>
      <c r="K4079" s="887">
        <v>7.69</v>
      </c>
      <c r="L4079" s="772">
        <f t="shared" si="239"/>
        <v>54.660000000000004</v>
      </c>
    </row>
    <row r="4080" spans="2:12" ht="15.75" x14ac:dyDescent="0.25">
      <c r="B4080" s="893" t="s">
        <v>321</v>
      </c>
      <c r="C4080" s="892" t="s">
        <v>539</v>
      </c>
      <c r="D4080" s="891">
        <v>43344</v>
      </c>
      <c r="E4080" s="890">
        <v>281.27999999999997</v>
      </c>
      <c r="F4080" s="889"/>
      <c r="G4080" s="888">
        <v>20</v>
      </c>
      <c r="H4080" s="887">
        <f t="shared" si="237"/>
        <v>3</v>
      </c>
      <c r="I4080" s="887">
        <v>-13.680000000000001</v>
      </c>
      <c r="J4080" s="771">
        <f t="shared" si="238"/>
        <v>50.8</v>
      </c>
      <c r="K4080" s="887">
        <v>37.119999999999997</v>
      </c>
      <c r="L4080" s="772">
        <f t="shared" si="239"/>
        <v>244.15999999999997</v>
      </c>
    </row>
    <row r="4081" spans="2:12" ht="15.75" x14ac:dyDescent="0.25">
      <c r="B4081" s="893" t="s">
        <v>321</v>
      </c>
      <c r="C4081" s="892" t="s">
        <v>539</v>
      </c>
      <c r="D4081" s="891">
        <v>43344</v>
      </c>
      <c r="E4081" s="890">
        <v>1614.89</v>
      </c>
      <c r="F4081" s="889"/>
      <c r="G4081" s="888">
        <v>20</v>
      </c>
      <c r="H4081" s="887">
        <f t="shared" si="237"/>
        <v>3</v>
      </c>
      <c r="I4081" s="887">
        <v>-78.36</v>
      </c>
      <c r="J4081" s="771">
        <f t="shared" si="238"/>
        <v>272.95</v>
      </c>
      <c r="K4081" s="887">
        <v>194.59</v>
      </c>
      <c r="L4081" s="772">
        <f t="shared" si="239"/>
        <v>1420.3000000000002</v>
      </c>
    </row>
    <row r="4082" spans="2:12" ht="15.75" x14ac:dyDescent="0.25">
      <c r="B4082" s="893" t="s">
        <v>321</v>
      </c>
      <c r="C4082" s="892" t="s">
        <v>539</v>
      </c>
      <c r="D4082" s="891">
        <v>43344</v>
      </c>
      <c r="E4082" s="890">
        <v>277.35000000000002</v>
      </c>
      <c r="F4082" s="889"/>
      <c r="G4082" s="888">
        <v>20</v>
      </c>
      <c r="H4082" s="887">
        <f t="shared" si="237"/>
        <v>3</v>
      </c>
      <c r="I4082" s="887">
        <v>-13.440000000000001</v>
      </c>
      <c r="J4082" s="771">
        <f t="shared" si="238"/>
        <v>50.45</v>
      </c>
      <c r="K4082" s="887">
        <v>37.01</v>
      </c>
      <c r="L4082" s="772">
        <f t="shared" si="239"/>
        <v>240.34000000000003</v>
      </c>
    </row>
    <row r="4083" spans="2:12" ht="15.75" x14ac:dyDescent="0.25">
      <c r="B4083" s="893" t="s">
        <v>321</v>
      </c>
      <c r="C4083" s="892" t="s">
        <v>1316</v>
      </c>
      <c r="D4083" s="891">
        <v>43425</v>
      </c>
      <c r="E4083" s="890">
        <v>3512.09</v>
      </c>
      <c r="F4083" s="889"/>
      <c r="G4083" s="888">
        <v>20</v>
      </c>
      <c r="H4083" s="887">
        <f t="shared" si="237"/>
        <v>3</v>
      </c>
      <c r="I4083" s="887">
        <v>-170.4</v>
      </c>
      <c r="J4083" s="771">
        <f t="shared" si="238"/>
        <v>525.21</v>
      </c>
      <c r="K4083" s="887">
        <v>354.81</v>
      </c>
      <c r="L4083" s="772">
        <f t="shared" si="239"/>
        <v>3157.28</v>
      </c>
    </row>
    <row r="4084" spans="2:12" ht="15.75" x14ac:dyDescent="0.25">
      <c r="B4084" s="893" t="s">
        <v>321</v>
      </c>
      <c r="C4084" s="892" t="s">
        <v>1317</v>
      </c>
      <c r="D4084" s="891">
        <v>43376</v>
      </c>
      <c r="E4084" s="890">
        <v>2376.64</v>
      </c>
      <c r="F4084" s="889"/>
      <c r="G4084" s="888">
        <v>20</v>
      </c>
      <c r="H4084" s="887">
        <f t="shared" si="237"/>
        <v>3</v>
      </c>
      <c r="I4084" s="887">
        <v>-115.32</v>
      </c>
      <c r="J4084" s="771">
        <f t="shared" si="238"/>
        <v>355.57</v>
      </c>
      <c r="K4084" s="887">
        <v>240.25</v>
      </c>
      <c r="L4084" s="772">
        <f t="shared" si="239"/>
        <v>2136.39</v>
      </c>
    </row>
    <row r="4085" spans="2:12" ht="15.75" x14ac:dyDescent="0.25">
      <c r="B4085" s="893" t="s">
        <v>321</v>
      </c>
      <c r="C4085" s="892" t="s">
        <v>539</v>
      </c>
      <c r="D4085" s="891">
        <v>43435</v>
      </c>
      <c r="E4085" s="890">
        <v>231.34</v>
      </c>
      <c r="F4085" s="889"/>
      <c r="G4085" s="888">
        <v>20</v>
      </c>
      <c r="H4085" s="887">
        <f t="shared" si="237"/>
        <v>3</v>
      </c>
      <c r="I4085" s="887">
        <v>-11.16</v>
      </c>
      <c r="J4085" s="771">
        <f t="shared" si="238"/>
        <v>35.47</v>
      </c>
      <c r="K4085" s="887">
        <v>24.31</v>
      </c>
      <c r="L4085" s="772">
        <f t="shared" si="239"/>
        <v>207.03</v>
      </c>
    </row>
    <row r="4086" spans="2:12" ht="15.75" x14ac:dyDescent="0.25">
      <c r="B4086" s="893" t="s">
        <v>321</v>
      </c>
      <c r="C4086" s="892" t="s">
        <v>539</v>
      </c>
      <c r="D4086" s="891">
        <v>43435</v>
      </c>
      <c r="E4086" s="890">
        <v>298.25</v>
      </c>
      <c r="F4086" s="889"/>
      <c r="G4086" s="888">
        <v>20</v>
      </c>
      <c r="H4086" s="887">
        <f t="shared" si="237"/>
        <v>3</v>
      </c>
      <c r="I4086" s="887">
        <v>-14.52</v>
      </c>
      <c r="J4086" s="771">
        <f t="shared" si="238"/>
        <v>49.95</v>
      </c>
      <c r="K4086" s="887">
        <v>35.43</v>
      </c>
      <c r="L4086" s="772">
        <f t="shared" si="239"/>
        <v>262.82</v>
      </c>
    </row>
    <row r="4087" spans="2:12" ht="15.75" x14ac:dyDescent="0.25">
      <c r="B4087" s="893" t="s">
        <v>321</v>
      </c>
      <c r="C4087" s="892" t="s">
        <v>539</v>
      </c>
      <c r="D4087" s="891">
        <v>43435</v>
      </c>
      <c r="E4087" s="890">
        <v>128.80000000000001</v>
      </c>
      <c r="F4087" s="889"/>
      <c r="G4087" s="888">
        <v>20</v>
      </c>
      <c r="H4087" s="887">
        <f t="shared" si="237"/>
        <v>3</v>
      </c>
      <c r="I4087" s="887">
        <v>-6.24</v>
      </c>
      <c r="J4087" s="771">
        <f t="shared" si="238"/>
        <v>19.240000000000002</v>
      </c>
      <c r="K4087" s="887">
        <v>13</v>
      </c>
      <c r="L4087" s="772">
        <f t="shared" si="239"/>
        <v>115.80000000000001</v>
      </c>
    </row>
    <row r="4088" spans="2:12" ht="15.75" x14ac:dyDescent="0.25">
      <c r="B4088" s="893" t="s">
        <v>321</v>
      </c>
      <c r="C4088" s="892" t="s">
        <v>539</v>
      </c>
      <c r="D4088" s="891">
        <v>43435</v>
      </c>
      <c r="E4088" s="890">
        <v>432.48</v>
      </c>
      <c r="F4088" s="889"/>
      <c r="G4088" s="888">
        <v>20</v>
      </c>
      <c r="H4088" s="887">
        <f t="shared" si="237"/>
        <v>3</v>
      </c>
      <c r="I4088" s="887">
        <v>-21</v>
      </c>
      <c r="J4088" s="771">
        <f t="shared" si="238"/>
        <v>71.95</v>
      </c>
      <c r="K4088" s="887">
        <v>50.95</v>
      </c>
      <c r="L4088" s="772">
        <f t="shared" si="239"/>
        <v>381.53000000000003</v>
      </c>
    </row>
    <row r="4089" spans="2:12" ht="15.75" x14ac:dyDescent="0.25">
      <c r="B4089" s="893" t="s">
        <v>321</v>
      </c>
      <c r="C4089" s="892" t="s">
        <v>539</v>
      </c>
      <c r="D4089" s="891">
        <v>43435</v>
      </c>
      <c r="E4089" s="890">
        <v>258.45999999999998</v>
      </c>
      <c r="F4089" s="889"/>
      <c r="G4089" s="888">
        <v>20</v>
      </c>
      <c r="H4089" s="887">
        <f t="shared" si="237"/>
        <v>3</v>
      </c>
      <c r="I4089" s="887">
        <v>-12.600000000000001</v>
      </c>
      <c r="J4089" s="771">
        <f t="shared" si="238"/>
        <v>38.64</v>
      </c>
      <c r="K4089" s="887">
        <v>26.04</v>
      </c>
      <c r="L4089" s="772">
        <f t="shared" si="239"/>
        <v>232.42</v>
      </c>
    </row>
    <row r="4090" spans="2:12" ht="15.75" x14ac:dyDescent="0.25">
      <c r="B4090" s="893" t="s">
        <v>321</v>
      </c>
      <c r="C4090" s="892" t="s">
        <v>539</v>
      </c>
      <c r="D4090" s="891">
        <v>43435</v>
      </c>
      <c r="E4090" s="890">
        <v>231.34</v>
      </c>
      <c r="F4090" s="889"/>
      <c r="G4090" s="888">
        <v>20</v>
      </c>
      <c r="H4090" s="887">
        <f t="shared" si="237"/>
        <v>3</v>
      </c>
      <c r="I4090" s="887">
        <v>-11.280000000000001</v>
      </c>
      <c r="J4090" s="771">
        <f t="shared" si="238"/>
        <v>36.53</v>
      </c>
      <c r="K4090" s="887">
        <v>25.25</v>
      </c>
      <c r="L4090" s="772">
        <f t="shared" si="239"/>
        <v>206.09</v>
      </c>
    </row>
    <row r="4091" spans="2:12" ht="15.75" x14ac:dyDescent="0.25">
      <c r="B4091" s="893" t="s">
        <v>321</v>
      </c>
      <c r="C4091" s="892" t="s">
        <v>539</v>
      </c>
      <c r="D4091" s="891">
        <v>43435</v>
      </c>
      <c r="E4091" s="890">
        <v>231.34</v>
      </c>
      <c r="F4091" s="889"/>
      <c r="G4091" s="888">
        <v>20</v>
      </c>
      <c r="H4091" s="887">
        <f t="shared" si="237"/>
        <v>3</v>
      </c>
      <c r="I4091" s="887">
        <v>-11.280000000000001</v>
      </c>
      <c r="J4091" s="771">
        <f t="shared" si="238"/>
        <v>36.53</v>
      </c>
      <c r="K4091" s="887">
        <v>25.25</v>
      </c>
      <c r="L4091" s="772">
        <f t="shared" si="239"/>
        <v>206.09</v>
      </c>
    </row>
    <row r="4092" spans="2:12" ht="15.75" x14ac:dyDescent="0.25">
      <c r="B4092" s="893" t="s">
        <v>321</v>
      </c>
      <c r="C4092" s="892" t="s">
        <v>539</v>
      </c>
      <c r="D4092" s="891">
        <v>43435</v>
      </c>
      <c r="E4092" s="890">
        <v>258.45999999999998</v>
      </c>
      <c r="F4092" s="889"/>
      <c r="G4092" s="888">
        <v>20</v>
      </c>
      <c r="H4092" s="887">
        <f t="shared" si="237"/>
        <v>3</v>
      </c>
      <c r="I4092" s="887">
        <v>-12.600000000000001</v>
      </c>
      <c r="J4092" s="771">
        <f t="shared" si="238"/>
        <v>38.64</v>
      </c>
      <c r="K4092" s="887">
        <v>26.04</v>
      </c>
      <c r="L4092" s="772">
        <f t="shared" si="239"/>
        <v>232.42</v>
      </c>
    </row>
    <row r="4093" spans="2:12" ht="15.75" x14ac:dyDescent="0.25">
      <c r="B4093" s="893" t="s">
        <v>321</v>
      </c>
      <c r="C4093" s="892" t="s">
        <v>539</v>
      </c>
      <c r="D4093" s="891">
        <v>43435</v>
      </c>
      <c r="E4093" s="890">
        <v>210</v>
      </c>
      <c r="F4093" s="889"/>
      <c r="G4093" s="888">
        <v>20</v>
      </c>
      <c r="H4093" s="887">
        <f t="shared" si="237"/>
        <v>3</v>
      </c>
      <c r="I4093" s="887">
        <v>-10.199999999999999</v>
      </c>
      <c r="J4093" s="771">
        <f t="shared" si="238"/>
        <v>34.89</v>
      </c>
      <c r="K4093" s="887">
        <v>24.69</v>
      </c>
      <c r="L4093" s="772">
        <f t="shared" si="239"/>
        <v>185.31</v>
      </c>
    </row>
    <row r="4094" spans="2:12" ht="15.75" x14ac:dyDescent="0.25">
      <c r="B4094" s="893" t="s">
        <v>321</v>
      </c>
      <c r="C4094" s="892" t="s">
        <v>539</v>
      </c>
      <c r="D4094" s="891">
        <v>43435</v>
      </c>
      <c r="E4094" s="890">
        <v>231.34</v>
      </c>
      <c r="F4094" s="889"/>
      <c r="G4094" s="888">
        <v>20</v>
      </c>
      <c r="H4094" s="887">
        <f t="shared" si="237"/>
        <v>3</v>
      </c>
      <c r="I4094" s="887">
        <v>-11.280000000000001</v>
      </c>
      <c r="J4094" s="771">
        <f t="shared" si="238"/>
        <v>34.659999999999997</v>
      </c>
      <c r="K4094" s="887">
        <v>23.38</v>
      </c>
      <c r="L4094" s="772">
        <f t="shared" si="239"/>
        <v>207.96</v>
      </c>
    </row>
    <row r="4095" spans="2:12" ht="15.75" x14ac:dyDescent="0.25">
      <c r="B4095" s="893" t="s">
        <v>321</v>
      </c>
      <c r="C4095" s="892" t="s">
        <v>539</v>
      </c>
      <c r="D4095" s="891">
        <v>43435</v>
      </c>
      <c r="E4095" s="890">
        <v>342.38</v>
      </c>
      <c r="F4095" s="889"/>
      <c r="G4095" s="888">
        <v>20</v>
      </c>
      <c r="H4095" s="887">
        <f t="shared" si="237"/>
        <v>3</v>
      </c>
      <c r="I4095" s="887">
        <v>-16.560000000000002</v>
      </c>
      <c r="J4095" s="771">
        <f t="shared" si="238"/>
        <v>51.06</v>
      </c>
      <c r="K4095" s="887">
        <v>34.5</v>
      </c>
      <c r="L4095" s="772">
        <f t="shared" si="239"/>
        <v>307.88</v>
      </c>
    </row>
    <row r="4096" spans="2:12" ht="15.75" x14ac:dyDescent="0.25">
      <c r="B4096" s="893" t="s">
        <v>321</v>
      </c>
      <c r="C4096" s="892" t="s">
        <v>539</v>
      </c>
      <c r="D4096" s="891">
        <v>43435</v>
      </c>
      <c r="E4096" s="890">
        <v>259.86</v>
      </c>
      <c r="F4096" s="889"/>
      <c r="G4096" s="888">
        <v>20</v>
      </c>
      <c r="H4096" s="887">
        <f t="shared" si="237"/>
        <v>3</v>
      </c>
      <c r="I4096" s="887">
        <v>-12.600000000000001</v>
      </c>
      <c r="J4096" s="771">
        <f t="shared" si="238"/>
        <v>40.450000000000003</v>
      </c>
      <c r="K4096" s="887">
        <v>27.85</v>
      </c>
      <c r="L4096" s="772">
        <f t="shared" si="239"/>
        <v>232.01000000000002</v>
      </c>
    </row>
    <row r="4097" spans="2:12" ht="15.75" x14ac:dyDescent="0.25">
      <c r="B4097" s="893" t="s">
        <v>321</v>
      </c>
      <c r="C4097" s="892" t="s">
        <v>539</v>
      </c>
      <c r="D4097" s="891">
        <v>43435</v>
      </c>
      <c r="E4097" s="890">
        <v>131.57</v>
      </c>
      <c r="F4097" s="889"/>
      <c r="G4097" s="888">
        <v>20</v>
      </c>
      <c r="H4097" s="887">
        <f t="shared" si="237"/>
        <v>3</v>
      </c>
      <c r="I4097" s="887">
        <v>-6.36</v>
      </c>
      <c r="J4097" s="771">
        <f t="shared" si="238"/>
        <v>21.81</v>
      </c>
      <c r="K4097" s="887">
        <v>15.45</v>
      </c>
      <c r="L4097" s="772">
        <f t="shared" si="239"/>
        <v>116.11999999999999</v>
      </c>
    </row>
    <row r="4098" spans="2:12" ht="15.75" x14ac:dyDescent="0.25">
      <c r="B4098" s="893" t="s">
        <v>321</v>
      </c>
      <c r="C4098" s="892" t="s">
        <v>539</v>
      </c>
      <c r="D4098" s="891">
        <v>43435</v>
      </c>
      <c r="E4098" s="890">
        <v>231.34</v>
      </c>
      <c r="F4098" s="889"/>
      <c r="G4098" s="888">
        <v>20</v>
      </c>
      <c r="H4098" s="887">
        <f t="shared" si="237"/>
        <v>3</v>
      </c>
      <c r="I4098" s="887">
        <v>-11.280000000000001</v>
      </c>
      <c r="J4098" s="771">
        <f t="shared" si="238"/>
        <v>34.659999999999997</v>
      </c>
      <c r="K4098" s="887">
        <v>23.38</v>
      </c>
      <c r="L4098" s="772">
        <f t="shared" si="239"/>
        <v>207.96</v>
      </c>
    </row>
    <row r="4099" spans="2:12" ht="15.75" x14ac:dyDescent="0.25">
      <c r="B4099" s="893" t="s">
        <v>321</v>
      </c>
      <c r="C4099" s="892" t="s">
        <v>539</v>
      </c>
      <c r="D4099" s="891">
        <v>43435</v>
      </c>
      <c r="E4099" s="890">
        <v>258.41000000000003</v>
      </c>
      <c r="F4099" s="889"/>
      <c r="G4099" s="888">
        <v>20</v>
      </c>
      <c r="H4099" s="887">
        <f t="shared" si="237"/>
        <v>3</v>
      </c>
      <c r="I4099" s="887">
        <v>-12.48</v>
      </c>
      <c r="J4099" s="771">
        <f t="shared" si="238"/>
        <v>39.53</v>
      </c>
      <c r="K4099" s="887">
        <v>27.05</v>
      </c>
      <c r="L4099" s="772">
        <f t="shared" si="239"/>
        <v>231.36</v>
      </c>
    </row>
    <row r="4100" spans="2:12" ht="15.75" x14ac:dyDescent="0.25">
      <c r="B4100" s="893" t="s">
        <v>321</v>
      </c>
      <c r="C4100" s="892" t="s">
        <v>539</v>
      </c>
      <c r="D4100" s="891">
        <v>43435</v>
      </c>
      <c r="E4100" s="890">
        <v>1360.59</v>
      </c>
      <c r="F4100" s="889"/>
      <c r="G4100" s="888">
        <v>20</v>
      </c>
      <c r="H4100" s="887">
        <f t="shared" si="237"/>
        <v>3</v>
      </c>
      <c r="I4100" s="887">
        <v>-67.08</v>
      </c>
      <c r="J4100" s="771">
        <f t="shared" si="238"/>
        <v>214</v>
      </c>
      <c r="K4100" s="887">
        <v>146.91999999999999</v>
      </c>
      <c r="L4100" s="772">
        <f t="shared" si="239"/>
        <v>1213.6699999999998</v>
      </c>
    </row>
    <row r="4101" spans="2:12" ht="15.75" x14ac:dyDescent="0.25">
      <c r="B4101" s="893" t="s">
        <v>321</v>
      </c>
      <c r="C4101" s="892" t="s">
        <v>539</v>
      </c>
      <c r="D4101" s="891">
        <v>43435</v>
      </c>
      <c r="E4101" s="890">
        <v>505.23</v>
      </c>
      <c r="F4101" s="889"/>
      <c r="G4101" s="888">
        <v>20</v>
      </c>
      <c r="H4101" s="887">
        <f t="shared" si="237"/>
        <v>3</v>
      </c>
      <c r="I4101" s="887">
        <v>-24.48</v>
      </c>
      <c r="J4101" s="771">
        <f t="shared" si="238"/>
        <v>75.48</v>
      </c>
      <c r="K4101" s="887">
        <v>51</v>
      </c>
      <c r="L4101" s="772">
        <f t="shared" si="239"/>
        <v>454.23</v>
      </c>
    </row>
    <row r="4102" spans="2:12" ht="15.75" x14ac:dyDescent="0.25">
      <c r="B4102" s="893" t="s">
        <v>321</v>
      </c>
      <c r="C4102" s="892" t="s">
        <v>539</v>
      </c>
      <c r="D4102" s="891">
        <v>43435</v>
      </c>
      <c r="E4102" s="890">
        <v>516.94000000000005</v>
      </c>
      <c r="F4102" s="889"/>
      <c r="G4102" s="888">
        <v>20</v>
      </c>
      <c r="H4102" s="887">
        <f t="shared" si="237"/>
        <v>3</v>
      </c>
      <c r="I4102" s="887">
        <v>-25.08</v>
      </c>
      <c r="J4102" s="771">
        <f t="shared" si="238"/>
        <v>77.33</v>
      </c>
      <c r="K4102" s="887">
        <v>52.25</v>
      </c>
      <c r="L4102" s="772">
        <f t="shared" si="239"/>
        <v>464.69000000000005</v>
      </c>
    </row>
    <row r="4103" spans="2:12" ht="15.75" x14ac:dyDescent="0.25">
      <c r="B4103" s="893" t="s">
        <v>321</v>
      </c>
      <c r="C4103" s="892" t="s">
        <v>539</v>
      </c>
      <c r="D4103" s="891">
        <v>43435</v>
      </c>
      <c r="E4103" s="890">
        <v>35.770000000000003</v>
      </c>
      <c r="F4103" s="889"/>
      <c r="G4103" s="888">
        <v>20</v>
      </c>
      <c r="H4103" s="887">
        <f t="shared" si="237"/>
        <v>3</v>
      </c>
      <c r="I4103" s="887">
        <v>-1.6800000000000002</v>
      </c>
      <c r="J4103" s="771">
        <f t="shared" si="238"/>
        <v>5.93</v>
      </c>
      <c r="K4103" s="887">
        <v>4.25</v>
      </c>
      <c r="L4103" s="772">
        <f t="shared" si="239"/>
        <v>31.520000000000003</v>
      </c>
    </row>
    <row r="4104" spans="2:12" ht="15.75" x14ac:dyDescent="0.25">
      <c r="B4104" s="893" t="s">
        <v>321</v>
      </c>
      <c r="C4104" s="892" t="s">
        <v>539</v>
      </c>
      <c r="D4104" s="891">
        <v>43435</v>
      </c>
      <c r="E4104" s="890">
        <v>649.23</v>
      </c>
      <c r="F4104" s="889"/>
      <c r="G4104" s="888">
        <v>20</v>
      </c>
      <c r="H4104" s="887">
        <f t="shared" ref="H4104:H4167" si="240">IF(E4104&lt;&gt;"",IF((TestEOY-D4104)/365&gt;G4104,G4104,ROUNDUP(((TestEOY-D4104)/365),0)),"")</f>
        <v>3</v>
      </c>
      <c r="I4104" s="887">
        <v>-31.68</v>
      </c>
      <c r="J4104" s="771">
        <f t="shared" ref="J4104:J4167" si="241">K4104-I4104</f>
        <v>98.919999999999987</v>
      </c>
      <c r="K4104" s="887">
        <v>67.239999999999995</v>
      </c>
      <c r="L4104" s="772">
        <f t="shared" ref="L4104:L4167" si="242">IFERROR(IF(K4104&gt;E4104,0,(+E4104-K4104))-F4104,"")</f>
        <v>581.99</v>
      </c>
    </row>
    <row r="4105" spans="2:12" ht="15.75" x14ac:dyDescent="0.25">
      <c r="B4105" s="893" t="s">
        <v>321</v>
      </c>
      <c r="C4105" s="892" t="s">
        <v>539</v>
      </c>
      <c r="D4105" s="891">
        <v>43435</v>
      </c>
      <c r="E4105" s="890">
        <v>597.22</v>
      </c>
      <c r="F4105" s="889"/>
      <c r="G4105" s="888">
        <v>20</v>
      </c>
      <c r="H4105" s="887">
        <f t="shared" si="240"/>
        <v>3</v>
      </c>
      <c r="I4105" s="887">
        <v>-29.160000000000004</v>
      </c>
      <c r="J4105" s="771">
        <f t="shared" si="241"/>
        <v>91.94</v>
      </c>
      <c r="K4105" s="887">
        <v>62.78</v>
      </c>
      <c r="L4105" s="772">
        <f t="shared" si="242"/>
        <v>534.44000000000005</v>
      </c>
    </row>
    <row r="4106" spans="2:12" ht="15.75" x14ac:dyDescent="0.25">
      <c r="B4106" s="893" t="s">
        <v>321</v>
      </c>
      <c r="C4106" s="892" t="s">
        <v>539</v>
      </c>
      <c r="D4106" s="891">
        <v>43435</v>
      </c>
      <c r="E4106" s="890">
        <v>420.01</v>
      </c>
      <c r="F4106" s="889"/>
      <c r="G4106" s="888">
        <v>20</v>
      </c>
      <c r="H4106" s="887">
        <f t="shared" si="240"/>
        <v>3</v>
      </c>
      <c r="I4106" s="887">
        <v>-20.399999999999999</v>
      </c>
      <c r="J4106" s="771">
        <f t="shared" si="241"/>
        <v>66.319999999999993</v>
      </c>
      <c r="K4106" s="887">
        <v>45.92</v>
      </c>
      <c r="L4106" s="772">
        <f t="shared" si="242"/>
        <v>374.09</v>
      </c>
    </row>
    <row r="4107" spans="2:12" ht="15.75" x14ac:dyDescent="0.25">
      <c r="B4107" s="893" t="s">
        <v>321</v>
      </c>
      <c r="C4107" s="892" t="s">
        <v>539</v>
      </c>
      <c r="D4107" s="891">
        <v>43435</v>
      </c>
      <c r="E4107" s="890">
        <v>298.58999999999997</v>
      </c>
      <c r="F4107" s="889"/>
      <c r="G4107" s="888">
        <v>20</v>
      </c>
      <c r="H4107" s="887">
        <f t="shared" si="240"/>
        <v>3</v>
      </c>
      <c r="I4107" s="887">
        <v>-14.879999999999999</v>
      </c>
      <c r="J4107" s="771">
        <f t="shared" si="241"/>
        <v>47.230000000000004</v>
      </c>
      <c r="K4107" s="887">
        <v>32.35</v>
      </c>
      <c r="L4107" s="772">
        <f t="shared" si="242"/>
        <v>266.23999999999995</v>
      </c>
    </row>
    <row r="4108" spans="2:12" ht="15.75" x14ac:dyDescent="0.25">
      <c r="B4108" s="893" t="s">
        <v>321</v>
      </c>
      <c r="C4108" s="892" t="s">
        <v>539</v>
      </c>
      <c r="D4108" s="891">
        <v>43435</v>
      </c>
      <c r="E4108" s="890">
        <v>258.45999999999998</v>
      </c>
      <c r="F4108" s="889"/>
      <c r="G4108" s="888">
        <v>20</v>
      </c>
      <c r="H4108" s="887">
        <f t="shared" si="240"/>
        <v>3</v>
      </c>
      <c r="I4108" s="887">
        <v>-12.48</v>
      </c>
      <c r="J4108" s="771">
        <f t="shared" si="241"/>
        <v>39.56</v>
      </c>
      <c r="K4108" s="887">
        <v>27.08</v>
      </c>
      <c r="L4108" s="772">
        <f t="shared" si="242"/>
        <v>231.38</v>
      </c>
    </row>
    <row r="4109" spans="2:12" ht="15.75" x14ac:dyDescent="0.25">
      <c r="B4109" s="893" t="s">
        <v>321</v>
      </c>
      <c r="C4109" s="892" t="s">
        <v>539</v>
      </c>
      <c r="D4109" s="891">
        <v>43435</v>
      </c>
      <c r="E4109" s="890">
        <v>3857.34</v>
      </c>
      <c r="F4109" s="889"/>
      <c r="G4109" s="888">
        <v>20</v>
      </c>
      <c r="H4109" s="887">
        <f t="shared" si="240"/>
        <v>3</v>
      </c>
      <c r="I4109" s="887">
        <v>-189.12</v>
      </c>
      <c r="J4109" s="771">
        <f t="shared" si="241"/>
        <v>605.21</v>
      </c>
      <c r="K4109" s="887">
        <v>416.09</v>
      </c>
      <c r="L4109" s="772">
        <f t="shared" si="242"/>
        <v>3441.25</v>
      </c>
    </row>
    <row r="4110" spans="2:12" ht="15.75" x14ac:dyDescent="0.25">
      <c r="B4110" s="893" t="s">
        <v>321</v>
      </c>
      <c r="C4110" s="892" t="s">
        <v>539</v>
      </c>
      <c r="D4110" s="891">
        <v>43435</v>
      </c>
      <c r="E4110" s="890">
        <v>829.11</v>
      </c>
      <c r="F4110" s="889"/>
      <c r="G4110" s="888">
        <v>20</v>
      </c>
      <c r="H4110" s="887">
        <f t="shared" si="240"/>
        <v>3</v>
      </c>
      <c r="I4110" s="887">
        <v>-41.400000000000006</v>
      </c>
      <c r="J4110" s="771">
        <f t="shared" si="241"/>
        <v>130.91000000000003</v>
      </c>
      <c r="K4110" s="887">
        <v>89.51</v>
      </c>
      <c r="L4110" s="772">
        <f t="shared" si="242"/>
        <v>739.6</v>
      </c>
    </row>
    <row r="4111" spans="2:12" ht="15.75" x14ac:dyDescent="0.25">
      <c r="B4111" s="893" t="s">
        <v>321</v>
      </c>
      <c r="C4111" s="892" t="s">
        <v>539</v>
      </c>
      <c r="D4111" s="891">
        <v>43435</v>
      </c>
      <c r="E4111" s="890">
        <v>1141.1300000000001</v>
      </c>
      <c r="F4111" s="889"/>
      <c r="G4111" s="888">
        <v>20</v>
      </c>
      <c r="H4111" s="887">
        <f t="shared" si="240"/>
        <v>3</v>
      </c>
      <c r="I4111" s="887">
        <v>-55.08</v>
      </c>
      <c r="J4111" s="771">
        <f t="shared" si="241"/>
        <v>183.32</v>
      </c>
      <c r="K4111" s="887">
        <v>128.24</v>
      </c>
      <c r="L4111" s="772">
        <f t="shared" si="242"/>
        <v>1012.8900000000001</v>
      </c>
    </row>
    <row r="4112" spans="2:12" ht="15.75" x14ac:dyDescent="0.25">
      <c r="B4112" s="893" t="s">
        <v>321</v>
      </c>
      <c r="C4112" s="892" t="s">
        <v>539</v>
      </c>
      <c r="D4112" s="891">
        <v>43435</v>
      </c>
      <c r="E4112" s="890">
        <v>1763.27</v>
      </c>
      <c r="F4112" s="889"/>
      <c r="G4112" s="888">
        <v>20</v>
      </c>
      <c r="H4112" s="887">
        <f t="shared" si="240"/>
        <v>3</v>
      </c>
      <c r="I4112" s="887">
        <v>-86.64</v>
      </c>
      <c r="J4112" s="771">
        <f t="shared" si="241"/>
        <v>280.63</v>
      </c>
      <c r="K4112" s="887">
        <v>193.99</v>
      </c>
      <c r="L4112" s="772">
        <f t="shared" si="242"/>
        <v>1569.28</v>
      </c>
    </row>
    <row r="4113" spans="2:12" ht="15.75" x14ac:dyDescent="0.25">
      <c r="B4113" s="893" t="s">
        <v>321</v>
      </c>
      <c r="C4113" s="892" t="s">
        <v>539</v>
      </c>
      <c r="D4113" s="891">
        <v>43435</v>
      </c>
      <c r="E4113" s="890">
        <v>489.77</v>
      </c>
      <c r="F4113" s="889"/>
      <c r="G4113" s="888">
        <v>20</v>
      </c>
      <c r="H4113" s="887">
        <f t="shared" si="240"/>
        <v>3</v>
      </c>
      <c r="I4113" s="887">
        <v>-23.759999999999998</v>
      </c>
      <c r="J4113" s="771">
        <f t="shared" si="241"/>
        <v>75.259999999999991</v>
      </c>
      <c r="K4113" s="887">
        <v>51.5</v>
      </c>
      <c r="L4113" s="772">
        <f t="shared" si="242"/>
        <v>438.27</v>
      </c>
    </row>
    <row r="4114" spans="2:12" ht="15.75" x14ac:dyDescent="0.25">
      <c r="B4114" s="893" t="s">
        <v>321</v>
      </c>
      <c r="C4114" s="892" t="s">
        <v>539</v>
      </c>
      <c r="D4114" s="891">
        <v>43435</v>
      </c>
      <c r="E4114" s="890">
        <v>217.5</v>
      </c>
      <c r="F4114" s="889"/>
      <c r="G4114" s="888">
        <v>20</v>
      </c>
      <c r="H4114" s="887">
        <f t="shared" si="240"/>
        <v>3</v>
      </c>
      <c r="I4114" s="887">
        <v>-10.56</v>
      </c>
      <c r="J4114" s="771">
        <f t="shared" si="241"/>
        <v>36.65</v>
      </c>
      <c r="K4114" s="887">
        <v>26.09</v>
      </c>
      <c r="L4114" s="772">
        <f t="shared" si="242"/>
        <v>191.41</v>
      </c>
    </row>
    <row r="4115" spans="2:12" ht="15.75" x14ac:dyDescent="0.25">
      <c r="B4115" s="893" t="s">
        <v>321</v>
      </c>
      <c r="C4115" s="892" t="s">
        <v>539</v>
      </c>
      <c r="D4115" s="891">
        <v>43435</v>
      </c>
      <c r="E4115" s="890">
        <v>1263.5</v>
      </c>
      <c r="F4115" s="889"/>
      <c r="G4115" s="888">
        <v>20</v>
      </c>
      <c r="H4115" s="887">
        <f t="shared" si="240"/>
        <v>3</v>
      </c>
      <c r="I4115" s="887">
        <v>-61.44</v>
      </c>
      <c r="J4115" s="771">
        <f t="shared" si="241"/>
        <v>206.6</v>
      </c>
      <c r="K4115" s="887">
        <v>145.16</v>
      </c>
      <c r="L4115" s="772">
        <f t="shared" si="242"/>
        <v>1118.3399999999999</v>
      </c>
    </row>
    <row r="4116" spans="2:12" ht="15.75" x14ac:dyDescent="0.25">
      <c r="B4116" s="893" t="s">
        <v>321</v>
      </c>
      <c r="C4116" s="892" t="s">
        <v>539</v>
      </c>
      <c r="D4116" s="891">
        <v>43435</v>
      </c>
      <c r="E4116" s="890">
        <v>394.11</v>
      </c>
      <c r="F4116" s="889"/>
      <c r="G4116" s="888">
        <v>20</v>
      </c>
      <c r="H4116" s="887">
        <f t="shared" si="240"/>
        <v>3</v>
      </c>
      <c r="I4116" s="887">
        <v>-19.080000000000002</v>
      </c>
      <c r="J4116" s="771">
        <f t="shared" si="241"/>
        <v>62.11</v>
      </c>
      <c r="K4116" s="887">
        <v>43.03</v>
      </c>
      <c r="L4116" s="772">
        <f t="shared" si="242"/>
        <v>351.08000000000004</v>
      </c>
    </row>
    <row r="4117" spans="2:12" ht="15.75" x14ac:dyDescent="0.25">
      <c r="B4117" s="893" t="s">
        <v>321</v>
      </c>
      <c r="C4117" s="892" t="s">
        <v>539</v>
      </c>
      <c r="D4117" s="891">
        <v>43435</v>
      </c>
      <c r="E4117" s="890">
        <v>1313.58</v>
      </c>
      <c r="F4117" s="889"/>
      <c r="G4117" s="888">
        <v>20</v>
      </c>
      <c r="H4117" s="887">
        <f t="shared" si="240"/>
        <v>3</v>
      </c>
      <c r="I4117" s="887">
        <v>-63.36</v>
      </c>
      <c r="J4117" s="771">
        <f t="shared" si="241"/>
        <v>245.01999999999998</v>
      </c>
      <c r="K4117" s="887">
        <v>181.66</v>
      </c>
      <c r="L4117" s="772">
        <f t="shared" si="242"/>
        <v>1131.9199999999998</v>
      </c>
    </row>
    <row r="4118" spans="2:12" ht="15.75" x14ac:dyDescent="0.25">
      <c r="B4118" s="893" t="s">
        <v>321</v>
      </c>
      <c r="C4118" s="892" t="s">
        <v>539</v>
      </c>
      <c r="D4118" s="891">
        <v>43435</v>
      </c>
      <c r="E4118" s="890">
        <v>10122.31</v>
      </c>
      <c r="F4118" s="889"/>
      <c r="G4118" s="888">
        <v>20</v>
      </c>
      <c r="H4118" s="887">
        <f t="shared" si="240"/>
        <v>3</v>
      </c>
      <c r="I4118" s="887">
        <v>-289.20000000000005</v>
      </c>
      <c r="J4118" s="771">
        <f t="shared" si="241"/>
        <v>5191.66</v>
      </c>
      <c r="K4118" s="887">
        <v>4902.46</v>
      </c>
      <c r="L4118" s="772">
        <f t="shared" si="242"/>
        <v>5219.8499999999995</v>
      </c>
    </row>
    <row r="4119" spans="2:12" ht="15.75" x14ac:dyDescent="0.25">
      <c r="B4119" s="893" t="s">
        <v>321</v>
      </c>
      <c r="C4119" s="892" t="s">
        <v>539</v>
      </c>
      <c r="D4119" s="891">
        <v>43435</v>
      </c>
      <c r="E4119" s="890">
        <v>13684.47</v>
      </c>
      <c r="F4119" s="889"/>
      <c r="G4119" s="888">
        <v>20</v>
      </c>
      <c r="H4119" s="887">
        <f t="shared" si="240"/>
        <v>3</v>
      </c>
      <c r="I4119" s="887">
        <v>-655.56000000000006</v>
      </c>
      <c r="J4119" s="771">
        <f t="shared" si="241"/>
        <v>2292.77</v>
      </c>
      <c r="K4119" s="887">
        <v>1637.21</v>
      </c>
      <c r="L4119" s="772">
        <f t="shared" si="242"/>
        <v>12047.259999999998</v>
      </c>
    </row>
    <row r="4120" spans="2:12" ht="15.75" x14ac:dyDescent="0.25">
      <c r="B4120" s="893" t="s">
        <v>321</v>
      </c>
      <c r="C4120" s="892" t="s">
        <v>540</v>
      </c>
      <c r="D4120" s="891">
        <v>43435</v>
      </c>
      <c r="E4120" s="890">
        <v>1291.29</v>
      </c>
      <c r="F4120" s="889"/>
      <c r="G4120" s="888">
        <v>20</v>
      </c>
      <c r="H4120" s="887">
        <f t="shared" si="240"/>
        <v>3</v>
      </c>
      <c r="I4120" s="887">
        <v>-63.36</v>
      </c>
      <c r="J4120" s="771">
        <f t="shared" si="241"/>
        <v>222.54000000000002</v>
      </c>
      <c r="K4120" s="887">
        <v>159.18</v>
      </c>
      <c r="L4120" s="772">
        <f t="shared" si="242"/>
        <v>1132.1099999999999</v>
      </c>
    </row>
    <row r="4121" spans="2:12" ht="15.75" x14ac:dyDescent="0.25">
      <c r="B4121" s="893" t="s">
        <v>321</v>
      </c>
      <c r="C4121" s="892" t="s">
        <v>539</v>
      </c>
      <c r="D4121" s="891">
        <v>43435</v>
      </c>
      <c r="E4121" s="890">
        <v>2232.31</v>
      </c>
      <c r="F4121" s="889"/>
      <c r="G4121" s="888">
        <v>20</v>
      </c>
      <c r="H4121" s="887">
        <f t="shared" si="240"/>
        <v>3</v>
      </c>
      <c r="I4121" s="887">
        <v>-106.68</v>
      </c>
      <c r="J4121" s="771">
        <f t="shared" si="241"/>
        <v>378.18</v>
      </c>
      <c r="K4121" s="887">
        <v>271.5</v>
      </c>
      <c r="L4121" s="772">
        <f t="shared" si="242"/>
        <v>1960.81</v>
      </c>
    </row>
    <row r="4122" spans="2:12" ht="15.75" x14ac:dyDescent="0.25">
      <c r="B4122" s="893" t="s">
        <v>321</v>
      </c>
      <c r="C4122" s="892" t="s">
        <v>539</v>
      </c>
      <c r="D4122" s="891">
        <v>43435</v>
      </c>
      <c r="E4122" s="890">
        <v>2358.61</v>
      </c>
      <c r="F4122" s="889"/>
      <c r="G4122" s="888">
        <v>20</v>
      </c>
      <c r="H4122" s="887">
        <f t="shared" si="240"/>
        <v>3</v>
      </c>
      <c r="I4122" s="887">
        <v>-113.88</v>
      </c>
      <c r="J4122" s="771">
        <f t="shared" si="241"/>
        <v>409.29</v>
      </c>
      <c r="K4122" s="887">
        <v>295.41000000000003</v>
      </c>
      <c r="L4122" s="772">
        <f t="shared" si="242"/>
        <v>2063.2000000000003</v>
      </c>
    </row>
    <row r="4123" spans="2:12" ht="15.75" x14ac:dyDescent="0.25">
      <c r="B4123" s="893" t="s">
        <v>321</v>
      </c>
      <c r="C4123" s="892" t="s">
        <v>539</v>
      </c>
      <c r="D4123" s="891">
        <v>43435</v>
      </c>
      <c r="E4123" s="890">
        <v>51110.46</v>
      </c>
      <c r="F4123" s="889"/>
      <c r="G4123" s="888">
        <v>20</v>
      </c>
      <c r="H4123" s="887">
        <f t="shared" si="240"/>
        <v>3</v>
      </c>
      <c r="I4123" s="887">
        <v>-2366.52</v>
      </c>
      <c r="J4123" s="771">
        <f t="shared" si="241"/>
        <v>9938.77</v>
      </c>
      <c r="K4123" s="887">
        <v>7572.25</v>
      </c>
      <c r="L4123" s="772">
        <f t="shared" si="242"/>
        <v>43538.21</v>
      </c>
    </row>
    <row r="4124" spans="2:12" ht="15.75" x14ac:dyDescent="0.25">
      <c r="B4124" s="893" t="s">
        <v>321</v>
      </c>
      <c r="C4124" s="892" t="s">
        <v>539</v>
      </c>
      <c r="D4124" s="891">
        <v>43435</v>
      </c>
      <c r="E4124" s="890">
        <v>10451.879999999999</v>
      </c>
      <c r="F4124" s="889"/>
      <c r="G4124" s="888">
        <v>20</v>
      </c>
      <c r="H4124" s="887">
        <f t="shared" si="240"/>
        <v>3</v>
      </c>
      <c r="I4124" s="887">
        <v>-504</v>
      </c>
      <c r="J4124" s="771">
        <f t="shared" si="241"/>
        <v>1696.42</v>
      </c>
      <c r="K4124" s="887">
        <v>1192.42</v>
      </c>
      <c r="L4124" s="772">
        <f t="shared" si="242"/>
        <v>9259.4599999999991</v>
      </c>
    </row>
    <row r="4125" spans="2:12" ht="15.75" x14ac:dyDescent="0.25">
      <c r="B4125" s="893" t="s">
        <v>321</v>
      </c>
      <c r="C4125" s="892" t="s">
        <v>539</v>
      </c>
      <c r="D4125" s="891">
        <v>43435</v>
      </c>
      <c r="E4125" s="890">
        <v>37881.919999999998</v>
      </c>
      <c r="F4125" s="889"/>
      <c r="G4125" s="888">
        <v>20</v>
      </c>
      <c r="H4125" s="887">
        <f t="shared" si="240"/>
        <v>3</v>
      </c>
      <c r="I4125" s="887">
        <v>-1592.0400000000002</v>
      </c>
      <c r="J4125" s="771">
        <f t="shared" si="241"/>
        <v>11273.85</v>
      </c>
      <c r="K4125" s="887">
        <v>9681.81</v>
      </c>
      <c r="L4125" s="772">
        <f t="shared" si="242"/>
        <v>28200.11</v>
      </c>
    </row>
    <row r="4126" spans="2:12" ht="15.75" x14ac:dyDescent="0.25">
      <c r="B4126" s="893" t="s">
        <v>321</v>
      </c>
      <c r="C4126" s="892" t="s">
        <v>1318</v>
      </c>
      <c r="D4126" s="891">
        <v>43481</v>
      </c>
      <c r="E4126" s="890">
        <v>3205.61</v>
      </c>
      <c r="F4126" s="889"/>
      <c r="G4126" s="888">
        <v>20</v>
      </c>
      <c r="H4126" s="887">
        <f t="shared" si="240"/>
        <v>2</v>
      </c>
      <c r="I4126" s="887">
        <v>-155.64000000000001</v>
      </c>
      <c r="J4126" s="771">
        <f t="shared" si="241"/>
        <v>450.28999999999996</v>
      </c>
      <c r="K4126" s="887">
        <v>294.64999999999998</v>
      </c>
      <c r="L4126" s="772">
        <f t="shared" si="242"/>
        <v>2910.96</v>
      </c>
    </row>
    <row r="4127" spans="2:12" ht="15.75" x14ac:dyDescent="0.25">
      <c r="B4127" s="893" t="s">
        <v>321</v>
      </c>
      <c r="C4127" s="892" t="s">
        <v>539</v>
      </c>
      <c r="D4127" s="891">
        <v>43525</v>
      </c>
      <c r="E4127" s="890">
        <v>471.96</v>
      </c>
      <c r="F4127" s="889"/>
      <c r="G4127" s="888">
        <v>20</v>
      </c>
      <c r="H4127" s="887">
        <f t="shared" si="240"/>
        <v>2</v>
      </c>
      <c r="I4127" s="887">
        <v>-22.92</v>
      </c>
      <c r="J4127" s="771">
        <f t="shared" si="241"/>
        <v>67.19</v>
      </c>
      <c r="K4127" s="887">
        <v>44.27</v>
      </c>
      <c r="L4127" s="772">
        <f t="shared" si="242"/>
        <v>427.69</v>
      </c>
    </row>
    <row r="4128" spans="2:12" ht="15.75" x14ac:dyDescent="0.25">
      <c r="B4128" s="893" t="s">
        <v>321</v>
      </c>
      <c r="C4128" s="892" t="s">
        <v>539</v>
      </c>
      <c r="D4128" s="891">
        <v>43525</v>
      </c>
      <c r="E4128" s="890">
        <v>858.62</v>
      </c>
      <c r="F4128" s="889"/>
      <c r="G4128" s="888">
        <v>20</v>
      </c>
      <c r="H4128" s="887">
        <f t="shared" si="240"/>
        <v>2</v>
      </c>
      <c r="I4128" s="887">
        <v>-41.76</v>
      </c>
      <c r="J4128" s="771">
        <f t="shared" si="241"/>
        <v>120.55000000000001</v>
      </c>
      <c r="K4128" s="887">
        <v>78.790000000000006</v>
      </c>
      <c r="L4128" s="772">
        <f t="shared" si="242"/>
        <v>779.83</v>
      </c>
    </row>
    <row r="4129" spans="2:12" ht="15.75" x14ac:dyDescent="0.25">
      <c r="B4129" s="893" t="s">
        <v>321</v>
      </c>
      <c r="C4129" s="892" t="s">
        <v>539</v>
      </c>
      <c r="D4129" s="891">
        <v>43617</v>
      </c>
      <c r="E4129" s="890">
        <v>804.95</v>
      </c>
      <c r="F4129" s="889"/>
      <c r="G4129" s="888">
        <v>20</v>
      </c>
      <c r="H4129" s="887">
        <f t="shared" si="240"/>
        <v>2</v>
      </c>
      <c r="I4129" s="887">
        <v>-39.120000000000005</v>
      </c>
      <c r="J4129" s="771">
        <f t="shared" si="241"/>
        <v>106.29</v>
      </c>
      <c r="K4129" s="887">
        <v>67.17</v>
      </c>
      <c r="L4129" s="772">
        <f t="shared" si="242"/>
        <v>737.78000000000009</v>
      </c>
    </row>
    <row r="4130" spans="2:12" ht="15.75" x14ac:dyDescent="0.25">
      <c r="B4130" s="893" t="s">
        <v>321</v>
      </c>
      <c r="C4130" s="892" t="s">
        <v>539</v>
      </c>
      <c r="D4130" s="891">
        <v>43617</v>
      </c>
      <c r="E4130" s="890">
        <v>310.47000000000003</v>
      </c>
      <c r="F4130" s="889"/>
      <c r="G4130" s="888">
        <v>20</v>
      </c>
      <c r="H4130" s="887">
        <f t="shared" si="240"/>
        <v>2</v>
      </c>
      <c r="I4130" s="887">
        <v>-15.120000000000001</v>
      </c>
      <c r="J4130" s="771">
        <f t="shared" si="241"/>
        <v>43.95</v>
      </c>
      <c r="K4130" s="887">
        <v>28.83</v>
      </c>
      <c r="L4130" s="772">
        <f t="shared" si="242"/>
        <v>281.64000000000004</v>
      </c>
    </row>
    <row r="4131" spans="2:12" ht="15.75" x14ac:dyDescent="0.25">
      <c r="B4131" s="893" t="s">
        <v>321</v>
      </c>
      <c r="C4131" s="892" t="s">
        <v>539</v>
      </c>
      <c r="D4131" s="891">
        <v>43617</v>
      </c>
      <c r="E4131" s="890">
        <v>321.38</v>
      </c>
      <c r="F4131" s="889"/>
      <c r="G4131" s="888">
        <v>20</v>
      </c>
      <c r="H4131" s="887">
        <f t="shared" si="240"/>
        <v>2</v>
      </c>
      <c r="I4131" s="887">
        <v>-15.600000000000001</v>
      </c>
      <c r="J4131" s="771">
        <f t="shared" si="241"/>
        <v>45.58</v>
      </c>
      <c r="K4131" s="887">
        <v>29.98</v>
      </c>
      <c r="L4131" s="772">
        <f t="shared" si="242"/>
        <v>291.39999999999998</v>
      </c>
    </row>
    <row r="4132" spans="2:12" ht="15.75" x14ac:dyDescent="0.25">
      <c r="B4132" s="893" t="s">
        <v>321</v>
      </c>
      <c r="C4132" s="892" t="s">
        <v>539</v>
      </c>
      <c r="D4132" s="891">
        <v>43617</v>
      </c>
      <c r="E4132" s="890">
        <v>445.75</v>
      </c>
      <c r="F4132" s="889"/>
      <c r="G4132" s="888">
        <v>20</v>
      </c>
      <c r="H4132" s="887">
        <f t="shared" si="240"/>
        <v>2</v>
      </c>
      <c r="I4132" s="887">
        <v>-21.6</v>
      </c>
      <c r="J4132" s="771">
        <f t="shared" si="241"/>
        <v>63.120000000000005</v>
      </c>
      <c r="K4132" s="887">
        <v>41.52</v>
      </c>
      <c r="L4132" s="772">
        <f t="shared" si="242"/>
        <v>404.23</v>
      </c>
    </row>
    <row r="4133" spans="2:12" ht="15.75" x14ac:dyDescent="0.25">
      <c r="B4133" s="893" t="s">
        <v>321</v>
      </c>
      <c r="C4133" s="892" t="s">
        <v>539</v>
      </c>
      <c r="D4133" s="891">
        <v>43617</v>
      </c>
      <c r="E4133" s="890">
        <v>183.48</v>
      </c>
      <c r="F4133" s="889"/>
      <c r="G4133" s="888">
        <v>20</v>
      </c>
      <c r="H4133" s="887">
        <f t="shared" si="240"/>
        <v>2</v>
      </c>
      <c r="I4133" s="887">
        <v>-8.879999999999999</v>
      </c>
      <c r="J4133" s="771">
        <f t="shared" si="241"/>
        <v>23.689999999999998</v>
      </c>
      <c r="K4133" s="887">
        <v>14.81</v>
      </c>
      <c r="L4133" s="772">
        <f t="shared" si="242"/>
        <v>168.67</v>
      </c>
    </row>
    <row r="4134" spans="2:12" ht="15.75" x14ac:dyDescent="0.25">
      <c r="B4134" s="893" t="s">
        <v>321</v>
      </c>
      <c r="C4134" s="892" t="s">
        <v>539</v>
      </c>
      <c r="D4134" s="891">
        <v>43617</v>
      </c>
      <c r="E4134" s="890">
        <v>274.99</v>
      </c>
      <c r="F4134" s="889"/>
      <c r="G4134" s="888">
        <v>20</v>
      </c>
      <c r="H4134" s="887">
        <f t="shared" si="240"/>
        <v>2</v>
      </c>
      <c r="I4134" s="887">
        <v>-13.440000000000001</v>
      </c>
      <c r="J4134" s="771">
        <f t="shared" si="241"/>
        <v>37.200000000000003</v>
      </c>
      <c r="K4134" s="887">
        <v>23.76</v>
      </c>
      <c r="L4134" s="772">
        <f t="shared" si="242"/>
        <v>251.23000000000002</v>
      </c>
    </row>
    <row r="4135" spans="2:12" ht="15.75" x14ac:dyDescent="0.25">
      <c r="B4135" s="893" t="s">
        <v>321</v>
      </c>
      <c r="C4135" s="892" t="s">
        <v>539</v>
      </c>
      <c r="D4135" s="891">
        <v>43617</v>
      </c>
      <c r="E4135" s="890">
        <v>516.91999999999996</v>
      </c>
      <c r="F4135" s="889"/>
      <c r="G4135" s="888">
        <v>20</v>
      </c>
      <c r="H4135" s="887">
        <f t="shared" si="240"/>
        <v>2</v>
      </c>
      <c r="I4135" s="887">
        <v>-25.44</v>
      </c>
      <c r="J4135" s="771">
        <f t="shared" si="241"/>
        <v>68.070000000000007</v>
      </c>
      <c r="K4135" s="887">
        <v>42.63</v>
      </c>
      <c r="L4135" s="772">
        <f t="shared" si="242"/>
        <v>474.28999999999996</v>
      </c>
    </row>
    <row r="4136" spans="2:12" ht="15.75" x14ac:dyDescent="0.25">
      <c r="B4136" s="893" t="s">
        <v>321</v>
      </c>
      <c r="C4136" s="892" t="s">
        <v>539</v>
      </c>
      <c r="D4136" s="891">
        <v>43617</v>
      </c>
      <c r="E4136" s="890">
        <v>476.93</v>
      </c>
      <c r="F4136" s="889"/>
      <c r="G4136" s="888">
        <v>20</v>
      </c>
      <c r="H4136" s="887">
        <f t="shared" si="240"/>
        <v>2</v>
      </c>
      <c r="I4136" s="887">
        <v>-23.16</v>
      </c>
      <c r="J4136" s="771">
        <f t="shared" si="241"/>
        <v>67.59</v>
      </c>
      <c r="K4136" s="887">
        <v>44.43</v>
      </c>
      <c r="L4136" s="772">
        <f t="shared" si="242"/>
        <v>432.5</v>
      </c>
    </row>
    <row r="4137" spans="2:12" ht="15.75" x14ac:dyDescent="0.25">
      <c r="B4137" s="893" t="s">
        <v>321</v>
      </c>
      <c r="C4137" s="892" t="s">
        <v>539</v>
      </c>
      <c r="D4137" s="891">
        <v>43617</v>
      </c>
      <c r="E4137" s="890">
        <v>321.39</v>
      </c>
      <c r="F4137" s="889"/>
      <c r="G4137" s="888">
        <v>20</v>
      </c>
      <c r="H4137" s="887">
        <f t="shared" si="240"/>
        <v>2</v>
      </c>
      <c r="I4137" s="887">
        <v>-15.600000000000001</v>
      </c>
      <c r="J4137" s="771">
        <f t="shared" si="241"/>
        <v>44.88</v>
      </c>
      <c r="K4137" s="887">
        <v>29.28</v>
      </c>
      <c r="L4137" s="772">
        <f t="shared" si="242"/>
        <v>292.11</v>
      </c>
    </row>
    <row r="4138" spans="2:12" ht="15.75" x14ac:dyDescent="0.25">
      <c r="B4138" s="893" t="s">
        <v>321</v>
      </c>
      <c r="C4138" s="892" t="s">
        <v>539</v>
      </c>
      <c r="D4138" s="891">
        <v>43617</v>
      </c>
      <c r="E4138" s="890">
        <v>263.83</v>
      </c>
      <c r="F4138" s="889"/>
      <c r="G4138" s="888">
        <v>20</v>
      </c>
      <c r="H4138" s="887">
        <f t="shared" si="240"/>
        <v>2</v>
      </c>
      <c r="I4138" s="887">
        <v>-12.84</v>
      </c>
      <c r="J4138" s="771">
        <f t="shared" si="241"/>
        <v>37.590000000000003</v>
      </c>
      <c r="K4138" s="887">
        <v>24.75</v>
      </c>
      <c r="L4138" s="772">
        <f t="shared" si="242"/>
        <v>239.07999999999998</v>
      </c>
    </row>
    <row r="4139" spans="2:12" ht="15.75" x14ac:dyDescent="0.25">
      <c r="B4139" s="893" t="s">
        <v>321</v>
      </c>
      <c r="C4139" s="892" t="s">
        <v>539</v>
      </c>
      <c r="D4139" s="891">
        <v>43617</v>
      </c>
      <c r="E4139" s="890">
        <v>436.11</v>
      </c>
      <c r="F4139" s="889"/>
      <c r="G4139" s="888">
        <v>20</v>
      </c>
      <c r="H4139" s="887">
        <f t="shared" si="240"/>
        <v>2</v>
      </c>
      <c r="I4139" s="887">
        <v>-21.240000000000002</v>
      </c>
      <c r="J4139" s="771">
        <f t="shared" si="241"/>
        <v>56.92</v>
      </c>
      <c r="K4139" s="887">
        <v>35.68</v>
      </c>
      <c r="L4139" s="772">
        <f t="shared" si="242"/>
        <v>400.43</v>
      </c>
    </row>
    <row r="4140" spans="2:12" ht="15.75" x14ac:dyDescent="0.25">
      <c r="B4140" s="893" t="s">
        <v>321</v>
      </c>
      <c r="C4140" s="892" t="s">
        <v>539</v>
      </c>
      <c r="D4140" s="891">
        <v>43617</v>
      </c>
      <c r="E4140" s="890">
        <v>882.87</v>
      </c>
      <c r="F4140" s="889"/>
      <c r="G4140" s="888">
        <v>20</v>
      </c>
      <c r="H4140" s="887">
        <f t="shared" si="240"/>
        <v>2</v>
      </c>
      <c r="I4140" s="887">
        <v>-42.96</v>
      </c>
      <c r="J4140" s="771">
        <f t="shared" si="241"/>
        <v>115.14000000000001</v>
      </c>
      <c r="K4140" s="887">
        <v>72.180000000000007</v>
      </c>
      <c r="L4140" s="772">
        <f t="shared" si="242"/>
        <v>810.69</v>
      </c>
    </row>
    <row r="4141" spans="2:12" ht="15.75" x14ac:dyDescent="0.25">
      <c r="B4141" s="893" t="s">
        <v>321</v>
      </c>
      <c r="C4141" s="892" t="s">
        <v>539</v>
      </c>
      <c r="D4141" s="891">
        <v>43617</v>
      </c>
      <c r="E4141" s="890">
        <v>1015.4</v>
      </c>
      <c r="F4141" s="889"/>
      <c r="G4141" s="888">
        <v>20</v>
      </c>
      <c r="H4141" s="887">
        <f t="shared" si="240"/>
        <v>2</v>
      </c>
      <c r="I4141" s="887">
        <v>-49.199999999999996</v>
      </c>
      <c r="J4141" s="771">
        <f t="shared" si="241"/>
        <v>143.69999999999999</v>
      </c>
      <c r="K4141" s="887">
        <v>94.5</v>
      </c>
      <c r="L4141" s="772">
        <f t="shared" si="242"/>
        <v>920.9</v>
      </c>
    </row>
    <row r="4142" spans="2:12" ht="15.75" x14ac:dyDescent="0.25">
      <c r="B4142" s="893" t="s">
        <v>321</v>
      </c>
      <c r="C4142" s="892" t="s">
        <v>539</v>
      </c>
      <c r="D4142" s="891">
        <v>43617</v>
      </c>
      <c r="E4142" s="890">
        <v>335.61</v>
      </c>
      <c r="F4142" s="889"/>
      <c r="G4142" s="888">
        <v>20</v>
      </c>
      <c r="H4142" s="887">
        <f t="shared" si="240"/>
        <v>2</v>
      </c>
      <c r="I4142" s="887">
        <v>-16.32</v>
      </c>
      <c r="J4142" s="771">
        <f t="shared" si="241"/>
        <v>43.53</v>
      </c>
      <c r="K4142" s="887">
        <v>27.21</v>
      </c>
      <c r="L4142" s="772">
        <f t="shared" si="242"/>
        <v>308.40000000000003</v>
      </c>
    </row>
    <row r="4143" spans="2:12" ht="15.75" x14ac:dyDescent="0.25">
      <c r="B4143" s="893" t="s">
        <v>321</v>
      </c>
      <c r="C4143" s="892" t="s">
        <v>539</v>
      </c>
      <c r="D4143" s="891">
        <v>43617</v>
      </c>
      <c r="E4143" s="890">
        <v>334.67</v>
      </c>
      <c r="F4143" s="889"/>
      <c r="G4143" s="888">
        <v>20</v>
      </c>
      <c r="H4143" s="887">
        <f t="shared" si="240"/>
        <v>2</v>
      </c>
      <c r="I4143" s="887">
        <v>-16.200000000000003</v>
      </c>
      <c r="J4143" s="771">
        <f t="shared" si="241"/>
        <v>41.85</v>
      </c>
      <c r="K4143" s="887">
        <v>25.65</v>
      </c>
      <c r="L4143" s="772">
        <f t="shared" si="242"/>
        <v>309.02000000000004</v>
      </c>
    </row>
    <row r="4144" spans="2:12" ht="15.75" x14ac:dyDescent="0.25">
      <c r="B4144" s="893" t="s">
        <v>321</v>
      </c>
      <c r="C4144" s="892" t="s">
        <v>539</v>
      </c>
      <c r="D4144" s="891">
        <v>43617</v>
      </c>
      <c r="E4144" s="890">
        <v>683.84</v>
      </c>
      <c r="F4144" s="889"/>
      <c r="G4144" s="888">
        <v>20</v>
      </c>
      <c r="H4144" s="887">
        <f t="shared" si="240"/>
        <v>2</v>
      </c>
      <c r="I4144" s="887">
        <v>-33</v>
      </c>
      <c r="J4144" s="771">
        <f t="shared" si="241"/>
        <v>103.35</v>
      </c>
      <c r="K4144" s="887">
        <v>70.349999999999994</v>
      </c>
      <c r="L4144" s="772">
        <f t="shared" si="242"/>
        <v>613.49</v>
      </c>
    </row>
    <row r="4145" spans="2:12" ht="15.75" x14ac:dyDescent="0.25">
      <c r="B4145" s="893" t="s">
        <v>321</v>
      </c>
      <c r="C4145" s="892" t="s">
        <v>539</v>
      </c>
      <c r="D4145" s="891">
        <v>43617</v>
      </c>
      <c r="E4145" s="890">
        <v>383.58</v>
      </c>
      <c r="F4145" s="889"/>
      <c r="G4145" s="888">
        <v>20</v>
      </c>
      <c r="H4145" s="887">
        <f t="shared" si="240"/>
        <v>2</v>
      </c>
      <c r="I4145" s="887">
        <v>-18.600000000000001</v>
      </c>
      <c r="J4145" s="771">
        <f t="shared" si="241"/>
        <v>54.33</v>
      </c>
      <c r="K4145" s="887">
        <v>35.729999999999997</v>
      </c>
      <c r="L4145" s="772">
        <f t="shared" si="242"/>
        <v>347.84999999999997</v>
      </c>
    </row>
    <row r="4146" spans="2:12" ht="15.75" x14ac:dyDescent="0.25">
      <c r="B4146" s="893" t="s">
        <v>321</v>
      </c>
      <c r="C4146" s="892" t="s">
        <v>539</v>
      </c>
      <c r="D4146" s="891">
        <v>43617</v>
      </c>
      <c r="E4146" s="890">
        <v>1976.35</v>
      </c>
      <c r="F4146" s="889"/>
      <c r="G4146" s="888">
        <v>20</v>
      </c>
      <c r="H4146" s="887">
        <f t="shared" si="240"/>
        <v>2</v>
      </c>
      <c r="I4146" s="887">
        <v>-97.32</v>
      </c>
      <c r="J4146" s="771">
        <f t="shared" si="241"/>
        <v>263.53999999999996</v>
      </c>
      <c r="K4146" s="887">
        <v>166.22</v>
      </c>
      <c r="L4146" s="772">
        <f t="shared" si="242"/>
        <v>1810.1299999999999</v>
      </c>
    </row>
    <row r="4147" spans="2:12" ht="15.75" x14ac:dyDescent="0.25">
      <c r="B4147" s="893" t="s">
        <v>321</v>
      </c>
      <c r="C4147" s="892" t="s">
        <v>539</v>
      </c>
      <c r="D4147" s="891">
        <v>43617</v>
      </c>
      <c r="E4147" s="890">
        <v>1185.8399999999999</v>
      </c>
      <c r="F4147" s="889"/>
      <c r="G4147" s="888">
        <v>20</v>
      </c>
      <c r="H4147" s="887">
        <f t="shared" si="240"/>
        <v>2</v>
      </c>
      <c r="I4147" s="887">
        <v>-58.320000000000007</v>
      </c>
      <c r="J4147" s="771">
        <f t="shared" si="241"/>
        <v>157.94</v>
      </c>
      <c r="K4147" s="887">
        <v>99.62</v>
      </c>
      <c r="L4147" s="772">
        <f t="shared" si="242"/>
        <v>1086.2199999999998</v>
      </c>
    </row>
    <row r="4148" spans="2:12" ht="15.75" x14ac:dyDescent="0.25">
      <c r="B4148" s="893" t="s">
        <v>321</v>
      </c>
      <c r="C4148" s="892" t="s">
        <v>539</v>
      </c>
      <c r="D4148" s="891">
        <v>43617</v>
      </c>
      <c r="E4148" s="890">
        <v>479.53</v>
      </c>
      <c r="F4148" s="889"/>
      <c r="G4148" s="888">
        <v>20</v>
      </c>
      <c r="H4148" s="887">
        <f t="shared" si="240"/>
        <v>2</v>
      </c>
      <c r="I4148" s="887">
        <v>-23.28</v>
      </c>
      <c r="J4148" s="771">
        <f t="shared" si="241"/>
        <v>66.53</v>
      </c>
      <c r="K4148" s="887">
        <v>43.25</v>
      </c>
      <c r="L4148" s="772">
        <f t="shared" si="242"/>
        <v>436.28</v>
      </c>
    </row>
    <row r="4149" spans="2:12" ht="15.75" x14ac:dyDescent="0.25">
      <c r="B4149" s="893" t="s">
        <v>321</v>
      </c>
      <c r="C4149" s="892" t="s">
        <v>539</v>
      </c>
      <c r="D4149" s="891">
        <v>43617</v>
      </c>
      <c r="E4149" s="890">
        <v>239.77</v>
      </c>
      <c r="F4149" s="889"/>
      <c r="G4149" s="888">
        <v>20</v>
      </c>
      <c r="H4149" s="887">
        <f t="shared" si="240"/>
        <v>2</v>
      </c>
      <c r="I4149" s="887">
        <v>-11.64</v>
      </c>
      <c r="J4149" s="771">
        <f t="shared" si="241"/>
        <v>33.260000000000005</v>
      </c>
      <c r="K4149" s="887">
        <v>21.62</v>
      </c>
      <c r="L4149" s="772">
        <f t="shared" si="242"/>
        <v>218.15</v>
      </c>
    </row>
    <row r="4150" spans="2:12" ht="15.75" x14ac:dyDescent="0.25">
      <c r="B4150" s="893" t="s">
        <v>321</v>
      </c>
      <c r="C4150" s="892" t="s">
        <v>539</v>
      </c>
      <c r="D4150" s="891">
        <v>43617</v>
      </c>
      <c r="E4150" s="890">
        <v>296.23</v>
      </c>
      <c r="F4150" s="889"/>
      <c r="G4150" s="888">
        <v>20</v>
      </c>
      <c r="H4150" s="887">
        <f t="shared" si="240"/>
        <v>2</v>
      </c>
      <c r="I4150" s="887">
        <v>-14.399999999999999</v>
      </c>
      <c r="J4150" s="771">
        <f t="shared" si="241"/>
        <v>39.619999999999997</v>
      </c>
      <c r="K4150" s="887">
        <v>25.22</v>
      </c>
      <c r="L4150" s="772">
        <f t="shared" si="242"/>
        <v>271.01</v>
      </c>
    </row>
    <row r="4151" spans="2:12" ht="15.75" x14ac:dyDescent="0.25">
      <c r="B4151" s="893" t="s">
        <v>321</v>
      </c>
      <c r="C4151" s="892" t="s">
        <v>539</v>
      </c>
      <c r="D4151" s="891">
        <v>43617</v>
      </c>
      <c r="E4151" s="890">
        <v>609.66</v>
      </c>
      <c r="F4151" s="889"/>
      <c r="G4151" s="888">
        <v>20</v>
      </c>
      <c r="H4151" s="887">
        <f t="shared" si="240"/>
        <v>2</v>
      </c>
      <c r="I4151" s="887">
        <v>-29.52</v>
      </c>
      <c r="J4151" s="771">
        <f t="shared" si="241"/>
        <v>86.26</v>
      </c>
      <c r="K4151" s="887">
        <v>56.74</v>
      </c>
      <c r="L4151" s="772">
        <f t="shared" si="242"/>
        <v>552.91999999999996</v>
      </c>
    </row>
    <row r="4152" spans="2:12" ht="15.75" x14ac:dyDescent="0.25">
      <c r="B4152" s="893" t="s">
        <v>321</v>
      </c>
      <c r="C4152" s="892" t="s">
        <v>539</v>
      </c>
      <c r="D4152" s="891">
        <v>43617</v>
      </c>
      <c r="E4152" s="890">
        <v>1875.41</v>
      </c>
      <c r="F4152" s="889"/>
      <c r="G4152" s="888">
        <v>20</v>
      </c>
      <c r="H4152" s="887">
        <f t="shared" si="240"/>
        <v>2</v>
      </c>
      <c r="I4152" s="887">
        <v>-91.68</v>
      </c>
      <c r="J4152" s="771">
        <f t="shared" si="241"/>
        <v>261.35000000000002</v>
      </c>
      <c r="K4152" s="887">
        <v>169.67</v>
      </c>
      <c r="L4152" s="772">
        <f t="shared" si="242"/>
        <v>1705.74</v>
      </c>
    </row>
    <row r="4153" spans="2:12" ht="15.75" x14ac:dyDescent="0.25">
      <c r="B4153" s="893" t="s">
        <v>321</v>
      </c>
      <c r="C4153" s="892" t="s">
        <v>539</v>
      </c>
      <c r="D4153" s="891">
        <v>43617</v>
      </c>
      <c r="E4153" s="890">
        <v>501.62</v>
      </c>
      <c r="F4153" s="889"/>
      <c r="G4153" s="888">
        <v>20</v>
      </c>
      <c r="H4153" s="887">
        <f t="shared" si="240"/>
        <v>2</v>
      </c>
      <c r="I4153" s="887">
        <v>-24.360000000000003</v>
      </c>
      <c r="J4153" s="771">
        <f t="shared" si="241"/>
        <v>64.98</v>
      </c>
      <c r="K4153" s="887">
        <v>40.619999999999997</v>
      </c>
      <c r="L4153" s="772">
        <f t="shared" si="242"/>
        <v>461</v>
      </c>
    </row>
    <row r="4154" spans="2:12" ht="15.75" x14ac:dyDescent="0.25">
      <c r="B4154" s="893" t="s">
        <v>321</v>
      </c>
      <c r="C4154" s="892" t="s">
        <v>539</v>
      </c>
      <c r="D4154" s="891">
        <v>43617</v>
      </c>
      <c r="E4154" s="890">
        <v>404.66</v>
      </c>
      <c r="F4154" s="889"/>
      <c r="G4154" s="888">
        <v>20</v>
      </c>
      <c r="H4154" s="887">
        <f t="shared" si="240"/>
        <v>2</v>
      </c>
      <c r="I4154" s="887">
        <v>-19.8</v>
      </c>
      <c r="J4154" s="771">
        <f t="shared" si="241"/>
        <v>55.59</v>
      </c>
      <c r="K4154" s="887">
        <v>35.79</v>
      </c>
      <c r="L4154" s="772">
        <f t="shared" si="242"/>
        <v>368.87</v>
      </c>
    </row>
    <row r="4155" spans="2:12" ht="15.75" x14ac:dyDescent="0.25">
      <c r="B4155" s="893" t="s">
        <v>321</v>
      </c>
      <c r="C4155" s="892" t="s">
        <v>539</v>
      </c>
      <c r="D4155" s="891">
        <v>43617</v>
      </c>
      <c r="E4155" s="890">
        <v>815.22</v>
      </c>
      <c r="F4155" s="889"/>
      <c r="G4155" s="888">
        <v>20</v>
      </c>
      <c r="H4155" s="887">
        <f t="shared" si="240"/>
        <v>2</v>
      </c>
      <c r="I4155" s="887">
        <v>-39.96</v>
      </c>
      <c r="J4155" s="771">
        <f t="shared" si="241"/>
        <v>112.16</v>
      </c>
      <c r="K4155" s="887">
        <v>72.2</v>
      </c>
      <c r="L4155" s="772">
        <f t="shared" si="242"/>
        <v>743.02</v>
      </c>
    </row>
    <row r="4156" spans="2:12" ht="15.75" x14ac:dyDescent="0.25">
      <c r="B4156" s="893" t="s">
        <v>321</v>
      </c>
      <c r="C4156" s="892" t="s">
        <v>539</v>
      </c>
      <c r="D4156" s="891">
        <v>43617</v>
      </c>
      <c r="E4156" s="890">
        <v>765.33</v>
      </c>
      <c r="F4156" s="889"/>
      <c r="G4156" s="888">
        <v>20</v>
      </c>
      <c r="H4156" s="887">
        <f t="shared" si="240"/>
        <v>2</v>
      </c>
      <c r="I4156" s="887">
        <v>-37.92</v>
      </c>
      <c r="J4156" s="771">
        <f t="shared" si="241"/>
        <v>98.710000000000008</v>
      </c>
      <c r="K4156" s="887">
        <v>60.79</v>
      </c>
      <c r="L4156" s="772">
        <f t="shared" si="242"/>
        <v>704.54000000000008</v>
      </c>
    </row>
    <row r="4157" spans="2:12" ht="15.75" x14ac:dyDescent="0.25">
      <c r="B4157" s="893" t="s">
        <v>321</v>
      </c>
      <c r="C4157" s="892" t="s">
        <v>539</v>
      </c>
      <c r="D4157" s="891">
        <v>43617</v>
      </c>
      <c r="E4157" s="890">
        <v>209.65</v>
      </c>
      <c r="F4157" s="889"/>
      <c r="G4157" s="888">
        <v>20</v>
      </c>
      <c r="H4157" s="887">
        <f t="shared" si="240"/>
        <v>2</v>
      </c>
      <c r="I4157" s="887">
        <v>-12.24</v>
      </c>
      <c r="J4157" s="771">
        <f t="shared" si="241"/>
        <v>-4.26</v>
      </c>
      <c r="K4157" s="887">
        <v>-16.5</v>
      </c>
      <c r="L4157" s="772">
        <f t="shared" si="242"/>
        <v>226.15</v>
      </c>
    </row>
    <row r="4158" spans="2:12" ht="15.75" x14ac:dyDescent="0.25">
      <c r="B4158" s="893" t="s">
        <v>321</v>
      </c>
      <c r="C4158" s="892" t="s">
        <v>539</v>
      </c>
      <c r="D4158" s="891">
        <v>43617</v>
      </c>
      <c r="E4158" s="890">
        <v>277.67</v>
      </c>
      <c r="F4158" s="889"/>
      <c r="G4158" s="888">
        <v>20</v>
      </c>
      <c r="H4158" s="887">
        <f t="shared" si="240"/>
        <v>2</v>
      </c>
      <c r="I4158" s="887">
        <v>-13.440000000000001</v>
      </c>
      <c r="J4158" s="771">
        <f t="shared" si="241"/>
        <v>34.72</v>
      </c>
      <c r="K4158" s="887">
        <v>21.28</v>
      </c>
      <c r="L4158" s="772">
        <f t="shared" si="242"/>
        <v>256.39</v>
      </c>
    </row>
    <row r="4159" spans="2:12" ht="15.75" x14ac:dyDescent="0.25">
      <c r="B4159" s="893" t="s">
        <v>321</v>
      </c>
      <c r="C4159" s="892" t="s">
        <v>539</v>
      </c>
      <c r="D4159" s="891">
        <v>43617</v>
      </c>
      <c r="E4159" s="890">
        <v>1537.49</v>
      </c>
      <c r="F4159" s="889"/>
      <c r="G4159" s="888">
        <v>20</v>
      </c>
      <c r="H4159" s="887">
        <f t="shared" si="240"/>
        <v>2</v>
      </c>
      <c r="I4159" s="887">
        <v>-74.760000000000005</v>
      </c>
      <c r="J4159" s="771">
        <f t="shared" si="241"/>
        <v>201.17000000000002</v>
      </c>
      <c r="K4159" s="887">
        <v>126.41</v>
      </c>
      <c r="L4159" s="772">
        <f t="shared" si="242"/>
        <v>1411.08</v>
      </c>
    </row>
    <row r="4160" spans="2:12" ht="15.75" x14ac:dyDescent="0.25">
      <c r="B4160" s="893" t="s">
        <v>321</v>
      </c>
      <c r="C4160" s="892" t="s">
        <v>539</v>
      </c>
      <c r="D4160" s="891">
        <v>43617</v>
      </c>
      <c r="E4160" s="890">
        <v>1096.96</v>
      </c>
      <c r="F4160" s="889"/>
      <c r="G4160" s="888">
        <v>20</v>
      </c>
      <c r="H4160" s="887">
        <f t="shared" si="240"/>
        <v>2</v>
      </c>
      <c r="I4160" s="887">
        <v>-53.400000000000006</v>
      </c>
      <c r="J4160" s="771">
        <f t="shared" si="241"/>
        <v>143.85000000000002</v>
      </c>
      <c r="K4160" s="887">
        <v>90.45</v>
      </c>
      <c r="L4160" s="772">
        <f t="shared" si="242"/>
        <v>1006.51</v>
      </c>
    </row>
    <row r="4161" spans="2:12" ht="15.75" x14ac:dyDescent="0.25">
      <c r="B4161" s="893" t="s">
        <v>321</v>
      </c>
      <c r="C4161" s="892" t="s">
        <v>539</v>
      </c>
      <c r="D4161" s="891">
        <v>43617</v>
      </c>
      <c r="E4161" s="890">
        <v>2905.54</v>
      </c>
      <c r="F4161" s="889"/>
      <c r="G4161" s="888">
        <v>20</v>
      </c>
      <c r="H4161" s="887">
        <f t="shared" si="240"/>
        <v>2</v>
      </c>
      <c r="I4161" s="887">
        <v>-141.96</v>
      </c>
      <c r="J4161" s="771">
        <f t="shared" si="241"/>
        <v>405.69000000000005</v>
      </c>
      <c r="K4161" s="887">
        <v>263.73</v>
      </c>
      <c r="L4161" s="772">
        <f t="shared" si="242"/>
        <v>2641.81</v>
      </c>
    </row>
    <row r="4162" spans="2:12" ht="15.75" x14ac:dyDescent="0.25">
      <c r="B4162" s="893" t="s">
        <v>321</v>
      </c>
      <c r="C4162" s="892" t="s">
        <v>539</v>
      </c>
      <c r="D4162" s="891">
        <v>43617</v>
      </c>
      <c r="E4162" s="890">
        <v>2688.08</v>
      </c>
      <c r="F4162" s="889"/>
      <c r="G4162" s="888">
        <v>20</v>
      </c>
      <c r="H4162" s="887">
        <f t="shared" si="240"/>
        <v>2</v>
      </c>
      <c r="I4162" s="887">
        <v>-131.28</v>
      </c>
      <c r="J4162" s="771">
        <f t="shared" si="241"/>
        <v>375.19</v>
      </c>
      <c r="K4162" s="887">
        <v>243.91</v>
      </c>
      <c r="L4162" s="772">
        <f t="shared" si="242"/>
        <v>2444.17</v>
      </c>
    </row>
    <row r="4163" spans="2:12" ht="15.75" x14ac:dyDescent="0.25">
      <c r="B4163" s="893" t="s">
        <v>321</v>
      </c>
      <c r="C4163" s="892" t="s">
        <v>539</v>
      </c>
      <c r="D4163" s="891">
        <v>43617</v>
      </c>
      <c r="E4163" s="890">
        <v>727.96</v>
      </c>
      <c r="F4163" s="889"/>
      <c r="G4163" s="888">
        <v>20</v>
      </c>
      <c r="H4163" s="887">
        <f t="shared" si="240"/>
        <v>2</v>
      </c>
      <c r="I4163" s="887">
        <v>-35.64</v>
      </c>
      <c r="J4163" s="771">
        <f t="shared" si="241"/>
        <v>100.7</v>
      </c>
      <c r="K4163" s="887">
        <v>65.06</v>
      </c>
      <c r="L4163" s="772">
        <f t="shared" si="242"/>
        <v>662.90000000000009</v>
      </c>
    </row>
    <row r="4164" spans="2:12" ht="15.75" x14ac:dyDescent="0.25">
      <c r="B4164" s="893" t="s">
        <v>321</v>
      </c>
      <c r="C4164" s="892" t="s">
        <v>539</v>
      </c>
      <c r="D4164" s="891">
        <v>43617</v>
      </c>
      <c r="E4164" s="890">
        <v>727.9</v>
      </c>
      <c r="F4164" s="889"/>
      <c r="G4164" s="888">
        <v>20</v>
      </c>
      <c r="H4164" s="887">
        <f t="shared" si="240"/>
        <v>2</v>
      </c>
      <c r="I4164" s="887">
        <v>-35.64</v>
      </c>
      <c r="J4164" s="771">
        <f t="shared" si="241"/>
        <v>100.7</v>
      </c>
      <c r="K4164" s="887">
        <v>65.06</v>
      </c>
      <c r="L4164" s="772">
        <f t="shared" si="242"/>
        <v>662.83999999999992</v>
      </c>
    </row>
    <row r="4165" spans="2:12" ht="15.75" x14ac:dyDescent="0.25">
      <c r="B4165" s="893" t="s">
        <v>321</v>
      </c>
      <c r="C4165" s="892" t="s">
        <v>539</v>
      </c>
      <c r="D4165" s="891">
        <v>43617</v>
      </c>
      <c r="E4165" s="890">
        <v>6202.56</v>
      </c>
      <c r="F4165" s="889"/>
      <c r="G4165" s="888">
        <v>20</v>
      </c>
      <c r="H4165" s="887">
        <f t="shared" si="240"/>
        <v>2</v>
      </c>
      <c r="I4165" s="887">
        <v>-304.32</v>
      </c>
      <c r="J4165" s="771">
        <f t="shared" si="241"/>
        <v>818.21</v>
      </c>
      <c r="K4165" s="887">
        <v>513.89</v>
      </c>
      <c r="L4165" s="772">
        <f t="shared" si="242"/>
        <v>5688.67</v>
      </c>
    </row>
    <row r="4166" spans="2:12" ht="15.75" x14ac:dyDescent="0.25">
      <c r="B4166" s="893" t="s">
        <v>321</v>
      </c>
      <c r="C4166" s="892" t="s">
        <v>539</v>
      </c>
      <c r="D4166" s="891">
        <v>43617</v>
      </c>
      <c r="E4166" s="890">
        <v>2215.2199999999998</v>
      </c>
      <c r="F4166" s="889"/>
      <c r="G4166" s="888">
        <v>20</v>
      </c>
      <c r="H4166" s="887">
        <f t="shared" si="240"/>
        <v>2</v>
      </c>
      <c r="I4166" s="887">
        <v>-108.72</v>
      </c>
      <c r="J4166" s="771">
        <f t="shared" si="241"/>
        <v>292.31</v>
      </c>
      <c r="K4166" s="887">
        <v>183.59</v>
      </c>
      <c r="L4166" s="772">
        <f t="shared" si="242"/>
        <v>2031.6299999999999</v>
      </c>
    </row>
    <row r="4167" spans="2:12" ht="15.75" x14ac:dyDescent="0.25">
      <c r="B4167" s="893" t="s">
        <v>321</v>
      </c>
      <c r="C4167" s="892" t="s">
        <v>539</v>
      </c>
      <c r="D4167" s="891">
        <v>43617</v>
      </c>
      <c r="E4167" s="890">
        <v>362.82</v>
      </c>
      <c r="F4167" s="889"/>
      <c r="G4167" s="888">
        <v>20</v>
      </c>
      <c r="H4167" s="887">
        <f t="shared" si="240"/>
        <v>2</v>
      </c>
      <c r="I4167" s="887">
        <v>-17.64</v>
      </c>
      <c r="J4167" s="771">
        <f t="shared" si="241"/>
        <v>48.55</v>
      </c>
      <c r="K4167" s="887">
        <v>30.91</v>
      </c>
      <c r="L4167" s="772">
        <f t="shared" si="242"/>
        <v>331.90999999999997</v>
      </c>
    </row>
    <row r="4168" spans="2:12" ht="15.75" x14ac:dyDescent="0.25">
      <c r="B4168" s="893" t="s">
        <v>321</v>
      </c>
      <c r="C4168" s="892" t="s">
        <v>539</v>
      </c>
      <c r="D4168" s="891">
        <v>43617</v>
      </c>
      <c r="E4168" s="890">
        <v>17588.95</v>
      </c>
      <c r="F4168" s="889"/>
      <c r="G4168" s="888">
        <v>20</v>
      </c>
      <c r="H4168" s="887">
        <f t="shared" ref="H4168:H4231" si="243">IF(E4168&lt;&gt;"",IF((TestEOY-D4168)/365&gt;G4168,G4168,ROUNDUP(((TestEOY-D4168)/365),0)),"")</f>
        <v>2</v>
      </c>
      <c r="I4168" s="887">
        <v>-795</v>
      </c>
      <c r="J4168" s="771">
        <f t="shared" ref="J4168:J4231" si="244">K4168-I4168</f>
        <v>3347</v>
      </c>
      <c r="K4168" s="887">
        <v>2552</v>
      </c>
      <c r="L4168" s="772">
        <f t="shared" ref="L4168:L4231" si="245">IFERROR(IF(K4168&gt;E4168,0,(+E4168-K4168))-F4168,"")</f>
        <v>15036.95</v>
      </c>
    </row>
    <row r="4169" spans="2:12" ht="15.75" x14ac:dyDescent="0.25">
      <c r="B4169" s="893" t="s">
        <v>321</v>
      </c>
      <c r="C4169" s="892" t="s">
        <v>539</v>
      </c>
      <c r="D4169" s="891">
        <v>43617</v>
      </c>
      <c r="E4169" s="890">
        <v>978.15</v>
      </c>
      <c r="F4169" s="889"/>
      <c r="G4169" s="888">
        <v>20</v>
      </c>
      <c r="H4169" s="887">
        <f t="shared" si="243"/>
        <v>2</v>
      </c>
      <c r="I4169" s="887">
        <v>-48</v>
      </c>
      <c r="J4169" s="771">
        <f t="shared" si="244"/>
        <v>128.24</v>
      </c>
      <c r="K4169" s="887">
        <v>80.239999999999995</v>
      </c>
      <c r="L4169" s="772">
        <f t="shared" si="245"/>
        <v>897.91</v>
      </c>
    </row>
    <row r="4170" spans="2:12" ht="15.75" x14ac:dyDescent="0.25">
      <c r="B4170" s="893" t="s">
        <v>321</v>
      </c>
      <c r="C4170" s="892" t="s">
        <v>539</v>
      </c>
      <c r="D4170" s="891">
        <v>43617</v>
      </c>
      <c r="E4170" s="890">
        <v>263.83</v>
      </c>
      <c r="F4170" s="889"/>
      <c r="G4170" s="888">
        <v>20</v>
      </c>
      <c r="H4170" s="887">
        <f t="shared" si="243"/>
        <v>2</v>
      </c>
      <c r="I4170" s="887">
        <v>-12.84</v>
      </c>
      <c r="J4170" s="771">
        <f t="shared" si="244"/>
        <v>37.590000000000003</v>
      </c>
      <c r="K4170" s="887">
        <v>24.75</v>
      </c>
      <c r="L4170" s="772">
        <f t="shared" si="245"/>
        <v>239.07999999999998</v>
      </c>
    </row>
    <row r="4171" spans="2:12" ht="15.75" x14ac:dyDescent="0.25">
      <c r="B4171" s="893" t="s">
        <v>321</v>
      </c>
      <c r="C4171" s="892" t="s">
        <v>539</v>
      </c>
      <c r="D4171" s="891">
        <v>43617</v>
      </c>
      <c r="E4171" s="890">
        <v>248.18</v>
      </c>
      <c r="F4171" s="889"/>
      <c r="G4171" s="888">
        <v>20</v>
      </c>
      <c r="H4171" s="887">
        <f t="shared" si="243"/>
        <v>2</v>
      </c>
      <c r="I4171" s="887">
        <v>-12</v>
      </c>
      <c r="J4171" s="771">
        <f t="shared" si="244"/>
        <v>33.019999999999996</v>
      </c>
      <c r="K4171" s="887">
        <v>21.02</v>
      </c>
      <c r="L4171" s="772">
        <f t="shared" si="245"/>
        <v>227.16</v>
      </c>
    </row>
    <row r="4172" spans="2:12" ht="15.75" x14ac:dyDescent="0.25">
      <c r="B4172" s="893" t="s">
        <v>321</v>
      </c>
      <c r="C4172" s="892" t="s">
        <v>539</v>
      </c>
      <c r="D4172" s="891">
        <v>43617</v>
      </c>
      <c r="E4172" s="890">
        <v>310.39</v>
      </c>
      <c r="F4172" s="889"/>
      <c r="G4172" s="888">
        <v>20</v>
      </c>
      <c r="H4172" s="887">
        <f t="shared" si="243"/>
        <v>2</v>
      </c>
      <c r="I4172" s="887">
        <v>-15</v>
      </c>
      <c r="J4172" s="771">
        <f t="shared" si="244"/>
        <v>41.269999999999996</v>
      </c>
      <c r="K4172" s="887">
        <v>26.27</v>
      </c>
      <c r="L4172" s="772">
        <f t="shared" si="245"/>
        <v>284.12</v>
      </c>
    </row>
    <row r="4173" spans="2:12" ht="15.75" x14ac:dyDescent="0.25">
      <c r="B4173" s="893" t="s">
        <v>321</v>
      </c>
      <c r="C4173" s="892" t="s">
        <v>539</v>
      </c>
      <c r="D4173" s="891">
        <v>43617</v>
      </c>
      <c r="E4173" s="890">
        <v>1060.48</v>
      </c>
      <c r="F4173" s="889"/>
      <c r="G4173" s="888">
        <v>20</v>
      </c>
      <c r="H4173" s="887">
        <f t="shared" si="243"/>
        <v>2</v>
      </c>
      <c r="I4173" s="887">
        <v>-53.400000000000006</v>
      </c>
      <c r="J4173" s="771">
        <f t="shared" si="244"/>
        <v>120.87</v>
      </c>
      <c r="K4173" s="887">
        <v>67.47</v>
      </c>
      <c r="L4173" s="772">
        <f t="shared" si="245"/>
        <v>993.01</v>
      </c>
    </row>
    <row r="4174" spans="2:12" ht="15.75" x14ac:dyDescent="0.25">
      <c r="B4174" s="893" t="s">
        <v>321</v>
      </c>
      <c r="C4174" s="892" t="s">
        <v>539</v>
      </c>
      <c r="D4174" s="891">
        <v>43617</v>
      </c>
      <c r="E4174" s="890">
        <v>370.4</v>
      </c>
      <c r="F4174" s="889"/>
      <c r="G4174" s="888">
        <v>20</v>
      </c>
      <c r="H4174" s="887">
        <f t="shared" si="243"/>
        <v>2</v>
      </c>
      <c r="I4174" s="887">
        <v>-18</v>
      </c>
      <c r="J4174" s="771">
        <f t="shared" si="244"/>
        <v>48.15</v>
      </c>
      <c r="K4174" s="887">
        <v>30.15</v>
      </c>
      <c r="L4174" s="772">
        <f t="shared" si="245"/>
        <v>340.25</v>
      </c>
    </row>
    <row r="4175" spans="2:12" ht="15.75" x14ac:dyDescent="0.25">
      <c r="B4175" s="893" t="s">
        <v>321</v>
      </c>
      <c r="C4175" s="892" t="s">
        <v>539</v>
      </c>
      <c r="D4175" s="891">
        <v>43617</v>
      </c>
      <c r="E4175" s="890">
        <v>324.49</v>
      </c>
      <c r="F4175" s="889"/>
      <c r="G4175" s="888">
        <v>20</v>
      </c>
      <c r="H4175" s="887">
        <f t="shared" si="243"/>
        <v>2</v>
      </c>
      <c r="I4175" s="887">
        <v>-15.72</v>
      </c>
      <c r="J4175" s="771">
        <f t="shared" si="244"/>
        <v>40.61</v>
      </c>
      <c r="K4175" s="887">
        <v>24.89</v>
      </c>
      <c r="L4175" s="772">
        <f t="shared" si="245"/>
        <v>299.60000000000002</v>
      </c>
    </row>
    <row r="4176" spans="2:12" ht="15.75" x14ac:dyDescent="0.25">
      <c r="B4176" s="893" t="s">
        <v>321</v>
      </c>
      <c r="C4176" s="892" t="s">
        <v>539</v>
      </c>
      <c r="D4176" s="891">
        <v>43617</v>
      </c>
      <c r="E4176" s="890">
        <v>312.64999999999998</v>
      </c>
      <c r="F4176" s="889"/>
      <c r="G4176" s="888">
        <v>20</v>
      </c>
      <c r="H4176" s="887">
        <f t="shared" si="243"/>
        <v>2</v>
      </c>
      <c r="I4176" s="887">
        <v>-15.120000000000001</v>
      </c>
      <c r="J4176" s="771">
        <f t="shared" si="244"/>
        <v>44.18</v>
      </c>
      <c r="K4176" s="887">
        <v>29.06</v>
      </c>
      <c r="L4176" s="772">
        <f t="shared" si="245"/>
        <v>283.58999999999997</v>
      </c>
    </row>
    <row r="4177" spans="2:12" ht="15.75" x14ac:dyDescent="0.25">
      <c r="B4177" s="893" t="s">
        <v>321</v>
      </c>
      <c r="C4177" s="892" t="s">
        <v>539</v>
      </c>
      <c r="D4177" s="891">
        <v>43617</v>
      </c>
      <c r="E4177" s="890">
        <v>341.83</v>
      </c>
      <c r="F4177" s="889"/>
      <c r="G4177" s="888">
        <v>20</v>
      </c>
      <c r="H4177" s="887">
        <f t="shared" si="243"/>
        <v>2</v>
      </c>
      <c r="I4177" s="887">
        <v>-16.560000000000002</v>
      </c>
      <c r="J4177" s="771">
        <f t="shared" si="244"/>
        <v>44.17</v>
      </c>
      <c r="K4177" s="887">
        <v>27.61</v>
      </c>
      <c r="L4177" s="772">
        <f t="shared" si="245"/>
        <v>314.21999999999997</v>
      </c>
    </row>
    <row r="4178" spans="2:12" ht="15.75" x14ac:dyDescent="0.25">
      <c r="B4178" s="893" t="s">
        <v>321</v>
      </c>
      <c r="C4178" s="892" t="s">
        <v>539</v>
      </c>
      <c r="D4178" s="891">
        <v>43617</v>
      </c>
      <c r="E4178" s="890">
        <v>265.35000000000002</v>
      </c>
      <c r="F4178" s="889"/>
      <c r="G4178" s="888">
        <v>20</v>
      </c>
      <c r="H4178" s="887">
        <f t="shared" si="243"/>
        <v>2</v>
      </c>
      <c r="I4178" s="887">
        <v>-12.84</v>
      </c>
      <c r="J4178" s="771">
        <f t="shared" si="244"/>
        <v>37.489999999999995</v>
      </c>
      <c r="K4178" s="887">
        <v>24.65</v>
      </c>
      <c r="L4178" s="772">
        <f t="shared" si="245"/>
        <v>240.70000000000002</v>
      </c>
    </row>
    <row r="4179" spans="2:12" ht="15.75" x14ac:dyDescent="0.25">
      <c r="B4179" s="893" t="s">
        <v>321</v>
      </c>
      <c r="C4179" s="892" t="s">
        <v>539</v>
      </c>
      <c r="D4179" s="891">
        <v>43617</v>
      </c>
      <c r="E4179" s="890">
        <v>265.35000000000002</v>
      </c>
      <c r="F4179" s="889"/>
      <c r="G4179" s="888">
        <v>20</v>
      </c>
      <c r="H4179" s="887">
        <f t="shared" si="243"/>
        <v>2</v>
      </c>
      <c r="I4179" s="887">
        <v>-12.84</v>
      </c>
      <c r="J4179" s="771">
        <f t="shared" si="244"/>
        <v>37.489999999999995</v>
      </c>
      <c r="K4179" s="887">
        <v>24.65</v>
      </c>
      <c r="L4179" s="772">
        <f t="shared" si="245"/>
        <v>240.70000000000002</v>
      </c>
    </row>
    <row r="4180" spans="2:12" ht="15.75" x14ac:dyDescent="0.25">
      <c r="B4180" s="893" t="s">
        <v>321</v>
      </c>
      <c r="C4180" s="892" t="s">
        <v>1321</v>
      </c>
      <c r="D4180" s="891">
        <v>43453</v>
      </c>
      <c r="E4180" s="890">
        <v>623.87</v>
      </c>
      <c r="F4180" s="889"/>
      <c r="G4180" s="888">
        <v>20</v>
      </c>
      <c r="H4180" s="887">
        <f t="shared" si="243"/>
        <v>3</v>
      </c>
      <c r="I4180" s="887">
        <v>-30.240000000000002</v>
      </c>
      <c r="J4180" s="771">
        <f t="shared" si="244"/>
        <v>73.080000000000013</v>
      </c>
      <c r="K4180" s="887">
        <v>42.84</v>
      </c>
      <c r="L4180" s="772">
        <f t="shared" si="245"/>
        <v>581.03</v>
      </c>
    </row>
    <row r="4181" spans="2:12" ht="15.75" x14ac:dyDescent="0.25">
      <c r="B4181" s="893" t="s">
        <v>321</v>
      </c>
      <c r="C4181" s="892" t="s">
        <v>540</v>
      </c>
      <c r="D4181" s="891">
        <v>43709</v>
      </c>
      <c r="E4181" s="890">
        <v>216.11</v>
      </c>
      <c r="F4181" s="889"/>
      <c r="G4181" s="888">
        <v>20</v>
      </c>
      <c r="H4181" s="887">
        <f t="shared" si="243"/>
        <v>2</v>
      </c>
      <c r="I4181" s="887">
        <v>-10.44</v>
      </c>
      <c r="J4181" s="771">
        <f t="shared" si="244"/>
        <v>24.36</v>
      </c>
      <c r="K4181" s="887">
        <v>13.92</v>
      </c>
      <c r="L4181" s="772">
        <f t="shared" si="245"/>
        <v>202.19000000000003</v>
      </c>
    </row>
    <row r="4182" spans="2:12" ht="15.75" x14ac:dyDescent="0.25">
      <c r="B4182" s="893" t="s">
        <v>321</v>
      </c>
      <c r="C4182" s="892" t="s">
        <v>540</v>
      </c>
      <c r="D4182" s="891">
        <v>43709</v>
      </c>
      <c r="E4182" s="890">
        <v>357.8</v>
      </c>
      <c r="F4182" s="889"/>
      <c r="G4182" s="888">
        <v>20</v>
      </c>
      <c r="H4182" s="887">
        <f t="shared" si="243"/>
        <v>2</v>
      </c>
      <c r="I4182" s="887">
        <v>-17.399999999999999</v>
      </c>
      <c r="J4182" s="771">
        <f t="shared" si="244"/>
        <v>43.56</v>
      </c>
      <c r="K4182" s="887">
        <v>26.16</v>
      </c>
      <c r="L4182" s="772">
        <f t="shared" si="245"/>
        <v>331.64</v>
      </c>
    </row>
    <row r="4183" spans="2:12" ht="15.75" x14ac:dyDescent="0.25">
      <c r="B4183" s="893" t="s">
        <v>321</v>
      </c>
      <c r="C4183" s="892" t="s">
        <v>540</v>
      </c>
      <c r="D4183" s="891">
        <v>43709</v>
      </c>
      <c r="E4183" s="890">
        <v>312.5</v>
      </c>
      <c r="F4183" s="889"/>
      <c r="G4183" s="888">
        <v>20</v>
      </c>
      <c r="H4183" s="887">
        <f t="shared" si="243"/>
        <v>2</v>
      </c>
      <c r="I4183" s="887">
        <v>-15.24</v>
      </c>
      <c r="J4183" s="771">
        <f t="shared" si="244"/>
        <v>35.68</v>
      </c>
      <c r="K4183" s="887">
        <v>20.440000000000001</v>
      </c>
      <c r="L4183" s="772">
        <f t="shared" si="245"/>
        <v>292.06</v>
      </c>
    </row>
    <row r="4184" spans="2:12" ht="15.75" x14ac:dyDescent="0.25">
      <c r="B4184" s="893" t="s">
        <v>321</v>
      </c>
      <c r="C4184" s="892" t="s">
        <v>540</v>
      </c>
      <c r="D4184" s="891">
        <v>43709</v>
      </c>
      <c r="E4184" s="890">
        <v>568.41</v>
      </c>
      <c r="F4184" s="889"/>
      <c r="G4184" s="888">
        <v>20</v>
      </c>
      <c r="H4184" s="887">
        <f t="shared" si="243"/>
        <v>2</v>
      </c>
      <c r="I4184" s="887">
        <v>-27.6</v>
      </c>
      <c r="J4184" s="771">
        <f t="shared" si="244"/>
        <v>64.400000000000006</v>
      </c>
      <c r="K4184" s="887">
        <v>36.799999999999997</v>
      </c>
      <c r="L4184" s="772">
        <f t="shared" si="245"/>
        <v>531.61</v>
      </c>
    </row>
    <row r="4185" spans="2:12" ht="15.75" x14ac:dyDescent="0.25">
      <c r="B4185" s="893" t="s">
        <v>321</v>
      </c>
      <c r="C4185" s="892" t="s">
        <v>540</v>
      </c>
      <c r="D4185" s="891">
        <v>43709</v>
      </c>
      <c r="E4185" s="890">
        <v>6081.56</v>
      </c>
      <c r="F4185" s="889"/>
      <c r="G4185" s="888">
        <v>20</v>
      </c>
      <c r="H4185" s="887">
        <f t="shared" si="243"/>
        <v>2</v>
      </c>
      <c r="I4185" s="887">
        <v>-300</v>
      </c>
      <c r="J4185" s="771">
        <f t="shared" si="244"/>
        <v>724.71</v>
      </c>
      <c r="K4185" s="887">
        <v>424.71</v>
      </c>
      <c r="L4185" s="772">
        <f t="shared" si="245"/>
        <v>5656.85</v>
      </c>
    </row>
    <row r="4186" spans="2:12" ht="15.75" x14ac:dyDescent="0.25">
      <c r="B4186" s="893" t="s">
        <v>321</v>
      </c>
      <c r="C4186" s="892" t="s">
        <v>540</v>
      </c>
      <c r="D4186" s="891">
        <v>43709</v>
      </c>
      <c r="E4186" s="890">
        <v>108.74</v>
      </c>
      <c r="F4186" s="889"/>
      <c r="G4186" s="888">
        <v>20</v>
      </c>
      <c r="H4186" s="887">
        <f t="shared" si="243"/>
        <v>2</v>
      </c>
      <c r="I4186" s="887">
        <v>-5.28</v>
      </c>
      <c r="J4186" s="771">
        <f t="shared" si="244"/>
        <v>12.32</v>
      </c>
      <c r="K4186" s="887">
        <v>7.04</v>
      </c>
      <c r="L4186" s="772">
        <f t="shared" si="245"/>
        <v>101.69999999999999</v>
      </c>
    </row>
    <row r="4187" spans="2:12" ht="15.75" x14ac:dyDescent="0.25">
      <c r="B4187" s="893" t="s">
        <v>321</v>
      </c>
      <c r="C4187" s="892" t="s">
        <v>540</v>
      </c>
      <c r="D4187" s="891">
        <v>43709</v>
      </c>
      <c r="E4187" s="890">
        <v>262.36</v>
      </c>
      <c r="F4187" s="889"/>
      <c r="G4187" s="888">
        <v>20</v>
      </c>
      <c r="H4187" s="887">
        <f t="shared" si="243"/>
        <v>2</v>
      </c>
      <c r="I4187" s="887">
        <v>-12.72</v>
      </c>
      <c r="J4187" s="771">
        <f t="shared" si="244"/>
        <v>31.82</v>
      </c>
      <c r="K4187" s="887">
        <v>19.100000000000001</v>
      </c>
      <c r="L4187" s="772">
        <f t="shared" si="245"/>
        <v>243.26000000000002</v>
      </c>
    </row>
    <row r="4188" spans="2:12" ht="15.75" x14ac:dyDescent="0.25">
      <c r="B4188" s="893" t="s">
        <v>321</v>
      </c>
      <c r="C4188" s="892" t="s">
        <v>539</v>
      </c>
      <c r="D4188" s="891">
        <v>43709</v>
      </c>
      <c r="E4188" s="890">
        <v>460.29</v>
      </c>
      <c r="F4188" s="889"/>
      <c r="G4188" s="888">
        <v>20</v>
      </c>
      <c r="H4188" s="887">
        <f t="shared" si="243"/>
        <v>2</v>
      </c>
      <c r="I4188" s="887">
        <v>-22.44</v>
      </c>
      <c r="J4188" s="771">
        <f t="shared" si="244"/>
        <v>52.53</v>
      </c>
      <c r="K4188" s="887">
        <v>30.09</v>
      </c>
      <c r="L4188" s="772">
        <f t="shared" si="245"/>
        <v>430.20000000000005</v>
      </c>
    </row>
    <row r="4189" spans="2:12" ht="15.75" x14ac:dyDescent="0.25">
      <c r="B4189" s="893" t="s">
        <v>321</v>
      </c>
      <c r="C4189" s="892" t="s">
        <v>540</v>
      </c>
      <c r="D4189" s="891">
        <v>43709</v>
      </c>
      <c r="E4189" s="890">
        <v>291.32</v>
      </c>
      <c r="F4189" s="889"/>
      <c r="G4189" s="888">
        <v>20</v>
      </c>
      <c r="H4189" s="887">
        <f t="shared" si="243"/>
        <v>2</v>
      </c>
      <c r="I4189" s="887">
        <v>-14.399999999999999</v>
      </c>
      <c r="J4189" s="771">
        <f t="shared" si="244"/>
        <v>36.019999999999996</v>
      </c>
      <c r="K4189" s="887">
        <v>21.62</v>
      </c>
      <c r="L4189" s="772">
        <f t="shared" si="245"/>
        <v>269.7</v>
      </c>
    </row>
    <row r="4190" spans="2:12" ht="15.75" x14ac:dyDescent="0.25">
      <c r="B4190" s="893" t="s">
        <v>321</v>
      </c>
      <c r="C4190" s="892" t="s">
        <v>540</v>
      </c>
      <c r="D4190" s="891">
        <v>43709</v>
      </c>
      <c r="E4190" s="890">
        <v>5842.22</v>
      </c>
      <c r="F4190" s="889"/>
      <c r="G4190" s="888">
        <v>20</v>
      </c>
      <c r="H4190" s="887">
        <f t="shared" si="243"/>
        <v>2</v>
      </c>
      <c r="I4190" s="887">
        <v>-292.92</v>
      </c>
      <c r="J4190" s="771">
        <f t="shared" si="244"/>
        <v>686.23</v>
      </c>
      <c r="K4190" s="887">
        <v>393.31</v>
      </c>
      <c r="L4190" s="772">
        <f t="shared" si="245"/>
        <v>5448.91</v>
      </c>
    </row>
    <row r="4191" spans="2:12" ht="15.75" x14ac:dyDescent="0.25">
      <c r="B4191" s="893" t="s">
        <v>321</v>
      </c>
      <c r="C4191" s="892" t="s">
        <v>540</v>
      </c>
      <c r="D4191" s="891">
        <v>43709</v>
      </c>
      <c r="E4191" s="890">
        <v>337.04</v>
      </c>
      <c r="F4191" s="889"/>
      <c r="G4191" s="888">
        <v>20</v>
      </c>
      <c r="H4191" s="887">
        <f t="shared" si="243"/>
        <v>2</v>
      </c>
      <c r="I4191" s="887">
        <v>-16.32</v>
      </c>
      <c r="J4191" s="771">
        <f t="shared" si="244"/>
        <v>38.08</v>
      </c>
      <c r="K4191" s="887">
        <v>21.76</v>
      </c>
      <c r="L4191" s="772">
        <f t="shared" si="245"/>
        <v>315.28000000000003</v>
      </c>
    </row>
    <row r="4192" spans="2:12" ht="15.75" x14ac:dyDescent="0.25">
      <c r="B4192" s="893" t="s">
        <v>321</v>
      </c>
      <c r="C4192" s="892" t="s">
        <v>540</v>
      </c>
      <c r="D4192" s="891">
        <v>43709</v>
      </c>
      <c r="E4192" s="890">
        <v>411.12</v>
      </c>
      <c r="F4192" s="889"/>
      <c r="G4192" s="888">
        <v>20</v>
      </c>
      <c r="H4192" s="887">
        <f t="shared" si="243"/>
        <v>2</v>
      </c>
      <c r="I4192" s="887">
        <v>-19.920000000000002</v>
      </c>
      <c r="J4192" s="771">
        <f t="shared" si="244"/>
        <v>46.480000000000004</v>
      </c>
      <c r="K4192" s="887">
        <v>26.56</v>
      </c>
      <c r="L4192" s="772">
        <f t="shared" si="245"/>
        <v>384.56</v>
      </c>
    </row>
    <row r="4193" spans="2:12" ht="15.75" x14ac:dyDescent="0.25">
      <c r="B4193" s="893" t="s">
        <v>321</v>
      </c>
      <c r="C4193" s="892" t="s">
        <v>540</v>
      </c>
      <c r="D4193" s="891">
        <v>43709</v>
      </c>
      <c r="E4193" s="890">
        <v>3168.58</v>
      </c>
      <c r="F4193" s="889"/>
      <c r="G4193" s="888">
        <v>20</v>
      </c>
      <c r="H4193" s="887">
        <f t="shared" si="243"/>
        <v>2</v>
      </c>
      <c r="I4193" s="887">
        <v>-158.64000000000001</v>
      </c>
      <c r="J4193" s="771">
        <f t="shared" si="244"/>
        <v>375.96000000000004</v>
      </c>
      <c r="K4193" s="887">
        <v>217.32</v>
      </c>
      <c r="L4193" s="772">
        <f t="shared" si="245"/>
        <v>2951.2599999999998</v>
      </c>
    </row>
    <row r="4194" spans="2:12" ht="15.75" x14ac:dyDescent="0.25">
      <c r="B4194" s="893" t="s">
        <v>321</v>
      </c>
      <c r="C4194" s="892" t="s">
        <v>540</v>
      </c>
      <c r="D4194" s="891">
        <v>43709</v>
      </c>
      <c r="E4194" s="890">
        <v>1049.9100000000001</v>
      </c>
      <c r="F4194" s="889"/>
      <c r="G4194" s="888">
        <v>20</v>
      </c>
      <c r="H4194" s="887">
        <f t="shared" si="243"/>
        <v>2</v>
      </c>
      <c r="I4194" s="887">
        <v>-51.240000000000009</v>
      </c>
      <c r="J4194" s="771">
        <f t="shared" si="244"/>
        <v>121.92000000000002</v>
      </c>
      <c r="K4194" s="887">
        <v>70.680000000000007</v>
      </c>
      <c r="L4194" s="772">
        <f t="shared" si="245"/>
        <v>979.23</v>
      </c>
    </row>
    <row r="4195" spans="2:12" ht="15.75" x14ac:dyDescent="0.25">
      <c r="B4195" s="893" t="s">
        <v>321</v>
      </c>
      <c r="C4195" s="892" t="s">
        <v>540</v>
      </c>
      <c r="D4195" s="891">
        <v>43709</v>
      </c>
      <c r="E4195" s="890">
        <v>388.4</v>
      </c>
      <c r="F4195" s="889"/>
      <c r="G4195" s="888">
        <v>20</v>
      </c>
      <c r="H4195" s="887">
        <f t="shared" si="243"/>
        <v>2</v>
      </c>
      <c r="I4195" s="887">
        <v>-18.84</v>
      </c>
      <c r="J4195" s="771">
        <f t="shared" si="244"/>
        <v>43.96</v>
      </c>
      <c r="K4195" s="887">
        <v>25.12</v>
      </c>
      <c r="L4195" s="772">
        <f t="shared" si="245"/>
        <v>363.28</v>
      </c>
    </row>
    <row r="4196" spans="2:12" ht="15.75" x14ac:dyDescent="0.25">
      <c r="B4196" s="893" t="s">
        <v>321</v>
      </c>
      <c r="C4196" s="892" t="s">
        <v>540</v>
      </c>
      <c r="D4196" s="891">
        <v>43709</v>
      </c>
      <c r="E4196" s="890">
        <v>565.89</v>
      </c>
      <c r="F4196" s="889"/>
      <c r="G4196" s="888">
        <v>20</v>
      </c>
      <c r="H4196" s="887">
        <f t="shared" si="243"/>
        <v>2</v>
      </c>
      <c r="I4196" s="887">
        <v>-27.48</v>
      </c>
      <c r="J4196" s="771">
        <f t="shared" si="244"/>
        <v>64.12</v>
      </c>
      <c r="K4196" s="887">
        <v>36.64</v>
      </c>
      <c r="L4196" s="772">
        <f t="shared" si="245"/>
        <v>529.25</v>
      </c>
    </row>
    <row r="4197" spans="2:12" ht="15.75" x14ac:dyDescent="0.25">
      <c r="B4197" s="893" t="s">
        <v>321</v>
      </c>
      <c r="C4197" s="892" t="s">
        <v>540</v>
      </c>
      <c r="D4197" s="891">
        <v>43709</v>
      </c>
      <c r="E4197" s="890">
        <v>1132.67</v>
      </c>
      <c r="F4197" s="889"/>
      <c r="G4197" s="888">
        <v>20</v>
      </c>
      <c r="H4197" s="887">
        <f t="shared" si="243"/>
        <v>2</v>
      </c>
      <c r="I4197" s="887">
        <v>-55.2</v>
      </c>
      <c r="J4197" s="771">
        <f t="shared" si="244"/>
        <v>131.87</v>
      </c>
      <c r="K4197" s="887">
        <v>76.67</v>
      </c>
      <c r="L4197" s="772">
        <f t="shared" si="245"/>
        <v>1056</v>
      </c>
    </row>
    <row r="4198" spans="2:12" ht="15.75" x14ac:dyDescent="0.25">
      <c r="B4198" s="893" t="s">
        <v>321</v>
      </c>
      <c r="C4198" s="892" t="s">
        <v>540</v>
      </c>
      <c r="D4198" s="891">
        <v>43709</v>
      </c>
      <c r="E4198" s="890">
        <v>2392.12</v>
      </c>
      <c r="F4198" s="889"/>
      <c r="G4198" s="888">
        <v>20</v>
      </c>
      <c r="H4198" s="887">
        <f t="shared" si="243"/>
        <v>2</v>
      </c>
      <c r="I4198" s="887">
        <v>-118.32</v>
      </c>
      <c r="J4198" s="771">
        <f t="shared" si="244"/>
        <v>278.75</v>
      </c>
      <c r="K4198" s="887">
        <v>160.43</v>
      </c>
      <c r="L4198" s="772">
        <f t="shared" si="245"/>
        <v>2231.69</v>
      </c>
    </row>
    <row r="4199" spans="2:12" ht="15.75" x14ac:dyDescent="0.25">
      <c r="B4199" s="893" t="s">
        <v>321</v>
      </c>
      <c r="C4199" s="892" t="s">
        <v>540</v>
      </c>
      <c r="D4199" s="891">
        <v>43709</v>
      </c>
      <c r="E4199" s="890">
        <v>7732.29</v>
      </c>
      <c r="F4199" s="889"/>
      <c r="G4199" s="888">
        <v>20</v>
      </c>
      <c r="H4199" s="887">
        <f t="shared" si="243"/>
        <v>2</v>
      </c>
      <c r="I4199" s="887">
        <v>-386.64</v>
      </c>
      <c r="J4199" s="771">
        <f t="shared" si="244"/>
        <v>928.28</v>
      </c>
      <c r="K4199" s="887">
        <v>541.64</v>
      </c>
      <c r="L4199" s="772">
        <f t="shared" si="245"/>
        <v>7190.65</v>
      </c>
    </row>
    <row r="4200" spans="2:12" ht="15.75" x14ac:dyDescent="0.25">
      <c r="B4200" s="893" t="s">
        <v>321</v>
      </c>
      <c r="C4200" s="892" t="s">
        <v>540</v>
      </c>
      <c r="D4200" s="891">
        <v>43709</v>
      </c>
      <c r="E4200" s="890">
        <v>1010.23</v>
      </c>
      <c r="F4200" s="889"/>
      <c r="G4200" s="888">
        <v>20</v>
      </c>
      <c r="H4200" s="887">
        <f t="shared" si="243"/>
        <v>2</v>
      </c>
      <c r="I4200" s="887">
        <v>-50.519999999999996</v>
      </c>
      <c r="J4200" s="771">
        <f t="shared" si="244"/>
        <v>120.52</v>
      </c>
      <c r="K4200" s="887">
        <v>70</v>
      </c>
      <c r="L4200" s="772">
        <f t="shared" si="245"/>
        <v>940.23</v>
      </c>
    </row>
    <row r="4201" spans="2:12" ht="15.75" x14ac:dyDescent="0.25">
      <c r="B4201" s="893" t="s">
        <v>321</v>
      </c>
      <c r="C4201" s="892" t="s">
        <v>540</v>
      </c>
      <c r="D4201" s="891">
        <v>43709</v>
      </c>
      <c r="E4201" s="890">
        <v>4335.68</v>
      </c>
      <c r="F4201" s="889"/>
      <c r="G4201" s="888">
        <v>20</v>
      </c>
      <c r="H4201" s="887">
        <f t="shared" si="243"/>
        <v>2</v>
      </c>
      <c r="I4201" s="887">
        <v>-216</v>
      </c>
      <c r="J4201" s="771">
        <f t="shared" si="244"/>
        <v>516.16000000000008</v>
      </c>
      <c r="K4201" s="887">
        <v>300.16000000000003</v>
      </c>
      <c r="L4201" s="772">
        <f t="shared" si="245"/>
        <v>4035.5200000000004</v>
      </c>
    </row>
    <row r="4202" spans="2:12" ht="15.75" x14ac:dyDescent="0.25">
      <c r="B4202" s="893" t="s">
        <v>321</v>
      </c>
      <c r="C4202" s="892" t="s">
        <v>540</v>
      </c>
      <c r="D4202" s="891">
        <v>43709</v>
      </c>
      <c r="E4202" s="890">
        <v>236.04</v>
      </c>
      <c r="F4202" s="889"/>
      <c r="G4202" s="888">
        <v>20</v>
      </c>
      <c r="H4202" s="887">
        <f t="shared" si="243"/>
        <v>2</v>
      </c>
      <c r="I4202" s="887">
        <v>-11.64</v>
      </c>
      <c r="J4202" s="771">
        <f t="shared" si="244"/>
        <v>27.94</v>
      </c>
      <c r="K4202" s="887">
        <v>16.3</v>
      </c>
      <c r="L4202" s="772">
        <f t="shared" si="245"/>
        <v>219.73999999999998</v>
      </c>
    </row>
    <row r="4203" spans="2:12" ht="15.75" x14ac:dyDescent="0.25">
      <c r="B4203" s="893" t="s">
        <v>321</v>
      </c>
      <c r="C4203" s="892" t="s">
        <v>540</v>
      </c>
      <c r="D4203" s="891">
        <v>43709</v>
      </c>
      <c r="E4203" s="890">
        <v>1242.74</v>
      </c>
      <c r="F4203" s="889"/>
      <c r="G4203" s="888">
        <v>20</v>
      </c>
      <c r="H4203" s="887">
        <f t="shared" si="243"/>
        <v>2</v>
      </c>
      <c r="I4203" s="887">
        <v>-61.92</v>
      </c>
      <c r="J4203" s="771">
        <f t="shared" si="244"/>
        <v>148.07</v>
      </c>
      <c r="K4203" s="887">
        <v>86.15</v>
      </c>
      <c r="L4203" s="772">
        <f t="shared" si="245"/>
        <v>1156.5899999999999</v>
      </c>
    </row>
    <row r="4204" spans="2:12" ht="15.75" x14ac:dyDescent="0.25">
      <c r="B4204" s="893" t="s">
        <v>321</v>
      </c>
      <c r="C4204" s="892" t="s">
        <v>539</v>
      </c>
      <c r="D4204" s="891">
        <v>43709</v>
      </c>
      <c r="E4204" s="890">
        <v>9287.4599999999991</v>
      </c>
      <c r="F4204" s="889"/>
      <c r="G4204" s="888">
        <v>20</v>
      </c>
      <c r="H4204" s="887">
        <f t="shared" si="243"/>
        <v>2</v>
      </c>
      <c r="I4204" s="887">
        <v>-434.28</v>
      </c>
      <c r="J4204" s="771">
        <f t="shared" si="244"/>
        <v>1627.03</v>
      </c>
      <c r="K4204" s="887">
        <v>1192.75</v>
      </c>
      <c r="L4204" s="772">
        <f t="shared" si="245"/>
        <v>8094.7099999999991</v>
      </c>
    </row>
    <row r="4205" spans="2:12" ht="15.75" x14ac:dyDescent="0.25">
      <c r="B4205" s="893" t="s">
        <v>321</v>
      </c>
      <c r="C4205" s="892" t="s">
        <v>540</v>
      </c>
      <c r="D4205" s="891">
        <v>43709</v>
      </c>
      <c r="E4205" s="890">
        <v>214.77</v>
      </c>
      <c r="F4205" s="889"/>
      <c r="G4205" s="888">
        <v>20</v>
      </c>
      <c r="H4205" s="887">
        <f t="shared" si="243"/>
        <v>2</v>
      </c>
      <c r="I4205" s="887">
        <v>-10.44</v>
      </c>
      <c r="J4205" s="771">
        <f t="shared" si="244"/>
        <v>24.36</v>
      </c>
      <c r="K4205" s="887">
        <v>13.92</v>
      </c>
      <c r="L4205" s="772">
        <f t="shared" si="245"/>
        <v>200.85000000000002</v>
      </c>
    </row>
    <row r="4206" spans="2:12" ht="15.75" x14ac:dyDescent="0.25">
      <c r="B4206" s="893" t="s">
        <v>321</v>
      </c>
      <c r="C4206" s="892" t="s">
        <v>540</v>
      </c>
      <c r="D4206" s="891">
        <v>43709</v>
      </c>
      <c r="E4206" s="890">
        <v>4248.26</v>
      </c>
      <c r="F4206" s="889"/>
      <c r="G4206" s="888">
        <v>20</v>
      </c>
      <c r="H4206" s="887">
        <f t="shared" si="243"/>
        <v>2</v>
      </c>
      <c r="I4206" s="887">
        <v>-212.16</v>
      </c>
      <c r="J4206" s="771">
        <f t="shared" si="244"/>
        <v>514.23</v>
      </c>
      <c r="K4206" s="887">
        <v>302.07</v>
      </c>
      <c r="L4206" s="772">
        <f t="shared" si="245"/>
        <v>3946.19</v>
      </c>
    </row>
    <row r="4207" spans="2:12" ht="15.75" x14ac:dyDescent="0.25">
      <c r="B4207" s="893" t="s">
        <v>321</v>
      </c>
      <c r="C4207" s="892" t="s">
        <v>540</v>
      </c>
      <c r="D4207" s="891">
        <v>43709</v>
      </c>
      <c r="E4207" s="890">
        <v>759.65</v>
      </c>
      <c r="F4207" s="889"/>
      <c r="G4207" s="888">
        <v>20</v>
      </c>
      <c r="H4207" s="887">
        <f t="shared" si="243"/>
        <v>2</v>
      </c>
      <c r="I4207" s="887">
        <v>-37.56</v>
      </c>
      <c r="J4207" s="771">
        <f t="shared" si="244"/>
        <v>89.580000000000013</v>
      </c>
      <c r="K4207" s="887">
        <v>52.02</v>
      </c>
      <c r="L4207" s="772">
        <f t="shared" si="245"/>
        <v>707.63</v>
      </c>
    </row>
    <row r="4208" spans="2:12" ht="15.75" x14ac:dyDescent="0.25">
      <c r="B4208" s="893" t="s">
        <v>321</v>
      </c>
      <c r="C4208" s="892" t="s">
        <v>540</v>
      </c>
      <c r="D4208" s="891">
        <v>43709</v>
      </c>
      <c r="E4208" s="890">
        <v>1062.1099999999999</v>
      </c>
      <c r="F4208" s="889"/>
      <c r="G4208" s="888">
        <v>20</v>
      </c>
      <c r="H4208" s="887">
        <f t="shared" si="243"/>
        <v>2</v>
      </c>
      <c r="I4208" s="887">
        <v>-51.599999999999994</v>
      </c>
      <c r="J4208" s="771">
        <f t="shared" si="244"/>
        <v>122.47999999999999</v>
      </c>
      <c r="K4208" s="887">
        <v>70.88</v>
      </c>
      <c r="L4208" s="772">
        <f t="shared" si="245"/>
        <v>991.2299999999999</v>
      </c>
    </row>
    <row r="4209" spans="2:12" ht="15.75" x14ac:dyDescent="0.25">
      <c r="B4209" s="893" t="s">
        <v>321</v>
      </c>
      <c r="C4209" s="892" t="s">
        <v>1322</v>
      </c>
      <c r="D4209" s="891">
        <v>43775</v>
      </c>
      <c r="E4209" s="890">
        <v>1252.56</v>
      </c>
      <c r="F4209" s="889"/>
      <c r="G4209" s="888">
        <v>20</v>
      </c>
      <c r="H4209" s="887">
        <f t="shared" si="243"/>
        <v>2</v>
      </c>
      <c r="I4209" s="887">
        <v>-60.720000000000006</v>
      </c>
      <c r="J4209" s="771">
        <f t="shared" si="244"/>
        <v>126.5</v>
      </c>
      <c r="K4209" s="887">
        <v>65.78</v>
      </c>
      <c r="L4209" s="772">
        <f t="shared" si="245"/>
        <v>1186.78</v>
      </c>
    </row>
    <row r="4210" spans="2:12" ht="15.75" x14ac:dyDescent="0.25">
      <c r="B4210" s="893" t="s">
        <v>321</v>
      </c>
      <c r="C4210" s="892" t="s">
        <v>540</v>
      </c>
      <c r="D4210" s="891">
        <v>43800</v>
      </c>
      <c r="E4210" s="890">
        <v>109.52</v>
      </c>
      <c r="F4210" s="889"/>
      <c r="G4210" s="888">
        <v>20</v>
      </c>
      <c r="H4210" s="887">
        <f t="shared" si="243"/>
        <v>2</v>
      </c>
      <c r="I4210" s="887">
        <v>-5.28</v>
      </c>
      <c r="J4210" s="771">
        <f t="shared" si="244"/>
        <v>11.440000000000001</v>
      </c>
      <c r="K4210" s="887">
        <v>6.16</v>
      </c>
      <c r="L4210" s="772">
        <f t="shared" si="245"/>
        <v>103.36</v>
      </c>
    </row>
    <row r="4211" spans="2:12" ht="15.75" x14ac:dyDescent="0.25">
      <c r="B4211" s="893" t="s">
        <v>321</v>
      </c>
      <c r="C4211" s="892" t="s">
        <v>540</v>
      </c>
      <c r="D4211" s="891">
        <v>43800</v>
      </c>
      <c r="E4211" s="890">
        <v>719.95</v>
      </c>
      <c r="F4211" s="889"/>
      <c r="G4211" s="888">
        <v>20</v>
      </c>
      <c r="H4211" s="887">
        <f t="shared" si="243"/>
        <v>2</v>
      </c>
      <c r="I4211" s="887">
        <v>-34.92</v>
      </c>
      <c r="J4211" s="771">
        <f t="shared" si="244"/>
        <v>75.7</v>
      </c>
      <c r="K4211" s="887">
        <v>40.78</v>
      </c>
      <c r="L4211" s="772">
        <f t="shared" si="245"/>
        <v>679.17000000000007</v>
      </c>
    </row>
    <row r="4212" spans="2:12" ht="15.75" x14ac:dyDescent="0.25">
      <c r="B4212" s="893" t="s">
        <v>321</v>
      </c>
      <c r="C4212" s="892" t="s">
        <v>540</v>
      </c>
      <c r="D4212" s="891">
        <v>43800</v>
      </c>
      <c r="E4212" s="890">
        <v>105.03</v>
      </c>
      <c r="F4212" s="889"/>
      <c r="G4212" s="888">
        <v>20</v>
      </c>
      <c r="H4212" s="887">
        <f t="shared" si="243"/>
        <v>2</v>
      </c>
      <c r="I4212" s="887">
        <v>-5.04</v>
      </c>
      <c r="J4212" s="771">
        <f t="shared" si="244"/>
        <v>10.5</v>
      </c>
      <c r="K4212" s="887">
        <v>5.46</v>
      </c>
      <c r="L4212" s="772">
        <f t="shared" si="245"/>
        <v>99.570000000000007</v>
      </c>
    </row>
    <row r="4213" spans="2:12" ht="15.75" x14ac:dyDescent="0.25">
      <c r="B4213" s="893" t="s">
        <v>321</v>
      </c>
      <c r="C4213" s="892" t="s">
        <v>540</v>
      </c>
      <c r="D4213" s="891">
        <v>43800</v>
      </c>
      <c r="E4213" s="890">
        <v>322.94</v>
      </c>
      <c r="F4213" s="889"/>
      <c r="G4213" s="888">
        <v>20</v>
      </c>
      <c r="H4213" s="887">
        <f t="shared" si="243"/>
        <v>2</v>
      </c>
      <c r="I4213" s="887">
        <v>-16.080000000000002</v>
      </c>
      <c r="J4213" s="771">
        <f t="shared" si="244"/>
        <v>36.86</v>
      </c>
      <c r="K4213" s="887">
        <v>20.78</v>
      </c>
      <c r="L4213" s="772">
        <f t="shared" si="245"/>
        <v>302.15999999999997</v>
      </c>
    </row>
    <row r="4214" spans="2:12" ht="15.75" x14ac:dyDescent="0.25">
      <c r="B4214" s="893" t="s">
        <v>321</v>
      </c>
      <c r="C4214" s="892" t="s">
        <v>540</v>
      </c>
      <c r="D4214" s="891">
        <v>43800</v>
      </c>
      <c r="E4214" s="890">
        <v>211.65</v>
      </c>
      <c r="F4214" s="889"/>
      <c r="G4214" s="888">
        <v>20</v>
      </c>
      <c r="H4214" s="887">
        <f t="shared" si="243"/>
        <v>2</v>
      </c>
      <c r="I4214" s="887">
        <v>-10.44</v>
      </c>
      <c r="J4214" s="771">
        <f t="shared" si="244"/>
        <v>22.85</v>
      </c>
      <c r="K4214" s="887">
        <v>12.41</v>
      </c>
      <c r="L4214" s="772">
        <f t="shared" si="245"/>
        <v>199.24</v>
      </c>
    </row>
    <row r="4215" spans="2:12" ht="15.75" x14ac:dyDescent="0.25">
      <c r="B4215" s="893" t="s">
        <v>321</v>
      </c>
      <c r="C4215" s="892" t="s">
        <v>540</v>
      </c>
      <c r="D4215" s="891">
        <v>43800</v>
      </c>
      <c r="E4215" s="890">
        <v>716.14</v>
      </c>
      <c r="F4215" s="889"/>
      <c r="G4215" s="888">
        <v>20</v>
      </c>
      <c r="H4215" s="887">
        <f t="shared" si="243"/>
        <v>2</v>
      </c>
      <c r="I4215" s="887">
        <v>-34.799999999999997</v>
      </c>
      <c r="J4215" s="771">
        <f t="shared" si="244"/>
        <v>73.69</v>
      </c>
      <c r="K4215" s="887">
        <v>38.89</v>
      </c>
      <c r="L4215" s="772">
        <f t="shared" si="245"/>
        <v>677.25</v>
      </c>
    </row>
    <row r="4216" spans="2:12" ht="15.75" x14ac:dyDescent="0.25">
      <c r="B4216" s="893" t="s">
        <v>321</v>
      </c>
      <c r="C4216" s="892" t="s">
        <v>540</v>
      </c>
      <c r="D4216" s="891">
        <v>43800</v>
      </c>
      <c r="E4216" s="890">
        <v>4596.4799999999996</v>
      </c>
      <c r="F4216" s="889"/>
      <c r="G4216" s="888">
        <v>20</v>
      </c>
      <c r="H4216" s="887">
        <f t="shared" si="243"/>
        <v>2</v>
      </c>
      <c r="I4216" s="887">
        <v>-229.56</v>
      </c>
      <c r="J4216" s="771">
        <f t="shared" si="244"/>
        <v>498.18</v>
      </c>
      <c r="K4216" s="887">
        <v>268.62</v>
      </c>
      <c r="L4216" s="772">
        <f t="shared" si="245"/>
        <v>4327.8599999999997</v>
      </c>
    </row>
    <row r="4217" spans="2:12" ht="15.75" x14ac:dyDescent="0.25">
      <c r="B4217" s="893" t="s">
        <v>321</v>
      </c>
      <c r="C4217" s="892" t="s">
        <v>540</v>
      </c>
      <c r="D4217" s="891">
        <v>43800</v>
      </c>
      <c r="E4217" s="890">
        <v>219.06</v>
      </c>
      <c r="F4217" s="889"/>
      <c r="G4217" s="888">
        <v>20</v>
      </c>
      <c r="H4217" s="887">
        <f t="shared" si="243"/>
        <v>2</v>
      </c>
      <c r="I4217" s="887">
        <v>-10.68</v>
      </c>
      <c r="J4217" s="771">
        <f t="shared" si="244"/>
        <v>24.03</v>
      </c>
      <c r="K4217" s="887">
        <v>13.35</v>
      </c>
      <c r="L4217" s="772">
        <f t="shared" si="245"/>
        <v>205.71</v>
      </c>
    </row>
    <row r="4218" spans="2:12" ht="15.75" x14ac:dyDescent="0.25">
      <c r="B4218" s="893" t="s">
        <v>321</v>
      </c>
      <c r="C4218" s="892" t="s">
        <v>540</v>
      </c>
      <c r="D4218" s="891">
        <v>43800</v>
      </c>
      <c r="E4218" s="890">
        <v>184.78</v>
      </c>
      <c r="F4218" s="889"/>
      <c r="G4218" s="888">
        <v>20</v>
      </c>
      <c r="H4218" s="887">
        <f t="shared" si="243"/>
        <v>2</v>
      </c>
      <c r="I4218" s="887">
        <v>-9</v>
      </c>
      <c r="J4218" s="771">
        <f t="shared" si="244"/>
        <v>19.5</v>
      </c>
      <c r="K4218" s="887">
        <v>10.5</v>
      </c>
      <c r="L4218" s="772">
        <f t="shared" si="245"/>
        <v>174.28</v>
      </c>
    </row>
    <row r="4219" spans="2:12" ht="15.75" x14ac:dyDescent="0.25">
      <c r="B4219" s="893" t="s">
        <v>321</v>
      </c>
      <c r="C4219" s="892" t="s">
        <v>540</v>
      </c>
      <c r="D4219" s="891">
        <v>43800</v>
      </c>
      <c r="E4219" s="890">
        <v>2983.84</v>
      </c>
      <c r="F4219" s="889"/>
      <c r="G4219" s="888">
        <v>20</v>
      </c>
      <c r="H4219" s="887">
        <f t="shared" si="243"/>
        <v>2</v>
      </c>
      <c r="I4219" s="887">
        <v>-150.84</v>
      </c>
      <c r="J4219" s="771">
        <f t="shared" si="244"/>
        <v>329.17</v>
      </c>
      <c r="K4219" s="887">
        <v>178.33</v>
      </c>
      <c r="L4219" s="772">
        <f t="shared" si="245"/>
        <v>2805.51</v>
      </c>
    </row>
    <row r="4220" spans="2:12" ht="15.75" x14ac:dyDescent="0.25">
      <c r="B4220" s="893" t="s">
        <v>321</v>
      </c>
      <c r="C4220" s="892" t="s">
        <v>540</v>
      </c>
      <c r="D4220" s="891">
        <v>43800</v>
      </c>
      <c r="E4220" s="890">
        <v>-523.89</v>
      </c>
      <c r="F4220" s="889"/>
      <c r="G4220" s="888">
        <v>20</v>
      </c>
      <c r="H4220" s="887">
        <f t="shared" si="243"/>
        <v>2</v>
      </c>
      <c r="I4220" s="887">
        <v>25.92</v>
      </c>
      <c r="J4220" s="771">
        <f t="shared" si="244"/>
        <v>-51.81</v>
      </c>
      <c r="K4220" s="887">
        <v>-25.89</v>
      </c>
      <c r="L4220" s="772">
        <f t="shared" si="245"/>
        <v>0</v>
      </c>
    </row>
    <row r="4221" spans="2:12" ht="15.75" x14ac:dyDescent="0.25">
      <c r="B4221" s="893" t="s">
        <v>321</v>
      </c>
      <c r="C4221" s="892" t="s">
        <v>540</v>
      </c>
      <c r="D4221" s="891">
        <v>43800</v>
      </c>
      <c r="E4221" s="890">
        <v>1100.25</v>
      </c>
      <c r="F4221" s="889"/>
      <c r="G4221" s="888">
        <v>20</v>
      </c>
      <c r="H4221" s="887">
        <f t="shared" si="243"/>
        <v>2</v>
      </c>
      <c r="I4221" s="887">
        <v>-53.519999999999996</v>
      </c>
      <c r="J4221" s="771">
        <f t="shared" si="244"/>
        <v>116.8</v>
      </c>
      <c r="K4221" s="887">
        <v>63.28</v>
      </c>
      <c r="L4221" s="772">
        <f t="shared" si="245"/>
        <v>1036.97</v>
      </c>
    </row>
    <row r="4222" spans="2:12" ht="15.75" x14ac:dyDescent="0.25">
      <c r="B4222" s="893" t="s">
        <v>321</v>
      </c>
      <c r="C4222" s="892" t="s">
        <v>540</v>
      </c>
      <c r="D4222" s="891">
        <v>43800</v>
      </c>
      <c r="E4222" s="890">
        <v>342.9</v>
      </c>
      <c r="F4222" s="889"/>
      <c r="G4222" s="888">
        <v>20</v>
      </c>
      <c r="H4222" s="887">
        <f t="shared" si="243"/>
        <v>2</v>
      </c>
      <c r="I4222" s="887">
        <v>-16.68</v>
      </c>
      <c r="J4222" s="771">
        <f t="shared" si="244"/>
        <v>34.75</v>
      </c>
      <c r="K4222" s="887">
        <v>18.07</v>
      </c>
      <c r="L4222" s="772">
        <f t="shared" si="245"/>
        <v>324.83</v>
      </c>
    </row>
    <row r="4223" spans="2:12" ht="15.75" x14ac:dyDescent="0.25">
      <c r="B4223" s="893" t="s">
        <v>321</v>
      </c>
      <c r="C4223" s="892" t="s">
        <v>540</v>
      </c>
      <c r="D4223" s="891">
        <v>43800</v>
      </c>
      <c r="E4223" s="890">
        <v>8432.84</v>
      </c>
      <c r="F4223" s="889"/>
      <c r="G4223" s="888">
        <v>20</v>
      </c>
      <c r="H4223" s="887">
        <f t="shared" si="243"/>
        <v>2</v>
      </c>
      <c r="I4223" s="887">
        <v>-409.92000000000007</v>
      </c>
      <c r="J4223" s="771">
        <f t="shared" si="244"/>
        <v>870.33000000000015</v>
      </c>
      <c r="K4223" s="887">
        <v>460.41</v>
      </c>
      <c r="L4223" s="772">
        <f t="shared" si="245"/>
        <v>7972.43</v>
      </c>
    </row>
    <row r="4224" spans="2:12" ht="15.75" x14ac:dyDescent="0.25">
      <c r="B4224" s="893" t="s">
        <v>321</v>
      </c>
      <c r="C4224" s="892" t="s">
        <v>540</v>
      </c>
      <c r="D4224" s="891">
        <v>43800</v>
      </c>
      <c r="E4224" s="890">
        <v>109.52</v>
      </c>
      <c r="F4224" s="889"/>
      <c r="G4224" s="888">
        <v>20</v>
      </c>
      <c r="H4224" s="887">
        <f t="shared" si="243"/>
        <v>2</v>
      </c>
      <c r="I4224" s="887">
        <v>-5.28</v>
      </c>
      <c r="J4224" s="771">
        <f t="shared" si="244"/>
        <v>11.440000000000001</v>
      </c>
      <c r="K4224" s="887">
        <v>6.16</v>
      </c>
      <c r="L4224" s="772">
        <f t="shared" si="245"/>
        <v>103.36</v>
      </c>
    </row>
    <row r="4225" spans="2:12" ht="15.75" x14ac:dyDescent="0.25">
      <c r="B4225" s="893" t="s">
        <v>321</v>
      </c>
      <c r="C4225" s="892" t="s">
        <v>540</v>
      </c>
      <c r="D4225" s="891">
        <v>43800</v>
      </c>
      <c r="E4225" s="890">
        <v>312.05</v>
      </c>
      <c r="F4225" s="889"/>
      <c r="G4225" s="888">
        <v>20</v>
      </c>
      <c r="H4225" s="887">
        <f t="shared" si="243"/>
        <v>2</v>
      </c>
      <c r="I4225" s="887">
        <v>-15.120000000000001</v>
      </c>
      <c r="J4225" s="771">
        <f t="shared" si="244"/>
        <v>34.019999999999996</v>
      </c>
      <c r="K4225" s="887">
        <v>18.899999999999999</v>
      </c>
      <c r="L4225" s="772">
        <f t="shared" si="245"/>
        <v>293.15000000000003</v>
      </c>
    </row>
    <row r="4226" spans="2:12" ht="15.75" x14ac:dyDescent="0.25">
      <c r="B4226" s="893" t="s">
        <v>321</v>
      </c>
      <c r="C4226" s="892" t="s">
        <v>540</v>
      </c>
      <c r="D4226" s="891">
        <v>43800</v>
      </c>
      <c r="E4226" s="890">
        <v>109.52</v>
      </c>
      <c r="F4226" s="889"/>
      <c r="G4226" s="888">
        <v>20</v>
      </c>
      <c r="H4226" s="887">
        <f t="shared" si="243"/>
        <v>2</v>
      </c>
      <c r="I4226" s="887">
        <v>-5.28</v>
      </c>
      <c r="J4226" s="771">
        <f t="shared" si="244"/>
        <v>11.879999999999999</v>
      </c>
      <c r="K4226" s="887">
        <v>6.6</v>
      </c>
      <c r="L4226" s="772">
        <f t="shared" si="245"/>
        <v>102.92</v>
      </c>
    </row>
    <row r="4227" spans="2:12" ht="15.75" x14ac:dyDescent="0.25">
      <c r="B4227" s="893" t="s">
        <v>321</v>
      </c>
      <c r="C4227" s="892" t="s">
        <v>540</v>
      </c>
      <c r="D4227" s="891">
        <v>43800</v>
      </c>
      <c r="E4227" s="890">
        <v>3614.12</v>
      </c>
      <c r="F4227" s="889"/>
      <c r="G4227" s="888">
        <v>20</v>
      </c>
      <c r="H4227" s="887">
        <f t="shared" si="243"/>
        <v>2</v>
      </c>
      <c r="I4227" s="887">
        <v>-182.64000000000001</v>
      </c>
      <c r="J4227" s="771">
        <f t="shared" si="244"/>
        <v>401.9</v>
      </c>
      <c r="K4227" s="887">
        <v>219.26</v>
      </c>
      <c r="L4227" s="772">
        <f t="shared" si="245"/>
        <v>3394.8599999999997</v>
      </c>
    </row>
    <row r="4228" spans="2:12" ht="15.75" x14ac:dyDescent="0.25">
      <c r="B4228" s="893" t="s">
        <v>321</v>
      </c>
      <c r="C4228" s="892" t="s">
        <v>540</v>
      </c>
      <c r="D4228" s="891">
        <v>43800</v>
      </c>
      <c r="E4228" s="890">
        <v>1028.56</v>
      </c>
      <c r="F4228" s="889"/>
      <c r="G4228" s="888">
        <v>20</v>
      </c>
      <c r="H4228" s="887">
        <f t="shared" si="243"/>
        <v>2</v>
      </c>
      <c r="I4228" s="887">
        <v>-49.92</v>
      </c>
      <c r="J4228" s="771">
        <f t="shared" si="244"/>
        <v>108.21000000000001</v>
      </c>
      <c r="K4228" s="887">
        <v>58.29</v>
      </c>
      <c r="L4228" s="772">
        <f t="shared" si="245"/>
        <v>970.27</v>
      </c>
    </row>
    <row r="4229" spans="2:12" ht="15.75" x14ac:dyDescent="0.25">
      <c r="B4229" s="893" t="s">
        <v>321</v>
      </c>
      <c r="C4229" s="892" t="s">
        <v>540</v>
      </c>
      <c r="D4229" s="891">
        <v>43800</v>
      </c>
      <c r="E4229" s="890">
        <v>4597.66</v>
      </c>
      <c r="F4229" s="889"/>
      <c r="G4229" s="888">
        <v>20</v>
      </c>
      <c r="H4229" s="887">
        <f t="shared" si="243"/>
        <v>2</v>
      </c>
      <c r="I4229" s="887">
        <v>-231.96000000000004</v>
      </c>
      <c r="J4229" s="771">
        <f t="shared" si="244"/>
        <v>496.41</v>
      </c>
      <c r="K4229" s="887">
        <v>264.45</v>
      </c>
      <c r="L4229" s="772">
        <f t="shared" si="245"/>
        <v>4333.21</v>
      </c>
    </row>
    <row r="4230" spans="2:12" ht="15.75" x14ac:dyDescent="0.25">
      <c r="B4230" s="893" t="s">
        <v>321</v>
      </c>
      <c r="C4230" s="892" t="s">
        <v>540</v>
      </c>
      <c r="D4230" s="891">
        <v>43800</v>
      </c>
      <c r="E4230" s="890">
        <v>818.06</v>
      </c>
      <c r="F4230" s="889"/>
      <c r="G4230" s="888">
        <v>20</v>
      </c>
      <c r="H4230" s="887">
        <f t="shared" si="243"/>
        <v>2</v>
      </c>
      <c r="I4230" s="887">
        <v>-39.840000000000003</v>
      </c>
      <c r="J4230" s="771">
        <f t="shared" si="244"/>
        <v>83.37</v>
      </c>
      <c r="K4230" s="887">
        <v>43.53</v>
      </c>
      <c r="L4230" s="772">
        <f t="shared" si="245"/>
        <v>774.53</v>
      </c>
    </row>
    <row r="4231" spans="2:12" ht="15.75" x14ac:dyDescent="0.25">
      <c r="B4231" s="893" t="s">
        <v>321</v>
      </c>
      <c r="C4231" s="892" t="s">
        <v>540</v>
      </c>
      <c r="D4231" s="891">
        <v>43800</v>
      </c>
      <c r="E4231" s="890">
        <v>753.78</v>
      </c>
      <c r="F4231" s="889"/>
      <c r="G4231" s="888">
        <v>20</v>
      </c>
      <c r="H4231" s="887">
        <f t="shared" si="243"/>
        <v>2</v>
      </c>
      <c r="I4231" s="887">
        <v>-37.92</v>
      </c>
      <c r="J4231" s="771">
        <f t="shared" si="244"/>
        <v>83.300000000000011</v>
      </c>
      <c r="K4231" s="887">
        <v>45.38</v>
      </c>
      <c r="L4231" s="772">
        <f t="shared" si="245"/>
        <v>708.4</v>
      </c>
    </row>
    <row r="4232" spans="2:12" ht="15.75" x14ac:dyDescent="0.25">
      <c r="B4232" s="893" t="s">
        <v>321</v>
      </c>
      <c r="C4232" s="892" t="s">
        <v>540</v>
      </c>
      <c r="D4232" s="891">
        <v>43800</v>
      </c>
      <c r="E4232" s="890">
        <v>210.04</v>
      </c>
      <c r="F4232" s="889"/>
      <c r="G4232" s="888">
        <v>20</v>
      </c>
      <c r="H4232" s="887">
        <f t="shared" ref="H4232:H4295" si="246">IF(E4232&lt;&gt;"",IF((TestEOY-D4232)/365&gt;G4232,G4232,ROUNDUP(((TestEOY-D4232)/365),0)),"")</f>
        <v>2</v>
      </c>
      <c r="I4232" s="887">
        <v>-10.199999999999999</v>
      </c>
      <c r="J4232" s="771">
        <f t="shared" ref="J4232:J4295" si="247">K4232-I4232</f>
        <v>21.25</v>
      </c>
      <c r="K4232" s="887">
        <v>11.05</v>
      </c>
      <c r="L4232" s="772">
        <f t="shared" ref="L4232:L4295" si="248">IFERROR(IF(K4232&gt;E4232,0,(+E4232-K4232))-F4232,"")</f>
        <v>198.98999999999998</v>
      </c>
    </row>
    <row r="4233" spans="2:12" ht="15.75" x14ac:dyDescent="0.25">
      <c r="B4233" s="893" t="s">
        <v>321</v>
      </c>
      <c r="C4233" s="892" t="s">
        <v>540</v>
      </c>
      <c r="D4233" s="891">
        <v>43800</v>
      </c>
      <c r="E4233" s="890">
        <v>1652.46</v>
      </c>
      <c r="F4233" s="889"/>
      <c r="G4233" s="888">
        <v>20</v>
      </c>
      <c r="H4233" s="887">
        <f t="shared" si="246"/>
        <v>2</v>
      </c>
      <c r="I4233" s="887">
        <v>-80.28</v>
      </c>
      <c r="J4233" s="771">
        <f t="shared" si="247"/>
        <v>170.64</v>
      </c>
      <c r="K4233" s="887">
        <v>90.36</v>
      </c>
      <c r="L4233" s="772">
        <f t="shared" si="248"/>
        <v>1562.1000000000001</v>
      </c>
    </row>
    <row r="4234" spans="2:12" ht="15.75" x14ac:dyDescent="0.25">
      <c r="B4234" s="893" t="s">
        <v>321</v>
      </c>
      <c r="C4234" s="892" t="s">
        <v>540</v>
      </c>
      <c r="D4234" s="891">
        <v>43800</v>
      </c>
      <c r="E4234" s="890">
        <v>109.52</v>
      </c>
      <c r="F4234" s="889"/>
      <c r="G4234" s="888">
        <v>20</v>
      </c>
      <c r="H4234" s="887">
        <f t="shared" si="246"/>
        <v>2</v>
      </c>
      <c r="I4234" s="887">
        <v>-5.28</v>
      </c>
      <c r="J4234" s="771">
        <f t="shared" si="247"/>
        <v>11.440000000000001</v>
      </c>
      <c r="K4234" s="887">
        <v>6.16</v>
      </c>
      <c r="L4234" s="772">
        <f t="shared" si="248"/>
        <v>103.36</v>
      </c>
    </row>
    <row r="4235" spans="2:12" ht="15.75" x14ac:dyDescent="0.25">
      <c r="B4235" s="893" t="s">
        <v>321</v>
      </c>
      <c r="C4235" s="892" t="s">
        <v>540</v>
      </c>
      <c r="D4235" s="891">
        <v>43800</v>
      </c>
      <c r="E4235" s="890">
        <v>105.03</v>
      </c>
      <c r="F4235" s="889"/>
      <c r="G4235" s="888">
        <v>20</v>
      </c>
      <c r="H4235" s="887">
        <f t="shared" si="246"/>
        <v>2</v>
      </c>
      <c r="I4235" s="887">
        <v>-5.04</v>
      </c>
      <c r="J4235" s="771">
        <f t="shared" si="247"/>
        <v>10.5</v>
      </c>
      <c r="K4235" s="887">
        <v>5.46</v>
      </c>
      <c r="L4235" s="772">
        <f t="shared" si="248"/>
        <v>99.570000000000007</v>
      </c>
    </row>
    <row r="4236" spans="2:12" ht="15.75" x14ac:dyDescent="0.25">
      <c r="B4236" s="893" t="s">
        <v>321</v>
      </c>
      <c r="C4236" s="892" t="s">
        <v>540</v>
      </c>
      <c r="D4236" s="891">
        <v>43800</v>
      </c>
      <c r="E4236" s="890">
        <v>105.03</v>
      </c>
      <c r="F4236" s="889"/>
      <c r="G4236" s="888">
        <v>20</v>
      </c>
      <c r="H4236" s="887">
        <f t="shared" si="246"/>
        <v>2</v>
      </c>
      <c r="I4236" s="887">
        <v>-5.04</v>
      </c>
      <c r="J4236" s="771">
        <f t="shared" si="247"/>
        <v>10.5</v>
      </c>
      <c r="K4236" s="887">
        <v>5.46</v>
      </c>
      <c r="L4236" s="772">
        <f t="shared" si="248"/>
        <v>99.570000000000007</v>
      </c>
    </row>
    <row r="4237" spans="2:12" ht="15.75" x14ac:dyDescent="0.25">
      <c r="B4237" s="893" t="s">
        <v>321</v>
      </c>
      <c r="C4237" s="892" t="s">
        <v>539</v>
      </c>
      <c r="D4237" s="891">
        <v>43800</v>
      </c>
      <c r="E4237" s="890">
        <v>2619.77</v>
      </c>
      <c r="F4237" s="889"/>
      <c r="G4237" s="888">
        <v>20</v>
      </c>
      <c r="H4237" s="887">
        <f t="shared" si="246"/>
        <v>2</v>
      </c>
      <c r="I4237" s="887">
        <v>-127.08</v>
      </c>
      <c r="J4237" s="771">
        <f t="shared" si="247"/>
        <v>264.75</v>
      </c>
      <c r="K4237" s="887">
        <v>137.66999999999999</v>
      </c>
      <c r="L4237" s="772">
        <f t="shared" si="248"/>
        <v>2482.1</v>
      </c>
    </row>
    <row r="4238" spans="2:12" ht="15.75" x14ac:dyDescent="0.25">
      <c r="B4238" s="893" t="s">
        <v>321</v>
      </c>
      <c r="C4238" s="892" t="s">
        <v>1323</v>
      </c>
      <c r="D4238" s="891">
        <v>43831</v>
      </c>
      <c r="E4238" s="890">
        <v>0</v>
      </c>
      <c r="F4238" s="889"/>
      <c r="G4238" s="888">
        <v>20</v>
      </c>
      <c r="H4238" s="887">
        <f t="shared" si="246"/>
        <v>1</v>
      </c>
      <c r="I4238" s="887">
        <v>12.72</v>
      </c>
      <c r="J4238" s="771">
        <f t="shared" si="247"/>
        <v>-12.72</v>
      </c>
      <c r="K4238" s="887">
        <v>0</v>
      </c>
      <c r="L4238" s="772">
        <f t="shared" si="248"/>
        <v>0</v>
      </c>
    </row>
    <row r="4239" spans="2:12" ht="15.75" x14ac:dyDescent="0.25">
      <c r="B4239" s="893" t="s">
        <v>321</v>
      </c>
      <c r="C4239" s="892" t="s">
        <v>1332</v>
      </c>
      <c r="D4239" s="891">
        <v>43831</v>
      </c>
      <c r="E4239" s="890">
        <v>0</v>
      </c>
      <c r="F4239" s="889"/>
      <c r="G4239" s="888">
        <v>20</v>
      </c>
      <c r="H4239" s="887">
        <f t="shared" si="246"/>
        <v>1</v>
      </c>
      <c r="I4239" s="887">
        <v>37.44</v>
      </c>
      <c r="J4239" s="771">
        <f t="shared" si="247"/>
        <v>-37.44</v>
      </c>
      <c r="K4239" s="887">
        <v>0</v>
      </c>
      <c r="L4239" s="772">
        <f t="shared" si="248"/>
        <v>0</v>
      </c>
    </row>
    <row r="4240" spans="2:12" ht="15.75" x14ac:dyDescent="0.25">
      <c r="B4240" s="893" t="s">
        <v>321</v>
      </c>
      <c r="C4240" s="892" t="s">
        <v>1348</v>
      </c>
      <c r="D4240" s="891">
        <v>43831</v>
      </c>
      <c r="E4240" s="890">
        <v>0</v>
      </c>
      <c r="F4240" s="889"/>
      <c r="G4240" s="888">
        <v>20</v>
      </c>
      <c r="H4240" s="887">
        <f t="shared" si="246"/>
        <v>1</v>
      </c>
      <c r="I4240" s="887">
        <v>10.08</v>
      </c>
      <c r="J4240" s="771">
        <f t="shared" si="247"/>
        <v>-10.08</v>
      </c>
      <c r="K4240" s="887">
        <v>0</v>
      </c>
      <c r="L4240" s="772">
        <f t="shared" si="248"/>
        <v>0</v>
      </c>
    </row>
    <row r="4241" spans="2:12" ht="15.75" x14ac:dyDescent="0.25">
      <c r="B4241" s="893" t="s">
        <v>321</v>
      </c>
      <c r="C4241" s="892" t="s">
        <v>1324</v>
      </c>
      <c r="D4241" s="891">
        <v>43831</v>
      </c>
      <c r="E4241" s="890">
        <v>0</v>
      </c>
      <c r="F4241" s="889"/>
      <c r="G4241" s="888">
        <v>20</v>
      </c>
      <c r="H4241" s="887">
        <f t="shared" si="246"/>
        <v>1</v>
      </c>
      <c r="I4241" s="887">
        <v>56.88</v>
      </c>
      <c r="J4241" s="771">
        <f t="shared" si="247"/>
        <v>-56.88</v>
      </c>
      <c r="K4241" s="887">
        <v>0</v>
      </c>
      <c r="L4241" s="772">
        <f t="shared" si="248"/>
        <v>0</v>
      </c>
    </row>
    <row r="4242" spans="2:12" ht="15.75" x14ac:dyDescent="0.25">
      <c r="B4242" s="893" t="s">
        <v>321</v>
      </c>
      <c r="C4242" s="892" t="s">
        <v>1262</v>
      </c>
      <c r="D4242" s="891">
        <v>43831</v>
      </c>
      <c r="E4242" s="890">
        <v>0</v>
      </c>
      <c r="F4242" s="889"/>
      <c r="G4242" s="888">
        <v>20</v>
      </c>
      <c r="H4242" s="887">
        <f t="shared" si="246"/>
        <v>1</v>
      </c>
      <c r="I4242" s="887">
        <v>50.64</v>
      </c>
      <c r="J4242" s="771">
        <f t="shared" si="247"/>
        <v>-50.64</v>
      </c>
      <c r="K4242" s="887">
        <v>0</v>
      </c>
      <c r="L4242" s="772">
        <f t="shared" si="248"/>
        <v>0</v>
      </c>
    </row>
    <row r="4243" spans="2:12" ht="15.75" x14ac:dyDescent="0.25">
      <c r="B4243" s="893" t="s">
        <v>321</v>
      </c>
      <c r="C4243" s="892" t="s">
        <v>1325</v>
      </c>
      <c r="D4243" s="891">
        <v>43831</v>
      </c>
      <c r="E4243" s="890">
        <v>0</v>
      </c>
      <c r="F4243" s="889"/>
      <c r="G4243" s="888">
        <v>20</v>
      </c>
      <c r="H4243" s="887">
        <f t="shared" si="246"/>
        <v>1</v>
      </c>
      <c r="I4243" s="887">
        <v>37.799999999999997</v>
      </c>
      <c r="J4243" s="771">
        <f t="shared" si="247"/>
        <v>-37.799999999999997</v>
      </c>
      <c r="K4243" s="887">
        <v>0</v>
      </c>
      <c r="L4243" s="772">
        <f t="shared" si="248"/>
        <v>0</v>
      </c>
    </row>
    <row r="4244" spans="2:12" ht="15.75" x14ac:dyDescent="0.25">
      <c r="B4244" s="893" t="s">
        <v>321</v>
      </c>
      <c r="C4244" s="892" t="s">
        <v>1326</v>
      </c>
      <c r="D4244" s="891">
        <v>43831</v>
      </c>
      <c r="E4244" s="890">
        <v>0</v>
      </c>
      <c r="F4244" s="889"/>
      <c r="G4244" s="888">
        <v>20</v>
      </c>
      <c r="H4244" s="887">
        <f t="shared" si="246"/>
        <v>1</v>
      </c>
      <c r="I4244" s="887">
        <v>21.72</v>
      </c>
      <c r="J4244" s="771">
        <f t="shared" si="247"/>
        <v>-21.72</v>
      </c>
      <c r="K4244" s="887">
        <v>0</v>
      </c>
      <c r="L4244" s="772">
        <f t="shared" si="248"/>
        <v>0</v>
      </c>
    </row>
    <row r="4245" spans="2:12" ht="15.75" x14ac:dyDescent="0.25">
      <c r="B4245" s="893" t="s">
        <v>321</v>
      </c>
      <c r="C4245" s="892" t="s">
        <v>1263</v>
      </c>
      <c r="D4245" s="891">
        <v>43831</v>
      </c>
      <c r="E4245" s="890">
        <v>0</v>
      </c>
      <c r="F4245" s="889"/>
      <c r="G4245" s="888">
        <v>20</v>
      </c>
      <c r="H4245" s="887">
        <f t="shared" si="246"/>
        <v>1</v>
      </c>
      <c r="I4245" s="887">
        <v>137.64000000000001</v>
      </c>
      <c r="J4245" s="771">
        <f t="shared" si="247"/>
        <v>-137.64000000000001</v>
      </c>
      <c r="K4245" s="887">
        <v>0</v>
      </c>
      <c r="L4245" s="772">
        <f t="shared" si="248"/>
        <v>0</v>
      </c>
    </row>
    <row r="4246" spans="2:12" ht="15.75" x14ac:dyDescent="0.25">
      <c r="B4246" s="893" t="s">
        <v>321</v>
      </c>
      <c r="C4246" s="892" t="s">
        <v>1264</v>
      </c>
      <c r="D4246" s="891">
        <v>43831</v>
      </c>
      <c r="E4246" s="890">
        <v>0</v>
      </c>
      <c r="F4246" s="889"/>
      <c r="G4246" s="888">
        <v>20</v>
      </c>
      <c r="H4246" s="887">
        <f t="shared" si="246"/>
        <v>1</v>
      </c>
      <c r="I4246" s="887">
        <v>94.44</v>
      </c>
      <c r="J4246" s="771">
        <f t="shared" si="247"/>
        <v>-94.44</v>
      </c>
      <c r="K4246" s="887">
        <v>0</v>
      </c>
      <c r="L4246" s="772">
        <f t="shared" si="248"/>
        <v>0</v>
      </c>
    </row>
    <row r="4247" spans="2:12" ht="15.75" x14ac:dyDescent="0.25">
      <c r="B4247" s="893" t="s">
        <v>321</v>
      </c>
      <c r="C4247" s="892" t="s">
        <v>1265</v>
      </c>
      <c r="D4247" s="891">
        <v>43831</v>
      </c>
      <c r="E4247" s="890">
        <v>0</v>
      </c>
      <c r="F4247" s="889"/>
      <c r="G4247" s="888">
        <v>20</v>
      </c>
      <c r="H4247" s="887">
        <f t="shared" si="246"/>
        <v>1</v>
      </c>
      <c r="I4247" s="887">
        <v>88.56</v>
      </c>
      <c r="J4247" s="771">
        <f t="shared" si="247"/>
        <v>-88.56</v>
      </c>
      <c r="K4247" s="887">
        <v>0</v>
      </c>
      <c r="L4247" s="772">
        <f t="shared" si="248"/>
        <v>0</v>
      </c>
    </row>
    <row r="4248" spans="2:12" ht="15.75" x14ac:dyDescent="0.25">
      <c r="B4248" s="893" t="s">
        <v>321</v>
      </c>
      <c r="C4248" s="892" t="s">
        <v>1266</v>
      </c>
      <c r="D4248" s="891">
        <v>43831</v>
      </c>
      <c r="E4248" s="890">
        <v>0</v>
      </c>
      <c r="F4248" s="889"/>
      <c r="G4248" s="888">
        <v>20</v>
      </c>
      <c r="H4248" s="887">
        <f t="shared" si="246"/>
        <v>1</v>
      </c>
      <c r="I4248" s="887">
        <v>6.9599999999999991</v>
      </c>
      <c r="J4248" s="771">
        <f t="shared" si="247"/>
        <v>-6.9599999999999991</v>
      </c>
      <c r="K4248" s="887">
        <v>0</v>
      </c>
      <c r="L4248" s="772">
        <f t="shared" si="248"/>
        <v>0</v>
      </c>
    </row>
    <row r="4249" spans="2:12" ht="15.75" x14ac:dyDescent="0.25">
      <c r="B4249" s="893" t="s">
        <v>321</v>
      </c>
      <c r="C4249" s="892" t="s">
        <v>540</v>
      </c>
      <c r="D4249" s="891">
        <v>43891</v>
      </c>
      <c r="E4249" s="890">
        <v>105.07</v>
      </c>
      <c r="F4249" s="889"/>
      <c r="G4249" s="888">
        <v>20</v>
      </c>
      <c r="H4249" s="887">
        <f t="shared" si="246"/>
        <v>1</v>
      </c>
      <c r="I4249" s="887">
        <v>-5.04</v>
      </c>
      <c r="J4249" s="771">
        <f t="shared" si="247"/>
        <v>9.66</v>
      </c>
      <c r="K4249" s="887">
        <v>4.62</v>
      </c>
      <c r="L4249" s="772">
        <f t="shared" si="248"/>
        <v>100.44999999999999</v>
      </c>
    </row>
    <row r="4250" spans="2:12" ht="15.75" x14ac:dyDescent="0.25">
      <c r="B4250" s="893" t="s">
        <v>321</v>
      </c>
      <c r="C4250" s="892" t="s">
        <v>540</v>
      </c>
      <c r="D4250" s="891">
        <v>43891</v>
      </c>
      <c r="E4250" s="890">
        <v>1166.24</v>
      </c>
      <c r="F4250" s="889"/>
      <c r="G4250" s="888">
        <v>20</v>
      </c>
      <c r="H4250" s="887">
        <f t="shared" si="246"/>
        <v>1</v>
      </c>
      <c r="I4250" s="887">
        <v>-57.480000000000004</v>
      </c>
      <c r="J4250" s="771">
        <f t="shared" si="247"/>
        <v>150.38999999999999</v>
      </c>
      <c r="K4250" s="887">
        <v>92.91</v>
      </c>
      <c r="L4250" s="772">
        <f t="shared" si="248"/>
        <v>1073.33</v>
      </c>
    </row>
    <row r="4251" spans="2:12" ht="15.75" x14ac:dyDescent="0.25">
      <c r="B4251" s="893" t="s">
        <v>321</v>
      </c>
      <c r="C4251" s="892" t="s">
        <v>540</v>
      </c>
      <c r="D4251" s="891">
        <v>43891</v>
      </c>
      <c r="E4251" s="890">
        <v>124.36</v>
      </c>
      <c r="F4251" s="889"/>
      <c r="G4251" s="888">
        <v>20</v>
      </c>
      <c r="H4251" s="887">
        <f t="shared" si="246"/>
        <v>1</v>
      </c>
      <c r="I4251" s="887">
        <v>-6</v>
      </c>
      <c r="J4251" s="771">
        <f t="shared" si="247"/>
        <v>17.630000000000003</v>
      </c>
      <c r="K4251" s="887">
        <v>11.63</v>
      </c>
      <c r="L4251" s="772">
        <f t="shared" si="248"/>
        <v>112.73</v>
      </c>
    </row>
    <row r="4252" spans="2:12" ht="15.75" x14ac:dyDescent="0.25">
      <c r="B4252" s="893" t="s">
        <v>321</v>
      </c>
      <c r="C4252" s="892" t="s">
        <v>540</v>
      </c>
      <c r="D4252" s="891">
        <v>43891</v>
      </c>
      <c r="E4252" s="890">
        <v>816.86</v>
      </c>
      <c r="F4252" s="889"/>
      <c r="G4252" s="888">
        <v>20</v>
      </c>
      <c r="H4252" s="887">
        <f t="shared" si="246"/>
        <v>1</v>
      </c>
      <c r="I4252" s="887">
        <v>-42</v>
      </c>
      <c r="J4252" s="771">
        <f t="shared" si="247"/>
        <v>89.75</v>
      </c>
      <c r="K4252" s="887">
        <v>47.75</v>
      </c>
      <c r="L4252" s="772">
        <f t="shared" si="248"/>
        <v>769.11</v>
      </c>
    </row>
    <row r="4253" spans="2:12" ht="15.75" x14ac:dyDescent="0.25">
      <c r="B4253" s="893" t="s">
        <v>321</v>
      </c>
      <c r="C4253" s="892" t="s">
        <v>540</v>
      </c>
      <c r="D4253" s="891">
        <v>43891</v>
      </c>
      <c r="E4253" s="890">
        <v>109.52</v>
      </c>
      <c r="F4253" s="889"/>
      <c r="G4253" s="888">
        <v>20</v>
      </c>
      <c r="H4253" s="887">
        <f t="shared" si="246"/>
        <v>1</v>
      </c>
      <c r="I4253" s="887">
        <v>-5.28</v>
      </c>
      <c r="J4253" s="771">
        <f t="shared" si="247"/>
        <v>11.440000000000001</v>
      </c>
      <c r="K4253" s="887">
        <v>6.16</v>
      </c>
      <c r="L4253" s="772">
        <f t="shared" si="248"/>
        <v>103.36</v>
      </c>
    </row>
    <row r="4254" spans="2:12" ht="15.75" x14ac:dyDescent="0.25">
      <c r="B4254" s="893" t="s">
        <v>321</v>
      </c>
      <c r="C4254" s="892" t="s">
        <v>539</v>
      </c>
      <c r="D4254" s="891">
        <v>43891</v>
      </c>
      <c r="E4254" s="890">
        <v>243.04</v>
      </c>
      <c r="F4254" s="889"/>
      <c r="G4254" s="888">
        <v>20</v>
      </c>
      <c r="H4254" s="887">
        <f t="shared" si="246"/>
        <v>1</v>
      </c>
      <c r="I4254" s="887">
        <v>-11.76</v>
      </c>
      <c r="J4254" s="771">
        <f t="shared" si="247"/>
        <v>21.560000000000002</v>
      </c>
      <c r="K4254" s="887">
        <v>9.8000000000000007</v>
      </c>
      <c r="L4254" s="772">
        <f t="shared" si="248"/>
        <v>233.23999999999998</v>
      </c>
    </row>
    <row r="4255" spans="2:12" ht="15.75" x14ac:dyDescent="0.25">
      <c r="B4255" s="893" t="s">
        <v>321</v>
      </c>
      <c r="C4255" s="892" t="s">
        <v>540</v>
      </c>
      <c r="D4255" s="891">
        <v>43891</v>
      </c>
      <c r="E4255" s="890">
        <v>339.94</v>
      </c>
      <c r="F4255" s="889"/>
      <c r="G4255" s="888">
        <v>20</v>
      </c>
      <c r="H4255" s="887">
        <f t="shared" si="246"/>
        <v>1</v>
      </c>
      <c r="I4255" s="887">
        <v>-16.440000000000001</v>
      </c>
      <c r="J4255" s="771">
        <f t="shared" si="247"/>
        <v>30.14</v>
      </c>
      <c r="K4255" s="887">
        <v>13.7</v>
      </c>
      <c r="L4255" s="772">
        <f t="shared" si="248"/>
        <v>326.24</v>
      </c>
    </row>
    <row r="4256" spans="2:12" ht="15.75" x14ac:dyDescent="0.25">
      <c r="B4256" s="893" t="s">
        <v>321</v>
      </c>
      <c r="C4256" s="892" t="s">
        <v>540</v>
      </c>
      <c r="D4256" s="891">
        <v>43891</v>
      </c>
      <c r="E4256" s="890">
        <v>264.92</v>
      </c>
      <c r="F4256" s="889"/>
      <c r="G4256" s="888">
        <v>20</v>
      </c>
      <c r="H4256" s="887">
        <f t="shared" si="246"/>
        <v>1</v>
      </c>
      <c r="I4256" s="887">
        <v>-12.84</v>
      </c>
      <c r="J4256" s="771">
        <f t="shared" si="247"/>
        <v>25.7</v>
      </c>
      <c r="K4256" s="887">
        <v>12.86</v>
      </c>
      <c r="L4256" s="772">
        <f t="shared" si="248"/>
        <v>252.06</v>
      </c>
    </row>
    <row r="4257" spans="2:12" ht="15.75" x14ac:dyDescent="0.25">
      <c r="B4257" s="893" t="s">
        <v>321</v>
      </c>
      <c r="C4257" s="892" t="s">
        <v>540</v>
      </c>
      <c r="D4257" s="891">
        <v>43891</v>
      </c>
      <c r="E4257" s="890">
        <v>184.86</v>
      </c>
      <c r="F4257" s="889"/>
      <c r="G4257" s="888">
        <v>20</v>
      </c>
      <c r="H4257" s="887">
        <f t="shared" si="246"/>
        <v>1</v>
      </c>
      <c r="I4257" s="887">
        <v>-9</v>
      </c>
      <c r="J4257" s="771">
        <f t="shared" si="247"/>
        <v>18</v>
      </c>
      <c r="K4257" s="887">
        <v>9</v>
      </c>
      <c r="L4257" s="772">
        <f t="shared" si="248"/>
        <v>175.86</v>
      </c>
    </row>
    <row r="4258" spans="2:12" ht="15.75" x14ac:dyDescent="0.25">
      <c r="B4258" s="893" t="s">
        <v>321</v>
      </c>
      <c r="C4258" s="892" t="s">
        <v>540</v>
      </c>
      <c r="D4258" s="891">
        <v>43891</v>
      </c>
      <c r="E4258" s="890">
        <v>315.20999999999998</v>
      </c>
      <c r="F4258" s="889"/>
      <c r="G4258" s="888">
        <v>20</v>
      </c>
      <c r="H4258" s="887">
        <f t="shared" si="246"/>
        <v>1</v>
      </c>
      <c r="I4258" s="887">
        <v>-15.24</v>
      </c>
      <c r="J4258" s="771">
        <f t="shared" si="247"/>
        <v>30.48</v>
      </c>
      <c r="K4258" s="887">
        <v>15.24</v>
      </c>
      <c r="L4258" s="772">
        <f t="shared" si="248"/>
        <v>299.96999999999997</v>
      </c>
    </row>
    <row r="4259" spans="2:12" ht="15.75" x14ac:dyDescent="0.25">
      <c r="B4259" s="893" t="s">
        <v>321</v>
      </c>
      <c r="C4259" s="892" t="s">
        <v>540</v>
      </c>
      <c r="D4259" s="891">
        <v>43891</v>
      </c>
      <c r="E4259" s="890">
        <v>2964.74</v>
      </c>
      <c r="F4259" s="889"/>
      <c r="G4259" s="888">
        <v>20</v>
      </c>
      <c r="H4259" s="887">
        <f t="shared" si="246"/>
        <v>1</v>
      </c>
      <c r="I4259" s="887">
        <v>-144</v>
      </c>
      <c r="J4259" s="771">
        <f t="shared" si="247"/>
        <v>284.44</v>
      </c>
      <c r="K4259" s="887">
        <v>140.44</v>
      </c>
      <c r="L4259" s="772">
        <f t="shared" si="248"/>
        <v>2824.2999999999997</v>
      </c>
    </row>
    <row r="4260" spans="2:12" ht="15.75" x14ac:dyDescent="0.25">
      <c r="B4260" s="893" t="s">
        <v>321</v>
      </c>
      <c r="C4260" s="892" t="s">
        <v>540</v>
      </c>
      <c r="D4260" s="891">
        <v>43891</v>
      </c>
      <c r="E4260" s="890">
        <v>2332.4299999999998</v>
      </c>
      <c r="F4260" s="889"/>
      <c r="G4260" s="888">
        <v>20</v>
      </c>
      <c r="H4260" s="887">
        <f t="shared" si="246"/>
        <v>1</v>
      </c>
      <c r="I4260" s="887">
        <v>-113.16</v>
      </c>
      <c r="J4260" s="771">
        <f t="shared" si="247"/>
        <v>207.45999999999998</v>
      </c>
      <c r="K4260" s="887">
        <v>94.3</v>
      </c>
      <c r="L4260" s="772">
        <f t="shared" si="248"/>
        <v>2238.1299999999997</v>
      </c>
    </row>
    <row r="4261" spans="2:12" ht="15.75" x14ac:dyDescent="0.25">
      <c r="B4261" s="893" t="s">
        <v>321</v>
      </c>
      <c r="C4261" s="892" t="s">
        <v>540</v>
      </c>
      <c r="D4261" s="891">
        <v>43891</v>
      </c>
      <c r="E4261" s="890">
        <v>453.46</v>
      </c>
      <c r="F4261" s="889"/>
      <c r="G4261" s="888">
        <v>20</v>
      </c>
      <c r="H4261" s="887">
        <f t="shared" si="246"/>
        <v>1</v>
      </c>
      <c r="I4261" s="887">
        <v>-21.84</v>
      </c>
      <c r="J4261" s="771">
        <f t="shared" si="247"/>
        <v>44.96</v>
      </c>
      <c r="K4261" s="887">
        <v>23.12</v>
      </c>
      <c r="L4261" s="772">
        <f t="shared" si="248"/>
        <v>430.34</v>
      </c>
    </row>
    <row r="4262" spans="2:12" ht="15.75" x14ac:dyDescent="0.25">
      <c r="B4262" s="893" t="s">
        <v>321</v>
      </c>
      <c r="C4262" s="892" t="s">
        <v>540</v>
      </c>
      <c r="D4262" s="891">
        <v>43891</v>
      </c>
      <c r="E4262" s="890">
        <v>193.76</v>
      </c>
      <c r="F4262" s="889"/>
      <c r="G4262" s="888">
        <v>20</v>
      </c>
      <c r="H4262" s="887">
        <f t="shared" si="246"/>
        <v>1</v>
      </c>
      <c r="I4262" s="887">
        <v>-9.48</v>
      </c>
      <c r="J4262" s="771">
        <f t="shared" si="247"/>
        <v>25.78</v>
      </c>
      <c r="K4262" s="887">
        <v>16.3</v>
      </c>
      <c r="L4262" s="772">
        <f t="shared" si="248"/>
        <v>177.45999999999998</v>
      </c>
    </row>
    <row r="4263" spans="2:12" ht="15.75" x14ac:dyDescent="0.25">
      <c r="B4263" s="893" t="s">
        <v>321</v>
      </c>
      <c r="C4263" s="892" t="s">
        <v>539</v>
      </c>
      <c r="D4263" s="891">
        <v>43891</v>
      </c>
      <c r="E4263" s="890">
        <v>242.85</v>
      </c>
      <c r="F4263" s="889"/>
      <c r="G4263" s="888">
        <v>20</v>
      </c>
      <c r="H4263" s="887">
        <f t="shared" si="246"/>
        <v>1</v>
      </c>
      <c r="I4263" s="887">
        <v>-11.76</v>
      </c>
      <c r="J4263" s="771">
        <f t="shared" si="247"/>
        <v>21.560000000000002</v>
      </c>
      <c r="K4263" s="887">
        <v>9.8000000000000007</v>
      </c>
      <c r="L4263" s="772">
        <f t="shared" si="248"/>
        <v>233.04999999999998</v>
      </c>
    </row>
    <row r="4264" spans="2:12" ht="15.75" x14ac:dyDescent="0.25">
      <c r="B4264" s="893" t="s">
        <v>321</v>
      </c>
      <c r="C4264" s="892" t="s">
        <v>540</v>
      </c>
      <c r="D4264" s="891">
        <v>43891</v>
      </c>
      <c r="E4264" s="890">
        <v>398.86</v>
      </c>
      <c r="F4264" s="889"/>
      <c r="G4264" s="888">
        <v>20</v>
      </c>
      <c r="H4264" s="887">
        <f t="shared" si="246"/>
        <v>1</v>
      </c>
      <c r="I4264" s="887">
        <v>-19.080000000000002</v>
      </c>
      <c r="J4264" s="771">
        <f t="shared" si="247"/>
        <v>44.480000000000004</v>
      </c>
      <c r="K4264" s="887">
        <v>25.4</v>
      </c>
      <c r="L4264" s="772">
        <f t="shared" si="248"/>
        <v>373.46000000000004</v>
      </c>
    </row>
    <row r="4265" spans="2:12" ht="15.75" x14ac:dyDescent="0.25">
      <c r="B4265" s="893" t="s">
        <v>321</v>
      </c>
      <c r="C4265" s="892" t="s">
        <v>540</v>
      </c>
      <c r="D4265" s="891">
        <v>43891</v>
      </c>
      <c r="E4265" s="890">
        <v>398.02</v>
      </c>
      <c r="F4265" s="889"/>
      <c r="G4265" s="888">
        <v>20</v>
      </c>
      <c r="H4265" s="887">
        <f t="shared" si="246"/>
        <v>1</v>
      </c>
      <c r="I4265" s="887">
        <v>-19.32</v>
      </c>
      <c r="J4265" s="771">
        <f t="shared" si="247"/>
        <v>38.68</v>
      </c>
      <c r="K4265" s="887">
        <v>19.36</v>
      </c>
      <c r="L4265" s="772">
        <f t="shared" si="248"/>
        <v>378.65999999999997</v>
      </c>
    </row>
    <row r="4266" spans="2:12" ht="15.75" x14ac:dyDescent="0.25">
      <c r="B4266" s="893" t="s">
        <v>321</v>
      </c>
      <c r="C4266" s="892" t="s">
        <v>540</v>
      </c>
      <c r="D4266" s="891">
        <v>43891</v>
      </c>
      <c r="E4266" s="890">
        <v>171.21</v>
      </c>
      <c r="F4266" s="889"/>
      <c r="G4266" s="888">
        <v>20</v>
      </c>
      <c r="H4266" s="887">
        <f t="shared" si="246"/>
        <v>1</v>
      </c>
      <c r="I4266" s="887">
        <v>-8.64</v>
      </c>
      <c r="J4266" s="771">
        <f t="shared" si="247"/>
        <v>13.09</v>
      </c>
      <c r="K4266" s="887">
        <v>4.45</v>
      </c>
      <c r="L4266" s="772">
        <f t="shared" si="248"/>
        <v>166.76000000000002</v>
      </c>
    </row>
    <row r="4267" spans="2:12" ht="15.75" x14ac:dyDescent="0.25">
      <c r="B4267" s="893" t="s">
        <v>321</v>
      </c>
      <c r="C4267" s="892" t="s">
        <v>1349</v>
      </c>
      <c r="D4267" s="891">
        <v>43891</v>
      </c>
      <c r="E4267" s="890">
        <v>211.87</v>
      </c>
      <c r="F4267" s="889"/>
      <c r="G4267" s="888">
        <v>20</v>
      </c>
      <c r="H4267" s="887">
        <f t="shared" si="246"/>
        <v>1</v>
      </c>
      <c r="I4267" s="887">
        <v>-10.32</v>
      </c>
      <c r="J4267" s="771">
        <f t="shared" si="247"/>
        <v>19.78</v>
      </c>
      <c r="K4267" s="887">
        <v>9.4600000000000009</v>
      </c>
      <c r="L4267" s="772">
        <f t="shared" si="248"/>
        <v>202.41</v>
      </c>
    </row>
    <row r="4268" spans="2:12" ht="15.75" x14ac:dyDescent="0.25">
      <c r="B4268" s="893" t="s">
        <v>321</v>
      </c>
      <c r="C4268" s="892" t="s">
        <v>539</v>
      </c>
      <c r="D4268" s="891">
        <v>43891</v>
      </c>
      <c r="E4268" s="890">
        <v>608.46</v>
      </c>
      <c r="F4268" s="889"/>
      <c r="G4268" s="888">
        <v>20</v>
      </c>
      <c r="H4268" s="887">
        <f t="shared" si="246"/>
        <v>1</v>
      </c>
      <c r="I4268" s="887">
        <v>-29.64</v>
      </c>
      <c r="J4268" s="771">
        <f t="shared" si="247"/>
        <v>56.010000000000005</v>
      </c>
      <c r="K4268" s="887">
        <v>26.37</v>
      </c>
      <c r="L4268" s="772">
        <f t="shared" si="248"/>
        <v>582.09</v>
      </c>
    </row>
    <row r="4269" spans="2:12" ht="15.75" x14ac:dyDescent="0.25">
      <c r="B4269" s="893" t="s">
        <v>321</v>
      </c>
      <c r="C4269" s="892" t="s">
        <v>1327</v>
      </c>
      <c r="D4269" s="891">
        <v>43891</v>
      </c>
      <c r="E4269" s="890">
        <v>47.36</v>
      </c>
      <c r="F4269" s="889"/>
      <c r="G4269" s="888">
        <v>20</v>
      </c>
      <c r="H4269" s="887">
        <f t="shared" si="246"/>
        <v>1</v>
      </c>
      <c r="I4269" s="887">
        <v>-2.2800000000000002</v>
      </c>
      <c r="J4269" s="771">
        <f t="shared" si="247"/>
        <v>4.3100000000000005</v>
      </c>
      <c r="K4269" s="887">
        <v>2.0299999999999998</v>
      </c>
      <c r="L4269" s="772">
        <f t="shared" si="248"/>
        <v>45.33</v>
      </c>
    </row>
    <row r="4270" spans="2:12" ht="15.75" x14ac:dyDescent="0.25">
      <c r="B4270" s="893" t="s">
        <v>321</v>
      </c>
      <c r="C4270" s="892" t="s">
        <v>540</v>
      </c>
      <c r="D4270" s="891">
        <v>43891</v>
      </c>
      <c r="E4270" s="890">
        <v>105.07</v>
      </c>
      <c r="F4270" s="889"/>
      <c r="G4270" s="888">
        <v>20</v>
      </c>
      <c r="H4270" s="887">
        <f t="shared" si="246"/>
        <v>1</v>
      </c>
      <c r="I4270" s="887">
        <v>-5.04</v>
      </c>
      <c r="J4270" s="771">
        <f t="shared" si="247"/>
        <v>9.24</v>
      </c>
      <c r="K4270" s="887">
        <v>4.2</v>
      </c>
      <c r="L4270" s="772">
        <f t="shared" si="248"/>
        <v>100.86999999999999</v>
      </c>
    </row>
    <row r="4271" spans="2:12" ht="15.75" x14ac:dyDescent="0.25">
      <c r="B4271" s="893" t="s">
        <v>321</v>
      </c>
      <c r="C4271" s="892" t="s">
        <v>540</v>
      </c>
      <c r="D4271" s="891">
        <v>43891</v>
      </c>
      <c r="E4271" s="890">
        <v>184.54</v>
      </c>
      <c r="F4271" s="889"/>
      <c r="G4271" s="888">
        <v>20</v>
      </c>
      <c r="H4271" s="887">
        <f t="shared" si="246"/>
        <v>1</v>
      </c>
      <c r="I4271" s="887">
        <v>-9</v>
      </c>
      <c r="J4271" s="771">
        <f t="shared" si="247"/>
        <v>16.5</v>
      </c>
      <c r="K4271" s="887">
        <v>7.5</v>
      </c>
      <c r="L4271" s="772">
        <f t="shared" si="248"/>
        <v>177.04</v>
      </c>
    </row>
    <row r="4272" spans="2:12" ht="15.75" x14ac:dyDescent="0.25">
      <c r="B4272" s="893" t="s">
        <v>321</v>
      </c>
      <c r="C4272" s="892" t="s">
        <v>540</v>
      </c>
      <c r="D4272" s="891">
        <v>43891</v>
      </c>
      <c r="E4272" s="890">
        <v>635.38</v>
      </c>
      <c r="F4272" s="889"/>
      <c r="G4272" s="888">
        <v>20</v>
      </c>
      <c r="H4272" s="887">
        <f t="shared" si="246"/>
        <v>1</v>
      </c>
      <c r="I4272" s="887">
        <v>-30.72</v>
      </c>
      <c r="J4272" s="771">
        <f t="shared" si="247"/>
        <v>59.67</v>
      </c>
      <c r="K4272" s="887">
        <v>28.95</v>
      </c>
      <c r="L4272" s="772">
        <f t="shared" si="248"/>
        <v>606.42999999999995</v>
      </c>
    </row>
    <row r="4273" spans="2:12" ht="15.75" x14ac:dyDescent="0.25">
      <c r="B4273" s="893" t="s">
        <v>321</v>
      </c>
      <c r="C4273" s="892" t="s">
        <v>540</v>
      </c>
      <c r="D4273" s="891">
        <v>43891</v>
      </c>
      <c r="E4273" s="890">
        <v>1279.8900000000001</v>
      </c>
      <c r="F4273" s="889"/>
      <c r="G4273" s="888">
        <v>20</v>
      </c>
      <c r="H4273" s="887">
        <f t="shared" si="246"/>
        <v>1</v>
      </c>
      <c r="I4273" s="887">
        <v>-62.16</v>
      </c>
      <c r="J4273" s="771">
        <f t="shared" si="247"/>
        <v>121.94</v>
      </c>
      <c r="K4273" s="887">
        <v>59.78</v>
      </c>
      <c r="L4273" s="772">
        <f t="shared" si="248"/>
        <v>1220.1100000000001</v>
      </c>
    </row>
    <row r="4274" spans="2:12" ht="15.75" x14ac:dyDescent="0.25">
      <c r="B4274" s="893" t="s">
        <v>321</v>
      </c>
      <c r="C4274" s="892" t="s">
        <v>540</v>
      </c>
      <c r="D4274" s="891">
        <v>43891</v>
      </c>
      <c r="E4274" s="890">
        <v>391.22</v>
      </c>
      <c r="F4274" s="889"/>
      <c r="G4274" s="888">
        <v>20</v>
      </c>
      <c r="H4274" s="887">
        <f t="shared" si="246"/>
        <v>1</v>
      </c>
      <c r="I4274" s="887">
        <v>-19.080000000000002</v>
      </c>
      <c r="J4274" s="771">
        <f t="shared" si="247"/>
        <v>35.64</v>
      </c>
      <c r="K4274" s="887">
        <v>16.559999999999999</v>
      </c>
      <c r="L4274" s="772">
        <f t="shared" si="248"/>
        <v>374.66</v>
      </c>
    </row>
    <row r="4275" spans="2:12" ht="15.75" x14ac:dyDescent="0.25">
      <c r="B4275" s="893" t="s">
        <v>321</v>
      </c>
      <c r="C4275" s="892" t="s">
        <v>539</v>
      </c>
      <c r="D4275" s="891">
        <v>43891</v>
      </c>
      <c r="E4275" s="890">
        <v>219.32</v>
      </c>
      <c r="F4275" s="889"/>
      <c r="G4275" s="888">
        <v>20</v>
      </c>
      <c r="H4275" s="887">
        <f t="shared" si="246"/>
        <v>1</v>
      </c>
      <c r="I4275" s="887">
        <v>-10.68</v>
      </c>
      <c r="J4275" s="771">
        <f t="shared" si="247"/>
        <v>19.579999999999998</v>
      </c>
      <c r="K4275" s="887">
        <v>8.9</v>
      </c>
      <c r="L4275" s="772">
        <f t="shared" si="248"/>
        <v>210.42</v>
      </c>
    </row>
    <row r="4276" spans="2:12" ht="15.75" x14ac:dyDescent="0.25">
      <c r="B4276" s="893" t="s">
        <v>321</v>
      </c>
      <c r="C4276" s="892" t="s">
        <v>540</v>
      </c>
      <c r="D4276" s="891">
        <v>43891</v>
      </c>
      <c r="E4276" s="890">
        <v>105.07</v>
      </c>
      <c r="F4276" s="889"/>
      <c r="G4276" s="888">
        <v>20</v>
      </c>
      <c r="H4276" s="887">
        <f t="shared" si="246"/>
        <v>1</v>
      </c>
      <c r="I4276" s="887">
        <v>-5.04</v>
      </c>
      <c r="J4276" s="771">
        <f t="shared" si="247"/>
        <v>9.24</v>
      </c>
      <c r="K4276" s="887">
        <v>4.2</v>
      </c>
      <c r="L4276" s="772">
        <f t="shared" si="248"/>
        <v>100.86999999999999</v>
      </c>
    </row>
    <row r="4277" spans="2:12" ht="15.75" x14ac:dyDescent="0.25">
      <c r="B4277" s="893" t="s">
        <v>321</v>
      </c>
      <c r="C4277" s="892" t="s">
        <v>540</v>
      </c>
      <c r="D4277" s="891">
        <v>43891</v>
      </c>
      <c r="E4277" s="890">
        <v>2189.85</v>
      </c>
      <c r="F4277" s="889"/>
      <c r="G4277" s="888">
        <v>20</v>
      </c>
      <c r="H4277" s="887">
        <f t="shared" si="246"/>
        <v>1</v>
      </c>
      <c r="I4277" s="887">
        <v>-106.44000000000001</v>
      </c>
      <c r="J4277" s="771">
        <f t="shared" si="247"/>
        <v>207.70000000000002</v>
      </c>
      <c r="K4277" s="887">
        <v>101.26</v>
      </c>
      <c r="L4277" s="772">
        <f t="shared" si="248"/>
        <v>2088.5899999999997</v>
      </c>
    </row>
    <row r="4278" spans="2:12" ht="15.75" x14ac:dyDescent="0.25">
      <c r="B4278" s="893" t="s">
        <v>321</v>
      </c>
      <c r="C4278" s="892" t="s">
        <v>540</v>
      </c>
      <c r="D4278" s="891">
        <v>43891</v>
      </c>
      <c r="E4278" s="890">
        <v>1024.56</v>
      </c>
      <c r="F4278" s="889"/>
      <c r="G4278" s="888">
        <v>20</v>
      </c>
      <c r="H4278" s="887">
        <f t="shared" si="246"/>
        <v>1</v>
      </c>
      <c r="I4278" s="887">
        <v>-49.679999999999993</v>
      </c>
      <c r="J4278" s="771">
        <f t="shared" si="247"/>
        <v>98.449999999999989</v>
      </c>
      <c r="K4278" s="887">
        <v>48.77</v>
      </c>
      <c r="L4278" s="772">
        <f t="shared" si="248"/>
        <v>975.79</v>
      </c>
    </row>
    <row r="4279" spans="2:12" ht="15.75" x14ac:dyDescent="0.25">
      <c r="B4279" s="893" t="s">
        <v>321</v>
      </c>
      <c r="C4279" s="892" t="s">
        <v>540</v>
      </c>
      <c r="D4279" s="891">
        <v>43891</v>
      </c>
      <c r="E4279" s="890">
        <v>5691.81</v>
      </c>
      <c r="F4279" s="889"/>
      <c r="G4279" s="888">
        <v>20</v>
      </c>
      <c r="H4279" s="887">
        <f t="shared" si="246"/>
        <v>1</v>
      </c>
      <c r="I4279" s="887">
        <v>-277.68</v>
      </c>
      <c r="J4279" s="771">
        <f t="shared" si="247"/>
        <v>523.33000000000004</v>
      </c>
      <c r="K4279" s="887">
        <v>245.65</v>
      </c>
      <c r="L4279" s="772">
        <f t="shared" si="248"/>
        <v>5446.1600000000008</v>
      </c>
    </row>
    <row r="4280" spans="2:12" ht="15.75" x14ac:dyDescent="0.25">
      <c r="B4280" s="893" t="s">
        <v>321</v>
      </c>
      <c r="C4280" s="892" t="s">
        <v>540</v>
      </c>
      <c r="D4280" s="891">
        <v>43891</v>
      </c>
      <c r="E4280" s="890">
        <v>713.4</v>
      </c>
      <c r="F4280" s="889"/>
      <c r="G4280" s="888">
        <v>20</v>
      </c>
      <c r="H4280" s="887">
        <f t="shared" si="246"/>
        <v>1</v>
      </c>
      <c r="I4280" s="887">
        <v>-34.68</v>
      </c>
      <c r="J4280" s="771">
        <f t="shared" si="247"/>
        <v>66.02</v>
      </c>
      <c r="K4280" s="887">
        <v>31.34</v>
      </c>
      <c r="L4280" s="772">
        <f t="shared" si="248"/>
        <v>682.06</v>
      </c>
    </row>
    <row r="4281" spans="2:12" ht="15.75" x14ac:dyDescent="0.25">
      <c r="B4281" s="893" t="s">
        <v>321</v>
      </c>
      <c r="C4281" s="892" t="s">
        <v>540</v>
      </c>
      <c r="D4281" s="891">
        <v>43891</v>
      </c>
      <c r="E4281" s="890">
        <v>557.16999999999996</v>
      </c>
      <c r="F4281" s="889"/>
      <c r="G4281" s="888">
        <v>20</v>
      </c>
      <c r="H4281" s="887">
        <f t="shared" si="246"/>
        <v>1</v>
      </c>
      <c r="I4281" s="887">
        <v>-27.240000000000002</v>
      </c>
      <c r="J4281" s="771">
        <f t="shared" si="247"/>
        <v>50.660000000000004</v>
      </c>
      <c r="K4281" s="887">
        <v>23.42</v>
      </c>
      <c r="L4281" s="772">
        <f t="shared" si="248"/>
        <v>533.75</v>
      </c>
    </row>
    <row r="4282" spans="2:12" ht="15.75" x14ac:dyDescent="0.25">
      <c r="B4282" s="893" t="s">
        <v>321</v>
      </c>
      <c r="C4282" s="892" t="s">
        <v>540</v>
      </c>
      <c r="D4282" s="891">
        <v>43891</v>
      </c>
      <c r="E4282" s="890">
        <v>895.16</v>
      </c>
      <c r="F4282" s="889"/>
      <c r="G4282" s="888">
        <v>20</v>
      </c>
      <c r="H4282" s="887">
        <f t="shared" si="246"/>
        <v>1</v>
      </c>
      <c r="I4282" s="887">
        <v>-43.44</v>
      </c>
      <c r="J4282" s="771">
        <f t="shared" si="247"/>
        <v>83.3</v>
      </c>
      <c r="K4282" s="887">
        <v>39.86</v>
      </c>
      <c r="L4282" s="772">
        <f t="shared" si="248"/>
        <v>855.3</v>
      </c>
    </row>
    <row r="4283" spans="2:12" ht="15.75" x14ac:dyDescent="0.25">
      <c r="B4283" s="893" t="s">
        <v>321</v>
      </c>
      <c r="C4283" s="892" t="s">
        <v>540</v>
      </c>
      <c r="D4283" s="891">
        <v>43891</v>
      </c>
      <c r="E4283" s="890">
        <v>446.94</v>
      </c>
      <c r="F4283" s="889"/>
      <c r="G4283" s="888">
        <v>20</v>
      </c>
      <c r="H4283" s="887">
        <f t="shared" si="246"/>
        <v>1</v>
      </c>
      <c r="I4283" s="887">
        <v>-21.48</v>
      </c>
      <c r="J4283" s="771">
        <f t="shared" si="247"/>
        <v>46.25</v>
      </c>
      <c r="K4283" s="887">
        <v>24.77</v>
      </c>
      <c r="L4283" s="772">
        <f t="shared" si="248"/>
        <v>422.17</v>
      </c>
    </row>
    <row r="4284" spans="2:12" ht="15.75" x14ac:dyDescent="0.25">
      <c r="B4284" s="893" t="s">
        <v>321</v>
      </c>
      <c r="C4284" s="892" t="s">
        <v>540</v>
      </c>
      <c r="D4284" s="891">
        <v>43891</v>
      </c>
      <c r="E4284" s="890">
        <v>408.19</v>
      </c>
      <c r="F4284" s="889"/>
      <c r="G4284" s="888">
        <v>20</v>
      </c>
      <c r="H4284" s="887">
        <f t="shared" si="246"/>
        <v>1</v>
      </c>
      <c r="I4284" s="887">
        <v>-19.8</v>
      </c>
      <c r="J4284" s="771">
        <f t="shared" si="247"/>
        <v>39.620000000000005</v>
      </c>
      <c r="K4284" s="887">
        <v>19.82</v>
      </c>
      <c r="L4284" s="772">
        <f t="shared" si="248"/>
        <v>388.37</v>
      </c>
    </row>
    <row r="4285" spans="2:12" ht="15.75" x14ac:dyDescent="0.25">
      <c r="B4285" s="893" t="s">
        <v>321</v>
      </c>
      <c r="C4285" s="892" t="s">
        <v>1350</v>
      </c>
      <c r="D4285" s="891">
        <v>43922</v>
      </c>
      <c r="E4285" s="890">
        <v>290.35000000000002</v>
      </c>
      <c r="F4285" s="889"/>
      <c r="G4285" s="888">
        <v>8333333333333.25</v>
      </c>
      <c r="H4285" s="887">
        <f t="shared" si="246"/>
        <v>1</v>
      </c>
      <c r="I4285" s="887">
        <v>0</v>
      </c>
      <c r="J4285" s="771">
        <f t="shared" si="247"/>
        <v>290.35000000000002</v>
      </c>
      <c r="K4285" s="887">
        <v>290.35000000000002</v>
      </c>
      <c r="L4285" s="772">
        <f t="shared" si="248"/>
        <v>0</v>
      </c>
    </row>
    <row r="4286" spans="2:12" ht="15.75" x14ac:dyDescent="0.25">
      <c r="B4286" s="893" t="s">
        <v>321</v>
      </c>
      <c r="C4286" s="892" t="s">
        <v>1328</v>
      </c>
      <c r="D4286" s="891">
        <v>43922</v>
      </c>
      <c r="E4286" s="890">
        <v>0</v>
      </c>
      <c r="F4286" s="889"/>
      <c r="G4286" s="888">
        <v>20</v>
      </c>
      <c r="H4286" s="887">
        <f t="shared" si="246"/>
        <v>1</v>
      </c>
      <c r="I4286" s="887">
        <v>11.76</v>
      </c>
      <c r="J4286" s="771">
        <f t="shared" si="247"/>
        <v>-11.76</v>
      </c>
      <c r="K4286" s="887">
        <v>0</v>
      </c>
      <c r="L4286" s="772">
        <f t="shared" si="248"/>
        <v>0</v>
      </c>
    </row>
    <row r="4287" spans="2:12" ht="15.75" x14ac:dyDescent="0.25">
      <c r="B4287" s="893" t="s">
        <v>321</v>
      </c>
      <c r="C4287" s="892" t="s">
        <v>1280</v>
      </c>
      <c r="D4287" s="891">
        <v>43922</v>
      </c>
      <c r="E4287" s="890">
        <v>0</v>
      </c>
      <c r="F4287" s="889"/>
      <c r="G4287" s="888">
        <v>20</v>
      </c>
      <c r="H4287" s="887">
        <f t="shared" si="246"/>
        <v>1</v>
      </c>
      <c r="I4287" s="887">
        <v>56.04</v>
      </c>
      <c r="J4287" s="771">
        <f t="shared" si="247"/>
        <v>-56.04</v>
      </c>
      <c r="K4287" s="887">
        <v>0</v>
      </c>
      <c r="L4287" s="772">
        <f t="shared" si="248"/>
        <v>0</v>
      </c>
    </row>
    <row r="4288" spans="2:12" ht="15.75" x14ac:dyDescent="0.25">
      <c r="B4288" s="893" t="s">
        <v>321</v>
      </c>
      <c r="C4288" s="892" t="s">
        <v>1333</v>
      </c>
      <c r="D4288" s="891">
        <v>43922</v>
      </c>
      <c r="E4288" s="890">
        <v>0</v>
      </c>
      <c r="F4288" s="889"/>
      <c r="G4288" s="888">
        <v>20</v>
      </c>
      <c r="H4288" s="887">
        <f t="shared" si="246"/>
        <v>1</v>
      </c>
      <c r="I4288" s="887">
        <v>27.6</v>
      </c>
      <c r="J4288" s="771">
        <f t="shared" si="247"/>
        <v>-27.6</v>
      </c>
      <c r="K4288" s="887">
        <v>0</v>
      </c>
      <c r="L4288" s="772">
        <f t="shared" si="248"/>
        <v>0</v>
      </c>
    </row>
    <row r="4289" spans="2:12" ht="15.75" x14ac:dyDescent="0.25">
      <c r="B4289" s="893" t="s">
        <v>321</v>
      </c>
      <c r="C4289" s="892" t="s">
        <v>1351</v>
      </c>
      <c r="D4289" s="891">
        <v>43922</v>
      </c>
      <c r="E4289" s="890">
        <v>0</v>
      </c>
      <c r="F4289" s="889"/>
      <c r="G4289" s="888">
        <v>20</v>
      </c>
      <c r="H4289" s="887">
        <f t="shared" si="246"/>
        <v>1</v>
      </c>
      <c r="I4289" s="887">
        <v>63.84</v>
      </c>
      <c r="J4289" s="771">
        <f t="shared" si="247"/>
        <v>-63.84</v>
      </c>
      <c r="K4289" s="887">
        <v>0</v>
      </c>
      <c r="L4289" s="772">
        <f t="shared" si="248"/>
        <v>0</v>
      </c>
    </row>
    <row r="4290" spans="2:12" ht="15.75" x14ac:dyDescent="0.25">
      <c r="B4290" s="893" t="s">
        <v>321</v>
      </c>
      <c r="C4290" s="892" t="s">
        <v>1352</v>
      </c>
      <c r="D4290" s="891">
        <v>43922</v>
      </c>
      <c r="E4290" s="890">
        <v>0</v>
      </c>
      <c r="F4290" s="889"/>
      <c r="G4290" s="888">
        <v>20</v>
      </c>
      <c r="H4290" s="887">
        <f t="shared" si="246"/>
        <v>1</v>
      </c>
      <c r="I4290" s="887">
        <v>56.88</v>
      </c>
      <c r="J4290" s="771">
        <f t="shared" si="247"/>
        <v>-56.88</v>
      </c>
      <c r="K4290" s="887">
        <v>0</v>
      </c>
      <c r="L4290" s="772">
        <f t="shared" si="248"/>
        <v>0</v>
      </c>
    </row>
    <row r="4291" spans="2:12" ht="15.75" x14ac:dyDescent="0.25">
      <c r="B4291" s="893" t="s">
        <v>321</v>
      </c>
      <c r="C4291" s="892" t="s">
        <v>107</v>
      </c>
      <c r="D4291" s="891">
        <v>36525</v>
      </c>
      <c r="E4291" s="890">
        <v>332.61</v>
      </c>
      <c r="F4291" s="889"/>
      <c r="G4291" s="888">
        <v>25</v>
      </c>
      <c r="H4291" s="887">
        <f t="shared" si="246"/>
        <v>22</v>
      </c>
      <c r="I4291" s="887">
        <v>-13.440000000000001</v>
      </c>
      <c r="J4291" s="771">
        <f t="shared" si="247"/>
        <v>294.76</v>
      </c>
      <c r="K4291" s="887">
        <v>281.32</v>
      </c>
      <c r="L4291" s="772">
        <f t="shared" si="248"/>
        <v>51.29000000000002</v>
      </c>
    </row>
    <row r="4292" spans="2:12" ht="15.75" x14ac:dyDescent="0.25">
      <c r="B4292" s="893" t="s">
        <v>321</v>
      </c>
      <c r="C4292" s="892" t="s">
        <v>107</v>
      </c>
      <c r="D4292" s="891">
        <v>36525</v>
      </c>
      <c r="E4292" s="890">
        <v>3350.27</v>
      </c>
      <c r="F4292" s="889"/>
      <c r="G4292" s="888">
        <v>25</v>
      </c>
      <c r="H4292" s="887">
        <f t="shared" si="246"/>
        <v>22</v>
      </c>
      <c r="I4292" s="887">
        <v>-135.84</v>
      </c>
      <c r="J4292" s="771">
        <f t="shared" si="247"/>
        <v>2976.48</v>
      </c>
      <c r="K4292" s="887">
        <v>2840.64</v>
      </c>
      <c r="L4292" s="772">
        <f t="shared" si="248"/>
        <v>509.63000000000011</v>
      </c>
    </row>
    <row r="4293" spans="2:12" ht="15.75" x14ac:dyDescent="0.25">
      <c r="B4293" s="893" t="s">
        <v>321</v>
      </c>
      <c r="C4293" s="892" t="s">
        <v>107</v>
      </c>
      <c r="D4293" s="891">
        <v>36525</v>
      </c>
      <c r="E4293" s="890">
        <v>4170.33</v>
      </c>
      <c r="F4293" s="889"/>
      <c r="G4293" s="888">
        <v>25</v>
      </c>
      <c r="H4293" s="887">
        <f t="shared" si="246"/>
        <v>22</v>
      </c>
      <c r="I4293" s="887">
        <v>-169.07999999999998</v>
      </c>
      <c r="J4293" s="771">
        <f t="shared" si="247"/>
        <v>3705.13</v>
      </c>
      <c r="K4293" s="887">
        <v>3536.05</v>
      </c>
      <c r="L4293" s="772">
        <f t="shared" si="248"/>
        <v>634.27999999999975</v>
      </c>
    </row>
    <row r="4294" spans="2:12" ht="15.75" x14ac:dyDescent="0.25">
      <c r="B4294" s="893" t="s">
        <v>321</v>
      </c>
      <c r="C4294" s="892" t="s">
        <v>107</v>
      </c>
      <c r="D4294" s="891">
        <v>36891</v>
      </c>
      <c r="E4294" s="890">
        <v>11616.77</v>
      </c>
      <c r="F4294" s="889"/>
      <c r="G4294" s="888">
        <v>25</v>
      </c>
      <c r="H4294" s="887">
        <f t="shared" si="246"/>
        <v>21</v>
      </c>
      <c r="I4294" s="887">
        <v>-467.64</v>
      </c>
      <c r="J4294" s="771">
        <f t="shared" si="247"/>
        <v>9824.0299999999988</v>
      </c>
      <c r="K4294" s="887">
        <v>9356.39</v>
      </c>
      <c r="L4294" s="772">
        <f t="shared" si="248"/>
        <v>2260.380000000001</v>
      </c>
    </row>
    <row r="4295" spans="2:12" ht="15.75" x14ac:dyDescent="0.25">
      <c r="B4295" s="893" t="s">
        <v>321</v>
      </c>
      <c r="C4295" s="892" t="s">
        <v>107</v>
      </c>
      <c r="D4295" s="891">
        <v>38352</v>
      </c>
      <c r="E4295" s="890">
        <v>18359.27</v>
      </c>
      <c r="F4295" s="889"/>
      <c r="G4295" s="888">
        <v>25</v>
      </c>
      <c r="H4295" s="887">
        <f t="shared" si="246"/>
        <v>17</v>
      </c>
      <c r="I4295" s="887">
        <v>-738</v>
      </c>
      <c r="J4295" s="771">
        <f t="shared" si="247"/>
        <v>12578.77</v>
      </c>
      <c r="K4295" s="887">
        <v>11840.77</v>
      </c>
      <c r="L4295" s="772">
        <f t="shared" si="248"/>
        <v>6518.5</v>
      </c>
    </row>
    <row r="4296" spans="2:12" ht="15.75" x14ac:dyDescent="0.25">
      <c r="B4296" s="893" t="s">
        <v>321</v>
      </c>
      <c r="C4296" s="892" t="s">
        <v>107</v>
      </c>
      <c r="D4296" s="891">
        <v>38352</v>
      </c>
      <c r="E4296" s="890">
        <v>20021.62</v>
      </c>
      <c r="F4296" s="889"/>
      <c r="G4296" s="888">
        <v>25</v>
      </c>
      <c r="H4296" s="887">
        <f t="shared" ref="H4296:H4359" si="249">IF(E4296&lt;&gt;"",IF((TestEOY-D4296)/365&gt;G4296,G4296,ROUNDUP(((TestEOY-D4296)/365),0)),"")</f>
        <v>17</v>
      </c>
      <c r="I4296" s="887">
        <v>-804.72</v>
      </c>
      <c r="J4296" s="771">
        <f t="shared" ref="J4296:J4359" si="250">K4296-I4296</f>
        <v>13717.449999999999</v>
      </c>
      <c r="K4296" s="887">
        <v>12912.73</v>
      </c>
      <c r="L4296" s="772">
        <f t="shared" ref="L4296:L4359" si="251">IFERROR(IF(K4296&gt;E4296,0,(+E4296-K4296))-F4296,"")</f>
        <v>7108.8899999999994</v>
      </c>
    </row>
    <row r="4297" spans="2:12" ht="15.75" x14ac:dyDescent="0.25">
      <c r="B4297" s="893" t="s">
        <v>321</v>
      </c>
      <c r="C4297" s="892" t="s">
        <v>107</v>
      </c>
      <c r="D4297" s="891">
        <v>38717</v>
      </c>
      <c r="E4297" s="890">
        <v>27543.82</v>
      </c>
      <c r="F4297" s="889"/>
      <c r="G4297" s="888">
        <v>25</v>
      </c>
      <c r="H4297" s="887">
        <f t="shared" si="249"/>
        <v>16</v>
      </c>
      <c r="I4297" s="887">
        <v>-1112.04</v>
      </c>
      <c r="J4297" s="771">
        <f t="shared" si="250"/>
        <v>17814.060000000001</v>
      </c>
      <c r="K4297" s="887">
        <v>16702.02</v>
      </c>
      <c r="L4297" s="772">
        <f t="shared" si="251"/>
        <v>10841.8</v>
      </c>
    </row>
    <row r="4298" spans="2:12" ht="15.75" x14ac:dyDescent="0.25">
      <c r="B4298" s="893" t="s">
        <v>321</v>
      </c>
      <c r="C4298" s="892" t="s">
        <v>107</v>
      </c>
      <c r="D4298" s="891">
        <v>38717</v>
      </c>
      <c r="E4298" s="890">
        <v>16109.88</v>
      </c>
      <c r="F4298" s="889"/>
      <c r="G4298" s="888">
        <v>25</v>
      </c>
      <c r="H4298" s="887">
        <f t="shared" si="249"/>
        <v>16</v>
      </c>
      <c r="I4298" s="887">
        <v>-647.40000000000009</v>
      </c>
      <c r="J4298" s="771">
        <f t="shared" si="250"/>
        <v>10391.59</v>
      </c>
      <c r="K4298" s="887">
        <v>9744.19</v>
      </c>
      <c r="L4298" s="772">
        <f t="shared" si="251"/>
        <v>6365.6899999999987</v>
      </c>
    </row>
    <row r="4299" spans="2:12" ht="15.75" x14ac:dyDescent="0.25">
      <c r="B4299" s="893" t="s">
        <v>321</v>
      </c>
      <c r="C4299" s="892" t="s">
        <v>107</v>
      </c>
      <c r="D4299" s="891">
        <v>38352</v>
      </c>
      <c r="E4299" s="890">
        <v>19884.77</v>
      </c>
      <c r="F4299" s="889"/>
      <c r="G4299" s="888">
        <v>25</v>
      </c>
      <c r="H4299" s="887">
        <f t="shared" si="249"/>
        <v>17</v>
      </c>
      <c r="I4299" s="887">
        <v>-803.28</v>
      </c>
      <c r="J4299" s="771">
        <f t="shared" si="250"/>
        <v>13659.720000000001</v>
      </c>
      <c r="K4299" s="887">
        <v>12856.44</v>
      </c>
      <c r="L4299" s="772">
        <f t="shared" si="251"/>
        <v>7028.33</v>
      </c>
    </row>
    <row r="4300" spans="2:12" ht="15.75" x14ac:dyDescent="0.25">
      <c r="B4300" s="893" t="s">
        <v>321</v>
      </c>
      <c r="C4300" s="892" t="s">
        <v>107</v>
      </c>
      <c r="D4300" s="891">
        <v>37986</v>
      </c>
      <c r="E4300" s="890">
        <v>75031.34</v>
      </c>
      <c r="F4300" s="889"/>
      <c r="G4300" s="888">
        <v>25</v>
      </c>
      <c r="H4300" s="887">
        <f t="shared" si="249"/>
        <v>18</v>
      </c>
      <c r="I4300" s="887">
        <v>-3016.92</v>
      </c>
      <c r="J4300" s="771">
        <f t="shared" si="250"/>
        <v>54416.189999999995</v>
      </c>
      <c r="K4300" s="887">
        <v>51399.27</v>
      </c>
      <c r="L4300" s="772">
        <f t="shared" si="251"/>
        <v>23632.07</v>
      </c>
    </row>
    <row r="4301" spans="2:12" ht="15.75" x14ac:dyDescent="0.25">
      <c r="B4301" s="893" t="s">
        <v>321</v>
      </c>
      <c r="C4301" s="892" t="s">
        <v>107</v>
      </c>
      <c r="D4301" s="891">
        <v>37621</v>
      </c>
      <c r="E4301" s="890">
        <v>41675.46</v>
      </c>
      <c r="F4301" s="889"/>
      <c r="G4301" s="888">
        <v>25</v>
      </c>
      <c r="H4301" s="887">
        <f t="shared" si="249"/>
        <v>19</v>
      </c>
      <c r="I4301" s="887">
        <v>-1685.6399999999999</v>
      </c>
      <c r="J4301" s="771">
        <f t="shared" si="250"/>
        <v>31982.94</v>
      </c>
      <c r="K4301" s="887">
        <v>30297.3</v>
      </c>
      <c r="L4301" s="772">
        <f t="shared" si="251"/>
        <v>11378.16</v>
      </c>
    </row>
    <row r="4302" spans="2:12" ht="15.75" x14ac:dyDescent="0.25">
      <c r="B4302" s="893" t="s">
        <v>321</v>
      </c>
      <c r="C4302" s="892" t="s">
        <v>107</v>
      </c>
      <c r="D4302" s="891">
        <v>37256</v>
      </c>
      <c r="E4302" s="890">
        <v>13831.8</v>
      </c>
      <c r="F4302" s="889"/>
      <c r="G4302" s="888">
        <v>25</v>
      </c>
      <c r="H4302" s="887">
        <f t="shared" si="249"/>
        <v>20</v>
      </c>
      <c r="I4302" s="887">
        <v>-559.92000000000007</v>
      </c>
      <c r="J4302" s="771">
        <f t="shared" si="250"/>
        <v>11172.29</v>
      </c>
      <c r="K4302" s="887">
        <v>10612.37</v>
      </c>
      <c r="L4302" s="772">
        <f t="shared" si="251"/>
        <v>3219.4299999999985</v>
      </c>
    </row>
    <row r="4303" spans="2:12" ht="15.75" x14ac:dyDescent="0.25">
      <c r="B4303" s="893" t="s">
        <v>321</v>
      </c>
      <c r="C4303" s="892" t="s">
        <v>107</v>
      </c>
      <c r="D4303" s="891">
        <v>39478</v>
      </c>
      <c r="E4303" s="890">
        <v>87389.7</v>
      </c>
      <c r="F4303" s="889"/>
      <c r="G4303" s="888">
        <v>20</v>
      </c>
      <c r="H4303" s="887">
        <f t="shared" si="249"/>
        <v>13</v>
      </c>
      <c r="I4303" s="887">
        <v>-3831.84</v>
      </c>
      <c r="J4303" s="771">
        <f t="shared" si="250"/>
        <v>53105.17</v>
      </c>
      <c r="K4303" s="887">
        <v>49273.33</v>
      </c>
      <c r="L4303" s="772">
        <f t="shared" si="251"/>
        <v>38116.369999999995</v>
      </c>
    </row>
    <row r="4304" spans="2:12" ht="15.75" x14ac:dyDescent="0.25">
      <c r="B4304" s="893" t="s">
        <v>321</v>
      </c>
      <c r="C4304" s="892" t="s">
        <v>107</v>
      </c>
      <c r="D4304" s="891">
        <v>39447</v>
      </c>
      <c r="E4304" s="890">
        <v>68032.22</v>
      </c>
      <c r="F4304" s="889"/>
      <c r="G4304" s="888">
        <v>20</v>
      </c>
      <c r="H4304" s="887">
        <f t="shared" si="249"/>
        <v>14</v>
      </c>
      <c r="I4304" s="887">
        <v>-2973.84</v>
      </c>
      <c r="J4304" s="771">
        <f t="shared" si="250"/>
        <v>42642.36</v>
      </c>
      <c r="K4304" s="887">
        <v>39668.519999999997</v>
      </c>
      <c r="L4304" s="772">
        <f t="shared" si="251"/>
        <v>28363.700000000004</v>
      </c>
    </row>
    <row r="4305" spans="2:12" ht="15.75" x14ac:dyDescent="0.25">
      <c r="B4305" s="893" t="s">
        <v>321</v>
      </c>
      <c r="C4305" s="892" t="s">
        <v>107</v>
      </c>
      <c r="D4305" s="891">
        <v>39082</v>
      </c>
      <c r="E4305" s="890">
        <v>54558.85</v>
      </c>
      <c r="F4305" s="889"/>
      <c r="G4305" s="888">
        <v>20</v>
      </c>
      <c r="H4305" s="887">
        <f t="shared" si="249"/>
        <v>15</v>
      </c>
      <c r="I4305" s="887">
        <v>-2350.8000000000002</v>
      </c>
      <c r="J4305" s="771">
        <f t="shared" si="250"/>
        <v>36369.490000000005</v>
      </c>
      <c r="K4305" s="887">
        <v>34018.69</v>
      </c>
      <c r="L4305" s="772">
        <f t="shared" si="251"/>
        <v>20540.159999999996</v>
      </c>
    </row>
    <row r="4306" spans="2:12" ht="15.75" x14ac:dyDescent="0.25">
      <c r="B4306" s="893" t="s">
        <v>321</v>
      </c>
      <c r="C4306" s="892" t="s">
        <v>107</v>
      </c>
      <c r="D4306" s="891">
        <v>37986</v>
      </c>
      <c r="E4306" s="890">
        <v>0.01</v>
      </c>
      <c r="F4306" s="889"/>
      <c r="G4306" s="888">
        <v>25</v>
      </c>
      <c r="H4306" s="887">
        <f t="shared" si="249"/>
        <v>18</v>
      </c>
      <c r="I4306" s="887">
        <v>0</v>
      </c>
      <c r="J4306" s="771">
        <f t="shared" si="250"/>
        <v>0</v>
      </c>
      <c r="K4306" s="887">
        <v>0</v>
      </c>
      <c r="L4306" s="772">
        <f t="shared" si="251"/>
        <v>0.01</v>
      </c>
    </row>
    <row r="4307" spans="2:12" ht="15.75" x14ac:dyDescent="0.25">
      <c r="B4307" s="893" t="s">
        <v>321</v>
      </c>
      <c r="C4307" s="892" t="s">
        <v>1335</v>
      </c>
      <c r="D4307" s="891">
        <v>43952</v>
      </c>
      <c r="E4307" s="890">
        <v>0</v>
      </c>
      <c r="F4307" s="889"/>
      <c r="G4307" s="888">
        <v>20</v>
      </c>
      <c r="H4307" s="887">
        <f t="shared" si="249"/>
        <v>1</v>
      </c>
      <c r="I4307" s="887">
        <v>99.12</v>
      </c>
      <c r="J4307" s="771">
        <f t="shared" si="250"/>
        <v>-99.12</v>
      </c>
      <c r="K4307" s="887">
        <v>0</v>
      </c>
      <c r="L4307" s="772">
        <f t="shared" si="251"/>
        <v>0</v>
      </c>
    </row>
    <row r="4308" spans="2:12" ht="15.75" x14ac:dyDescent="0.25">
      <c r="B4308" s="893" t="s">
        <v>321</v>
      </c>
      <c r="C4308" s="892" t="s">
        <v>1353</v>
      </c>
      <c r="D4308" s="891">
        <v>43892</v>
      </c>
      <c r="E4308" s="890">
        <v>1347.05</v>
      </c>
      <c r="F4308" s="889"/>
      <c r="G4308" s="888">
        <v>20</v>
      </c>
      <c r="H4308" s="887">
        <f t="shared" si="249"/>
        <v>1</v>
      </c>
      <c r="I4308" s="887">
        <v>-67.320000000000007</v>
      </c>
      <c r="J4308" s="771">
        <f t="shared" si="250"/>
        <v>106.59</v>
      </c>
      <c r="K4308" s="887">
        <v>39.270000000000003</v>
      </c>
      <c r="L4308" s="772">
        <f t="shared" si="251"/>
        <v>1307.78</v>
      </c>
    </row>
    <row r="4309" spans="2:12" ht="15.75" x14ac:dyDescent="0.25">
      <c r="B4309" s="893" t="s">
        <v>321</v>
      </c>
      <c r="C4309" s="892" t="s">
        <v>540</v>
      </c>
      <c r="D4309" s="891">
        <v>43983</v>
      </c>
      <c r="E4309" s="890">
        <v>12.94</v>
      </c>
      <c r="F4309" s="889"/>
      <c r="G4309" s="888">
        <v>20</v>
      </c>
      <c r="H4309" s="887">
        <f t="shared" si="249"/>
        <v>1</v>
      </c>
      <c r="I4309" s="887">
        <v>-0.60000000000000009</v>
      </c>
      <c r="J4309" s="771">
        <f t="shared" si="250"/>
        <v>1.6500000000000001</v>
      </c>
      <c r="K4309" s="887">
        <v>1.05</v>
      </c>
      <c r="L4309" s="772">
        <f t="shared" si="251"/>
        <v>11.889999999999999</v>
      </c>
    </row>
    <row r="4310" spans="2:12" ht="15.75" x14ac:dyDescent="0.25">
      <c r="B4310" s="893" t="s">
        <v>321</v>
      </c>
      <c r="C4310" s="892" t="s">
        <v>540</v>
      </c>
      <c r="D4310" s="891">
        <v>43983</v>
      </c>
      <c r="E4310" s="890">
        <v>357.59</v>
      </c>
      <c r="F4310" s="889"/>
      <c r="G4310" s="888">
        <v>20</v>
      </c>
      <c r="H4310" s="887">
        <f t="shared" si="249"/>
        <v>1</v>
      </c>
      <c r="I4310" s="887">
        <v>-17.88</v>
      </c>
      <c r="J4310" s="771">
        <f t="shared" si="250"/>
        <v>29.799999999999997</v>
      </c>
      <c r="K4310" s="887">
        <v>11.92</v>
      </c>
      <c r="L4310" s="772">
        <f t="shared" si="251"/>
        <v>345.66999999999996</v>
      </c>
    </row>
    <row r="4311" spans="2:12" ht="15.75" x14ac:dyDescent="0.25">
      <c r="B4311" s="893" t="s">
        <v>321</v>
      </c>
      <c r="C4311" s="892" t="s">
        <v>540</v>
      </c>
      <c r="D4311" s="891">
        <v>43983</v>
      </c>
      <c r="E4311" s="890">
        <v>92.21</v>
      </c>
      <c r="F4311" s="889"/>
      <c r="G4311" s="888">
        <v>20</v>
      </c>
      <c r="H4311" s="887">
        <f t="shared" si="249"/>
        <v>1</v>
      </c>
      <c r="I4311" s="887">
        <v>-4.5600000000000005</v>
      </c>
      <c r="J4311" s="771">
        <f t="shared" si="250"/>
        <v>8.74</v>
      </c>
      <c r="K4311" s="887">
        <v>4.18</v>
      </c>
      <c r="L4311" s="772">
        <f t="shared" si="251"/>
        <v>88.03</v>
      </c>
    </row>
    <row r="4312" spans="2:12" ht="15.75" x14ac:dyDescent="0.25">
      <c r="B4312" s="893" t="s">
        <v>321</v>
      </c>
      <c r="C4312" s="892" t="s">
        <v>540</v>
      </c>
      <c r="D4312" s="891">
        <v>43983</v>
      </c>
      <c r="E4312" s="890">
        <v>211.65</v>
      </c>
      <c r="F4312" s="889"/>
      <c r="G4312" s="888">
        <v>20</v>
      </c>
      <c r="H4312" s="887">
        <f t="shared" si="249"/>
        <v>1</v>
      </c>
      <c r="I4312" s="887">
        <v>-10.56</v>
      </c>
      <c r="J4312" s="771">
        <f t="shared" si="250"/>
        <v>17.600000000000001</v>
      </c>
      <c r="K4312" s="887">
        <v>7.04</v>
      </c>
      <c r="L4312" s="772">
        <f t="shared" si="251"/>
        <v>204.61</v>
      </c>
    </row>
    <row r="4313" spans="2:12" ht="15.75" x14ac:dyDescent="0.25">
      <c r="B4313" s="893" t="s">
        <v>321</v>
      </c>
      <c r="C4313" s="892" t="s">
        <v>540</v>
      </c>
      <c r="D4313" s="891">
        <v>43983</v>
      </c>
      <c r="E4313" s="890">
        <v>209.96</v>
      </c>
      <c r="F4313" s="889"/>
      <c r="G4313" s="888">
        <v>20</v>
      </c>
      <c r="H4313" s="887">
        <f t="shared" si="249"/>
        <v>1</v>
      </c>
      <c r="I4313" s="887">
        <v>-10.68</v>
      </c>
      <c r="J4313" s="771">
        <f t="shared" si="250"/>
        <v>18.63</v>
      </c>
      <c r="K4313" s="887">
        <v>7.95</v>
      </c>
      <c r="L4313" s="772">
        <f t="shared" si="251"/>
        <v>202.01000000000002</v>
      </c>
    </row>
    <row r="4314" spans="2:12" ht="15.75" x14ac:dyDescent="0.25">
      <c r="B4314" s="893" t="s">
        <v>321</v>
      </c>
      <c r="C4314" s="892" t="s">
        <v>540</v>
      </c>
      <c r="D4314" s="891">
        <v>43983</v>
      </c>
      <c r="E4314" s="890">
        <v>2293.15</v>
      </c>
      <c r="F4314" s="889"/>
      <c r="G4314" s="888">
        <v>20</v>
      </c>
      <c r="H4314" s="887">
        <f t="shared" si="249"/>
        <v>1</v>
      </c>
      <c r="I4314" s="887">
        <v>-115.08</v>
      </c>
      <c r="J4314" s="771">
        <f t="shared" si="250"/>
        <v>192.98000000000002</v>
      </c>
      <c r="K4314" s="887">
        <v>77.900000000000006</v>
      </c>
      <c r="L4314" s="772">
        <f t="shared" si="251"/>
        <v>2215.25</v>
      </c>
    </row>
    <row r="4315" spans="2:12" ht="15.75" x14ac:dyDescent="0.25">
      <c r="B4315" s="893" t="s">
        <v>321</v>
      </c>
      <c r="C4315" s="892" t="s">
        <v>540</v>
      </c>
      <c r="D4315" s="891">
        <v>43983</v>
      </c>
      <c r="E4315" s="890">
        <v>104.98</v>
      </c>
      <c r="F4315" s="889"/>
      <c r="G4315" s="888">
        <v>20</v>
      </c>
      <c r="H4315" s="887">
        <f t="shared" si="249"/>
        <v>1</v>
      </c>
      <c r="I4315" s="887">
        <v>-5.28</v>
      </c>
      <c r="J4315" s="771">
        <f t="shared" si="250"/>
        <v>9.1999999999999993</v>
      </c>
      <c r="K4315" s="887">
        <v>3.92</v>
      </c>
      <c r="L4315" s="772">
        <f t="shared" si="251"/>
        <v>101.06</v>
      </c>
    </row>
    <row r="4316" spans="2:12" ht="15.75" x14ac:dyDescent="0.25">
      <c r="B4316" s="893" t="s">
        <v>321</v>
      </c>
      <c r="C4316" s="892" t="s">
        <v>540</v>
      </c>
      <c r="D4316" s="891">
        <v>43983</v>
      </c>
      <c r="E4316" s="890">
        <v>2697.97</v>
      </c>
      <c r="F4316" s="889"/>
      <c r="G4316" s="888">
        <v>20</v>
      </c>
      <c r="H4316" s="887">
        <f t="shared" si="249"/>
        <v>1</v>
      </c>
      <c r="I4316" s="887">
        <v>-135.35999999999999</v>
      </c>
      <c r="J4316" s="771">
        <f t="shared" si="250"/>
        <v>228.48</v>
      </c>
      <c r="K4316" s="887">
        <v>93.12</v>
      </c>
      <c r="L4316" s="772">
        <f t="shared" si="251"/>
        <v>2604.85</v>
      </c>
    </row>
    <row r="4317" spans="2:12" ht="15.75" x14ac:dyDescent="0.25">
      <c r="B4317" s="893" t="s">
        <v>321</v>
      </c>
      <c r="C4317" s="892" t="s">
        <v>540</v>
      </c>
      <c r="D4317" s="891">
        <v>43983</v>
      </c>
      <c r="E4317" s="890">
        <v>104.98</v>
      </c>
      <c r="F4317" s="889"/>
      <c r="G4317" s="888">
        <v>20</v>
      </c>
      <c r="H4317" s="887">
        <f t="shared" si="249"/>
        <v>1</v>
      </c>
      <c r="I4317" s="887">
        <v>-5.28</v>
      </c>
      <c r="J4317" s="771">
        <f t="shared" si="250"/>
        <v>8.8000000000000007</v>
      </c>
      <c r="K4317" s="887">
        <v>3.52</v>
      </c>
      <c r="L4317" s="772">
        <f t="shared" si="251"/>
        <v>101.46000000000001</v>
      </c>
    </row>
    <row r="4318" spans="2:12" ht="15.75" x14ac:dyDescent="0.25">
      <c r="B4318" s="893" t="s">
        <v>321</v>
      </c>
      <c r="C4318" s="892" t="s">
        <v>540</v>
      </c>
      <c r="D4318" s="891">
        <v>43983</v>
      </c>
      <c r="E4318" s="890">
        <v>373.94</v>
      </c>
      <c r="F4318" s="889"/>
      <c r="G4318" s="888">
        <v>20</v>
      </c>
      <c r="H4318" s="887">
        <f t="shared" si="249"/>
        <v>1</v>
      </c>
      <c r="I4318" s="887">
        <v>-18.96</v>
      </c>
      <c r="J4318" s="771">
        <f t="shared" si="250"/>
        <v>33.14</v>
      </c>
      <c r="K4318" s="887">
        <v>14.18</v>
      </c>
      <c r="L4318" s="772">
        <f t="shared" si="251"/>
        <v>359.76</v>
      </c>
    </row>
    <row r="4319" spans="2:12" ht="15.75" x14ac:dyDescent="0.25">
      <c r="B4319" s="893" t="s">
        <v>321</v>
      </c>
      <c r="C4319" s="892" t="s">
        <v>540</v>
      </c>
      <c r="D4319" s="891">
        <v>43983</v>
      </c>
      <c r="E4319" s="890">
        <v>1122.6099999999999</v>
      </c>
      <c r="F4319" s="889"/>
      <c r="G4319" s="888">
        <v>20</v>
      </c>
      <c r="H4319" s="887">
        <f t="shared" si="249"/>
        <v>1</v>
      </c>
      <c r="I4319" s="887">
        <v>-56.28</v>
      </c>
      <c r="J4319" s="771">
        <f t="shared" si="250"/>
        <v>90.95</v>
      </c>
      <c r="K4319" s="887">
        <v>34.67</v>
      </c>
      <c r="L4319" s="772">
        <f t="shared" si="251"/>
        <v>1087.9399999999998</v>
      </c>
    </row>
    <row r="4320" spans="2:12" ht="15.75" x14ac:dyDescent="0.25">
      <c r="B4320" s="893" t="s">
        <v>321</v>
      </c>
      <c r="C4320" s="892" t="s">
        <v>540</v>
      </c>
      <c r="D4320" s="891">
        <v>43983</v>
      </c>
      <c r="E4320" s="890">
        <v>211.65</v>
      </c>
      <c r="F4320" s="889"/>
      <c r="G4320" s="888">
        <v>20</v>
      </c>
      <c r="H4320" s="887">
        <f t="shared" si="249"/>
        <v>1</v>
      </c>
      <c r="I4320" s="887">
        <v>-10.56</v>
      </c>
      <c r="J4320" s="771">
        <f t="shared" si="250"/>
        <v>16.72</v>
      </c>
      <c r="K4320" s="887">
        <v>6.16</v>
      </c>
      <c r="L4320" s="772">
        <f t="shared" si="251"/>
        <v>205.49</v>
      </c>
    </row>
    <row r="4321" spans="2:12" ht="15.75" x14ac:dyDescent="0.25">
      <c r="B4321" s="893" t="s">
        <v>321</v>
      </c>
      <c r="C4321" s="892" t="s">
        <v>540</v>
      </c>
      <c r="D4321" s="891">
        <v>43983</v>
      </c>
      <c r="E4321" s="890">
        <v>287.81</v>
      </c>
      <c r="F4321" s="889"/>
      <c r="G4321" s="888">
        <v>20</v>
      </c>
      <c r="H4321" s="887">
        <f t="shared" si="249"/>
        <v>1</v>
      </c>
      <c r="I4321" s="887">
        <v>-14.399999999999999</v>
      </c>
      <c r="J4321" s="771">
        <f t="shared" si="250"/>
        <v>22.799999999999997</v>
      </c>
      <c r="K4321" s="887">
        <v>8.4</v>
      </c>
      <c r="L4321" s="772">
        <f t="shared" si="251"/>
        <v>279.41000000000003</v>
      </c>
    </row>
    <row r="4322" spans="2:12" ht="15.75" x14ac:dyDescent="0.25">
      <c r="B4322" s="893" t="s">
        <v>321</v>
      </c>
      <c r="C4322" s="892" t="s">
        <v>540</v>
      </c>
      <c r="D4322" s="891">
        <v>43983</v>
      </c>
      <c r="E4322" s="890">
        <v>1508.55</v>
      </c>
      <c r="F4322" s="889"/>
      <c r="G4322" s="888">
        <v>20</v>
      </c>
      <c r="H4322" s="887">
        <f t="shared" si="249"/>
        <v>1</v>
      </c>
      <c r="I4322" s="887">
        <v>-76.800000000000011</v>
      </c>
      <c r="J4322" s="771">
        <f t="shared" si="250"/>
        <v>125.94000000000001</v>
      </c>
      <c r="K4322" s="887">
        <v>49.14</v>
      </c>
      <c r="L4322" s="772">
        <f t="shared" si="251"/>
        <v>1459.4099999999999</v>
      </c>
    </row>
    <row r="4323" spans="2:12" ht="15.75" x14ac:dyDescent="0.25">
      <c r="B4323" s="893" t="s">
        <v>321</v>
      </c>
      <c r="C4323" s="892" t="s">
        <v>540</v>
      </c>
      <c r="D4323" s="891">
        <v>43983</v>
      </c>
      <c r="E4323" s="890">
        <v>104.98</v>
      </c>
      <c r="F4323" s="889"/>
      <c r="G4323" s="888">
        <v>20</v>
      </c>
      <c r="H4323" s="887">
        <f t="shared" si="249"/>
        <v>1</v>
      </c>
      <c r="I4323" s="887">
        <v>-5.28</v>
      </c>
      <c r="J4323" s="771">
        <f t="shared" si="250"/>
        <v>8.36</v>
      </c>
      <c r="K4323" s="887">
        <v>3.08</v>
      </c>
      <c r="L4323" s="772">
        <f t="shared" si="251"/>
        <v>101.9</v>
      </c>
    </row>
    <row r="4324" spans="2:12" ht="15.75" x14ac:dyDescent="0.25">
      <c r="B4324" s="893" t="s">
        <v>321</v>
      </c>
      <c r="C4324" s="892" t="s">
        <v>540</v>
      </c>
      <c r="D4324" s="891">
        <v>43983</v>
      </c>
      <c r="E4324" s="890">
        <v>470.82</v>
      </c>
      <c r="F4324" s="889"/>
      <c r="G4324" s="888">
        <v>20</v>
      </c>
      <c r="H4324" s="887">
        <f t="shared" si="249"/>
        <v>1</v>
      </c>
      <c r="I4324" s="887">
        <v>-23.64</v>
      </c>
      <c r="J4324" s="771">
        <f t="shared" si="250"/>
        <v>40.19</v>
      </c>
      <c r="K4324" s="887">
        <v>16.55</v>
      </c>
      <c r="L4324" s="772">
        <f t="shared" si="251"/>
        <v>454.27</v>
      </c>
    </row>
    <row r="4325" spans="2:12" ht="15.75" x14ac:dyDescent="0.25">
      <c r="B4325" s="893" t="s">
        <v>321</v>
      </c>
      <c r="C4325" s="892" t="s">
        <v>540</v>
      </c>
      <c r="D4325" s="891">
        <v>43983</v>
      </c>
      <c r="E4325" s="890">
        <v>1733.1</v>
      </c>
      <c r="F4325" s="889"/>
      <c r="G4325" s="888">
        <v>20</v>
      </c>
      <c r="H4325" s="887">
        <f t="shared" si="249"/>
        <v>1</v>
      </c>
      <c r="I4325" s="887">
        <v>-88.2</v>
      </c>
      <c r="J4325" s="771">
        <f t="shared" si="250"/>
        <v>145.47</v>
      </c>
      <c r="K4325" s="887">
        <v>57.27</v>
      </c>
      <c r="L4325" s="772">
        <f t="shared" si="251"/>
        <v>1675.83</v>
      </c>
    </row>
    <row r="4326" spans="2:12" ht="15.75" x14ac:dyDescent="0.25">
      <c r="B4326" s="893" t="s">
        <v>321</v>
      </c>
      <c r="C4326" s="892" t="s">
        <v>540</v>
      </c>
      <c r="D4326" s="891">
        <v>43983</v>
      </c>
      <c r="E4326" s="890">
        <v>958.45</v>
      </c>
      <c r="F4326" s="889"/>
      <c r="G4326" s="888">
        <v>20</v>
      </c>
      <c r="H4326" s="887">
        <f t="shared" si="249"/>
        <v>1</v>
      </c>
      <c r="I4326" s="887">
        <v>-47.88</v>
      </c>
      <c r="J4326" s="771">
        <f t="shared" si="250"/>
        <v>75.81</v>
      </c>
      <c r="K4326" s="887">
        <v>27.93</v>
      </c>
      <c r="L4326" s="772">
        <f t="shared" si="251"/>
        <v>930.5200000000001</v>
      </c>
    </row>
    <row r="4327" spans="2:12" ht="15.75" x14ac:dyDescent="0.25">
      <c r="B4327" s="893" t="s">
        <v>321</v>
      </c>
      <c r="C4327" s="892" t="s">
        <v>540</v>
      </c>
      <c r="D4327" s="891">
        <v>43983</v>
      </c>
      <c r="E4327" s="890">
        <v>184.8</v>
      </c>
      <c r="F4327" s="889"/>
      <c r="G4327" s="888">
        <v>20</v>
      </c>
      <c r="H4327" s="887">
        <f t="shared" si="249"/>
        <v>1</v>
      </c>
      <c r="I4327" s="887">
        <v>-9.24</v>
      </c>
      <c r="J4327" s="771">
        <f t="shared" si="250"/>
        <v>14.629999999999999</v>
      </c>
      <c r="K4327" s="887">
        <v>5.39</v>
      </c>
      <c r="L4327" s="772">
        <f t="shared" si="251"/>
        <v>179.41000000000003</v>
      </c>
    </row>
    <row r="4328" spans="2:12" ht="15.75" x14ac:dyDescent="0.25">
      <c r="B4328" s="893" t="s">
        <v>321</v>
      </c>
      <c r="C4328" s="892" t="s">
        <v>540</v>
      </c>
      <c r="D4328" s="891">
        <v>43983</v>
      </c>
      <c r="E4328" s="890">
        <v>11177.5</v>
      </c>
      <c r="F4328" s="889"/>
      <c r="G4328" s="888">
        <v>20</v>
      </c>
      <c r="H4328" s="887">
        <f t="shared" si="249"/>
        <v>1</v>
      </c>
      <c r="I4328" s="887">
        <v>-568.79999999999995</v>
      </c>
      <c r="J4328" s="771">
        <f t="shared" si="250"/>
        <v>939.07999999999993</v>
      </c>
      <c r="K4328" s="887">
        <v>370.28</v>
      </c>
      <c r="L4328" s="772">
        <f t="shared" si="251"/>
        <v>10807.22</v>
      </c>
    </row>
    <row r="4329" spans="2:12" ht="15.75" x14ac:dyDescent="0.25">
      <c r="B4329" s="893" t="s">
        <v>321</v>
      </c>
      <c r="C4329" s="892" t="s">
        <v>540</v>
      </c>
      <c r="D4329" s="891">
        <v>43983</v>
      </c>
      <c r="E4329" s="890">
        <v>3269.55</v>
      </c>
      <c r="F4329" s="889"/>
      <c r="G4329" s="888">
        <v>20</v>
      </c>
      <c r="H4329" s="887">
        <f t="shared" si="249"/>
        <v>1</v>
      </c>
      <c r="I4329" s="887">
        <v>-163.80000000000001</v>
      </c>
      <c r="J4329" s="771">
        <f t="shared" si="250"/>
        <v>267.11</v>
      </c>
      <c r="K4329" s="887">
        <v>103.31</v>
      </c>
      <c r="L4329" s="772">
        <f t="shared" si="251"/>
        <v>3166.2400000000002</v>
      </c>
    </row>
    <row r="4330" spans="2:12" ht="15.75" x14ac:dyDescent="0.25">
      <c r="B4330" s="893" t="s">
        <v>321</v>
      </c>
      <c r="C4330" s="892" t="s">
        <v>540</v>
      </c>
      <c r="D4330" s="891">
        <v>43983</v>
      </c>
      <c r="E4330" s="890">
        <v>944.02</v>
      </c>
      <c r="F4330" s="889"/>
      <c r="G4330" s="888">
        <v>20</v>
      </c>
      <c r="H4330" s="887">
        <f t="shared" si="249"/>
        <v>1</v>
      </c>
      <c r="I4330" s="887">
        <v>-47.88</v>
      </c>
      <c r="J4330" s="771">
        <f t="shared" si="250"/>
        <v>81.240000000000009</v>
      </c>
      <c r="K4330" s="887">
        <v>33.36</v>
      </c>
      <c r="L4330" s="772">
        <f t="shared" si="251"/>
        <v>910.66</v>
      </c>
    </row>
    <row r="4331" spans="2:12" ht="15.75" x14ac:dyDescent="0.25">
      <c r="B4331" s="893" t="s">
        <v>321</v>
      </c>
      <c r="C4331" s="892" t="s">
        <v>540</v>
      </c>
      <c r="D4331" s="891">
        <v>43983</v>
      </c>
      <c r="E4331" s="890">
        <v>20.48</v>
      </c>
      <c r="F4331" s="889"/>
      <c r="G4331" s="888">
        <v>20</v>
      </c>
      <c r="H4331" s="887">
        <f t="shared" si="249"/>
        <v>1</v>
      </c>
      <c r="I4331" s="887">
        <v>-1.08</v>
      </c>
      <c r="J4331" s="771">
        <f t="shared" si="250"/>
        <v>2.06</v>
      </c>
      <c r="K4331" s="887">
        <v>0.98</v>
      </c>
      <c r="L4331" s="772">
        <f t="shared" si="251"/>
        <v>19.5</v>
      </c>
    </row>
    <row r="4332" spans="2:12" ht="15.75" x14ac:dyDescent="0.25">
      <c r="B4332" s="893" t="s">
        <v>321</v>
      </c>
      <c r="C4332" s="892" t="s">
        <v>540</v>
      </c>
      <c r="D4332" s="891">
        <v>43983</v>
      </c>
      <c r="E4332" s="890">
        <v>147.29</v>
      </c>
      <c r="F4332" s="889"/>
      <c r="G4332" s="888">
        <v>20</v>
      </c>
      <c r="H4332" s="887">
        <f t="shared" si="249"/>
        <v>1</v>
      </c>
      <c r="I4332" s="887">
        <v>-7.32</v>
      </c>
      <c r="J4332" s="771">
        <f t="shared" si="250"/>
        <v>13.22</v>
      </c>
      <c r="K4332" s="887">
        <v>5.9</v>
      </c>
      <c r="L4332" s="772">
        <f t="shared" si="251"/>
        <v>141.38999999999999</v>
      </c>
    </row>
    <row r="4333" spans="2:12" ht="15.75" x14ac:dyDescent="0.25">
      <c r="B4333" s="893" t="s">
        <v>321</v>
      </c>
      <c r="C4333" s="892" t="s">
        <v>540</v>
      </c>
      <c r="D4333" s="891">
        <v>43983</v>
      </c>
      <c r="E4333" s="890">
        <v>1397.24</v>
      </c>
      <c r="F4333" s="889"/>
      <c r="G4333" s="888">
        <v>20</v>
      </c>
      <c r="H4333" s="887">
        <f t="shared" si="249"/>
        <v>1</v>
      </c>
      <c r="I4333" s="887">
        <v>-70.08</v>
      </c>
      <c r="J4333" s="771">
        <f t="shared" si="250"/>
        <v>118.16</v>
      </c>
      <c r="K4333" s="887">
        <v>48.08</v>
      </c>
      <c r="L4333" s="772">
        <f t="shared" si="251"/>
        <v>1349.16</v>
      </c>
    </row>
    <row r="4334" spans="2:12" ht="15.75" x14ac:dyDescent="0.25">
      <c r="B4334" s="893" t="s">
        <v>321</v>
      </c>
      <c r="C4334" s="892" t="s">
        <v>540</v>
      </c>
      <c r="D4334" s="891">
        <v>43983</v>
      </c>
      <c r="E4334" s="890">
        <v>575.62</v>
      </c>
      <c r="F4334" s="889"/>
      <c r="G4334" s="888">
        <v>20</v>
      </c>
      <c r="H4334" s="887">
        <f t="shared" si="249"/>
        <v>1</v>
      </c>
      <c r="I4334" s="887">
        <v>-28.799999999999997</v>
      </c>
      <c r="J4334" s="771">
        <f t="shared" si="250"/>
        <v>45.599999999999994</v>
      </c>
      <c r="K4334" s="887">
        <v>16.8</v>
      </c>
      <c r="L4334" s="772">
        <f t="shared" si="251"/>
        <v>558.82000000000005</v>
      </c>
    </row>
    <row r="4335" spans="2:12" ht="15.75" x14ac:dyDescent="0.25">
      <c r="B4335" s="893" t="s">
        <v>321</v>
      </c>
      <c r="C4335" s="892" t="s">
        <v>540</v>
      </c>
      <c r="D4335" s="891">
        <v>43983</v>
      </c>
      <c r="E4335" s="890">
        <v>104.98</v>
      </c>
      <c r="F4335" s="889"/>
      <c r="G4335" s="888">
        <v>20</v>
      </c>
      <c r="H4335" s="887">
        <f t="shared" si="249"/>
        <v>1</v>
      </c>
      <c r="I4335" s="887">
        <v>-5.28</v>
      </c>
      <c r="J4335" s="771">
        <f t="shared" si="250"/>
        <v>8.8000000000000007</v>
      </c>
      <c r="K4335" s="887">
        <v>3.52</v>
      </c>
      <c r="L4335" s="772">
        <f t="shared" si="251"/>
        <v>101.46000000000001</v>
      </c>
    </row>
    <row r="4336" spans="2:12" ht="15.75" x14ac:dyDescent="0.25">
      <c r="B4336" s="893" t="s">
        <v>321</v>
      </c>
      <c r="C4336" s="892" t="s">
        <v>540</v>
      </c>
      <c r="D4336" s="891">
        <v>43983</v>
      </c>
      <c r="E4336" s="890">
        <v>104.98</v>
      </c>
      <c r="F4336" s="889"/>
      <c r="G4336" s="888">
        <v>20</v>
      </c>
      <c r="H4336" s="887">
        <f t="shared" si="249"/>
        <v>1</v>
      </c>
      <c r="I4336" s="887">
        <v>-5.28</v>
      </c>
      <c r="J4336" s="771">
        <f t="shared" si="250"/>
        <v>8.36</v>
      </c>
      <c r="K4336" s="887">
        <v>3.08</v>
      </c>
      <c r="L4336" s="772">
        <f t="shared" si="251"/>
        <v>101.9</v>
      </c>
    </row>
    <row r="4337" spans="2:12" ht="15.75" x14ac:dyDescent="0.25">
      <c r="B4337" s="893" t="s">
        <v>321</v>
      </c>
      <c r="C4337" s="892" t="s">
        <v>540</v>
      </c>
      <c r="D4337" s="891">
        <v>43983</v>
      </c>
      <c r="E4337" s="890">
        <v>503.58</v>
      </c>
      <c r="F4337" s="889"/>
      <c r="G4337" s="888">
        <v>20</v>
      </c>
      <c r="H4337" s="887">
        <f t="shared" si="249"/>
        <v>1</v>
      </c>
      <c r="I4337" s="887">
        <v>-25.08</v>
      </c>
      <c r="J4337" s="771">
        <f t="shared" si="250"/>
        <v>45.819999999999993</v>
      </c>
      <c r="K4337" s="887">
        <v>20.74</v>
      </c>
      <c r="L4337" s="772">
        <f t="shared" si="251"/>
        <v>482.84</v>
      </c>
    </row>
    <row r="4338" spans="2:12" ht="15.75" x14ac:dyDescent="0.25">
      <c r="B4338" s="893" t="s">
        <v>321</v>
      </c>
      <c r="C4338" s="892" t="s">
        <v>540</v>
      </c>
      <c r="D4338" s="891">
        <v>43983</v>
      </c>
      <c r="E4338" s="890">
        <v>50.9</v>
      </c>
      <c r="F4338" s="889"/>
      <c r="G4338" s="888">
        <v>20</v>
      </c>
      <c r="H4338" s="887">
        <f t="shared" si="249"/>
        <v>1</v>
      </c>
      <c r="I4338" s="887">
        <v>-2.52</v>
      </c>
      <c r="J4338" s="771">
        <f t="shared" si="250"/>
        <v>8.2100000000000009</v>
      </c>
      <c r="K4338" s="887">
        <v>5.69</v>
      </c>
      <c r="L4338" s="772">
        <f t="shared" si="251"/>
        <v>45.21</v>
      </c>
    </row>
    <row r="4339" spans="2:12" ht="15.75" x14ac:dyDescent="0.25">
      <c r="B4339" s="893" t="s">
        <v>321</v>
      </c>
      <c r="C4339" s="892" t="s">
        <v>540</v>
      </c>
      <c r="D4339" s="891">
        <v>43983</v>
      </c>
      <c r="E4339" s="890">
        <v>243.31</v>
      </c>
      <c r="F4339" s="889"/>
      <c r="G4339" s="888">
        <v>20</v>
      </c>
      <c r="H4339" s="887">
        <f t="shared" si="249"/>
        <v>1</v>
      </c>
      <c r="I4339" s="887">
        <v>-12.24</v>
      </c>
      <c r="J4339" s="771">
        <f t="shared" si="250"/>
        <v>22.130000000000003</v>
      </c>
      <c r="K4339" s="887">
        <v>9.89</v>
      </c>
      <c r="L4339" s="772">
        <f t="shared" si="251"/>
        <v>233.42000000000002</v>
      </c>
    </row>
    <row r="4340" spans="2:12" ht="15.75" x14ac:dyDescent="0.25">
      <c r="B4340" s="893" t="s">
        <v>321</v>
      </c>
      <c r="C4340" s="892" t="s">
        <v>1329</v>
      </c>
      <c r="D4340" s="891">
        <v>43867</v>
      </c>
      <c r="E4340" s="890">
        <v>6561.93</v>
      </c>
      <c r="F4340" s="889"/>
      <c r="G4340" s="888">
        <v>20</v>
      </c>
      <c r="H4340" s="887">
        <f t="shared" si="249"/>
        <v>1</v>
      </c>
      <c r="I4340" s="887">
        <v>-328.08</v>
      </c>
      <c r="J4340" s="771">
        <f t="shared" si="250"/>
        <v>492.12</v>
      </c>
      <c r="K4340" s="887">
        <v>164.04</v>
      </c>
      <c r="L4340" s="772">
        <f t="shared" si="251"/>
        <v>6397.89</v>
      </c>
    </row>
    <row r="4341" spans="2:12" ht="15.75" x14ac:dyDescent="0.25">
      <c r="B4341" s="893" t="s">
        <v>321</v>
      </c>
      <c r="C4341" s="892" t="s">
        <v>1330</v>
      </c>
      <c r="D4341" s="891">
        <v>43921</v>
      </c>
      <c r="E4341" s="890">
        <v>607.38</v>
      </c>
      <c r="F4341" s="889"/>
      <c r="G4341" s="888">
        <v>20</v>
      </c>
      <c r="H4341" s="887">
        <f t="shared" si="249"/>
        <v>1</v>
      </c>
      <c r="I4341" s="887">
        <v>-30.360000000000003</v>
      </c>
      <c r="J4341" s="771">
        <f t="shared" si="250"/>
        <v>45.540000000000006</v>
      </c>
      <c r="K4341" s="887">
        <v>15.18</v>
      </c>
      <c r="L4341" s="772">
        <f t="shared" si="251"/>
        <v>592.20000000000005</v>
      </c>
    </row>
    <row r="4342" spans="2:12" ht="15.75" x14ac:dyDescent="0.25">
      <c r="B4342" s="893" t="s">
        <v>321</v>
      </c>
      <c r="C4342" s="892" t="s">
        <v>1354</v>
      </c>
      <c r="D4342" s="891">
        <v>44013</v>
      </c>
      <c r="E4342" s="890">
        <v>0</v>
      </c>
      <c r="F4342" s="889"/>
      <c r="G4342" s="888">
        <v>20</v>
      </c>
      <c r="H4342" s="887">
        <f t="shared" si="249"/>
        <v>1</v>
      </c>
      <c r="I4342" s="887">
        <v>37.799999999999997</v>
      </c>
      <c r="J4342" s="771">
        <f t="shared" si="250"/>
        <v>-37.799999999999997</v>
      </c>
      <c r="K4342" s="887">
        <v>0</v>
      </c>
      <c r="L4342" s="772">
        <f t="shared" si="251"/>
        <v>0</v>
      </c>
    </row>
    <row r="4343" spans="2:12" ht="15.75" x14ac:dyDescent="0.25">
      <c r="B4343" s="893" t="s">
        <v>321</v>
      </c>
      <c r="C4343" s="892" t="s">
        <v>1334</v>
      </c>
      <c r="D4343" s="891">
        <v>44013</v>
      </c>
      <c r="E4343" s="890">
        <v>0</v>
      </c>
      <c r="F4343" s="889"/>
      <c r="G4343" s="888">
        <v>20</v>
      </c>
      <c r="H4343" s="887">
        <f t="shared" si="249"/>
        <v>1</v>
      </c>
      <c r="I4343" s="887">
        <v>29.64</v>
      </c>
      <c r="J4343" s="771">
        <f t="shared" si="250"/>
        <v>-29.64</v>
      </c>
      <c r="K4343" s="887">
        <v>0</v>
      </c>
      <c r="L4343" s="772">
        <f t="shared" si="251"/>
        <v>0</v>
      </c>
    </row>
    <row r="4344" spans="2:12" ht="15.75" x14ac:dyDescent="0.25">
      <c r="B4344" s="893" t="s">
        <v>321</v>
      </c>
      <c r="C4344" s="892" t="s">
        <v>1355</v>
      </c>
      <c r="D4344" s="891">
        <v>44013</v>
      </c>
      <c r="E4344" s="890">
        <v>0</v>
      </c>
      <c r="F4344" s="889"/>
      <c r="G4344" s="888">
        <v>20</v>
      </c>
      <c r="H4344" s="887">
        <f t="shared" si="249"/>
        <v>1</v>
      </c>
      <c r="I4344" s="887">
        <v>9.84</v>
      </c>
      <c r="J4344" s="771">
        <f t="shared" si="250"/>
        <v>-9.84</v>
      </c>
      <c r="K4344" s="887">
        <v>0</v>
      </c>
      <c r="L4344" s="772">
        <f t="shared" si="251"/>
        <v>0</v>
      </c>
    </row>
    <row r="4345" spans="2:12" ht="15.75" x14ac:dyDescent="0.25">
      <c r="B4345" s="893" t="s">
        <v>321</v>
      </c>
      <c r="C4345" s="892" t="s">
        <v>539</v>
      </c>
      <c r="D4345" s="891">
        <v>44075</v>
      </c>
      <c r="E4345" s="890">
        <v>202.81</v>
      </c>
      <c r="F4345" s="889"/>
      <c r="G4345" s="888">
        <v>20</v>
      </c>
      <c r="H4345" s="887">
        <f t="shared" si="249"/>
        <v>1</v>
      </c>
      <c r="I4345" s="887">
        <v>-10.08</v>
      </c>
      <c r="J4345" s="771">
        <f t="shared" si="250"/>
        <v>15.16</v>
      </c>
      <c r="K4345" s="887">
        <v>5.08</v>
      </c>
      <c r="L4345" s="772">
        <f t="shared" si="251"/>
        <v>197.73</v>
      </c>
    </row>
    <row r="4346" spans="2:12" ht="15.75" x14ac:dyDescent="0.25">
      <c r="B4346" s="893" t="s">
        <v>321</v>
      </c>
      <c r="C4346" s="892" t="s">
        <v>539</v>
      </c>
      <c r="D4346" s="891">
        <v>44075</v>
      </c>
      <c r="E4346" s="890">
        <v>100.36</v>
      </c>
      <c r="F4346" s="889"/>
      <c r="G4346" s="888">
        <v>20</v>
      </c>
      <c r="H4346" s="887">
        <f t="shared" si="249"/>
        <v>1</v>
      </c>
      <c r="I4346" s="887">
        <v>-5.04</v>
      </c>
      <c r="J4346" s="771">
        <f t="shared" si="250"/>
        <v>6.72</v>
      </c>
      <c r="K4346" s="887">
        <v>1.68</v>
      </c>
      <c r="L4346" s="772">
        <f t="shared" si="251"/>
        <v>98.679999999999993</v>
      </c>
    </row>
    <row r="4347" spans="2:12" ht="15.75" x14ac:dyDescent="0.25">
      <c r="B4347" s="893" t="s">
        <v>321</v>
      </c>
      <c r="C4347" s="892" t="s">
        <v>539</v>
      </c>
      <c r="D4347" s="891">
        <v>44075</v>
      </c>
      <c r="E4347" s="890">
        <v>202.81</v>
      </c>
      <c r="F4347" s="889"/>
      <c r="G4347" s="888">
        <v>20</v>
      </c>
      <c r="H4347" s="887">
        <f t="shared" si="249"/>
        <v>1</v>
      </c>
      <c r="I4347" s="887">
        <v>-10.08</v>
      </c>
      <c r="J4347" s="771">
        <f t="shared" si="250"/>
        <v>15.16</v>
      </c>
      <c r="K4347" s="887">
        <v>5.08</v>
      </c>
      <c r="L4347" s="772">
        <f t="shared" si="251"/>
        <v>197.73</v>
      </c>
    </row>
    <row r="4348" spans="2:12" ht="15.75" x14ac:dyDescent="0.25">
      <c r="B4348" s="893" t="s">
        <v>321</v>
      </c>
      <c r="C4348" s="892" t="s">
        <v>539</v>
      </c>
      <c r="D4348" s="891">
        <v>44075</v>
      </c>
      <c r="E4348" s="890">
        <v>255.5</v>
      </c>
      <c r="F4348" s="889"/>
      <c r="G4348" s="888">
        <v>20</v>
      </c>
      <c r="H4348" s="887">
        <f t="shared" si="249"/>
        <v>1</v>
      </c>
      <c r="I4348" s="887">
        <v>-12.72</v>
      </c>
      <c r="J4348" s="771">
        <f t="shared" si="250"/>
        <v>21.28</v>
      </c>
      <c r="K4348" s="887">
        <v>8.56</v>
      </c>
      <c r="L4348" s="772">
        <f t="shared" si="251"/>
        <v>246.94</v>
      </c>
    </row>
    <row r="4349" spans="2:12" ht="15.75" x14ac:dyDescent="0.25">
      <c r="B4349" s="893" t="s">
        <v>321</v>
      </c>
      <c r="C4349" s="892" t="s">
        <v>539</v>
      </c>
      <c r="D4349" s="891">
        <v>44075</v>
      </c>
      <c r="E4349" s="890">
        <v>255.51</v>
      </c>
      <c r="F4349" s="889"/>
      <c r="G4349" s="888">
        <v>20</v>
      </c>
      <c r="H4349" s="887">
        <f t="shared" si="249"/>
        <v>1</v>
      </c>
      <c r="I4349" s="887">
        <v>-12.84</v>
      </c>
      <c r="J4349" s="771">
        <f t="shared" si="250"/>
        <v>21.92</v>
      </c>
      <c r="K4349" s="887">
        <v>9.08</v>
      </c>
      <c r="L4349" s="772">
        <f t="shared" si="251"/>
        <v>246.42999999999998</v>
      </c>
    </row>
    <row r="4350" spans="2:12" ht="15.75" x14ac:dyDescent="0.25">
      <c r="B4350" s="893" t="s">
        <v>321</v>
      </c>
      <c r="C4350" s="892" t="s">
        <v>539</v>
      </c>
      <c r="D4350" s="891">
        <v>44075</v>
      </c>
      <c r="E4350" s="890">
        <v>100.36</v>
      </c>
      <c r="F4350" s="889"/>
      <c r="G4350" s="888">
        <v>20</v>
      </c>
      <c r="H4350" s="887">
        <f t="shared" si="249"/>
        <v>1</v>
      </c>
      <c r="I4350" s="887">
        <v>-5.16</v>
      </c>
      <c r="J4350" s="771">
        <f t="shared" si="250"/>
        <v>7.7200000000000006</v>
      </c>
      <c r="K4350" s="887">
        <v>2.56</v>
      </c>
      <c r="L4350" s="772">
        <f t="shared" si="251"/>
        <v>97.8</v>
      </c>
    </row>
    <row r="4351" spans="2:12" ht="15.75" x14ac:dyDescent="0.25">
      <c r="B4351" s="893" t="s">
        <v>321</v>
      </c>
      <c r="C4351" s="892" t="s">
        <v>539</v>
      </c>
      <c r="D4351" s="891">
        <v>44075</v>
      </c>
      <c r="E4351" s="890">
        <v>2543.2399999999998</v>
      </c>
      <c r="F4351" s="889"/>
      <c r="G4351" s="888">
        <v>20</v>
      </c>
      <c r="H4351" s="887">
        <f t="shared" si="249"/>
        <v>1</v>
      </c>
      <c r="I4351" s="887">
        <v>-129.12</v>
      </c>
      <c r="J4351" s="771">
        <f t="shared" si="250"/>
        <v>186.5</v>
      </c>
      <c r="K4351" s="887">
        <v>57.38</v>
      </c>
      <c r="L4351" s="772">
        <f t="shared" si="251"/>
        <v>2485.8599999999997</v>
      </c>
    </row>
    <row r="4352" spans="2:12" ht="15.75" x14ac:dyDescent="0.25">
      <c r="B4352" s="893" t="s">
        <v>321</v>
      </c>
      <c r="C4352" s="892" t="s">
        <v>539</v>
      </c>
      <c r="D4352" s="891">
        <v>44075</v>
      </c>
      <c r="E4352" s="890">
        <v>100.36</v>
      </c>
      <c r="F4352" s="889"/>
      <c r="G4352" s="888">
        <v>20</v>
      </c>
      <c r="H4352" s="887">
        <f t="shared" si="249"/>
        <v>1</v>
      </c>
      <c r="I4352" s="887">
        <v>-5.04</v>
      </c>
      <c r="J4352" s="771">
        <f t="shared" si="250"/>
        <v>6.72</v>
      </c>
      <c r="K4352" s="887">
        <v>1.68</v>
      </c>
      <c r="L4352" s="772">
        <f t="shared" si="251"/>
        <v>98.679999999999993</v>
      </c>
    </row>
    <row r="4353" spans="2:12" ht="15.75" x14ac:dyDescent="0.25">
      <c r="B4353" s="893" t="s">
        <v>321</v>
      </c>
      <c r="C4353" s="892" t="s">
        <v>539</v>
      </c>
      <c r="D4353" s="891">
        <v>44075</v>
      </c>
      <c r="E4353" s="890">
        <v>72.81</v>
      </c>
      <c r="F4353" s="889"/>
      <c r="G4353" s="888">
        <v>20</v>
      </c>
      <c r="H4353" s="887">
        <f t="shared" si="249"/>
        <v>1</v>
      </c>
      <c r="I4353" s="887">
        <v>-3.7199999999999998</v>
      </c>
      <c r="J4353" s="771">
        <f t="shared" si="250"/>
        <v>5.56</v>
      </c>
      <c r="K4353" s="887">
        <v>1.84</v>
      </c>
      <c r="L4353" s="772">
        <f t="shared" si="251"/>
        <v>70.97</v>
      </c>
    </row>
    <row r="4354" spans="2:12" ht="15.75" x14ac:dyDescent="0.25">
      <c r="B4354" s="893" t="s">
        <v>321</v>
      </c>
      <c r="C4354" s="892" t="s">
        <v>539</v>
      </c>
      <c r="D4354" s="891">
        <v>44075</v>
      </c>
      <c r="E4354" s="890">
        <v>100.36</v>
      </c>
      <c r="F4354" s="889"/>
      <c r="G4354" s="888">
        <v>20</v>
      </c>
      <c r="H4354" s="887">
        <f t="shared" si="249"/>
        <v>1</v>
      </c>
      <c r="I4354" s="887">
        <v>-5.04</v>
      </c>
      <c r="J4354" s="771">
        <f t="shared" si="250"/>
        <v>6.72</v>
      </c>
      <c r="K4354" s="887">
        <v>1.68</v>
      </c>
      <c r="L4354" s="772">
        <f t="shared" si="251"/>
        <v>98.679999999999993</v>
      </c>
    </row>
    <row r="4355" spans="2:12" ht="15.75" x14ac:dyDescent="0.25">
      <c r="B4355" s="893" t="s">
        <v>321</v>
      </c>
      <c r="C4355" s="892" t="s">
        <v>539</v>
      </c>
      <c r="D4355" s="891">
        <v>44075</v>
      </c>
      <c r="E4355" s="890">
        <v>3081.61</v>
      </c>
      <c r="F4355" s="889"/>
      <c r="G4355" s="888">
        <v>20</v>
      </c>
      <c r="H4355" s="887">
        <f t="shared" si="249"/>
        <v>1</v>
      </c>
      <c r="I4355" s="887">
        <v>-154.32</v>
      </c>
      <c r="J4355" s="771">
        <f t="shared" si="250"/>
        <v>226.57999999999998</v>
      </c>
      <c r="K4355" s="887">
        <v>72.260000000000005</v>
      </c>
      <c r="L4355" s="772">
        <f t="shared" si="251"/>
        <v>3009.35</v>
      </c>
    </row>
    <row r="4356" spans="2:12" ht="15.75" x14ac:dyDescent="0.25">
      <c r="B4356" s="893" t="s">
        <v>321</v>
      </c>
      <c r="C4356" s="892" t="s">
        <v>539</v>
      </c>
      <c r="D4356" s="891">
        <v>44075</v>
      </c>
      <c r="E4356" s="890">
        <v>275.62</v>
      </c>
      <c r="F4356" s="889"/>
      <c r="G4356" s="888">
        <v>20</v>
      </c>
      <c r="H4356" s="887">
        <f t="shared" si="249"/>
        <v>1</v>
      </c>
      <c r="I4356" s="887">
        <v>-13.8</v>
      </c>
      <c r="J4356" s="771">
        <f t="shared" si="250"/>
        <v>20.700000000000003</v>
      </c>
      <c r="K4356" s="887">
        <v>6.9</v>
      </c>
      <c r="L4356" s="772">
        <f t="shared" si="251"/>
        <v>268.72000000000003</v>
      </c>
    </row>
    <row r="4357" spans="2:12" ht="15.75" x14ac:dyDescent="0.25">
      <c r="B4357" s="893" t="s">
        <v>321</v>
      </c>
      <c r="C4357" s="892" t="s">
        <v>539</v>
      </c>
      <c r="D4357" s="891">
        <v>44075</v>
      </c>
      <c r="E4357" s="890">
        <v>100.36</v>
      </c>
      <c r="F4357" s="889"/>
      <c r="G4357" s="888">
        <v>20</v>
      </c>
      <c r="H4357" s="887">
        <f t="shared" si="249"/>
        <v>1</v>
      </c>
      <c r="I4357" s="887">
        <v>-5.04</v>
      </c>
      <c r="J4357" s="771">
        <f t="shared" si="250"/>
        <v>7.07</v>
      </c>
      <c r="K4357" s="887">
        <v>2.0299999999999998</v>
      </c>
      <c r="L4357" s="772">
        <f t="shared" si="251"/>
        <v>98.33</v>
      </c>
    </row>
    <row r="4358" spans="2:12" ht="15.75" x14ac:dyDescent="0.25">
      <c r="B4358" s="893" t="s">
        <v>321</v>
      </c>
      <c r="C4358" s="892" t="s">
        <v>539</v>
      </c>
      <c r="D4358" s="891">
        <v>44075</v>
      </c>
      <c r="E4358" s="890">
        <v>300.70999999999998</v>
      </c>
      <c r="F4358" s="889"/>
      <c r="G4358" s="888">
        <v>20</v>
      </c>
      <c r="H4358" s="887">
        <f t="shared" si="249"/>
        <v>1</v>
      </c>
      <c r="I4358" s="887">
        <v>-15</v>
      </c>
      <c r="J4358" s="771">
        <f t="shared" si="250"/>
        <v>20</v>
      </c>
      <c r="K4358" s="887">
        <v>5</v>
      </c>
      <c r="L4358" s="772">
        <f t="shared" si="251"/>
        <v>295.70999999999998</v>
      </c>
    </row>
    <row r="4359" spans="2:12" ht="15.75" x14ac:dyDescent="0.25">
      <c r="B4359" s="893" t="s">
        <v>321</v>
      </c>
      <c r="C4359" s="892" t="s">
        <v>539</v>
      </c>
      <c r="D4359" s="891">
        <v>44075</v>
      </c>
      <c r="E4359" s="890">
        <v>2559.75</v>
      </c>
      <c r="F4359" s="889"/>
      <c r="G4359" s="888">
        <v>20</v>
      </c>
      <c r="H4359" s="887">
        <f t="shared" si="249"/>
        <v>1</v>
      </c>
      <c r="I4359" s="887">
        <v>-128.28</v>
      </c>
      <c r="J4359" s="771">
        <f t="shared" si="250"/>
        <v>175.87</v>
      </c>
      <c r="K4359" s="887">
        <v>47.59</v>
      </c>
      <c r="L4359" s="772">
        <f t="shared" si="251"/>
        <v>2512.16</v>
      </c>
    </row>
    <row r="4360" spans="2:12" ht="15.75" x14ac:dyDescent="0.25">
      <c r="B4360" s="893" t="s">
        <v>321</v>
      </c>
      <c r="C4360" s="892" t="s">
        <v>539</v>
      </c>
      <c r="D4360" s="891">
        <v>44075</v>
      </c>
      <c r="E4360" s="890">
        <v>202.81</v>
      </c>
      <c r="F4360" s="889"/>
      <c r="G4360" s="888">
        <v>20</v>
      </c>
      <c r="H4360" s="887">
        <f t="shared" ref="H4360:H4423" si="252">IF(E4360&lt;&gt;"",IF((TestEOY-D4360)/365&gt;G4360,G4360,ROUNDUP(((TestEOY-D4360)/365),0)),"")</f>
        <v>1</v>
      </c>
      <c r="I4360" s="887">
        <v>-10.32</v>
      </c>
      <c r="J4360" s="771">
        <f t="shared" ref="J4360:J4423" si="253">K4360-I4360</f>
        <v>15.42</v>
      </c>
      <c r="K4360" s="887">
        <v>5.0999999999999996</v>
      </c>
      <c r="L4360" s="772">
        <f t="shared" ref="L4360:L4423" si="254">IFERROR(IF(K4360&gt;E4360,0,(+E4360-K4360))-F4360,"")</f>
        <v>197.71</v>
      </c>
    </row>
    <row r="4361" spans="2:12" ht="15.75" x14ac:dyDescent="0.25">
      <c r="B4361" s="893" t="s">
        <v>321</v>
      </c>
      <c r="C4361" s="892" t="s">
        <v>539</v>
      </c>
      <c r="D4361" s="891">
        <v>44075</v>
      </c>
      <c r="E4361" s="890">
        <v>434.15</v>
      </c>
      <c r="F4361" s="889"/>
      <c r="G4361" s="888">
        <v>20</v>
      </c>
      <c r="H4361" s="887">
        <f t="shared" si="252"/>
        <v>1</v>
      </c>
      <c r="I4361" s="887">
        <v>-21.96</v>
      </c>
      <c r="J4361" s="771">
        <f t="shared" si="253"/>
        <v>32.49</v>
      </c>
      <c r="K4361" s="887">
        <v>10.53</v>
      </c>
      <c r="L4361" s="772">
        <f t="shared" si="254"/>
        <v>423.62</v>
      </c>
    </row>
    <row r="4362" spans="2:12" ht="15.75" x14ac:dyDescent="0.25">
      <c r="B4362" s="893" t="s">
        <v>321</v>
      </c>
      <c r="C4362" s="892" t="s">
        <v>539</v>
      </c>
      <c r="D4362" s="891">
        <v>44075</v>
      </c>
      <c r="E4362" s="890">
        <v>324.18</v>
      </c>
      <c r="F4362" s="889"/>
      <c r="G4362" s="888">
        <v>20</v>
      </c>
      <c r="H4362" s="887">
        <f t="shared" si="252"/>
        <v>1</v>
      </c>
      <c r="I4362" s="887">
        <v>-16.32</v>
      </c>
      <c r="J4362" s="771">
        <f t="shared" si="253"/>
        <v>22.6</v>
      </c>
      <c r="K4362" s="887">
        <v>6.28</v>
      </c>
      <c r="L4362" s="772">
        <f t="shared" si="254"/>
        <v>317.90000000000003</v>
      </c>
    </row>
    <row r="4363" spans="2:12" ht="15.75" x14ac:dyDescent="0.25">
      <c r="B4363" s="893" t="s">
        <v>321</v>
      </c>
      <c r="C4363" s="892" t="s">
        <v>539</v>
      </c>
      <c r="D4363" s="891">
        <v>44075</v>
      </c>
      <c r="E4363" s="890">
        <v>1330.06</v>
      </c>
      <c r="F4363" s="889"/>
      <c r="G4363" s="888">
        <v>20</v>
      </c>
      <c r="H4363" s="887">
        <f t="shared" si="252"/>
        <v>1</v>
      </c>
      <c r="I4363" s="887">
        <v>-68.52</v>
      </c>
      <c r="J4363" s="771">
        <f t="shared" si="253"/>
        <v>96.47</v>
      </c>
      <c r="K4363" s="887">
        <v>27.95</v>
      </c>
      <c r="L4363" s="772">
        <f t="shared" si="254"/>
        <v>1302.1099999999999</v>
      </c>
    </row>
    <row r="4364" spans="2:12" ht="15.75" x14ac:dyDescent="0.25">
      <c r="B4364" s="893" t="s">
        <v>321</v>
      </c>
      <c r="C4364" s="892" t="s">
        <v>539</v>
      </c>
      <c r="D4364" s="891">
        <v>44075</v>
      </c>
      <c r="E4364" s="890">
        <v>2497.79</v>
      </c>
      <c r="F4364" s="889"/>
      <c r="G4364" s="888">
        <v>20</v>
      </c>
      <c r="H4364" s="887">
        <f t="shared" si="252"/>
        <v>1</v>
      </c>
      <c r="I4364" s="887">
        <v>-125.52000000000001</v>
      </c>
      <c r="J4364" s="771">
        <f t="shared" si="253"/>
        <v>176.19</v>
      </c>
      <c r="K4364" s="887">
        <v>50.67</v>
      </c>
      <c r="L4364" s="772">
        <f t="shared" si="254"/>
        <v>2447.12</v>
      </c>
    </row>
    <row r="4365" spans="2:12" ht="15.75" x14ac:dyDescent="0.25">
      <c r="B4365" s="893" t="s">
        <v>321</v>
      </c>
      <c r="C4365" s="892" t="s">
        <v>539</v>
      </c>
      <c r="D4365" s="891">
        <v>44075</v>
      </c>
      <c r="E4365" s="890">
        <v>3835.88</v>
      </c>
      <c r="F4365" s="889"/>
      <c r="G4365" s="888">
        <v>20</v>
      </c>
      <c r="H4365" s="887">
        <f t="shared" si="252"/>
        <v>1</v>
      </c>
      <c r="I4365" s="887">
        <v>-197.64</v>
      </c>
      <c r="J4365" s="771">
        <f t="shared" si="253"/>
        <v>279.08999999999997</v>
      </c>
      <c r="K4365" s="887">
        <v>81.45</v>
      </c>
      <c r="L4365" s="772">
        <f t="shared" si="254"/>
        <v>3754.4300000000003</v>
      </c>
    </row>
    <row r="4366" spans="2:12" ht="15.75" x14ac:dyDescent="0.25">
      <c r="B4366" s="893" t="s">
        <v>321</v>
      </c>
      <c r="C4366" s="892" t="s">
        <v>539</v>
      </c>
      <c r="D4366" s="891">
        <v>44075</v>
      </c>
      <c r="E4366" s="890">
        <v>2163.7800000000002</v>
      </c>
      <c r="F4366" s="889"/>
      <c r="G4366" s="888">
        <v>20</v>
      </c>
      <c r="H4366" s="887">
        <f t="shared" si="252"/>
        <v>1</v>
      </c>
      <c r="I4366" s="887">
        <v>-109.44000000000001</v>
      </c>
      <c r="J4366" s="771">
        <f t="shared" si="253"/>
        <v>158.21</v>
      </c>
      <c r="K4366" s="887">
        <v>48.77</v>
      </c>
      <c r="L4366" s="772">
        <f t="shared" si="254"/>
        <v>2115.0100000000002</v>
      </c>
    </row>
    <row r="4367" spans="2:12" ht="15.75" x14ac:dyDescent="0.25">
      <c r="B4367" s="893" t="s">
        <v>321</v>
      </c>
      <c r="C4367" s="892" t="s">
        <v>539</v>
      </c>
      <c r="D4367" s="891">
        <v>44075</v>
      </c>
      <c r="E4367" s="890">
        <v>2929.78</v>
      </c>
      <c r="F4367" s="889"/>
      <c r="G4367" s="888">
        <v>20</v>
      </c>
      <c r="H4367" s="887">
        <f t="shared" si="252"/>
        <v>1</v>
      </c>
      <c r="I4367" s="887">
        <v>-150.84</v>
      </c>
      <c r="J4367" s="771">
        <f t="shared" si="253"/>
        <v>215.54000000000002</v>
      </c>
      <c r="K4367" s="887">
        <v>64.7</v>
      </c>
      <c r="L4367" s="772">
        <f t="shared" si="254"/>
        <v>2865.0800000000004</v>
      </c>
    </row>
    <row r="4368" spans="2:12" ht="15.75" x14ac:dyDescent="0.25">
      <c r="B4368" s="893" t="s">
        <v>321</v>
      </c>
      <c r="C4368" s="892" t="s">
        <v>539</v>
      </c>
      <c r="D4368" s="891">
        <v>44075</v>
      </c>
      <c r="E4368" s="890">
        <v>275.62</v>
      </c>
      <c r="F4368" s="889"/>
      <c r="G4368" s="888">
        <v>20</v>
      </c>
      <c r="H4368" s="887">
        <f t="shared" si="252"/>
        <v>1</v>
      </c>
      <c r="I4368" s="887">
        <v>-14.16</v>
      </c>
      <c r="J4368" s="771">
        <f t="shared" si="253"/>
        <v>20.8</v>
      </c>
      <c r="K4368" s="887">
        <v>6.64</v>
      </c>
      <c r="L4368" s="772">
        <f t="shared" si="254"/>
        <v>268.98</v>
      </c>
    </row>
    <row r="4369" spans="2:12" ht="15.75" x14ac:dyDescent="0.25">
      <c r="B4369" s="893" t="s">
        <v>321</v>
      </c>
      <c r="C4369" s="892" t="s">
        <v>539</v>
      </c>
      <c r="D4369" s="891">
        <v>44075</v>
      </c>
      <c r="E4369" s="890">
        <v>405.63</v>
      </c>
      <c r="F4369" s="889"/>
      <c r="G4369" s="888">
        <v>20</v>
      </c>
      <c r="H4369" s="887">
        <f t="shared" si="252"/>
        <v>1</v>
      </c>
      <c r="I4369" s="887">
        <v>-20.28</v>
      </c>
      <c r="J4369" s="771">
        <f t="shared" si="253"/>
        <v>27.04</v>
      </c>
      <c r="K4369" s="887">
        <v>6.76</v>
      </c>
      <c r="L4369" s="772">
        <f t="shared" si="254"/>
        <v>398.87</v>
      </c>
    </row>
    <row r="4370" spans="2:12" ht="15.75" x14ac:dyDescent="0.25">
      <c r="B4370" s="893" t="s">
        <v>321</v>
      </c>
      <c r="C4370" s="892" t="s">
        <v>539</v>
      </c>
      <c r="D4370" s="891">
        <v>44075</v>
      </c>
      <c r="E4370" s="890">
        <v>200.72</v>
      </c>
      <c r="F4370" s="889"/>
      <c r="G4370" s="888">
        <v>20</v>
      </c>
      <c r="H4370" s="887">
        <f t="shared" si="252"/>
        <v>1</v>
      </c>
      <c r="I4370" s="887">
        <v>-10.199999999999999</v>
      </c>
      <c r="J4370" s="771">
        <f t="shared" si="253"/>
        <v>14.87</v>
      </c>
      <c r="K4370" s="887">
        <v>4.67</v>
      </c>
      <c r="L4370" s="772">
        <f t="shared" si="254"/>
        <v>196.05</v>
      </c>
    </row>
    <row r="4371" spans="2:12" ht="15.75" x14ac:dyDescent="0.25">
      <c r="B4371" s="893" t="s">
        <v>321</v>
      </c>
      <c r="C4371" s="892" t="s">
        <v>539</v>
      </c>
      <c r="D4371" s="891">
        <v>44075</v>
      </c>
      <c r="E4371" s="890">
        <v>100.36</v>
      </c>
      <c r="F4371" s="889"/>
      <c r="G4371" s="888">
        <v>20</v>
      </c>
      <c r="H4371" s="887">
        <f t="shared" si="252"/>
        <v>1</v>
      </c>
      <c r="I4371" s="887">
        <v>-5.04</v>
      </c>
      <c r="J4371" s="771">
        <f t="shared" si="253"/>
        <v>7.5600000000000005</v>
      </c>
      <c r="K4371" s="887">
        <v>2.52</v>
      </c>
      <c r="L4371" s="772">
        <f t="shared" si="254"/>
        <v>97.84</v>
      </c>
    </row>
    <row r="4372" spans="2:12" ht="15.75" x14ac:dyDescent="0.25">
      <c r="B4372" s="893" t="s">
        <v>321</v>
      </c>
      <c r="C4372" s="892" t="s">
        <v>539</v>
      </c>
      <c r="D4372" s="891">
        <v>44075</v>
      </c>
      <c r="E4372" s="890">
        <v>100.36</v>
      </c>
      <c r="F4372" s="889"/>
      <c r="G4372" s="888">
        <v>20</v>
      </c>
      <c r="H4372" s="887">
        <f t="shared" si="252"/>
        <v>1</v>
      </c>
      <c r="I4372" s="887">
        <v>-5.04</v>
      </c>
      <c r="J4372" s="771">
        <f t="shared" si="253"/>
        <v>6.72</v>
      </c>
      <c r="K4372" s="887">
        <v>1.68</v>
      </c>
      <c r="L4372" s="772">
        <f t="shared" si="254"/>
        <v>98.679999999999993</v>
      </c>
    </row>
    <row r="4373" spans="2:12" ht="15.75" x14ac:dyDescent="0.25">
      <c r="B4373" s="893" t="s">
        <v>321</v>
      </c>
      <c r="C4373" s="892" t="s">
        <v>539</v>
      </c>
      <c r="D4373" s="891">
        <v>44075</v>
      </c>
      <c r="E4373" s="890">
        <v>200.72</v>
      </c>
      <c r="F4373" s="889"/>
      <c r="G4373" s="888">
        <v>20</v>
      </c>
      <c r="H4373" s="887">
        <f t="shared" si="252"/>
        <v>1</v>
      </c>
      <c r="I4373" s="887">
        <v>-10.199999999999999</v>
      </c>
      <c r="J4373" s="771">
        <f t="shared" si="253"/>
        <v>15.259999999999998</v>
      </c>
      <c r="K4373" s="887">
        <v>5.0599999999999996</v>
      </c>
      <c r="L4373" s="772">
        <f t="shared" si="254"/>
        <v>195.66</v>
      </c>
    </row>
    <row r="4374" spans="2:12" ht="15.75" x14ac:dyDescent="0.25">
      <c r="B4374" s="893" t="s">
        <v>321</v>
      </c>
      <c r="C4374" s="892" t="s">
        <v>539</v>
      </c>
      <c r="D4374" s="891">
        <v>44075</v>
      </c>
      <c r="E4374" s="890">
        <v>255.47</v>
      </c>
      <c r="F4374" s="889"/>
      <c r="G4374" s="888">
        <v>20</v>
      </c>
      <c r="H4374" s="887">
        <f t="shared" si="252"/>
        <v>1</v>
      </c>
      <c r="I4374" s="887">
        <v>-12.72</v>
      </c>
      <c r="J4374" s="771">
        <f t="shared" si="253"/>
        <v>21.28</v>
      </c>
      <c r="K4374" s="887">
        <v>8.56</v>
      </c>
      <c r="L4374" s="772">
        <f t="shared" si="254"/>
        <v>246.91</v>
      </c>
    </row>
    <row r="4375" spans="2:12" ht="15.75" x14ac:dyDescent="0.25">
      <c r="B4375" s="893" t="s">
        <v>321</v>
      </c>
      <c r="C4375" s="892" t="s">
        <v>1356</v>
      </c>
      <c r="D4375" s="891">
        <v>44105</v>
      </c>
      <c r="E4375" s="890">
        <v>0</v>
      </c>
      <c r="F4375" s="889"/>
      <c r="G4375" s="888">
        <v>20</v>
      </c>
      <c r="H4375" s="887">
        <f t="shared" si="252"/>
        <v>1</v>
      </c>
      <c r="I4375" s="887">
        <v>10.08</v>
      </c>
      <c r="J4375" s="771">
        <f t="shared" si="253"/>
        <v>-10.08</v>
      </c>
      <c r="K4375" s="887">
        <v>0</v>
      </c>
      <c r="L4375" s="772">
        <f t="shared" si="254"/>
        <v>0</v>
      </c>
    </row>
    <row r="4376" spans="2:12" ht="15.75" x14ac:dyDescent="0.25">
      <c r="B4376" s="893" t="s">
        <v>321</v>
      </c>
      <c r="C4376" s="892" t="s">
        <v>1331</v>
      </c>
      <c r="D4376" s="891">
        <v>44105</v>
      </c>
      <c r="E4376" s="890">
        <v>0</v>
      </c>
      <c r="F4376" s="889"/>
      <c r="G4376" s="888">
        <v>20</v>
      </c>
      <c r="H4376" s="887">
        <f t="shared" si="252"/>
        <v>1</v>
      </c>
      <c r="I4376" s="887">
        <v>15.84</v>
      </c>
      <c r="J4376" s="771">
        <f t="shared" si="253"/>
        <v>-15.84</v>
      </c>
      <c r="K4376" s="887">
        <v>0</v>
      </c>
      <c r="L4376" s="772">
        <f t="shared" si="254"/>
        <v>0</v>
      </c>
    </row>
    <row r="4377" spans="2:12" ht="15.75" x14ac:dyDescent="0.25">
      <c r="B4377" s="893" t="s">
        <v>321</v>
      </c>
      <c r="C4377" s="892" t="s">
        <v>1337</v>
      </c>
      <c r="D4377" s="891">
        <v>44105</v>
      </c>
      <c r="E4377" s="890">
        <v>0</v>
      </c>
      <c r="F4377" s="889"/>
      <c r="G4377" s="888">
        <v>20</v>
      </c>
      <c r="H4377" s="887">
        <f t="shared" si="252"/>
        <v>1</v>
      </c>
      <c r="I4377" s="887">
        <v>134.88</v>
      </c>
      <c r="J4377" s="771">
        <f t="shared" si="253"/>
        <v>-134.88</v>
      </c>
      <c r="K4377" s="887">
        <v>0</v>
      </c>
      <c r="L4377" s="772">
        <f t="shared" si="254"/>
        <v>0</v>
      </c>
    </row>
    <row r="4378" spans="2:12" ht="15.75" x14ac:dyDescent="0.25">
      <c r="B4378" s="893" t="s">
        <v>321</v>
      </c>
      <c r="C4378" s="892" t="s">
        <v>107</v>
      </c>
      <c r="D4378" s="891">
        <v>39844</v>
      </c>
      <c r="E4378" s="890">
        <v>23.31</v>
      </c>
      <c r="F4378" s="889"/>
      <c r="G4378" s="888">
        <v>20</v>
      </c>
      <c r="H4378" s="887">
        <f t="shared" si="252"/>
        <v>12</v>
      </c>
      <c r="I4378" s="887">
        <v>-1.32</v>
      </c>
      <c r="J4378" s="771">
        <f t="shared" si="253"/>
        <v>13.93</v>
      </c>
      <c r="K4378" s="887">
        <v>12.61</v>
      </c>
      <c r="L4378" s="772">
        <f t="shared" si="254"/>
        <v>10.7</v>
      </c>
    </row>
    <row r="4379" spans="2:12" ht="15.75" x14ac:dyDescent="0.25">
      <c r="B4379" s="893" t="s">
        <v>321</v>
      </c>
      <c r="C4379" s="892" t="s">
        <v>1357</v>
      </c>
      <c r="D4379" s="891">
        <v>44136</v>
      </c>
      <c r="E4379" s="890">
        <v>0</v>
      </c>
      <c r="F4379" s="889"/>
      <c r="G4379" s="888">
        <v>20</v>
      </c>
      <c r="H4379" s="887">
        <f t="shared" si="252"/>
        <v>1</v>
      </c>
      <c r="I4379" s="887">
        <v>3.3600000000000003</v>
      </c>
      <c r="J4379" s="771">
        <f t="shared" si="253"/>
        <v>-3.3600000000000003</v>
      </c>
      <c r="K4379" s="887">
        <v>0</v>
      </c>
      <c r="L4379" s="772">
        <f t="shared" si="254"/>
        <v>0</v>
      </c>
    </row>
    <row r="4380" spans="2:12" ht="15.75" x14ac:dyDescent="0.25">
      <c r="B4380" s="893" t="s">
        <v>321</v>
      </c>
      <c r="C4380" s="892" t="s">
        <v>1336</v>
      </c>
      <c r="D4380" s="891">
        <v>44136</v>
      </c>
      <c r="E4380" s="890">
        <v>0</v>
      </c>
      <c r="F4380" s="889"/>
      <c r="G4380" s="888">
        <v>20</v>
      </c>
      <c r="H4380" s="887">
        <f t="shared" si="252"/>
        <v>1</v>
      </c>
      <c r="I4380" s="887">
        <v>49.56</v>
      </c>
      <c r="J4380" s="771">
        <f t="shared" si="253"/>
        <v>-49.56</v>
      </c>
      <c r="K4380" s="887">
        <v>0</v>
      </c>
      <c r="L4380" s="772">
        <f t="shared" si="254"/>
        <v>0</v>
      </c>
    </row>
    <row r="4381" spans="2:12" ht="15.75" x14ac:dyDescent="0.25">
      <c r="B4381" s="893" t="s">
        <v>321</v>
      </c>
      <c r="C4381" s="892" t="s">
        <v>1358</v>
      </c>
      <c r="D4381" s="891">
        <v>44136</v>
      </c>
      <c r="E4381" s="890">
        <v>0</v>
      </c>
      <c r="F4381" s="889"/>
      <c r="G4381" s="888">
        <v>20</v>
      </c>
      <c r="H4381" s="887">
        <f t="shared" si="252"/>
        <v>1</v>
      </c>
      <c r="I4381" s="887">
        <v>8.76</v>
      </c>
      <c r="J4381" s="771">
        <f t="shared" si="253"/>
        <v>-8.76</v>
      </c>
      <c r="K4381" s="887">
        <v>0</v>
      </c>
      <c r="L4381" s="772">
        <f t="shared" si="254"/>
        <v>0</v>
      </c>
    </row>
    <row r="4382" spans="2:12" ht="15.75" x14ac:dyDescent="0.25">
      <c r="B4382" s="893" t="s">
        <v>321</v>
      </c>
      <c r="C4382" s="892" t="s">
        <v>540</v>
      </c>
      <c r="D4382" s="891">
        <v>44166</v>
      </c>
      <c r="E4382" s="890">
        <v>95.12</v>
      </c>
      <c r="F4382" s="889"/>
      <c r="G4382" s="888">
        <v>20</v>
      </c>
      <c r="H4382" s="887">
        <f t="shared" si="252"/>
        <v>1</v>
      </c>
      <c r="I4382" s="887">
        <v>-4.8000000000000007</v>
      </c>
      <c r="J4382" s="771">
        <f t="shared" si="253"/>
        <v>5.2000000000000011</v>
      </c>
      <c r="K4382" s="887">
        <v>0.4</v>
      </c>
      <c r="L4382" s="772">
        <f t="shared" si="254"/>
        <v>94.72</v>
      </c>
    </row>
    <row r="4383" spans="2:12" ht="15.75" x14ac:dyDescent="0.25">
      <c r="B4383" s="893" t="s">
        <v>321</v>
      </c>
      <c r="C4383" s="892" t="s">
        <v>540</v>
      </c>
      <c r="D4383" s="891">
        <v>44166</v>
      </c>
      <c r="E4383" s="890">
        <v>100.33</v>
      </c>
      <c r="F4383" s="889"/>
      <c r="G4383" s="888">
        <v>20</v>
      </c>
      <c r="H4383" s="887">
        <f t="shared" si="252"/>
        <v>1</v>
      </c>
      <c r="I4383" s="887">
        <v>-15.120000000000001</v>
      </c>
      <c r="J4383" s="771">
        <f t="shared" si="253"/>
        <v>16.380000000000003</v>
      </c>
      <c r="K4383" s="887">
        <v>1.26</v>
      </c>
      <c r="L4383" s="772">
        <f t="shared" si="254"/>
        <v>99.07</v>
      </c>
    </row>
    <row r="4384" spans="2:12" ht="15.75" x14ac:dyDescent="0.25">
      <c r="B4384" s="893" t="s">
        <v>321</v>
      </c>
      <c r="C4384" s="892" t="s">
        <v>540</v>
      </c>
      <c r="D4384" s="891">
        <v>44166</v>
      </c>
      <c r="E4384" s="890">
        <v>0.18</v>
      </c>
      <c r="F4384" s="889"/>
      <c r="G4384" s="888">
        <v>20</v>
      </c>
      <c r="H4384" s="887">
        <f t="shared" si="252"/>
        <v>1</v>
      </c>
      <c r="I4384" s="887">
        <v>0</v>
      </c>
      <c r="J4384" s="771">
        <f t="shared" si="253"/>
        <v>0</v>
      </c>
      <c r="K4384" s="887">
        <v>0</v>
      </c>
      <c r="L4384" s="772">
        <f t="shared" si="254"/>
        <v>0.18</v>
      </c>
    </row>
    <row r="4385" spans="2:12" ht="15.75" x14ac:dyDescent="0.25">
      <c r="B4385" s="893" t="s">
        <v>321</v>
      </c>
      <c r="C4385" s="892" t="s">
        <v>540</v>
      </c>
      <c r="D4385" s="891">
        <v>44166</v>
      </c>
      <c r="E4385" s="890">
        <v>117.26</v>
      </c>
      <c r="F4385" s="889"/>
      <c r="G4385" s="888">
        <v>20</v>
      </c>
      <c r="H4385" s="887">
        <f t="shared" si="252"/>
        <v>1</v>
      </c>
      <c r="I4385" s="887">
        <v>-18.240000000000002</v>
      </c>
      <c r="J4385" s="771">
        <f t="shared" si="253"/>
        <v>19.760000000000002</v>
      </c>
      <c r="K4385" s="887">
        <v>1.52</v>
      </c>
      <c r="L4385" s="772">
        <f t="shared" si="254"/>
        <v>115.74000000000001</v>
      </c>
    </row>
    <row r="4386" spans="2:12" ht="15.75" x14ac:dyDescent="0.25">
      <c r="B4386" s="893" t="s">
        <v>321</v>
      </c>
      <c r="C4386" s="892" t="s">
        <v>1338</v>
      </c>
      <c r="D4386" s="891">
        <v>44166</v>
      </c>
      <c r="E4386" s="890">
        <v>255.1</v>
      </c>
      <c r="F4386" s="889"/>
      <c r="G4386" s="888">
        <v>20</v>
      </c>
      <c r="H4386" s="887">
        <f t="shared" si="252"/>
        <v>1</v>
      </c>
      <c r="I4386" s="887">
        <v>-25.56</v>
      </c>
      <c r="J4386" s="771">
        <f t="shared" si="253"/>
        <v>27.689999999999998</v>
      </c>
      <c r="K4386" s="887">
        <v>2.13</v>
      </c>
      <c r="L4386" s="772">
        <f t="shared" si="254"/>
        <v>252.97</v>
      </c>
    </row>
    <row r="4387" spans="2:12" ht="15.75" x14ac:dyDescent="0.25">
      <c r="B4387" s="893" t="s">
        <v>321</v>
      </c>
      <c r="C4387" s="892" t="s">
        <v>540</v>
      </c>
      <c r="D4387" s="891">
        <v>44166</v>
      </c>
      <c r="E4387" s="890">
        <v>157.32</v>
      </c>
      <c r="F4387" s="889"/>
      <c r="G4387" s="888">
        <v>20</v>
      </c>
      <c r="H4387" s="887">
        <f t="shared" si="252"/>
        <v>1</v>
      </c>
      <c r="I4387" s="887">
        <v>-24</v>
      </c>
      <c r="J4387" s="771">
        <f t="shared" si="253"/>
        <v>26</v>
      </c>
      <c r="K4387" s="887">
        <v>2</v>
      </c>
      <c r="L4387" s="772">
        <f t="shared" si="254"/>
        <v>155.32</v>
      </c>
    </row>
    <row r="4388" spans="2:12" ht="15.75" x14ac:dyDescent="0.25">
      <c r="B4388" s="893" t="s">
        <v>321</v>
      </c>
      <c r="C4388" s="892" t="s">
        <v>540</v>
      </c>
      <c r="D4388" s="891">
        <v>44166</v>
      </c>
      <c r="E4388" s="890">
        <v>588.66</v>
      </c>
      <c r="F4388" s="889"/>
      <c r="G4388" s="888">
        <v>20</v>
      </c>
      <c r="H4388" s="887">
        <f t="shared" si="252"/>
        <v>1</v>
      </c>
      <c r="I4388" s="887">
        <v>-67.2</v>
      </c>
      <c r="J4388" s="771">
        <f t="shared" si="253"/>
        <v>72.8</v>
      </c>
      <c r="K4388" s="887">
        <v>5.6</v>
      </c>
      <c r="L4388" s="772">
        <f t="shared" si="254"/>
        <v>583.05999999999995</v>
      </c>
    </row>
    <row r="4389" spans="2:12" ht="15.75" x14ac:dyDescent="0.25">
      <c r="B4389" s="893" t="s">
        <v>321</v>
      </c>
      <c r="C4389" s="892" t="s">
        <v>540</v>
      </c>
      <c r="D4389" s="891">
        <v>44166</v>
      </c>
      <c r="E4389" s="890">
        <v>2439.46</v>
      </c>
      <c r="F4389" s="889"/>
      <c r="G4389" s="888">
        <v>20</v>
      </c>
      <c r="H4389" s="887">
        <f t="shared" si="252"/>
        <v>1</v>
      </c>
      <c r="I4389" s="887">
        <v>-220.56</v>
      </c>
      <c r="J4389" s="771">
        <f t="shared" si="253"/>
        <v>238.94</v>
      </c>
      <c r="K4389" s="887">
        <v>18.38</v>
      </c>
      <c r="L4389" s="772">
        <f t="shared" si="254"/>
        <v>2421.08</v>
      </c>
    </row>
    <row r="4390" spans="2:12" ht="15.75" x14ac:dyDescent="0.25">
      <c r="B4390" s="893" t="s">
        <v>321</v>
      </c>
      <c r="C4390" s="892" t="s">
        <v>540</v>
      </c>
      <c r="D4390" s="891">
        <v>44166</v>
      </c>
      <c r="E4390" s="890">
        <v>66.63</v>
      </c>
      <c r="F4390" s="889"/>
      <c r="G4390" s="888">
        <v>20</v>
      </c>
      <c r="H4390" s="887">
        <f t="shared" si="252"/>
        <v>1</v>
      </c>
      <c r="I4390" s="887">
        <v>-6.7200000000000006</v>
      </c>
      <c r="J4390" s="771">
        <f t="shared" si="253"/>
        <v>7.2800000000000011</v>
      </c>
      <c r="K4390" s="887">
        <v>0.56000000000000005</v>
      </c>
      <c r="L4390" s="772">
        <f t="shared" si="254"/>
        <v>66.069999999999993</v>
      </c>
    </row>
    <row r="4391" spans="2:12" ht="15.75" x14ac:dyDescent="0.25">
      <c r="B4391" s="893" t="s">
        <v>321</v>
      </c>
      <c r="C4391" s="892" t="s">
        <v>540</v>
      </c>
      <c r="D4391" s="891">
        <v>44166</v>
      </c>
      <c r="E4391" s="890">
        <v>315.93</v>
      </c>
      <c r="F4391" s="889"/>
      <c r="G4391" s="888">
        <v>20</v>
      </c>
      <c r="H4391" s="887">
        <f t="shared" si="252"/>
        <v>1</v>
      </c>
      <c r="I4391" s="887">
        <v>-15.84</v>
      </c>
      <c r="J4391" s="771">
        <f t="shared" si="253"/>
        <v>17.16</v>
      </c>
      <c r="K4391" s="887">
        <v>1.32</v>
      </c>
      <c r="L4391" s="772">
        <f t="shared" si="254"/>
        <v>314.61</v>
      </c>
    </row>
    <row r="4392" spans="2:12" ht="15.75" x14ac:dyDescent="0.25">
      <c r="B4392" s="893" t="s">
        <v>321</v>
      </c>
      <c r="C4392" s="892" t="s">
        <v>540</v>
      </c>
      <c r="D4392" s="891">
        <v>44166</v>
      </c>
      <c r="E4392" s="890">
        <v>100.33</v>
      </c>
      <c r="F4392" s="889"/>
      <c r="G4392" s="888">
        <v>20</v>
      </c>
      <c r="H4392" s="887">
        <f t="shared" si="252"/>
        <v>1</v>
      </c>
      <c r="I4392" s="887">
        <v>-15.24</v>
      </c>
      <c r="J4392" s="771">
        <f t="shared" si="253"/>
        <v>16.510000000000002</v>
      </c>
      <c r="K4392" s="887">
        <v>1.27</v>
      </c>
      <c r="L4392" s="772">
        <f t="shared" si="254"/>
        <v>99.06</v>
      </c>
    </row>
    <row r="4393" spans="2:12" ht="15.75" x14ac:dyDescent="0.25">
      <c r="B4393" s="893" t="s">
        <v>321</v>
      </c>
      <c r="C4393" s="892" t="s">
        <v>540</v>
      </c>
      <c r="D4393" s="891">
        <v>44166</v>
      </c>
      <c r="E4393" s="890">
        <v>152.18</v>
      </c>
      <c r="F4393" s="889"/>
      <c r="G4393" s="888">
        <v>20</v>
      </c>
      <c r="H4393" s="887">
        <f t="shared" si="252"/>
        <v>1</v>
      </c>
      <c r="I4393" s="887">
        <v>-45.36</v>
      </c>
      <c r="J4393" s="771">
        <f t="shared" si="253"/>
        <v>49.14</v>
      </c>
      <c r="K4393" s="887">
        <v>3.78</v>
      </c>
      <c r="L4393" s="772">
        <f t="shared" si="254"/>
        <v>148.4</v>
      </c>
    </row>
    <row r="4394" spans="2:12" ht="15.75" x14ac:dyDescent="0.25">
      <c r="B4394" s="893" t="s">
        <v>321</v>
      </c>
      <c r="C4394" s="892" t="s">
        <v>540</v>
      </c>
      <c r="D4394" s="891">
        <v>44166</v>
      </c>
      <c r="E4394" s="890">
        <v>1050.33</v>
      </c>
      <c r="F4394" s="889"/>
      <c r="G4394" s="888">
        <v>20</v>
      </c>
      <c r="H4394" s="887">
        <f t="shared" si="252"/>
        <v>1</v>
      </c>
      <c r="I4394" s="887">
        <v>-110.76</v>
      </c>
      <c r="J4394" s="771">
        <f t="shared" si="253"/>
        <v>119.99000000000001</v>
      </c>
      <c r="K4394" s="887">
        <v>9.23</v>
      </c>
      <c r="L4394" s="772">
        <f t="shared" si="254"/>
        <v>1041.0999999999999</v>
      </c>
    </row>
    <row r="4395" spans="2:12" ht="15.75" x14ac:dyDescent="0.25">
      <c r="B4395" s="893" t="s">
        <v>321</v>
      </c>
      <c r="C4395" s="892" t="s">
        <v>540</v>
      </c>
      <c r="D4395" s="891">
        <v>44166</v>
      </c>
      <c r="E4395" s="890">
        <v>1085.4000000000001</v>
      </c>
      <c r="F4395" s="889"/>
      <c r="G4395" s="888">
        <v>20</v>
      </c>
      <c r="H4395" s="887">
        <f t="shared" si="252"/>
        <v>1</v>
      </c>
      <c r="I4395" s="887">
        <v>-104.88</v>
      </c>
      <c r="J4395" s="771">
        <f t="shared" si="253"/>
        <v>113.61999999999999</v>
      </c>
      <c r="K4395" s="887">
        <v>8.74</v>
      </c>
      <c r="L4395" s="772">
        <f t="shared" si="254"/>
        <v>1076.6600000000001</v>
      </c>
    </row>
    <row r="4396" spans="2:12" ht="15.75" x14ac:dyDescent="0.25">
      <c r="B4396" s="893" t="s">
        <v>321</v>
      </c>
      <c r="C4396" s="892" t="s">
        <v>540</v>
      </c>
      <c r="D4396" s="891">
        <v>44166</v>
      </c>
      <c r="E4396" s="890">
        <v>175.46</v>
      </c>
      <c r="F4396" s="889"/>
      <c r="G4396" s="888">
        <v>20</v>
      </c>
      <c r="H4396" s="887">
        <f t="shared" si="252"/>
        <v>1</v>
      </c>
      <c r="I4396" s="887">
        <v>-17.52</v>
      </c>
      <c r="J4396" s="771">
        <f t="shared" si="253"/>
        <v>18.98</v>
      </c>
      <c r="K4396" s="887">
        <v>1.46</v>
      </c>
      <c r="L4396" s="772">
        <f t="shared" si="254"/>
        <v>174</v>
      </c>
    </row>
    <row r="4397" spans="2:12" ht="15.75" x14ac:dyDescent="0.25">
      <c r="B4397" s="893" t="s">
        <v>321</v>
      </c>
      <c r="C4397" s="892" t="s">
        <v>540</v>
      </c>
      <c r="D4397" s="891">
        <v>44166</v>
      </c>
      <c r="E4397" s="890">
        <v>285.36</v>
      </c>
      <c r="F4397" s="889"/>
      <c r="G4397" s="888">
        <v>20</v>
      </c>
      <c r="H4397" s="887">
        <f t="shared" si="252"/>
        <v>1</v>
      </c>
      <c r="I4397" s="887">
        <v>-14.28</v>
      </c>
      <c r="J4397" s="771">
        <f t="shared" si="253"/>
        <v>15.469999999999999</v>
      </c>
      <c r="K4397" s="887">
        <v>1.19</v>
      </c>
      <c r="L4397" s="772">
        <f t="shared" si="254"/>
        <v>284.17</v>
      </c>
    </row>
    <row r="4398" spans="2:12" ht="15.75" x14ac:dyDescent="0.25">
      <c r="B4398" s="893" t="s">
        <v>321</v>
      </c>
      <c r="C4398" s="892" t="s">
        <v>540</v>
      </c>
      <c r="D4398" s="891">
        <v>44166</v>
      </c>
      <c r="E4398" s="890">
        <v>2222.48</v>
      </c>
      <c r="F4398" s="889"/>
      <c r="G4398" s="888">
        <v>20</v>
      </c>
      <c r="H4398" s="887">
        <f t="shared" si="252"/>
        <v>1</v>
      </c>
      <c r="I4398" s="887">
        <v>-196.44</v>
      </c>
      <c r="J4398" s="771">
        <f t="shared" si="253"/>
        <v>212.81</v>
      </c>
      <c r="K4398" s="887">
        <v>16.37</v>
      </c>
      <c r="L4398" s="772">
        <f t="shared" si="254"/>
        <v>2206.11</v>
      </c>
    </row>
    <row r="4399" spans="2:12" ht="15.75" x14ac:dyDescent="0.25">
      <c r="B4399" s="893" t="s">
        <v>321</v>
      </c>
      <c r="C4399" s="892" t="s">
        <v>540</v>
      </c>
      <c r="D4399" s="891">
        <v>44166</v>
      </c>
      <c r="E4399" s="890">
        <v>371.88</v>
      </c>
      <c r="F4399" s="889"/>
      <c r="G4399" s="888">
        <v>20</v>
      </c>
      <c r="H4399" s="887">
        <f t="shared" si="252"/>
        <v>1</v>
      </c>
      <c r="I4399" s="887">
        <v>-46.44</v>
      </c>
      <c r="J4399" s="771">
        <f t="shared" si="253"/>
        <v>50.309999999999995</v>
      </c>
      <c r="K4399" s="887">
        <v>3.87</v>
      </c>
      <c r="L4399" s="772">
        <f t="shared" si="254"/>
        <v>368.01</v>
      </c>
    </row>
    <row r="4400" spans="2:12" ht="15.75" x14ac:dyDescent="0.25">
      <c r="B4400" s="893" t="s">
        <v>321</v>
      </c>
      <c r="C4400" s="892" t="s">
        <v>540</v>
      </c>
      <c r="D4400" s="891">
        <v>44166</v>
      </c>
      <c r="E4400" s="890">
        <v>439.18</v>
      </c>
      <c r="F4400" s="889"/>
      <c r="G4400" s="888">
        <v>20</v>
      </c>
      <c r="H4400" s="887">
        <f t="shared" si="252"/>
        <v>1</v>
      </c>
      <c r="I4400" s="887">
        <v>-51.84</v>
      </c>
      <c r="J4400" s="771">
        <f t="shared" si="253"/>
        <v>56.160000000000004</v>
      </c>
      <c r="K4400" s="887">
        <v>4.32</v>
      </c>
      <c r="L4400" s="772">
        <f t="shared" si="254"/>
        <v>434.86</v>
      </c>
    </row>
    <row r="4401" spans="2:12" ht="15.75" x14ac:dyDescent="0.25">
      <c r="B4401" s="893" t="s">
        <v>321</v>
      </c>
      <c r="C4401" s="892" t="s">
        <v>540</v>
      </c>
      <c r="D4401" s="891">
        <v>44166</v>
      </c>
      <c r="E4401" s="890">
        <v>95.12</v>
      </c>
      <c r="F4401" s="889"/>
      <c r="G4401" s="888">
        <v>20</v>
      </c>
      <c r="H4401" s="887">
        <f t="shared" si="252"/>
        <v>1</v>
      </c>
      <c r="I4401" s="887">
        <v>-4.8000000000000007</v>
      </c>
      <c r="J4401" s="771">
        <f t="shared" si="253"/>
        <v>5.2000000000000011</v>
      </c>
      <c r="K4401" s="887">
        <v>0.4</v>
      </c>
      <c r="L4401" s="772">
        <f t="shared" si="254"/>
        <v>94.72</v>
      </c>
    </row>
    <row r="4402" spans="2:12" ht="15.75" x14ac:dyDescent="0.25">
      <c r="B4402" s="893" t="s">
        <v>321</v>
      </c>
      <c r="C4402" s="892" t="s">
        <v>540</v>
      </c>
      <c r="D4402" s="891">
        <v>44166</v>
      </c>
      <c r="E4402" s="890">
        <v>864.14</v>
      </c>
      <c r="F4402" s="889"/>
      <c r="G4402" s="888">
        <v>20</v>
      </c>
      <c r="H4402" s="887">
        <f t="shared" si="252"/>
        <v>1</v>
      </c>
      <c r="I4402" s="887">
        <v>-81.12</v>
      </c>
      <c r="J4402" s="771">
        <f t="shared" si="253"/>
        <v>87.88000000000001</v>
      </c>
      <c r="K4402" s="887">
        <v>6.76</v>
      </c>
      <c r="L4402" s="772">
        <f t="shared" si="254"/>
        <v>857.38</v>
      </c>
    </row>
    <row r="4403" spans="2:12" ht="15.75" x14ac:dyDescent="0.25">
      <c r="B4403" s="893" t="s">
        <v>321</v>
      </c>
      <c r="C4403" s="892" t="s">
        <v>540</v>
      </c>
      <c r="D4403" s="891">
        <v>44166</v>
      </c>
      <c r="E4403" s="890">
        <v>825.06</v>
      </c>
      <c r="F4403" s="889"/>
      <c r="G4403" s="888">
        <v>20</v>
      </c>
      <c r="H4403" s="887">
        <f t="shared" si="252"/>
        <v>1</v>
      </c>
      <c r="I4403" s="887">
        <v>-63.12</v>
      </c>
      <c r="J4403" s="771">
        <f t="shared" si="253"/>
        <v>68.38</v>
      </c>
      <c r="K4403" s="887">
        <v>5.26</v>
      </c>
      <c r="L4403" s="772">
        <f t="shared" si="254"/>
        <v>819.8</v>
      </c>
    </row>
    <row r="4404" spans="2:12" ht="15.75" x14ac:dyDescent="0.25">
      <c r="B4404" s="893" t="s">
        <v>321</v>
      </c>
      <c r="C4404" s="892" t="s">
        <v>540</v>
      </c>
      <c r="D4404" s="891">
        <v>44166</v>
      </c>
      <c r="E4404" s="890">
        <v>4119.92</v>
      </c>
      <c r="F4404" s="889"/>
      <c r="G4404" s="888">
        <v>20</v>
      </c>
      <c r="H4404" s="887">
        <f t="shared" si="252"/>
        <v>1</v>
      </c>
      <c r="I4404" s="887">
        <v>-446.76000000000005</v>
      </c>
      <c r="J4404" s="771">
        <f t="shared" si="253"/>
        <v>483.99000000000007</v>
      </c>
      <c r="K4404" s="887">
        <v>37.229999999999997</v>
      </c>
      <c r="L4404" s="772">
        <f t="shared" si="254"/>
        <v>4082.69</v>
      </c>
    </row>
    <row r="4405" spans="2:12" ht="15.75" x14ac:dyDescent="0.25">
      <c r="B4405" s="893" t="s">
        <v>321</v>
      </c>
      <c r="C4405" s="892" t="s">
        <v>540</v>
      </c>
      <c r="D4405" s="891">
        <v>44166</v>
      </c>
      <c r="E4405" s="890">
        <v>2533.1999999999998</v>
      </c>
      <c r="F4405" s="889"/>
      <c r="G4405" s="888">
        <v>20</v>
      </c>
      <c r="H4405" s="887">
        <f t="shared" si="252"/>
        <v>1</v>
      </c>
      <c r="I4405" s="887">
        <v>-290.39999999999998</v>
      </c>
      <c r="J4405" s="771">
        <f t="shared" si="253"/>
        <v>314.59999999999997</v>
      </c>
      <c r="K4405" s="887">
        <v>24.2</v>
      </c>
      <c r="L4405" s="772">
        <f t="shared" si="254"/>
        <v>2509</v>
      </c>
    </row>
    <row r="4406" spans="2:12" ht="15.75" x14ac:dyDescent="0.25">
      <c r="B4406" s="893" t="s">
        <v>321</v>
      </c>
      <c r="C4406" s="892" t="s">
        <v>540</v>
      </c>
      <c r="D4406" s="891">
        <v>44166</v>
      </c>
      <c r="E4406" s="890">
        <v>3544.65</v>
      </c>
      <c r="F4406" s="889"/>
      <c r="G4406" s="888">
        <v>20</v>
      </c>
      <c r="H4406" s="887">
        <f t="shared" si="252"/>
        <v>1</v>
      </c>
      <c r="I4406" s="887">
        <v>-324.96000000000004</v>
      </c>
      <c r="J4406" s="771">
        <f t="shared" si="253"/>
        <v>352.04</v>
      </c>
      <c r="K4406" s="887">
        <v>27.08</v>
      </c>
      <c r="L4406" s="772">
        <f t="shared" si="254"/>
        <v>3517.57</v>
      </c>
    </row>
    <row r="4407" spans="2:12" ht="15.75" x14ac:dyDescent="0.25">
      <c r="B4407" s="893" t="s">
        <v>321</v>
      </c>
      <c r="C4407" s="892" t="s">
        <v>540</v>
      </c>
      <c r="D4407" s="891">
        <v>44166</v>
      </c>
      <c r="E4407" s="890">
        <v>277.14</v>
      </c>
      <c r="F4407" s="889"/>
      <c r="G4407" s="888">
        <v>20</v>
      </c>
      <c r="H4407" s="887">
        <f t="shared" si="252"/>
        <v>1</v>
      </c>
      <c r="I4407" s="887">
        <v>-25.44</v>
      </c>
      <c r="J4407" s="771">
        <f t="shared" si="253"/>
        <v>27.560000000000002</v>
      </c>
      <c r="K4407" s="887">
        <v>2.12</v>
      </c>
      <c r="L4407" s="772">
        <f t="shared" si="254"/>
        <v>275.02</v>
      </c>
    </row>
    <row r="4408" spans="2:12" ht="15.75" x14ac:dyDescent="0.25">
      <c r="B4408" s="893" t="s">
        <v>321</v>
      </c>
      <c r="C4408" s="892" t="s">
        <v>540</v>
      </c>
      <c r="D4408" s="891">
        <v>44166</v>
      </c>
      <c r="E4408" s="890">
        <v>1181.6300000000001</v>
      </c>
      <c r="F4408" s="889"/>
      <c r="G4408" s="888">
        <v>20</v>
      </c>
      <c r="H4408" s="887">
        <f t="shared" si="252"/>
        <v>1</v>
      </c>
      <c r="I4408" s="887">
        <v>-159.48000000000002</v>
      </c>
      <c r="J4408" s="771">
        <f t="shared" si="253"/>
        <v>172.77</v>
      </c>
      <c r="K4408" s="887">
        <v>13.29</v>
      </c>
      <c r="L4408" s="772">
        <f t="shared" si="254"/>
        <v>1168.3400000000001</v>
      </c>
    </row>
    <row r="4409" spans="2:12" ht="15.75" x14ac:dyDescent="0.25">
      <c r="B4409" s="893" t="s">
        <v>321</v>
      </c>
      <c r="C4409" s="892" t="s">
        <v>540</v>
      </c>
      <c r="D4409" s="891">
        <v>44166</v>
      </c>
      <c r="E4409" s="890">
        <v>1021.73</v>
      </c>
      <c r="F4409" s="889"/>
      <c r="G4409" s="888">
        <v>20</v>
      </c>
      <c r="H4409" s="887">
        <f t="shared" si="252"/>
        <v>1</v>
      </c>
      <c r="I4409" s="887">
        <v>-115.08</v>
      </c>
      <c r="J4409" s="771">
        <f t="shared" si="253"/>
        <v>124.67</v>
      </c>
      <c r="K4409" s="887">
        <v>9.59</v>
      </c>
      <c r="L4409" s="772">
        <f t="shared" si="254"/>
        <v>1012.14</v>
      </c>
    </row>
    <row r="4410" spans="2:12" ht="15.75" x14ac:dyDescent="0.25">
      <c r="B4410" s="893" t="s">
        <v>321</v>
      </c>
      <c r="C4410" s="892" t="s">
        <v>540</v>
      </c>
      <c r="D4410" s="891">
        <v>44166</v>
      </c>
      <c r="E4410" s="890">
        <v>2512.9699999999998</v>
      </c>
      <c r="F4410" s="889"/>
      <c r="G4410" s="888">
        <v>20</v>
      </c>
      <c r="H4410" s="887">
        <f t="shared" si="252"/>
        <v>1</v>
      </c>
      <c r="I4410" s="887">
        <v>-260.64</v>
      </c>
      <c r="J4410" s="771">
        <f t="shared" si="253"/>
        <v>282.36</v>
      </c>
      <c r="K4410" s="887">
        <v>21.72</v>
      </c>
      <c r="L4410" s="772">
        <f t="shared" si="254"/>
        <v>2491.25</v>
      </c>
    </row>
    <row r="4411" spans="2:12" ht="15.75" x14ac:dyDescent="0.25">
      <c r="B4411" s="893" t="s">
        <v>321</v>
      </c>
      <c r="C4411" s="892" t="s">
        <v>540</v>
      </c>
      <c r="D4411" s="891">
        <v>44166</v>
      </c>
      <c r="E4411" s="890">
        <v>197.55</v>
      </c>
      <c r="F4411" s="889"/>
      <c r="G4411" s="888">
        <v>20</v>
      </c>
      <c r="H4411" s="887">
        <f t="shared" si="252"/>
        <v>1</v>
      </c>
      <c r="I4411" s="887">
        <v>-19.68</v>
      </c>
      <c r="J4411" s="771">
        <f t="shared" si="253"/>
        <v>21.32</v>
      </c>
      <c r="K4411" s="887">
        <v>1.64</v>
      </c>
      <c r="L4411" s="772">
        <f t="shared" si="254"/>
        <v>195.91000000000003</v>
      </c>
    </row>
    <row r="4412" spans="2:12" ht="15.75" x14ac:dyDescent="0.25">
      <c r="B4412" s="893" t="s">
        <v>321</v>
      </c>
      <c r="C4412" s="892" t="s">
        <v>540</v>
      </c>
      <c r="D4412" s="891">
        <v>44166</v>
      </c>
      <c r="E4412" s="890">
        <v>569.49</v>
      </c>
      <c r="F4412" s="889"/>
      <c r="G4412" s="888">
        <v>20</v>
      </c>
      <c r="H4412" s="887">
        <f t="shared" si="252"/>
        <v>1</v>
      </c>
      <c r="I4412" s="887">
        <v>-85.320000000000007</v>
      </c>
      <c r="J4412" s="771">
        <f t="shared" si="253"/>
        <v>92.43</v>
      </c>
      <c r="K4412" s="887">
        <v>7.11</v>
      </c>
      <c r="L4412" s="772">
        <f t="shared" si="254"/>
        <v>562.38</v>
      </c>
    </row>
    <row r="4413" spans="2:12" ht="15.75" x14ac:dyDescent="0.25">
      <c r="B4413" s="893" t="s">
        <v>311</v>
      </c>
      <c r="C4413" s="892" t="s">
        <v>105</v>
      </c>
      <c r="D4413" s="891">
        <v>39082</v>
      </c>
      <c r="E4413" s="890">
        <v>10393.77</v>
      </c>
      <c r="F4413" s="889"/>
      <c r="G4413" s="888">
        <v>40</v>
      </c>
      <c r="H4413" s="887">
        <f t="shared" si="252"/>
        <v>15</v>
      </c>
      <c r="I4413" s="887">
        <v>-245.52</v>
      </c>
      <c r="J4413" s="771">
        <f t="shared" si="253"/>
        <v>3717.18</v>
      </c>
      <c r="K4413" s="887">
        <v>3471.66</v>
      </c>
      <c r="L4413" s="772">
        <f t="shared" si="254"/>
        <v>6922.1100000000006</v>
      </c>
    </row>
    <row r="4414" spans="2:12" ht="15.75" x14ac:dyDescent="0.25">
      <c r="B4414" s="893" t="s">
        <v>311</v>
      </c>
      <c r="C4414" s="892" t="s">
        <v>105</v>
      </c>
      <c r="D4414" s="891">
        <v>39082</v>
      </c>
      <c r="E4414" s="890">
        <v>16462.8</v>
      </c>
      <c r="F4414" s="889"/>
      <c r="G4414" s="888">
        <v>40</v>
      </c>
      <c r="H4414" s="887">
        <f t="shared" si="252"/>
        <v>15</v>
      </c>
      <c r="I4414" s="887">
        <v>-388.79999999999995</v>
      </c>
      <c r="J4414" s="771">
        <f t="shared" si="253"/>
        <v>5887.52</v>
      </c>
      <c r="K4414" s="887">
        <v>5498.72</v>
      </c>
      <c r="L4414" s="772">
        <f t="shared" si="254"/>
        <v>10964.079999999998</v>
      </c>
    </row>
    <row r="4415" spans="2:12" ht="15.75" x14ac:dyDescent="0.25">
      <c r="B4415" s="893" t="s">
        <v>311</v>
      </c>
      <c r="C4415" s="892" t="s">
        <v>105</v>
      </c>
      <c r="D4415" s="891">
        <v>39082</v>
      </c>
      <c r="E4415" s="890">
        <v>21376.06</v>
      </c>
      <c r="F4415" s="889"/>
      <c r="G4415" s="888">
        <v>40</v>
      </c>
      <c r="H4415" s="887">
        <f t="shared" si="252"/>
        <v>15</v>
      </c>
      <c r="I4415" s="887">
        <v>-504.84000000000003</v>
      </c>
      <c r="J4415" s="771">
        <f t="shared" si="253"/>
        <v>7644.63</v>
      </c>
      <c r="K4415" s="887">
        <v>7139.79</v>
      </c>
      <c r="L4415" s="772">
        <f t="shared" si="254"/>
        <v>14236.27</v>
      </c>
    </row>
    <row r="4416" spans="2:12" ht="15.75" x14ac:dyDescent="0.25">
      <c r="B4416" s="893" t="s">
        <v>311</v>
      </c>
      <c r="C4416" s="892" t="s">
        <v>105</v>
      </c>
      <c r="D4416" s="891">
        <v>39082</v>
      </c>
      <c r="E4416" s="890">
        <v>7120.02</v>
      </c>
      <c r="F4416" s="889"/>
      <c r="G4416" s="888">
        <v>40</v>
      </c>
      <c r="H4416" s="887">
        <f t="shared" si="252"/>
        <v>15</v>
      </c>
      <c r="I4416" s="887">
        <v>-168.12</v>
      </c>
      <c r="J4416" s="771">
        <f t="shared" si="253"/>
        <v>2546.0099999999998</v>
      </c>
      <c r="K4416" s="887">
        <v>2377.89</v>
      </c>
      <c r="L4416" s="772">
        <f t="shared" si="254"/>
        <v>4742.130000000001</v>
      </c>
    </row>
    <row r="4417" spans="2:12" ht="15.75" x14ac:dyDescent="0.25">
      <c r="B4417" s="893" t="s">
        <v>311</v>
      </c>
      <c r="C4417" s="892" t="s">
        <v>105</v>
      </c>
      <c r="D4417" s="891">
        <v>39447</v>
      </c>
      <c r="E4417" s="890">
        <v>93.33</v>
      </c>
      <c r="F4417" s="889"/>
      <c r="G4417" s="888">
        <v>40</v>
      </c>
      <c r="H4417" s="887">
        <f t="shared" si="252"/>
        <v>14</v>
      </c>
      <c r="I4417" s="887">
        <v>-2.2800000000000002</v>
      </c>
      <c r="J4417" s="771">
        <f t="shared" si="253"/>
        <v>31</v>
      </c>
      <c r="K4417" s="887">
        <v>28.72</v>
      </c>
      <c r="L4417" s="772">
        <f t="shared" si="254"/>
        <v>64.61</v>
      </c>
    </row>
    <row r="4418" spans="2:12" ht="15.75" x14ac:dyDescent="0.25">
      <c r="B4418" s="893" t="s">
        <v>311</v>
      </c>
      <c r="C4418" s="892" t="s">
        <v>105</v>
      </c>
      <c r="D4418" s="891">
        <v>39447</v>
      </c>
      <c r="E4418" s="890">
        <v>33347.79</v>
      </c>
      <c r="F4418" s="889"/>
      <c r="G4418" s="888">
        <v>40</v>
      </c>
      <c r="H4418" s="887">
        <f t="shared" si="252"/>
        <v>14</v>
      </c>
      <c r="I4418" s="887">
        <v>-789.59999999999991</v>
      </c>
      <c r="J4418" s="771">
        <f t="shared" si="253"/>
        <v>11152.050000000001</v>
      </c>
      <c r="K4418" s="887">
        <v>10362.450000000001</v>
      </c>
      <c r="L4418" s="772">
        <f t="shared" si="254"/>
        <v>22985.34</v>
      </c>
    </row>
    <row r="4419" spans="2:12" ht="15.75" x14ac:dyDescent="0.25">
      <c r="B4419" s="893" t="s">
        <v>311</v>
      </c>
      <c r="C4419" s="892" t="s">
        <v>105</v>
      </c>
      <c r="D4419" s="891">
        <v>39447</v>
      </c>
      <c r="E4419" s="890">
        <v>5620.54</v>
      </c>
      <c r="F4419" s="889"/>
      <c r="G4419" s="888">
        <v>40</v>
      </c>
      <c r="H4419" s="887">
        <f t="shared" si="252"/>
        <v>14</v>
      </c>
      <c r="I4419" s="887">
        <v>-133.07999999999998</v>
      </c>
      <c r="J4419" s="771">
        <f t="shared" si="253"/>
        <v>1879.57</v>
      </c>
      <c r="K4419" s="887">
        <v>1746.49</v>
      </c>
      <c r="L4419" s="772">
        <f t="shared" si="254"/>
        <v>3874.05</v>
      </c>
    </row>
    <row r="4420" spans="2:12" ht="15.75" x14ac:dyDescent="0.25">
      <c r="B4420" s="893" t="s">
        <v>311</v>
      </c>
      <c r="C4420" s="892" t="s">
        <v>105</v>
      </c>
      <c r="D4420" s="891">
        <v>39447</v>
      </c>
      <c r="E4420" s="890">
        <v>11205.54</v>
      </c>
      <c r="F4420" s="889"/>
      <c r="G4420" s="888">
        <v>40</v>
      </c>
      <c r="H4420" s="887">
        <f t="shared" si="252"/>
        <v>14</v>
      </c>
      <c r="I4420" s="887">
        <v>-265.32</v>
      </c>
      <c r="J4420" s="771">
        <f t="shared" si="253"/>
        <v>3747.28</v>
      </c>
      <c r="K4420" s="887">
        <v>3481.96</v>
      </c>
      <c r="L4420" s="772">
        <f t="shared" si="254"/>
        <v>7723.5800000000008</v>
      </c>
    </row>
    <row r="4421" spans="2:12" ht="15.75" x14ac:dyDescent="0.25">
      <c r="B4421" s="893" t="s">
        <v>311</v>
      </c>
      <c r="C4421" s="892" t="s">
        <v>105</v>
      </c>
      <c r="D4421" s="891">
        <v>39447</v>
      </c>
      <c r="E4421" s="890">
        <v>6964.52</v>
      </c>
      <c r="F4421" s="889"/>
      <c r="G4421" s="888">
        <v>40</v>
      </c>
      <c r="H4421" s="887">
        <f t="shared" si="252"/>
        <v>14</v>
      </c>
      <c r="I4421" s="887">
        <v>-164.88</v>
      </c>
      <c r="J4421" s="771">
        <f t="shared" si="253"/>
        <v>2328.85</v>
      </c>
      <c r="K4421" s="887">
        <v>2163.9699999999998</v>
      </c>
      <c r="L4421" s="772">
        <f t="shared" si="254"/>
        <v>4800.5500000000011</v>
      </c>
    </row>
    <row r="4422" spans="2:12" ht="15.75" x14ac:dyDescent="0.25">
      <c r="B4422" s="893" t="s">
        <v>311</v>
      </c>
      <c r="C4422" s="892" t="s">
        <v>105</v>
      </c>
      <c r="D4422" s="891">
        <v>39478</v>
      </c>
      <c r="E4422" s="890">
        <v>73.66</v>
      </c>
      <c r="F4422" s="889"/>
      <c r="G4422" s="888">
        <v>40</v>
      </c>
      <c r="H4422" s="887">
        <f t="shared" si="252"/>
        <v>13</v>
      </c>
      <c r="I4422" s="887">
        <v>-1.6800000000000002</v>
      </c>
      <c r="J4422" s="771">
        <f t="shared" si="253"/>
        <v>24.53</v>
      </c>
      <c r="K4422" s="887">
        <v>22.85</v>
      </c>
      <c r="L4422" s="772">
        <f t="shared" si="254"/>
        <v>50.809999999999995</v>
      </c>
    </row>
    <row r="4423" spans="2:12" ht="15.75" x14ac:dyDescent="0.25">
      <c r="B4423" s="893" t="s">
        <v>311</v>
      </c>
      <c r="C4423" s="892" t="s">
        <v>105</v>
      </c>
      <c r="D4423" s="891">
        <v>39478</v>
      </c>
      <c r="E4423" s="890">
        <v>2170.73</v>
      </c>
      <c r="F4423" s="889"/>
      <c r="G4423" s="888">
        <v>40</v>
      </c>
      <c r="H4423" s="887">
        <f t="shared" si="252"/>
        <v>13</v>
      </c>
      <c r="I4423" s="887">
        <v>-51.36</v>
      </c>
      <c r="J4423" s="771">
        <f t="shared" si="253"/>
        <v>721.28</v>
      </c>
      <c r="K4423" s="887">
        <v>669.92</v>
      </c>
      <c r="L4423" s="772">
        <f t="shared" si="254"/>
        <v>1500.81</v>
      </c>
    </row>
    <row r="4424" spans="2:12" ht="15.75" x14ac:dyDescent="0.25">
      <c r="B4424" s="893" t="s">
        <v>311</v>
      </c>
      <c r="C4424" s="892" t="s">
        <v>105</v>
      </c>
      <c r="D4424" s="891">
        <v>39478</v>
      </c>
      <c r="E4424" s="890">
        <v>10721.1</v>
      </c>
      <c r="F4424" s="889"/>
      <c r="G4424" s="888">
        <v>40</v>
      </c>
      <c r="H4424" s="887">
        <f t="shared" ref="H4424:H4487" si="255">IF(E4424&lt;&gt;"",IF((TestEOY-D4424)/365&gt;G4424,G4424,ROUNDUP(((TestEOY-D4424)/365),0)),"")</f>
        <v>13</v>
      </c>
      <c r="I4424" s="887">
        <v>-253.8</v>
      </c>
      <c r="J4424" s="771">
        <f t="shared" ref="J4424:J4487" si="256">K4424-I4424</f>
        <v>3563.6400000000003</v>
      </c>
      <c r="K4424" s="887">
        <v>3309.84</v>
      </c>
      <c r="L4424" s="772">
        <f t="shared" ref="L4424:L4487" si="257">IFERROR(IF(K4424&gt;E4424,0,(+E4424-K4424))-F4424,"")</f>
        <v>7411.26</v>
      </c>
    </row>
    <row r="4425" spans="2:12" ht="15.75" x14ac:dyDescent="0.25">
      <c r="B4425" s="893" t="s">
        <v>311</v>
      </c>
      <c r="C4425" s="892" t="s">
        <v>105</v>
      </c>
      <c r="D4425" s="891">
        <v>39478</v>
      </c>
      <c r="E4425" s="890">
        <v>7324.64</v>
      </c>
      <c r="F4425" s="889"/>
      <c r="G4425" s="888">
        <v>40</v>
      </c>
      <c r="H4425" s="887">
        <f t="shared" si="255"/>
        <v>13</v>
      </c>
      <c r="I4425" s="887">
        <v>-173.4</v>
      </c>
      <c r="J4425" s="771">
        <f t="shared" si="256"/>
        <v>2434.71</v>
      </c>
      <c r="K4425" s="887">
        <v>2261.31</v>
      </c>
      <c r="L4425" s="772">
        <f t="shared" si="257"/>
        <v>5063.33</v>
      </c>
    </row>
    <row r="4426" spans="2:12" ht="15.75" x14ac:dyDescent="0.25">
      <c r="B4426" s="893" t="s">
        <v>311</v>
      </c>
      <c r="C4426" s="892" t="s">
        <v>105</v>
      </c>
      <c r="D4426" s="891">
        <v>39844</v>
      </c>
      <c r="E4426" s="890">
        <v>2148.91</v>
      </c>
      <c r="F4426" s="889"/>
      <c r="G4426" s="888">
        <v>40</v>
      </c>
      <c r="H4426" s="887">
        <f t="shared" si="255"/>
        <v>12</v>
      </c>
      <c r="I4426" s="887">
        <v>-50.88</v>
      </c>
      <c r="J4426" s="771">
        <f t="shared" si="256"/>
        <v>663.29</v>
      </c>
      <c r="K4426" s="887">
        <v>612.41</v>
      </c>
      <c r="L4426" s="772">
        <f t="shared" si="257"/>
        <v>1536.5</v>
      </c>
    </row>
    <row r="4427" spans="2:12" ht="15.75" x14ac:dyDescent="0.25">
      <c r="B4427" s="893" t="s">
        <v>311</v>
      </c>
      <c r="C4427" s="892" t="s">
        <v>105</v>
      </c>
      <c r="D4427" s="891">
        <v>39844</v>
      </c>
      <c r="E4427" s="890">
        <v>2226.1999999999998</v>
      </c>
      <c r="F4427" s="889"/>
      <c r="G4427" s="888">
        <v>40</v>
      </c>
      <c r="H4427" s="887">
        <f t="shared" si="255"/>
        <v>12</v>
      </c>
      <c r="I4427" s="887">
        <v>-52.679999999999993</v>
      </c>
      <c r="J4427" s="771">
        <f t="shared" si="256"/>
        <v>686.88</v>
      </c>
      <c r="K4427" s="887">
        <v>634.20000000000005</v>
      </c>
      <c r="L4427" s="772">
        <f t="shared" si="257"/>
        <v>1591.9999999999998</v>
      </c>
    </row>
    <row r="4428" spans="2:12" ht="15.75" x14ac:dyDescent="0.25">
      <c r="B4428" s="893" t="s">
        <v>311</v>
      </c>
      <c r="C4428" s="892" t="s">
        <v>105</v>
      </c>
      <c r="D4428" s="891">
        <v>40663</v>
      </c>
      <c r="E4428" s="890">
        <v>6182.84</v>
      </c>
      <c r="F4428" s="889"/>
      <c r="G4428" s="888">
        <v>40</v>
      </c>
      <c r="H4428" s="887">
        <f t="shared" si="255"/>
        <v>10</v>
      </c>
      <c r="I4428" s="887">
        <v>-155.28</v>
      </c>
      <c r="J4428" s="771">
        <f t="shared" si="256"/>
        <v>1668.1399999999999</v>
      </c>
      <c r="K4428" s="887">
        <v>1512.86</v>
      </c>
      <c r="L4428" s="772">
        <f t="shared" si="257"/>
        <v>4669.9800000000005</v>
      </c>
    </row>
    <row r="4429" spans="2:12" ht="15.75" x14ac:dyDescent="0.25">
      <c r="B4429" s="893" t="s">
        <v>311</v>
      </c>
      <c r="C4429" s="892" t="s">
        <v>105</v>
      </c>
      <c r="D4429" s="891">
        <v>40908</v>
      </c>
      <c r="E4429" s="890">
        <v>2829.66</v>
      </c>
      <c r="F4429" s="889"/>
      <c r="G4429" s="888">
        <v>40</v>
      </c>
      <c r="H4429" s="887">
        <f t="shared" si="255"/>
        <v>10</v>
      </c>
      <c r="I4429" s="887">
        <v>-70.92</v>
      </c>
      <c r="J4429" s="771">
        <f t="shared" si="256"/>
        <v>709.05</v>
      </c>
      <c r="K4429" s="887">
        <v>638.13</v>
      </c>
      <c r="L4429" s="772">
        <f t="shared" si="257"/>
        <v>2191.5299999999997</v>
      </c>
    </row>
    <row r="4430" spans="2:12" ht="15.75" x14ac:dyDescent="0.25">
      <c r="B4430" s="893" t="s">
        <v>311</v>
      </c>
      <c r="C4430" s="892" t="s">
        <v>105</v>
      </c>
      <c r="D4430" s="891">
        <v>41029</v>
      </c>
      <c r="E4430" s="890">
        <v>1563.21</v>
      </c>
      <c r="F4430" s="889"/>
      <c r="G4430" s="888">
        <v>40</v>
      </c>
      <c r="H4430" s="887">
        <f t="shared" si="255"/>
        <v>9</v>
      </c>
      <c r="I4430" s="887">
        <v>-39.120000000000005</v>
      </c>
      <c r="J4430" s="771">
        <f t="shared" si="256"/>
        <v>378.14</v>
      </c>
      <c r="K4430" s="887">
        <v>339.02</v>
      </c>
      <c r="L4430" s="772">
        <f t="shared" si="257"/>
        <v>1224.19</v>
      </c>
    </row>
    <row r="4431" spans="2:12" ht="15.75" x14ac:dyDescent="0.25">
      <c r="B4431" s="893" t="s">
        <v>311</v>
      </c>
      <c r="C4431" s="892" t="s">
        <v>105</v>
      </c>
      <c r="D4431" s="891">
        <v>41121</v>
      </c>
      <c r="E4431" s="890">
        <v>1040.77</v>
      </c>
      <c r="F4431" s="889"/>
      <c r="G4431" s="888">
        <v>40</v>
      </c>
      <c r="H4431" s="887">
        <f t="shared" si="255"/>
        <v>9</v>
      </c>
      <c r="I4431" s="887">
        <v>-26.04</v>
      </c>
      <c r="J4431" s="771">
        <f t="shared" si="256"/>
        <v>245.2</v>
      </c>
      <c r="K4431" s="887">
        <v>219.16</v>
      </c>
      <c r="L4431" s="772">
        <f t="shared" si="257"/>
        <v>821.61</v>
      </c>
    </row>
    <row r="4432" spans="2:12" ht="15.75" x14ac:dyDescent="0.25">
      <c r="B4432" s="893" t="s">
        <v>311</v>
      </c>
      <c r="C4432" s="892" t="s">
        <v>105</v>
      </c>
      <c r="D4432" s="891">
        <v>34334</v>
      </c>
      <c r="E4432" s="890">
        <v>1318</v>
      </c>
      <c r="F4432" s="889"/>
      <c r="G4432" s="888">
        <v>32</v>
      </c>
      <c r="H4432" s="887">
        <f t="shared" si="255"/>
        <v>28</v>
      </c>
      <c r="I4432" s="887">
        <v>-41.76</v>
      </c>
      <c r="J4432" s="771">
        <f t="shared" si="256"/>
        <v>1161.69</v>
      </c>
      <c r="K4432" s="887">
        <v>1119.93</v>
      </c>
      <c r="L4432" s="772">
        <f t="shared" si="257"/>
        <v>198.06999999999994</v>
      </c>
    </row>
    <row r="4433" spans="2:12" ht="15.75" x14ac:dyDescent="0.25">
      <c r="B4433" s="893" t="s">
        <v>311</v>
      </c>
      <c r="C4433" s="892" t="s">
        <v>105</v>
      </c>
      <c r="D4433" s="891">
        <v>34334</v>
      </c>
      <c r="E4433" s="890">
        <v>24773</v>
      </c>
      <c r="F4433" s="889"/>
      <c r="G4433" s="888">
        <v>32</v>
      </c>
      <c r="H4433" s="887">
        <f t="shared" si="255"/>
        <v>28</v>
      </c>
      <c r="I4433" s="887">
        <v>-784.19999999999993</v>
      </c>
      <c r="J4433" s="771">
        <f t="shared" si="256"/>
        <v>21832.54</v>
      </c>
      <c r="K4433" s="887">
        <v>21048.34</v>
      </c>
      <c r="L4433" s="772">
        <f t="shared" si="257"/>
        <v>3724.66</v>
      </c>
    </row>
    <row r="4434" spans="2:12" ht="15.75" x14ac:dyDescent="0.25">
      <c r="B4434" s="893" t="s">
        <v>311</v>
      </c>
      <c r="C4434" s="892" t="s">
        <v>105</v>
      </c>
      <c r="D4434" s="891">
        <v>34334</v>
      </c>
      <c r="E4434" s="890">
        <v>1890</v>
      </c>
      <c r="F4434" s="889"/>
      <c r="G4434" s="888">
        <v>50</v>
      </c>
      <c r="H4434" s="887">
        <f t="shared" si="255"/>
        <v>28</v>
      </c>
      <c r="I4434" s="887">
        <v>-37.92</v>
      </c>
      <c r="J4434" s="771">
        <f t="shared" si="256"/>
        <v>1062.6500000000001</v>
      </c>
      <c r="K4434" s="887">
        <v>1024.73</v>
      </c>
      <c r="L4434" s="772">
        <f t="shared" si="257"/>
        <v>865.27</v>
      </c>
    </row>
    <row r="4435" spans="2:12" ht="15.75" x14ac:dyDescent="0.25">
      <c r="B4435" s="893" t="s">
        <v>311</v>
      </c>
      <c r="C4435" s="892" t="s">
        <v>105</v>
      </c>
      <c r="D4435" s="891">
        <v>34699</v>
      </c>
      <c r="E4435" s="890">
        <v>12449.17</v>
      </c>
      <c r="F4435" s="889"/>
      <c r="G4435" s="888">
        <v>32</v>
      </c>
      <c r="H4435" s="887">
        <f t="shared" si="255"/>
        <v>27</v>
      </c>
      <c r="I4435" s="887">
        <v>-391.32</v>
      </c>
      <c r="J4435" s="771">
        <f t="shared" si="256"/>
        <v>10557.44</v>
      </c>
      <c r="K4435" s="887">
        <v>10166.120000000001</v>
      </c>
      <c r="L4435" s="772">
        <f t="shared" si="257"/>
        <v>2283.0499999999993</v>
      </c>
    </row>
    <row r="4436" spans="2:12" ht="15.75" x14ac:dyDescent="0.25">
      <c r="B4436" s="893" t="s">
        <v>311</v>
      </c>
      <c r="C4436" s="892" t="s">
        <v>105</v>
      </c>
      <c r="D4436" s="891">
        <v>34699</v>
      </c>
      <c r="E4436" s="890">
        <v>17380.599999999999</v>
      </c>
      <c r="F4436" s="889"/>
      <c r="G4436" s="888">
        <v>32</v>
      </c>
      <c r="H4436" s="887">
        <f t="shared" si="255"/>
        <v>27</v>
      </c>
      <c r="I4436" s="887">
        <v>-549.6</v>
      </c>
      <c r="J4436" s="771">
        <f t="shared" si="256"/>
        <v>14769.65</v>
      </c>
      <c r="K4436" s="887">
        <v>14220.05</v>
      </c>
      <c r="L4436" s="772">
        <f t="shared" si="257"/>
        <v>3160.5499999999993</v>
      </c>
    </row>
    <row r="4437" spans="2:12" ht="15.75" x14ac:dyDescent="0.25">
      <c r="B4437" s="893" t="s">
        <v>311</v>
      </c>
      <c r="C4437" s="892" t="s">
        <v>105</v>
      </c>
      <c r="D4437" s="891">
        <v>35064</v>
      </c>
      <c r="E4437" s="890">
        <v>26910.95</v>
      </c>
      <c r="F4437" s="889"/>
      <c r="G4437" s="888">
        <v>32</v>
      </c>
      <c r="H4437" s="887">
        <f t="shared" si="255"/>
        <v>26</v>
      </c>
      <c r="I4437" s="887">
        <v>-850.31999999999994</v>
      </c>
      <c r="J4437" s="771">
        <f t="shared" si="256"/>
        <v>22021.200000000001</v>
      </c>
      <c r="K4437" s="887">
        <v>21170.880000000001</v>
      </c>
      <c r="L4437" s="772">
        <f t="shared" si="257"/>
        <v>5740.07</v>
      </c>
    </row>
    <row r="4438" spans="2:12" ht="15.75" x14ac:dyDescent="0.25">
      <c r="B4438" s="893" t="s">
        <v>311</v>
      </c>
      <c r="C4438" s="892" t="s">
        <v>105</v>
      </c>
      <c r="D4438" s="891">
        <v>35064</v>
      </c>
      <c r="E4438" s="890">
        <v>46365.72</v>
      </c>
      <c r="F4438" s="889"/>
      <c r="G4438" s="888">
        <v>32</v>
      </c>
      <c r="H4438" s="887">
        <f t="shared" si="255"/>
        <v>26</v>
      </c>
      <c r="I4438" s="887">
        <v>-1457.04</v>
      </c>
      <c r="J4438" s="771">
        <f t="shared" si="256"/>
        <v>37866.730000000003</v>
      </c>
      <c r="K4438" s="887">
        <v>36409.69</v>
      </c>
      <c r="L4438" s="772">
        <f t="shared" si="257"/>
        <v>9956.0299999999988</v>
      </c>
    </row>
    <row r="4439" spans="2:12" ht="15.75" x14ac:dyDescent="0.25">
      <c r="B4439" s="893" t="s">
        <v>311</v>
      </c>
      <c r="C4439" s="892" t="s">
        <v>105</v>
      </c>
      <c r="D4439" s="891">
        <v>35064</v>
      </c>
      <c r="E4439" s="890">
        <v>840</v>
      </c>
      <c r="F4439" s="889"/>
      <c r="G4439" s="888">
        <v>50</v>
      </c>
      <c r="H4439" s="887">
        <f t="shared" si="255"/>
        <v>26</v>
      </c>
      <c r="I4439" s="887">
        <v>-16.8</v>
      </c>
      <c r="J4439" s="771">
        <f t="shared" si="256"/>
        <v>438.2</v>
      </c>
      <c r="K4439" s="887">
        <v>421.4</v>
      </c>
      <c r="L4439" s="772">
        <f t="shared" si="257"/>
        <v>418.6</v>
      </c>
    </row>
    <row r="4440" spans="2:12" ht="15.75" x14ac:dyDescent="0.25">
      <c r="B4440" s="893" t="s">
        <v>311</v>
      </c>
      <c r="C4440" s="892" t="s">
        <v>105</v>
      </c>
      <c r="D4440" s="891">
        <v>35430</v>
      </c>
      <c r="E4440" s="890">
        <v>10974.02</v>
      </c>
      <c r="F4440" s="889"/>
      <c r="G4440" s="888">
        <v>32</v>
      </c>
      <c r="H4440" s="887">
        <f t="shared" si="255"/>
        <v>25</v>
      </c>
      <c r="I4440" s="887">
        <v>-344.64</v>
      </c>
      <c r="J4440" s="771">
        <f t="shared" si="256"/>
        <v>8618.51</v>
      </c>
      <c r="K4440" s="887">
        <v>8273.8700000000008</v>
      </c>
      <c r="L4440" s="772">
        <f t="shared" si="257"/>
        <v>2700.1499999999996</v>
      </c>
    </row>
    <row r="4441" spans="2:12" ht="15.75" x14ac:dyDescent="0.25">
      <c r="B4441" s="893" t="s">
        <v>311</v>
      </c>
      <c r="C4441" s="892" t="s">
        <v>105</v>
      </c>
      <c r="D4441" s="891">
        <v>35430</v>
      </c>
      <c r="E4441" s="890">
        <v>10812.44</v>
      </c>
      <c r="F4441" s="889"/>
      <c r="G4441" s="888">
        <v>32</v>
      </c>
      <c r="H4441" s="887">
        <f t="shared" si="255"/>
        <v>25</v>
      </c>
      <c r="I4441" s="887">
        <v>-341.4</v>
      </c>
      <c r="J4441" s="771">
        <f t="shared" si="256"/>
        <v>8507.56</v>
      </c>
      <c r="K4441" s="887">
        <v>8166.16</v>
      </c>
      <c r="L4441" s="772">
        <f t="shared" si="257"/>
        <v>2646.2800000000007</v>
      </c>
    </row>
    <row r="4442" spans="2:12" ht="15.75" x14ac:dyDescent="0.25">
      <c r="B4442" s="893" t="s">
        <v>311</v>
      </c>
      <c r="C4442" s="892" t="s">
        <v>105</v>
      </c>
      <c r="D4442" s="891">
        <v>35430</v>
      </c>
      <c r="E4442" s="890">
        <v>105</v>
      </c>
      <c r="F4442" s="889"/>
      <c r="G4442" s="888">
        <v>50</v>
      </c>
      <c r="H4442" s="887">
        <f t="shared" si="255"/>
        <v>25</v>
      </c>
      <c r="I4442" s="887">
        <v>-2.04</v>
      </c>
      <c r="J4442" s="771">
        <f t="shared" si="256"/>
        <v>52.79</v>
      </c>
      <c r="K4442" s="887">
        <v>50.75</v>
      </c>
      <c r="L4442" s="772">
        <f t="shared" si="257"/>
        <v>54.25</v>
      </c>
    </row>
    <row r="4443" spans="2:12" ht="15.75" x14ac:dyDescent="0.25">
      <c r="B4443" s="893" t="s">
        <v>311</v>
      </c>
      <c r="C4443" s="892" t="s">
        <v>105</v>
      </c>
      <c r="D4443" s="891">
        <v>35795</v>
      </c>
      <c r="E4443" s="890">
        <v>2649.95</v>
      </c>
      <c r="F4443" s="889"/>
      <c r="G4443" s="888">
        <v>32</v>
      </c>
      <c r="H4443" s="887">
        <f t="shared" si="255"/>
        <v>24</v>
      </c>
      <c r="I4443" s="887">
        <v>-83.16</v>
      </c>
      <c r="J4443" s="771">
        <f t="shared" si="256"/>
        <v>1998</v>
      </c>
      <c r="K4443" s="887">
        <v>1914.84</v>
      </c>
      <c r="L4443" s="772">
        <f t="shared" si="257"/>
        <v>735.1099999999999</v>
      </c>
    </row>
    <row r="4444" spans="2:12" ht="15.75" x14ac:dyDescent="0.25">
      <c r="B4444" s="893" t="s">
        <v>311</v>
      </c>
      <c r="C4444" s="892" t="s">
        <v>105</v>
      </c>
      <c r="D4444" s="891">
        <v>35795</v>
      </c>
      <c r="E4444" s="890">
        <v>542.15</v>
      </c>
      <c r="F4444" s="889"/>
      <c r="G4444" s="888">
        <v>32</v>
      </c>
      <c r="H4444" s="887">
        <f t="shared" si="255"/>
        <v>24</v>
      </c>
      <c r="I4444" s="887">
        <v>-17.04</v>
      </c>
      <c r="J4444" s="771">
        <f t="shared" si="256"/>
        <v>408.92</v>
      </c>
      <c r="K4444" s="887">
        <v>391.88</v>
      </c>
      <c r="L4444" s="772">
        <f t="shared" si="257"/>
        <v>150.26999999999998</v>
      </c>
    </row>
    <row r="4445" spans="2:12" ht="15.75" x14ac:dyDescent="0.25">
      <c r="B4445" s="893" t="s">
        <v>311</v>
      </c>
      <c r="C4445" s="892" t="s">
        <v>105</v>
      </c>
      <c r="D4445" s="891">
        <v>35795</v>
      </c>
      <c r="E4445" s="890">
        <v>17392.43</v>
      </c>
      <c r="F4445" s="889"/>
      <c r="G4445" s="888">
        <v>32</v>
      </c>
      <c r="H4445" s="887">
        <f t="shared" si="255"/>
        <v>24</v>
      </c>
      <c r="I4445" s="887">
        <v>-546.12</v>
      </c>
      <c r="J4445" s="771">
        <f t="shared" si="256"/>
        <v>13113.960000000001</v>
      </c>
      <c r="K4445" s="887">
        <v>12567.84</v>
      </c>
      <c r="L4445" s="772">
        <f t="shared" si="257"/>
        <v>4824.59</v>
      </c>
    </row>
    <row r="4446" spans="2:12" ht="15.75" x14ac:dyDescent="0.25">
      <c r="B4446" s="893" t="s">
        <v>311</v>
      </c>
      <c r="C4446" s="892" t="s">
        <v>105</v>
      </c>
      <c r="D4446" s="891">
        <v>35795</v>
      </c>
      <c r="E4446" s="890">
        <v>2199.5</v>
      </c>
      <c r="F4446" s="889"/>
      <c r="G4446" s="888">
        <v>32</v>
      </c>
      <c r="H4446" s="887">
        <f t="shared" si="255"/>
        <v>24</v>
      </c>
      <c r="I4446" s="887">
        <v>-69.36</v>
      </c>
      <c r="J4446" s="771">
        <f t="shared" si="256"/>
        <v>1661.4299999999998</v>
      </c>
      <c r="K4446" s="887">
        <v>1592.07</v>
      </c>
      <c r="L4446" s="772">
        <f t="shared" si="257"/>
        <v>607.43000000000006</v>
      </c>
    </row>
    <row r="4447" spans="2:12" ht="15.75" x14ac:dyDescent="0.25">
      <c r="B4447" s="893" t="s">
        <v>311</v>
      </c>
      <c r="C4447" s="892" t="s">
        <v>105</v>
      </c>
      <c r="D4447" s="891">
        <v>36160</v>
      </c>
      <c r="E4447" s="890">
        <v>1384.4</v>
      </c>
      <c r="F4447" s="889"/>
      <c r="G4447" s="888">
        <v>32</v>
      </c>
      <c r="H4447" s="887">
        <f t="shared" si="255"/>
        <v>23</v>
      </c>
      <c r="I4447" s="887">
        <v>-43.68</v>
      </c>
      <c r="J4447" s="771">
        <f t="shared" si="256"/>
        <v>1002.4699999999999</v>
      </c>
      <c r="K4447" s="887">
        <v>958.79</v>
      </c>
      <c r="L4447" s="772">
        <f t="shared" si="257"/>
        <v>425.61000000000013</v>
      </c>
    </row>
    <row r="4448" spans="2:12" ht="15.75" x14ac:dyDescent="0.25">
      <c r="B4448" s="893" t="s">
        <v>311</v>
      </c>
      <c r="C4448" s="892" t="s">
        <v>105</v>
      </c>
      <c r="D4448" s="891">
        <v>36160</v>
      </c>
      <c r="E4448" s="890">
        <v>1240.3800000000001</v>
      </c>
      <c r="F4448" s="889"/>
      <c r="G4448" s="888">
        <v>32</v>
      </c>
      <c r="H4448" s="887">
        <f t="shared" si="255"/>
        <v>23</v>
      </c>
      <c r="I4448" s="887">
        <v>-39</v>
      </c>
      <c r="J4448" s="771">
        <f t="shared" si="256"/>
        <v>896.47</v>
      </c>
      <c r="K4448" s="887">
        <v>857.47</v>
      </c>
      <c r="L4448" s="772">
        <f t="shared" si="257"/>
        <v>382.91000000000008</v>
      </c>
    </row>
    <row r="4449" spans="2:12" ht="15.75" x14ac:dyDescent="0.25">
      <c r="B4449" s="893" t="s">
        <v>311</v>
      </c>
      <c r="C4449" s="892" t="s">
        <v>105</v>
      </c>
      <c r="D4449" s="891">
        <v>36160</v>
      </c>
      <c r="E4449" s="890">
        <v>5177.07</v>
      </c>
      <c r="F4449" s="889"/>
      <c r="G4449" s="888">
        <v>32</v>
      </c>
      <c r="H4449" s="887">
        <f t="shared" si="255"/>
        <v>23</v>
      </c>
      <c r="I4449" s="887">
        <v>-163.32</v>
      </c>
      <c r="J4449" s="771">
        <f t="shared" si="256"/>
        <v>3748.59</v>
      </c>
      <c r="K4449" s="887">
        <v>3585.27</v>
      </c>
      <c r="L4449" s="772">
        <f t="shared" si="257"/>
        <v>1591.7999999999997</v>
      </c>
    </row>
    <row r="4450" spans="2:12" ht="15.75" x14ac:dyDescent="0.25">
      <c r="B4450" s="893" t="s">
        <v>311</v>
      </c>
      <c r="C4450" s="892" t="s">
        <v>105</v>
      </c>
      <c r="D4450" s="891">
        <v>36160</v>
      </c>
      <c r="E4450" s="890">
        <v>576</v>
      </c>
      <c r="F4450" s="889"/>
      <c r="G4450" s="888">
        <v>40</v>
      </c>
      <c r="H4450" s="887">
        <f t="shared" si="255"/>
        <v>23</v>
      </c>
      <c r="I4450" s="887">
        <v>-14.399999999999999</v>
      </c>
      <c r="J4450" s="771">
        <f t="shared" si="256"/>
        <v>332.53</v>
      </c>
      <c r="K4450" s="887">
        <v>318.13</v>
      </c>
      <c r="L4450" s="772">
        <f t="shared" si="257"/>
        <v>257.87</v>
      </c>
    </row>
    <row r="4451" spans="2:12" ht="15.75" x14ac:dyDescent="0.25">
      <c r="B4451" s="893" t="s">
        <v>311</v>
      </c>
      <c r="C4451" s="892" t="s">
        <v>1359</v>
      </c>
      <c r="D4451" s="891">
        <v>41486</v>
      </c>
      <c r="E4451" s="890">
        <v>5542.51</v>
      </c>
      <c r="F4451" s="889"/>
      <c r="G4451" s="888">
        <v>40</v>
      </c>
      <c r="H4451" s="887">
        <f t="shared" si="255"/>
        <v>8</v>
      </c>
      <c r="I4451" s="887">
        <v>-138.60000000000002</v>
      </c>
      <c r="J4451" s="771">
        <f t="shared" si="256"/>
        <v>1166.5500000000002</v>
      </c>
      <c r="K4451" s="887">
        <v>1027.95</v>
      </c>
      <c r="L4451" s="772">
        <f t="shared" si="257"/>
        <v>4514.5600000000004</v>
      </c>
    </row>
    <row r="4452" spans="2:12" ht="15.75" x14ac:dyDescent="0.25">
      <c r="B4452" s="893" t="s">
        <v>311</v>
      </c>
      <c r="C4452" s="892" t="s">
        <v>1360</v>
      </c>
      <c r="D4452" s="891">
        <v>41790</v>
      </c>
      <c r="E4452" s="890">
        <v>6182.02</v>
      </c>
      <c r="F4452" s="889"/>
      <c r="G4452" s="888">
        <v>40</v>
      </c>
      <c r="H4452" s="887">
        <f t="shared" si="255"/>
        <v>7</v>
      </c>
      <c r="I4452" s="887">
        <v>-154.56</v>
      </c>
      <c r="J4452" s="771">
        <f t="shared" si="256"/>
        <v>1172.08</v>
      </c>
      <c r="K4452" s="887">
        <v>1017.52</v>
      </c>
      <c r="L4452" s="772">
        <f t="shared" si="257"/>
        <v>5164.5</v>
      </c>
    </row>
    <row r="4453" spans="2:12" ht="15.75" x14ac:dyDescent="0.25">
      <c r="B4453" s="893" t="s">
        <v>311</v>
      </c>
      <c r="C4453" s="892" t="s">
        <v>1361</v>
      </c>
      <c r="D4453" s="891">
        <v>41820</v>
      </c>
      <c r="E4453" s="890">
        <v>5616.88</v>
      </c>
      <c r="F4453" s="889"/>
      <c r="G4453" s="888">
        <v>40</v>
      </c>
      <c r="H4453" s="887">
        <f t="shared" si="255"/>
        <v>7</v>
      </c>
      <c r="I4453" s="887">
        <v>-140.4</v>
      </c>
      <c r="J4453" s="771">
        <f t="shared" si="256"/>
        <v>1017.9</v>
      </c>
      <c r="K4453" s="887">
        <v>877.5</v>
      </c>
      <c r="L4453" s="772">
        <f t="shared" si="257"/>
        <v>4739.38</v>
      </c>
    </row>
    <row r="4454" spans="2:12" ht="15.75" x14ac:dyDescent="0.25">
      <c r="B4454" s="893" t="s">
        <v>311</v>
      </c>
      <c r="C4454" s="892" t="s">
        <v>1362</v>
      </c>
      <c r="D4454" s="891">
        <v>41834</v>
      </c>
      <c r="E4454" s="890">
        <v>12851.99</v>
      </c>
      <c r="F4454" s="889"/>
      <c r="G4454" s="888">
        <v>40</v>
      </c>
      <c r="H4454" s="887">
        <f t="shared" si="255"/>
        <v>7</v>
      </c>
      <c r="I4454" s="887">
        <v>-321.24</v>
      </c>
      <c r="J4454" s="771">
        <f t="shared" si="256"/>
        <v>2168.71</v>
      </c>
      <c r="K4454" s="887">
        <v>1847.47</v>
      </c>
      <c r="L4454" s="772">
        <f t="shared" si="257"/>
        <v>11004.52</v>
      </c>
    </row>
    <row r="4455" spans="2:12" ht="15.75" x14ac:dyDescent="0.25">
      <c r="B4455" s="893" t="s">
        <v>311</v>
      </c>
      <c r="C4455" s="892" t="s">
        <v>1363</v>
      </c>
      <c r="D4455" s="891">
        <v>42369</v>
      </c>
      <c r="E4455" s="890">
        <v>5849.87</v>
      </c>
      <c r="F4455" s="889"/>
      <c r="G4455" s="888">
        <v>40</v>
      </c>
      <c r="H4455" s="887">
        <f t="shared" si="255"/>
        <v>6</v>
      </c>
      <c r="I4455" s="887">
        <v>-146.28</v>
      </c>
      <c r="J4455" s="771">
        <f t="shared" si="256"/>
        <v>853.3</v>
      </c>
      <c r="K4455" s="887">
        <v>707.02</v>
      </c>
      <c r="L4455" s="772">
        <f t="shared" si="257"/>
        <v>5142.8500000000004</v>
      </c>
    </row>
    <row r="4456" spans="2:12" ht="15.75" x14ac:dyDescent="0.25">
      <c r="B4456" s="893" t="s">
        <v>311</v>
      </c>
      <c r="C4456" s="892" t="s">
        <v>1364</v>
      </c>
      <c r="D4456" s="891">
        <v>42277</v>
      </c>
      <c r="E4456" s="890">
        <v>7482.84</v>
      </c>
      <c r="F4456" s="889"/>
      <c r="G4456" s="888">
        <v>40</v>
      </c>
      <c r="H4456" s="887">
        <f t="shared" si="255"/>
        <v>6</v>
      </c>
      <c r="I4456" s="887">
        <v>-187.07999999999998</v>
      </c>
      <c r="J4456" s="771">
        <f t="shared" si="256"/>
        <v>1075.71</v>
      </c>
      <c r="K4456" s="887">
        <v>888.63</v>
      </c>
      <c r="L4456" s="772">
        <f t="shared" si="257"/>
        <v>6594.21</v>
      </c>
    </row>
    <row r="4457" spans="2:12" ht="15.75" x14ac:dyDescent="0.25">
      <c r="B4457" s="893" t="s">
        <v>311</v>
      </c>
      <c r="C4457" s="892" t="s">
        <v>1108</v>
      </c>
      <c r="D4457" s="891">
        <v>42429</v>
      </c>
      <c r="E4457" s="890">
        <v>19467.93</v>
      </c>
      <c r="F4457" s="889"/>
      <c r="G4457" s="888">
        <v>40</v>
      </c>
      <c r="H4457" s="887">
        <f t="shared" si="255"/>
        <v>5</v>
      </c>
      <c r="I4457" s="887">
        <v>-486.72</v>
      </c>
      <c r="J4457" s="771">
        <f t="shared" si="256"/>
        <v>2717.1099999999997</v>
      </c>
      <c r="K4457" s="887">
        <v>2230.39</v>
      </c>
      <c r="L4457" s="772">
        <f t="shared" si="257"/>
        <v>17237.54</v>
      </c>
    </row>
    <row r="4458" spans="2:12" ht="15.75" x14ac:dyDescent="0.25">
      <c r="B4458" s="893" t="s">
        <v>311</v>
      </c>
      <c r="C4458" s="892" t="s">
        <v>1365</v>
      </c>
      <c r="D4458" s="891">
        <v>43069</v>
      </c>
      <c r="E4458" s="890">
        <v>3763.69</v>
      </c>
      <c r="F4458" s="889"/>
      <c r="G4458" s="888">
        <v>40</v>
      </c>
      <c r="H4458" s="887">
        <f t="shared" si="255"/>
        <v>4</v>
      </c>
      <c r="I4458" s="887">
        <v>-94.08</v>
      </c>
      <c r="J4458" s="771">
        <f t="shared" si="256"/>
        <v>376.32</v>
      </c>
      <c r="K4458" s="887">
        <v>282.24</v>
      </c>
      <c r="L4458" s="772">
        <f t="shared" si="257"/>
        <v>3481.45</v>
      </c>
    </row>
    <row r="4459" spans="2:12" ht="15.75" x14ac:dyDescent="0.25">
      <c r="B4459" s="893" t="s">
        <v>311</v>
      </c>
      <c r="C4459" s="892" t="s">
        <v>1366</v>
      </c>
      <c r="D4459" s="891">
        <v>43068</v>
      </c>
      <c r="E4459" s="890">
        <v>6519.68</v>
      </c>
      <c r="F4459" s="889"/>
      <c r="G4459" s="888">
        <v>40</v>
      </c>
      <c r="H4459" s="887">
        <f t="shared" si="255"/>
        <v>4</v>
      </c>
      <c r="I4459" s="887">
        <v>-163.07999999999998</v>
      </c>
      <c r="J4459" s="771">
        <f t="shared" si="256"/>
        <v>636.83999999999992</v>
      </c>
      <c r="K4459" s="887">
        <v>473.76</v>
      </c>
      <c r="L4459" s="772">
        <f t="shared" si="257"/>
        <v>6045.92</v>
      </c>
    </row>
    <row r="4460" spans="2:12" ht="15.75" x14ac:dyDescent="0.25">
      <c r="B4460" s="893" t="s">
        <v>311</v>
      </c>
      <c r="C4460" s="892" t="s">
        <v>1367</v>
      </c>
      <c r="D4460" s="891">
        <v>43068</v>
      </c>
      <c r="E4460" s="890">
        <v>6446.42</v>
      </c>
      <c r="F4460" s="889"/>
      <c r="G4460" s="888">
        <v>40</v>
      </c>
      <c r="H4460" s="887">
        <f t="shared" si="255"/>
        <v>4</v>
      </c>
      <c r="I4460" s="887">
        <v>-161.16</v>
      </c>
      <c r="J4460" s="771">
        <f t="shared" si="256"/>
        <v>631.21</v>
      </c>
      <c r="K4460" s="887">
        <v>470.05</v>
      </c>
      <c r="L4460" s="772">
        <f t="shared" si="257"/>
        <v>5976.37</v>
      </c>
    </row>
    <row r="4461" spans="2:12" ht="15.75" x14ac:dyDescent="0.25">
      <c r="B4461" s="893" t="s">
        <v>311</v>
      </c>
      <c r="C4461" s="892" t="s">
        <v>1367</v>
      </c>
      <c r="D4461" s="891">
        <v>43068</v>
      </c>
      <c r="E4461" s="890">
        <v>298.42</v>
      </c>
      <c r="F4461" s="889"/>
      <c r="G4461" s="888">
        <v>40</v>
      </c>
      <c r="H4461" s="887">
        <f t="shared" si="255"/>
        <v>4</v>
      </c>
      <c r="I4461" s="887">
        <v>-7.4399999999999995</v>
      </c>
      <c r="J4461" s="771">
        <f t="shared" si="256"/>
        <v>27.9</v>
      </c>
      <c r="K4461" s="887">
        <v>20.46</v>
      </c>
      <c r="L4461" s="772">
        <f t="shared" si="257"/>
        <v>277.96000000000004</v>
      </c>
    </row>
    <row r="4462" spans="2:12" ht="15.75" x14ac:dyDescent="0.25">
      <c r="B4462" s="893" t="s">
        <v>311</v>
      </c>
      <c r="C4462" s="892" t="s">
        <v>1368</v>
      </c>
      <c r="D4462" s="891">
        <v>43250</v>
      </c>
      <c r="E4462" s="890">
        <v>7223.45</v>
      </c>
      <c r="F4462" s="889"/>
      <c r="G4462" s="888">
        <v>40</v>
      </c>
      <c r="H4462" s="887">
        <f t="shared" si="255"/>
        <v>3</v>
      </c>
      <c r="I4462" s="887">
        <v>-180.60000000000002</v>
      </c>
      <c r="J4462" s="771">
        <f t="shared" si="256"/>
        <v>632.1</v>
      </c>
      <c r="K4462" s="887">
        <v>451.5</v>
      </c>
      <c r="L4462" s="772">
        <f t="shared" si="257"/>
        <v>6771.95</v>
      </c>
    </row>
    <row r="4463" spans="2:12" ht="15.75" x14ac:dyDescent="0.25">
      <c r="B4463" s="893" t="s">
        <v>311</v>
      </c>
      <c r="C4463" s="892" t="s">
        <v>1369</v>
      </c>
      <c r="D4463" s="891">
        <v>43313</v>
      </c>
      <c r="E4463" s="890">
        <v>631.32000000000005</v>
      </c>
      <c r="F4463" s="889"/>
      <c r="G4463" s="888">
        <v>40</v>
      </c>
      <c r="H4463" s="887">
        <f t="shared" si="255"/>
        <v>3</v>
      </c>
      <c r="I4463" s="887">
        <v>-15.84</v>
      </c>
      <c r="J4463" s="771">
        <f t="shared" si="256"/>
        <v>54.099999999999994</v>
      </c>
      <c r="K4463" s="887">
        <v>38.26</v>
      </c>
      <c r="L4463" s="772">
        <f t="shared" si="257"/>
        <v>593.06000000000006</v>
      </c>
    </row>
    <row r="4464" spans="2:12" ht="15.75" x14ac:dyDescent="0.25">
      <c r="B4464" s="893" t="s">
        <v>311</v>
      </c>
      <c r="C4464" s="892" t="s">
        <v>1370</v>
      </c>
      <c r="D4464" s="891">
        <v>43367</v>
      </c>
      <c r="E4464" s="890">
        <v>21596.720000000001</v>
      </c>
      <c r="F4464" s="889"/>
      <c r="G4464" s="888">
        <v>40</v>
      </c>
      <c r="H4464" s="887">
        <f t="shared" si="255"/>
        <v>3</v>
      </c>
      <c r="I4464" s="887">
        <v>-539.88</v>
      </c>
      <c r="J4464" s="771">
        <f t="shared" si="256"/>
        <v>1574.65</v>
      </c>
      <c r="K4464" s="887">
        <v>1034.77</v>
      </c>
      <c r="L4464" s="772">
        <f t="shared" si="257"/>
        <v>20561.95</v>
      </c>
    </row>
    <row r="4465" spans="2:12" ht="15.75" x14ac:dyDescent="0.25">
      <c r="B4465" s="893" t="s">
        <v>311</v>
      </c>
      <c r="C4465" s="892" t="s">
        <v>1371</v>
      </c>
      <c r="D4465" s="891">
        <v>43339</v>
      </c>
      <c r="E4465" s="890">
        <v>1981.66</v>
      </c>
      <c r="F4465" s="889"/>
      <c r="G4465" s="888">
        <v>40</v>
      </c>
      <c r="H4465" s="887">
        <f t="shared" si="255"/>
        <v>3</v>
      </c>
      <c r="I4465" s="887">
        <v>-49.56</v>
      </c>
      <c r="J4465" s="771">
        <f t="shared" si="256"/>
        <v>144.55000000000001</v>
      </c>
      <c r="K4465" s="887">
        <v>94.99</v>
      </c>
      <c r="L4465" s="772">
        <f t="shared" si="257"/>
        <v>1886.67</v>
      </c>
    </row>
    <row r="4466" spans="2:12" ht="15.75" x14ac:dyDescent="0.25">
      <c r="B4466" s="893" t="s">
        <v>311</v>
      </c>
      <c r="C4466" s="892" t="s">
        <v>1372</v>
      </c>
      <c r="D4466" s="891">
        <v>43461</v>
      </c>
      <c r="E4466" s="890">
        <v>6062.92</v>
      </c>
      <c r="F4466" s="889"/>
      <c r="G4466" s="888">
        <v>40</v>
      </c>
      <c r="H4466" s="887">
        <f t="shared" si="255"/>
        <v>3</v>
      </c>
      <c r="I4466" s="887">
        <v>-151.56</v>
      </c>
      <c r="J4466" s="771">
        <f t="shared" si="256"/>
        <v>416.79</v>
      </c>
      <c r="K4466" s="887">
        <v>265.23</v>
      </c>
      <c r="L4466" s="772">
        <f t="shared" si="257"/>
        <v>5797.6900000000005</v>
      </c>
    </row>
    <row r="4467" spans="2:12" ht="15.75" x14ac:dyDescent="0.25">
      <c r="B4467" s="893" t="s">
        <v>311</v>
      </c>
      <c r="C4467" s="892" t="s">
        <v>1373</v>
      </c>
      <c r="D4467" s="891">
        <v>43509</v>
      </c>
      <c r="E4467" s="890">
        <v>8264</v>
      </c>
      <c r="F4467" s="889"/>
      <c r="G4467" s="888">
        <v>40</v>
      </c>
      <c r="H4467" s="887">
        <f t="shared" si="255"/>
        <v>2</v>
      </c>
      <c r="I4467" s="887">
        <v>-206.64</v>
      </c>
      <c r="J4467" s="771">
        <f t="shared" si="256"/>
        <v>482.15999999999997</v>
      </c>
      <c r="K4467" s="887">
        <v>275.52</v>
      </c>
      <c r="L4467" s="772">
        <f t="shared" si="257"/>
        <v>7988.48</v>
      </c>
    </row>
    <row r="4468" spans="2:12" ht="15.75" x14ac:dyDescent="0.25">
      <c r="B4468" s="893" t="s">
        <v>311</v>
      </c>
      <c r="C4468" s="892" t="s">
        <v>1374</v>
      </c>
      <c r="D4468" s="891">
        <v>43803</v>
      </c>
      <c r="E4468" s="890">
        <v>14565.25</v>
      </c>
      <c r="F4468" s="889"/>
      <c r="G4468" s="888">
        <v>40</v>
      </c>
      <c r="H4468" s="887">
        <f t="shared" si="255"/>
        <v>2</v>
      </c>
      <c r="I4468" s="887">
        <v>-364.08</v>
      </c>
      <c r="J4468" s="771">
        <f t="shared" si="256"/>
        <v>758.5</v>
      </c>
      <c r="K4468" s="887">
        <v>394.42</v>
      </c>
      <c r="L4468" s="772">
        <f t="shared" si="257"/>
        <v>14170.83</v>
      </c>
    </row>
    <row r="4469" spans="2:12" ht="15.75" x14ac:dyDescent="0.25">
      <c r="B4469" s="893" t="s">
        <v>311</v>
      </c>
      <c r="C4469" s="892" t="s">
        <v>1375</v>
      </c>
      <c r="D4469" s="891">
        <v>43728</v>
      </c>
      <c r="E4469" s="890">
        <v>18400.02</v>
      </c>
      <c r="F4469" s="889"/>
      <c r="G4469" s="888">
        <v>40</v>
      </c>
      <c r="H4469" s="887">
        <f t="shared" si="255"/>
        <v>2</v>
      </c>
      <c r="I4469" s="887">
        <v>-459.96</v>
      </c>
      <c r="J4469" s="771">
        <f t="shared" si="256"/>
        <v>804.93000000000006</v>
      </c>
      <c r="K4469" s="887">
        <v>344.97</v>
      </c>
      <c r="L4469" s="772">
        <f t="shared" si="257"/>
        <v>18055.05</v>
      </c>
    </row>
    <row r="4470" spans="2:12" ht="15.75" x14ac:dyDescent="0.25">
      <c r="B4470" s="893" t="s">
        <v>311</v>
      </c>
      <c r="C4470" s="892" t="s">
        <v>1376</v>
      </c>
      <c r="D4470" s="891">
        <v>43921</v>
      </c>
      <c r="E4470" s="890">
        <v>21116.1</v>
      </c>
      <c r="F4470" s="889"/>
      <c r="G4470" s="888">
        <v>40</v>
      </c>
      <c r="H4470" s="887">
        <f t="shared" si="255"/>
        <v>1</v>
      </c>
      <c r="I4470" s="887">
        <v>-528.36</v>
      </c>
      <c r="J4470" s="771">
        <f t="shared" si="256"/>
        <v>904.14</v>
      </c>
      <c r="K4470" s="887">
        <v>375.78</v>
      </c>
      <c r="L4470" s="772">
        <f t="shared" si="257"/>
        <v>20740.32</v>
      </c>
    </row>
    <row r="4471" spans="2:12" ht="15.75" x14ac:dyDescent="0.25">
      <c r="B4471" s="893" t="s">
        <v>311</v>
      </c>
      <c r="C4471" s="892" t="s">
        <v>105</v>
      </c>
      <c r="D4471" s="891">
        <v>27394</v>
      </c>
      <c r="E4471" s="890">
        <v>1458</v>
      </c>
      <c r="F4471" s="889"/>
      <c r="G4471" s="888">
        <v>8.3333333333333329E-2</v>
      </c>
      <c r="H4471" s="887">
        <f t="shared" si="255"/>
        <v>8.3333333333333329E-2</v>
      </c>
      <c r="I4471" s="887">
        <v>0</v>
      </c>
      <c r="J4471" s="771">
        <f t="shared" si="256"/>
        <v>1458</v>
      </c>
      <c r="K4471" s="887">
        <v>1458</v>
      </c>
      <c r="L4471" s="772">
        <f t="shared" si="257"/>
        <v>0</v>
      </c>
    </row>
    <row r="4472" spans="2:12" ht="15.75" x14ac:dyDescent="0.25">
      <c r="B4472" s="893" t="s">
        <v>311</v>
      </c>
      <c r="C4472" s="892" t="s">
        <v>105</v>
      </c>
      <c r="D4472" s="891">
        <v>27759</v>
      </c>
      <c r="E4472" s="890">
        <v>1511</v>
      </c>
      <c r="F4472" s="889"/>
      <c r="G4472" s="888">
        <v>8.3333333333333329E-2</v>
      </c>
      <c r="H4472" s="887">
        <f t="shared" si="255"/>
        <v>8.3333333333333329E-2</v>
      </c>
      <c r="I4472" s="887">
        <v>0</v>
      </c>
      <c r="J4472" s="771">
        <f t="shared" si="256"/>
        <v>1511</v>
      </c>
      <c r="K4472" s="887">
        <v>1511</v>
      </c>
      <c r="L4472" s="772">
        <f t="shared" si="257"/>
        <v>0</v>
      </c>
    </row>
    <row r="4473" spans="2:12" ht="15.75" x14ac:dyDescent="0.25">
      <c r="B4473" s="893" t="s">
        <v>311</v>
      </c>
      <c r="C4473" s="892" t="s">
        <v>105</v>
      </c>
      <c r="D4473" s="891">
        <v>29951</v>
      </c>
      <c r="E4473" s="890">
        <v>1694</v>
      </c>
      <c r="F4473" s="889"/>
      <c r="G4473" s="888">
        <v>32</v>
      </c>
      <c r="H4473" s="887">
        <f t="shared" si="255"/>
        <v>32</v>
      </c>
      <c r="I4473" s="887">
        <v>0</v>
      </c>
      <c r="J4473" s="771">
        <f t="shared" si="256"/>
        <v>1694</v>
      </c>
      <c r="K4473" s="887">
        <v>1694</v>
      </c>
      <c r="L4473" s="772">
        <f t="shared" si="257"/>
        <v>0</v>
      </c>
    </row>
    <row r="4474" spans="2:12" ht="15.75" x14ac:dyDescent="0.25">
      <c r="B4474" s="893" t="s">
        <v>311</v>
      </c>
      <c r="C4474" s="892" t="s">
        <v>105</v>
      </c>
      <c r="D4474" s="891">
        <v>36525</v>
      </c>
      <c r="E4474" s="890">
        <v>2226.9299999999998</v>
      </c>
      <c r="F4474" s="889"/>
      <c r="G4474" s="888">
        <v>32</v>
      </c>
      <c r="H4474" s="887">
        <f t="shared" si="255"/>
        <v>22</v>
      </c>
      <c r="I4474" s="887">
        <v>-70.2</v>
      </c>
      <c r="J4474" s="771">
        <f t="shared" si="256"/>
        <v>1542.39</v>
      </c>
      <c r="K4474" s="887">
        <v>1472.19</v>
      </c>
      <c r="L4474" s="772">
        <f t="shared" si="257"/>
        <v>754.73999999999978</v>
      </c>
    </row>
    <row r="4475" spans="2:12" ht="15.75" x14ac:dyDescent="0.25">
      <c r="B4475" s="893" t="s">
        <v>311</v>
      </c>
      <c r="C4475" s="892" t="s">
        <v>105</v>
      </c>
      <c r="D4475" s="891">
        <v>32508</v>
      </c>
      <c r="E4475" s="890">
        <v>2537</v>
      </c>
      <c r="F4475" s="889"/>
      <c r="G4475" s="888">
        <v>32</v>
      </c>
      <c r="H4475" s="887">
        <f t="shared" si="255"/>
        <v>32</v>
      </c>
      <c r="I4475" s="887">
        <v>0</v>
      </c>
      <c r="J4475" s="771">
        <f t="shared" si="256"/>
        <v>2537</v>
      </c>
      <c r="K4475" s="887">
        <v>2537</v>
      </c>
      <c r="L4475" s="772">
        <f t="shared" si="257"/>
        <v>0</v>
      </c>
    </row>
    <row r="4476" spans="2:12" ht="15.75" x14ac:dyDescent="0.25">
      <c r="B4476" s="893" t="s">
        <v>311</v>
      </c>
      <c r="C4476" s="892" t="s">
        <v>105</v>
      </c>
      <c r="D4476" s="891">
        <v>36525</v>
      </c>
      <c r="E4476" s="890">
        <v>3396.64</v>
      </c>
      <c r="F4476" s="889"/>
      <c r="G4476" s="888">
        <v>32</v>
      </c>
      <c r="H4476" s="887">
        <f t="shared" si="255"/>
        <v>22</v>
      </c>
      <c r="I4476" s="887">
        <v>-107.16</v>
      </c>
      <c r="J4476" s="771">
        <f t="shared" si="256"/>
        <v>2352.48</v>
      </c>
      <c r="K4476" s="887">
        <v>2245.3200000000002</v>
      </c>
      <c r="L4476" s="772">
        <f t="shared" si="257"/>
        <v>1151.3199999999997</v>
      </c>
    </row>
    <row r="4477" spans="2:12" ht="15.75" x14ac:dyDescent="0.25">
      <c r="B4477" s="893" t="s">
        <v>311</v>
      </c>
      <c r="C4477" s="892" t="s">
        <v>105</v>
      </c>
      <c r="D4477" s="891">
        <v>38352</v>
      </c>
      <c r="E4477" s="890">
        <v>3902.41</v>
      </c>
      <c r="F4477" s="889"/>
      <c r="G4477" s="888">
        <v>32</v>
      </c>
      <c r="H4477" s="887">
        <f t="shared" si="255"/>
        <v>17</v>
      </c>
      <c r="I4477" s="887">
        <v>-122.4</v>
      </c>
      <c r="J4477" s="771">
        <f t="shared" si="256"/>
        <v>2087.44</v>
      </c>
      <c r="K4477" s="887">
        <v>1965.04</v>
      </c>
      <c r="L4477" s="772">
        <f t="shared" si="257"/>
        <v>1937.37</v>
      </c>
    </row>
    <row r="4478" spans="2:12" ht="15.75" x14ac:dyDescent="0.25">
      <c r="B4478" s="893" t="s">
        <v>311</v>
      </c>
      <c r="C4478" s="892" t="s">
        <v>105</v>
      </c>
      <c r="D4478" s="891">
        <v>31412</v>
      </c>
      <c r="E4478" s="890">
        <v>5012</v>
      </c>
      <c r="F4478" s="889"/>
      <c r="G4478" s="888">
        <v>32</v>
      </c>
      <c r="H4478" s="887">
        <f t="shared" si="255"/>
        <v>32</v>
      </c>
      <c r="I4478" s="887">
        <v>0</v>
      </c>
      <c r="J4478" s="771">
        <f t="shared" si="256"/>
        <v>5012</v>
      </c>
      <c r="K4478" s="887">
        <v>5012</v>
      </c>
      <c r="L4478" s="772">
        <f t="shared" si="257"/>
        <v>0</v>
      </c>
    </row>
    <row r="4479" spans="2:12" ht="15.75" x14ac:dyDescent="0.25">
      <c r="B4479" s="893" t="s">
        <v>311</v>
      </c>
      <c r="C4479" s="892" t="s">
        <v>105</v>
      </c>
      <c r="D4479" s="891">
        <v>36525</v>
      </c>
      <c r="E4479" s="890">
        <v>5265.17</v>
      </c>
      <c r="F4479" s="889"/>
      <c r="G4479" s="888">
        <v>32</v>
      </c>
      <c r="H4479" s="887">
        <f t="shared" si="255"/>
        <v>22</v>
      </c>
      <c r="I4479" s="887">
        <v>-165.24</v>
      </c>
      <c r="J4479" s="771">
        <f t="shared" si="256"/>
        <v>3639.96</v>
      </c>
      <c r="K4479" s="887">
        <v>3474.72</v>
      </c>
      <c r="L4479" s="772">
        <f t="shared" si="257"/>
        <v>1790.4500000000003</v>
      </c>
    </row>
    <row r="4480" spans="2:12" ht="15.75" x14ac:dyDescent="0.25">
      <c r="B4480" s="893" t="s">
        <v>311</v>
      </c>
      <c r="C4480" s="892" t="s">
        <v>105</v>
      </c>
      <c r="D4480" s="891">
        <v>38717</v>
      </c>
      <c r="E4480" s="890">
        <v>11180.08</v>
      </c>
      <c r="F4480" s="889"/>
      <c r="G4480" s="888">
        <v>32</v>
      </c>
      <c r="H4480" s="887">
        <f t="shared" si="255"/>
        <v>16</v>
      </c>
      <c r="I4480" s="887">
        <v>-351.72</v>
      </c>
      <c r="J4480" s="771">
        <f t="shared" si="256"/>
        <v>5640.63</v>
      </c>
      <c r="K4480" s="887">
        <v>5288.91</v>
      </c>
      <c r="L4480" s="772">
        <f t="shared" si="257"/>
        <v>5891.17</v>
      </c>
    </row>
    <row r="4481" spans="2:12" ht="15.75" x14ac:dyDescent="0.25">
      <c r="B4481" s="893" t="s">
        <v>311</v>
      </c>
      <c r="C4481" s="892" t="s">
        <v>105</v>
      </c>
      <c r="D4481" s="891">
        <v>32873</v>
      </c>
      <c r="E4481" s="890">
        <v>12126</v>
      </c>
      <c r="F4481" s="889"/>
      <c r="G4481" s="888">
        <v>32</v>
      </c>
      <c r="H4481" s="887">
        <f t="shared" si="255"/>
        <v>32</v>
      </c>
      <c r="I4481" s="887">
        <v>-382.56</v>
      </c>
      <c r="J4481" s="771">
        <f t="shared" si="256"/>
        <v>12189.81</v>
      </c>
      <c r="K4481" s="887">
        <v>11807.25</v>
      </c>
      <c r="L4481" s="772">
        <f t="shared" si="257"/>
        <v>318.75</v>
      </c>
    </row>
    <row r="4482" spans="2:12" ht="15.75" x14ac:dyDescent="0.25">
      <c r="B4482" s="893" t="s">
        <v>311</v>
      </c>
      <c r="C4482" s="892" t="s">
        <v>105</v>
      </c>
      <c r="D4482" s="891">
        <v>31777</v>
      </c>
      <c r="E4482" s="890">
        <v>13023</v>
      </c>
      <c r="F4482" s="889"/>
      <c r="G4482" s="888">
        <v>32</v>
      </c>
      <c r="H4482" s="887">
        <f t="shared" si="255"/>
        <v>32</v>
      </c>
      <c r="I4482" s="887">
        <v>0</v>
      </c>
      <c r="J4482" s="771">
        <f t="shared" si="256"/>
        <v>13023</v>
      </c>
      <c r="K4482" s="887">
        <v>13023</v>
      </c>
      <c r="L4482" s="772">
        <f t="shared" si="257"/>
        <v>0</v>
      </c>
    </row>
    <row r="4483" spans="2:12" ht="15.75" x14ac:dyDescent="0.25">
      <c r="B4483" s="893" t="s">
        <v>311</v>
      </c>
      <c r="C4483" s="892" t="s">
        <v>105</v>
      </c>
      <c r="D4483" s="891">
        <v>36891</v>
      </c>
      <c r="E4483" s="890">
        <v>13143.99</v>
      </c>
      <c r="F4483" s="889"/>
      <c r="G4483" s="888">
        <v>32</v>
      </c>
      <c r="H4483" s="887">
        <f t="shared" si="255"/>
        <v>21</v>
      </c>
      <c r="I4483" s="887">
        <v>-414.12</v>
      </c>
      <c r="J4483" s="771">
        <f t="shared" si="256"/>
        <v>8691.4900000000016</v>
      </c>
      <c r="K4483" s="887">
        <v>8277.3700000000008</v>
      </c>
      <c r="L4483" s="772">
        <f t="shared" si="257"/>
        <v>4866.619999999999</v>
      </c>
    </row>
    <row r="4484" spans="2:12" ht="15.75" x14ac:dyDescent="0.25">
      <c r="B4484" s="893" t="s">
        <v>311</v>
      </c>
      <c r="C4484" s="892" t="s">
        <v>105</v>
      </c>
      <c r="D4484" s="891">
        <v>31047</v>
      </c>
      <c r="E4484" s="890">
        <v>13502</v>
      </c>
      <c r="F4484" s="889"/>
      <c r="G4484" s="888">
        <v>32</v>
      </c>
      <c r="H4484" s="887">
        <f t="shared" si="255"/>
        <v>32</v>
      </c>
      <c r="I4484" s="887">
        <v>0</v>
      </c>
      <c r="J4484" s="771">
        <f t="shared" si="256"/>
        <v>13502</v>
      </c>
      <c r="K4484" s="887">
        <v>13502</v>
      </c>
      <c r="L4484" s="772">
        <f t="shared" si="257"/>
        <v>0</v>
      </c>
    </row>
    <row r="4485" spans="2:12" ht="15.75" x14ac:dyDescent="0.25">
      <c r="B4485" s="893" t="s">
        <v>311</v>
      </c>
      <c r="C4485" s="892" t="s">
        <v>105</v>
      </c>
      <c r="D4485" s="891">
        <v>32142</v>
      </c>
      <c r="E4485" s="890">
        <v>14430</v>
      </c>
      <c r="F4485" s="889"/>
      <c r="G4485" s="888">
        <v>32</v>
      </c>
      <c r="H4485" s="887">
        <f t="shared" si="255"/>
        <v>32</v>
      </c>
      <c r="I4485" s="887">
        <v>0</v>
      </c>
      <c r="J4485" s="771">
        <f t="shared" si="256"/>
        <v>14430</v>
      </c>
      <c r="K4485" s="887">
        <v>14430</v>
      </c>
      <c r="L4485" s="772">
        <f t="shared" si="257"/>
        <v>0</v>
      </c>
    </row>
    <row r="4486" spans="2:12" ht="15.75" x14ac:dyDescent="0.25">
      <c r="B4486" s="893" t="s">
        <v>311</v>
      </c>
      <c r="C4486" s="892" t="s">
        <v>105</v>
      </c>
      <c r="D4486" s="891">
        <v>30316</v>
      </c>
      <c r="E4486" s="890">
        <v>17000</v>
      </c>
      <c r="F4486" s="889"/>
      <c r="G4486" s="888">
        <v>32</v>
      </c>
      <c r="H4486" s="887">
        <f t="shared" si="255"/>
        <v>32</v>
      </c>
      <c r="I4486" s="887">
        <v>0</v>
      </c>
      <c r="J4486" s="771">
        <f t="shared" si="256"/>
        <v>17000</v>
      </c>
      <c r="K4486" s="887">
        <v>17000</v>
      </c>
      <c r="L4486" s="772">
        <f t="shared" si="257"/>
        <v>0</v>
      </c>
    </row>
    <row r="4487" spans="2:12" ht="15.75" x14ac:dyDescent="0.25">
      <c r="B4487" s="893" t="s">
        <v>311</v>
      </c>
      <c r="C4487" s="892" t="s">
        <v>105</v>
      </c>
      <c r="D4487" s="891">
        <v>38717</v>
      </c>
      <c r="E4487" s="890">
        <v>19298.98</v>
      </c>
      <c r="F4487" s="889"/>
      <c r="G4487" s="888">
        <v>32</v>
      </c>
      <c r="H4487" s="887">
        <f t="shared" si="255"/>
        <v>16</v>
      </c>
      <c r="I4487" s="887">
        <v>-607.20000000000005</v>
      </c>
      <c r="J4487" s="771">
        <f t="shared" si="256"/>
        <v>9736.59</v>
      </c>
      <c r="K4487" s="887">
        <v>9129.39</v>
      </c>
      <c r="L4487" s="772">
        <f t="shared" si="257"/>
        <v>10169.59</v>
      </c>
    </row>
    <row r="4488" spans="2:12" ht="15.75" x14ac:dyDescent="0.25">
      <c r="B4488" s="893" t="s">
        <v>311</v>
      </c>
      <c r="C4488" s="892" t="s">
        <v>105</v>
      </c>
      <c r="D4488" s="891">
        <v>33603</v>
      </c>
      <c r="E4488" s="890">
        <v>24545</v>
      </c>
      <c r="F4488" s="889"/>
      <c r="G4488" s="888">
        <v>32</v>
      </c>
      <c r="H4488" s="887">
        <f t="shared" ref="H4488:H4551" si="258">IF(E4488&lt;&gt;"",IF((TestEOY-D4488)/365&gt;G4488,G4488,ROUNDUP(((TestEOY-D4488)/365),0)),"")</f>
        <v>30</v>
      </c>
      <c r="I4488" s="887">
        <v>-772.80000000000007</v>
      </c>
      <c r="J4488" s="771">
        <f t="shared" ref="J4488:J4551" si="259">K4488-I4488</f>
        <v>23128.03</v>
      </c>
      <c r="K4488" s="887">
        <v>22355.23</v>
      </c>
      <c r="L4488" s="772">
        <f t="shared" ref="L4488:L4551" si="260">IFERROR(IF(K4488&gt;E4488,0,(+E4488-K4488))-F4488,"")</f>
        <v>2189.7700000000004</v>
      </c>
    </row>
    <row r="4489" spans="2:12" ht="15.75" x14ac:dyDescent="0.25">
      <c r="B4489" s="893" t="s">
        <v>311</v>
      </c>
      <c r="C4489" s="892" t="s">
        <v>105</v>
      </c>
      <c r="D4489" s="891">
        <v>33969</v>
      </c>
      <c r="E4489" s="890">
        <v>27376</v>
      </c>
      <c r="F4489" s="889"/>
      <c r="G4489" s="888">
        <v>32</v>
      </c>
      <c r="H4489" s="887">
        <f t="shared" si="258"/>
        <v>29</v>
      </c>
      <c r="I4489" s="887">
        <v>-861.48</v>
      </c>
      <c r="J4489" s="771">
        <f t="shared" si="259"/>
        <v>24935.37</v>
      </c>
      <c r="K4489" s="887">
        <v>24073.89</v>
      </c>
      <c r="L4489" s="772">
        <f t="shared" si="260"/>
        <v>3302.1100000000006</v>
      </c>
    </row>
    <row r="4490" spans="2:12" ht="15.75" x14ac:dyDescent="0.25">
      <c r="B4490" s="893" t="s">
        <v>311</v>
      </c>
      <c r="C4490" s="892" t="s">
        <v>105</v>
      </c>
      <c r="D4490" s="891">
        <v>33238</v>
      </c>
      <c r="E4490" s="890">
        <v>29695</v>
      </c>
      <c r="F4490" s="889"/>
      <c r="G4490" s="888">
        <v>32</v>
      </c>
      <c r="H4490" s="887">
        <f t="shared" si="258"/>
        <v>31</v>
      </c>
      <c r="I4490" s="887">
        <v>-935.64</v>
      </c>
      <c r="J4490" s="771">
        <f t="shared" si="259"/>
        <v>28915.19</v>
      </c>
      <c r="K4490" s="887">
        <v>27979.55</v>
      </c>
      <c r="L4490" s="772">
        <f t="shared" si="260"/>
        <v>1715.4500000000007</v>
      </c>
    </row>
    <row r="4491" spans="2:12" ht="15.75" x14ac:dyDescent="0.25">
      <c r="B4491" s="893" t="s">
        <v>311</v>
      </c>
      <c r="C4491" s="892" t="s">
        <v>105</v>
      </c>
      <c r="D4491" s="891">
        <v>38352</v>
      </c>
      <c r="E4491" s="890">
        <v>29921.89</v>
      </c>
      <c r="F4491" s="889"/>
      <c r="G4491" s="888">
        <v>32</v>
      </c>
      <c r="H4491" s="887">
        <f t="shared" si="258"/>
        <v>17</v>
      </c>
      <c r="I4491" s="887">
        <v>-941.64</v>
      </c>
      <c r="J4491" s="771">
        <f t="shared" si="259"/>
        <v>16033.65</v>
      </c>
      <c r="K4491" s="887">
        <v>15092.01</v>
      </c>
      <c r="L4491" s="772">
        <f t="shared" si="260"/>
        <v>14829.88</v>
      </c>
    </row>
    <row r="4492" spans="2:12" ht="15.75" x14ac:dyDescent="0.25">
      <c r="B4492" s="893" t="s">
        <v>311</v>
      </c>
      <c r="C4492" s="892" t="s">
        <v>105</v>
      </c>
      <c r="D4492" s="891">
        <v>26664</v>
      </c>
      <c r="E4492" s="890">
        <v>866</v>
      </c>
      <c r="F4492" s="889"/>
      <c r="G4492" s="888">
        <v>8.3333333333333329E-2</v>
      </c>
      <c r="H4492" s="887">
        <f t="shared" si="258"/>
        <v>8.3333333333333329E-2</v>
      </c>
      <c r="I4492" s="887">
        <v>0</v>
      </c>
      <c r="J4492" s="771">
        <f t="shared" si="259"/>
        <v>866</v>
      </c>
      <c r="K4492" s="887">
        <v>866</v>
      </c>
      <c r="L4492" s="772">
        <f t="shared" si="260"/>
        <v>0</v>
      </c>
    </row>
    <row r="4493" spans="2:12" ht="15.75" x14ac:dyDescent="0.25">
      <c r="B4493" s="893" t="s">
        <v>311</v>
      </c>
      <c r="C4493" s="892" t="s">
        <v>105</v>
      </c>
      <c r="D4493" s="891">
        <v>27029</v>
      </c>
      <c r="E4493" s="890">
        <v>908</v>
      </c>
      <c r="F4493" s="889"/>
      <c r="G4493" s="888">
        <v>8.3333333333333329E-2</v>
      </c>
      <c r="H4493" s="887">
        <f t="shared" si="258"/>
        <v>8.3333333333333329E-2</v>
      </c>
      <c r="I4493" s="887">
        <v>0</v>
      </c>
      <c r="J4493" s="771">
        <f t="shared" si="259"/>
        <v>908</v>
      </c>
      <c r="K4493" s="887">
        <v>908</v>
      </c>
      <c r="L4493" s="772">
        <f t="shared" si="260"/>
        <v>0</v>
      </c>
    </row>
    <row r="4494" spans="2:12" ht="15.75" x14ac:dyDescent="0.25">
      <c r="B4494" s="893" t="s">
        <v>311</v>
      </c>
      <c r="C4494" s="892" t="s">
        <v>105</v>
      </c>
      <c r="D4494" s="891">
        <v>28490</v>
      </c>
      <c r="E4494" s="890">
        <v>961</v>
      </c>
      <c r="F4494" s="889"/>
      <c r="G4494" s="888">
        <v>8.3333333333333329E-2</v>
      </c>
      <c r="H4494" s="887">
        <f t="shared" si="258"/>
        <v>8.3333333333333329E-2</v>
      </c>
      <c r="I4494" s="887">
        <v>0</v>
      </c>
      <c r="J4494" s="771">
        <f t="shared" si="259"/>
        <v>961</v>
      </c>
      <c r="K4494" s="887">
        <v>961</v>
      </c>
      <c r="L4494" s="772">
        <f t="shared" si="260"/>
        <v>0</v>
      </c>
    </row>
    <row r="4495" spans="2:12" ht="15.75" x14ac:dyDescent="0.25">
      <c r="B4495" s="893" t="s">
        <v>311</v>
      </c>
      <c r="C4495" s="892" t="s">
        <v>105</v>
      </c>
      <c r="D4495" s="891">
        <v>28125</v>
      </c>
      <c r="E4495" s="890">
        <v>993</v>
      </c>
      <c r="F4495" s="889"/>
      <c r="G4495" s="888">
        <v>8.3333333333333329E-2</v>
      </c>
      <c r="H4495" s="887">
        <f t="shared" si="258"/>
        <v>8.3333333333333329E-2</v>
      </c>
      <c r="I4495" s="887">
        <v>0</v>
      </c>
      <c r="J4495" s="771">
        <f t="shared" si="259"/>
        <v>993</v>
      </c>
      <c r="K4495" s="887">
        <v>993</v>
      </c>
      <c r="L4495" s="772">
        <f t="shared" si="260"/>
        <v>0</v>
      </c>
    </row>
    <row r="4496" spans="2:12" ht="15.75" x14ac:dyDescent="0.25">
      <c r="B4496" s="893" t="s">
        <v>311</v>
      </c>
      <c r="C4496" s="892" t="s">
        <v>105</v>
      </c>
      <c r="D4496" s="891">
        <v>26298</v>
      </c>
      <c r="E4496" s="890">
        <v>1228.23</v>
      </c>
      <c r="F4496" s="889"/>
      <c r="G4496" s="888">
        <v>8.3333333333333329E-2</v>
      </c>
      <c r="H4496" s="887">
        <f t="shared" si="258"/>
        <v>8.3333333333333329E-2</v>
      </c>
      <c r="I4496" s="887">
        <v>0</v>
      </c>
      <c r="J4496" s="771">
        <f t="shared" si="259"/>
        <v>1228.23</v>
      </c>
      <c r="K4496" s="887">
        <v>1228.23</v>
      </c>
      <c r="L4496" s="772">
        <f t="shared" si="260"/>
        <v>0</v>
      </c>
    </row>
    <row r="4497" spans="2:12" ht="15.75" x14ac:dyDescent="0.25">
      <c r="B4497" s="893" t="s">
        <v>311</v>
      </c>
      <c r="C4497" s="892" t="s">
        <v>105</v>
      </c>
      <c r="D4497" s="891">
        <v>30681</v>
      </c>
      <c r="E4497" s="890">
        <v>1391</v>
      </c>
      <c r="F4497" s="889"/>
      <c r="G4497" s="888">
        <v>32</v>
      </c>
      <c r="H4497" s="887">
        <f t="shared" si="258"/>
        <v>32</v>
      </c>
      <c r="I4497" s="887">
        <v>0</v>
      </c>
      <c r="J4497" s="771">
        <f t="shared" si="259"/>
        <v>1391</v>
      </c>
      <c r="K4497" s="887">
        <v>1391</v>
      </c>
      <c r="L4497" s="772">
        <f t="shared" si="260"/>
        <v>0</v>
      </c>
    </row>
    <row r="4498" spans="2:12" ht="15.75" x14ac:dyDescent="0.25">
      <c r="B4498" s="893" t="s">
        <v>311</v>
      </c>
      <c r="C4498" s="892" t="s">
        <v>105</v>
      </c>
      <c r="D4498" s="891">
        <v>37986</v>
      </c>
      <c r="E4498" s="890">
        <v>5814.24</v>
      </c>
      <c r="F4498" s="889"/>
      <c r="G4498" s="888">
        <v>32</v>
      </c>
      <c r="H4498" s="887">
        <f t="shared" si="258"/>
        <v>18</v>
      </c>
      <c r="I4498" s="887">
        <v>-182.4</v>
      </c>
      <c r="J4498" s="771">
        <f t="shared" si="259"/>
        <v>3291.84</v>
      </c>
      <c r="K4498" s="887">
        <v>3109.44</v>
      </c>
      <c r="L4498" s="772">
        <f t="shared" si="260"/>
        <v>2704.7999999999997</v>
      </c>
    </row>
    <row r="4499" spans="2:12" ht="15.75" x14ac:dyDescent="0.25">
      <c r="B4499" s="893" t="s">
        <v>311</v>
      </c>
      <c r="C4499" s="892" t="s">
        <v>105</v>
      </c>
      <c r="D4499" s="891">
        <v>37621</v>
      </c>
      <c r="E4499" s="890">
        <v>17262.009999999998</v>
      </c>
      <c r="F4499" s="889"/>
      <c r="G4499" s="888">
        <v>32</v>
      </c>
      <c r="H4499" s="887">
        <f t="shared" si="258"/>
        <v>19</v>
      </c>
      <c r="I4499" s="887">
        <v>-541.43999999999994</v>
      </c>
      <c r="J4499" s="771">
        <f t="shared" si="259"/>
        <v>10312.950000000001</v>
      </c>
      <c r="K4499" s="887">
        <v>9771.51</v>
      </c>
      <c r="L4499" s="772">
        <f t="shared" si="260"/>
        <v>7490.4999999999982</v>
      </c>
    </row>
    <row r="4500" spans="2:12" ht="15.75" x14ac:dyDescent="0.25">
      <c r="B4500" s="893" t="s">
        <v>311</v>
      </c>
      <c r="C4500" s="892" t="s">
        <v>1377</v>
      </c>
      <c r="D4500" s="891">
        <v>43832</v>
      </c>
      <c r="E4500" s="890">
        <v>10019.41</v>
      </c>
      <c r="F4500" s="889"/>
      <c r="G4500" s="888">
        <v>40</v>
      </c>
      <c r="H4500" s="887">
        <f t="shared" si="258"/>
        <v>1</v>
      </c>
      <c r="I4500" s="887">
        <v>-250.44</v>
      </c>
      <c r="J4500" s="771">
        <f t="shared" si="259"/>
        <v>375.65999999999997</v>
      </c>
      <c r="K4500" s="887">
        <v>125.22</v>
      </c>
      <c r="L4500" s="772">
        <f t="shared" si="260"/>
        <v>9894.19</v>
      </c>
    </row>
    <row r="4501" spans="2:12" ht="15.75" x14ac:dyDescent="0.25">
      <c r="B4501" s="893" t="s">
        <v>311</v>
      </c>
      <c r="C4501" s="892" t="s">
        <v>1378</v>
      </c>
      <c r="D4501" s="891">
        <v>43809</v>
      </c>
      <c r="E4501" s="890">
        <v>14952.86</v>
      </c>
      <c r="F4501" s="889"/>
      <c r="G4501" s="888">
        <v>40</v>
      </c>
      <c r="H4501" s="887">
        <f t="shared" si="258"/>
        <v>2</v>
      </c>
      <c r="I4501" s="887">
        <v>-373.8</v>
      </c>
      <c r="J4501" s="771">
        <f t="shared" si="259"/>
        <v>436.1</v>
      </c>
      <c r="K4501" s="887">
        <v>62.3</v>
      </c>
      <c r="L4501" s="772">
        <f t="shared" si="260"/>
        <v>14890.560000000001</v>
      </c>
    </row>
    <row r="4502" spans="2:12" ht="15.75" x14ac:dyDescent="0.25">
      <c r="B4502" s="893" t="s">
        <v>311</v>
      </c>
      <c r="C4502" s="892" t="s">
        <v>1379</v>
      </c>
      <c r="D4502" s="891">
        <v>43888</v>
      </c>
      <c r="E4502" s="890">
        <v>19572.37</v>
      </c>
      <c r="F4502" s="889"/>
      <c r="G4502" s="888">
        <v>40</v>
      </c>
      <c r="H4502" s="887">
        <f t="shared" si="258"/>
        <v>1</v>
      </c>
      <c r="I4502" s="887">
        <v>-489.36</v>
      </c>
      <c r="J4502" s="771">
        <f t="shared" si="259"/>
        <v>570.92000000000007</v>
      </c>
      <c r="K4502" s="887">
        <v>81.56</v>
      </c>
      <c r="L4502" s="772">
        <f t="shared" si="260"/>
        <v>19490.809999999998</v>
      </c>
    </row>
    <row r="4503" spans="2:12" ht="15.75" x14ac:dyDescent="0.25">
      <c r="B4503" s="893" t="s">
        <v>311</v>
      </c>
      <c r="C4503" s="892" t="s">
        <v>1380</v>
      </c>
      <c r="D4503" s="891">
        <v>44027</v>
      </c>
      <c r="E4503" s="890">
        <v>15434.14</v>
      </c>
      <c r="F4503" s="889"/>
      <c r="G4503" s="888">
        <v>40</v>
      </c>
      <c r="H4503" s="887">
        <f t="shared" si="258"/>
        <v>1</v>
      </c>
      <c r="I4503" s="887">
        <v>-385.79999999999995</v>
      </c>
      <c r="J4503" s="771">
        <f t="shared" si="259"/>
        <v>450.09999999999997</v>
      </c>
      <c r="K4503" s="887">
        <v>64.3</v>
      </c>
      <c r="L4503" s="772">
        <f t="shared" si="260"/>
        <v>15369.84</v>
      </c>
    </row>
    <row r="4504" spans="2:12" ht="15.75" x14ac:dyDescent="0.25">
      <c r="B4504" s="893" t="e">
        <v>#N/A</v>
      </c>
      <c r="C4504" s="892" t="s">
        <v>1367</v>
      </c>
      <c r="D4504" s="891">
        <v>43068</v>
      </c>
      <c r="E4504" s="890">
        <v>16.61</v>
      </c>
      <c r="F4504" s="889"/>
      <c r="G4504" s="888">
        <v>40</v>
      </c>
      <c r="H4504" s="887">
        <f t="shared" si="258"/>
        <v>4</v>
      </c>
      <c r="I4504" s="887">
        <v>-0.36</v>
      </c>
      <c r="J4504" s="771">
        <f t="shared" si="259"/>
        <v>1.35</v>
      </c>
      <c r="K4504" s="887">
        <v>0.99</v>
      </c>
      <c r="L4504" s="772">
        <f t="shared" si="260"/>
        <v>15.62</v>
      </c>
    </row>
    <row r="4505" spans="2:12" ht="15.75" x14ac:dyDescent="0.25">
      <c r="B4505" s="893" t="e">
        <v>#N/A</v>
      </c>
      <c r="C4505" s="892" t="s">
        <v>1381</v>
      </c>
      <c r="D4505" s="891">
        <v>43068</v>
      </c>
      <c r="E4505" s="890">
        <v>16.61</v>
      </c>
      <c r="F4505" s="889"/>
      <c r="G4505" s="888">
        <v>40</v>
      </c>
      <c r="H4505" s="887">
        <f t="shared" si="258"/>
        <v>4</v>
      </c>
      <c r="I4505" s="887">
        <v>-0.36</v>
      </c>
      <c r="J4505" s="771">
        <f t="shared" si="259"/>
        <v>1.3199999999999998</v>
      </c>
      <c r="K4505" s="887">
        <v>0.96</v>
      </c>
      <c r="L4505" s="772">
        <f t="shared" si="260"/>
        <v>15.649999999999999</v>
      </c>
    </row>
    <row r="4506" spans="2:12" ht="15.75" x14ac:dyDescent="0.25">
      <c r="B4506" s="893" t="e">
        <v>#N/A</v>
      </c>
      <c r="C4506" s="892" t="s">
        <v>1368</v>
      </c>
      <c r="D4506" s="891">
        <v>43250</v>
      </c>
      <c r="E4506" s="890">
        <v>114.84</v>
      </c>
      <c r="F4506" s="889"/>
      <c r="G4506" s="888">
        <v>40</v>
      </c>
      <c r="H4506" s="887">
        <f t="shared" si="258"/>
        <v>3</v>
      </c>
      <c r="I4506" s="887">
        <v>-2.88</v>
      </c>
      <c r="J4506" s="771">
        <f t="shared" si="259"/>
        <v>10.08</v>
      </c>
      <c r="K4506" s="887">
        <v>7.2</v>
      </c>
      <c r="L4506" s="772">
        <f t="shared" si="260"/>
        <v>107.64</v>
      </c>
    </row>
    <row r="4507" spans="2:12" ht="15.75" x14ac:dyDescent="0.25">
      <c r="B4507" s="893" t="e">
        <v>#N/A</v>
      </c>
      <c r="C4507" s="892" t="s">
        <v>1370</v>
      </c>
      <c r="D4507" s="891">
        <v>43367</v>
      </c>
      <c r="E4507" s="890">
        <v>481.69</v>
      </c>
      <c r="F4507" s="889"/>
      <c r="G4507" s="888">
        <v>40</v>
      </c>
      <c r="H4507" s="887">
        <f t="shared" si="258"/>
        <v>3</v>
      </c>
      <c r="I4507" s="887">
        <v>-12</v>
      </c>
      <c r="J4507" s="771">
        <f t="shared" si="259"/>
        <v>35</v>
      </c>
      <c r="K4507" s="887">
        <v>23</v>
      </c>
      <c r="L4507" s="772">
        <f t="shared" si="260"/>
        <v>458.69</v>
      </c>
    </row>
    <row r="4508" spans="2:12" ht="15.75" x14ac:dyDescent="0.25">
      <c r="B4508" s="893" t="e">
        <v>#N/A</v>
      </c>
      <c r="C4508" s="892" t="s">
        <v>1371</v>
      </c>
      <c r="D4508" s="891">
        <v>43339</v>
      </c>
      <c r="E4508" s="890">
        <v>60.23</v>
      </c>
      <c r="F4508" s="889"/>
      <c r="G4508" s="888">
        <v>40</v>
      </c>
      <c r="H4508" s="887">
        <f t="shared" si="258"/>
        <v>3</v>
      </c>
      <c r="I4508" s="887">
        <v>-1.56</v>
      </c>
      <c r="J4508" s="771">
        <f t="shared" si="259"/>
        <v>4.5500000000000007</v>
      </c>
      <c r="K4508" s="887">
        <v>2.99</v>
      </c>
      <c r="L4508" s="772">
        <f t="shared" si="260"/>
        <v>57.239999999999995</v>
      </c>
    </row>
    <row r="4509" spans="2:12" ht="15.75" x14ac:dyDescent="0.25">
      <c r="B4509" s="893" t="e">
        <v>#N/A</v>
      </c>
      <c r="C4509" s="892" t="s">
        <v>1372</v>
      </c>
      <c r="D4509" s="891">
        <v>43461</v>
      </c>
      <c r="E4509" s="890">
        <v>36.53</v>
      </c>
      <c r="F4509" s="889"/>
      <c r="G4509" s="888">
        <v>40</v>
      </c>
      <c r="H4509" s="887">
        <f t="shared" si="258"/>
        <v>3</v>
      </c>
      <c r="I4509" s="887">
        <v>-0.96</v>
      </c>
      <c r="J4509" s="771">
        <f t="shared" si="259"/>
        <v>2.6399999999999997</v>
      </c>
      <c r="K4509" s="887">
        <v>1.68</v>
      </c>
      <c r="L4509" s="772">
        <f t="shared" si="260"/>
        <v>34.85</v>
      </c>
    </row>
    <row r="4510" spans="2:12" ht="15.75" x14ac:dyDescent="0.25">
      <c r="B4510" s="893" t="e">
        <v>#N/A</v>
      </c>
      <c r="C4510" s="892" t="s">
        <v>1373</v>
      </c>
      <c r="D4510" s="891">
        <v>43509</v>
      </c>
      <c r="E4510" s="890">
        <v>136.34</v>
      </c>
      <c r="F4510" s="889"/>
      <c r="G4510" s="888">
        <v>40</v>
      </c>
      <c r="H4510" s="887">
        <f t="shared" si="258"/>
        <v>2</v>
      </c>
      <c r="I4510" s="887">
        <v>-3.3600000000000003</v>
      </c>
      <c r="J4510" s="771">
        <f t="shared" si="259"/>
        <v>7.8400000000000007</v>
      </c>
      <c r="K4510" s="887">
        <v>4.4800000000000004</v>
      </c>
      <c r="L4510" s="772">
        <f t="shared" si="260"/>
        <v>131.86000000000001</v>
      </c>
    </row>
    <row r="4511" spans="2:12" ht="15.75" x14ac:dyDescent="0.25">
      <c r="B4511" s="893" t="e">
        <v>#N/A</v>
      </c>
      <c r="C4511" s="892" t="s">
        <v>1374</v>
      </c>
      <c r="D4511" s="891">
        <v>43803</v>
      </c>
      <c r="E4511" s="890">
        <v>157.41</v>
      </c>
      <c r="F4511" s="889"/>
      <c r="G4511" s="888">
        <v>40</v>
      </c>
      <c r="H4511" s="887">
        <f t="shared" si="258"/>
        <v>2</v>
      </c>
      <c r="I4511" s="887">
        <v>-3.96</v>
      </c>
      <c r="J4511" s="771">
        <f t="shared" si="259"/>
        <v>8.25</v>
      </c>
      <c r="K4511" s="887">
        <v>4.29</v>
      </c>
      <c r="L4511" s="772">
        <f t="shared" si="260"/>
        <v>153.12</v>
      </c>
    </row>
    <row r="4512" spans="2:12" ht="15.75" x14ac:dyDescent="0.25">
      <c r="B4512" s="893" t="e">
        <v>#N/A</v>
      </c>
      <c r="C4512" s="892" t="s">
        <v>1375</v>
      </c>
      <c r="D4512" s="891">
        <v>43728</v>
      </c>
      <c r="E4512" s="890">
        <v>252.48</v>
      </c>
      <c r="F4512" s="889"/>
      <c r="G4512" s="888">
        <v>40</v>
      </c>
      <c r="H4512" s="887">
        <f t="shared" si="258"/>
        <v>2</v>
      </c>
      <c r="I4512" s="887">
        <v>-6.36</v>
      </c>
      <c r="J4512" s="771">
        <f t="shared" si="259"/>
        <v>11.129999999999999</v>
      </c>
      <c r="K4512" s="887">
        <v>4.7699999999999996</v>
      </c>
      <c r="L4512" s="772">
        <f t="shared" si="260"/>
        <v>247.70999999999998</v>
      </c>
    </row>
    <row r="4513" spans="2:12" ht="15.75" x14ac:dyDescent="0.25">
      <c r="B4513" s="893" t="e">
        <v>#N/A</v>
      </c>
      <c r="C4513" s="892" t="s">
        <v>1376</v>
      </c>
      <c r="D4513" s="891">
        <v>43921</v>
      </c>
      <c r="E4513" s="890">
        <v>16.32</v>
      </c>
      <c r="F4513" s="889"/>
      <c r="G4513" s="888">
        <v>40</v>
      </c>
      <c r="H4513" s="887">
        <f t="shared" si="258"/>
        <v>1</v>
      </c>
      <c r="I4513" s="887">
        <v>-0.36</v>
      </c>
      <c r="J4513" s="771">
        <f t="shared" si="259"/>
        <v>0.63</v>
      </c>
      <c r="K4513" s="887">
        <v>0.27</v>
      </c>
      <c r="L4513" s="772">
        <f t="shared" si="260"/>
        <v>16.05</v>
      </c>
    </row>
    <row r="4514" spans="2:12" ht="15.75" x14ac:dyDescent="0.25">
      <c r="B4514" s="893" t="e">
        <v>#N/A</v>
      </c>
      <c r="C4514" s="892" t="s">
        <v>1377</v>
      </c>
      <c r="D4514" s="891">
        <v>43832</v>
      </c>
      <c r="E4514" s="890">
        <v>115.02</v>
      </c>
      <c r="F4514" s="889"/>
      <c r="G4514" s="888">
        <v>40</v>
      </c>
      <c r="H4514" s="887">
        <f t="shared" si="258"/>
        <v>1</v>
      </c>
      <c r="I4514" s="887">
        <v>-2.88</v>
      </c>
      <c r="J4514" s="771">
        <f t="shared" si="259"/>
        <v>4.32</v>
      </c>
      <c r="K4514" s="887">
        <v>1.44</v>
      </c>
      <c r="L4514" s="772">
        <f t="shared" si="260"/>
        <v>113.58</v>
      </c>
    </row>
    <row r="4515" spans="2:12" ht="15.75" x14ac:dyDescent="0.25">
      <c r="B4515" s="893" t="e">
        <v>#N/A</v>
      </c>
      <c r="C4515" s="892" t="s">
        <v>1376</v>
      </c>
      <c r="D4515" s="891">
        <v>43921</v>
      </c>
      <c r="E4515" s="890">
        <v>103.67</v>
      </c>
      <c r="F4515" s="889"/>
      <c r="G4515" s="888">
        <v>40</v>
      </c>
      <c r="H4515" s="887">
        <f t="shared" si="258"/>
        <v>1</v>
      </c>
      <c r="I4515" s="887">
        <v>-2.64</v>
      </c>
      <c r="J4515" s="771">
        <f t="shared" si="259"/>
        <v>3.96</v>
      </c>
      <c r="K4515" s="887">
        <v>1.32</v>
      </c>
      <c r="L4515" s="772">
        <f t="shared" si="260"/>
        <v>102.35000000000001</v>
      </c>
    </row>
    <row r="4516" spans="2:12" ht="15.75" x14ac:dyDescent="0.25">
      <c r="B4516" s="893" t="e">
        <v>#N/A</v>
      </c>
      <c r="C4516" s="892" t="s">
        <v>1378</v>
      </c>
      <c r="D4516" s="891">
        <v>43809</v>
      </c>
      <c r="E4516" s="890">
        <v>169.31</v>
      </c>
      <c r="F4516" s="889"/>
      <c r="G4516" s="888">
        <v>40</v>
      </c>
      <c r="H4516" s="887">
        <f t="shared" si="258"/>
        <v>2</v>
      </c>
      <c r="I4516" s="887">
        <v>-4.2</v>
      </c>
      <c r="J4516" s="771">
        <f t="shared" si="259"/>
        <v>4.9000000000000004</v>
      </c>
      <c r="K4516" s="887">
        <v>0.7</v>
      </c>
      <c r="L4516" s="772">
        <f t="shared" si="260"/>
        <v>168.61</v>
      </c>
    </row>
    <row r="4517" spans="2:12" ht="15.75" x14ac:dyDescent="0.25">
      <c r="B4517" s="893" t="e">
        <v>#N/A</v>
      </c>
      <c r="C4517" s="892" t="s">
        <v>1379</v>
      </c>
      <c r="D4517" s="891">
        <v>43888</v>
      </c>
      <c r="E4517" s="890">
        <v>370.53</v>
      </c>
      <c r="F4517" s="889"/>
      <c r="G4517" s="888">
        <v>40</v>
      </c>
      <c r="H4517" s="887">
        <f t="shared" si="258"/>
        <v>1</v>
      </c>
      <c r="I4517" s="887">
        <v>-9.24</v>
      </c>
      <c r="J4517" s="771">
        <f t="shared" si="259"/>
        <v>10.780000000000001</v>
      </c>
      <c r="K4517" s="887">
        <v>1.54</v>
      </c>
      <c r="L4517" s="772">
        <f t="shared" si="260"/>
        <v>368.98999999999995</v>
      </c>
    </row>
    <row r="4518" spans="2:12" ht="15.75" x14ac:dyDescent="0.25">
      <c r="B4518" s="893" t="e">
        <v>#N/A</v>
      </c>
      <c r="C4518" s="892" t="s">
        <v>1380</v>
      </c>
      <c r="D4518" s="891">
        <v>44027</v>
      </c>
      <c r="E4518" s="890">
        <v>289.33</v>
      </c>
      <c r="F4518" s="889"/>
      <c r="G4518" s="888">
        <v>40</v>
      </c>
      <c r="H4518" s="887">
        <f t="shared" si="258"/>
        <v>1</v>
      </c>
      <c r="I4518" s="887">
        <v>-7.1999999999999993</v>
      </c>
      <c r="J4518" s="771">
        <f t="shared" si="259"/>
        <v>8.3999999999999986</v>
      </c>
      <c r="K4518" s="887">
        <v>1.2</v>
      </c>
      <c r="L4518" s="772">
        <f t="shared" si="260"/>
        <v>288.13</v>
      </c>
    </row>
    <row r="4519" spans="2:12" ht="15.75" x14ac:dyDescent="0.25">
      <c r="B4519" s="893" t="s">
        <v>312</v>
      </c>
      <c r="C4519" s="892" t="s">
        <v>532</v>
      </c>
      <c r="D4519" s="891">
        <v>34334</v>
      </c>
      <c r="E4519" s="890">
        <v>21391</v>
      </c>
      <c r="F4519" s="889"/>
      <c r="G4519" s="888">
        <v>30</v>
      </c>
      <c r="H4519" s="887">
        <f t="shared" si="258"/>
        <v>28</v>
      </c>
      <c r="I4519" s="887">
        <v>-723.84</v>
      </c>
      <c r="J4519" s="771">
        <f t="shared" si="259"/>
        <v>20124.11</v>
      </c>
      <c r="K4519" s="887">
        <v>19400.27</v>
      </c>
      <c r="L4519" s="772">
        <f t="shared" si="260"/>
        <v>1990.7299999999996</v>
      </c>
    </row>
    <row r="4520" spans="2:12" ht="15.75" x14ac:dyDescent="0.25">
      <c r="B4520" s="893" t="s">
        <v>312</v>
      </c>
      <c r="C4520" s="892" t="s">
        <v>532</v>
      </c>
      <c r="D4520" s="891">
        <v>34699</v>
      </c>
      <c r="E4520" s="890">
        <v>5448.81</v>
      </c>
      <c r="F4520" s="889"/>
      <c r="G4520" s="888">
        <v>30</v>
      </c>
      <c r="H4520" s="887">
        <f t="shared" si="258"/>
        <v>27</v>
      </c>
      <c r="I4520" s="887">
        <v>-182.88</v>
      </c>
      <c r="J4520" s="771">
        <f t="shared" si="259"/>
        <v>4930.55</v>
      </c>
      <c r="K4520" s="887">
        <v>4747.67</v>
      </c>
      <c r="L4520" s="772">
        <f t="shared" si="260"/>
        <v>701.14000000000033</v>
      </c>
    </row>
    <row r="4521" spans="2:12" ht="15.75" x14ac:dyDescent="0.25">
      <c r="B4521" s="893" t="s">
        <v>312</v>
      </c>
      <c r="C4521" s="892" t="s">
        <v>532</v>
      </c>
      <c r="D4521" s="891">
        <v>34699</v>
      </c>
      <c r="E4521" s="890">
        <v>91</v>
      </c>
      <c r="F4521" s="889"/>
      <c r="G4521" s="888">
        <v>30</v>
      </c>
      <c r="H4521" s="887">
        <f t="shared" si="258"/>
        <v>27</v>
      </c>
      <c r="I4521" s="887">
        <v>-3</v>
      </c>
      <c r="J4521" s="771">
        <f t="shared" si="259"/>
        <v>82.52</v>
      </c>
      <c r="K4521" s="887">
        <v>79.52</v>
      </c>
      <c r="L4521" s="772">
        <f t="shared" si="260"/>
        <v>11.480000000000004</v>
      </c>
    </row>
    <row r="4522" spans="2:12" ht="15.75" x14ac:dyDescent="0.25">
      <c r="B4522" s="893" t="s">
        <v>312</v>
      </c>
      <c r="C4522" s="892" t="s">
        <v>532</v>
      </c>
      <c r="D4522" s="891">
        <v>35064</v>
      </c>
      <c r="E4522" s="890">
        <v>706.03</v>
      </c>
      <c r="F4522" s="889"/>
      <c r="G4522" s="888">
        <v>30</v>
      </c>
      <c r="H4522" s="887">
        <f t="shared" si="258"/>
        <v>26</v>
      </c>
      <c r="I4522" s="887">
        <v>-23.64</v>
      </c>
      <c r="J4522" s="771">
        <f t="shared" si="259"/>
        <v>615.12</v>
      </c>
      <c r="K4522" s="887">
        <v>591.48</v>
      </c>
      <c r="L4522" s="772">
        <f t="shared" si="260"/>
        <v>114.54999999999995</v>
      </c>
    </row>
    <row r="4523" spans="2:12" ht="15.75" x14ac:dyDescent="0.25">
      <c r="B4523" s="893" t="s">
        <v>312</v>
      </c>
      <c r="C4523" s="892" t="s">
        <v>532</v>
      </c>
      <c r="D4523" s="891">
        <v>35064</v>
      </c>
      <c r="E4523" s="890">
        <v>2451.7600000000002</v>
      </c>
      <c r="F4523" s="889"/>
      <c r="G4523" s="888">
        <v>30</v>
      </c>
      <c r="H4523" s="887">
        <f t="shared" si="258"/>
        <v>26</v>
      </c>
      <c r="I4523" s="887">
        <v>-82.800000000000011</v>
      </c>
      <c r="J4523" s="771">
        <f t="shared" si="259"/>
        <v>2141.52</v>
      </c>
      <c r="K4523" s="887">
        <v>2058.7199999999998</v>
      </c>
      <c r="L4523" s="772">
        <f t="shared" si="260"/>
        <v>393.04000000000042</v>
      </c>
    </row>
    <row r="4524" spans="2:12" ht="15.75" x14ac:dyDescent="0.25">
      <c r="B4524" s="893" t="s">
        <v>312</v>
      </c>
      <c r="C4524" s="892" t="s">
        <v>532</v>
      </c>
      <c r="D4524" s="891">
        <v>35430</v>
      </c>
      <c r="E4524" s="890">
        <v>97128.61</v>
      </c>
      <c r="F4524" s="889"/>
      <c r="G4524" s="888">
        <v>30</v>
      </c>
      <c r="H4524" s="887">
        <f t="shared" si="258"/>
        <v>25</v>
      </c>
      <c r="I4524" s="887">
        <v>-3276.3600000000006</v>
      </c>
      <c r="J4524" s="771">
        <f t="shared" si="259"/>
        <v>81565.55</v>
      </c>
      <c r="K4524" s="887">
        <v>78289.19</v>
      </c>
      <c r="L4524" s="772">
        <f t="shared" si="260"/>
        <v>18839.419999999998</v>
      </c>
    </row>
    <row r="4525" spans="2:12" ht="15.75" x14ac:dyDescent="0.25">
      <c r="B4525" s="893" t="s">
        <v>312</v>
      </c>
      <c r="C4525" s="892" t="s">
        <v>532</v>
      </c>
      <c r="D4525" s="891">
        <v>35430</v>
      </c>
      <c r="E4525" s="890">
        <v>366.43</v>
      </c>
      <c r="F4525" s="889"/>
      <c r="G4525" s="888">
        <v>30</v>
      </c>
      <c r="H4525" s="887">
        <f t="shared" si="258"/>
        <v>25</v>
      </c>
      <c r="I4525" s="887">
        <v>-12.24</v>
      </c>
      <c r="J4525" s="771">
        <f t="shared" si="259"/>
        <v>306.92</v>
      </c>
      <c r="K4525" s="887">
        <v>294.68</v>
      </c>
      <c r="L4525" s="772">
        <f t="shared" si="260"/>
        <v>71.75</v>
      </c>
    </row>
    <row r="4526" spans="2:12" ht="15.75" x14ac:dyDescent="0.25">
      <c r="B4526" s="893" t="s">
        <v>312</v>
      </c>
      <c r="C4526" s="892" t="s">
        <v>532</v>
      </c>
      <c r="D4526" s="891">
        <v>35795</v>
      </c>
      <c r="E4526" s="890">
        <v>4022.34</v>
      </c>
      <c r="F4526" s="889"/>
      <c r="G4526" s="888">
        <v>30</v>
      </c>
      <c r="H4526" s="887">
        <f t="shared" si="258"/>
        <v>24</v>
      </c>
      <c r="I4526" s="887">
        <v>-135.60000000000002</v>
      </c>
      <c r="J4526" s="771">
        <f t="shared" si="259"/>
        <v>3243</v>
      </c>
      <c r="K4526" s="887">
        <v>3107.4</v>
      </c>
      <c r="L4526" s="772">
        <f t="shared" si="260"/>
        <v>914.94</v>
      </c>
    </row>
    <row r="4527" spans="2:12" ht="15.75" x14ac:dyDescent="0.25">
      <c r="B4527" s="893" t="s">
        <v>312</v>
      </c>
      <c r="C4527" s="892" t="s">
        <v>532</v>
      </c>
      <c r="D4527" s="891">
        <v>35795</v>
      </c>
      <c r="E4527" s="890">
        <v>16827.46</v>
      </c>
      <c r="F4527" s="889"/>
      <c r="G4527" s="888">
        <v>30</v>
      </c>
      <c r="H4527" s="887">
        <f t="shared" si="258"/>
        <v>24</v>
      </c>
      <c r="I4527" s="887">
        <v>-567.12</v>
      </c>
      <c r="J4527" s="771">
        <f t="shared" si="259"/>
        <v>13566.11</v>
      </c>
      <c r="K4527" s="887">
        <v>12998.99</v>
      </c>
      <c r="L4527" s="772">
        <f t="shared" si="260"/>
        <v>3828.4699999999993</v>
      </c>
    </row>
    <row r="4528" spans="2:12" ht="15.75" x14ac:dyDescent="0.25">
      <c r="B4528" s="893" t="s">
        <v>312</v>
      </c>
      <c r="C4528" s="892" t="s">
        <v>532</v>
      </c>
      <c r="D4528" s="891">
        <v>36160</v>
      </c>
      <c r="E4528" s="890">
        <v>720.48</v>
      </c>
      <c r="F4528" s="889"/>
      <c r="G4528" s="888">
        <v>30</v>
      </c>
      <c r="H4528" s="887">
        <f t="shared" si="258"/>
        <v>23</v>
      </c>
      <c r="I4528" s="887">
        <v>-24.240000000000002</v>
      </c>
      <c r="J4528" s="771">
        <f t="shared" si="259"/>
        <v>556.41999999999996</v>
      </c>
      <c r="K4528" s="887">
        <v>532.17999999999995</v>
      </c>
      <c r="L4528" s="772">
        <f t="shared" si="260"/>
        <v>188.30000000000007</v>
      </c>
    </row>
    <row r="4529" spans="2:12" ht="15.75" x14ac:dyDescent="0.25">
      <c r="B4529" s="893" t="s">
        <v>312</v>
      </c>
      <c r="C4529" s="892" t="s">
        <v>532</v>
      </c>
      <c r="D4529" s="891">
        <v>36160</v>
      </c>
      <c r="E4529" s="890">
        <v>851.92</v>
      </c>
      <c r="F4529" s="889"/>
      <c r="G4529" s="888">
        <v>30</v>
      </c>
      <c r="H4529" s="887">
        <f t="shared" si="258"/>
        <v>23</v>
      </c>
      <c r="I4529" s="887">
        <v>-28.56</v>
      </c>
      <c r="J4529" s="771">
        <f t="shared" si="259"/>
        <v>656.9899999999999</v>
      </c>
      <c r="K4529" s="887">
        <v>628.42999999999995</v>
      </c>
      <c r="L4529" s="772">
        <f t="shared" si="260"/>
        <v>223.49</v>
      </c>
    </row>
    <row r="4530" spans="2:12" ht="15.75" x14ac:dyDescent="0.25">
      <c r="B4530" s="893" t="s">
        <v>312</v>
      </c>
      <c r="C4530" s="892" t="s">
        <v>532</v>
      </c>
      <c r="D4530" s="891">
        <v>38352</v>
      </c>
      <c r="E4530" s="890">
        <v>20452.57</v>
      </c>
      <c r="F4530" s="889"/>
      <c r="G4530" s="888">
        <v>30</v>
      </c>
      <c r="H4530" s="887">
        <f t="shared" si="258"/>
        <v>17</v>
      </c>
      <c r="I4530" s="887">
        <v>-687</v>
      </c>
      <c r="J4530" s="771">
        <f t="shared" si="259"/>
        <v>11694.14</v>
      </c>
      <c r="K4530" s="887">
        <v>11007.14</v>
      </c>
      <c r="L4530" s="772">
        <f t="shared" si="260"/>
        <v>9445.43</v>
      </c>
    </row>
    <row r="4531" spans="2:12" ht="15.75" x14ac:dyDescent="0.25">
      <c r="B4531" s="893" t="s">
        <v>312</v>
      </c>
      <c r="C4531" s="892" t="s">
        <v>1382</v>
      </c>
      <c r="D4531" s="891">
        <v>42674</v>
      </c>
      <c r="E4531" s="890">
        <v>9717.39</v>
      </c>
      <c r="F4531" s="889"/>
      <c r="G4531" s="888">
        <v>30</v>
      </c>
      <c r="H4531" s="887">
        <f t="shared" si="258"/>
        <v>5</v>
      </c>
      <c r="I4531" s="887">
        <v>-324.12</v>
      </c>
      <c r="J4531" s="771">
        <f t="shared" si="259"/>
        <v>1640.8400000000001</v>
      </c>
      <c r="K4531" s="887">
        <v>1316.72</v>
      </c>
      <c r="L4531" s="772">
        <f t="shared" si="260"/>
        <v>8400.67</v>
      </c>
    </row>
    <row r="4532" spans="2:12" ht="15.75" x14ac:dyDescent="0.25">
      <c r="B4532" s="893" t="s">
        <v>312</v>
      </c>
      <c r="C4532" s="892" t="s">
        <v>1383</v>
      </c>
      <c r="D4532" s="891">
        <v>43509</v>
      </c>
      <c r="E4532" s="890">
        <v>2326.9499999999998</v>
      </c>
      <c r="F4532" s="889"/>
      <c r="G4532" s="888">
        <v>30</v>
      </c>
      <c r="H4532" s="887">
        <f t="shared" si="258"/>
        <v>2</v>
      </c>
      <c r="I4532" s="887">
        <v>-77.52</v>
      </c>
      <c r="J4532" s="771">
        <f t="shared" si="259"/>
        <v>213.18</v>
      </c>
      <c r="K4532" s="887">
        <v>135.66</v>
      </c>
      <c r="L4532" s="772">
        <f t="shared" si="260"/>
        <v>2191.29</v>
      </c>
    </row>
    <row r="4533" spans="2:12" ht="15.75" x14ac:dyDescent="0.25">
      <c r="B4533" s="893" t="s">
        <v>312</v>
      </c>
      <c r="C4533" s="892" t="s">
        <v>1384</v>
      </c>
      <c r="D4533" s="891">
        <v>43509</v>
      </c>
      <c r="E4533" s="890">
        <v>193.87</v>
      </c>
      <c r="F4533" s="889"/>
      <c r="G4533" s="888">
        <v>30</v>
      </c>
      <c r="H4533" s="887">
        <f t="shared" si="258"/>
        <v>2</v>
      </c>
      <c r="I4533" s="887">
        <v>-6.48</v>
      </c>
      <c r="J4533" s="771">
        <f t="shared" si="259"/>
        <v>17.82</v>
      </c>
      <c r="K4533" s="887">
        <v>11.34</v>
      </c>
      <c r="L4533" s="772">
        <f t="shared" si="260"/>
        <v>182.53</v>
      </c>
    </row>
    <row r="4534" spans="2:12" ht="15.75" x14ac:dyDescent="0.25">
      <c r="B4534" s="893" t="s">
        <v>312</v>
      </c>
      <c r="C4534" s="892" t="s">
        <v>1385</v>
      </c>
      <c r="D4534" s="891">
        <v>43509</v>
      </c>
      <c r="E4534" s="890">
        <v>400.62</v>
      </c>
      <c r="F4534" s="889"/>
      <c r="G4534" s="888">
        <v>30</v>
      </c>
      <c r="H4534" s="887">
        <f t="shared" si="258"/>
        <v>2</v>
      </c>
      <c r="I4534" s="887">
        <v>-13.32</v>
      </c>
      <c r="J4534" s="771">
        <f t="shared" si="259"/>
        <v>36.629999999999995</v>
      </c>
      <c r="K4534" s="887">
        <v>23.31</v>
      </c>
      <c r="L4534" s="772">
        <f t="shared" si="260"/>
        <v>377.31</v>
      </c>
    </row>
    <row r="4535" spans="2:12" ht="15.75" x14ac:dyDescent="0.25">
      <c r="B4535" s="893" t="s">
        <v>312</v>
      </c>
      <c r="C4535" s="892" t="s">
        <v>1386</v>
      </c>
      <c r="D4535" s="891">
        <v>43542</v>
      </c>
      <c r="E4535" s="890">
        <v>1589.24</v>
      </c>
      <c r="F4535" s="889"/>
      <c r="G4535" s="888">
        <v>30</v>
      </c>
      <c r="H4535" s="887">
        <f t="shared" si="258"/>
        <v>2</v>
      </c>
      <c r="I4535" s="887">
        <v>-52.92</v>
      </c>
      <c r="J4535" s="771">
        <f t="shared" si="259"/>
        <v>145.53</v>
      </c>
      <c r="K4535" s="887">
        <v>92.61</v>
      </c>
      <c r="L4535" s="772">
        <f t="shared" si="260"/>
        <v>1496.63</v>
      </c>
    </row>
    <row r="4536" spans="2:12" ht="15.75" x14ac:dyDescent="0.25">
      <c r="B4536" s="893" t="s">
        <v>312</v>
      </c>
      <c r="C4536" s="892" t="s">
        <v>1387</v>
      </c>
      <c r="D4536" s="891">
        <v>43619</v>
      </c>
      <c r="E4536" s="890">
        <v>1527.36</v>
      </c>
      <c r="F4536" s="889"/>
      <c r="G4536" s="888">
        <v>30</v>
      </c>
      <c r="H4536" s="887">
        <f t="shared" si="258"/>
        <v>2</v>
      </c>
      <c r="I4536" s="887">
        <v>-50.88</v>
      </c>
      <c r="J4536" s="771">
        <f t="shared" si="259"/>
        <v>131.44</v>
      </c>
      <c r="K4536" s="887">
        <v>80.56</v>
      </c>
      <c r="L4536" s="772">
        <f t="shared" si="260"/>
        <v>1446.8</v>
      </c>
    </row>
    <row r="4537" spans="2:12" ht="15.75" x14ac:dyDescent="0.25">
      <c r="B4537" s="893" t="s">
        <v>312</v>
      </c>
      <c r="C4537" s="892" t="s">
        <v>1388</v>
      </c>
      <c r="D4537" s="891">
        <v>43130</v>
      </c>
      <c r="E4537" s="890">
        <v>4825.8</v>
      </c>
      <c r="F4537" s="889"/>
      <c r="G4537" s="888">
        <v>30</v>
      </c>
      <c r="H4537" s="887">
        <f t="shared" si="258"/>
        <v>3</v>
      </c>
      <c r="I4537" s="887">
        <v>-160.92000000000002</v>
      </c>
      <c r="J4537" s="771">
        <f t="shared" si="259"/>
        <v>600.09</v>
      </c>
      <c r="K4537" s="887">
        <v>439.17</v>
      </c>
      <c r="L4537" s="772">
        <f t="shared" si="260"/>
        <v>4386.63</v>
      </c>
    </row>
    <row r="4538" spans="2:12" ht="15.75" x14ac:dyDescent="0.25">
      <c r="B4538" s="893" t="s">
        <v>312</v>
      </c>
      <c r="C4538" s="892" t="s">
        <v>532</v>
      </c>
      <c r="D4538" s="891">
        <v>32142</v>
      </c>
      <c r="E4538" s="890">
        <v>190</v>
      </c>
      <c r="F4538" s="889"/>
      <c r="G4538" s="888">
        <v>32</v>
      </c>
      <c r="H4538" s="887">
        <f t="shared" si="258"/>
        <v>32</v>
      </c>
      <c r="I4538" s="887">
        <v>0</v>
      </c>
      <c r="J4538" s="771">
        <f t="shared" si="259"/>
        <v>190</v>
      </c>
      <c r="K4538" s="887">
        <v>190</v>
      </c>
      <c r="L4538" s="772">
        <f t="shared" si="260"/>
        <v>0</v>
      </c>
    </row>
    <row r="4539" spans="2:12" ht="15.75" x14ac:dyDescent="0.25">
      <c r="B4539" s="893" t="s">
        <v>312</v>
      </c>
      <c r="C4539" s="892" t="s">
        <v>532</v>
      </c>
      <c r="D4539" s="891">
        <v>38717</v>
      </c>
      <c r="E4539" s="890">
        <v>1834.34</v>
      </c>
      <c r="F4539" s="889"/>
      <c r="G4539" s="888">
        <v>30</v>
      </c>
      <c r="H4539" s="887">
        <f t="shared" si="258"/>
        <v>16</v>
      </c>
      <c r="I4539" s="887">
        <v>-61.320000000000007</v>
      </c>
      <c r="J4539" s="771">
        <f t="shared" si="259"/>
        <v>985.19</v>
      </c>
      <c r="K4539" s="887">
        <v>923.87</v>
      </c>
      <c r="L4539" s="772">
        <f t="shared" si="260"/>
        <v>910.46999999999991</v>
      </c>
    </row>
    <row r="4540" spans="2:12" ht="15.75" x14ac:dyDescent="0.25">
      <c r="B4540" s="893" t="s">
        <v>312</v>
      </c>
      <c r="C4540" s="892" t="s">
        <v>1389</v>
      </c>
      <c r="D4540" s="891">
        <v>43608</v>
      </c>
      <c r="E4540" s="890">
        <v>2129.46</v>
      </c>
      <c r="F4540" s="889"/>
      <c r="G4540" s="888">
        <v>30</v>
      </c>
      <c r="H4540" s="887">
        <f t="shared" si="258"/>
        <v>2</v>
      </c>
      <c r="I4540" s="887">
        <v>-71.039999999999992</v>
      </c>
      <c r="J4540" s="771">
        <f t="shared" si="259"/>
        <v>183.49</v>
      </c>
      <c r="K4540" s="887">
        <v>112.45</v>
      </c>
      <c r="L4540" s="772">
        <f t="shared" si="260"/>
        <v>2017.01</v>
      </c>
    </row>
    <row r="4541" spans="2:12" ht="15.75" x14ac:dyDescent="0.25">
      <c r="B4541" s="893" t="s">
        <v>312</v>
      </c>
      <c r="C4541" s="892" t="s">
        <v>532</v>
      </c>
      <c r="D4541" s="891">
        <v>36525</v>
      </c>
      <c r="E4541" s="890">
        <v>2829.11</v>
      </c>
      <c r="F4541" s="889"/>
      <c r="G4541" s="888">
        <v>30</v>
      </c>
      <c r="H4541" s="887">
        <f t="shared" si="258"/>
        <v>22</v>
      </c>
      <c r="I4541" s="887">
        <v>-94.68</v>
      </c>
      <c r="J4541" s="771">
        <f t="shared" si="259"/>
        <v>2086.92</v>
      </c>
      <c r="K4541" s="887">
        <v>1992.24</v>
      </c>
      <c r="L4541" s="772">
        <f t="shared" si="260"/>
        <v>836.87000000000012</v>
      </c>
    </row>
    <row r="4542" spans="2:12" ht="15.75" x14ac:dyDescent="0.25">
      <c r="B4542" s="893" t="s">
        <v>312</v>
      </c>
      <c r="C4542" s="892" t="s">
        <v>532</v>
      </c>
      <c r="D4542" s="891">
        <v>38717</v>
      </c>
      <c r="E4542" s="890">
        <v>6559.08</v>
      </c>
      <c r="F4542" s="889"/>
      <c r="G4542" s="888">
        <v>30</v>
      </c>
      <c r="H4542" s="887">
        <f t="shared" si="258"/>
        <v>16</v>
      </c>
      <c r="I4542" s="887">
        <v>-220.20000000000002</v>
      </c>
      <c r="J4542" s="771">
        <f t="shared" si="259"/>
        <v>3530.74</v>
      </c>
      <c r="K4542" s="887">
        <v>3310.54</v>
      </c>
      <c r="L4542" s="772">
        <f t="shared" si="260"/>
        <v>3248.54</v>
      </c>
    </row>
    <row r="4543" spans="2:12" ht="15.75" x14ac:dyDescent="0.25">
      <c r="B4543" s="893" t="s">
        <v>312</v>
      </c>
      <c r="C4543" s="892" t="s">
        <v>1390</v>
      </c>
      <c r="D4543" s="891">
        <v>43033</v>
      </c>
      <c r="E4543" s="890">
        <v>14587.53</v>
      </c>
      <c r="F4543" s="889"/>
      <c r="G4543" s="888">
        <v>40</v>
      </c>
      <c r="H4543" s="887">
        <f t="shared" si="258"/>
        <v>4</v>
      </c>
      <c r="I4543" s="887">
        <v>-364.92</v>
      </c>
      <c r="J4543" s="771">
        <f t="shared" si="259"/>
        <v>1513.42</v>
      </c>
      <c r="K4543" s="887">
        <v>1148.5</v>
      </c>
      <c r="L4543" s="772">
        <f t="shared" si="260"/>
        <v>13439.03</v>
      </c>
    </row>
    <row r="4544" spans="2:12" ht="15.75" x14ac:dyDescent="0.25">
      <c r="B4544" s="893" t="s">
        <v>312</v>
      </c>
      <c r="C4544" s="892" t="s">
        <v>1391</v>
      </c>
      <c r="D4544" s="891">
        <v>43503</v>
      </c>
      <c r="E4544" s="890">
        <v>14822.16</v>
      </c>
      <c r="F4544" s="889"/>
      <c r="G4544" s="888">
        <v>30</v>
      </c>
      <c r="H4544" s="887">
        <f t="shared" si="258"/>
        <v>2</v>
      </c>
      <c r="I4544" s="887">
        <v>-496.20000000000005</v>
      </c>
      <c r="J4544" s="771">
        <f t="shared" si="259"/>
        <v>1382</v>
      </c>
      <c r="K4544" s="887">
        <v>885.8</v>
      </c>
      <c r="L4544" s="772">
        <f t="shared" si="260"/>
        <v>13936.36</v>
      </c>
    </row>
    <row r="4545" spans="2:12" ht="15.75" x14ac:dyDescent="0.25">
      <c r="B4545" s="893" t="s">
        <v>312</v>
      </c>
      <c r="C4545" s="892" t="s">
        <v>532</v>
      </c>
      <c r="D4545" s="891">
        <v>31777</v>
      </c>
      <c r="E4545" s="890">
        <v>54872</v>
      </c>
      <c r="F4545" s="889"/>
      <c r="G4545" s="888">
        <v>35</v>
      </c>
      <c r="H4545" s="887">
        <f t="shared" si="258"/>
        <v>35</v>
      </c>
      <c r="I4545" s="887">
        <v>-1582.3200000000002</v>
      </c>
      <c r="J4545" s="771">
        <f t="shared" si="259"/>
        <v>55135.77</v>
      </c>
      <c r="K4545" s="887">
        <v>53553.45</v>
      </c>
      <c r="L4545" s="772">
        <f t="shared" si="260"/>
        <v>1318.5500000000029</v>
      </c>
    </row>
    <row r="4546" spans="2:12" ht="15.75" x14ac:dyDescent="0.25">
      <c r="B4546" s="893" t="s">
        <v>312</v>
      </c>
      <c r="C4546" s="892" t="s">
        <v>1392</v>
      </c>
      <c r="D4546" s="891">
        <v>43130</v>
      </c>
      <c r="E4546" s="890">
        <v>85992.98</v>
      </c>
      <c r="F4546" s="889"/>
      <c r="G4546" s="888">
        <v>30</v>
      </c>
      <c r="H4546" s="887">
        <f t="shared" si="258"/>
        <v>3</v>
      </c>
      <c r="I4546" s="887">
        <v>-2868.48</v>
      </c>
      <c r="J4546" s="771">
        <f t="shared" si="259"/>
        <v>10696.91</v>
      </c>
      <c r="K4546" s="887">
        <v>7828.43</v>
      </c>
      <c r="L4546" s="772">
        <f t="shared" si="260"/>
        <v>78164.549999999988</v>
      </c>
    </row>
    <row r="4547" spans="2:12" ht="15.75" x14ac:dyDescent="0.25">
      <c r="B4547" s="893" t="s">
        <v>312</v>
      </c>
      <c r="C4547" s="892" t="s">
        <v>532</v>
      </c>
      <c r="D4547" s="891">
        <v>31412</v>
      </c>
      <c r="E4547" s="890">
        <v>98370</v>
      </c>
      <c r="F4547" s="889"/>
      <c r="G4547" s="888">
        <v>8.3333333333333329E-2</v>
      </c>
      <c r="H4547" s="887">
        <f t="shared" si="258"/>
        <v>8.3333333333333329E-2</v>
      </c>
      <c r="I4547" s="887">
        <v>0</v>
      </c>
      <c r="J4547" s="771">
        <f t="shared" si="259"/>
        <v>98370</v>
      </c>
      <c r="K4547" s="887">
        <v>98370</v>
      </c>
      <c r="L4547" s="772">
        <f t="shared" si="260"/>
        <v>0</v>
      </c>
    </row>
    <row r="4548" spans="2:12" ht="15.75" x14ac:dyDescent="0.25">
      <c r="B4548" s="893" t="s">
        <v>312</v>
      </c>
      <c r="C4548" s="892" t="s">
        <v>1393</v>
      </c>
      <c r="D4548" s="891">
        <v>44125</v>
      </c>
      <c r="E4548" s="890">
        <v>2983.1</v>
      </c>
      <c r="F4548" s="889"/>
      <c r="G4548" s="888">
        <v>30</v>
      </c>
      <c r="H4548" s="887">
        <f t="shared" si="258"/>
        <v>1</v>
      </c>
      <c r="I4548" s="887">
        <v>-99.480000000000018</v>
      </c>
      <c r="J4548" s="771">
        <f t="shared" si="259"/>
        <v>116.06000000000002</v>
      </c>
      <c r="K4548" s="887">
        <v>16.579999999999998</v>
      </c>
      <c r="L4548" s="772">
        <f t="shared" si="260"/>
        <v>2966.52</v>
      </c>
    </row>
    <row r="4549" spans="2:12" ht="15.75" x14ac:dyDescent="0.25">
      <c r="B4549" s="893" t="e">
        <v>#N/A</v>
      </c>
      <c r="C4549" s="892" t="s">
        <v>1383</v>
      </c>
      <c r="D4549" s="891">
        <v>43509</v>
      </c>
      <c r="E4549" s="890">
        <v>17.100000000000001</v>
      </c>
      <c r="F4549" s="889"/>
      <c r="G4549" s="888">
        <v>30</v>
      </c>
      <c r="H4549" s="887">
        <f t="shared" si="258"/>
        <v>2</v>
      </c>
      <c r="I4549" s="887">
        <v>-0.60000000000000009</v>
      </c>
      <c r="J4549" s="771">
        <f t="shared" si="259"/>
        <v>1.6500000000000001</v>
      </c>
      <c r="K4549" s="887">
        <v>1.05</v>
      </c>
      <c r="L4549" s="772">
        <f t="shared" si="260"/>
        <v>16.05</v>
      </c>
    </row>
    <row r="4550" spans="2:12" ht="15.75" x14ac:dyDescent="0.25">
      <c r="B4550" s="893" t="e">
        <v>#N/A</v>
      </c>
      <c r="C4550" s="892" t="s">
        <v>1384</v>
      </c>
      <c r="D4550" s="891">
        <v>43509</v>
      </c>
      <c r="E4550" s="890">
        <v>1.42</v>
      </c>
      <c r="F4550" s="889"/>
      <c r="G4550" s="888">
        <v>30</v>
      </c>
      <c r="H4550" s="887">
        <f t="shared" si="258"/>
        <v>2</v>
      </c>
      <c r="I4550" s="887">
        <v>0</v>
      </c>
      <c r="J4550" s="771">
        <f t="shared" si="259"/>
        <v>0</v>
      </c>
      <c r="K4550" s="887">
        <v>0</v>
      </c>
      <c r="L4550" s="772">
        <f t="shared" si="260"/>
        <v>1.42</v>
      </c>
    </row>
    <row r="4551" spans="2:12" ht="15.75" x14ac:dyDescent="0.25">
      <c r="B4551" s="893" t="e">
        <v>#N/A</v>
      </c>
      <c r="C4551" s="892" t="s">
        <v>1385</v>
      </c>
      <c r="D4551" s="891">
        <v>43509</v>
      </c>
      <c r="E4551" s="890">
        <v>2.94</v>
      </c>
      <c r="F4551" s="889"/>
      <c r="G4551" s="888">
        <v>30</v>
      </c>
      <c r="H4551" s="887">
        <f t="shared" si="258"/>
        <v>2</v>
      </c>
      <c r="I4551" s="887">
        <v>-0.12</v>
      </c>
      <c r="J4551" s="771">
        <f t="shared" si="259"/>
        <v>0.32999999999999996</v>
      </c>
      <c r="K4551" s="887">
        <v>0.21</v>
      </c>
      <c r="L4551" s="772">
        <f t="shared" si="260"/>
        <v>2.73</v>
      </c>
    </row>
    <row r="4552" spans="2:12" ht="15.75" x14ac:dyDescent="0.25">
      <c r="B4552" s="893" t="e">
        <v>#N/A</v>
      </c>
      <c r="C4552" s="892" t="s">
        <v>1386</v>
      </c>
      <c r="D4552" s="891">
        <v>43542</v>
      </c>
      <c r="E4552" s="890">
        <v>11.67</v>
      </c>
      <c r="F4552" s="889"/>
      <c r="G4552" s="888">
        <v>30</v>
      </c>
      <c r="H4552" s="887">
        <f t="shared" ref="H4552:H4615" si="261">IF(E4552&lt;&gt;"",IF((TestEOY-D4552)/365&gt;G4552,G4552,ROUNDUP(((TestEOY-D4552)/365),0)),"")</f>
        <v>2</v>
      </c>
      <c r="I4552" s="887">
        <v>-0.36</v>
      </c>
      <c r="J4552" s="771">
        <f t="shared" ref="J4552:J4615" si="262">K4552-I4552</f>
        <v>0.99</v>
      </c>
      <c r="K4552" s="887">
        <v>0.63</v>
      </c>
      <c r="L4552" s="772">
        <f t="shared" ref="L4552:L4615" si="263">IFERROR(IF(K4552&gt;E4552,0,(+E4552-K4552))-F4552,"")</f>
        <v>11.04</v>
      </c>
    </row>
    <row r="4553" spans="2:12" ht="15.75" x14ac:dyDescent="0.25">
      <c r="B4553" s="893" t="e">
        <v>#N/A</v>
      </c>
      <c r="C4553" s="892" t="s">
        <v>1387</v>
      </c>
      <c r="D4553" s="891">
        <v>43619</v>
      </c>
      <c r="E4553" s="890">
        <v>11.99</v>
      </c>
      <c r="F4553" s="889"/>
      <c r="G4553" s="888">
        <v>30</v>
      </c>
      <c r="H4553" s="887">
        <f t="shared" si="261"/>
        <v>2</v>
      </c>
      <c r="I4553" s="887">
        <v>-0.36</v>
      </c>
      <c r="J4553" s="771">
        <f t="shared" si="262"/>
        <v>0.92999999999999994</v>
      </c>
      <c r="K4553" s="887">
        <v>0.56999999999999995</v>
      </c>
      <c r="L4553" s="772">
        <f t="shared" si="263"/>
        <v>11.42</v>
      </c>
    </row>
    <row r="4554" spans="2:12" ht="15.75" x14ac:dyDescent="0.25">
      <c r="B4554" s="893" t="e">
        <v>#N/A</v>
      </c>
      <c r="C4554" s="892" t="s">
        <v>1388</v>
      </c>
      <c r="D4554" s="891">
        <v>43130</v>
      </c>
      <c r="E4554" s="890">
        <v>17.260000000000002</v>
      </c>
      <c r="F4554" s="889"/>
      <c r="G4554" s="888">
        <v>40</v>
      </c>
      <c r="H4554" s="887">
        <f t="shared" si="261"/>
        <v>3</v>
      </c>
      <c r="I4554" s="887">
        <v>-0.48</v>
      </c>
      <c r="J4554" s="771">
        <f t="shared" si="262"/>
        <v>1.8</v>
      </c>
      <c r="K4554" s="887">
        <v>1.32</v>
      </c>
      <c r="L4554" s="772">
        <f t="shared" si="263"/>
        <v>15.940000000000001</v>
      </c>
    </row>
    <row r="4555" spans="2:12" ht="15.75" x14ac:dyDescent="0.25">
      <c r="B4555" s="893" t="e">
        <v>#N/A</v>
      </c>
      <c r="C4555" s="892" t="s">
        <v>1389</v>
      </c>
      <c r="D4555" s="891">
        <v>43608</v>
      </c>
      <c r="E4555" s="890">
        <v>15.65</v>
      </c>
      <c r="F4555" s="889"/>
      <c r="G4555" s="888">
        <v>30</v>
      </c>
      <c r="H4555" s="887">
        <f t="shared" si="261"/>
        <v>2</v>
      </c>
      <c r="I4555" s="887">
        <v>-0.48</v>
      </c>
      <c r="J4555" s="771">
        <f t="shared" si="262"/>
        <v>1.24</v>
      </c>
      <c r="K4555" s="887">
        <v>0.76</v>
      </c>
      <c r="L4555" s="772">
        <f t="shared" si="263"/>
        <v>14.89</v>
      </c>
    </row>
    <row r="4556" spans="2:12" ht="15.75" x14ac:dyDescent="0.25">
      <c r="B4556" s="893" t="e">
        <v>#N/A</v>
      </c>
      <c r="C4556" s="892" t="s">
        <v>1392</v>
      </c>
      <c r="D4556" s="891">
        <v>43130</v>
      </c>
      <c r="E4556" s="890">
        <v>307.35000000000002</v>
      </c>
      <c r="F4556" s="889"/>
      <c r="G4556" s="888">
        <v>40</v>
      </c>
      <c r="H4556" s="887">
        <f t="shared" si="261"/>
        <v>3</v>
      </c>
      <c r="I4556" s="887">
        <v>-7.68</v>
      </c>
      <c r="J4556" s="771">
        <f t="shared" si="262"/>
        <v>28.8</v>
      </c>
      <c r="K4556" s="887">
        <v>21.12</v>
      </c>
      <c r="L4556" s="772">
        <f t="shared" si="263"/>
        <v>286.23</v>
      </c>
    </row>
    <row r="4557" spans="2:12" ht="15.75" x14ac:dyDescent="0.25">
      <c r="B4557" s="893" t="e">
        <v>#N/A</v>
      </c>
      <c r="C4557" s="892" t="s">
        <v>1391</v>
      </c>
      <c r="D4557" s="891">
        <v>43503</v>
      </c>
      <c r="E4557" s="890">
        <v>57.02</v>
      </c>
      <c r="F4557" s="889"/>
      <c r="G4557" s="888">
        <v>30</v>
      </c>
      <c r="H4557" s="887">
        <f t="shared" si="261"/>
        <v>2</v>
      </c>
      <c r="I4557" s="887">
        <v>-1.92</v>
      </c>
      <c r="J4557" s="771">
        <f t="shared" si="262"/>
        <v>5.12</v>
      </c>
      <c r="K4557" s="887">
        <v>3.2</v>
      </c>
      <c r="L4557" s="772">
        <f t="shared" si="263"/>
        <v>53.82</v>
      </c>
    </row>
    <row r="4558" spans="2:12" ht="15.75" x14ac:dyDescent="0.25">
      <c r="B4558" s="893" t="e">
        <v>#N/A</v>
      </c>
      <c r="C4558" s="892" t="s">
        <v>1391</v>
      </c>
      <c r="D4558" s="891">
        <v>43503</v>
      </c>
      <c r="E4558" s="890">
        <v>51.78</v>
      </c>
      <c r="F4558" s="889"/>
      <c r="G4558" s="888">
        <v>30</v>
      </c>
      <c r="H4558" s="887">
        <f t="shared" si="261"/>
        <v>2</v>
      </c>
      <c r="I4558" s="887">
        <v>-1.6800000000000002</v>
      </c>
      <c r="J4558" s="771">
        <f t="shared" si="262"/>
        <v>4.9000000000000004</v>
      </c>
      <c r="K4558" s="887">
        <v>3.22</v>
      </c>
      <c r="L4558" s="772">
        <f t="shared" si="263"/>
        <v>48.56</v>
      </c>
    </row>
    <row r="4559" spans="2:12" ht="15.75" x14ac:dyDescent="0.25">
      <c r="B4559" s="893" t="s">
        <v>308</v>
      </c>
      <c r="C4559" s="892" t="s">
        <v>544</v>
      </c>
      <c r="D4559" s="891">
        <v>39478</v>
      </c>
      <c r="E4559" s="890">
        <v>30567.119999999999</v>
      </c>
      <c r="F4559" s="889"/>
      <c r="G4559" s="888">
        <v>20</v>
      </c>
      <c r="H4559" s="887">
        <f t="shared" si="261"/>
        <v>13</v>
      </c>
      <c r="I4559" s="887">
        <v>-1536.72</v>
      </c>
      <c r="J4559" s="771">
        <f t="shared" si="262"/>
        <v>21474.440000000002</v>
      </c>
      <c r="K4559" s="887">
        <v>19937.72</v>
      </c>
      <c r="L4559" s="772">
        <f t="shared" si="263"/>
        <v>10629.399999999998</v>
      </c>
    </row>
    <row r="4560" spans="2:12" ht="15.75" x14ac:dyDescent="0.25">
      <c r="B4560" s="893" t="s">
        <v>308</v>
      </c>
      <c r="C4560" s="892" t="s">
        <v>544</v>
      </c>
      <c r="D4560" s="891">
        <v>39478</v>
      </c>
      <c r="E4560" s="890">
        <v>62319.7</v>
      </c>
      <c r="F4560" s="889"/>
      <c r="G4560" s="888">
        <v>20</v>
      </c>
      <c r="H4560" s="887">
        <f t="shared" si="261"/>
        <v>13</v>
      </c>
      <c r="I4560" s="887">
        <v>-3133.2000000000003</v>
      </c>
      <c r="J4560" s="771">
        <f t="shared" si="262"/>
        <v>43781.59</v>
      </c>
      <c r="K4560" s="887">
        <v>40648.39</v>
      </c>
      <c r="L4560" s="772">
        <f t="shared" si="263"/>
        <v>21671.309999999998</v>
      </c>
    </row>
    <row r="4561" spans="2:12" ht="15.75" x14ac:dyDescent="0.25">
      <c r="B4561" s="893" t="s">
        <v>308</v>
      </c>
      <c r="C4561" s="892" t="s">
        <v>544</v>
      </c>
      <c r="D4561" s="891">
        <v>40178</v>
      </c>
      <c r="E4561" s="890">
        <v>4431.72</v>
      </c>
      <c r="F4561" s="889"/>
      <c r="G4561" s="888">
        <v>5</v>
      </c>
      <c r="H4561" s="887">
        <f t="shared" si="261"/>
        <v>5</v>
      </c>
      <c r="I4561" s="887">
        <v>0</v>
      </c>
      <c r="J4561" s="771">
        <f t="shared" si="262"/>
        <v>4431.72</v>
      </c>
      <c r="K4561" s="887">
        <v>4431.72</v>
      </c>
      <c r="L4561" s="772">
        <f t="shared" si="263"/>
        <v>0</v>
      </c>
    </row>
    <row r="4562" spans="2:12" ht="15.75" x14ac:dyDescent="0.25">
      <c r="B4562" s="893" t="s">
        <v>308</v>
      </c>
      <c r="C4562" s="892" t="s">
        <v>544</v>
      </c>
      <c r="D4562" s="891">
        <v>40421</v>
      </c>
      <c r="E4562" s="890">
        <v>4395.22</v>
      </c>
      <c r="F4562" s="889"/>
      <c r="G4562" s="888">
        <v>5</v>
      </c>
      <c r="H4562" s="887">
        <f t="shared" si="261"/>
        <v>5</v>
      </c>
      <c r="I4562" s="887">
        <v>0</v>
      </c>
      <c r="J4562" s="771">
        <f t="shared" si="262"/>
        <v>4395.22</v>
      </c>
      <c r="K4562" s="887">
        <v>4395.22</v>
      </c>
      <c r="L4562" s="772">
        <f t="shared" si="263"/>
        <v>0</v>
      </c>
    </row>
    <row r="4563" spans="2:12" ht="15.75" x14ac:dyDescent="0.25">
      <c r="B4563" s="893" t="s">
        <v>308</v>
      </c>
      <c r="C4563" s="892" t="s">
        <v>544</v>
      </c>
      <c r="D4563" s="891">
        <v>40421</v>
      </c>
      <c r="E4563" s="890">
        <v>5750</v>
      </c>
      <c r="F4563" s="889"/>
      <c r="G4563" s="888">
        <v>5</v>
      </c>
      <c r="H4563" s="887">
        <f t="shared" si="261"/>
        <v>5</v>
      </c>
      <c r="I4563" s="887">
        <v>0</v>
      </c>
      <c r="J4563" s="771">
        <f t="shared" si="262"/>
        <v>5750</v>
      </c>
      <c r="K4563" s="887">
        <v>5750</v>
      </c>
      <c r="L4563" s="772">
        <f t="shared" si="263"/>
        <v>0</v>
      </c>
    </row>
    <row r="4564" spans="2:12" ht="15.75" x14ac:dyDescent="0.25">
      <c r="B4564" s="893" t="s">
        <v>308</v>
      </c>
      <c r="C4564" s="892" t="s">
        <v>544</v>
      </c>
      <c r="D4564" s="891">
        <v>40421</v>
      </c>
      <c r="E4564" s="890">
        <v>5690</v>
      </c>
      <c r="F4564" s="889"/>
      <c r="G4564" s="888">
        <v>5</v>
      </c>
      <c r="H4564" s="887">
        <f t="shared" si="261"/>
        <v>5</v>
      </c>
      <c r="I4564" s="887">
        <v>0</v>
      </c>
      <c r="J4564" s="771">
        <f t="shared" si="262"/>
        <v>5690</v>
      </c>
      <c r="K4564" s="887">
        <v>5690</v>
      </c>
      <c r="L4564" s="772">
        <f t="shared" si="263"/>
        <v>0</v>
      </c>
    </row>
    <row r="4565" spans="2:12" ht="15.75" x14ac:dyDescent="0.25">
      <c r="B4565" s="893" t="s">
        <v>308</v>
      </c>
      <c r="C4565" s="892" t="s">
        <v>544</v>
      </c>
      <c r="D4565" s="891">
        <v>40421</v>
      </c>
      <c r="E4565" s="890">
        <v>6280</v>
      </c>
      <c r="F4565" s="889"/>
      <c r="G4565" s="888">
        <v>5</v>
      </c>
      <c r="H4565" s="887">
        <f t="shared" si="261"/>
        <v>5</v>
      </c>
      <c r="I4565" s="887">
        <v>0</v>
      </c>
      <c r="J4565" s="771">
        <f t="shared" si="262"/>
        <v>6280</v>
      </c>
      <c r="K4565" s="887">
        <v>6280</v>
      </c>
      <c r="L4565" s="772">
        <f t="shared" si="263"/>
        <v>0</v>
      </c>
    </row>
    <row r="4566" spans="2:12" ht="15.75" x14ac:dyDescent="0.25">
      <c r="B4566" s="893" t="s">
        <v>308</v>
      </c>
      <c r="C4566" s="892" t="s">
        <v>544</v>
      </c>
      <c r="D4566" s="891">
        <v>40421</v>
      </c>
      <c r="E4566" s="890">
        <v>1261.1199999999999</v>
      </c>
      <c r="F4566" s="889"/>
      <c r="G4566" s="888">
        <v>5</v>
      </c>
      <c r="H4566" s="887">
        <f t="shared" si="261"/>
        <v>5</v>
      </c>
      <c r="I4566" s="887">
        <v>0</v>
      </c>
      <c r="J4566" s="771">
        <f t="shared" si="262"/>
        <v>1261.1199999999999</v>
      </c>
      <c r="K4566" s="887">
        <v>1261.1199999999999</v>
      </c>
      <c r="L4566" s="772">
        <f t="shared" si="263"/>
        <v>0</v>
      </c>
    </row>
    <row r="4567" spans="2:12" ht="15.75" x14ac:dyDescent="0.25">
      <c r="B4567" s="893" t="s">
        <v>308</v>
      </c>
      <c r="C4567" s="892" t="s">
        <v>544</v>
      </c>
      <c r="D4567" s="891">
        <v>40574</v>
      </c>
      <c r="E4567" s="890">
        <v>1374.5</v>
      </c>
      <c r="F4567" s="889"/>
      <c r="G4567" s="888">
        <v>5</v>
      </c>
      <c r="H4567" s="887">
        <f t="shared" si="261"/>
        <v>5</v>
      </c>
      <c r="I4567" s="887">
        <v>0</v>
      </c>
      <c r="J4567" s="771">
        <f t="shared" si="262"/>
        <v>1374.5</v>
      </c>
      <c r="K4567" s="887">
        <v>1374.5</v>
      </c>
      <c r="L4567" s="772">
        <f t="shared" si="263"/>
        <v>0</v>
      </c>
    </row>
    <row r="4568" spans="2:12" ht="15.75" x14ac:dyDescent="0.25">
      <c r="B4568" s="893" t="s">
        <v>308</v>
      </c>
      <c r="C4568" s="892" t="s">
        <v>544</v>
      </c>
      <c r="D4568" s="891">
        <v>40847</v>
      </c>
      <c r="E4568" s="890">
        <v>7956.15</v>
      </c>
      <c r="F4568" s="889"/>
      <c r="G4568" s="888">
        <v>5</v>
      </c>
      <c r="H4568" s="887">
        <f t="shared" si="261"/>
        <v>5</v>
      </c>
      <c r="I4568" s="887">
        <v>0</v>
      </c>
      <c r="J4568" s="771">
        <f t="shared" si="262"/>
        <v>7956.15</v>
      </c>
      <c r="K4568" s="887">
        <v>7956.15</v>
      </c>
      <c r="L4568" s="772">
        <f t="shared" si="263"/>
        <v>0</v>
      </c>
    </row>
    <row r="4569" spans="2:12" ht="15.75" x14ac:dyDescent="0.25">
      <c r="B4569" s="893" t="s">
        <v>308</v>
      </c>
      <c r="C4569" s="892" t="s">
        <v>544</v>
      </c>
      <c r="D4569" s="891">
        <v>40877</v>
      </c>
      <c r="E4569" s="890">
        <v>1001.41</v>
      </c>
      <c r="F4569" s="889"/>
      <c r="G4569" s="888">
        <v>5</v>
      </c>
      <c r="H4569" s="887">
        <f t="shared" si="261"/>
        <v>5</v>
      </c>
      <c r="I4569" s="887">
        <v>0</v>
      </c>
      <c r="J4569" s="771">
        <f t="shared" si="262"/>
        <v>1001.41</v>
      </c>
      <c r="K4569" s="887">
        <v>1001.41</v>
      </c>
      <c r="L4569" s="772">
        <f t="shared" si="263"/>
        <v>0</v>
      </c>
    </row>
    <row r="4570" spans="2:12" ht="15.75" x14ac:dyDescent="0.25">
      <c r="B4570" s="893" t="s">
        <v>308</v>
      </c>
      <c r="C4570" s="892" t="s">
        <v>544</v>
      </c>
      <c r="D4570" s="891">
        <v>41060</v>
      </c>
      <c r="E4570" s="890">
        <v>957.89</v>
      </c>
      <c r="F4570" s="889"/>
      <c r="G4570" s="888">
        <v>5</v>
      </c>
      <c r="H4570" s="887">
        <f t="shared" si="261"/>
        <v>5</v>
      </c>
      <c r="I4570" s="887">
        <v>0</v>
      </c>
      <c r="J4570" s="771">
        <f t="shared" si="262"/>
        <v>957.89</v>
      </c>
      <c r="K4570" s="887">
        <v>957.89</v>
      </c>
      <c r="L4570" s="772">
        <f t="shared" si="263"/>
        <v>0</v>
      </c>
    </row>
    <row r="4571" spans="2:12" ht="15.75" x14ac:dyDescent="0.25">
      <c r="B4571" s="893" t="s">
        <v>308</v>
      </c>
      <c r="C4571" s="892" t="s">
        <v>544</v>
      </c>
      <c r="D4571" s="891">
        <v>41060</v>
      </c>
      <c r="E4571" s="890">
        <v>957.89</v>
      </c>
      <c r="F4571" s="889"/>
      <c r="G4571" s="888">
        <v>5</v>
      </c>
      <c r="H4571" s="887">
        <f t="shared" si="261"/>
        <v>5</v>
      </c>
      <c r="I4571" s="887">
        <v>0</v>
      </c>
      <c r="J4571" s="771">
        <f t="shared" si="262"/>
        <v>957.89</v>
      </c>
      <c r="K4571" s="887">
        <v>957.89</v>
      </c>
      <c r="L4571" s="772">
        <f t="shared" si="263"/>
        <v>0</v>
      </c>
    </row>
    <row r="4572" spans="2:12" ht="15.75" x14ac:dyDescent="0.25">
      <c r="B4572" s="893" t="s">
        <v>308</v>
      </c>
      <c r="C4572" s="892" t="s">
        <v>544</v>
      </c>
      <c r="D4572" s="891">
        <v>41090</v>
      </c>
      <c r="E4572" s="890">
        <v>942.58</v>
      </c>
      <c r="F4572" s="889"/>
      <c r="G4572" s="888">
        <v>5</v>
      </c>
      <c r="H4572" s="887">
        <f t="shared" si="261"/>
        <v>5</v>
      </c>
      <c r="I4572" s="887">
        <v>0</v>
      </c>
      <c r="J4572" s="771">
        <f t="shared" si="262"/>
        <v>942.58</v>
      </c>
      <c r="K4572" s="887">
        <v>942.58</v>
      </c>
      <c r="L4572" s="772">
        <f t="shared" si="263"/>
        <v>0</v>
      </c>
    </row>
    <row r="4573" spans="2:12" ht="15.75" x14ac:dyDescent="0.25">
      <c r="B4573" s="893" t="s">
        <v>308</v>
      </c>
      <c r="C4573" s="892" t="s">
        <v>544</v>
      </c>
      <c r="D4573" s="891">
        <v>41152</v>
      </c>
      <c r="E4573" s="890">
        <v>4858.12</v>
      </c>
      <c r="F4573" s="889"/>
      <c r="G4573" s="888">
        <v>5</v>
      </c>
      <c r="H4573" s="887">
        <f t="shared" si="261"/>
        <v>5</v>
      </c>
      <c r="I4573" s="887">
        <v>0</v>
      </c>
      <c r="J4573" s="771">
        <f t="shared" si="262"/>
        <v>4858.12</v>
      </c>
      <c r="K4573" s="887">
        <v>4858.12</v>
      </c>
      <c r="L4573" s="772">
        <f t="shared" si="263"/>
        <v>0</v>
      </c>
    </row>
    <row r="4574" spans="2:12" ht="15.75" x14ac:dyDescent="0.25">
      <c r="B4574" s="893" t="s">
        <v>308</v>
      </c>
      <c r="C4574" s="892" t="s">
        <v>544</v>
      </c>
      <c r="D4574" s="891">
        <v>41182</v>
      </c>
      <c r="E4574" s="890">
        <v>830.58</v>
      </c>
      <c r="F4574" s="889"/>
      <c r="G4574" s="888">
        <v>5</v>
      </c>
      <c r="H4574" s="887">
        <f t="shared" si="261"/>
        <v>5</v>
      </c>
      <c r="I4574" s="887">
        <v>0</v>
      </c>
      <c r="J4574" s="771">
        <f t="shared" si="262"/>
        <v>830.58</v>
      </c>
      <c r="K4574" s="887">
        <v>830.58</v>
      </c>
      <c r="L4574" s="772">
        <f t="shared" si="263"/>
        <v>0</v>
      </c>
    </row>
    <row r="4575" spans="2:12" ht="15.75" x14ac:dyDescent="0.25">
      <c r="B4575" s="893" t="s">
        <v>308</v>
      </c>
      <c r="C4575" s="892" t="s">
        <v>544</v>
      </c>
      <c r="D4575" s="891">
        <v>41182</v>
      </c>
      <c r="E4575" s="890">
        <v>830.57</v>
      </c>
      <c r="F4575" s="889"/>
      <c r="G4575" s="888">
        <v>5</v>
      </c>
      <c r="H4575" s="887">
        <f t="shared" si="261"/>
        <v>5</v>
      </c>
      <c r="I4575" s="887">
        <v>0</v>
      </c>
      <c r="J4575" s="771">
        <f t="shared" si="262"/>
        <v>830.57</v>
      </c>
      <c r="K4575" s="887">
        <v>830.57</v>
      </c>
      <c r="L4575" s="772">
        <f t="shared" si="263"/>
        <v>0</v>
      </c>
    </row>
    <row r="4576" spans="2:12" ht="15.75" x14ac:dyDescent="0.25">
      <c r="B4576" s="893" t="s">
        <v>308</v>
      </c>
      <c r="C4576" s="892" t="s">
        <v>544</v>
      </c>
      <c r="D4576" s="891">
        <v>36891</v>
      </c>
      <c r="E4576" s="890">
        <v>10826.15</v>
      </c>
      <c r="F4576" s="889"/>
      <c r="G4576" s="888">
        <v>8.3333333333333329E-2</v>
      </c>
      <c r="H4576" s="887">
        <f t="shared" si="261"/>
        <v>8.3333333333333329E-2</v>
      </c>
      <c r="I4576" s="887">
        <v>0</v>
      </c>
      <c r="J4576" s="771">
        <f t="shared" si="262"/>
        <v>10826.15</v>
      </c>
      <c r="K4576" s="887">
        <v>10826.15</v>
      </c>
      <c r="L4576" s="772">
        <f t="shared" si="263"/>
        <v>0</v>
      </c>
    </row>
    <row r="4577" spans="2:12" ht="15.75" x14ac:dyDescent="0.25">
      <c r="B4577" s="893" t="s">
        <v>308</v>
      </c>
      <c r="C4577" s="892" t="s">
        <v>1394</v>
      </c>
      <c r="D4577" s="891">
        <v>41274</v>
      </c>
      <c r="E4577" s="890">
        <v>1903.32</v>
      </c>
      <c r="F4577" s="889"/>
      <c r="G4577" s="888">
        <v>5</v>
      </c>
      <c r="H4577" s="887">
        <f t="shared" si="261"/>
        <v>5</v>
      </c>
      <c r="I4577" s="887">
        <v>0</v>
      </c>
      <c r="J4577" s="771">
        <f t="shared" si="262"/>
        <v>1903.32</v>
      </c>
      <c r="K4577" s="887">
        <v>1903.32</v>
      </c>
      <c r="L4577" s="772">
        <f t="shared" si="263"/>
        <v>0</v>
      </c>
    </row>
    <row r="4578" spans="2:12" ht="15.75" x14ac:dyDescent="0.25">
      <c r="B4578" s="893" t="s">
        <v>308</v>
      </c>
      <c r="C4578" s="892" t="s">
        <v>1395</v>
      </c>
      <c r="D4578" s="891">
        <v>41670</v>
      </c>
      <c r="E4578" s="890">
        <v>1633.92</v>
      </c>
      <c r="F4578" s="889"/>
      <c r="G4578" s="888">
        <v>5</v>
      </c>
      <c r="H4578" s="887">
        <f t="shared" si="261"/>
        <v>5</v>
      </c>
      <c r="I4578" s="887">
        <v>0</v>
      </c>
      <c r="J4578" s="771">
        <f t="shared" si="262"/>
        <v>1633.92</v>
      </c>
      <c r="K4578" s="887">
        <v>1633.92</v>
      </c>
      <c r="L4578" s="772">
        <f t="shared" si="263"/>
        <v>0</v>
      </c>
    </row>
    <row r="4579" spans="2:12" ht="15.75" x14ac:dyDescent="0.25">
      <c r="B4579" s="893" t="s">
        <v>308</v>
      </c>
      <c r="C4579" s="892" t="s">
        <v>1396</v>
      </c>
      <c r="D4579" s="891">
        <v>41698</v>
      </c>
      <c r="E4579" s="890">
        <v>12486.7</v>
      </c>
      <c r="F4579" s="889"/>
      <c r="G4579" s="888">
        <v>5</v>
      </c>
      <c r="H4579" s="887">
        <f t="shared" si="261"/>
        <v>5</v>
      </c>
      <c r="I4579" s="887">
        <v>0</v>
      </c>
      <c r="J4579" s="771">
        <f t="shared" si="262"/>
        <v>12486.7</v>
      </c>
      <c r="K4579" s="887">
        <v>12486.7</v>
      </c>
      <c r="L4579" s="772">
        <f t="shared" si="263"/>
        <v>0</v>
      </c>
    </row>
    <row r="4580" spans="2:12" ht="15.75" x14ac:dyDescent="0.25">
      <c r="B4580" s="893" t="s">
        <v>308</v>
      </c>
      <c r="C4580" s="892" t="s">
        <v>1397</v>
      </c>
      <c r="D4580" s="891">
        <v>41790</v>
      </c>
      <c r="E4580" s="890">
        <v>7070.68</v>
      </c>
      <c r="F4580" s="889"/>
      <c r="G4580" s="888">
        <v>5</v>
      </c>
      <c r="H4580" s="887">
        <f t="shared" si="261"/>
        <v>5</v>
      </c>
      <c r="I4580" s="887">
        <v>0</v>
      </c>
      <c r="J4580" s="771">
        <f t="shared" si="262"/>
        <v>7070.68</v>
      </c>
      <c r="K4580" s="887">
        <v>7070.68</v>
      </c>
      <c r="L4580" s="772">
        <f t="shared" si="263"/>
        <v>0</v>
      </c>
    </row>
    <row r="4581" spans="2:12" ht="15.75" x14ac:dyDescent="0.25">
      <c r="B4581" s="893" t="s">
        <v>308</v>
      </c>
      <c r="C4581" s="892" t="s">
        <v>1398</v>
      </c>
      <c r="D4581" s="891">
        <v>42429</v>
      </c>
      <c r="E4581" s="890">
        <v>4541.91</v>
      </c>
      <c r="F4581" s="889"/>
      <c r="G4581" s="888">
        <v>5</v>
      </c>
      <c r="H4581" s="887">
        <f t="shared" si="261"/>
        <v>5</v>
      </c>
      <c r="I4581" s="887">
        <v>-921.84000000000015</v>
      </c>
      <c r="J4581" s="771">
        <f t="shared" si="262"/>
        <v>5156.45</v>
      </c>
      <c r="K4581" s="887">
        <v>4234.6099999999997</v>
      </c>
      <c r="L4581" s="772">
        <f t="shared" si="263"/>
        <v>307.30000000000018</v>
      </c>
    </row>
    <row r="4582" spans="2:12" ht="15.75" x14ac:dyDescent="0.25">
      <c r="B4582" s="893" t="s">
        <v>308</v>
      </c>
      <c r="C4582" s="892" t="s">
        <v>1399</v>
      </c>
      <c r="D4582" s="891">
        <v>42674</v>
      </c>
      <c r="E4582" s="890">
        <v>1012.53</v>
      </c>
      <c r="F4582" s="889"/>
      <c r="G4582" s="888">
        <v>5</v>
      </c>
      <c r="H4582" s="887">
        <f t="shared" si="261"/>
        <v>5</v>
      </c>
      <c r="I4582" s="887">
        <v>-205.56</v>
      </c>
      <c r="J4582" s="771">
        <f t="shared" si="262"/>
        <v>1046.8399999999999</v>
      </c>
      <c r="K4582" s="887">
        <v>841.28</v>
      </c>
      <c r="L4582" s="772">
        <f t="shared" si="263"/>
        <v>171.25</v>
      </c>
    </row>
    <row r="4583" spans="2:12" ht="15.75" x14ac:dyDescent="0.25">
      <c r="B4583" s="893" t="s">
        <v>308</v>
      </c>
      <c r="C4583" s="892" t="s">
        <v>1400</v>
      </c>
      <c r="D4583" s="891">
        <v>43682</v>
      </c>
      <c r="E4583" s="890">
        <v>1395.34</v>
      </c>
      <c r="F4583" s="889"/>
      <c r="G4583" s="888">
        <v>20</v>
      </c>
      <c r="H4583" s="887">
        <f t="shared" si="261"/>
        <v>2</v>
      </c>
      <c r="I4583" s="887">
        <v>-69.72</v>
      </c>
      <c r="J4583" s="771">
        <f t="shared" si="262"/>
        <v>162.68</v>
      </c>
      <c r="K4583" s="887">
        <v>92.96</v>
      </c>
      <c r="L4583" s="772">
        <f t="shared" si="263"/>
        <v>1302.3799999999999</v>
      </c>
    </row>
    <row r="4584" spans="2:12" ht="15.75" x14ac:dyDescent="0.25">
      <c r="B4584" s="893" t="s">
        <v>308</v>
      </c>
      <c r="C4584" s="892" t="s">
        <v>1401</v>
      </c>
      <c r="D4584" s="891">
        <v>43682</v>
      </c>
      <c r="E4584" s="890">
        <v>852.89</v>
      </c>
      <c r="F4584" s="889"/>
      <c r="G4584" s="888">
        <v>20</v>
      </c>
      <c r="H4584" s="887">
        <f t="shared" si="261"/>
        <v>2</v>
      </c>
      <c r="I4584" s="887">
        <v>-42.6</v>
      </c>
      <c r="J4584" s="771">
        <f t="shared" si="262"/>
        <v>99.4</v>
      </c>
      <c r="K4584" s="887">
        <v>56.8</v>
      </c>
      <c r="L4584" s="772">
        <f t="shared" si="263"/>
        <v>796.09</v>
      </c>
    </row>
    <row r="4585" spans="2:12" ht="15.75" x14ac:dyDescent="0.25">
      <c r="B4585" s="893" t="s">
        <v>308</v>
      </c>
      <c r="C4585" s="892" t="s">
        <v>1402</v>
      </c>
      <c r="D4585" s="891">
        <v>43682</v>
      </c>
      <c r="E4585" s="890">
        <v>1316.58</v>
      </c>
      <c r="F4585" s="889"/>
      <c r="G4585" s="888">
        <v>20</v>
      </c>
      <c r="H4585" s="887">
        <f t="shared" si="261"/>
        <v>2</v>
      </c>
      <c r="I4585" s="887">
        <v>-65.88</v>
      </c>
      <c r="J4585" s="771">
        <f t="shared" si="262"/>
        <v>153.72</v>
      </c>
      <c r="K4585" s="887">
        <v>87.84</v>
      </c>
      <c r="L4585" s="772">
        <f t="shared" si="263"/>
        <v>1228.74</v>
      </c>
    </row>
    <row r="4586" spans="2:12" ht="15.75" x14ac:dyDescent="0.25">
      <c r="B4586" s="893" t="s">
        <v>308</v>
      </c>
      <c r="C4586" s="892" t="s">
        <v>1403</v>
      </c>
      <c r="D4586" s="891">
        <v>43682</v>
      </c>
      <c r="E4586" s="890">
        <v>436.09</v>
      </c>
      <c r="F4586" s="889"/>
      <c r="G4586" s="888">
        <v>20</v>
      </c>
      <c r="H4586" s="887">
        <f t="shared" si="261"/>
        <v>2</v>
      </c>
      <c r="I4586" s="887">
        <v>-21.84</v>
      </c>
      <c r="J4586" s="771">
        <f t="shared" si="262"/>
        <v>50.96</v>
      </c>
      <c r="K4586" s="887">
        <v>29.12</v>
      </c>
      <c r="L4586" s="772">
        <f t="shared" si="263"/>
        <v>406.96999999999997</v>
      </c>
    </row>
    <row r="4587" spans="2:12" ht="15.75" x14ac:dyDescent="0.25">
      <c r="B4587" s="893" t="s">
        <v>308</v>
      </c>
      <c r="C4587" s="892" t="s">
        <v>1404</v>
      </c>
      <c r="D4587" s="891">
        <v>43742</v>
      </c>
      <c r="E4587" s="890">
        <v>489.76</v>
      </c>
      <c r="F4587" s="889"/>
      <c r="G4587" s="888">
        <v>20</v>
      </c>
      <c r="H4587" s="887">
        <f t="shared" si="261"/>
        <v>2</v>
      </c>
      <c r="I4587" s="887">
        <v>-24.48</v>
      </c>
      <c r="J4587" s="771">
        <f t="shared" si="262"/>
        <v>53.04</v>
      </c>
      <c r="K4587" s="887">
        <v>28.56</v>
      </c>
      <c r="L4587" s="772">
        <f t="shared" si="263"/>
        <v>461.2</v>
      </c>
    </row>
    <row r="4588" spans="2:12" ht="15.75" x14ac:dyDescent="0.25">
      <c r="B4588" s="893" t="s">
        <v>308</v>
      </c>
      <c r="C4588" s="892" t="s">
        <v>1405</v>
      </c>
      <c r="D4588" s="891">
        <v>43082</v>
      </c>
      <c r="E4588" s="890">
        <v>513.51</v>
      </c>
      <c r="F4588" s="889"/>
      <c r="G4588" s="888">
        <v>5</v>
      </c>
      <c r="H4588" s="887">
        <f t="shared" si="261"/>
        <v>4</v>
      </c>
      <c r="I4588" s="887">
        <v>-104.28</v>
      </c>
      <c r="J4588" s="771">
        <f t="shared" si="262"/>
        <v>418.03999999999996</v>
      </c>
      <c r="K4588" s="887">
        <v>313.76</v>
      </c>
      <c r="L4588" s="772">
        <f t="shared" si="263"/>
        <v>199.75</v>
      </c>
    </row>
    <row r="4589" spans="2:12" ht="15.75" x14ac:dyDescent="0.25">
      <c r="B4589" s="893" t="s">
        <v>308</v>
      </c>
      <c r="C4589" s="892" t="s">
        <v>1406</v>
      </c>
      <c r="D4589" s="891">
        <v>43130</v>
      </c>
      <c r="E4589" s="890">
        <v>723.07</v>
      </c>
      <c r="F4589" s="889"/>
      <c r="G4589" s="888">
        <v>5</v>
      </c>
      <c r="H4589" s="887">
        <f t="shared" si="261"/>
        <v>3</v>
      </c>
      <c r="I4589" s="887">
        <v>-149.04</v>
      </c>
      <c r="J4589" s="771">
        <f t="shared" si="262"/>
        <v>536.91</v>
      </c>
      <c r="K4589" s="887">
        <v>387.87</v>
      </c>
      <c r="L4589" s="772">
        <f t="shared" si="263"/>
        <v>335.20000000000005</v>
      </c>
    </row>
    <row r="4590" spans="2:12" ht="15.75" x14ac:dyDescent="0.25">
      <c r="B4590" s="893" t="s">
        <v>308</v>
      </c>
      <c r="C4590" s="892" t="s">
        <v>1407</v>
      </c>
      <c r="D4590" s="891">
        <v>43682</v>
      </c>
      <c r="E4590" s="890">
        <v>1021.6</v>
      </c>
      <c r="F4590" s="889"/>
      <c r="G4590" s="888">
        <v>20</v>
      </c>
      <c r="H4590" s="887">
        <f t="shared" si="261"/>
        <v>2</v>
      </c>
      <c r="I4590" s="887">
        <v>-51.12</v>
      </c>
      <c r="J4590" s="771">
        <f t="shared" si="262"/>
        <v>119.28</v>
      </c>
      <c r="K4590" s="887">
        <v>68.16</v>
      </c>
      <c r="L4590" s="772">
        <f t="shared" si="263"/>
        <v>953.44</v>
      </c>
    </row>
    <row r="4591" spans="2:12" ht="15.75" x14ac:dyDescent="0.25">
      <c r="B4591" s="893" t="s">
        <v>308</v>
      </c>
      <c r="C4591" s="892" t="s">
        <v>1408</v>
      </c>
      <c r="D4591" s="891">
        <v>41394</v>
      </c>
      <c r="E4591" s="890">
        <v>1102.96</v>
      </c>
      <c r="F4591" s="889"/>
      <c r="G4591" s="888">
        <v>5</v>
      </c>
      <c r="H4591" s="887">
        <f t="shared" si="261"/>
        <v>5</v>
      </c>
      <c r="I4591" s="887">
        <v>0</v>
      </c>
      <c r="J4591" s="771">
        <f t="shared" si="262"/>
        <v>1102.96</v>
      </c>
      <c r="K4591" s="887">
        <v>1102.96</v>
      </c>
      <c r="L4591" s="772">
        <f t="shared" si="263"/>
        <v>0</v>
      </c>
    </row>
    <row r="4592" spans="2:12" ht="15.75" x14ac:dyDescent="0.25">
      <c r="B4592" s="893" t="s">
        <v>308</v>
      </c>
      <c r="C4592" s="892" t="s">
        <v>1409</v>
      </c>
      <c r="D4592" s="891">
        <v>43130</v>
      </c>
      <c r="E4592" s="890">
        <v>1161.96</v>
      </c>
      <c r="F4592" s="889"/>
      <c r="G4592" s="888">
        <v>5</v>
      </c>
      <c r="H4592" s="887">
        <f t="shared" si="261"/>
        <v>3</v>
      </c>
      <c r="I4592" s="887">
        <v>-239.39999999999998</v>
      </c>
      <c r="J4592" s="771">
        <f t="shared" si="262"/>
        <v>862.68999999999994</v>
      </c>
      <c r="K4592" s="887">
        <v>623.29</v>
      </c>
      <c r="L4592" s="772">
        <f t="shared" si="263"/>
        <v>538.67000000000007</v>
      </c>
    </row>
    <row r="4593" spans="2:12" ht="15.75" x14ac:dyDescent="0.25">
      <c r="B4593" s="893" t="s">
        <v>308</v>
      </c>
      <c r="C4593" s="892" t="s">
        <v>1410</v>
      </c>
      <c r="D4593" s="891">
        <v>43742</v>
      </c>
      <c r="E4593" s="890">
        <v>1184.22</v>
      </c>
      <c r="F4593" s="889"/>
      <c r="G4593" s="888">
        <v>20</v>
      </c>
      <c r="H4593" s="887">
        <f t="shared" si="261"/>
        <v>2</v>
      </c>
      <c r="I4593" s="887">
        <v>-59.16</v>
      </c>
      <c r="J4593" s="771">
        <f t="shared" si="262"/>
        <v>128.18</v>
      </c>
      <c r="K4593" s="887">
        <v>69.02</v>
      </c>
      <c r="L4593" s="772">
        <f t="shared" si="263"/>
        <v>1115.2</v>
      </c>
    </row>
    <row r="4594" spans="2:12" ht="15.75" x14ac:dyDescent="0.25">
      <c r="B4594" s="893" t="s">
        <v>308</v>
      </c>
      <c r="C4594" s="892" t="s">
        <v>1411</v>
      </c>
      <c r="D4594" s="891">
        <v>43082</v>
      </c>
      <c r="E4594" s="890">
        <v>1577.88</v>
      </c>
      <c r="F4594" s="889"/>
      <c r="G4594" s="888">
        <v>5</v>
      </c>
      <c r="H4594" s="887">
        <f t="shared" si="261"/>
        <v>4</v>
      </c>
      <c r="I4594" s="887">
        <v>-320.28000000000003</v>
      </c>
      <c r="J4594" s="771">
        <f t="shared" si="262"/>
        <v>1284.4100000000001</v>
      </c>
      <c r="K4594" s="887">
        <v>964.13</v>
      </c>
      <c r="L4594" s="772">
        <f t="shared" si="263"/>
        <v>613.75000000000011</v>
      </c>
    </row>
    <row r="4595" spans="2:12" ht="15.75" x14ac:dyDescent="0.25">
      <c r="B4595" s="893" t="s">
        <v>308</v>
      </c>
      <c r="C4595" s="892" t="s">
        <v>1412</v>
      </c>
      <c r="D4595" s="891">
        <v>43314</v>
      </c>
      <c r="E4595" s="890">
        <v>1650.36</v>
      </c>
      <c r="F4595" s="889"/>
      <c r="G4595" s="888">
        <v>5</v>
      </c>
      <c r="H4595" s="887">
        <f t="shared" si="261"/>
        <v>3</v>
      </c>
      <c r="I4595" s="887">
        <v>-345.24</v>
      </c>
      <c r="J4595" s="771">
        <f t="shared" si="262"/>
        <v>1103.58</v>
      </c>
      <c r="K4595" s="887">
        <v>758.34</v>
      </c>
      <c r="L4595" s="772">
        <f t="shared" si="263"/>
        <v>892.01999999999987</v>
      </c>
    </row>
    <row r="4596" spans="2:12" ht="15.75" x14ac:dyDescent="0.25">
      <c r="B4596" s="893" t="s">
        <v>308</v>
      </c>
      <c r="C4596" s="892" t="s">
        <v>1413</v>
      </c>
      <c r="D4596" s="891">
        <v>43130</v>
      </c>
      <c r="E4596" s="890">
        <v>1999.26</v>
      </c>
      <c r="F4596" s="889"/>
      <c r="G4596" s="888">
        <v>5</v>
      </c>
      <c r="H4596" s="887">
        <f t="shared" si="261"/>
        <v>3</v>
      </c>
      <c r="I4596" s="887">
        <v>-411.96</v>
      </c>
      <c r="J4596" s="771">
        <f t="shared" si="262"/>
        <v>1484.45</v>
      </c>
      <c r="K4596" s="887">
        <v>1072.49</v>
      </c>
      <c r="L4596" s="772">
        <f t="shared" si="263"/>
        <v>926.77</v>
      </c>
    </row>
    <row r="4597" spans="2:12" ht="15.75" x14ac:dyDescent="0.25">
      <c r="B4597" s="893" t="s">
        <v>308</v>
      </c>
      <c r="C4597" s="892" t="s">
        <v>1414</v>
      </c>
      <c r="D4597" s="891">
        <v>43082</v>
      </c>
      <c r="E4597" s="890">
        <v>2177.67</v>
      </c>
      <c r="F4597" s="889"/>
      <c r="G4597" s="888">
        <v>5</v>
      </c>
      <c r="H4597" s="887">
        <f t="shared" si="261"/>
        <v>4</v>
      </c>
      <c r="I4597" s="887">
        <v>-442.08000000000004</v>
      </c>
      <c r="J4597" s="771">
        <f t="shared" si="262"/>
        <v>1772.5500000000002</v>
      </c>
      <c r="K4597" s="887">
        <v>1330.47</v>
      </c>
      <c r="L4597" s="772">
        <f t="shared" si="263"/>
        <v>847.2</v>
      </c>
    </row>
    <row r="4598" spans="2:12" ht="15.75" x14ac:dyDescent="0.25">
      <c r="B4598" s="893" t="s">
        <v>308</v>
      </c>
      <c r="C4598" s="892" t="s">
        <v>1415</v>
      </c>
      <c r="D4598" s="891">
        <v>43130</v>
      </c>
      <c r="E4598" s="890">
        <v>2199.41</v>
      </c>
      <c r="F4598" s="889"/>
      <c r="G4598" s="888">
        <v>5</v>
      </c>
      <c r="H4598" s="887">
        <f t="shared" si="261"/>
        <v>3</v>
      </c>
      <c r="I4598" s="887">
        <v>-453.24</v>
      </c>
      <c r="J4598" s="771">
        <f t="shared" si="262"/>
        <v>1633</v>
      </c>
      <c r="K4598" s="887">
        <v>1179.76</v>
      </c>
      <c r="L4598" s="772">
        <f t="shared" si="263"/>
        <v>1019.6499999999999</v>
      </c>
    </row>
    <row r="4599" spans="2:12" ht="15.75" x14ac:dyDescent="0.25">
      <c r="B4599" s="893" t="s">
        <v>308</v>
      </c>
      <c r="C4599" s="892" t="s">
        <v>1416</v>
      </c>
      <c r="D4599" s="891">
        <v>43276</v>
      </c>
      <c r="E4599" s="890">
        <v>2484.02</v>
      </c>
      <c r="F4599" s="889"/>
      <c r="G4599" s="888">
        <v>5</v>
      </c>
      <c r="H4599" s="887">
        <f t="shared" si="261"/>
        <v>3</v>
      </c>
      <c r="I4599" s="887">
        <v>-506.88</v>
      </c>
      <c r="J4599" s="771">
        <f t="shared" si="262"/>
        <v>1723.5500000000002</v>
      </c>
      <c r="K4599" s="887">
        <v>1216.67</v>
      </c>
      <c r="L4599" s="772">
        <f t="shared" si="263"/>
        <v>1267.3499999999999</v>
      </c>
    </row>
    <row r="4600" spans="2:12" ht="15.75" x14ac:dyDescent="0.25">
      <c r="B4600" s="893" t="s">
        <v>308</v>
      </c>
      <c r="C4600" s="892" t="s">
        <v>1417</v>
      </c>
      <c r="D4600" s="891">
        <v>43082</v>
      </c>
      <c r="E4600" s="890">
        <v>3671.9</v>
      </c>
      <c r="F4600" s="889"/>
      <c r="G4600" s="888">
        <v>5</v>
      </c>
      <c r="H4600" s="887">
        <f t="shared" si="261"/>
        <v>4</v>
      </c>
      <c r="I4600" s="887">
        <v>-745.31999999999994</v>
      </c>
      <c r="J4600" s="771">
        <f t="shared" si="262"/>
        <v>2988.8099999999995</v>
      </c>
      <c r="K4600" s="887">
        <v>2243.4899999999998</v>
      </c>
      <c r="L4600" s="772">
        <f t="shared" si="263"/>
        <v>1428.4100000000003</v>
      </c>
    </row>
    <row r="4601" spans="2:12" ht="15.75" x14ac:dyDescent="0.25">
      <c r="B4601" s="893" t="s">
        <v>308</v>
      </c>
      <c r="C4601" s="892" t="s">
        <v>1418</v>
      </c>
      <c r="D4601" s="891">
        <v>42400</v>
      </c>
      <c r="E4601" s="890">
        <v>3898.28</v>
      </c>
      <c r="F4601" s="889"/>
      <c r="G4601" s="888">
        <v>5</v>
      </c>
      <c r="H4601" s="887">
        <f t="shared" si="261"/>
        <v>5</v>
      </c>
      <c r="I4601" s="887">
        <v>-791.16000000000008</v>
      </c>
      <c r="J4601" s="771">
        <f t="shared" si="262"/>
        <v>4425.7</v>
      </c>
      <c r="K4601" s="887">
        <v>3634.54</v>
      </c>
      <c r="L4601" s="772">
        <f t="shared" si="263"/>
        <v>263.74000000000024</v>
      </c>
    </row>
    <row r="4602" spans="2:12" ht="15.75" x14ac:dyDescent="0.25">
      <c r="B4602" s="893" t="s">
        <v>308</v>
      </c>
      <c r="C4602" s="892" t="s">
        <v>1419</v>
      </c>
      <c r="D4602" s="891">
        <v>43249</v>
      </c>
      <c r="E4602" s="890">
        <v>4237.38</v>
      </c>
      <c r="F4602" s="889"/>
      <c r="G4602" s="888">
        <v>5</v>
      </c>
      <c r="H4602" s="887">
        <f t="shared" si="261"/>
        <v>3</v>
      </c>
      <c r="I4602" s="887">
        <v>-860.04</v>
      </c>
      <c r="J4602" s="771">
        <f t="shared" si="262"/>
        <v>3018.97</v>
      </c>
      <c r="K4602" s="887">
        <v>2158.9299999999998</v>
      </c>
      <c r="L4602" s="772">
        <f t="shared" si="263"/>
        <v>2078.4500000000003</v>
      </c>
    </row>
    <row r="4603" spans="2:12" ht="15.75" x14ac:dyDescent="0.25">
      <c r="B4603" s="893" t="s">
        <v>308</v>
      </c>
      <c r="C4603" s="892" t="s">
        <v>1420</v>
      </c>
      <c r="D4603" s="891">
        <v>43130</v>
      </c>
      <c r="E4603" s="890">
        <v>4707.1499999999996</v>
      </c>
      <c r="F4603" s="889"/>
      <c r="G4603" s="888">
        <v>5</v>
      </c>
      <c r="H4603" s="887">
        <f t="shared" si="261"/>
        <v>3</v>
      </c>
      <c r="I4603" s="887">
        <v>-969.84000000000015</v>
      </c>
      <c r="J4603" s="771">
        <f t="shared" si="262"/>
        <v>3494.88</v>
      </c>
      <c r="K4603" s="887">
        <v>2525.04</v>
      </c>
      <c r="L4603" s="772">
        <f t="shared" si="263"/>
        <v>2182.1099999999997</v>
      </c>
    </row>
    <row r="4604" spans="2:12" ht="15.75" x14ac:dyDescent="0.25">
      <c r="B4604" s="893" t="s">
        <v>308</v>
      </c>
      <c r="C4604" s="892" t="s">
        <v>544</v>
      </c>
      <c r="D4604" s="891">
        <v>39447</v>
      </c>
      <c r="E4604" s="890">
        <v>5561.88</v>
      </c>
      <c r="F4604" s="889"/>
      <c r="G4604" s="888">
        <v>10</v>
      </c>
      <c r="H4604" s="887">
        <f t="shared" si="261"/>
        <v>10</v>
      </c>
      <c r="I4604" s="887">
        <v>0</v>
      </c>
      <c r="J4604" s="771">
        <f t="shared" si="262"/>
        <v>5561.88</v>
      </c>
      <c r="K4604" s="887">
        <v>5561.88</v>
      </c>
      <c r="L4604" s="772">
        <f t="shared" si="263"/>
        <v>0</v>
      </c>
    </row>
    <row r="4605" spans="2:12" ht="15.75" x14ac:dyDescent="0.25">
      <c r="B4605" s="893" t="s">
        <v>308</v>
      </c>
      <c r="C4605" s="892" t="s">
        <v>1421</v>
      </c>
      <c r="D4605" s="891">
        <v>42490</v>
      </c>
      <c r="E4605" s="890">
        <v>6372.73</v>
      </c>
      <c r="F4605" s="889"/>
      <c r="G4605" s="888">
        <v>5</v>
      </c>
      <c r="H4605" s="887">
        <f t="shared" si="261"/>
        <v>5</v>
      </c>
      <c r="I4605" s="887">
        <v>-1304.8800000000001</v>
      </c>
      <c r="J4605" s="771">
        <f t="shared" si="262"/>
        <v>7025.14</v>
      </c>
      <c r="K4605" s="887">
        <v>5720.26</v>
      </c>
      <c r="L4605" s="772">
        <f t="shared" si="263"/>
        <v>652.46999999999935</v>
      </c>
    </row>
    <row r="4606" spans="2:12" ht="15.75" x14ac:dyDescent="0.25">
      <c r="B4606" s="893" t="s">
        <v>308</v>
      </c>
      <c r="C4606" s="892" t="s">
        <v>544</v>
      </c>
      <c r="D4606" s="891">
        <v>39478</v>
      </c>
      <c r="E4606" s="890">
        <v>6594.75</v>
      </c>
      <c r="F4606" s="889"/>
      <c r="G4606" s="888">
        <v>5</v>
      </c>
      <c r="H4606" s="887">
        <f t="shared" si="261"/>
        <v>5</v>
      </c>
      <c r="I4606" s="887">
        <v>0</v>
      </c>
      <c r="J4606" s="771">
        <f t="shared" si="262"/>
        <v>6594.75</v>
      </c>
      <c r="K4606" s="887">
        <v>6594.75</v>
      </c>
      <c r="L4606" s="772">
        <f t="shared" si="263"/>
        <v>0</v>
      </c>
    </row>
    <row r="4607" spans="2:12" ht="15.75" x14ac:dyDescent="0.25">
      <c r="B4607" s="893" t="s">
        <v>308</v>
      </c>
      <c r="C4607" s="892" t="s">
        <v>1422</v>
      </c>
      <c r="D4607" s="891">
        <v>43130</v>
      </c>
      <c r="E4607" s="890">
        <v>8089.22</v>
      </c>
      <c r="F4607" s="889"/>
      <c r="G4607" s="888">
        <v>5</v>
      </c>
      <c r="H4607" s="887">
        <f t="shared" si="261"/>
        <v>3</v>
      </c>
      <c r="I4607" s="887">
        <v>-1666.6800000000003</v>
      </c>
      <c r="J4607" s="771">
        <f t="shared" si="262"/>
        <v>6005.97</v>
      </c>
      <c r="K4607" s="887">
        <v>4339.29</v>
      </c>
      <c r="L4607" s="772">
        <f t="shared" si="263"/>
        <v>3749.9300000000003</v>
      </c>
    </row>
    <row r="4608" spans="2:12" ht="15.75" x14ac:dyDescent="0.25">
      <c r="B4608" s="893" t="s">
        <v>308</v>
      </c>
      <c r="C4608" s="892" t="s">
        <v>1423</v>
      </c>
      <c r="D4608" s="891">
        <v>43082</v>
      </c>
      <c r="E4608" s="890">
        <v>8248.98</v>
      </c>
      <c r="F4608" s="889"/>
      <c r="G4608" s="888">
        <v>5</v>
      </c>
      <c r="H4608" s="887">
        <f t="shared" si="261"/>
        <v>4</v>
      </c>
      <c r="I4608" s="887">
        <v>-1694.28</v>
      </c>
      <c r="J4608" s="771">
        <f t="shared" si="262"/>
        <v>6696.0099999999993</v>
      </c>
      <c r="K4608" s="887">
        <v>5001.7299999999996</v>
      </c>
      <c r="L4608" s="772">
        <f t="shared" si="263"/>
        <v>3247.25</v>
      </c>
    </row>
    <row r="4609" spans="2:12" ht="15.75" x14ac:dyDescent="0.25">
      <c r="B4609" s="893" t="s">
        <v>308</v>
      </c>
      <c r="C4609" s="892" t="s">
        <v>1424</v>
      </c>
      <c r="D4609" s="891">
        <v>43130</v>
      </c>
      <c r="E4609" s="890">
        <v>8281.7800000000007</v>
      </c>
      <c r="F4609" s="889"/>
      <c r="G4609" s="888">
        <v>5</v>
      </c>
      <c r="H4609" s="887">
        <f t="shared" si="261"/>
        <v>3</v>
      </c>
      <c r="I4609" s="887">
        <v>-1706.4</v>
      </c>
      <c r="J4609" s="771">
        <f t="shared" si="262"/>
        <v>6148.92</v>
      </c>
      <c r="K4609" s="887">
        <v>4442.5200000000004</v>
      </c>
      <c r="L4609" s="772">
        <f t="shared" si="263"/>
        <v>3839.26</v>
      </c>
    </row>
    <row r="4610" spans="2:12" ht="15.75" x14ac:dyDescent="0.25">
      <c r="B4610" s="893" t="s">
        <v>308</v>
      </c>
      <c r="C4610" s="892" t="s">
        <v>1425</v>
      </c>
      <c r="D4610" s="891">
        <v>43082</v>
      </c>
      <c r="E4610" s="890">
        <v>11920.83</v>
      </c>
      <c r="F4610" s="889"/>
      <c r="G4610" s="888">
        <v>5</v>
      </c>
      <c r="H4610" s="887">
        <f t="shared" si="261"/>
        <v>4</v>
      </c>
      <c r="I4610" s="887">
        <v>-2419.56</v>
      </c>
      <c r="J4610" s="771">
        <f t="shared" si="262"/>
        <v>9703.02</v>
      </c>
      <c r="K4610" s="887">
        <v>7283.46</v>
      </c>
      <c r="L4610" s="772">
        <f t="shared" si="263"/>
        <v>4637.37</v>
      </c>
    </row>
    <row r="4611" spans="2:12" ht="15.75" x14ac:dyDescent="0.25">
      <c r="B4611" s="893" t="s">
        <v>308</v>
      </c>
      <c r="C4611" s="892" t="s">
        <v>544</v>
      </c>
      <c r="D4611" s="891">
        <v>38717</v>
      </c>
      <c r="E4611" s="890">
        <v>11932.42</v>
      </c>
      <c r="F4611" s="889"/>
      <c r="G4611" s="888">
        <v>10</v>
      </c>
      <c r="H4611" s="887">
        <f t="shared" si="261"/>
        <v>10</v>
      </c>
      <c r="I4611" s="887">
        <v>0</v>
      </c>
      <c r="J4611" s="771">
        <f t="shared" si="262"/>
        <v>11932.42</v>
      </c>
      <c r="K4611" s="887">
        <v>11932.42</v>
      </c>
      <c r="L4611" s="772">
        <f t="shared" si="263"/>
        <v>0</v>
      </c>
    </row>
    <row r="4612" spans="2:12" ht="15.75" x14ac:dyDescent="0.25">
      <c r="B4612" s="893" t="s">
        <v>308</v>
      </c>
      <c r="C4612" s="892" t="s">
        <v>544</v>
      </c>
      <c r="D4612" s="891">
        <v>38717</v>
      </c>
      <c r="E4612" s="890">
        <v>14909.87</v>
      </c>
      <c r="F4612" s="889"/>
      <c r="G4612" s="888">
        <v>10</v>
      </c>
      <c r="H4612" s="887">
        <f t="shared" si="261"/>
        <v>10</v>
      </c>
      <c r="I4612" s="887">
        <v>0</v>
      </c>
      <c r="J4612" s="771">
        <f t="shared" si="262"/>
        <v>14909.87</v>
      </c>
      <c r="K4612" s="887">
        <v>14909.87</v>
      </c>
      <c r="L4612" s="772">
        <f t="shared" si="263"/>
        <v>0</v>
      </c>
    </row>
    <row r="4613" spans="2:12" ht="15.75" x14ac:dyDescent="0.25">
      <c r="B4613" s="893" t="s">
        <v>308</v>
      </c>
      <c r="C4613" s="892" t="s">
        <v>544</v>
      </c>
      <c r="D4613" s="891">
        <v>38352</v>
      </c>
      <c r="E4613" s="890">
        <v>22770.45</v>
      </c>
      <c r="F4613" s="889"/>
      <c r="G4613" s="888">
        <v>10</v>
      </c>
      <c r="H4613" s="887">
        <f t="shared" si="261"/>
        <v>10</v>
      </c>
      <c r="I4613" s="887">
        <v>0</v>
      </c>
      <c r="J4613" s="771">
        <f t="shared" si="262"/>
        <v>22770.45</v>
      </c>
      <c r="K4613" s="887">
        <v>22770.45</v>
      </c>
      <c r="L4613" s="772">
        <f t="shared" si="263"/>
        <v>0</v>
      </c>
    </row>
    <row r="4614" spans="2:12" ht="15.75" x14ac:dyDescent="0.25">
      <c r="B4614" s="893" t="s">
        <v>308</v>
      </c>
      <c r="C4614" s="892" t="s">
        <v>544</v>
      </c>
      <c r="D4614" s="891">
        <v>39447</v>
      </c>
      <c r="E4614" s="890">
        <v>23898.52</v>
      </c>
      <c r="F4614" s="889"/>
      <c r="G4614" s="888">
        <v>10</v>
      </c>
      <c r="H4614" s="887">
        <f t="shared" si="261"/>
        <v>10</v>
      </c>
      <c r="I4614" s="887">
        <v>0</v>
      </c>
      <c r="J4614" s="771">
        <f t="shared" si="262"/>
        <v>23898.52</v>
      </c>
      <c r="K4614" s="887">
        <v>23898.52</v>
      </c>
      <c r="L4614" s="772">
        <f t="shared" si="263"/>
        <v>0</v>
      </c>
    </row>
    <row r="4615" spans="2:12" ht="15.75" x14ac:dyDescent="0.25">
      <c r="B4615" s="893" t="s">
        <v>308</v>
      </c>
      <c r="C4615" s="892" t="s">
        <v>1426</v>
      </c>
      <c r="D4615" s="891">
        <v>41790</v>
      </c>
      <c r="E4615" s="890">
        <v>46218.12</v>
      </c>
      <c r="F4615" s="889"/>
      <c r="G4615" s="888">
        <v>5</v>
      </c>
      <c r="H4615" s="887">
        <f t="shared" si="261"/>
        <v>5</v>
      </c>
      <c r="I4615" s="887">
        <v>0</v>
      </c>
      <c r="J4615" s="771">
        <f t="shared" si="262"/>
        <v>46218.12</v>
      </c>
      <c r="K4615" s="887">
        <v>46218.12</v>
      </c>
      <c r="L4615" s="772">
        <f t="shared" si="263"/>
        <v>0</v>
      </c>
    </row>
    <row r="4616" spans="2:12" ht="15.75" x14ac:dyDescent="0.25">
      <c r="B4616" s="893" t="s">
        <v>308</v>
      </c>
      <c r="C4616" s="892" t="s">
        <v>1427</v>
      </c>
      <c r="D4616" s="891">
        <v>43742</v>
      </c>
      <c r="E4616" s="890">
        <v>230.02</v>
      </c>
      <c r="F4616" s="889"/>
      <c r="G4616" s="888">
        <v>20</v>
      </c>
      <c r="H4616" s="887">
        <f t="shared" ref="H4616:H4679" si="264">IF(E4616&lt;&gt;"",IF((TestEOY-D4616)/365&gt;G4616,G4616,ROUNDUP(((TestEOY-D4616)/365),0)),"")</f>
        <v>2</v>
      </c>
      <c r="I4616" s="887">
        <v>-11.52</v>
      </c>
      <c r="J4616" s="771">
        <f t="shared" ref="J4616:J4679" si="265">K4616-I4616</f>
        <v>24.96</v>
      </c>
      <c r="K4616" s="887">
        <v>13.44</v>
      </c>
      <c r="L4616" s="772">
        <f t="shared" ref="L4616:L4679" si="266">IFERROR(IF(K4616&gt;E4616,0,(+E4616-K4616))-F4616,"")</f>
        <v>216.58</v>
      </c>
    </row>
    <row r="4617" spans="2:12" ht="15.75" x14ac:dyDescent="0.25">
      <c r="B4617" s="893" t="s">
        <v>308</v>
      </c>
      <c r="C4617" s="892" t="s">
        <v>1428</v>
      </c>
      <c r="D4617" s="891">
        <v>43742</v>
      </c>
      <c r="E4617" s="890">
        <v>239.93</v>
      </c>
      <c r="F4617" s="889"/>
      <c r="G4617" s="888">
        <v>20</v>
      </c>
      <c r="H4617" s="887">
        <f t="shared" si="264"/>
        <v>2</v>
      </c>
      <c r="I4617" s="887">
        <v>-12</v>
      </c>
      <c r="J4617" s="771">
        <f t="shared" si="265"/>
        <v>26</v>
      </c>
      <c r="K4617" s="887">
        <v>14</v>
      </c>
      <c r="L4617" s="772">
        <f t="shared" si="266"/>
        <v>225.93</v>
      </c>
    </row>
    <row r="4618" spans="2:12" ht="15.75" x14ac:dyDescent="0.25">
      <c r="B4618" s="893" t="s">
        <v>308</v>
      </c>
      <c r="C4618" s="892" t="s">
        <v>1429</v>
      </c>
      <c r="D4618" s="891">
        <v>42978</v>
      </c>
      <c r="E4618" s="890">
        <v>1030.2</v>
      </c>
      <c r="F4618" s="889"/>
      <c r="G4618" s="888">
        <v>5</v>
      </c>
      <c r="H4618" s="887">
        <f t="shared" si="264"/>
        <v>4</v>
      </c>
      <c r="I4618" s="887">
        <v>-209.16</v>
      </c>
      <c r="J4618" s="771">
        <f t="shared" si="265"/>
        <v>873.43999999999994</v>
      </c>
      <c r="K4618" s="887">
        <v>664.28</v>
      </c>
      <c r="L4618" s="772">
        <f t="shared" si="266"/>
        <v>365.92000000000007</v>
      </c>
    </row>
    <row r="4619" spans="2:12" ht="15.75" x14ac:dyDescent="0.25">
      <c r="B4619" s="893" t="s">
        <v>308</v>
      </c>
      <c r="C4619" s="892" t="s">
        <v>544</v>
      </c>
      <c r="D4619" s="891">
        <v>39082</v>
      </c>
      <c r="E4619" s="890">
        <v>2050</v>
      </c>
      <c r="F4619" s="889"/>
      <c r="G4619" s="888">
        <v>8.3333333333333329E-2</v>
      </c>
      <c r="H4619" s="887">
        <f t="shared" si="264"/>
        <v>8.3333333333333329E-2</v>
      </c>
      <c r="I4619" s="887">
        <v>0</v>
      </c>
      <c r="J4619" s="771">
        <f t="shared" si="265"/>
        <v>2050</v>
      </c>
      <c r="K4619" s="887">
        <v>2050</v>
      </c>
      <c r="L4619" s="772">
        <f t="shared" si="266"/>
        <v>0</v>
      </c>
    </row>
    <row r="4620" spans="2:12" ht="15.75" x14ac:dyDescent="0.25">
      <c r="B4620" s="893" t="s">
        <v>308</v>
      </c>
      <c r="C4620" s="892" t="s">
        <v>544</v>
      </c>
      <c r="D4620" s="891">
        <v>38352</v>
      </c>
      <c r="E4620" s="890">
        <v>3843.97</v>
      </c>
      <c r="F4620" s="889"/>
      <c r="G4620" s="888">
        <v>10</v>
      </c>
      <c r="H4620" s="887">
        <f t="shared" si="264"/>
        <v>10</v>
      </c>
      <c r="I4620" s="887">
        <v>0</v>
      </c>
      <c r="J4620" s="771">
        <f t="shared" si="265"/>
        <v>3843.97</v>
      </c>
      <c r="K4620" s="887">
        <v>3843.97</v>
      </c>
      <c r="L4620" s="772">
        <f t="shared" si="266"/>
        <v>0</v>
      </c>
    </row>
    <row r="4621" spans="2:12" ht="15.75" x14ac:dyDescent="0.25">
      <c r="B4621" s="893" t="s">
        <v>308</v>
      </c>
      <c r="C4621" s="892" t="s">
        <v>544</v>
      </c>
      <c r="D4621" s="891">
        <v>37986</v>
      </c>
      <c r="E4621" s="890">
        <v>737.33</v>
      </c>
      <c r="F4621" s="889"/>
      <c r="G4621" s="888">
        <v>10</v>
      </c>
      <c r="H4621" s="887">
        <f t="shared" si="264"/>
        <v>10</v>
      </c>
      <c r="I4621" s="887">
        <v>0</v>
      </c>
      <c r="J4621" s="771">
        <f t="shared" si="265"/>
        <v>737.33</v>
      </c>
      <c r="K4621" s="887">
        <v>737.33</v>
      </c>
      <c r="L4621" s="772">
        <f t="shared" si="266"/>
        <v>0</v>
      </c>
    </row>
    <row r="4622" spans="2:12" ht="15.75" x14ac:dyDescent="0.25">
      <c r="B4622" s="893" t="s">
        <v>308</v>
      </c>
      <c r="C4622" s="892" t="s">
        <v>544</v>
      </c>
      <c r="D4622" s="891">
        <v>37621</v>
      </c>
      <c r="E4622" s="890">
        <v>22147.99</v>
      </c>
      <c r="F4622" s="889"/>
      <c r="G4622" s="888">
        <v>8.3333333333333329E-2</v>
      </c>
      <c r="H4622" s="887">
        <f t="shared" si="264"/>
        <v>8.3333333333333329E-2</v>
      </c>
      <c r="I4622" s="887">
        <v>0</v>
      </c>
      <c r="J4622" s="771">
        <f t="shared" si="265"/>
        <v>22147.99</v>
      </c>
      <c r="K4622" s="887">
        <v>22147.99</v>
      </c>
      <c r="L4622" s="772">
        <f t="shared" si="266"/>
        <v>0</v>
      </c>
    </row>
    <row r="4623" spans="2:12" ht="15.75" x14ac:dyDescent="0.25">
      <c r="B4623" s="893" t="s">
        <v>308</v>
      </c>
      <c r="C4623" s="892" t="s">
        <v>544</v>
      </c>
      <c r="D4623" s="891">
        <v>37256</v>
      </c>
      <c r="E4623" s="890">
        <v>41874.28</v>
      </c>
      <c r="F4623" s="889"/>
      <c r="G4623" s="888">
        <v>8.3333333333333329E-2</v>
      </c>
      <c r="H4623" s="887">
        <f t="shared" si="264"/>
        <v>8.3333333333333329E-2</v>
      </c>
      <c r="I4623" s="887">
        <v>0</v>
      </c>
      <c r="J4623" s="771">
        <f t="shared" si="265"/>
        <v>41874.28</v>
      </c>
      <c r="K4623" s="887">
        <v>41874.28</v>
      </c>
      <c r="L4623" s="772">
        <f t="shared" si="266"/>
        <v>0</v>
      </c>
    </row>
    <row r="4624" spans="2:12" ht="15.75" x14ac:dyDescent="0.25">
      <c r="B4624" s="893" t="s">
        <v>308</v>
      </c>
      <c r="C4624" s="892" t="s">
        <v>544</v>
      </c>
      <c r="D4624" s="891">
        <v>38352</v>
      </c>
      <c r="E4624" s="890">
        <v>16529.240000000002</v>
      </c>
      <c r="F4624" s="889"/>
      <c r="G4624" s="888">
        <v>10</v>
      </c>
      <c r="H4624" s="887">
        <f t="shared" si="264"/>
        <v>10</v>
      </c>
      <c r="I4624" s="887">
        <v>0</v>
      </c>
      <c r="J4624" s="771">
        <f t="shared" si="265"/>
        <v>16529.240000000002</v>
      </c>
      <c r="K4624" s="887">
        <v>16529.240000000002</v>
      </c>
      <c r="L4624" s="772">
        <f t="shared" si="266"/>
        <v>0</v>
      </c>
    </row>
    <row r="4625" spans="2:12" ht="15.75" x14ac:dyDescent="0.25">
      <c r="B4625" s="893" t="s">
        <v>308</v>
      </c>
      <c r="C4625" s="892" t="s">
        <v>1430</v>
      </c>
      <c r="D4625" s="891">
        <v>43984</v>
      </c>
      <c r="E4625" s="890">
        <v>1067.96</v>
      </c>
      <c r="F4625" s="889"/>
      <c r="G4625" s="888">
        <v>20</v>
      </c>
      <c r="H4625" s="887">
        <f t="shared" si="264"/>
        <v>1</v>
      </c>
      <c r="I4625" s="887">
        <v>-53.400000000000006</v>
      </c>
      <c r="J4625" s="771">
        <f t="shared" si="265"/>
        <v>75.650000000000006</v>
      </c>
      <c r="K4625" s="887">
        <v>22.25</v>
      </c>
      <c r="L4625" s="772">
        <f t="shared" si="266"/>
        <v>1045.71</v>
      </c>
    </row>
    <row r="4626" spans="2:12" ht="15.75" x14ac:dyDescent="0.25">
      <c r="B4626" s="893" t="e">
        <v>#N/A</v>
      </c>
      <c r="C4626" s="892" t="s">
        <v>1420</v>
      </c>
      <c r="D4626" s="891">
        <v>43130</v>
      </c>
      <c r="E4626" s="890">
        <v>16.82</v>
      </c>
      <c r="F4626" s="889"/>
      <c r="G4626" s="888">
        <v>40</v>
      </c>
      <c r="H4626" s="887">
        <f t="shared" si="264"/>
        <v>3</v>
      </c>
      <c r="I4626" s="887">
        <v>-0.36</v>
      </c>
      <c r="J4626" s="771">
        <f t="shared" si="265"/>
        <v>1.5299999999999998</v>
      </c>
      <c r="K4626" s="887">
        <v>1.17</v>
      </c>
      <c r="L4626" s="772">
        <f t="shared" si="266"/>
        <v>15.65</v>
      </c>
    </row>
    <row r="4627" spans="2:12" ht="15.75" x14ac:dyDescent="0.25">
      <c r="B4627" s="893" t="e">
        <v>#N/A</v>
      </c>
      <c r="C4627" s="892" t="s">
        <v>1406</v>
      </c>
      <c r="D4627" s="891">
        <v>43130</v>
      </c>
      <c r="E4627" s="890">
        <v>2.58</v>
      </c>
      <c r="F4627" s="889"/>
      <c r="G4627" s="888">
        <v>40</v>
      </c>
      <c r="H4627" s="887">
        <f t="shared" si="264"/>
        <v>3</v>
      </c>
      <c r="I4627" s="887">
        <v>-0.12</v>
      </c>
      <c r="J4627" s="771">
        <f t="shared" si="265"/>
        <v>0.45</v>
      </c>
      <c r="K4627" s="887">
        <v>0.33</v>
      </c>
      <c r="L4627" s="772">
        <f t="shared" si="266"/>
        <v>2.25</v>
      </c>
    </row>
    <row r="4628" spans="2:12" ht="15.75" x14ac:dyDescent="0.25">
      <c r="B4628" s="893" t="e">
        <v>#N/A</v>
      </c>
      <c r="C4628" s="892" t="s">
        <v>1413</v>
      </c>
      <c r="D4628" s="891">
        <v>43130</v>
      </c>
      <c r="E4628" s="890">
        <v>7.15</v>
      </c>
      <c r="F4628" s="889"/>
      <c r="G4628" s="888">
        <v>40</v>
      </c>
      <c r="H4628" s="887">
        <f t="shared" si="264"/>
        <v>3</v>
      </c>
      <c r="I4628" s="887">
        <v>-0.12</v>
      </c>
      <c r="J4628" s="771">
        <f t="shared" si="265"/>
        <v>0.56000000000000005</v>
      </c>
      <c r="K4628" s="887">
        <v>0.44</v>
      </c>
      <c r="L4628" s="772">
        <f t="shared" si="266"/>
        <v>6.71</v>
      </c>
    </row>
    <row r="4629" spans="2:12" ht="15.75" x14ac:dyDescent="0.25">
      <c r="B4629" s="893" t="e">
        <v>#N/A</v>
      </c>
      <c r="C4629" s="892" t="s">
        <v>1422</v>
      </c>
      <c r="D4629" s="891">
        <v>43130</v>
      </c>
      <c r="E4629" s="890">
        <v>28.91</v>
      </c>
      <c r="F4629" s="889"/>
      <c r="G4629" s="888">
        <v>40</v>
      </c>
      <c r="H4629" s="887">
        <f t="shared" si="264"/>
        <v>3</v>
      </c>
      <c r="I4629" s="887">
        <v>-0.72</v>
      </c>
      <c r="J4629" s="771">
        <f t="shared" si="265"/>
        <v>2.7</v>
      </c>
      <c r="K4629" s="887">
        <v>1.98</v>
      </c>
      <c r="L4629" s="772">
        <f t="shared" si="266"/>
        <v>26.93</v>
      </c>
    </row>
    <row r="4630" spans="2:12" ht="15.75" x14ac:dyDescent="0.25">
      <c r="B4630" s="893" t="e">
        <v>#N/A</v>
      </c>
      <c r="C4630" s="892" t="s">
        <v>1424</v>
      </c>
      <c r="D4630" s="891">
        <v>43130</v>
      </c>
      <c r="E4630" s="890">
        <v>29.6</v>
      </c>
      <c r="F4630" s="889"/>
      <c r="G4630" s="888">
        <v>40</v>
      </c>
      <c r="H4630" s="887">
        <f t="shared" si="264"/>
        <v>3</v>
      </c>
      <c r="I4630" s="887">
        <v>-0.72</v>
      </c>
      <c r="J4630" s="771">
        <f t="shared" si="265"/>
        <v>2.7</v>
      </c>
      <c r="K4630" s="887">
        <v>1.98</v>
      </c>
      <c r="L4630" s="772">
        <f t="shared" si="266"/>
        <v>27.62</v>
      </c>
    </row>
    <row r="4631" spans="2:12" ht="15.75" x14ac:dyDescent="0.25">
      <c r="B4631" s="893" t="e">
        <v>#N/A</v>
      </c>
      <c r="C4631" s="892" t="s">
        <v>1409</v>
      </c>
      <c r="D4631" s="891">
        <v>43130</v>
      </c>
      <c r="E4631" s="890">
        <v>4.1500000000000004</v>
      </c>
      <c r="F4631" s="889"/>
      <c r="G4631" s="888">
        <v>40</v>
      </c>
      <c r="H4631" s="887">
        <f t="shared" si="264"/>
        <v>3</v>
      </c>
      <c r="I4631" s="887">
        <v>-0.12</v>
      </c>
      <c r="J4631" s="771">
        <f t="shared" si="265"/>
        <v>0.45</v>
      </c>
      <c r="K4631" s="887">
        <v>0.33</v>
      </c>
      <c r="L4631" s="772">
        <f t="shared" si="266"/>
        <v>3.8200000000000003</v>
      </c>
    </row>
    <row r="4632" spans="2:12" ht="15.75" x14ac:dyDescent="0.25">
      <c r="B4632" s="893" t="e">
        <v>#N/A</v>
      </c>
      <c r="C4632" s="892" t="s">
        <v>1416</v>
      </c>
      <c r="D4632" s="891">
        <v>43276</v>
      </c>
      <c r="E4632" s="890">
        <v>9.4</v>
      </c>
      <c r="F4632" s="889"/>
      <c r="G4632" s="888">
        <v>40</v>
      </c>
      <c r="H4632" s="887">
        <f t="shared" si="264"/>
        <v>3</v>
      </c>
      <c r="I4632" s="887">
        <v>-0.24</v>
      </c>
      <c r="J4632" s="771">
        <f t="shared" si="265"/>
        <v>0.84</v>
      </c>
      <c r="K4632" s="887">
        <v>0.6</v>
      </c>
      <c r="L4632" s="772">
        <f t="shared" si="266"/>
        <v>8.8000000000000007</v>
      </c>
    </row>
    <row r="4633" spans="2:12" ht="15.75" x14ac:dyDescent="0.25">
      <c r="B4633" s="893" t="e">
        <v>#N/A</v>
      </c>
      <c r="C4633" s="892" t="s">
        <v>1415</v>
      </c>
      <c r="D4633" s="891">
        <v>43130</v>
      </c>
      <c r="E4633" s="890">
        <v>7.86</v>
      </c>
      <c r="F4633" s="889"/>
      <c r="G4633" s="888">
        <v>40</v>
      </c>
      <c r="H4633" s="887">
        <f t="shared" si="264"/>
        <v>3</v>
      </c>
      <c r="I4633" s="887">
        <v>-0.24</v>
      </c>
      <c r="J4633" s="771">
        <f t="shared" si="265"/>
        <v>0.9</v>
      </c>
      <c r="K4633" s="887">
        <v>0.66</v>
      </c>
      <c r="L4633" s="772">
        <f t="shared" si="266"/>
        <v>7.2</v>
      </c>
    </row>
    <row r="4634" spans="2:12" ht="15.75" x14ac:dyDescent="0.25">
      <c r="B4634" s="893" t="s">
        <v>308</v>
      </c>
      <c r="C4634" s="892" t="s">
        <v>1431</v>
      </c>
      <c r="D4634" s="891">
        <v>42674</v>
      </c>
      <c r="E4634" s="890">
        <v>1817.5</v>
      </c>
      <c r="F4634" s="889"/>
      <c r="G4634" s="888">
        <v>7</v>
      </c>
      <c r="H4634" s="887">
        <f t="shared" si="264"/>
        <v>5</v>
      </c>
      <c r="I4634" s="887">
        <v>-259.56</v>
      </c>
      <c r="J4634" s="771">
        <f t="shared" si="265"/>
        <v>1341.47</v>
      </c>
      <c r="K4634" s="887">
        <v>1081.9100000000001</v>
      </c>
      <c r="L4634" s="772">
        <f t="shared" si="266"/>
        <v>735.58999999999992</v>
      </c>
    </row>
    <row r="4635" spans="2:12" ht="15.75" x14ac:dyDescent="0.25">
      <c r="B4635" s="893" t="s">
        <v>308</v>
      </c>
      <c r="C4635" s="892" t="s">
        <v>1432</v>
      </c>
      <c r="D4635" s="891">
        <v>43437</v>
      </c>
      <c r="E4635" s="890">
        <v>411.6</v>
      </c>
      <c r="F4635" s="889"/>
      <c r="G4635" s="888">
        <v>5</v>
      </c>
      <c r="H4635" s="887">
        <f t="shared" si="264"/>
        <v>3</v>
      </c>
      <c r="I4635" s="887">
        <v>-82.320000000000007</v>
      </c>
      <c r="J4635" s="771">
        <f t="shared" si="265"/>
        <v>192.08</v>
      </c>
      <c r="K4635" s="887">
        <v>109.76</v>
      </c>
      <c r="L4635" s="772">
        <f t="shared" si="266"/>
        <v>301.84000000000003</v>
      </c>
    </row>
    <row r="4636" spans="2:12" ht="15.75" x14ac:dyDescent="0.25">
      <c r="B4636" s="893" t="s">
        <v>308</v>
      </c>
      <c r="C4636" s="892" t="s">
        <v>1433</v>
      </c>
      <c r="D4636" s="891">
        <v>43292</v>
      </c>
      <c r="E4636" s="890">
        <v>477.37</v>
      </c>
      <c r="F4636" s="889"/>
      <c r="G4636" s="888">
        <v>7</v>
      </c>
      <c r="H4636" s="887">
        <f t="shared" si="264"/>
        <v>3</v>
      </c>
      <c r="I4636" s="887">
        <v>-68.16</v>
      </c>
      <c r="J4636" s="771">
        <f t="shared" si="265"/>
        <v>221.52</v>
      </c>
      <c r="K4636" s="887">
        <v>153.36000000000001</v>
      </c>
      <c r="L4636" s="772">
        <f t="shared" si="266"/>
        <v>324.01</v>
      </c>
    </row>
    <row r="4637" spans="2:12" ht="15.75" x14ac:dyDescent="0.25">
      <c r="B4637" s="893" t="s">
        <v>308</v>
      </c>
      <c r="C4637" s="892" t="s">
        <v>1434</v>
      </c>
      <c r="D4637" s="891">
        <v>43648</v>
      </c>
      <c r="E4637" s="890">
        <v>871.37</v>
      </c>
      <c r="F4637" s="889"/>
      <c r="G4637" s="888">
        <v>5</v>
      </c>
      <c r="H4637" s="887">
        <f t="shared" si="264"/>
        <v>2</v>
      </c>
      <c r="I4637" s="887">
        <v>-174.24</v>
      </c>
      <c r="J4637" s="771">
        <f t="shared" si="265"/>
        <v>377.52</v>
      </c>
      <c r="K4637" s="887">
        <v>203.28</v>
      </c>
      <c r="L4637" s="772">
        <f t="shared" si="266"/>
        <v>668.09</v>
      </c>
    </row>
    <row r="4638" spans="2:12" ht="15.75" x14ac:dyDescent="0.25">
      <c r="B4638" s="893" t="s">
        <v>308</v>
      </c>
      <c r="C4638" s="892" t="s">
        <v>1435</v>
      </c>
      <c r="D4638" s="891">
        <v>43130</v>
      </c>
      <c r="E4638" s="890">
        <v>881.39</v>
      </c>
      <c r="F4638" s="889"/>
      <c r="G4638" s="888">
        <v>7</v>
      </c>
      <c r="H4638" s="887">
        <f t="shared" si="264"/>
        <v>3</v>
      </c>
      <c r="I4638" s="887">
        <v>-125.88</v>
      </c>
      <c r="J4638" s="771">
        <f t="shared" si="265"/>
        <v>472.05</v>
      </c>
      <c r="K4638" s="887">
        <v>346.17</v>
      </c>
      <c r="L4638" s="772">
        <f t="shared" si="266"/>
        <v>535.22</v>
      </c>
    </row>
    <row r="4639" spans="2:12" ht="15.75" x14ac:dyDescent="0.25">
      <c r="B4639" s="893" t="s">
        <v>308</v>
      </c>
      <c r="C4639" s="892" t="s">
        <v>1436</v>
      </c>
      <c r="D4639" s="891">
        <v>43292</v>
      </c>
      <c r="E4639" s="890">
        <v>891.47</v>
      </c>
      <c r="F4639" s="889"/>
      <c r="G4639" s="888">
        <v>7</v>
      </c>
      <c r="H4639" s="887">
        <f t="shared" si="264"/>
        <v>3</v>
      </c>
      <c r="I4639" s="887">
        <v>-127.32</v>
      </c>
      <c r="J4639" s="771">
        <f t="shared" si="265"/>
        <v>413.79</v>
      </c>
      <c r="K4639" s="887">
        <v>286.47000000000003</v>
      </c>
      <c r="L4639" s="772">
        <f t="shared" si="266"/>
        <v>605</v>
      </c>
    </row>
    <row r="4640" spans="2:12" ht="15.75" x14ac:dyDescent="0.25">
      <c r="B4640" s="893" t="s">
        <v>308</v>
      </c>
      <c r="C4640" s="892" t="s">
        <v>1437</v>
      </c>
      <c r="D4640" s="891">
        <v>43437</v>
      </c>
      <c r="E4640" s="890">
        <v>1916.06</v>
      </c>
      <c r="F4640" s="889"/>
      <c r="G4640" s="888">
        <v>5</v>
      </c>
      <c r="H4640" s="887">
        <f t="shared" si="264"/>
        <v>3</v>
      </c>
      <c r="I4640" s="887">
        <v>-383.28000000000003</v>
      </c>
      <c r="J4640" s="771">
        <f t="shared" si="265"/>
        <v>894.2</v>
      </c>
      <c r="K4640" s="887">
        <v>510.92</v>
      </c>
      <c r="L4640" s="772">
        <f t="shared" si="266"/>
        <v>1405.1399999999999</v>
      </c>
    </row>
    <row r="4641" spans="2:12" ht="15.75" x14ac:dyDescent="0.25">
      <c r="B4641" s="893" t="s">
        <v>308</v>
      </c>
      <c r="C4641" s="892" t="s">
        <v>1438</v>
      </c>
      <c r="D4641" s="891">
        <v>43292</v>
      </c>
      <c r="E4641" s="890">
        <v>2847.4</v>
      </c>
      <c r="F4641" s="889"/>
      <c r="G4641" s="888">
        <v>7</v>
      </c>
      <c r="H4641" s="887">
        <f t="shared" si="264"/>
        <v>3</v>
      </c>
      <c r="I4641" s="887">
        <v>-406.79999999999995</v>
      </c>
      <c r="J4641" s="771">
        <f t="shared" si="265"/>
        <v>1322.1</v>
      </c>
      <c r="K4641" s="887">
        <v>915.3</v>
      </c>
      <c r="L4641" s="772">
        <f t="shared" si="266"/>
        <v>1932.1000000000001</v>
      </c>
    </row>
    <row r="4642" spans="2:12" ht="15.75" x14ac:dyDescent="0.25">
      <c r="B4642" s="893" t="s">
        <v>308</v>
      </c>
      <c r="C4642" s="892" t="s">
        <v>1439</v>
      </c>
      <c r="D4642" s="891">
        <v>43613</v>
      </c>
      <c r="E4642" s="890">
        <v>3231.25</v>
      </c>
      <c r="F4642" s="889"/>
      <c r="G4642" s="888">
        <v>5</v>
      </c>
      <c r="H4642" s="887">
        <f t="shared" si="264"/>
        <v>2</v>
      </c>
      <c r="I4642" s="887">
        <v>-646.31999999999994</v>
      </c>
      <c r="J4642" s="771">
        <f t="shared" si="265"/>
        <v>1400.2399999999998</v>
      </c>
      <c r="K4642" s="887">
        <v>753.92</v>
      </c>
      <c r="L4642" s="772">
        <f t="shared" si="266"/>
        <v>2477.33</v>
      </c>
    </row>
    <row r="4643" spans="2:12" ht="15.75" x14ac:dyDescent="0.25">
      <c r="B4643" s="893" t="s">
        <v>308</v>
      </c>
      <c r="C4643" s="892" t="s">
        <v>1440</v>
      </c>
      <c r="D4643" s="891">
        <v>43130</v>
      </c>
      <c r="E4643" s="890">
        <v>3732.03</v>
      </c>
      <c r="F4643" s="889"/>
      <c r="G4643" s="888">
        <v>7</v>
      </c>
      <c r="H4643" s="887">
        <f t="shared" si="264"/>
        <v>3</v>
      </c>
      <c r="I4643" s="887">
        <v>-533.16</v>
      </c>
      <c r="J4643" s="771">
        <f t="shared" si="265"/>
        <v>1999.35</v>
      </c>
      <c r="K4643" s="887">
        <v>1466.19</v>
      </c>
      <c r="L4643" s="772">
        <f t="shared" si="266"/>
        <v>2265.84</v>
      </c>
    </row>
    <row r="4644" spans="2:12" ht="15.75" x14ac:dyDescent="0.25">
      <c r="B4644" s="893" t="s">
        <v>308</v>
      </c>
      <c r="C4644" s="892" t="s">
        <v>1441</v>
      </c>
      <c r="D4644" s="891">
        <v>43069</v>
      </c>
      <c r="E4644" s="890">
        <v>4980.1499999999996</v>
      </c>
      <c r="F4644" s="889"/>
      <c r="G4644" s="888">
        <v>7</v>
      </c>
      <c r="H4644" s="887">
        <f t="shared" si="264"/>
        <v>4</v>
      </c>
      <c r="I4644" s="887">
        <v>-711.48</v>
      </c>
      <c r="J4644" s="771">
        <f t="shared" si="265"/>
        <v>2964.5</v>
      </c>
      <c r="K4644" s="887">
        <v>2253.02</v>
      </c>
      <c r="L4644" s="772">
        <f t="shared" si="266"/>
        <v>2727.1299999999997</v>
      </c>
    </row>
    <row r="4645" spans="2:12" ht="15.75" x14ac:dyDescent="0.25">
      <c r="B4645" s="893" t="s">
        <v>308</v>
      </c>
      <c r="C4645" s="892" t="s">
        <v>1441</v>
      </c>
      <c r="D4645" s="891">
        <v>43069</v>
      </c>
      <c r="E4645" s="890">
        <v>4980.1499999999996</v>
      </c>
      <c r="F4645" s="889"/>
      <c r="G4645" s="888">
        <v>7</v>
      </c>
      <c r="H4645" s="887">
        <f t="shared" si="264"/>
        <v>4</v>
      </c>
      <c r="I4645" s="887">
        <v>-711.48</v>
      </c>
      <c r="J4645" s="771">
        <f t="shared" si="265"/>
        <v>2964.5</v>
      </c>
      <c r="K4645" s="887">
        <v>2253.02</v>
      </c>
      <c r="L4645" s="772">
        <f t="shared" si="266"/>
        <v>2727.1299999999997</v>
      </c>
    </row>
    <row r="4646" spans="2:12" ht="15.75" x14ac:dyDescent="0.25">
      <c r="B4646" s="893" t="s">
        <v>308</v>
      </c>
      <c r="C4646" s="892" t="s">
        <v>1442</v>
      </c>
      <c r="D4646" s="891">
        <v>43082</v>
      </c>
      <c r="E4646" s="890">
        <v>5185.62</v>
      </c>
      <c r="F4646" s="889"/>
      <c r="G4646" s="888">
        <v>7</v>
      </c>
      <c r="H4646" s="887">
        <f t="shared" si="264"/>
        <v>4</v>
      </c>
      <c r="I4646" s="887">
        <v>-740.76</v>
      </c>
      <c r="J4646" s="771">
        <f t="shared" si="265"/>
        <v>3024.83</v>
      </c>
      <c r="K4646" s="887">
        <v>2284.0700000000002</v>
      </c>
      <c r="L4646" s="772">
        <f t="shared" si="266"/>
        <v>2901.5499999999997</v>
      </c>
    </row>
    <row r="4647" spans="2:12" ht="15.75" x14ac:dyDescent="0.25">
      <c r="B4647" s="893" t="s">
        <v>308</v>
      </c>
      <c r="C4647" s="892" t="s">
        <v>1443</v>
      </c>
      <c r="D4647" s="891">
        <v>43082</v>
      </c>
      <c r="E4647" s="890">
        <v>5511.33</v>
      </c>
      <c r="F4647" s="889"/>
      <c r="G4647" s="888">
        <v>7</v>
      </c>
      <c r="H4647" s="887">
        <f t="shared" si="264"/>
        <v>4</v>
      </c>
      <c r="I4647" s="887">
        <v>-787.31999999999994</v>
      </c>
      <c r="J4647" s="771">
        <f t="shared" si="265"/>
        <v>3214.8900000000003</v>
      </c>
      <c r="K4647" s="887">
        <v>2427.5700000000002</v>
      </c>
      <c r="L4647" s="772">
        <f t="shared" si="266"/>
        <v>3083.7599999999998</v>
      </c>
    </row>
    <row r="4648" spans="2:12" ht="15.75" x14ac:dyDescent="0.25">
      <c r="B4648" s="893" t="s">
        <v>308</v>
      </c>
      <c r="C4648" s="892" t="s">
        <v>1444</v>
      </c>
      <c r="D4648" s="891">
        <v>42947</v>
      </c>
      <c r="E4648" s="890">
        <v>5644.18</v>
      </c>
      <c r="F4648" s="889"/>
      <c r="G4648" s="888">
        <v>7</v>
      </c>
      <c r="H4648" s="887">
        <f t="shared" si="264"/>
        <v>4</v>
      </c>
      <c r="I4648" s="887">
        <v>-806.28</v>
      </c>
      <c r="J4648" s="771">
        <f t="shared" si="265"/>
        <v>3561.0699999999997</v>
      </c>
      <c r="K4648" s="887">
        <v>2754.79</v>
      </c>
      <c r="L4648" s="772">
        <f t="shared" si="266"/>
        <v>2889.3900000000003</v>
      </c>
    </row>
    <row r="4649" spans="2:12" ht="15.75" x14ac:dyDescent="0.25">
      <c r="B4649" s="893" t="s">
        <v>308</v>
      </c>
      <c r="C4649" s="892" t="s">
        <v>1445</v>
      </c>
      <c r="D4649" s="891">
        <v>42855</v>
      </c>
      <c r="E4649" s="890">
        <v>11292.77</v>
      </c>
      <c r="F4649" s="889"/>
      <c r="G4649" s="888">
        <v>7</v>
      </c>
      <c r="H4649" s="887">
        <f t="shared" si="264"/>
        <v>4</v>
      </c>
      <c r="I4649" s="887">
        <v>-1613.28</v>
      </c>
      <c r="J4649" s="771">
        <f t="shared" si="265"/>
        <v>7394.2</v>
      </c>
      <c r="K4649" s="887">
        <v>5780.92</v>
      </c>
      <c r="L4649" s="772">
        <f t="shared" si="266"/>
        <v>5511.85</v>
      </c>
    </row>
    <row r="4650" spans="2:12" ht="15.75" x14ac:dyDescent="0.25">
      <c r="B4650" s="893" t="e">
        <v>#N/A</v>
      </c>
      <c r="C4650" s="892" t="s">
        <v>1435</v>
      </c>
      <c r="D4650" s="891">
        <v>43130</v>
      </c>
      <c r="E4650" s="890">
        <v>3.15</v>
      </c>
      <c r="F4650" s="889"/>
      <c r="G4650" s="888">
        <v>7</v>
      </c>
      <c r="H4650" s="887">
        <f t="shared" si="264"/>
        <v>3</v>
      </c>
      <c r="I4650" s="887">
        <v>-0.48</v>
      </c>
      <c r="J4650" s="771">
        <f t="shared" si="265"/>
        <v>1.8</v>
      </c>
      <c r="K4650" s="887">
        <v>1.32</v>
      </c>
      <c r="L4650" s="772">
        <f t="shared" si="266"/>
        <v>1.8299999999999998</v>
      </c>
    </row>
    <row r="4651" spans="2:12" ht="15.75" x14ac:dyDescent="0.25">
      <c r="B4651" s="893" t="e">
        <v>#N/A</v>
      </c>
      <c r="C4651" s="892" t="s">
        <v>1440</v>
      </c>
      <c r="D4651" s="891">
        <v>43130</v>
      </c>
      <c r="E4651" s="890">
        <v>13.34</v>
      </c>
      <c r="F4651" s="889"/>
      <c r="G4651" s="888">
        <v>7</v>
      </c>
      <c r="H4651" s="887">
        <f t="shared" si="264"/>
        <v>3</v>
      </c>
      <c r="I4651" s="887">
        <v>-1.92</v>
      </c>
      <c r="J4651" s="771">
        <f t="shared" si="265"/>
        <v>7.2</v>
      </c>
      <c r="K4651" s="887">
        <v>5.28</v>
      </c>
      <c r="L4651" s="772">
        <f t="shared" si="266"/>
        <v>8.0599999999999987</v>
      </c>
    </row>
    <row r="4652" spans="2:12" ht="15.75" x14ac:dyDescent="0.25">
      <c r="B4652" s="893" t="s">
        <v>308</v>
      </c>
      <c r="C4652" s="892" t="s">
        <v>1446</v>
      </c>
      <c r="D4652" s="891">
        <v>43671</v>
      </c>
      <c r="E4652" s="890">
        <v>2160</v>
      </c>
      <c r="F4652" s="889"/>
      <c r="G4652" s="888">
        <v>10</v>
      </c>
      <c r="H4652" s="887">
        <f t="shared" si="264"/>
        <v>2</v>
      </c>
      <c r="I4652" s="887">
        <v>-216</v>
      </c>
      <c r="J4652" s="771">
        <f t="shared" si="265"/>
        <v>414</v>
      </c>
      <c r="K4652" s="887">
        <v>198</v>
      </c>
      <c r="L4652" s="772">
        <f t="shared" si="266"/>
        <v>1962</v>
      </c>
    </row>
    <row r="4653" spans="2:12" ht="15.75" x14ac:dyDescent="0.25">
      <c r="B4653" s="893" t="s">
        <v>308</v>
      </c>
      <c r="C4653" s="892" t="s">
        <v>1447</v>
      </c>
      <c r="D4653" s="891">
        <v>43717</v>
      </c>
      <c r="E4653" s="890">
        <v>7436.6</v>
      </c>
      <c r="F4653" s="889"/>
      <c r="G4653" s="888">
        <v>10</v>
      </c>
      <c r="H4653" s="887">
        <f t="shared" si="264"/>
        <v>2</v>
      </c>
      <c r="I4653" s="887">
        <v>-743.64</v>
      </c>
      <c r="J4653" s="771">
        <f t="shared" si="265"/>
        <v>1673.19</v>
      </c>
      <c r="K4653" s="887">
        <v>929.55</v>
      </c>
      <c r="L4653" s="772">
        <f t="shared" si="266"/>
        <v>6507.05</v>
      </c>
    </row>
    <row r="4654" spans="2:12" ht="15.75" x14ac:dyDescent="0.25">
      <c r="B4654" s="893" t="s">
        <v>308</v>
      </c>
      <c r="C4654" s="892" t="s">
        <v>1447</v>
      </c>
      <c r="D4654" s="891">
        <v>43576</v>
      </c>
      <c r="E4654" s="890">
        <v>11200</v>
      </c>
      <c r="F4654" s="889"/>
      <c r="G4654" s="888">
        <v>10</v>
      </c>
      <c r="H4654" s="887">
        <f t="shared" si="264"/>
        <v>2</v>
      </c>
      <c r="I4654" s="887">
        <v>-1119.96</v>
      </c>
      <c r="J4654" s="771">
        <f t="shared" si="265"/>
        <v>2893.23</v>
      </c>
      <c r="K4654" s="887">
        <v>1773.27</v>
      </c>
      <c r="L4654" s="772">
        <f t="shared" si="266"/>
        <v>9426.73</v>
      </c>
    </row>
    <row r="4655" spans="2:12" ht="15.75" x14ac:dyDescent="0.25">
      <c r="B4655" s="893" t="s">
        <v>308</v>
      </c>
      <c r="C4655" s="892" t="s">
        <v>1448</v>
      </c>
      <c r="D4655" s="891">
        <v>43228</v>
      </c>
      <c r="E4655" s="890">
        <v>24250</v>
      </c>
      <c r="F4655" s="889"/>
      <c r="G4655" s="888">
        <v>10</v>
      </c>
      <c r="H4655" s="887">
        <f t="shared" si="264"/>
        <v>3</v>
      </c>
      <c r="I4655" s="887">
        <v>-2440.3200000000002</v>
      </c>
      <c r="J4655" s="771">
        <f t="shared" si="265"/>
        <v>8795</v>
      </c>
      <c r="K4655" s="887">
        <v>6354.68</v>
      </c>
      <c r="L4655" s="772">
        <f t="shared" si="266"/>
        <v>17895.32</v>
      </c>
    </row>
    <row r="4656" spans="2:12" ht="15.75" x14ac:dyDescent="0.25">
      <c r="B4656" s="893" t="s">
        <v>308</v>
      </c>
      <c r="C4656" s="892" t="s">
        <v>1449</v>
      </c>
      <c r="D4656" s="891">
        <v>43069</v>
      </c>
      <c r="E4656" s="890">
        <v>82152.2</v>
      </c>
      <c r="F4656" s="889"/>
      <c r="G4656" s="888">
        <v>10</v>
      </c>
      <c r="H4656" s="887">
        <f t="shared" si="264"/>
        <v>4</v>
      </c>
      <c r="I4656" s="887">
        <v>-8409.6</v>
      </c>
      <c r="J4656" s="771">
        <f t="shared" si="265"/>
        <v>30292.590000000004</v>
      </c>
      <c r="K4656" s="887">
        <v>21882.99</v>
      </c>
      <c r="L4656" s="772">
        <f t="shared" si="266"/>
        <v>60269.209999999992</v>
      </c>
    </row>
    <row r="4657" spans="2:12" ht="15.75" x14ac:dyDescent="0.25">
      <c r="B4657" s="893" t="s">
        <v>308</v>
      </c>
      <c r="C4657" s="892" t="s">
        <v>1450</v>
      </c>
      <c r="D4657" s="891">
        <v>43788</v>
      </c>
      <c r="E4657" s="890">
        <v>126015.22</v>
      </c>
      <c r="F4657" s="889"/>
      <c r="G4657" s="888">
        <v>10</v>
      </c>
      <c r="H4657" s="887">
        <f t="shared" si="264"/>
        <v>2</v>
      </c>
      <c r="I4657" s="887">
        <v>-12601.560000000001</v>
      </c>
      <c r="J4657" s="771">
        <f t="shared" si="265"/>
        <v>26253.25</v>
      </c>
      <c r="K4657" s="887">
        <v>13651.69</v>
      </c>
      <c r="L4657" s="772">
        <f t="shared" si="266"/>
        <v>112363.53</v>
      </c>
    </row>
    <row r="4658" spans="2:12" ht="15.75" x14ac:dyDescent="0.25">
      <c r="B4658" s="893" t="s">
        <v>308</v>
      </c>
      <c r="C4658" s="892" t="s">
        <v>1451</v>
      </c>
      <c r="D4658" s="891">
        <v>43437</v>
      </c>
      <c r="E4658" s="890">
        <v>539124.09</v>
      </c>
      <c r="F4658" s="889"/>
      <c r="G4658" s="888">
        <v>10</v>
      </c>
      <c r="H4658" s="887">
        <f t="shared" si="264"/>
        <v>3</v>
      </c>
      <c r="I4658" s="887">
        <v>-53917.919999999998</v>
      </c>
      <c r="J4658" s="771">
        <f t="shared" si="265"/>
        <v>166192.09999999998</v>
      </c>
      <c r="K4658" s="887">
        <v>112274.18</v>
      </c>
      <c r="L4658" s="772">
        <f t="shared" si="266"/>
        <v>426849.91</v>
      </c>
    </row>
    <row r="4659" spans="2:12" ht="15.75" x14ac:dyDescent="0.25">
      <c r="B4659" s="893" t="e">
        <v>#N/A</v>
      </c>
      <c r="C4659" s="892" t="s">
        <v>1449</v>
      </c>
      <c r="D4659" s="891">
        <v>43069</v>
      </c>
      <c r="E4659" s="890">
        <v>168.54</v>
      </c>
      <c r="F4659" s="889"/>
      <c r="G4659" s="888">
        <v>40</v>
      </c>
      <c r="H4659" s="887">
        <f t="shared" si="264"/>
        <v>4</v>
      </c>
      <c r="I4659" s="887">
        <v>-4.2</v>
      </c>
      <c r="J4659" s="771">
        <f t="shared" si="265"/>
        <v>16.100000000000001</v>
      </c>
      <c r="K4659" s="887">
        <v>11.9</v>
      </c>
      <c r="L4659" s="772">
        <f t="shared" si="266"/>
        <v>156.63999999999999</v>
      </c>
    </row>
    <row r="4660" spans="2:12" ht="15.75" x14ac:dyDescent="0.25">
      <c r="B4660" s="893" t="e">
        <v>#N/A</v>
      </c>
      <c r="C4660" s="892" t="s">
        <v>1451</v>
      </c>
      <c r="D4660" s="891">
        <v>43437</v>
      </c>
      <c r="E4660" s="890">
        <v>11092.88</v>
      </c>
      <c r="F4660" s="889"/>
      <c r="G4660" s="888">
        <v>10</v>
      </c>
      <c r="H4660" s="887">
        <f t="shared" si="264"/>
        <v>3</v>
      </c>
      <c r="I4660" s="887">
        <v>-1109.28</v>
      </c>
      <c r="J4660" s="771">
        <f t="shared" si="265"/>
        <v>3420.2799999999997</v>
      </c>
      <c r="K4660" s="887">
        <v>2311</v>
      </c>
      <c r="L4660" s="772">
        <f t="shared" si="266"/>
        <v>8781.8799999999992</v>
      </c>
    </row>
    <row r="4661" spans="2:12" ht="15.75" x14ac:dyDescent="0.25">
      <c r="B4661" s="893" t="e">
        <v>#N/A</v>
      </c>
      <c r="C4661" s="892" t="s">
        <v>1450</v>
      </c>
      <c r="D4661" s="891">
        <v>43788</v>
      </c>
      <c r="E4661" s="890">
        <v>1947.05</v>
      </c>
      <c r="F4661" s="889"/>
      <c r="G4661" s="888">
        <v>10</v>
      </c>
      <c r="H4661" s="887">
        <f t="shared" si="264"/>
        <v>2</v>
      </c>
      <c r="I4661" s="887">
        <v>-194.76</v>
      </c>
      <c r="J4661" s="771">
        <f t="shared" si="265"/>
        <v>405.74</v>
      </c>
      <c r="K4661" s="887">
        <v>210.98</v>
      </c>
      <c r="L4661" s="772">
        <f t="shared" si="266"/>
        <v>1736.07</v>
      </c>
    </row>
    <row r="4662" spans="2:12" ht="15.75" x14ac:dyDescent="0.25">
      <c r="B4662" s="893" t="e">
        <v>#N/A</v>
      </c>
      <c r="C4662" s="892" t="s">
        <v>1447</v>
      </c>
      <c r="D4662" s="891">
        <v>43717</v>
      </c>
      <c r="E4662" s="890">
        <v>148.26</v>
      </c>
      <c r="F4662" s="889"/>
      <c r="G4662" s="888">
        <v>10</v>
      </c>
      <c r="H4662" s="887">
        <f t="shared" si="264"/>
        <v>2</v>
      </c>
      <c r="I4662" s="887">
        <v>-14.76</v>
      </c>
      <c r="J4662" s="771">
        <f t="shared" si="265"/>
        <v>33.339999999999996</v>
      </c>
      <c r="K4662" s="887">
        <v>18.579999999999998</v>
      </c>
      <c r="L4662" s="772">
        <f t="shared" si="266"/>
        <v>129.68</v>
      </c>
    </row>
    <row r="4663" spans="2:12" ht="15.75" x14ac:dyDescent="0.25">
      <c r="B4663" s="893" t="s">
        <v>316</v>
      </c>
      <c r="C4663" s="892" t="s">
        <v>555</v>
      </c>
      <c r="D4663" s="891">
        <v>40482</v>
      </c>
      <c r="E4663" s="890">
        <v>45198.66</v>
      </c>
      <c r="F4663" s="889"/>
      <c r="G4663" s="888">
        <v>7</v>
      </c>
      <c r="H4663" s="887">
        <f t="shared" si="264"/>
        <v>7</v>
      </c>
      <c r="I4663" s="887">
        <v>0</v>
      </c>
      <c r="J4663" s="771">
        <f t="shared" si="265"/>
        <v>40678.79</v>
      </c>
      <c r="K4663" s="887">
        <v>40678.79</v>
      </c>
      <c r="L4663" s="772">
        <f t="shared" si="266"/>
        <v>4519.8700000000026</v>
      </c>
    </row>
    <row r="4664" spans="2:12" ht="15.75" x14ac:dyDescent="0.25">
      <c r="B4664" s="893" t="s">
        <v>316</v>
      </c>
      <c r="C4664" s="892" t="s">
        <v>1452</v>
      </c>
      <c r="D4664" s="891">
        <v>42794</v>
      </c>
      <c r="E4664" s="890">
        <v>47090.96</v>
      </c>
      <c r="F4664" s="889"/>
      <c r="G4664" s="888">
        <v>7</v>
      </c>
      <c r="H4664" s="887">
        <f t="shared" si="264"/>
        <v>4</v>
      </c>
      <c r="I4664" s="887">
        <v>-6061.08</v>
      </c>
      <c r="J4664" s="771">
        <f t="shared" si="265"/>
        <v>28239.199999999997</v>
      </c>
      <c r="K4664" s="887">
        <v>22178.12</v>
      </c>
      <c r="L4664" s="772">
        <f t="shared" si="266"/>
        <v>24912.84</v>
      </c>
    </row>
    <row r="4665" spans="2:12" ht="15.75" x14ac:dyDescent="0.25">
      <c r="B4665" s="893" t="s">
        <v>316</v>
      </c>
      <c r="C4665" s="892" t="s">
        <v>1453</v>
      </c>
      <c r="D4665" s="891">
        <v>42521</v>
      </c>
      <c r="E4665" s="890">
        <v>47197.11</v>
      </c>
      <c r="F4665" s="889"/>
      <c r="G4665" s="888">
        <v>7</v>
      </c>
      <c r="H4665" s="887">
        <f t="shared" si="264"/>
        <v>5</v>
      </c>
      <c r="I4665" s="887">
        <v>-6025.68</v>
      </c>
      <c r="J4665" s="771">
        <f t="shared" si="265"/>
        <v>33940.959999999999</v>
      </c>
      <c r="K4665" s="887">
        <v>27915.279999999999</v>
      </c>
      <c r="L4665" s="772">
        <f t="shared" si="266"/>
        <v>19281.830000000002</v>
      </c>
    </row>
    <row r="4666" spans="2:12" ht="15.75" x14ac:dyDescent="0.25">
      <c r="B4666" s="893" t="s">
        <v>316</v>
      </c>
      <c r="C4666" s="892" t="s">
        <v>1454</v>
      </c>
      <c r="D4666" s="891">
        <v>43810</v>
      </c>
      <c r="E4666" s="890">
        <v>51302.55</v>
      </c>
      <c r="F4666" s="889"/>
      <c r="G4666" s="888">
        <v>7</v>
      </c>
      <c r="H4666" s="887">
        <f t="shared" si="264"/>
        <v>2</v>
      </c>
      <c r="I4666" s="887">
        <v>-6663.9600000000009</v>
      </c>
      <c r="J4666" s="771">
        <f t="shared" si="265"/>
        <v>13408.100000000002</v>
      </c>
      <c r="K4666" s="887">
        <v>6744.14</v>
      </c>
      <c r="L4666" s="772">
        <f t="shared" si="266"/>
        <v>44558.41</v>
      </c>
    </row>
    <row r="4667" spans="2:12" ht="15.75" x14ac:dyDescent="0.25">
      <c r="B4667" s="893" t="s">
        <v>316</v>
      </c>
      <c r="C4667" s="892" t="s">
        <v>1455</v>
      </c>
      <c r="D4667" s="891">
        <v>42947</v>
      </c>
      <c r="E4667" s="890">
        <v>49045.32</v>
      </c>
      <c r="F4667" s="889"/>
      <c r="G4667" s="888">
        <v>7</v>
      </c>
      <c r="H4667" s="887">
        <f t="shared" si="264"/>
        <v>4</v>
      </c>
      <c r="I4667" s="887">
        <v>-6282.7200000000012</v>
      </c>
      <c r="J4667" s="771">
        <f t="shared" si="265"/>
        <v>27910.350000000002</v>
      </c>
      <c r="K4667" s="887">
        <v>21627.63</v>
      </c>
      <c r="L4667" s="772">
        <f t="shared" si="266"/>
        <v>27417.69</v>
      </c>
    </row>
    <row r="4668" spans="2:12" ht="15.75" x14ac:dyDescent="0.25">
      <c r="B4668" s="893" t="s">
        <v>316</v>
      </c>
      <c r="C4668" s="892" t="s">
        <v>1456</v>
      </c>
      <c r="D4668" s="891">
        <v>43810</v>
      </c>
      <c r="E4668" s="890">
        <v>49115.54</v>
      </c>
      <c r="F4668" s="889"/>
      <c r="G4668" s="888">
        <v>7</v>
      </c>
      <c r="H4668" s="887">
        <f t="shared" si="264"/>
        <v>2</v>
      </c>
      <c r="I4668" s="887">
        <v>-6331.2000000000007</v>
      </c>
      <c r="J4668" s="771">
        <f t="shared" si="265"/>
        <v>13075.53</v>
      </c>
      <c r="K4668" s="887">
        <v>6744.33</v>
      </c>
      <c r="L4668" s="772">
        <f t="shared" si="266"/>
        <v>42371.21</v>
      </c>
    </row>
    <row r="4669" spans="2:12" ht="15.75" x14ac:dyDescent="0.25">
      <c r="B4669" s="893" t="s">
        <v>316</v>
      </c>
      <c r="C4669" s="892" t="s">
        <v>1457</v>
      </c>
      <c r="D4669" s="891">
        <v>42947</v>
      </c>
      <c r="E4669" s="890">
        <v>51166.44</v>
      </c>
      <c r="F4669" s="889"/>
      <c r="G4669" s="888">
        <v>7</v>
      </c>
      <c r="H4669" s="887">
        <f t="shared" si="264"/>
        <v>4</v>
      </c>
      <c r="I4669" s="887">
        <v>-6554.52</v>
      </c>
      <c r="J4669" s="771">
        <f t="shared" si="265"/>
        <v>29117.46</v>
      </c>
      <c r="K4669" s="887">
        <v>22562.94</v>
      </c>
      <c r="L4669" s="772">
        <f t="shared" si="266"/>
        <v>28603.500000000004</v>
      </c>
    </row>
    <row r="4670" spans="2:12" ht="15.75" x14ac:dyDescent="0.25">
      <c r="B4670" s="893" t="s">
        <v>316</v>
      </c>
      <c r="C4670" s="892" t="s">
        <v>1458</v>
      </c>
      <c r="D4670" s="891">
        <v>42947</v>
      </c>
      <c r="E4670" s="890">
        <v>51166.73</v>
      </c>
      <c r="F4670" s="889"/>
      <c r="G4670" s="888">
        <v>7</v>
      </c>
      <c r="H4670" s="887">
        <f t="shared" si="264"/>
        <v>4</v>
      </c>
      <c r="I4670" s="887">
        <v>-6554.52</v>
      </c>
      <c r="J4670" s="771">
        <f t="shared" si="265"/>
        <v>29117.63</v>
      </c>
      <c r="K4670" s="887">
        <v>22563.11</v>
      </c>
      <c r="L4670" s="772">
        <f t="shared" si="266"/>
        <v>28603.620000000003</v>
      </c>
    </row>
    <row r="4671" spans="2:12" ht="15.75" x14ac:dyDescent="0.25">
      <c r="B4671" s="893" t="s">
        <v>316</v>
      </c>
      <c r="C4671" s="892" t="s">
        <v>1459</v>
      </c>
      <c r="D4671" s="891">
        <v>42521</v>
      </c>
      <c r="E4671" s="890">
        <v>51594.15</v>
      </c>
      <c r="F4671" s="889"/>
      <c r="G4671" s="888">
        <v>7</v>
      </c>
      <c r="H4671" s="887">
        <f t="shared" si="264"/>
        <v>5</v>
      </c>
      <c r="I4671" s="887">
        <v>-5543.76</v>
      </c>
      <c r="J4671" s="771">
        <f t="shared" si="265"/>
        <v>37195.230000000003</v>
      </c>
      <c r="K4671" s="887">
        <v>31651.47</v>
      </c>
      <c r="L4671" s="772">
        <f t="shared" si="266"/>
        <v>19942.68</v>
      </c>
    </row>
    <row r="4672" spans="2:12" ht="15.75" x14ac:dyDescent="0.25">
      <c r="B4672" s="893" t="s">
        <v>316</v>
      </c>
      <c r="C4672" s="892" t="s">
        <v>1460</v>
      </c>
      <c r="D4672" s="891">
        <v>42521</v>
      </c>
      <c r="E4672" s="890">
        <v>51899.67</v>
      </c>
      <c r="F4672" s="889"/>
      <c r="G4672" s="888">
        <v>7</v>
      </c>
      <c r="H4672" s="887">
        <f t="shared" si="264"/>
        <v>5</v>
      </c>
      <c r="I4672" s="887">
        <v>-5582.76</v>
      </c>
      <c r="J4672" s="771">
        <f t="shared" si="265"/>
        <v>37405.07</v>
      </c>
      <c r="K4672" s="887">
        <v>31822.31</v>
      </c>
      <c r="L4672" s="772">
        <f t="shared" si="266"/>
        <v>20077.359999999997</v>
      </c>
    </row>
    <row r="4673" spans="2:12" ht="15.75" x14ac:dyDescent="0.25">
      <c r="B4673" s="893" t="s">
        <v>316</v>
      </c>
      <c r="C4673" s="892" t="s">
        <v>1461</v>
      </c>
      <c r="D4673" s="891">
        <v>42947</v>
      </c>
      <c r="E4673" s="890">
        <v>53265.41</v>
      </c>
      <c r="F4673" s="889"/>
      <c r="G4673" s="888">
        <v>7</v>
      </c>
      <c r="H4673" s="887">
        <f t="shared" si="264"/>
        <v>4</v>
      </c>
      <c r="I4673" s="887">
        <v>-6823.32</v>
      </c>
      <c r="J4673" s="771">
        <f t="shared" si="265"/>
        <v>30311.829999999998</v>
      </c>
      <c r="K4673" s="887">
        <v>23488.51</v>
      </c>
      <c r="L4673" s="772">
        <f t="shared" si="266"/>
        <v>29776.900000000005</v>
      </c>
    </row>
    <row r="4674" spans="2:12" ht="15.75" x14ac:dyDescent="0.25">
      <c r="B4674" s="893" t="s">
        <v>316</v>
      </c>
      <c r="C4674" s="892" t="s">
        <v>1462</v>
      </c>
      <c r="D4674" s="891">
        <v>42947</v>
      </c>
      <c r="E4674" s="890">
        <v>53265.41</v>
      </c>
      <c r="F4674" s="889"/>
      <c r="G4674" s="888">
        <v>7</v>
      </c>
      <c r="H4674" s="887">
        <f t="shared" si="264"/>
        <v>4</v>
      </c>
      <c r="I4674" s="887">
        <v>-6823.32</v>
      </c>
      <c r="J4674" s="771">
        <f t="shared" si="265"/>
        <v>30311.829999999998</v>
      </c>
      <c r="K4674" s="887">
        <v>23488.51</v>
      </c>
      <c r="L4674" s="772">
        <f t="shared" si="266"/>
        <v>29776.900000000005</v>
      </c>
    </row>
    <row r="4675" spans="2:12" ht="15.75" x14ac:dyDescent="0.25">
      <c r="B4675" s="893" t="s">
        <v>316</v>
      </c>
      <c r="C4675" s="892" t="s">
        <v>1463</v>
      </c>
      <c r="D4675" s="891">
        <v>42947</v>
      </c>
      <c r="E4675" s="890">
        <v>55262.39</v>
      </c>
      <c r="F4675" s="889"/>
      <c r="G4675" s="888">
        <v>7</v>
      </c>
      <c r="H4675" s="887">
        <f t="shared" si="264"/>
        <v>4</v>
      </c>
      <c r="I4675" s="887">
        <v>-7095.36</v>
      </c>
      <c r="J4675" s="771">
        <f t="shared" si="265"/>
        <v>31406.260000000002</v>
      </c>
      <c r="K4675" s="887">
        <v>24310.9</v>
      </c>
      <c r="L4675" s="772">
        <f t="shared" si="266"/>
        <v>30951.489999999998</v>
      </c>
    </row>
    <row r="4676" spans="2:12" ht="15.75" x14ac:dyDescent="0.25">
      <c r="B4676" s="893" t="s">
        <v>316</v>
      </c>
      <c r="C4676" s="892" t="s">
        <v>555</v>
      </c>
      <c r="D4676" s="891">
        <v>41060</v>
      </c>
      <c r="E4676" s="890">
        <v>58688.07</v>
      </c>
      <c r="F4676" s="889"/>
      <c r="G4676" s="888">
        <v>7</v>
      </c>
      <c r="H4676" s="887">
        <f t="shared" si="264"/>
        <v>7</v>
      </c>
      <c r="I4676" s="887">
        <v>0</v>
      </c>
      <c r="J4676" s="771">
        <f t="shared" si="265"/>
        <v>52819.26</v>
      </c>
      <c r="K4676" s="887">
        <v>52819.26</v>
      </c>
      <c r="L4676" s="772">
        <f t="shared" si="266"/>
        <v>5868.8099999999977</v>
      </c>
    </row>
    <row r="4677" spans="2:12" ht="15.75" x14ac:dyDescent="0.25">
      <c r="B4677" s="893" t="s">
        <v>316</v>
      </c>
      <c r="C4677" s="892" t="s">
        <v>1464</v>
      </c>
      <c r="D4677" s="891">
        <v>43810</v>
      </c>
      <c r="E4677" s="890">
        <v>59607.71</v>
      </c>
      <c r="F4677" s="889"/>
      <c r="G4677" s="888">
        <v>7</v>
      </c>
      <c r="H4677" s="887">
        <f t="shared" si="264"/>
        <v>2</v>
      </c>
      <c r="I4677" s="887">
        <v>-7674.9600000000009</v>
      </c>
      <c r="J4677" s="771">
        <f t="shared" si="265"/>
        <v>15911.77</v>
      </c>
      <c r="K4677" s="887">
        <v>8236.81</v>
      </c>
      <c r="L4677" s="772">
        <f t="shared" si="266"/>
        <v>51370.9</v>
      </c>
    </row>
    <row r="4678" spans="2:12" ht="15.75" x14ac:dyDescent="0.25">
      <c r="B4678" s="893" t="s">
        <v>316</v>
      </c>
      <c r="C4678" s="892" t="s">
        <v>1465</v>
      </c>
      <c r="D4678" s="891">
        <v>43292</v>
      </c>
      <c r="E4678" s="890">
        <v>60900.11</v>
      </c>
      <c r="F4678" s="889"/>
      <c r="G4678" s="888">
        <v>7</v>
      </c>
      <c r="H4678" s="887">
        <f t="shared" si="264"/>
        <v>3</v>
      </c>
      <c r="I4678" s="887">
        <v>-7811.64</v>
      </c>
      <c r="J4678" s="771">
        <f t="shared" si="265"/>
        <v>25516.18</v>
      </c>
      <c r="K4678" s="887">
        <v>17704.54</v>
      </c>
      <c r="L4678" s="772">
        <f t="shared" si="266"/>
        <v>43195.57</v>
      </c>
    </row>
    <row r="4679" spans="2:12" ht="15.75" x14ac:dyDescent="0.25">
      <c r="B4679" s="893" t="s">
        <v>316</v>
      </c>
      <c r="C4679" s="892" t="s">
        <v>1466</v>
      </c>
      <c r="D4679" s="891">
        <v>42794</v>
      </c>
      <c r="E4679" s="890">
        <v>69648.73</v>
      </c>
      <c r="F4679" s="889"/>
      <c r="G4679" s="888">
        <v>7</v>
      </c>
      <c r="H4679" s="887">
        <f t="shared" si="264"/>
        <v>4</v>
      </c>
      <c r="I4679" s="887">
        <v>-8916.119999999999</v>
      </c>
      <c r="J4679" s="771">
        <f t="shared" si="265"/>
        <v>42622.42</v>
      </c>
      <c r="K4679" s="887">
        <v>33706.300000000003</v>
      </c>
      <c r="L4679" s="772">
        <f t="shared" si="266"/>
        <v>35942.429999999993</v>
      </c>
    </row>
    <row r="4680" spans="2:12" ht="15.75" x14ac:dyDescent="0.25">
      <c r="B4680" s="893" t="s">
        <v>316</v>
      </c>
      <c r="C4680" s="892" t="s">
        <v>1467</v>
      </c>
      <c r="D4680" s="891">
        <v>42794</v>
      </c>
      <c r="E4680" s="890">
        <v>69648.789999999994</v>
      </c>
      <c r="F4680" s="889"/>
      <c r="G4680" s="888">
        <v>7</v>
      </c>
      <c r="H4680" s="887">
        <f t="shared" ref="H4680:H4743" si="267">IF(E4680&lt;&gt;"",IF((TestEOY-D4680)/365&gt;G4680,G4680,ROUNDUP(((TestEOY-D4680)/365),0)),"")</f>
        <v>4</v>
      </c>
      <c r="I4680" s="887">
        <v>-8916.119999999999</v>
      </c>
      <c r="J4680" s="771">
        <f t="shared" ref="J4680:J4743" si="268">K4680-I4680</f>
        <v>42622.47</v>
      </c>
      <c r="K4680" s="887">
        <v>33706.35</v>
      </c>
      <c r="L4680" s="772">
        <f t="shared" ref="L4680:L4743" si="269">IFERROR(IF(K4680&gt;E4680,0,(+E4680-K4680))-F4680,"")</f>
        <v>35942.439999999995</v>
      </c>
    </row>
    <row r="4681" spans="2:12" ht="15.75" x14ac:dyDescent="0.25">
      <c r="B4681" s="893" t="s">
        <v>316</v>
      </c>
      <c r="C4681" s="892" t="s">
        <v>1468</v>
      </c>
      <c r="D4681" s="891">
        <v>43292</v>
      </c>
      <c r="E4681" s="890">
        <v>85887.16</v>
      </c>
      <c r="F4681" s="889"/>
      <c r="G4681" s="888">
        <v>7</v>
      </c>
      <c r="H4681" s="887">
        <f t="shared" si="267"/>
        <v>3</v>
      </c>
      <c r="I4681" s="887">
        <v>-11017.92</v>
      </c>
      <c r="J4681" s="771">
        <f t="shared" si="268"/>
        <v>35981.53</v>
      </c>
      <c r="K4681" s="887">
        <v>24963.61</v>
      </c>
      <c r="L4681" s="772">
        <f t="shared" si="269"/>
        <v>60923.55</v>
      </c>
    </row>
    <row r="4682" spans="2:12" ht="15.75" x14ac:dyDescent="0.25">
      <c r="B4682" s="893" t="s">
        <v>316</v>
      </c>
      <c r="C4682" s="892" t="s">
        <v>1469</v>
      </c>
      <c r="D4682" s="891">
        <v>43292</v>
      </c>
      <c r="E4682" s="890">
        <v>86554.81</v>
      </c>
      <c r="F4682" s="889"/>
      <c r="G4682" s="888">
        <v>7</v>
      </c>
      <c r="H4682" s="887">
        <f t="shared" si="267"/>
        <v>3</v>
      </c>
      <c r="I4682" s="887">
        <v>-11111.52</v>
      </c>
      <c r="J4682" s="771">
        <f t="shared" si="268"/>
        <v>36231.42</v>
      </c>
      <c r="K4682" s="887">
        <v>25119.9</v>
      </c>
      <c r="L4682" s="772">
        <f t="shared" si="269"/>
        <v>61434.909999999996</v>
      </c>
    </row>
    <row r="4683" spans="2:12" ht="15.75" x14ac:dyDescent="0.25">
      <c r="B4683" s="893" t="s">
        <v>316</v>
      </c>
      <c r="C4683" s="892" t="s">
        <v>555</v>
      </c>
      <c r="D4683" s="891">
        <v>37621</v>
      </c>
      <c r="E4683" s="890">
        <v>956.6</v>
      </c>
      <c r="F4683" s="889"/>
      <c r="G4683" s="888">
        <v>8.3333333333333329E-2</v>
      </c>
      <c r="H4683" s="887">
        <f t="shared" si="267"/>
        <v>8.3333333333333329E-2</v>
      </c>
      <c r="I4683" s="887">
        <v>0</v>
      </c>
      <c r="J4683" s="771">
        <f t="shared" si="268"/>
        <v>956.6</v>
      </c>
      <c r="K4683" s="887">
        <v>956.6</v>
      </c>
      <c r="L4683" s="772">
        <f t="shared" si="269"/>
        <v>0</v>
      </c>
    </row>
    <row r="4684" spans="2:12" ht="15.75" x14ac:dyDescent="0.25">
      <c r="B4684" s="893" t="s">
        <v>316</v>
      </c>
      <c r="C4684" s="892" t="s">
        <v>1470</v>
      </c>
      <c r="D4684" s="891">
        <v>43388</v>
      </c>
      <c r="E4684" s="890">
        <v>1380.85</v>
      </c>
      <c r="F4684" s="889"/>
      <c r="G4684" s="888">
        <v>7</v>
      </c>
      <c r="H4684" s="887">
        <f t="shared" si="267"/>
        <v>3</v>
      </c>
      <c r="I4684" s="887">
        <v>-177.12</v>
      </c>
      <c r="J4684" s="771">
        <f t="shared" si="268"/>
        <v>548.79999999999995</v>
      </c>
      <c r="K4684" s="887">
        <v>371.68</v>
      </c>
      <c r="L4684" s="772">
        <f t="shared" si="269"/>
        <v>1009.1699999999998</v>
      </c>
    </row>
    <row r="4685" spans="2:12" ht="15.75" x14ac:dyDescent="0.25">
      <c r="B4685" s="893" t="s">
        <v>316</v>
      </c>
      <c r="C4685" s="892" t="s">
        <v>555</v>
      </c>
      <c r="D4685" s="891">
        <v>39082</v>
      </c>
      <c r="E4685" s="890">
        <v>1959.05</v>
      </c>
      <c r="F4685" s="889"/>
      <c r="G4685" s="888">
        <v>7</v>
      </c>
      <c r="H4685" s="887">
        <f t="shared" si="267"/>
        <v>7</v>
      </c>
      <c r="I4685" s="887">
        <v>0.12</v>
      </c>
      <c r="J4685" s="771">
        <f t="shared" si="268"/>
        <v>1763.0200000000002</v>
      </c>
      <c r="K4685" s="887">
        <v>1763.14</v>
      </c>
      <c r="L4685" s="772">
        <f t="shared" si="269"/>
        <v>195.90999999999985</v>
      </c>
    </row>
    <row r="4686" spans="2:12" ht="15.75" x14ac:dyDescent="0.25">
      <c r="B4686" s="893" t="s">
        <v>316</v>
      </c>
      <c r="C4686" s="892" t="s">
        <v>1471</v>
      </c>
      <c r="D4686" s="891">
        <v>43388</v>
      </c>
      <c r="E4686" s="890">
        <v>1999.02</v>
      </c>
      <c r="F4686" s="889"/>
      <c r="G4686" s="888">
        <v>7</v>
      </c>
      <c r="H4686" s="887">
        <f t="shared" si="267"/>
        <v>3</v>
      </c>
      <c r="I4686" s="887">
        <v>-256.44</v>
      </c>
      <c r="J4686" s="771">
        <f t="shared" si="268"/>
        <v>794.56999999999994</v>
      </c>
      <c r="K4686" s="887">
        <v>538.13</v>
      </c>
      <c r="L4686" s="772">
        <f t="shared" si="269"/>
        <v>1460.8899999999999</v>
      </c>
    </row>
    <row r="4687" spans="2:12" ht="15.75" x14ac:dyDescent="0.25">
      <c r="B4687" s="893" t="s">
        <v>316</v>
      </c>
      <c r="C4687" s="892" t="s">
        <v>1472</v>
      </c>
      <c r="D4687" s="891">
        <v>43388</v>
      </c>
      <c r="E4687" s="890">
        <v>2482.65</v>
      </c>
      <c r="F4687" s="889"/>
      <c r="G4687" s="888">
        <v>7</v>
      </c>
      <c r="H4687" s="887">
        <f t="shared" si="267"/>
        <v>3</v>
      </c>
      <c r="I4687" s="887">
        <v>-318.48</v>
      </c>
      <c r="J4687" s="771">
        <f t="shared" si="268"/>
        <v>986.77</v>
      </c>
      <c r="K4687" s="887">
        <v>668.29</v>
      </c>
      <c r="L4687" s="772">
        <f t="shared" si="269"/>
        <v>1814.3600000000001</v>
      </c>
    </row>
    <row r="4688" spans="2:12" ht="15.75" x14ac:dyDescent="0.25">
      <c r="B4688" s="893" t="s">
        <v>316</v>
      </c>
      <c r="C4688" s="892" t="s">
        <v>555</v>
      </c>
      <c r="D4688" s="891">
        <v>39082</v>
      </c>
      <c r="E4688" s="890">
        <v>2489.79</v>
      </c>
      <c r="F4688" s="889"/>
      <c r="G4688" s="888">
        <v>7</v>
      </c>
      <c r="H4688" s="887">
        <f t="shared" si="267"/>
        <v>7</v>
      </c>
      <c r="I4688" s="887">
        <v>0</v>
      </c>
      <c r="J4688" s="771">
        <f t="shared" si="268"/>
        <v>2240.81</v>
      </c>
      <c r="K4688" s="887">
        <v>2240.81</v>
      </c>
      <c r="L4688" s="772">
        <f t="shared" si="269"/>
        <v>248.98000000000002</v>
      </c>
    </row>
    <row r="4689" spans="2:12" ht="15.75" x14ac:dyDescent="0.25">
      <c r="B4689" s="893" t="s">
        <v>316</v>
      </c>
      <c r="C4689" s="892" t="s">
        <v>555</v>
      </c>
      <c r="D4689" s="891">
        <v>38717</v>
      </c>
      <c r="E4689" s="890">
        <v>10792.43</v>
      </c>
      <c r="F4689" s="889"/>
      <c r="G4689" s="888">
        <v>8.3333333333333329E-2</v>
      </c>
      <c r="H4689" s="887">
        <f t="shared" si="267"/>
        <v>8.3333333333333329E-2</v>
      </c>
      <c r="I4689" s="887">
        <v>0</v>
      </c>
      <c r="J4689" s="771">
        <f t="shared" si="268"/>
        <v>10792.43</v>
      </c>
      <c r="K4689" s="887">
        <v>10792.43</v>
      </c>
      <c r="L4689" s="772">
        <f t="shared" si="269"/>
        <v>0</v>
      </c>
    </row>
    <row r="4690" spans="2:12" ht="15.75" x14ac:dyDescent="0.25">
      <c r="B4690" s="893" t="s">
        <v>316</v>
      </c>
      <c r="C4690" s="892" t="s">
        <v>1473</v>
      </c>
      <c r="D4690" s="891">
        <v>41394</v>
      </c>
      <c r="E4690" s="890">
        <v>18372.830000000002</v>
      </c>
      <c r="F4690" s="889"/>
      <c r="G4690" s="888">
        <v>7</v>
      </c>
      <c r="H4690" s="887">
        <f t="shared" si="267"/>
        <v>7</v>
      </c>
      <c r="I4690" s="887">
        <v>0</v>
      </c>
      <c r="J4690" s="771">
        <f t="shared" si="268"/>
        <v>16535.55</v>
      </c>
      <c r="K4690" s="887">
        <v>16535.55</v>
      </c>
      <c r="L4690" s="772">
        <f t="shared" si="269"/>
        <v>1837.2800000000025</v>
      </c>
    </row>
    <row r="4691" spans="2:12" ht="15.75" x14ac:dyDescent="0.25">
      <c r="B4691" s="893" t="s">
        <v>316</v>
      </c>
      <c r="C4691" s="892" t="s">
        <v>555</v>
      </c>
      <c r="D4691" s="891">
        <v>41060</v>
      </c>
      <c r="E4691" s="890">
        <v>20190.32</v>
      </c>
      <c r="F4691" s="889"/>
      <c r="G4691" s="888">
        <v>5</v>
      </c>
      <c r="H4691" s="887">
        <f t="shared" si="267"/>
        <v>5</v>
      </c>
      <c r="I4691" s="887">
        <v>0</v>
      </c>
      <c r="J4691" s="771">
        <f t="shared" si="268"/>
        <v>18171.29</v>
      </c>
      <c r="K4691" s="887">
        <v>18171.29</v>
      </c>
      <c r="L4691" s="772">
        <f t="shared" si="269"/>
        <v>2019.0299999999988</v>
      </c>
    </row>
    <row r="4692" spans="2:12" ht="15.75" x14ac:dyDescent="0.25">
      <c r="B4692" s="893" t="s">
        <v>316</v>
      </c>
      <c r="C4692" s="892" t="s">
        <v>555</v>
      </c>
      <c r="D4692" s="891">
        <v>38352</v>
      </c>
      <c r="E4692" s="890">
        <v>21587.95</v>
      </c>
      <c r="F4692" s="889"/>
      <c r="G4692" s="888">
        <v>8.3333333333333329E-2</v>
      </c>
      <c r="H4692" s="887">
        <f t="shared" si="267"/>
        <v>8.3333333333333329E-2</v>
      </c>
      <c r="I4692" s="887">
        <v>0</v>
      </c>
      <c r="J4692" s="771">
        <f t="shared" si="268"/>
        <v>21587.95</v>
      </c>
      <c r="K4692" s="887">
        <v>21587.95</v>
      </c>
      <c r="L4692" s="772">
        <f t="shared" si="269"/>
        <v>0</v>
      </c>
    </row>
    <row r="4693" spans="2:12" ht="15.75" x14ac:dyDescent="0.25">
      <c r="B4693" s="893" t="s">
        <v>316</v>
      </c>
      <c r="C4693" s="892" t="s">
        <v>555</v>
      </c>
      <c r="D4693" s="891">
        <v>36891</v>
      </c>
      <c r="E4693" s="890">
        <v>23873.439999999999</v>
      </c>
      <c r="F4693" s="889"/>
      <c r="G4693" s="888">
        <v>8.3333333333333329E-2</v>
      </c>
      <c r="H4693" s="887">
        <f t="shared" si="267"/>
        <v>8.3333333333333329E-2</v>
      </c>
      <c r="I4693" s="887">
        <v>0</v>
      </c>
      <c r="J4693" s="771">
        <f t="shared" si="268"/>
        <v>23873.439999999999</v>
      </c>
      <c r="K4693" s="887">
        <v>23873.439999999999</v>
      </c>
      <c r="L4693" s="772">
        <f t="shared" si="269"/>
        <v>0</v>
      </c>
    </row>
    <row r="4694" spans="2:12" ht="15.75" x14ac:dyDescent="0.25">
      <c r="B4694" s="893" t="s">
        <v>316</v>
      </c>
      <c r="C4694" s="892" t="s">
        <v>555</v>
      </c>
      <c r="D4694" s="891">
        <v>40421</v>
      </c>
      <c r="E4694" s="890">
        <v>24105.599999999999</v>
      </c>
      <c r="F4694" s="889"/>
      <c r="G4694" s="888">
        <v>7</v>
      </c>
      <c r="H4694" s="887">
        <f t="shared" si="267"/>
        <v>7</v>
      </c>
      <c r="I4694" s="887">
        <v>0</v>
      </c>
      <c r="J4694" s="771">
        <f t="shared" si="268"/>
        <v>21695.040000000001</v>
      </c>
      <c r="K4694" s="887">
        <v>21695.040000000001</v>
      </c>
      <c r="L4694" s="772">
        <f t="shared" si="269"/>
        <v>2410.5599999999977</v>
      </c>
    </row>
    <row r="4695" spans="2:12" ht="15.75" x14ac:dyDescent="0.25">
      <c r="B4695" s="893" t="s">
        <v>316</v>
      </c>
      <c r="C4695" s="892" t="s">
        <v>1474</v>
      </c>
      <c r="D4695" s="891">
        <v>42094</v>
      </c>
      <c r="E4695" s="890">
        <v>24425.52</v>
      </c>
      <c r="F4695" s="889"/>
      <c r="G4695" s="888">
        <v>7</v>
      </c>
      <c r="H4695" s="887">
        <f t="shared" si="267"/>
        <v>6</v>
      </c>
      <c r="I4695" s="887">
        <v>-3087.3600000000006</v>
      </c>
      <c r="J4695" s="771">
        <f t="shared" si="268"/>
        <v>20953.850000000002</v>
      </c>
      <c r="K4695" s="887">
        <v>17866.490000000002</v>
      </c>
      <c r="L4695" s="772">
        <f t="shared" si="269"/>
        <v>6559.0299999999988</v>
      </c>
    </row>
    <row r="4696" spans="2:12" ht="15.75" x14ac:dyDescent="0.25">
      <c r="B4696" s="893" t="s">
        <v>316</v>
      </c>
      <c r="C4696" s="892" t="s">
        <v>555</v>
      </c>
      <c r="D4696" s="891">
        <v>40755</v>
      </c>
      <c r="E4696" s="890">
        <v>26179.68</v>
      </c>
      <c r="F4696" s="889"/>
      <c r="G4696" s="888">
        <v>7</v>
      </c>
      <c r="H4696" s="887">
        <f t="shared" si="267"/>
        <v>7</v>
      </c>
      <c r="I4696" s="887">
        <v>0</v>
      </c>
      <c r="J4696" s="771">
        <f t="shared" si="268"/>
        <v>23561.71</v>
      </c>
      <c r="K4696" s="887">
        <v>23561.71</v>
      </c>
      <c r="L4696" s="772">
        <f t="shared" si="269"/>
        <v>2617.9700000000012</v>
      </c>
    </row>
    <row r="4697" spans="2:12" ht="15.75" x14ac:dyDescent="0.25">
      <c r="B4697" s="893" t="s">
        <v>316</v>
      </c>
      <c r="C4697" s="892" t="s">
        <v>1475</v>
      </c>
      <c r="D4697" s="891">
        <v>42094</v>
      </c>
      <c r="E4697" s="890">
        <v>26937.23</v>
      </c>
      <c r="F4697" s="889"/>
      <c r="G4697" s="888">
        <v>7</v>
      </c>
      <c r="H4697" s="887">
        <f t="shared" si="267"/>
        <v>6</v>
      </c>
      <c r="I4697" s="887">
        <v>-3404.76</v>
      </c>
      <c r="J4697" s="771">
        <f t="shared" si="268"/>
        <v>23108.510000000002</v>
      </c>
      <c r="K4697" s="887">
        <v>19703.75</v>
      </c>
      <c r="L4697" s="772">
        <f t="shared" si="269"/>
        <v>7233.48</v>
      </c>
    </row>
    <row r="4698" spans="2:12" ht="15.75" x14ac:dyDescent="0.25">
      <c r="B4698" s="893" t="s">
        <v>316</v>
      </c>
      <c r="C4698" s="892" t="s">
        <v>1476</v>
      </c>
      <c r="D4698" s="891">
        <v>42490</v>
      </c>
      <c r="E4698" s="890">
        <v>27117.14</v>
      </c>
      <c r="F4698" s="889"/>
      <c r="G4698" s="888">
        <v>7</v>
      </c>
      <c r="H4698" s="887">
        <f t="shared" si="267"/>
        <v>5</v>
      </c>
      <c r="I4698" s="887">
        <v>-3462.12</v>
      </c>
      <c r="J4698" s="771">
        <f t="shared" si="268"/>
        <v>19500.900000000001</v>
      </c>
      <c r="K4698" s="887">
        <v>16038.78</v>
      </c>
      <c r="L4698" s="772">
        <f t="shared" si="269"/>
        <v>11078.359999999999</v>
      </c>
    </row>
    <row r="4699" spans="2:12" ht="15.75" x14ac:dyDescent="0.25">
      <c r="B4699" s="893" t="s">
        <v>316</v>
      </c>
      <c r="C4699" s="892" t="s">
        <v>1477</v>
      </c>
      <c r="D4699" s="891">
        <v>42794</v>
      </c>
      <c r="E4699" s="890">
        <v>27839.99</v>
      </c>
      <c r="F4699" s="889"/>
      <c r="G4699" s="888">
        <v>7</v>
      </c>
      <c r="H4699" s="887">
        <f t="shared" si="267"/>
        <v>4</v>
      </c>
      <c r="I4699" s="887">
        <v>-3564</v>
      </c>
      <c r="J4699" s="771">
        <f t="shared" si="268"/>
        <v>17037.11</v>
      </c>
      <c r="K4699" s="887">
        <v>13473.11</v>
      </c>
      <c r="L4699" s="772">
        <f t="shared" si="269"/>
        <v>14366.880000000001</v>
      </c>
    </row>
    <row r="4700" spans="2:12" ht="15.75" x14ac:dyDescent="0.25">
      <c r="B4700" s="893" t="s">
        <v>316</v>
      </c>
      <c r="C4700" s="892" t="s">
        <v>555</v>
      </c>
      <c r="D4700" s="891">
        <v>38352</v>
      </c>
      <c r="E4700" s="890">
        <v>28612.05</v>
      </c>
      <c r="F4700" s="889"/>
      <c r="G4700" s="888">
        <v>8.3333333333333329E-2</v>
      </c>
      <c r="H4700" s="887">
        <f t="shared" si="267"/>
        <v>8.3333333333333329E-2</v>
      </c>
      <c r="I4700" s="887">
        <v>0</v>
      </c>
      <c r="J4700" s="771">
        <f t="shared" si="268"/>
        <v>28612.05</v>
      </c>
      <c r="K4700" s="887">
        <v>28612.05</v>
      </c>
      <c r="L4700" s="772">
        <f t="shared" si="269"/>
        <v>0</v>
      </c>
    </row>
    <row r="4701" spans="2:12" ht="15.75" x14ac:dyDescent="0.25">
      <c r="B4701" s="893" t="s">
        <v>316</v>
      </c>
      <c r="C4701" s="892" t="s">
        <v>1478</v>
      </c>
      <c r="D4701" s="891">
        <v>43292</v>
      </c>
      <c r="E4701" s="890">
        <v>29368.81</v>
      </c>
      <c r="F4701" s="889"/>
      <c r="G4701" s="888">
        <v>7</v>
      </c>
      <c r="H4701" s="887">
        <f t="shared" si="267"/>
        <v>3</v>
      </c>
      <c r="I4701" s="887">
        <v>-3767.5199999999995</v>
      </c>
      <c r="J4701" s="771">
        <f t="shared" si="268"/>
        <v>12303.8</v>
      </c>
      <c r="K4701" s="887">
        <v>8536.2800000000007</v>
      </c>
      <c r="L4701" s="772">
        <f t="shared" si="269"/>
        <v>20832.53</v>
      </c>
    </row>
    <row r="4702" spans="2:12" ht="15.75" x14ac:dyDescent="0.25">
      <c r="B4702" s="893" t="s">
        <v>316</v>
      </c>
      <c r="C4702" s="892" t="s">
        <v>1479</v>
      </c>
      <c r="D4702" s="891">
        <v>43292</v>
      </c>
      <c r="E4702" s="890">
        <v>29991.14</v>
      </c>
      <c r="F4702" s="889"/>
      <c r="G4702" s="888">
        <v>7</v>
      </c>
      <c r="H4702" s="887">
        <f t="shared" si="267"/>
        <v>3</v>
      </c>
      <c r="I4702" s="887">
        <v>-3847.32</v>
      </c>
      <c r="J4702" s="771">
        <f t="shared" si="268"/>
        <v>12564.34</v>
      </c>
      <c r="K4702" s="887">
        <v>8717.02</v>
      </c>
      <c r="L4702" s="772">
        <f t="shared" si="269"/>
        <v>21274.12</v>
      </c>
    </row>
    <row r="4703" spans="2:12" ht="15.75" x14ac:dyDescent="0.25">
      <c r="B4703" s="893" t="s">
        <v>316</v>
      </c>
      <c r="C4703" s="892" t="s">
        <v>555</v>
      </c>
      <c r="D4703" s="891">
        <v>37986</v>
      </c>
      <c r="E4703" s="890">
        <v>32030.06</v>
      </c>
      <c r="F4703" s="889"/>
      <c r="G4703" s="888">
        <v>8.3333333333333329E-2</v>
      </c>
      <c r="H4703" s="887">
        <f t="shared" si="267"/>
        <v>8.3333333333333329E-2</v>
      </c>
      <c r="I4703" s="887">
        <v>0</v>
      </c>
      <c r="J4703" s="771">
        <f t="shared" si="268"/>
        <v>32030.06</v>
      </c>
      <c r="K4703" s="887">
        <v>32030.06</v>
      </c>
      <c r="L4703" s="772">
        <f t="shared" si="269"/>
        <v>0</v>
      </c>
    </row>
    <row r="4704" spans="2:12" ht="15.75" x14ac:dyDescent="0.25">
      <c r="B4704" s="893" t="s">
        <v>316</v>
      </c>
      <c r="C4704" s="892" t="s">
        <v>1480</v>
      </c>
      <c r="D4704" s="891">
        <v>42521</v>
      </c>
      <c r="E4704" s="890">
        <v>33565.919999999998</v>
      </c>
      <c r="F4704" s="889"/>
      <c r="G4704" s="888">
        <v>7</v>
      </c>
      <c r="H4704" s="887">
        <f t="shared" si="267"/>
        <v>5</v>
      </c>
      <c r="I4704" s="887">
        <v>-4285.32</v>
      </c>
      <c r="J4704" s="771">
        <f t="shared" si="268"/>
        <v>24138.31</v>
      </c>
      <c r="K4704" s="887">
        <v>19852.990000000002</v>
      </c>
      <c r="L4704" s="772">
        <f t="shared" si="269"/>
        <v>13712.929999999997</v>
      </c>
    </row>
    <row r="4705" spans="2:12" ht="15.75" x14ac:dyDescent="0.25">
      <c r="B4705" s="893" t="s">
        <v>316</v>
      </c>
      <c r="C4705" s="892" t="s">
        <v>555</v>
      </c>
      <c r="D4705" s="891">
        <v>41060</v>
      </c>
      <c r="E4705" s="890">
        <v>34168.92</v>
      </c>
      <c r="F4705" s="889"/>
      <c r="G4705" s="888">
        <v>7</v>
      </c>
      <c r="H4705" s="887">
        <f t="shared" si="267"/>
        <v>7</v>
      </c>
      <c r="I4705" s="887">
        <v>0</v>
      </c>
      <c r="J4705" s="771">
        <f t="shared" si="268"/>
        <v>30752.03</v>
      </c>
      <c r="K4705" s="887">
        <v>30752.03</v>
      </c>
      <c r="L4705" s="772">
        <f t="shared" si="269"/>
        <v>3416.8899999999994</v>
      </c>
    </row>
    <row r="4706" spans="2:12" ht="15.75" x14ac:dyDescent="0.25">
      <c r="B4706" s="893" t="s">
        <v>316</v>
      </c>
      <c r="C4706" s="892" t="s">
        <v>1481</v>
      </c>
      <c r="D4706" s="891">
        <v>41394</v>
      </c>
      <c r="E4706" s="890">
        <v>34228.93</v>
      </c>
      <c r="F4706" s="889"/>
      <c r="G4706" s="888">
        <v>7</v>
      </c>
      <c r="H4706" s="887">
        <f t="shared" si="267"/>
        <v>7</v>
      </c>
      <c r="I4706" s="887">
        <v>0</v>
      </c>
      <c r="J4706" s="771">
        <f t="shared" si="268"/>
        <v>30806.04</v>
      </c>
      <c r="K4706" s="887">
        <v>30806.04</v>
      </c>
      <c r="L4706" s="772">
        <f t="shared" si="269"/>
        <v>3422.8899999999994</v>
      </c>
    </row>
    <row r="4707" spans="2:12" ht="15.75" x14ac:dyDescent="0.25">
      <c r="B4707" s="893" t="s">
        <v>316</v>
      </c>
      <c r="C4707" s="892" t="s">
        <v>555</v>
      </c>
      <c r="D4707" s="891">
        <v>39844</v>
      </c>
      <c r="E4707" s="890">
        <v>34333.120000000003</v>
      </c>
      <c r="F4707" s="889"/>
      <c r="G4707" s="888">
        <v>7</v>
      </c>
      <c r="H4707" s="887">
        <f t="shared" si="267"/>
        <v>7</v>
      </c>
      <c r="I4707" s="887">
        <v>0</v>
      </c>
      <c r="J4707" s="771">
        <f t="shared" si="268"/>
        <v>30899.81</v>
      </c>
      <c r="K4707" s="887">
        <v>30899.81</v>
      </c>
      <c r="L4707" s="772">
        <f t="shared" si="269"/>
        <v>3433.3100000000013</v>
      </c>
    </row>
    <row r="4708" spans="2:12" ht="15.75" x14ac:dyDescent="0.25">
      <c r="B4708" s="893" t="s">
        <v>316</v>
      </c>
      <c r="C4708" s="892" t="s">
        <v>555</v>
      </c>
      <c r="D4708" s="891">
        <v>40724</v>
      </c>
      <c r="E4708" s="890">
        <v>34803.01</v>
      </c>
      <c r="F4708" s="889"/>
      <c r="G4708" s="888">
        <v>7</v>
      </c>
      <c r="H4708" s="887">
        <f t="shared" si="267"/>
        <v>7</v>
      </c>
      <c r="I4708" s="887">
        <v>0</v>
      </c>
      <c r="J4708" s="771">
        <f t="shared" si="268"/>
        <v>31322.71</v>
      </c>
      <c r="K4708" s="887">
        <v>31322.71</v>
      </c>
      <c r="L4708" s="772">
        <f t="shared" si="269"/>
        <v>3480.3000000000029</v>
      </c>
    </row>
    <row r="4709" spans="2:12" ht="15.75" x14ac:dyDescent="0.25">
      <c r="B4709" s="893" t="s">
        <v>316</v>
      </c>
      <c r="C4709" s="892" t="s">
        <v>1482</v>
      </c>
      <c r="D4709" s="891">
        <v>42825</v>
      </c>
      <c r="E4709" s="890">
        <v>34949.03</v>
      </c>
      <c r="F4709" s="889"/>
      <c r="G4709" s="888">
        <v>7</v>
      </c>
      <c r="H4709" s="887">
        <f t="shared" si="267"/>
        <v>4</v>
      </c>
      <c r="I4709" s="887">
        <v>-4474.08</v>
      </c>
      <c r="J4709" s="771">
        <f t="shared" si="268"/>
        <v>21387.510000000002</v>
      </c>
      <c r="K4709" s="887">
        <v>16913.43</v>
      </c>
      <c r="L4709" s="772">
        <f t="shared" si="269"/>
        <v>18035.599999999999</v>
      </c>
    </row>
    <row r="4710" spans="2:12" ht="15.75" x14ac:dyDescent="0.25">
      <c r="B4710" s="893" t="s">
        <v>316</v>
      </c>
      <c r="C4710" s="892" t="s">
        <v>1483</v>
      </c>
      <c r="D4710" s="891">
        <v>42794</v>
      </c>
      <c r="E4710" s="890">
        <v>34949.65</v>
      </c>
      <c r="F4710" s="889"/>
      <c r="G4710" s="888">
        <v>7</v>
      </c>
      <c r="H4710" s="887">
        <f t="shared" si="267"/>
        <v>4</v>
      </c>
      <c r="I4710" s="887">
        <v>-4473.24</v>
      </c>
      <c r="J4710" s="771">
        <f t="shared" si="268"/>
        <v>21762.550000000003</v>
      </c>
      <c r="K4710" s="887">
        <v>17289.310000000001</v>
      </c>
      <c r="L4710" s="772">
        <f t="shared" si="269"/>
        <v>17660.34</v>
      </c>
    </row>
    <row r="4711" spans="2:12" ht="15.75" x14ac:dyDescent="0.25">
      <c r="B4711" s="893" t="s">
        <v>316</v>
      </c>
      <c r="C4711" s="892" t="s">
        <v>555</v>
      </c>
      <c r="D4711" s="891">
        <v>40663</v>
      </c>
      <c r="E4711" s="890">
        <v>35847.360000000001</v>
      </c>
      <c r="F4711" s="889"/>
      <c r="G4711" s="888">
        <v>7</v>
      </c>
      <c r="H4711" s="887">
        <f t="shared" si="267"/>
        <v>7</v>
      </c>
      <c r="I4711" s="887">
        <v>0</v>
      </c>
      <c r="J4711" s="771">
        <f t="shared" si="268"/>
        <v>32262.62</v>
      </c>
      <c r="K4711" s="887">
        <v>32262.62</v>
      </c>
      <c r="L4711" s="772">
        <f t="shared" si="269"/>
        <v>3584.7400000000016</v>
      </c>
    </row>
    <row r="4712" spans="2:12" ht="15.75" x14ac:dyDescent="0.25">
      <c r="B4712" s="893" t="s">
        <v>316</v>
      </c>
      <c r="C4712" s="892" t="s">
        <v>555</v>
      </c>
      <c r="D4712" s="891">
        <v>39447</v>
      </c>
      <c r="E4712" s="890">
        <v>37525.32</v>
      </c>
      <c r="F4712" s="889"/>
      <c r="G4712" s="888">
        <v>7</v>
      </c>
      <c r="H4712" s="887">
        <f t="shared" si="267"/>
        <v>7</v>
      </c>
      <c r="I4712" s="887">
        <v>0</v>
      </c>
      <c r="J4712" s="771">
        <f t="shared" si="268"/>
        <v>33772.79</v>
      </c>
      <c r="K4712" s="887">
        <v>33772.79</v>
      </c>
      <c r="L4712" s="772">
        <f t="shared" si="269"/>
        <v>3752.5299999999988</v>
      </c>
    </row>
    <row r="4713" spans="2:12" ht="15.75" x14ac:dyDescent="0.25">
      <c r="B4713" s="893" t="s">
        <v>316</v>
      </c>
      <c r="C4713" s="892" t="s">
        <v>555</v>
      </c>
      <c r="D4713" s="891">
        <v>39478</v>
      </c>
      <c r="E4713" s="890">
        <v>38466.949999999997</v>
      </c>
      <c r="F4713" s="889"/>
      <c r="G4713" s="888">
        <v>7</v>
      </c>
      <c r="H4713" s="887">
        <f t="shared" si="267"/>
        <v>7</v>
      </c>
      <c r="I4713" s="887">
        <v>0.12</v>
      </c>
      <c r="J4713" s="771">
        <f t="shared" si="268"/>
        <v>34620.129999999997</v>
      </c>
      <c r="K4713" s="887">
        <v>34620.25</v>
      </c>
      <c r="L4713" s="772">
        <f t="shared" si="269"/>
        <v>3846.6999999999971</v>
      </c>
    </row>
    <row r="4714" spans="2:12" ht="15.75" x14ac:dyDescent="0.25">
      <c r="B4714" s="893" t="s">
        <v>316</v>
      </c>
      <c r="C4714" s="892" t="s">
        <v>555</v>
      </c>
      <c r="D4714" s="891">
        <v>39478</v>
      </c>
      <c r="E4714" s="890">
        <v>38466.959999999999</v>
      </c>
      <c r="F4714" s="889"/>
      <c r="G4714" s="888">
        <v>7</v>
      </c>
      <c r="H4714" s="887">
        <f t="shared" si="267"/>
        <v>7</v>
      </c>
      <c r="I4714" s="887">
        <v>0</v>
      </c>
      <c r="J4714" s="771">
        <f t="shared" si="268"/>
        <v>34620.26</v>
      </c>
      <c r="K4714" s="887">
        <v>34620.26</v>
      </c>
      <c r="L4714" s="772">
        <f t="shared" si="269"/>
        <v>3846.6999999999971</v>
      </c>
    </row>
    <row r="4715" spans="2:12" ht="15.75" x14ac:dyDescent="0.25">
      <c r="B4715" s="893" t="s">
        <v>316</v>
      </c>
      <c r="C4715" s="892" t="s">
        <v>1484</v>
      </c>
      <c r="D4715" s="891">
        <v>42825</v>
      </c>
      <c r="E4715" s="890">
        <v>40005.040000000001</v>
      </c>
      <c r="F4715" s="889"/>
      <c r="G4715" s="888">
        <v>7</v>
      </c>
      <c r="H4715" s="887">
        <f t="shared" si="267"/>
        <v>4</v>
      </c>
      <c r="I4715" s="887">
        <v>-5121.3600000000006</v>
      </c>
      <c r="J4715" s="771">
        <f t="shared" si="268"/>
        <v>24481.68</v>
      </c>
      <c r="K4715" s="887">
        <v>19360.32</v>
      </c>
      <c r="L4715" s="772">
        <f t="shared" si="269"/>
        <v>20644.72</v>
      </c>
    </row>
    <row r="4716" spans="2:12" ht="15.75" x14ac:dyDescent="0.25">
      <c r="B4716" s="893" t="s">
        <v>316</v>
      </c>
      <c r="C4716" s="892" t="s">
        <v>1485</v>
      </c>
      <c r="D4716" s="891">
        <v>43615</v>
      </c>
      <c r="E4716" s="890">
        <v>41145.919999999998</v>
      </c>
      <c r="F4716" s="889"/>
      <c r="G4716" s="888">
        <v>7</v>
      </c>
      <c r="H4716" s="887">
        <f t="shared" si="267"/>
        <v>2</v>
      </c>
      <c r="I4716" s="887">
        <v>-5280.4800000000005</v>
      </c>
      <c r="J4716" s="771">
        <f t="shared" si="268"/>
        <v>14148.96</v>
      </c>
      <c r="K4716" s="887">
        <v>8868.48</v>
      </c>
      <c r="L4716" s="772">
        <f t="shared" si="269"/>
        <v>32277.439999999999</v>
      </c>
    </row>
    <row r="4717" spans="2:12" ht="15.75" x14ac:dyDescent="0.25">
      <c r="B4717" s="893" t="s">
        <v>316</v>
      </c>
      <c r="C4717" s="892" t="s">
        <v>1486</v>
      </c>
      <c r="D4717" s="891">
        <v>43292</v>
      </c>
      <c r="E4717" s="890">
        <v>41952.05</v>
      </c>
      <c r="F4717" s="889"/>
      <c r="G4717" s="888">
        <v>7</v>
      </c>
      <c r="H4717" s="887">
        <f t="shared" si="267"/>
        <v>3</v>
      </c>
      <c r="I4717" s="887">
        <v>-5381.76</v>
      </c>
      <c r="J4717" s="771">
        <f t="shared" si="268"/>
        <v>17575.46</v>
      </c>
      <c r="K4717" s="887">
        <v>12193.7</v>
      </c>
      <c r="L4717" s="772">
        <f t="shared" si="269"/>
        <v>29758.350000000002</v>
      </c>
    </row>
    <row r="4718" spans="2:12" ht="15.75" x14ac:dyDescent="0.25">
      <c r="B4718" s="893" t="s">
        <v>316</v>
      </c>
      <c r="C4718" s="892" t="s">
        <v>555</v>
      </c>
      <c r="D4718" s="891">
        <v>40877</v>
      </c>
      <c r="E4718" s="890">
        <v>42559.56</v>
      </c>
      <c r="F4718" s="889"/>
      <c r="G4718" s="888">
        <v>7</v>
      </c>
      <c r="H4718" s="887">
        <f t="shared" si="267"/>
        <v>7</v>
      </c>
      <c r="I4718" s="887">
        <v>0</v>
      </c>
      <c r="J4718" s="771">
        <f t="shared" si="268"/>
        <v>38303.599999999999</v>
      </c>
      <c r="K4718" s="887">
        <v>38303.599999999999</v>
      </c>
      <c r="L4718" s="772">
        <f t="shared" si="269"/>
        <v>4255.9599999999991</v>
      </c>
    </row>
    <row r="4719" spans="2:12" ht="15.75" x14ac:dyDescent="0.25">
      <c r="B4719" s="893" t="e">
        <v>#N/A</v>
      </c>
      <c r="C4719" s="892" t="s">
        <v>1465</v>
      </c>
      <c r="D4719" s="891">
        <v>43292</v>
      </c>
      <c r="E4719" s="890">
        <v>56.28</v>
      </c>
      <c r="F4719" s="889"/>
      <c r="G4719" s="888">
        <v>7</v>
      </c>
      <c r="H4719" s="887">
        <f t="shared" si="267"/>
        <v>3</v>
      </c>
      <c r="I4719" s="887">
        <v>-7.1999999999999993</v>
      </c>
      <c r="J4719" s="771">
        <f t="shared" si="268"/>
        <v>23.49</v>
      </c>
      <c r="K4719" s="887">
        <v>16.29</v>
      </c>
      <c r="L4719" s="772">
        <f t="shared" si="269"/>
        <v>39.99</v>
      </c>
    </row>
    <row r="4720" spans="2:12" ht="15.75" x14ac:dyDescent="0.25">
      <c r="B4720" s="893" t="e">
        <v>#N/A</v>
      </c>
      <c r="C4720" s="892" t="s">
        <v>1486</v>
      </c>
      <c r="D4720" s="891">
        <v>43292</v>
      </c>
      <c r="E4720" s="890">
        <v>38.619999999999997</v>
      </c>
      <c r="F4720" s="889"/>
      <c r="G4720" s="888">
        <v>7</v>
      </c>
      <c r="H4720" s="887">
        <f t="shared" si="267"/>
        <v>3</v>
      </c>
      <c r="I4720" s="887">
        <v>-4.92</v>
      </c>
      <c r="J4720" s="771">
        <f t="shared" si="268"/>
        <v>16.05</v>
      </c>
      <c r="K4720" s="887">
        <v>11.13</v>
      </c>
      <c r="L4720" s="772">
        <f t="shared" si="269"/>
        <v>27.489999999999995</v>
      </c>
    </row>
    <row r="4721" spans="2:12" ht="15.75" x14ac:dyDescent="0.25">
      <c r="B4721" s="893" t="e">
        <v>#N/A</v>
      </c>
      <c r="C4721" s="892" t="s">
        <v>1479</v>
      </c>
      <c r="D4721" s="891">
        <v>43292</v>
      </c>
      <c r="E4721" s="890">
        <v>27.61</v>
      </c>
      <c r="F4721" s="889"/>
      <c r="G4721" s="888">
        <v>7</v>
      </c>
      <c r="H4721" s="887">
        <f t="shared" si="267"/>
        <v>3</v>
      </c>
      <c r="I4721" s="887">
        <v>-3.4799999999999995</v>
      </c>
      <c r="J4721" s="771">
        <f t="shared" si="268"/>
        <v>11.530000000000001</v>
      </c>
      <c r="K4721" s="887">
        <v>8.0500000000000007</v>
      </c>
      <c r="L4721" s="772">
        <f t="shared" si="269"/>
        <v>19.559999999999999</v>
      </c>
    </row>
    <row r="4722" spans="2:12" ht="15.75" x14ac:dyDescent="0.25">
      <c r="B4722" s="893" t="e">
        <v>#N/A</v>
      </c>
      <c r="C4722" s="892" t="s">
        <v>1478</v>
      </c>
      <c r="D4722" s="891">
        <v>43292</v>
      </c>
      <c r="E4722" s="890">
        <v>27.03</v>
      </c>
      <c r="F4722" s="889"/>
      <c r="G4722" s="888">
        <v>7</v>
      </c>
      <c r="H4722" s="887">
        <f t="shared" si="267"/>
        <v>3</v>
      </c>
      <c r="I4722" s="887">
        <v>-3.4799999999999995</v>
      </c>
      <c r="J4722" s="771">
        <f t="shared" si="268"/>
        <v>11.35</v>
      </c>
      <c r="K4722" s="887">
        <v>7.87</v>
      </c>
      <c r="L4722" s="772">
        <f t="shared" si="269"/>
        <v>19.16</v>
      </c>
    </row>
    <row r="4723" spans="2:12" ht="15.75" x14ac:dyDescent="0.25">
      <c r="B4723" s="893" t="e">
        <v>#N/A</v>
      </c>
      <c r="C4723" s="892" t="s">
        <v>1468</v>
      </c>
      <c r="D4723" s="891">
        <v>43292</v>
      </c>
      <c r="E4723" s="890">
        <v>79.06</v>
      </c>
      <c r="F4723" s="889"/>
      <c r="G4723" s="888">
        <v>7</v>
      </c>
      <c r="H4723" s="887">
        <f t="shared" si="267"/>
        <v>3</v>
      </c>
      <c r="I4723" s="887">
        <v>-10.08</v>
      </c>
      <c r="J4723" s="771">
        <f t="shared" si="268"/>
        <v>33.08</v>
      </c>
      <c r="K4723" s="887">
        <v>23</v>
      </c>
      <c r="L4723" s="772">
        <f t="shared" si="269"/>
        <v>56.06</v>
      </c>
    </row>
    <row r="4724" spans="2:12" ht="15.75" x14ac:dyDescent="0.25">
      <c r="B4724" s="893" t="e">
        <v>#N/A</v>
      </c>
      <c r="C4724" s="892" t="s">
        <v>1469</v>
      </c>
      <c r="D4724" s="891">
        <v>43292</v>
      </c>
      <c r="E4724" s="890">
        <v>79.05</v>
      </c>
      <c r="F4724" s="889"/>
      <c r="G4724" s="888">
        <v>7</v>
      </c>
      <c r="H4724" s="887">
        <f t="shared" si="267"/>
        <v>3</v>
      </c>
      <c r="I4724" s="887">
        <v>-10.08</v>
      </c>
      <c r="J4724" s="771">
        <f t="shared" si="268"/>
        <v>33.08</v>
      </c>
      <c r="K4724" s="887">
        <v>23</v>
      </c>
      <c r="L4724" s="772">
        <f t="shared" si="269"/>
        <v>56.05</v>
      </c>
    </row>
    <row r="4725" spans="2:12" ht="15.75" x14ac:dyDescent="0.25">
      <c r="B4725" s="893" t="s">
        <v>307</v>
      </c>
      <c r="C4725" s="892" t="s">
        <v>558</v>
      </c>
      <c r="D4725" s="891">
        <v>37621</v>
      </c>
      <c r="E4725" s="890">
        <v>82.16</v>
      </c>
      <c r="F4725" s="889"/>
      <c r="G4725" s="888">
        <v>8.3333333333333329E-2</v>
      </c>
      <c r="H4725" s="887">
        <f t="shared" si="267"/>
        <v>8.3333333333333329E-2</v>
      </c>
      <c r="I4725" s="887">
        <v>0</v>
      </c>
      <c r="J4725" s="771">
        <f t="shared" si="268"/>
        <v>82.16</v>
      </c>
      <c r="K4725" s="887">
        <v>82.16</v>
      </c>
      <c r="L4725" s="772">
        <f t="shared" si="269"/>
        <v>0</v>
      </c>
    </row>
    <row r="4726" spans="2:12" ht="15.75" x14ac:dyDescent="0.25">
      <c r="B4726" s="893" t="s">
        <v>307</v>
      </c>
      <c r="C4726" s="892" t="s">
        <v>558</v>
      </c>
      <c r="D4726" s="891">
        <v>37986</v>
      </c>
      <c r="E4726" s="890">
        <v>2525.39</v>
      </c>
      <c r="F4726" s="889"/>
      <c r="G4726" s="888">
        <v>10</v>
      </c>
      <c r="H4726" s="887">
        <f t="shared" si="267"/>
        <v>10</v>
      </c>
      <c r="I4726" s="887">
        <v>0</v>
      </c>
      <c r="J4726" s="771">
        <f t="shared" si="268"/>
        <v>2525.39</v>
      </c>
      <c r="K4726" s="887">
        <v>2525.39</v>
      </c>
      <c r="L4726" s="772">
        <f t="shared" si="269"/>
        <v>0</v>
      </c>
    </row>
    <row r="4727" spans="2:12" ht="15.75" x14ac:dyDescent="0.25">
      <c r="B4727" s="893" t="s">
        <v>307</v>
      </c>
      <c r="C4727" s="892" t="s">
        <v>558</v>
      </c>
      <c r="D4727" s="891">
        <v>39447</v>
      </c>
      <c r="E4727" s="890">
        <v>2971.25</v>
      </c>
      <c r="F4727" s="889"/>
      <c r="G4727" s="888">
        <v>10</v>
      </c>
      <c r="H4727" s="887">
        <f t="shared" si="267"/>
        <v>10</v>
      </c>
      <c r="I4727" s="887">
        <v>0</v>
      </c>
      <c r="J4727" s="771">
        <f t="shared" si="268"/>
        <v>2971.25</v>
      </c>
      <c r="K4727" s="887">
        <v>2971.25</v>
      </c>
      <c r="L4727" s="772">
        <f t="shared" si="269"/>
        <v>0</v>
      </c>
    </row>
    <row r="4728" spans="2:12" ht="15.75" x14ac:dyDescent="0.25">
      <c r="B4728" s="893" t="s">
        <v>307</v>
      </c>
      <c r="C4728" s="892" t="s">
        <v>1487</v>
      </c>
      <c r="D4728" s="891">
        <v>43186</v>
      </c>
      <c r="E4728" s="890">
        <v>3484.4</v>
      </c>
      <c r="F4728" s="889"/>
      <c r="G4728" s="888">
        <v>10</v>
      </c>
      <c r="H4728" s="887">
        <f t="shared" si="267"/>
        <v>3</v>
      </c>
      <c r="I4728" s="887">
        <v>-342.6</v>
      </c>
      <c r="J4728" s="771">
        <f t="shared" si="268"/>
        <v>1314.18</v>
      </c>
      <c r="K4728" s="887">
        <v>971.58</v>
      </c>
      <c r="L4728" s="772">
        <f t="shared" si="269"/>
        <v>2512.8200000000002</v>
      </c>
    </row>
    <row r="4729" spans="2:12" ht="15.75" x14ac:dyDescent="0.25">
      <c r="B4729" s="893" t="s">
        <v>307</v>
      </c>
      <c r="C4729" s="892" t="s">
        <v>1488</v>
      </c>
      <c r="D4729" s="891">
        <v>42947</v>
      </c>
      <c r="E4729" s="890">
        <v>5599.75</v>
      </c>
      <c r="F4729" s="889"/>
      <c r="G4729" s="888">
        <v>10</v>
      </c>
      <c r="H4729" s="887">
        <f t="shared" si="267"/>
        <v>4</v>
      </c>
      <c r="I4729" s="887">
        <v>-555.24</v>
      </c>
      <c r="J4729" s="771">
        <f t="shared" si="268"/>
        <v>2499.37</v>
      </c>
      <c r="K4729" s="887">
        <v>1944.13</v>
      </c>
      <c r="L4729" s="772">
        <f t="shared" si="269"/>
        <v>3655.62</v>
      </c>
    </row>
    <row r="4730" spans="2:12" ht="15.75" x14ac:dyDescent="0.25">
      <c r="B4730" s="893" t="s">
        <v>307</v>
      </c>
      <c r="C4730" s="892" t="s">
        <v>1489</v>
      </c>
      <c r="D4730" s="891">
        <v>42674</v>
      </c>
      <c r="E4730" s="890">
        <v>6308.35</v>
      </c>
      <c r="F4730" s="889"/>
      <c r="G4730" s="888">
        <v>10</v>
      </c>
      <c r="H4730" s="887">
        <f t="shared" si="267"/>
        <v>5</v>
      </c>
      <c r="I4730" s="887">
        <v>-625.56000000000006</v>
      </c>
      <c r="J4730" s="771">
        <f t="shared" si="268"/>
        <v>3232.94</v>
      </c>
      <c r="K4730" s="887">
        <v>2607.38</v>
      </c>
      <c r="L4730" s="772">
        <f t="shared" si="269"/>
        <v>3700.9700000000003</v>
      </c>
    </row>
    <row r="4731" spans="2:12" ht="15.75" x14ac:dyDescent="0.25">
      <c r="B4731" s="893" t="s">
        <v>307</v>
      </c>
      <c r="C4731" s="892" t="s">
        <v>1490</v>
      </c>
      <c r="D4731" s="891">
        <v>42735</v>
      </c>
      <c r="E4731" s="890">
        <v>6405.33</v>
      </c>
      <c r="F4731" s="889"/>
      <c r="G4731" s="888">
        <v>5</v>
      </c>
      <c r="H4731" s="887">
        <f t="shared" si="267"/>
        <v>5</v>
      </c>
      <c r="I4731" s="887">
        <v>-1281</v>
      </c>
      <c r="J4731" s="771">
        <f t="shared" si="268"/>
        <v>6298.51</v>
      </c>
      <c r="K4731" s="887">
        <v>5017.51</v>
      </c>
      <c r="L4731" s="772">
        <f t="shared" si="269"/>
        <v>1387.8199999999997</v>
      </c>
    </row>
    <row r="4732" spans="2:12" ht="15.75" x14ac:dyDescent="0.25">
      <c r="B4732" s="893" t="s">
        <v>307</v>
      </c>
      <c r="C4732" s="892" t="s">
        <v>558</v>
      </c>
      <c r="D4732" s="891">
        <v>39447</v>
      </c>
      <c r="E4732" s="890">
        <v>12070.26</v>
      </c>
      <c r="F4732" s="889"/>
      <c r="G4732" s="888">
        <v>10</v>
      </c>
      <c r="H4732" s="887">
        <f t="shared" si="267"/>
        <v>10</v>
      </c>
      <c r="I4732" s="887">
        <v>0</v>
      </c>
      <c r="J4732" s="771">
        <f t="shared" si="268"/>
        <v>12070.26</v>
      </c>
      <c r="K4732" s="887">
        <v>12070.26</v>
      </c>
      <c r="L4732" s="772">
        <f t="shared" si="269"/>
        <v>0</v>
      </c>
    </row>
    <row r="4733" spans="2:12" ht="15.75" x14ac:dyDescent="0.25">
      <c r="B4733" s="893" t="s">
        <v>307</v>
      </c>
      <c r="C4733" s="892" t="s">
        <v>558</v>
      </c>
      <c r="D4733" s="891">
        <v>38717</v>
      </c>
      <c r="E4733" s="890">
        <v>19583.580000000002</v>
      </c>
      <c r="F4733" s="889"/>
      <c r="G4733" s="888">
        <v>10</v>
      </c>
      <c r="H4733" s="887">
        <f t="shared" si="267"/>
        <v>10</v>
      </c>
      <c r="I4733" s="887">
        <v>0</v>
      </c>
      <c r="J4733" s="771">
        <f t="shared" si="268"/>
        <v>19583.580000000002</v>
      </c>
      <c r="K4733" s="887">
        <v>19583.580000000002</v>
      </c>
      <c r="L4733" s="772">
        <f t="shared" si="269"/>
        <v>0</v>
      </c>
    </row>
    <row r="4734" spans="2:12" ht="15.75" x14ac:dyDescent="0.25">
      <c r="B4734" s="893" t="s">
        <v>307</v>
      </c>
      <c r="C4734" s="892" t="s">
        <v>558</v>
      </c>
      <c r="D4734" s="891">
        <v>39082</v>
      </c>
      <c r="E4734" s="890">
        <v>25695.8</v>
      </c>
      <c r="F4734" s="889"/>
      <c r="G4734" s="888">
        <v>10</v>
      </c>
      <c r="H4734" s="887">
        <f t="shared" si="267"/>
        <v>10</v>
      </c>
      <c r="I4734" s="887">
        <v>0</v>
      </c>
      <c r="J4734" s="771">
        <f t="shared" si="268"/>
        <v>25695.8</v>
      </c>
      <c r="K4734" s="887">
        <v>25695.8</v>
      </c>
      <c r="L4734" s="772">
        <f t="shared" si="269"/>
        <v>0</v>
      </c>
    </row>
    <row r="4735" spans="2:12" ht="15.75" x14ac:dyDescent="0.25">
      <c r="B4735" s="893" t="s">
        <v>307</v>
      </c>
      <c r="C4735" s="892" t="s">
        <v>1491</v>
      </c>
      <c r="D4735" s="891">
        <v>42674</v>
      </c>
      <c r="E4735" s="890">
        <v>27469.51</v>
      </c>
      <c r="F4735" s="889"/>
      <c r="G4735" s="888">
        <v>10</v>
      </c>
      <c r="H4735" s="887">
        <f t="shared" si="267"/>
        <v>5</v>
      </c>
      <c r="I4735" s="887">
        <v>-2723.88</v>
      </c>
      <c r="J4735" s="771">
        <f t="shared" si="268"/>
        <v>14077.220000000001</v>
      </c>
      <c r="K4735" s="887">
        <v>11353.34</v>
      </c>
      <c r="L4735" s="772">
        <f t="shared" si="269"/>
        <v>16116.169999999998</v>
      </c>
    </row>
    <row r="4736" spans="2:12" ht="15.75" x14ac:dyDescent="0.25">
      <c r="B4736" s="893" t="s">
        <v>307</v>
      </c>
      <c r="C4736" s="892" t="s">
        <v>1492</v>
      </c>
      <c r="D4736" s="891">
        <v>42582</v>
      </c>
      <c r="E4736" s="890">
        <v>38272.980000000003</v>
      </c>
      <c r="F4736" s="889"/>
      <c r="G4736" s="888">
        <v>10</v>
      </c>
      <c r="H4736" s="887">
        <f t="shared" si="267"/>
        <v>5</v>
      </c>
      <c r="I4736" s="887">
        <v>-3795.12</v>
      </c>
      <c r="J4736" s="771">
        <f t="shared" si="268"/>
        <v>20246</v>
      </c>
      <c r="K4736" s="887">
        <v>16450.88</v>
      </c>
      <c r="L4736" s="772">
        <f t="shared" si="269"/>
        <v>21822.100000000002</v>
      </c>
    </row>
    <row r="4737" spans="2:12" ht="15.75" x14ac:dyDescent="0.25">
      <c r="B4737" s="893" t="e">
        <v>#N/A</v>
      </c>
      <c r="C4737" s="892" t="s">
        <v>1487</v>
      </c>
      <c r="D4737" s="891">
        <v>43186</v>
      </c>
      <c r="E4737" s="890">
        <v>9.4</v>
      </c>
      <c r="F4737" s="889"/>
      <c r="G4737" s="888">
        <v>5</v>
      </c>
      <c r="H4737" s="887">
        <f t="shared" si="267"/>
        <v>3</v>
      </c>
      <c r="I4737" s="887">
        <v>-1.92</v>
      </c>
      <c r="J4737" s="771">
        <f t="shared" si="268"/>
        <v>6.9799999999999995</v>
      </c>
      <c r="K4737" s="887">
        <v>5.0599999999999996</v>
      </c>
      <c r="L4737" s="772">
        <f t="shared" si="269"/>
        <v>4.3400000000000007</v>
      </c>
    </row>
    <row r="4738" spans="2:12" ht="15.75" x14ac:dyDescent="0.25">
      <c r="B4738" s="893" t="s">
        <v>307</v>
      </c>
      <c r="C4738" s="892" t="s">
        <v>1493</v>
      </c>
      <c r="D4738" s="891">
        <v>39082</v>
      </c>
      <c r="E4738" s="890">
        <v>106.11</v>
      </c>
      <c r="F4738" s="889"/>
      <c r="G4738" s="888">
        <v>15</v>
      </c>
      <c r="H4738" s="887">
        <f t="shared" si="267"/>
        <v>15</v>
      </c>
      <c r="I4738" s="887">
        <v>-7.32</v>
      </c>
      <c r="J4738" s="771">
        <f t="shared" si="268"/>
        <v>107.99000000000001</v>
      </c>
      <c r="K4738" s="887">
        <v>100.67</v>
      </c>
      <c r="L4738" s="772">
        <f t="shared" si="269"/>
        <v>5.4399999999999977</v>
      </c>
    </row>
    <row r="4739" spans="2:12" ht="15.75" x14ac:dyDescent="0.25">
      <c r="B4739" s="893" t="s">
        <v>307</v>
      </c>
      <c r="C4739" s="892" t="s">
        <v>1493</v>
      </c>
      <c r="D4739" s="891">
        <v>39082</v>
      </c>
      <c r="E4739" s="890">
        <v>218.71</v>
      </c>
      <c r="F4739" s="889"/>
      <c r="G4739" s="888">
        <v>15</v>
      </c>
      <c r="H4739" s="887">
        <f t="shared" si="267"/>
        <v>15</v>
      </c>
      <c r="I4739" s="887">
        <v>-14.879999999999999</v>
      </c>
      <c r="J4739" s="771">
        <f t="shared" si="268"/>
        <v>222.48</v>
      </c>
      <c r="K4739" s="887">
        <v>207.6</v>
      </c>
      <c r="L4739" s="772">
        <f t="shared" si="269"/>
        <v>11.110000000000014</v>
      </c>
    </row>
    <row r="4740" spans="2:12" ht="15.75" x14ac:dyDescent="0.25">
      <c r="B4740" s="893" t="s">
        <v>307</v>
      </c>
      <c r="C4740" s="892" t="s">
        <v>1493</v>
      </c>
      <c r="D4740" s="891">
        <v>39082</v>
      </c>
      <c r="E4740" s="890">
        <v>267.36</v>
      </c>
      <c r="F4740" s="889"/>
      <c r="G4740" s="888">
        <v>15</v>
      </c>
      <c r="H4740" s="887">
        <f t="shared" si="267"/>
        <v>15</v>
      </c>
      <c r="I4740" s="887">
        <v>-18.240000000000002</v>
      </c>
      <c r="J4740" s="771">
        <f t="shared" si="268"/>
        <v>271.96999999999997</v>
      </c>
      <c r="K4740" s="887">
        <v>253.73</v>
      </c>
      <c r="L4740" s="772">
        <f t="shared" si="269"/>
        <v>13.630000000000024</v>
      </c>
    </row>
    <row r="4741" spans="2:12" ht="15.75" x14ac:dyDescent="0.25">
      <c r="B4741" s="893" t="s">
        <v>307</v>
      </c>
      <c r="C4741" s="892" t="s">
        <v>1493</v>
      </c>
      <c r="D4741" s="891">
        <v>39082</v>
      </c>
      <c r="E4741" s="890">
        <v>48.65</v>
      </c>
      <c r="F4741" s="889"/>
      <c r="G4741" s="888">
        <v>15</v>
      </c>
      <c r="H4741" s="887">
        <f t="shared" si="267"/>
        <v>15</v>
      </c>
      <c r="I4741" s="887">
        <v>-3.3600000000000003</v>
      </c>
      <c r="J4741" s="771">
        <f t="shared" si="268"/>
        <v>49.54</v>
      </c>
      <c r="K4741" s="887">
        <v>46.18</v>
      </c>
      <c r="L4741" s="772">
        <f t="shared" si="269"/>
        <v>2.4699999999999989</v>
      </c>
    </row>
    <row r="4742" spans="2:12" ht="15.75" x14ac:dyDescent="0.25">
      <c r="B4742" s="893" t="s">
        <v>307</v>
      </c>
      <c r="C4742" s="892" t="s">
        <v>1493</v>
      </c>
      <c r="D4742" s="891">
        <v>39082</v>
      </c>
      <c r="E4742" s="890">
        <v>48.65</v>
      </c>
      <c r="F4742" s="889"/>
      <c r="G4742" s="888">
        <v>15</v>
      </c>
      <c r="H4742" s="887">
        <f t="shared" si="267"/>
        <v>15</v>
      </c>
      <c r="I4742" s="887">
        <v>-3.3600000000000003</v>
      </c>
      <c r="J4742" s="771">
        <f t="shared" si="268"/>
        <v>49.54</v>
      </c>
      <c r="K4742" s="887">
        <v>46.18</v>
      </c>
      <c r="L4742" s="772">
        <f t="shared" si="269"/>
        <v>2.4699999999999989</v>
      </c>
    </row>
    <row r="4743" spans="2:12" ht="15.75" x14ac:dyDescent="0.25">
      <c r="B4743" s="893" t="s">
        <v>307</v>
      </c>
      <c r="C4743" s="892" t="s">
        <v>1493</v>
      </c>
      <c r="D4743" s="891">
        <v>39082</v>
      </c>
      <c r="E4743" s="890">
        <v>12591.03</v>
      </c>
      <c r="F4743" s="889"/>
      <c r="G4743" s="888">
        <v>15</v>
      </c>
      <c r="H4743" s="887">
        <f t="shared" si="267"/>
        <v>15</v>
      </c>
      <c r="I4743" s="887">
        <v>-847.2</v>
      </c>
      <c r="J4743" s="771">
        <f t="shared" si="268"/>
        <v>12732.28</v>
      </c>
      <c r="K4743" s="887">
        <v>11885.08</v>
      </c>
      <c r="L4743" s="772">
        <f t="shared" si="269"/>
        <v>705.95000000000073</v>
      </c>
    </row>
    <row r="4744" spans="2:12" ht="15.75" x14ac:dyDescent="0.25">
      <c r="B4744" s="893" t="s">
        <v>307</v>
      </c>
      <c r="C4744" s="892" t="s">
        <v>1493</v>
      </c>
      <c r="D4744" s="891">
        <v>39082</v>
      </c>
      <c r="E4744" s="890">
        <v>234.14</v>
      </c>
      <c r="F4744" s="889"/>
      <c r="G4744" s="888">
        <v>15</v>
      </c>
      <c r="H4744" s="887">
        <f t="shared" ref="H4744:H4807" si="270">IF(E4744&lt;&gt;"",IF((TestEOY-D4744)/365&gt;G4744,G4744,ROUNDUP(((TestEOY-D4744)/365),0)),"")</f>
        <v>15</v>
      </c>
      <c r="I4744" s="887">
        <v>-15.96</v>
      </c>
      <c r="J4744" s="771">
        <f t="shared" ref="J4744:J4807" si="271">K4744-I4744</f>
        <v>238.18</v>
      </c>
      <c r="K4744" s="887">
        <v>222.22</v>
      </c>
      <c r="L4744" s="772">
        <f t="shared" ref="L4744:L4807" si="272">IFERROR(IF(K4744&gt;E4744,0,(+E4744-K4744))-F4744,"")</f>
        <v>11.919999999999987</v>
      </c>
    </row>
    <row r="4745" spans="2:12" ht="15.75" x14ac:dyDescent="0.25">
      <c r="B4745" s="893" t="s">
        <v>307</v>
      </c>
      <c r="C4745" s="892" t="s">
        <v>1493</v>
      </c>
      <c r="D4745" s="891">
        <v>39082</v>
      </c>
      <c r="E4745" s="890">
        <v>48.65</v>
      </c>
      <c r="F4745" s="889"/>
      <c r="G4745" s="888">
        <v>15</v>
      </c>
      <c r="H4745" s="887">
        <f t="shared" si="270"/>
        <v>15</v>
      </c>
      <c r="I4745" s="887">
        <v>-3.3600000000000003</v>
      </c>
      <c r="J4745" s="771">
        <f t="shared" si="271"/>
        <v>49.54</v>
      </c>
      <c r="K4745" s="887">
        <v>46.18</v>
      </c>
      <c r="L4745" s="772">
        <f t="shared" si="272"/>
        <v>2.4699999999999989</v>
      </c>
    </row>
    <row r="4746" spans="2:12" ht="15.75" x14ac:dyDescent="0.25">
      <c r="B4746" s="893" t="s">
        <v>307</v>
      </c>
      <c r="C4746" s="892" t="s">
        <v>1493</v>
      </c>
      <c r="D4746" s="891">
        <v>39082</v>
      </c>
      <c r="E4746" s="890">
        <v>3407.13</v>
      </c>
      <c r="F4746" s="889"/>
      <c r="G4746" s="888">
        <v>15</v>
      </c>
      <c r="H4746" s="887">
        <f t="shared" si="270"/>
        <v>15</v>
      </c>
      <c r="I4746" s="887">
        <v>-231.48</v>
      </c>
      <c r="J4746" s="771">
        <f t="shared" si="271"/>
        <v>3465.05</v>
      </c>
      <c r="K4746" s="887">
        <v>3233.57</v>
      </c>
      <c r="L4746" s="772">
        <f t="shared" si="272"/>
        <v>173.55999999999995</v>
      </c>
    </row>
    <row r="4747" spans="2:12" ht="15.75" x14ac:dyDescent="0.25">
      <c r="B4747" s="893" t="s">
        <v>307</v>
      </c>
      <c r="C4747" s="892" t="s">
        <v>1493</v>
      </c>
      <c r="D4747" s="891">
        <v>39082</v>
      </c>
      <c r="E4747" s="890">
        <v>72.87</v>
      </c>
      <c r="F4747" s="889"/>
      <c r="G4747" s="888">
        <v>15</v>
      </c>
      <c r="H4747" s="887">
        <f t="shared" si="270"/>
        <v>15</v>
      </c>
      <c r="I4747" s="887">
        <v>-4.92</v>
      </c>
      <c r="J4747" s="771">
        <f t="shared" si="271"/>
        <v>73.739999999999995</v>
      </c>
      <c r="K4747" s="887">
        <v>68.819999999999993</v>
      </c>
      <c r="L4747" s="772">
        <f t="shared" si="272"/>
        <v>4.0500000000000114</v>
      </c>
    </row>
    <row r="4748" spans="2:12" ht="15.75" x14ac:dyDescent="0.25">
      <c r="B4748" s="893" t="s">
        <v>307</v>
      </c>
      <c r="C4748" s="892" t="s">
        <v>1493</v>
      </c>
      <c r="D4748" s="891">
        <v>39082</v>
      </c>
      <c r="E4748" s="890">
        <v>48.65</v>
      </c>
      <c r="F4748" s="889"/>
      <c r="G4748" s="888">
        <v>15</v>
      </c>
      <c r="H4748" s="887">
        <f t="shared" si="270"/>
        <v>15</v>
      </c>
      <c r="I4748" s="887">
        <v>-3.3600000000000003</v>
      </c>
      <c r="J4748" s="771">
        <f t="shared" si="271"/>
        <v>49.54</v>
      </c>
      <c r="K4748" s="887">
        <v>46.18</v>
      </c>
      <c r="L4748" s="772">
        <f t="shared" si="272"/>
        <v>2.4699999999999989</v>
      </c>
    </row>
    <row r="4749" spans="2:12" ht="15.75" x14ac:dyDescent="0.25">
      <c r="B4749" s="893" t="s">
        <v>307</v>
      </c>
      <c r="C4749" s="892" t="s">
        <v>1493</v>
      </c>
      <c r="D4749" s="891">
        <v>39447</v>
      </c>
      <c r="E4749" s="890">
        <v>299.83</v>
      </c>
      <c r="F4749" s="889"/>
      <c r="G4749" s="888">
        <v>15</v>
      </c>
      <c r="H4749" s="887">
        <f t="shared" si="270"/>
        <v>14</v>
      </c>
      <c r="I4749" s="887">
        <v>-20.16</v>
      </c>
      <c r="J4749" s="771">
        <f t="shared" si="271"/>
        <v>283.08000000000004</v>
      </c>
      <c r="K4749" s="887">
        <v>262.92</v>
      </c>
      <c r="L4749" s="772">
        <f t="shared" si="272"/>
        <v>36.909999999999968</v>
      </c>
    </row>
    <row r="4750" spans="2:12" ht="15.75" x14ac:dyDescent="0.25">
      <c r="B4750" s="893" t="s">
        <v>307</v>
      </c>
      <c r="C4750" s="892" t="s">
        <v>1493</v>
      </c>
      <c r="D4750" s="891">
        <v>39447</v>
      </c>
      <c r="E4750" s="890">
        <v>2345.71</v>
      </c>
      <c r="F4750" s="889"/>
      <c r="G4750" s="888">
        <v>15</v>
      </c>
      <c r="H4750" s="887">
        <f t="shared" si="270"/>
        <v>14</v>
      </c>
      <c r="I4750" s="887">
        <v>-157.68</v>
      </c>
      <c r="J4750" s="771">
        <f t="shared" si="271"/>
        <v>2214.27</v>
      </c>
      <c r="K4750" s="887">
        <v>2056.59</v>
      </c>
      <c r="L4750" s="772">
        <f t="shared" si="272"/>
        <v>289.11999999999989</v>
      </c>
    </row>
    <row r="4751" spans="2:12" ht="15.75" x14ac:dyDescent="0.25">
      <c r="B4751" s="893" t="s">
        <v>307</v>
      </c>
      <c r="C4751" s="892" t="s">
        <v>1493</v>
      </c>
      <c r="D4751" s="891">
        <v>39447</v>
      </c>
      <c r="E4751" s="890">
        <v>299.83</v>
      </c>
      <c r="F4751" s="889"/>
      <c r="G4751" s="888">
        <v>15</v>
      </c>
      <c r="H4751" s="887">
        <f t="shared" si="270"/>
        <v>14</v>
      </c>
      <c r="I4751" s="887">
        <v>-20.16</v>
      </c>
      <c r="J4751" s="771">
        <f t="shared" si="271"/>
        <v>283.08000000000004</v>
      </c>
      <c r="K4751" s="887">
        <v>262.92</v>
      </c>
      <c r="L4751" s="772">
        <f t="shared" si="272"/>
        <v>36.909999999999968</v>
      </c>
    </row>
    <row r="4752" spans="2:12" ht="15.75" x14ac:dyDescent="0.25">
      <c r="B4752" s="893" t="s">
        <v>307</v>
      </c>
      <c r="C4752" s="892" t="s">
        <v>1493</v>
      </c>
      <c r="D4752" s="891">
        <v>39447</v>
      </c>
      <c r="E4752" s="890">
        <v>299.83</v>
      </c>
      <c r="F4752" s="889"/>
      <c r="G4752" s="888">
        <v>15</v>
      </c>
      <c r="H4752" s="887">
        <f t="shared" si="270"/>
        <v>14</v>
      </c>
      <c r="I4752" s="887">
        <v>-20.16</v>
      </c>
      <c r="J4752" s="771">
        <f t="shared" si="271"/>
        <v>283.08000000000004</v>
      </c>
      <c r="K4752" s="887">
        <v>262.92</v>
      </c>
      <c r="L4752" s="772">
        <f t="shared" si="272"/>
        <v>36.909999999999968</v>
      </c>
    </row>
    <row r="4753" spans="2:12" ht="15.75" x14ac:dyDescent="0.25">
      <c r="B4753" s="893" t="s">
        <v>307</v>
      </c>
      <c r="C4753" s="892" t="s">
        <v>1493</v>
      </c>
      <c r="D4753" s="891">
        <v>39447</v>
      </c>
      <c r="E4753" s="890">
        <v>2049.38</v>
      </c>
      <c r="F4753" s="889"/>
      <c r="G4753" s="888">
        <v>15</v>
      </c>
      <c r="H4753" s="887">
        <f t="shared" si="270"/>
        <v>14</v>
      </c>
      <c r="I4753" s="887">
        <v>-138.96</v>
      </c>
      <c r="J4753" s="771">
        <f t="shared" si="271"/>
        <v>1945.27</v>
      </c>
      <c r="K4753" s="887">
        <v>1806.31</v>
      </c>
      <c r="L4753" s="772">
        <f t="shared" si="272"/>
        <v>243.07000000000016</v>
      </c>
    </row>
    <row r="4754" spans="2:12" ht="15.75" x14ac:dyDescent="0.25">
      <c r="B4754" s="893" t="s">
        <v>307</v>
      </c>
      <c r="C4754" s="892" t="s">
        <v>1493</v>
      </c>
      <c r="D4754" s="891">
        <v>39447</v>
      </c>
      <c r="E4754" s="890">
        <v>678.36</v>
      </c>
      <c r="F4754" s="889"/>
      <c r="G4754" s="888">
        <v>15</v>
      </c>
      <c r="H4754" s="887">
        <f t="shared" si="270"/>
        <v>14</v>
      </c>
      <c r="I4754" s="887">
        <v>-45.6</v>
      </c>
      <c r="J4754" s="771">
        <f t="shared" si="271"/>
        <v>640.35</v>
      </c>
      <c r="K4754" s="887">
        <v>594.75</v>
      </c>
      <c r="L4754" s="772">
        <f t="shared" si="272"/>
        <v>83.610000000000014</v>
      </c>
    </row>
    <row r="4755" spans="2:12" ht="15.75" x14ac:dyDescent="0.25">
      <c r="B4755" s="893" t="s">
        <v>307</v>
      </c>
      <c r="C4755" s="892" t="s">
        <v>1493</v>
      </c>
      <c r="D4755" s="891">
        <v>39447</v>
      </c>
      <c r="E4755" s="890">
        <v>25601.86</v>
      </c>
      <c r="F4755" s="889"/>
      <c r="G4755" s="888">
        <v>15</v>
      </c>
      <c r="H4755" s="887">
        <f t="shared" si="270"/>
        <v>14</v>
      </c>
      <c r="I4755" s="887">
        <v>-1735.56</v>
      </c>
      <c r="J4755" s="771">
        <f t="shared" si="271"/>
        <v>24300.300000000003</v>
      </c>
      <c r="K4755" s="887">
        <v>22564.74</v>
      </c>
      <c r="L4755" s="772">
        <f t="shared" si="272"/>
        <v>3037.119999999999</v>
      </c>
    </row>
    <row r="4756" spans="2:12" ht="15.75" x14ac:dyDescent="0.25">
      <c r="B4756" s="893" t="s">
        <v>307</v>
      </c>
      <c r="C4756" s="892" t="s">
        <v>1493</v>
      </c>
      <c r="D4756" s="891">
        <v>39447</v>
      </c>
      <c r="E4756" s="890">
        <v>809.03</v>
      </c>
      <c r="F4756" s="889"/>
      <c r="G4756" s="888">
        <v>15</v>
      </c>
      <c r="H4756" s="887">
        <f t="shared" si="270"/>
        <v>14</v>
      </c>
      <c r="I4756" s="887">
        <v>-54.84</v>
      </c>
      <c r="J4756" s="771">
        <f t="shared" si="271"/>
        <v>767.89</v>
      </c>
      <c r="K4756" s="887">
        <v>713.05</v>
      </c>
      <c r="L4756" s="772">
        <f t="shared" si="272"/>
        <v>95.980000000000018</v>
      </c>
    </row>
    <row r="4757" spans="2:12" ht="15.75" x14ac:dyDescent="0.25">
      <c r="B4757" s="893" t="s">
        <v>307</v>
      </c>
      <c r="C4757" s="892" t="s">
        <v>1493</v>
      </c>
      <c r="D4757" s="891">
        <v>39447</v>
      </c>
      <c r="E4757" s="890">
        <v>54551.27</v>
      </c>
      <c r="F4757" s="889"/>
      <c r="G4757" s="888">
        <v>15</v>
      </c>
      <c r="H4757" s="887">
        <f t="shared" si="270"/>
        <v>14</v>
      </c>
      <c r="I4757" s="887">
        <v>-3697.92</v>
      </c>
      <c r="J4757" s="771">
        <f t="shared" si="271"/>
        <v>51777.939999999995</v>
      </c>
      <c r="K4757" s="887">
        <v>48080.02</v>
      </c>
      <c r="L4757" s="772">
        <f t="shared" si="272"/>
        <v>6471.25</v>
      </c>
    </row>
    <row r="4758" spans="2:12" ht="15.75" x14ac:dyDescent="0.25">
      <c r="B4758" s="893" t="s">
        <v>307</v>
      </c>
      <c r="C4758" s="892" t="s">
        <v>1493</v>
      </c>
      <c r="D4758" s="891">
        <v>39478</v>
      </c>
      <c r="E4758" s="890">
        <v>34623.71</v>
      </c>
      <c r="F4758" s="889"/>
      <c r="G4758" s="888">
        <v>15</v>
      </c>
      <c r="H4758" s="887">
        <f t="shared" si="270"/>
        <v>13</v>
      </c>
      <c r="I4758" s="887">
        <v>-2346.7200000000003</v>
      </c>
      <c r="J4758" s="771">
        <f t="shared" si="271"/>
        <v>32668.13</v>
      </c>
      <c r="K4758" s="887">
        <v>30321.41</v>
      </c>
      <c r="L4758" s="772">
        <f t="shared" si="272"/>
        <v>4302.2999999999993</v>
      </c>
    </row>
    <row r="4759" spans="2:12" ht="15.75" x14ac:dyDescent="0.25">
      <c r="B4759" s="893" t="s">
        <v>307</v>
      </c>
      <c r="C4759" s="892" t="s">
        <v>1493</v>
      </c>
      <c r="D4759" s="891">
        <v>39478</v>
      </c>
      <c r="E4759" s="890">
        <v>36.590000000000003</v>
      </c>
      <c r="F4759" s="889"/>
      <c r="G4759" s="888">
        <v>15</v>
      </c>
      <c r="H4759" s="887">
        <f t="shared" si="270"/>
        <v>13</v>
      </c>
      <c r="I4759" s="887">
        <v>-2.4000000000000004</v>
      </c>
      <c r="J4759" s="771">
        <f t="shared" si="271"/>
        <v>34.479999999999997</v>
      </c>
      <c r="K4759" s="887">
        <v>32.08</v>
      </c>
      <c r="L4759" s="772">
        <f t="shared" si="272"/>
        <v>4.5100000000000051</v>
      </c>
    </row>
    <row r="4760" spans="2:12" ht="15.75" x14ac:dyDescent="0.25">
      <c r="B4760" s="893" t="s">
        <v>307</v>
      </c>
      <c r="C4760" s="892" t="s">
        <v>1493</v>
      </c>
      <c r="D4760" s="891">
        <v>39478</v>
      </c>
      <c r="E4760" s="890">
        <v>73.650000000000006</v>
      </c>
      <c r="F4760" s="889"/>
      <c r="G4760" s="888">
        <v>15</v>
      </c>
      <c r="H4760" s="887">
        <f t="shared" si="270"/>
        <v>13</v>
      </c>
      <c r="I4760" s="887">
        <v>-5.04</v>
      </c>
      <c r="J4760" s="771">
        <f t="shared" si="271"/>
        <v>69.150000000000006</v>
      </c>
      <c r="K4760" s="887">
        <v>64.11</v>
      </c>
      <c r="L4760" s="772">
        <f t="shared" si="272"/>
        <v>9.5400000000000063</v>
      </c>
    </row>
    <row r="4761" spans="2:12" ht="15.75" x14ac:dyDescent="0.25">
      <c r="B4761" s="893" t="s">
        <v>307</v>
      </c>
      <c r="C4761" s="892" t="s">
        <v>1493</v>
      </c>
      <c r="D4761" s="891">
        <v>39478</v>
      </c>
      <c r="E4761" s="890">
        <v>77748.36</v>
      </c>
      <c r="F4761" s="889"/>
      <c r="G4761" s="888">
        <v>15</v>
      </c>
      <c r="H4761" s="887">
        <f t="shared" si="270"/>
        <v>13</v>
      </c>
      <c r="I4761" s="887">
        <v>-5269.5599999999995</v>
      </c>
      <c r="J4761" s="771">
        <f t="shared" si="271"/>
        <v>73356.95</v>
      </c>
      <c r="K4761" s="887">
        <v>68087.39</v>
      </c>
      <c r="L4761" s="772">
        <f t="shared" si="272"/>
        <v>9660.9700000000012</v>
      </c>
    </row>
    <row r="4762" spans="2:12" ht="15.75" x14ac:dyDescent="0.25">
      <c r="B4762" s="893" t="s">
        <v>307</v>
      </c>
      <c r="C4762" s="892" t="s">
        <v>1493</v>
      </c>
      <c r="D4762" s="891">
        <v>39478</v>
      </c>
      <c r="E4762" s="890">
        <v>106468.62</v>
      </c>
      <c r="F4762" s="889"/>
      <c r="G4762" s="888">
        <v>15</v>
      </c>
      <c r="H4762" s="887">
        <f t="shared" si="270"/>
        <v>13</v>
      </c>
      <c r="I4762" s="887">
        <v>-7156.5599999999995</v>
      </c>
      <c r="J4762" s="771">
        <f t="shared" si="271"/>
        <v>99908.349999999991</v>
      </c>
      <c r="K4762" s="887">
        <v>92751.79</v>
      </c>
      <c r="L4762" s="772">
        <f t="shared" si="272"/>
        <v>13716.830000000002</v>
      </c>
    </row>
    <row r="4763" spans="2:12" ht="15.75" x14ac:dyDescent="0.25">
      <c r="B4763" s="893" t="s">
        <v>307</v>
      </c>
      <c r="C4763" s="892" t="s">
        <v>1493</v>
      </c>
      <c r="D4763" s="891">
        <v>39478</v>
      </c>
      <c r="E4763" s="890">
        <v>2849.85</v>
      </c>
      <c r="F4763" s="889"/>
      <c r="G4763" s="888">
        <v>15</v>
      </c>
      <c r="H4763" s="887">
        <f t="shared" si="270"/>
        <v>13</v>
      </c>
      <c r="I4763" s="887">
        <v>-191.64000000000001</v>
      </c>
      <c r="J4763" s="771">
        <f t="shared" si="271"/>
        <v>2674.2999999999997</v>
      </c>
      <c r="K4763" s="887">
        <v>2482.66</v>
      </c>
      <c r="L4763" s="772">
        <f t="shared" si="272"/>
        <v>367.19000000000005</v>
      </c>
    </row>
    <row r="4764" spans="2:12" ht="15.75" x14ac:dyDescent="0.25">
      <c r="B4764" s="893" t="s">
        <v>307</v>
      </c>
      <c r="C4764" s="892" t="s">
        <v>1493</v>
      </c>
      <c r="D4764" s="891">
        <v>39478</v>
      </c>
      <c r="E4764" s="890">
        <v>73.42</v>
      </c>
      <c r="F4764" s="889"/>
      <c r="G4764" s="888">
        <v>15</v>
      </c>
      <c r="H4764" s="887">
        <f t="shared" si="270"/>
        <v>13</v>
      </c>
      <c r="I4764" s="887">
        <v>-4.92</v>
      </c>
      <c r="J4764" s="771">
        <f t="shared" si="271"/>
        <v>69.210000000000008</v>
      </c>
      <c r="K4764" s="887">
        <v>64.290000000000006</v>
      </c>
      <c r="L4764" s="772">
        <f t="shared" si="272"/>
        <v>9.1299999999999955</v>
      </c>
    </row>
    <row r="4765" spans="2:12" ht="15.75" x14ac:dyDescent="0.25">
      <c r="B4765" s="893" t="s">
        <v>307</v>
      </c>
      <c r="C4765" s="892" t="s">
        <v>1493</v>
      </c>
      <c r="D4765" s="891">
        <v>39844</v>
      </c>
      <c r="E4765" s="890">
        <v>7666.74</v>
      </c>
      <c r="F4765" s="889"/>
      <c r="G4765" s="888">
        <v>15</v>
      </c>
      <c r="H4765" s="887">
        <f t="shared" si="270"/>
        <v>12</v>
      </c>
      <c r="I4765" s="887">
        <v>-518.76</v>
      </c>
      <c r="J4765" s="771">
        <f t="shared" si="271"/>
        <v>6715.51</v>
      </c>
      <c r="K4765" s="887">
        <v>6196.75</v>
      </c>
      <c r="L4765" s="772">
        <f t="shared" si="272"/>
        <v>1469.9899999999998</v>
      </c>
    </row>
    <row r="4766" spans="2:12" ht="15.75" x14ac:dyDescent="0.25">
      <c r="B4766" s="893" t="s">
        <v>307</v>
      </c>
      <c r="C4766" s="892" t="s">
        <v>1493</v>
      </c>
      <c r="D4766" s="891">
        <v>39844</v>
      </c>
      <c r="E4766" s="890">
        <v>1714.82</v>
      </c>
      <c r="F4766" s="889"/>
      <c r="G4766" s="888">
        <v>15</v>
      </c>
      <c r="H4766" s="887">
        <f t="shared" si="270"/>
        <v>12</v>
      </c>
      <c r="I4766" s="887">
        <v>-115.19999999999999</v>
      </c>
      <c r="J4766" s="771">
        <f t="shared" si="271"/>
        <v>1494.2</v>
      </c>
      <c r="K4766" s="887">
        <v>1379</v>
      </c>
      <c r="L4766" s="772">
        <f t="shared" si="272"/>
        <v>335.81999999999994</v>
      </c>
    </row>
    <row r="4767" spans="2:12" ht="15.75" x14ac:dyDescent="0.25">
      <c r="B4767" s="893" t="s">
        <v>307</v>
      </c>
      <c r="C4767" s="892" t="s">
        <v>1493</v>
      </c>
      <c r="D4767" s="891">
        <v>40482</v>
      </c>
      <c r="E4767" s="890">
        <v>35576.29</v>
      </c>
      <c r="F4767" s="889"/>
      <c r="G4767" s="888">
        <v>15</v>
      </c>
      <c r="H4767" s="887">
        <f t="shared" si="270"/>
        <v>11</v>
      </c>
      <c r="I4767" s="887">
        <v>-2387.04</v>
      </c>
      <c r="J4767" s="771">
        <f t="shared" si="271"/>
        <v>26624.7</v>
      </c>
      <c r="K4767" s="887">
        <v>24237.66</v>
      </c>
      <c r="L4767" s="772">
        <f t="shared" si="272"/>
        <v>11338.630000000001</v>
      </c>
    </row>
    <row r="4768" spans="2:12" ht="15.75" x14ac:dyDescent="0.25">
      <c r="B4768" s="893" t="s">
        <v>307</v>
      </c>
      <c r="C4768" s="892" t="s">
        <v>1493</v>
      </c>
      <c r="D4768" s="891">
        <v>40663</v>
      </c>
      <c r="E4768" s="890">
        <v>2145.5100000000002</v>
      </c>
      <c r="F4768" s="889"/>
      <c r="G4768" s="888">
        <v>15</v>
      </c>
      <c r="H4768" s="887">
        <f t="shared" si="270"/>
        <v>10</v>
      </c>
      <c r="I4768" s="887">
        <v>-144.84</v>
      </c>
      <c r="J4768" s="771">
        <f t="shared" si="271"/>
        <v>1554.1799999999998</v>
      </c>
      <c r="K4768" s="887">
        <v>1409.34</v>
      </c>
      <c r="L4768" s="772">
        <f t="shared" si="272"/>
        <v>736.1700000000003</v>
      </c>
    </row>
    <row r="4769" spans="2:12" ht="15.75" x14ac:dyDescent="0.25">
      <c r="B4769" s="893" t="s">
        <v>307</v>
      </c>
      <c r="C4769" s="892" t="s">
        <v>1493</v>
      </c>
      <c r="D4769" s="891">
        <v>40663</v>
      </c>
      <c r="E4769" s="890">
        <v>2052.96</v>
      </c>
      <c r="F4769" s="889"/>
      <c r="G4769" s="888">
        <v>15</v>
      </c>
      <c r="H4769" s="887">
        <f t="shared" si="270"/>
        <v>10</v>
      </c>
      <c r="I4769" s="887">
        <v>-138.60000000000002</v>
      </c>
      <c r="J4769" s="771">
        <f t="shared" si="271"/>
        <v>1487.1999999999998</v>
      </c>
      <c r="K4769" s="887">
        <v>1348.6</v>
      </c>
      <c r="L4769" s="772">
        <f t="shared" si="272"/>
        <v>704.36000000000013</v>
      </c>
    </row>
    <row r="4770" spans="2:12" ht="15.75" x14ac:dyDescent="0.25">
      <c r="B4770" s="893" t="s">
        <v>307</v>
      </c>
      <c r="C4770" s="892" t="s">
        <v>1493</v>
      </c>
      <c r="D4770" s="891">
        <v>40755</v>
      </c>
      <c r="E4770" s="890">
        <v>38319.94</v>
      </c>
      <c r="F4770" s="889"/>
      <c r="G4770" s="888">
        <v>15</v>
      </c>
      <c r="H4770" s="887">
        <f t="shared" si="270"/>
        <v>10</v>
      </c>
      <c r="I4770" s="887">
        <v>-2570.4</v>
      </c>
      <c r="J4770" s="771">
        <f t="shared" si="271"/>
        <v>26967.670000000002</v>
      </c>
      <c r="K4770" s="887">
        <v>24397.27</v>
      </c>
      <c r="L4770" s="772">
        <f t="shared" si="272"/>
        <v>13922.670000000002</v>
      </c>
    </row>
    <row r="4771" spans="2:12" ht="15.75" x14ac:dyDescent="0.25">
      <c r="B4771" s="893" t="s">
        <v>307</v>
      </c>
      <c r="C4771" s="892" t="s">
        <v>1493</v>
      </c>
      <c r="D4771" s="891">
        <v>41213</v>
      </c>
      <c r="E4771" s="890">
        <v>40458.47</v>
      </c>
      <c r="F4771" s="889"/>
      <c r="G4771" s="888">
        <v>15</v>
      </c>
      <c r="H4771" s="887">
        <f t="shared" si="270"/>
        <v>9</v>
      </c>
      <c r="I4771" s="887">
        <v>-2712.2400000000002</v>
      </c>
      <c r="J4771" s="771">
        <f t="shared" si="271"/>
        <v>24862.68</v>
      </c>
      <c r="K4771" s="887">
        <v>22150.44</v>
      </c>
      <c r="L4771" s="772">
        <f t="shared" si="272"/>
        <v>18308.030000000002</v>
      </c>
    </row>
    <row r="4772" spans="2:12" ht="15.75" x14ac:dyDescent="0.25">
      <c r="B4772" s="893" t="s">
        <v>307</v>
      </c>
      <c r="C4772" s="892" t="s">
        <v>1493</v>
      </c>
      <c r="D4772" s="891">
        <v>34334</v>
      </c>
      <c r="E4772" s="890">
        <v>0</v>
      </c>
      <c r="F4772" s="889"/>
      <c r="G4772" s="888">
        <v>30</v>
      </c>
      <c r="H4772" s="887">
        <f t="shared" si="270"/>
        <v>28</v>
      </c>
      <c r="I4772" s="887">
        <v>-7.92</v>
      </c>
      <c r="J4772" s="771">
        <f t="shared" si="271"/>
        <v>-14.389999999999999</v>
      </c>
      <c r="K4772" s="887">
        <v>-22.31</v>
      </c>
      <c r="L4772" s="772">
        <f t="shared" si="272"/>
        <v>22.31</v>
      </c>
    </row>
    <row r="4773" spans="2:12" ht="15.75" x14ac:dyDescent="0.25">
      <c r="B4773" s="893" t="s">
        <v>307</v>
      </c>
      <c r="C4773" s="892" t="s">
        <v>1493</v>
      </c>
      <c r="D4773" s="891">
        <v>34699</v>
      </c>
      <c r="E4773" s="890">
        <v>0</v>
      </c>
      <c r="F4773" s="889"/>
      <c r="G4773" s="888">
        <v>30</v>
      </c>
      <c r="H4773" s="887">
        <f t="shared" si="270"/>
        <v>27</v>
      </c>
      <c r="I4773" s="887">
        <v>-0.48</v>
      </c>
      <c r="J4773" s="771">
        <f t="shared" si="271"/>
        <v>-1.31</v>
      </c>
      <c r="K4773" s="887">
        <v>-1.79</v>
      </c>
      <c r="L4773" s="772">
        <f t="shared" si="272"/>
        <v>1.79</v>
      </c>
    </row>
    <row r="4774" spans="2:12" ht="15.75" x14ac:dyDescent="0.25">
      <c r="B4774" s="893" t="s">
        <v>307</v>
      </c>
      <c r="C4774" s="892" t="s">
        <v>1493</v>
      </c>
      <c r="D4774" s="891">
        <v>34699</v>
      </c>
      <c r="E4774" s="890">
        <v>0</v>
      </c>
      <c r="F4774" s="889"/>
      <c r="G4774" s="888">
        <v>30</v>
      </c>
      <c r="H4774" s="887">
        <f t="shared" si="270"/>
        <v>27</v>
      </c>
      <c r="I4774" s="887">
        <v>-352.08</v>
      </c>
      <c r="J4774" s="771">
        <f t="shared" si="271"/>
        <v>-968.44</v>
      </c>
      <c r="K4774" s="887">
        <v>-1320.52</v>
      </c>
      <c r="L4774" s="772">
        <f t="shared" si="272"/>
        <v>1320.52</v>
      </c>
    </row>
    <row r="4775" spans="2:12" ht="15.75" x14ac:dyDescent="0.25">
      <c r="B4775" s="893" t="s">
        <v>307</v>
      </c>
      <c r="C4775" s="892" t="s">
        <v>1493</v>
      </c>
      <c r="D4775" s="891">
        <v>34699</v>
      </c>
      <c r="E4775" s="890">
        <v>19032.38</v>
      </c>
      <c r="F4775" s="889"/>
      <c r="G4775" s="888">
        <v>30</v>
      </c>
      <c r="H4775" s="887">
        <f t="shared" si="270"/>
        <v>27</v>
      </c>
      <c r="I4775" s="887">
        <v>-656.04</v>
      </c>
      <c r="J4775" s="771">
        <f t="shared" si="271"/>
        <v>17173.370000000003</v>
      </c>
      <c r="K4775" s="887">
        <v>16517.330000000002</v>
      </c>
      <c r="L4775" s="772">
        <f t="shared" si="272"/>
        <v>2515.0499999999993</v>
      </c>
    </row>
    <row r="4776" spans="2:12" ht="15.75" x14ac:dyDescent="0.25">
      <c r="B4776" s="893" t="s">
        <v>307</v>
      </c>
      <c r="C4776" s="892" t="s">
        <v>1493</v>
      </c>
      <c r="D4776" s="891">
        <v>35795</v>
      </c>
      <c r="E4776" s="890">
        <v>927.47</v>
      </c>
      <c r="F4776" s="889"/>
      <c r="G4776" s="888">
        <v>30</v>
      </c>
      <c r="H4776" s="887">
        <f t="shared" si="270"/>
        <v>24</v>
      </c>
      <c r="I4776" s="887">
        <v>-31.08</v>
      </c>
      <c r="J4776" s="771">
        <f t="shared" si="271"/>
        <v>746.09</v>
      </c>
      <c r="K4776" s="887">
        <v>715.01</v>
      </c>
      <c r="L4776" s="772">
        <f t="shared" si="272"/>
        <v>212.46000000000004</v>
      </c>
    </row>
    <row r="4777" spans="2:12" ht="15.75" x14ac:dyDescent="0.25">
      <c r="B4777" s="893" t="s">
        <v>307</v>
      </c>
      <c r="C4777" s="892" t="s">
        <v>1493</v>
      </c>
      <c r="D4777" s="891">
        <v>35795</v>
      </c>
      <c r="E4777" s="890">
        <v>41532</v>
      </c>
      <c r="F4777" s="889"/>
      <c r="G4777" s="888">
        <v>30</v>
      </c>
      <c r="H4777" s="887">
        <f t="shared" si="270"/>
        <v>24</v>
      </c>
      <c r="I4777" s="887">
        <v>-1399.8000000000002</v>
      </c>
      <c r="J4777" s="771">
        <f t="shared" si="271"/>
        <v>33482.74</v>
      </c>
      <c r="K4777" s="887">
        <v>32082.94</v>
      </c>
      <c r="L4777" s="772">
        <f t="shared" si="272"/>
        <v>9449.0600000000013</v>
      </c>
    </row>
    <row r="4778" spans="2:12" ht="15.75" x14ac:dyDescent="0.25">
      <c r="B4778" s="893" t="s">
        <v>307</v>
      </c>
      <c r="C4778" s="892" t="s">
        <v>1493</v>
      </c>
      <c r="D4778" s="891">
        <v>36160</v>
      </c>
      <c r="E4778" s="890">
        <v>386630.23</v>
      </c>
      <c r="F4778" s="889"/>
      <c r="G4778" s="888">
        <v>30</v>
      </c>
      <c r="H4778" s="887">
        <f t="shared" si="270"/>
        <v>23</v>
      </c>
      <c r="I4778" s="887">
        <v>-12994.079999999998</v>
      </c>
      <c r="J4778" s="771">
        <f t="shared" si="271"/>
        <v>298920.67000000004</v>
      </c>
      <c r="K4778" s="887">
        <v>285926.59000000003</v>
      </c>
      <c r="L4778" s="772">
        <f t="shared" si="272"/>
        <v>100703.63999999996</v>
      </c>
    </row>
    <row r="4779" spans="2:12" ht="15.75" x14ac:dyDescent="0.25">
      <c r="B4779" s="893" t="s">
        <v>307</v>
      </c>
      <c r="C4779" s="892" t="s">
        <v>1493</v>
      </c>
      <c r="D4779" s="891">
        <v>36160</v>
      </c>
      <c r="E4779" s="890">
        <v>4111.8100000000004</v>
      </c>
      <c r="F4779" s="889"/>
      <c r="G4779" s="888">
        <v>30</v>
      </c>
      <c r="H4779" s="887">
        <f t="shared" si="270"/>
        <v>23</v>
      </c>
      <c r="I4779" s="887">
        <v>-138.48000000000002</v>
      </c>
      <c r="J4779" s="771">
        <f t="shared" si="271"/>
        <v>3176.83</v>
      </c>
      <c r="K4779" s="887">
        <v>3038.35</v>
      </c>
      <c r="L4779" s="772">
        <f t="shared" si="272"/>
        <v>1073.4600000000005</v>
      </c>
    </row>
    <row r="4780" spans="2:12" ht="15.75" x14ac:dyDescent="0.25">
      <c r="B4780" s="893" t="s">
        <v>307</v>
      </c>
      <c r="C4780" s="892" t="s">
        <v>1493</v>
      </c>
      <c r="D4780" s="891">
        <v>36160</v>
      </c>
      <c r="E4780" s="890">
        <v>42818.66</v>
      </c>
      <c r="F4780" s="889"/>
      <c r="G4780" s="888">
        <v>30</v>
      </c>
      <c r="H4780" s="887">
        <f t="shared" si="270"/>
        <v>23</v>
      </c>
      <c r="I4780" s="887">
        <v>-1434.72</v>
      </c>
      <c r="J4780" s="771">
        <f t="shared" si="271"/>
        <v>33014.699999999997</v>
      </c>
      <c r="K4780" s="887">
        <v>31579.98</v>
      </c>
      <c r="L4780" s="772">
        <f t="shared" si="272"/>
        <v>11238.680000000004</v>
      </c>
    </row>
    <row r="4781" spans="2:12" ht="15.75" x14ac:dyDescent="0.25">
      <c r="B4781" s="893" t="s">
        <v>307</v>
      </c>
      <c r="C4781" s="892" t="s">
        <v>1494</v>
      </c>
      <c r="D4781" s="891">
        <v>41364</v>
      </c>
      <c r="E4781" s="890">
        <v>12386.42</v>
      </c>
      <c r="F4781" s="889"/>
      <c r="G4781" s="888">
        <v>15</v>
      </c>
      <c r="H4781" s="887">
        <f t="shared" si="270"/>
        <v>8</v>
      </c>
      <c r="I4781" s="887">
        <v>-825.84000000000015</v>
      </c>
      <c r="J4781" s="771">
        <f t="shared" si="271"/>
        <v>7225.3600000000006</v>
      </c>
      <c r="K4781" s="887">
        <v>6399.52</v>
      </c>
      <c r="L4781" s="772">
        <f t="shared" si="272"/>
        <v>5986.9</v>
      </c>
    </row>
    <row r="4782" spans="2:12" ht="15.75" x14ac:dyDescent="0.25">
      <c r="B4782" s="893" t="s">
        <v>307</v>
      </c>
      <c r="C4782" s="892" t="s">
        <v>1495</v>
      </c>
      <c r="D4782" s="891">
        <v>41608</v>
      </c>
      <c r="E4782" s="890">
        <v>24543.11</v>
      </c>
      <c r="F4782" s="889"/>
      <c r="G4782" s="888">
        <v>15</v>
      </c>
      <c r="H4782" s="887">
        <f t="shared" si="270"/>
        <v>8</v>
      </c>
      <c r="I4782" s="887">
        <v>-1636.1999999999998</v>
      </c>
      <c r="J4782" s="771">
        <f t="shared" si="271"/>
        <v>13225.95</v>
      </c>
      <c r="K4782" s="887">
        <v>11589.75</v>
      </c>
      <c r="L4782" s="772">
        <f t="shared" si="272"/>
        <v>12953.36</v>
      </c>
    </row>
    <row r="4783" spans="2:12" ht="15.75" x14ac:dyDescent="0.25">
      <c r="B4783" s="893" t="s">
        <v>307</v>
      </c>
      <c r="C4783" s="892" t="s">
        <v>1496</v>
      </c>
      <c r="D4783" s="891">
        <v>41608</v>
      </c>
      <c r="E4783" s="890">
        <v>26813</v>
      </c>
      <c r="F4783" s="889"/>
      <c r="G4783" s="888">
        <v>15</v>
      </c>
      <c r="H4783" s="887">
        <f t="shared" si="270"/>
        <v>8</v>
      </c>
      <c r="I4783" s="887">
        <v>-1787.52</v>
      </c>
      <c r="J4783" s="771">
        <f t="shared" si="271"/>
        <v>14300.16</v>
      </c>
      <c r="K4783" s="887">
        <v>12512.64</v>
      </c>
      <c r="L4783" s="772">
        <f t="shared" si="272"/>
        <v>14300.36</v>
      </c>
    </row>
    <row r="4784" spans="2:12" ht="15.75" x14ac:dyDescent="0.25">
      <c r="B4784" s="893" t="s">
        <v>307</v>
      </c>
      <c r="C4784" s="892" t="s">
        <v>1497</v>
      </c>
      <c r="D4784" s="891">
        <v>41759</v>
      </c>
      <c r="E4784" s="890">
        <v>16805.25</v>
      </c>
      <c r="F4784" s="889"/>
      <c r="G4784" s="888">
        <v>15</v>
      </c>
      <c r="H4784" s="887">
        <f t="shared" si="270"/>
        <v>7</v>
      </c>
      <c r="I4784" s="887">
        <v>-1120.32</v>
      </c>
      <c r="J4784" s="771">
        <f t="shared" si="271"/>
        <v>8589.1200000000008</v>
      </c>
      <c r="K4784" s="887">
        <v>7468.8</v>
      </c>
      <c r="L4784" s="772">
        <f t="shared" si="272"/>
        <v>9336.4500000000007</v>
      </c>
    </row>
    <row r="4785" spans="2:12" ht="15.75" x14ac:dyDescent="0.25">
      <c r="B4785" s="893" t="s">
        <v>307</v>
      </c>
      <c r="C4785" s="892" t="s">
        <v>1498</v>
      </c>
      <c r="D4785" s="891">
        <v>42063</v>
      </c>
      <c r="E4785" s="890">
        <v>28811.82</v>
      </c>
      <c r="F4785" s="889"/>
      <c r="G4785" s="888">
        <v>15</v>
      </c>
      <c r="H4785" s="887">
        <f t="shared" si="270"/>
        <v>6</v>
      </c>
      <c r="I4785" s="887">
        <v>-1920.84</v>
      </c>
      <c r="J4785" s="771">
        <f t="shared" si="271"/>
        <v>12805.39</v>
      </c>
      <c r="K4785" s="887">
        <v>10884.55</v>
      </c>
      <c r="L4785" s="772">
        <f t="shared" si="272"/>
        <v>17927.27</v>
      </c>
    </row>
    <row r="4786" spans="2:12" ht="15.75" x14ac:dyDescent="0.25">
      <c r="B4786" s="893" t="s">
        <v>307</v>
      </c>
      <c r="C4786" s="892" t="s">
        <v>1499</v>
      </c>
      <c r="D4786" s="891">
        <v>42124</v>
      </c>
      <c r="E4786" s="890">
        <v>87833.78</v>
      </c>
      <c r="F4786" s="889"/>
      <c r="G4786" s="888">
        <v>15</v>
      </c>
      <c r="H4786" s="887">
        <f t="shared" si="270"/>
        <v>6</v>
      </c>
      <c r="I4786" s="887">
        <v>-5855.64</v>
      </c>
      <c r="J4786" s="771">
        <f t="shared" si="271"/>
        <v>37573.450000000004</v>
      </c>
      <c r="K4786" s="887">
        <v>31717.81</v>
      </c>
      <c r="L4786" s="772">
        <f t="shared" si="272"/>
        <v>56115.97</v>
      </c>
    </row>
    <row r="4787" spans="2:12" ht="15.75" x14ac:dyDescent="0.25">
      <c r="B4787" s="893" t="s">
        <v>307</v>
      </c>
      <c r="C4787" s="892" t="s">
        <v>1500</v>
      </c>
      <c r="D4787" s="891">
        <v>42429</v>
      </c>
      <c r="E4787" s="890">
        <v>25083.77</v>
      </c>
      <c r="F4787" s="889"/>
      <c r="G4787" s="888">
        <v>15</v>
      </c>
      <c r="H4787" s="887">
        <f t="shared" si="270"/>
        <v>5</v>
      </c>
      <c r="I4787" s="887">
        <v>-1672.3200000000002</v>
      </c>
      <c r="J4787" s="771">
        <f t="shared" si="271"/>
        <v>9615.43</v>
      </c>
      <c r="K4787" s="887">
        <v>7943.11</v>
      </c>
      <c r="L4787" s="772">
        <f t="shared" si="272"/>
        <v>17140.66</v>
      </c>
    </row>
    <row r="4788" spans="2:12" ht="15.75" x14ac:dyDescent="0.25">
      <c r="B4788" s="893" t="s">
        <v>307</v>
      </c>
      <c r="C4788" s="892" t="s">
        <v>1501</v>
      </c>
      <c r="D4788" s="891">
        <v>42429</v>
      </c>
      <c r="E4788" s="890">
        <v>26903.32</v>
      </c>
      <c r="F4788" s="889"/>
      <c r="G4788" s="888">
        <v>15</v>
      </c>
      <c r="H4788" s="887">
        <f t="shared" si="270"/>
        <v>5</v>
      </c>
      <c r="I4788" s="887">
        <v>-1793.52</v>
      </c>
      <c r="J4788" s="771">
        <f t="shared" si="271"/>
        <v>10163.280000000001</v>
      </c>
      <c r="K4788" s="887">
        <v>8369.76</v>
      </c>
      <c r="L4788" s="772">
        <f t="shared" si="272"/>
        <v>18533.559999999998</v>
      </c>
    </row>
    <row r="4789" spans="2:12" ht="15.75" x14ac:dyDescent="0.25">
      <c r="B4789" s="893" t="s">
        <v>307</v>
      </c>
      <c r="C4789" s="892" t="s">
        <v>1502</v>
      </c>
      <c r="D4789" s="891">
        <v>42429</v>
      </c>
      <c r="E4789" s="890">
        <v>29716.15</v>
      </c>
      <c r="F4789" s="889"/>
      <c r="G4789" s="888">
        <v>15</v>
      </c>
      <c r="H4789" s="887">
        <f t="shared" si="270"/>
        <v>5</v>
      </c>
      <c r="I4789" s="887">
        <v>-1981.08</v>
      </c>
      <c r="J4789" s="771">
        <f t="shared" si="271"/>
        <v>11226.12</v>
      </c>
      <c r="K4789" s="887">
        <v>9245.0400000000009</v>
      </c>
      <c r="L4789" s="772">
        <f t="shared" si="272"/>
        <v>20471.11</v>
      </c>
    </row>
    <row r="4790" spans="2:12" ht="15.75" x14ac:dyDescent="0.25">
      <c r="B4790" s="893" t="s">
        <v>307</v>
      </c>
      <c r="C4790" s="892" t="s">
        <v>1503</v>
      </c>
      <c r="D4790" s="891">
        <v>42582</v>
      </c>
      <c r="E4790" s="890">
        <v>23930.65</v>
      </c>
      <c r="F4790" s="889"/>
      <c r="G4790" s="888">
        <v>15</v>
      </c>
      <c r="H4790" s="887">
        <f t="shared" si="270"/>
        <v>5</v>
      </c>
      <c r="I4790" s="887">
        <v>-1596.48</v>
      </c>
      <c r="J4790" s="771">
        <f t="shared" si="271"/>
        <v>8631.69</v>
      </c>
      <c r="K4790" s="887">
        <v>7035.21</v>
      </c>
      <c r="L4790" s="772">
        <f t="shared" si="272"/>
        <v>16895.440000000002</v>
      </c>
    </row>
    <row r="4791" spans="2:12" ht="15.75" x14ac:dyDescent="0.25">
      <c r="B4791" s="893" t="s">
        <v>307</v>
      </c>
      <c r="C4791" s="892" t="s">
        <v>1504</v>
      </c>
      <c r="D4791" s="891">
        <v>42582</v>
      </c>
      <c r="E4791" s="890">
        <v>2304.87</v>
      </c>
      <c r="F4791" s="889"/>
      <c r="G4791" s="888">
        <v>15</v>
      </c>
      <c r="H4791" s="887">
        <f t="shared" si="270"/>
        <v>5</v>
      </c>
      <c r="I4791" s="887">
        <v>-153.72</v>
      </c>
      <c r="J4791" s="771">
        <f t="shared" si="271"/>
        <v>806.75</v>
      </c>
      <c r="K4791" s="887">
        <v>653.03</v>
      </c>
      <c r="L4791" s="772">
        <f t="shared" si="272"/>
        <v>1651.84</v>
      </c>
    </row>
    <row r="4792" spans="2:12" ht="15.75" x14ac:dyDescent="0.25">
      <c r="B4792" s="893" t="s">
        <v>307</v>
      </c>
      <c r="C4792" s="892" t="s">
        <v>1505</v>
      </c>
      <c r="D4792" s="891">
        <v>42582</v>
      </c>
      <c r="E4792" s="890">
        <v>24761.94</v>
      </c>
      <c r="F4792" s="889"/>
      <c r="G4792" s="888">
        <v>15</v>
      </c>
      <c r="H4792" s="887">
        <f t="shared" si="270"/>
        <v>5</v>
      </c>
      <c r="I4792" s="887">
        <v>-1650.72</v>
      </c>
      <c r="J4792" s="771">
        <f t="shared" si="271"/>
        <v>8666.7800000000007</v>
      </c>
      <c r="K4792" s="887">
        <v>7016.06</v>
      </c>
      <c r="L4792" s="772">
        <f t="shared" si="272"/>
        <v>17745.879999999997</v>
      </c>
    </row>
    <row r="4793" spans="2:12" ht="15.75" x14ac:dyDescent="0.25">
      <c r="B4793" s="893" t="s">
        <v>307</v>
      </c>
      <c r="C4793" s="892" t="s">
        <v>1506</v>
      </c>
      <c r="D4793" s="891">
        <v>42429</v>
      </c>
      <c r="E4793" s="890">
        <v>4699.78</v>
      </c>
      <c r="F4793" s="889"/>
      <c r="G4793" s="888">
        <v>15</v>
      </c>
      <c r="H4793" s="887">
        <f t="shared" si="270"/>
        <v>5</v>
      </c>
      <c r="I4793" s="887">
        <v>-313.32</v>
      </c>
      <c r="J4793" s="771">
        <f t="shared" si="271"/>
        <v>1644.9299999999998</v>
      </c>
      <c r="K4793" s="887">
        <v>1331.61</v>
      </c>
      <c r="L4793" s="772">
        <f t="shared" si="272"/>
        <v>3368.17</v>
      </c>
    </row>
    <row r="4794" spans="2:12" ht="15.75" x14ac:dyDescent="0.25">
      <c r="B4794" s="893" t="s">
        <v>307</v>
      </c>
      <c r="C4794" s="892" t="s">
        <v>1507</v>
      </c>
      <c r="D4794" s="891">
        <v>42674</v>
      </c>
      <c r="E4794" s="890">
        <v>31271.68</v>
      </c>
      <c r="F4794" s="889"/>
      <c r="G4794" s="888">
        <v>15</v>
      </c>
      <c r="H4794" s="887">
        <f t="shared" si="270"/>
        <v>5</v>
      </c>
      <c r="I4794" s="887">
        <v>-2084.7599999999998</v>
      </c>
      <c r="J4794" s="771">
        <f t="shared" si="271"/>
        <v>10597.68</v>
      </c>
      <c r="K4794" s="887">
        <v>8512.92</v>
      </c>
      <c r="L4794" s="772">
        <f t="shared" si="272"/>
        <v>22758.760000000002</v>
      </c>
    </row>
    <row r="4795" spans="2:12" ht="15.75" x14ac:dyDescent="0.25">
      <c r="B4795" s="893" t="s">
        <v>307</v>
      </c>
      <c r="C4795" s="892" t="s">
        <v>1508</v>
      </c>
      <c r="D4795" s="891">
        <v>42794</v>
      </c>
      <c r="E4795" s="890">
        <v>21421.57</v>
      </c>
      <c r="F4795" s="889"/>
      <c r="G4795" s="888">
        <v>15</v>
      </c>
      <c r="H4795" s="887">
        <f t="shared" si="270"/>
        <v>4</v>
      </c>
      <c r="I4795" s="887">
        <v>-1428.1200000000001</v>
      </c>
      <c r="J4795" s="771">
        <f t="shared" si="271"/>
        <v>6902.58</v>
      </c>
      <c r="K4795" s="887">
        <v>5474.46</v>
      </c>
      <c r="L4795" s="772">
        <f t="shared" si="272"/>
        <v>15947.11</v>
      </c>
    </row>
    <row r="4796" spans="2:12" ht="15.75" x14ac:dyDescent="0.25">
      <c r="B4796" s="893" t="s">
        <v>307</v>
      </c>
      <c r="C4796" s="892" t="s">
        <v>1509</v>
      </c>
      <c r="D4796" s="891">
        <v>42794</v>
      </c>
      <c r="E4796" s="890">
        <v>32589.5</v>
      </c>
      <c r="F4796" s="889"/>
      <c r="G4796" s="888">
        <v>15</v>
      </c>
      <c r="H4796" s="887">
        <f t="shared" si="270"/>
        <v>4</v>
      </c>
      <c r="I4796" s="887">
        <v>-2172.6000000000004</v>
      </c>
      <c r="J4796" s="771">
        <f t="shared" si="271"/>
        <v>10319.85</v>
      </c>
      <c r="K4796" s="887">
        <v>8147.25</v>
      </c>
      <c r="L4796" s="772">
        <f t="shared" si="272"/>
        <v>24442.25</v>
      </c>
    </row>
    <row r="4797" spans="2:12" ht="15.75" x14ac:dyDescent="0.25">
      <c r="B4797" s="893" t="s">
        <v>307</v>
      </c>
      <c r="C4797" s="892" t="s">
        <v>1510</v>
      </c>
      <c r="D4797" s="891">
        <v>42794</v>
      </c>
      <c r="E4797" s="890">
        <v>10024.91</v>
      </c>
      <c r="F4797" s="889"/>
      <c r="G4797" s="888">
        <v>15</v>
      </c>
      <c r="H4797" s="887">
        <f t="shared" si="270"/>
        <v>4</v>
      </c>
      <c r="I4797" s="887">
        <v>-668.28</v>
      </c>
      <c r="J4797" s="771">
        <f t="shared" si="271"/>
        <v>3174.3599999999997</v>
      </c>
      <c r="K4797" s="887">
        <v>2506.08</v>
      </c>
      <c r="L4797" s="772">
        <f t="shared" si="272"/>
        <v>7518.83</v>
      </c>
    </row>
    <row r="4798" spans="2:12" ht="15.75" x14ac:dyDescent="0.25">
      <c r="B4798" s="893" t="s">
        <v>307</v>
      </c>
      <c r="C4798" s="892" t="s">
        <v>1511</v>
      </c>
      <c r="D4798" s="891">
        <v>42825</v>
      </c>
      <c r="E4798" s="890">
        <v>23670.54</v>
      </c>
      <c r="F4798" s="889"/>
      <c r="G4798" s="888">
        <v>15</v>
      </c>
      <c r="H4798" s="887">
        <f t="shared" si="270"/>
        <v>4</v>
      </c>
      <c r="I4798" s="887">
        <v>-1578</v>
      </c>
      <c r="J4798" s="771">
        <f t="shared" si="271"/>
        <v>7495.5</v>
      </c>
      <c r="K4798" s="887">
        <v>5917.5</v>
      </c>
      <c r="L4798" s="772">
        <f t="shared" si="272"/>
        <v>17753.04</v>
      </c>
    </row>
    <row r="4799" spans="2:12" ht="15.75" x14ac:dyDescent="0.25">
      <c r="B4799" s="893" t="s">
        <v>307</v>
      </c>
      <c r="C4799" s="892" t="s">
        <v>1512</v>
      </c>
      <c r="D4799" s="891">
        <v>42916</v>
      </c>
      <c r="E4799" s="890">
        <v>2125.19</v>
      </c>
      <c r="F4799" s="889"/>
      <c r="G4799" s="888">
        <v>15</v>
      </c>
      <c r="H4799" s="887">
        <f t="shared" si="270"/>
        <v>4</v>
      </c>
      <c r="I4799" s="887">
        <v>-141.72</v>
      </c>
      <c r="J4799" s="771">
        <f t="shared" si="271"/>
        <v>625.92999999999995</v>
      </c>
      <c r="K4799" s="887">
        <v>484.21</v>
      </c>
      <c r="L4799" s="772">
        <f t="shared" si="272"/>
        <v>1640.98</v>
      </c>
    </row>
    <row r="4800" spans="2:12" ht="15.75" x14ac:dyDescent="0.25">
      <c r="B4800" s="893" t="s">
        <v>307</v>
      </c>
      <c r="C4800" s="892" t="s">
        <v>1513</v>
      </c>
      <c r="D4800" s="891">
        <v>42916</v>
      </c>
      <c r="E4800" s="890">
        <v>19911.87</v>
      </c>
      <c r="F4800" s="889"/>
      <c r="G4800" s="888">
        <v>15</v>
      </c>
      <c r="H4800" s="887">
        <f t="shared" si="270"/>
        <v>4</v>
      </c>
      <c r="I4800" s="887">
        <v>-1327.44</v>
      </c>
      <c r="J4800" s="771">
        <f t="shared" si="271"/>
        <v>5862.8600000000006</v>
      </c>
      <c r="K4800" s="887">
        <v>4535.42</v>
      </c>
      <c r="L4800" s="772">
        <f t="shared" si="272"/>
        <v>15376.449999999999</v>
      </c>
    </row>
    <row r="4801" spans="2:12" ht="15.75" x14ac:dyDescent="0.25">
      <c r="B4801" s="893" t="s">
        <v>307</v>
      </c>
      <c r="C4801" s="892" t="s">
        <v>1514</v>
      </c>
      <c r="D4801" s="891">
        <v>42947</v>
      </c>
      <c r="E4801" s="890">
        <v>4742.76</v>
      </c>
      <c r="F4801" s="889"/>
      <c r="G4801" s="888">
        <v>15</v>
      </c>
      <c r="H4801" s="887">
        <f t="shared" si="270"/>
        <v>4</v>
      </c>
      <c r="I4801" s="887">
        <v>-316.20000000000005</v>
      </c>
      <c r="J4801" s="771">
        <f t="shared" si="271"/>
        <v>1396.55</v>
      </c>
      <c r="K4801" s="887">
        <v>1080.3499999999999</v>
      </c>
      <c r="L4801" s="772">
        <f t="shared" si="272"/>
        <v>3662.4100000000003</v>
      </c>
    </row>
    <row r="4802" spans="2:12" ht="15.75" x14ac:dyDescent="0.25">
      <c r="B4802" s="893" t="s">
        <v>307</v>
      </c>
      <c r="C4802" s="892" t="s">
        <v>1515</v>
      </c>
      <c r="D4802" s="891">
        <v>42916</v>
      </c>
      <c r="E4802" s="890">
        <v>15831.36</v>
      </c>
      <c r="F4802" s="889"/>
      <c r="G4802" s="888">
        <v>15</v>
      </c>
      <c r="H4802" s="887">
        <f t="shared" si="270"/>
        <v>4</v>
      </c>
      <c r="I4802" s="887">
        <v>-1055.4000000000001</v>
      </c>
      <c r="J4802" s="771">
        <f t="shared" si="271"/>
        <v>4661.3500000000004</v>
      </c>
      <c r="K4802" s="887">
        <v>3605.95</v>
      </c>
      <c r="L4802" s="772">
        <f t="shared" si="272"/>
        <v>12225.41</v>
      </c>
    </row>
    <row r="4803" spans="2:12" ht="15.75" x14ac:dyDescent="0.25">
      <c r="B4803" s="893" t="s">
        <v>307</v>
      </c>
      <c r="C4803" s="892" t="s">
        <v>1516</v>
      </c>
      <c r="D4803" s="891">
        <v>42916</v>
      </c>
      <c r="E4803" s="890">
        <v>2125.17</v>
      </c>
      <c r="F4803" s="889"/>
      <c r="G4803" s="888">
        <v>15</v>
      </c>
      <c r="H4803" s="887">
        <f t="shared" si="270"/>
        <v>4</v>
      </c>
      <c r="I4803" s="887">
        <v>-141.72</v>
      </c>
      <c r="J4803" s="771">
        <f t="shared" si="271"/>
        <v>625.92999999999995</v>
      </c>
      <c r="K4803" s="887">
        <v>484.21</v>
      </c>
      <c r="L4803" s="772">
        <f t="shared" si="272"/>
        <v>1640.96</v>
      </c>
    </row>
    <row r="4804" spans="2:12" ht="15.75" x14ac:dyDescent="0.25">
      <c r="B4804" s="893" t="s">
        <v>307</v>
      </c>
      <c r="C4804" s="892" t="s">
        <v>1517</v>
      </c>
      <c r="D4804" s="891">
        <v>43100</v>
      </c>
      <c r="E4804" s="890">
        <v>69699.289999999994</v>
      </c>
      <c r="F4804" s="889"/>
      <c r="G4804" s="888">
        <v>15</v>
      </c>
      <c r="H4804" s="887">
        <f t="shared" si="270"/>
        <v>4</v>
      </c>
      <c r="I4804" s="887">
        <v>-4646.6400000000003</v>
      </c>
      <c r="J4804" s="771">
        <f t="shared" si="271"/>
        <v>17424.900000000001</v>
      </c>
      <c r="K4804" s="887">
        <v>12778.26</v>
      </c>
      <c r="L4804" s="772">
        <f t="shared" si="272"/>
        <v>56921.029999999992</v>
      </c>
    </row>
    <row r="4805" spans="2:12" ht="15.75" x14ac:dyDescent="0.25">
      <c r="B4805" s="893" t="s">
        <v>307</v>
      </c>
      <c r="C4805" s="892" t="s">
        <v>1518</v>
      </c>
      <c r="D4805" s="891">
        <v>43100</v>
      </c>
      <c r="E4805" s="890">
        <v>5313.15</v>
      </c>
      <c r="F4805" s="889"/>
      <c r="G4805" s="888">
        <v>15</v>
      </c>
      <c r="H4805" s="887">
        <f t="shared" si="270"/>
        <v>4</v>
      </c>
      <c r="I4805" s="887">
        <v>-354.24</v>
      </c>
      <c r="J4805" s="771">
        <f t="shared" si="271"/>
        <v>1328.4</v>
      </c>
      <c r="K4805" s="887">
        <v>974.16</v>
      </c>
      <c r="L4805" s="772">
        <f t="shared" si="272"/>
        <v>4338.99</v>
      </c>
    </row>
    <row r="4806" spans="2:12" ht="15.75" x14ac:dyDescent="0.25">
      <c r="B4806" s="893" t="s">
        <v>307</v>
      </c>
      <c r="C4806" s="892" t="s">
        <v>1519</v>
      </c>
      <c r="D4806" s="891">
        <v>43270</v>
      </c>
      <c r="E4806" s="890">
        <v>9204.3700000000008</v>
      </c>
      <c r="F4806" s="889"/>
      <c r="G4806" s="888">
        <v>15</v>
      </c>
      <c r="H4806" s="887">
        <f t="shared" si="270"/>
        <v>3</v>
      </c>
      <c r="I4806" s="887">
        <v>-613.56000000000006</v>
      </c>
      <c r="J4806" s="771">
        <f t="shared" si="271"/>
        <v>2096.81</v>
      </c>
      <c r="K4806" s="887">
        <v>1483.25</v>
      </c>
      <c r="L4806" s="772">
        <f t="shared" si="272"/>
        <v>7721.1200000000008</v>
      </c>
    </row>
    <row r="4807" spans="2:12" ht="15.75" x14ac:dyDescent="0.25">
      <c r="B4807" s="893" t="s">
        <v>307</v>
      </c>
      <c r="C4807" s="892" t="s">
        <v>1520</v>
      </c>
      <c r="D4807" s="891">
        <v>43270</v>
      </c>
      <c r="E4807" s="890">
        <v>39504.339999999997</v>
      </c>
      <c r="F4807" s="889"/>
      <c r="G4807" s="888">
        <v>15</v>
      </c>
      <c r="H4807" s="887">
        <f t="shared" si="270"/>
        <v>3</v>
      </c>
      <c r="I4807" s="887">
        <v>-2634.96</v>
      </c>
      <c r="J4807" s="771">
        <f t="shared" si="271"/>
        <v>8982.380000000001</v>
      </c>
      <c r="K4807" s="887">
        <v>6347.42</v>
      </c>
      <c r="L4807" s="772">
        <f t="shared" si="272"/>
        <v>33156.92</v>
      </c>
    </row>
    <row r="4808" spans="2:12" ht="15.75" x14ac:dyDescent="0.25">
      <c r="B4808" s="893" t="s">
        <v>307</v>
      </c>
      <c r="C4808" s="892" t="s">
        <v>1521</v>
      </c>
      <c r="D4808" s="891">
        <v>43270</v>
      </c>
      <c r="E4808" s="890">
        <v>17997.669999999998</v>
      </c>
      <c r="F4808" s="889"/>
      <c r="G4808" s="888">
        <v>15</v>
      </c>
      <c r="H4808" s="887">
        <f t="shared" ref="H4808:H4871" si="273">IF(E4808&lt;&gt;"",IF((TestEOY-D4808)/365&gt;G4808,G4808,ROUNDUP(((TestEOY-D4808)/365),0)),"")</f>
        <v>3</v>
      </c>
      <c r="I4808" s="887">
        <v>-1199.8800000000001</v>
      </c>
      <c r="J4808" s="771">
        <f t="shared" ref="J4808:J4871" si="274">K4808-I4808</f>
        <v>4099.59</v>
      </c>
      <c r="K4808" s="887">
        <v>2899.71</v>
      </c>
      <c r="L4808" s="772">
        <f t="shared" ref="L4808:L4871" si="275">IFERROR(IF(K4808&gt;E4808,0,(+E4808-K4808))-F4808,"")</f>
        <v>15097.96</v>
      </c>
    </row>
    <row r="4809" spans="2:12" ht="15.75" x14ac:dyDescent="0.25">
      <c r="B4809" s="893" t="s">
        <v>307</v>
      </c>
      <c r="C4809" s="892" t="s">
        <v>1522</v>
      </c>
      <c r="D4809" s="891">
        <v>43580</v>
      </c>
      <c r="E4809" s="890">
        <v>1890.5</v>
      </c>
      <c r="F4809" s="889"/>
      <c r="G4809" s="888">
        <v>15</v>
      </c>
      <c r="H4809" s="887">
        <f t="shared" si="273"/>
        <v>2</v>
      </c>
      <c r="I4809" s="887">
        <v>-126</v>
      </c>
      <c r="J4809" s="771">
        <f t="shared" si="274"/>
        <v>336</v>
      </c>
      <c r="K4809" s="887">
        <v>210</v>
      </c>
      <c r="L4809" s="772">
        <f t="shared" si="275"/>
        <v>1680.5</v>
      </c>
    </row>
    <row r="4810" spans="2:12" ht="15.75" x14ac:dyDescent="0.25">
      <c r="B4810" s="893" t="s">
        <v>307</v>
      </c>
      <c r="C4810" s="892" t="s">
        <v>1523</v>
      </c>
      <c r="D4810" s="891">
        <v>43787</v>
      </c>
      <c r="E4810" s="890">
        <v>4180.83</v>
      </c>
      <c r="F4810" s="889"/>
      <c r="G4810" s="888">
        <v>15</v>
      </c>
      <c r="H4810" s="887">
        <f t="shared" si="273"/>
        <v>2</v>
      </c>
      <c r="I4810" s="887">
        <v>-278.76</v>
      </c>
      <c r="J4810" s="771">
        <f t="shared" si="274"/>
        <v>603.98</v>
      </c>
      <c r="K4810" s="887">
        <v>325.22000000000003</v>
      </c>
      <c r="L4810" s="772">
        <f t="shared" si="275"/>
        <v>3855.6099999999997</v>
      </c>
    </row>
    <row r="4811" spans="2:12" ht="15.75" x14ac:dyDescent="0.25">
      <c r="B4811" s="893" t="s">
        <v>307</v>
      </c>
      <c r="C4811" s="892" t="s">
        <v>1493</v>
      </c>
      <c r="D4811" s="891">
        <v>38717</v>
      </c>
      <c r="E4811" s="890">
        <v>569.29</v>
      </c>
      <c r="F4811" s="889"/>
      <c r="G4811" s="888">
        <v>30</v>
      </c>
      <c r="H4811" s="887">
        <f t="shared" si="273"/>
        <v>16</v>
      </c>
      <c r="I4811" s="887">
        <v>-19.080000000000002</v>
      </c>
      <c r="J4811" s="771">
        <f t="shared" si="274"/>
        <v>306.55</v>
      </c>
      <c r="K4811" s="887">
        <v>287.47000000000003</v>
      </c>
      <c r="L4811" s="772">
        <f t="shared" si="275"/>
        <v>281.81999999999994</v>
      </c>
    </row>
    <row r="4812" spans="2:12" ht="15.75" x14ac:dyDescent="0.25">
      <c r="B4812" s="893" t="s">
        <v>307</v>
      </c>
      <c r="C4812" s="892" t="s">
        <v>1493</v>
      </c>
      <c r="D4812" s="891">
        <v>39478</v>
      </c>
      <c r="E4812" s="890">
        <v>1530.63</v>
      </c>
      <c r="F4812" s="889"/>
      <c r="G4812" s="888">
        <v>15</v>
      </c>
      <c r="H4812" s="887">
        <f t="shared" si="273"/>
        <v>13</v>
      </c>
      <c r="I4812" s="887">
        <v>-103.68</v>
      </c>
      <c r="J4812" s="771">
        <f t="shared" si="274"/>
        <v>1444.1200000000001</v>
      </c>
      <c r="K4812" s="887">
        <v>1340.44</v>
      </c>
      <c r="L4812" s="772">
        <f t="shared" si="275"/>
        <v>190.19000000000005</v>
      </c>
    </row>
    <row r="4813" spans="2:12" ht="15.75" x14ac:dyDescent="0.25">
      <c r="B4813" s="893" t="s">
        <v>307</v>
      </c>
      <c r="C4813" s="892" t="s">
        <v>1493</v>
      </c>
      <c r="D4813" s="891">
        <v>37986</v>
      </c>
      <c r="E4813" s="890">
        <v>6979.57</v>
      </c>
      <c r="F4813" s="889"/>
      <c r="G4813" s="888">
        <v>30</v>
      </c>
      <c r="H4813" s="887">
        <f t="shared" si="273"/>
        <v>18</v>
      </c>
      <c r="I4813" s="887">
        <v>-234.48</v>
      </c>
      <c r="J4813" s="771">
        <f t="shared" si="274"/>
        <v>4223.8899999999994</v>
      </c>
      <c r="K4813" s="887">
        <v>3989.41</v>
      </c>
      <c r="L4813" s="772">
        <f t="shared" si="275"/>
        <v>2990.16</v>
      </c>
    </row>
    <row r="4814" spans="2:12" ht="15.75" x14ac:dyDescent="0.25">
      <c r="B4814" s="893" t="s">
        <v>307</v>
      </c>
      <c r="C4814" s="892" t="s">
        <v>1493</v>
      </c>
      <c r="D4814" s="891">
        <v>36891</v>
      </c>
      <c r="E4814" s="890">
        <v>7532.05</v>
      </c>
      <c r="F4814" s="889"/>
      <c r="G4814" s="888">
        <v>30</v>
      </c>
      <c r="H4814" s="887">
        <f t="shared" si="273"/>
        <v>21</v>
      </c>
      <c r="I4814" s="887">
        <v>-252.24</v>
      </c>
      <c r="J4814" s="771">
        <f t="shared" si="274"/>
        <v>5304.09</v>
      </c>
      <c r="K4814" s="887">
        <v>5051.8500000000004</v>
      </c>
      <c r="L4814" s="772">
        <f t="shared" si="275"/>
        <v>2480.1999999999998</v>
      </c>
    </row>
    <row r="4815" spans="2:12" ht="15.75" x14ac:dyDescent="0.25">
      <c r="B4815" s="893" t="s">
        <v>307</v>
      </c>
      <c r="C4815" s="892" t="s">
        <v>1493</v>
      </c>
      <c r="D4815" s="891">
        <v>36525</v>
      </c>
      <c r="E4815" s="890">
        <v>39254.01</v>
      </c>
      <c r="F4815" s="889"/>
      <c r="G4815" s="888">
        <v>30</v>
      </c>
      <c r="H4815" s="887">
        <f t="shared" si="273"/>
        <v>22</v>
      </c>
      <c r="I4815" s="887">
        <v>-1314.8400000000001</v>
      </c>
      <c r="J4815" s="771">
        <f t="shared" si="274"/>
        <v>28953.9</v>
      </c>
      <c r="K4815" s="887">
        <v>27639.06</v>
      </c>
      <c r="L4815" s="772">
        <f t="shared" si="275"/>
        <v>11614.95</v>
      </c>
    </row>
    <row r="4816" spans="2:12" ht="15.75" x14ac:dyDescent="0.25">
      <c r="B4816" s="893" t="s">
        <v>307</v>
      </c>
      <c r="C4816" s="892" t="s">
        <v>1493</v>
      </c>
      <c r="D4816" s="891">
        <v>36525</v>
      </c>
      <c r="E4816" s="890">
        <v>50740.13</v>
      </c>
      <c r="F4816" s="889"/>
      <c r="G4816" s="888">
        <v>30</v>
      </c>
      <c r="H4816" s="887">
        <f t="shared" si="273"/>
        <v>22</v>
      </c>
      <c r="I4816" s="887">
        <v>-1707.96</v>
      </c>
      <c r="J4816" s="771">
        <f t="shared" si="274"/>
        <v>37502.909999999996</v>
      </c>
      <c r="K4816" s="887">
        <v>35794.949999999997</v>
      </c>
      <c r="L4816" s="772">
        <f t="shared" si="275"/>
        <v>14945.18</v>
      </c>
    </row>
    <row r="4817" spans="2:12" ht="15.75" x14ac:dyDescent="0.25">
      <c r="B4817" s="893" t="s">
        <v>307</v>
      </c>
      <c r="C4817" s="892" t="s">
        <v>1493</v>
      </c>
      <c r="D4817" s="891">
        <v>38352</v>
      </c>
      <c r="E4817" s="890">
        <v>1674.98</v>
      </c>
      <c r="F4817" s="889"/>
      <c r="G4817" s="888">
        <v>30</v>
      </c>
      <c r="H4817" s="887">
        <f t="shared" si="273"/>
        <v>17</v>
      </c>
      <c r="I4817" s="887">
        <v>-56.28</v>
      </c>
      <c r="J4817" s="771">
        <f t="shared" si="274"/>
        <v>957.79</v>
      </c>
      <c r="K4817" s="887">
        <v>901.51</v>
      </c>
      <c r="L4817" s="772">
        <f t="shared" si="275"/>
        <v>773.47</v>
      </c>
    </row>
    <row r="4818" spans="2:12" ht="15.75" x14ac:dyDescent="0.25">
      <c r="B4818" s="893" t="s">
        <v>307</v>
      </c>
      <c r="C4818" s="892" t="s">
        <v>1524</v>
      </c>
      <c r="D4818" s="891">
        <v>44044</v>
      </c>
      <c r="E4818" s="890">
        <v>1826.14</v>
      </c>
      <c r="F4818" s="889"/>
      <c r="G4818" s="888">
        <v>15</v>
      </c>
      <c r="H4818" s="887">
        <f t="shared" si="273"/>
        <v>1</v>
      </c>
      <c r="I4818" s="887">
        <v>-121.80000000000001</v>
      </c>
      <c r="J4818" s="771">
        <f t="shared" si="274"/>
        <v>182.70000000000002</v>
      </c>
      <c r="K4818" s="887">
        <v>60.9</v>
      </c>
      <c r="L4818" s="772">
        <f t="shared" si="275"/>
        <v>1765.24</v>
      </c>
    </row>
    <row r="4819" spans="2:12" ht="15.75" x14ac:dyDescent="0.25">
      <c r="B4819" s="893" t="s">
        <v>307</v>
      </c>
      <c r="C4819" s="892" t="s">
        <v>1525</v>
      </c>
      <c r="D4819" s="891">
        <v>43985</v>
      </c>
      <c r="E4819" s="890">
        <v>15282.68</v>
      </c>
      <c r="F4819" s="889"/>
      <c r="G4819" s="888">
        <v>15</v>
      </c>
      <c r="H4819" s="887">
        <f t="shared" si="273"/>
        <v>1</v>
      </c>
      <c r="I4819" s="887">
        <v>-1018.8000000000001</v>
      </c>
      <c r="J4819" s="771">
        <f t="shared" si="274"/>
        <v>1443.3000000000002</v>
      </c>
      <c r="K4819" s="887">
        <v>424.5</v>
      </c>
      <c r="L4819" s="772">
        <f t="shared" si="275"/>
        <v>14858.18</v>
      </c>
    </row>
    <row r="4820" spans="2:12" ht="15.75" x14ac:dyDescent="0.25">
      <c r="B4820" s="893" t="s">
        <v>307</v>
      </c>
      <c r="C4820" s="892" t="s">
        <v>1526</v>
      </c>
      <c r="D4820" s="891">
        <v>44165</v>
      </c>
      <c r="E4820" s="890">
        <v>707.15</v>
      </c>
      <c r="F4820" s="889"/>
      <c r="G4820" s="888">
        <v>15</v>
      </c>
      <c r="H4820" s="887">
        <f t="shared" si="273"/>
        <v>1</v>
      </c>
      <c r="I4820" s="887">
        <v>-47.160000000000004</v>
      </c>
      <c r="J4820" s="771">
        <f t="shared" si="274"/>
        <v>51.09</v>
      </c>
      <c r="K4820" s="887">
        <v>3.93</v>
      </c>
      <c r="L4820" s="772">
        <f t="shared" si="275"/>
        <v>703.22</v>
      </c>
    </row>
    <row r="4821" spans="2:12" ht="15.75" x14ac:dyDescent="0.25">
      <c r="B4821" s="893" t="e">
        <v>#N/A</v>
      </c>
      <c r="C4821" s="892" t="s">
        <v>1518</v>
      </c>
      <c r="D4821" s="891">
        <v>43100</v>
      </c>
      <c r="E4821" s="890">
        <v>8.23</v>
      </c>
      <c r="F4821" s="889"/>
      <c r="G4821" s="888">
        <v>15</v>
      </c>
      <c r="H4821" s="887">
        <f t="shared" si="273"/>
        <v>4</v>
      </c>
      <c r="I4821" s="887">
        <v>-0.60000000000000009</v>
      </c>
      <c r="J4821" s="771">
        <f t="shared" si="274"/>
        <v>2.2200000000000002</v>
      </c>
      <c r="K4821" s="887">
        <v>1.62</v>
      </c>
      <c r="L4821" s="772">
        <f t="shared" si="275"/>
        <v>6.61</v>
      </c>
    </row>
    <row r="4822" spans="2:12" ht="15.75" x14ac:dyDescent="0.25">
      <c r="B4822" s="893" t="e">
        <v>#N/A</v>
      </c>
      <c r="C4822" s="892" t="s">
        <v>1517</v>
      </c>
      <c r="D4822" s="891">
        <v>43100</v>
      </c>
      <c r="E4822" s="890">
        <v>107.91</v>
      </c>
      <c r="F4822" s="889"/>
      <c r="G4822" s="888">
        <v>15</v>
      </c>
      <c r="H4822" s="887">
        <f t="shared" si="273"/>
        <v>4</v>
      </c>
      <c r="I4822" s="887">
        <v>-7.1999999999999993</v>
      </c>
      <c r="J4822" s="771">
        <f t="shared" si="274"/>
        <v>27</v>
      </c>
      <c r="K4822" s="887">
        <v>19.8</v>
      </c>
      <c r="L4822" s="772">
        <f t="shared" si="275"/>
        <v>88.11</v>
      </c>
    </row>
    <row r="4823" spans="2:12" ht="15.75" x14ac:dyDescent="0.25">
      <c r="B4823" s="893" t="e">
        <v>#N/A</v>
      </c>
      <c r="C4823" s="892" t="s">
        <v>1519</v>
      </c>
      <c r="D4823" s="891">
        <v>43270</v>
      </c>
      <c r="E4823" s="890">
        <v>171.15</v>
      </c>
      <c r="F4823" s="889"/>
      <c r="G4823" s="888">
        <v>15</v>
      </c>
      <c r="H4823" s="887">
        <f t="shared" si="273"/>
        <v>3</v>
      </c>
      <c r="I4823" s="887">
        <v>-11.4</v>
      </c>
      <c r="J4823" s="771">
        <f t="shared" si="274"/>
        <v>38.950000000000003</v>
      </c>
      <c r="K4823" s="887">
        <v>27.55</v>
      </c>
      <c r="L4823" s="772">
        <f t="shared" si="275"/>
        <v>143.6</v>
      </c>
    </row>
    <row r="4824" spans="2:12" ht="15.75" x14ac:dyDescent="0.25">
      <c r="B4824" s="893" t="e">
        <v>#N/A</v>
      </c>
      <c r="C4824" s="892" t="s">
        <v>1520</v>
      </c>
      <c r="D4824" s="891">
        <v>43270</v>
      </c>
      <c r="E4824" s="890">
        <v>727.82</v>
      </c>
      <c r="F4824" s="889"/>
      <c r="G4824" s="888">
        <v>15</v>
      </c>
      <c r="H4824" s="887">
        <f t="shared" si="273"/>
        <v>3</v>
      </c>
      <c r="I4824" s="887">
        <v>-48.480000000000004</v>
      </c>
      <c r="J4824" s="771">
        <f t="shared" si="274"/>
        <v>165.64</v>
      </c>
      <c r="K4824" s="887">
        <v>117.16</v>
      </c>
      <c r="L4824" s="772">
        <f t="shared" si="275"/>
        <v>610.66000000000008</v>
      </c>
    </row>
    <row r="4825" spans="2:12" ht="15.75" x14ac:dyDescent="0.25">
      <c r="B4825" s="893" t="e">
        <v>#N/A</v>
      </c>
      <c r="C4825" s="892" t="s">
        <v>1521</v>
      </c>
      <c r="D4825" s="891">
        <v>43270</v>
      </c>
      <c r="E4825" s="890">
        <v>333.14</v>
      </c>
      <c r="F4825" s="889"/>
      <c r="G4825" s="888">
        <v>15</v>
      </c>
      <c r="H4825" s="887">
        <f t="shared" si="273"/>
        <v>3</v>
      </c>
      <c r="I4825" s="887">
        <v>-22.200000000000003</v>
      </c>
      <c r="J4825" s="771">
        <f t="shared" si="274"/>
        <v>75.849999999999994</v>
      </c>
      <c r="K4825" s="887">
        <v>53.65</v>
      </c>
      <c r="L4825" s="772">
        <f t="shared" si="275"/>
        <v>279.49</v>
      </c>
    </row>
    <row r="4826" spans="2:12" ht="15.75" x14ac:dyDescent="0.25">
      <c r="B4826" s="893" t="e">
        <v>#N/A</v>
      </c>
      <c r="C4826" s="892" t="s">
        <v>1527</v>
      </c>
      <c r="D4826" s="891">
        <v>43270</v>
      </c>
      <c r="E4826" s="890">
        <v>-1.31</v>
      </c>
      <c r="F4826" s="889"/>
      <c r="G4826" s="888">
        <v>15</v>
      </c>
      <c r="H4826" s="887">
        <f t="shared" si="273"/>
        <v>3</v>
      </c>
      <c r="I4826" s="887">
        <v>0.12</v>
      </c>
      <c r="J4826" s="771">
        <f t="shared" si="274"/>
        <v>-0.39</v>
      </c>
      <c r="K4826" s="887">
        <v>-0.27</v>
      </c>
      <c r="L4826" s="772">
        <f t="shared" si="275"/>
        <v>0</v>
      </c>
    </row>
    <row r="4827" spans="2:12" ht="15.75" x14ac:dyDescent="0.25">
      <c r="B4827" s="893" t="e">
        <v>#N/A</v>
      </c>
      <c r="C4827" s="892" t="s">
        <v>1524</v>
      </c>
      <c r="D4827" s="891">
        <v>44044</v>
      </c>
      <c r="E4827" s="890">
        <v>4.3899999999999997</v>
      </c>
      <c r="F4827" s="889"/>
      <c r="G4827" s="888">
        <v>15</v>
      </c>
      <c r="H4827" s="887">
        <f t="shared" si="273"/>
        <v>1</v>
      </c>
      <c r="I4827" s="887">
        <v>-0.24</v>
      </c>
      <c r="J4827" s="771">
        <f t="shared" si="274"/>
        <v>0.36</v>
      </c>
      <c r="K4827" s="887">
        <v>0.12</v>
      </c>
      <c r="L4827" s="772">
        <f t="shared" si="275"/>
        <v>4.2699999999999996</v>
      </c>
    </row>
    <row r="4828" spans="2:12" ht="15.75" x14ac:dyDescent="0.25">
      <c r="B4828" s="893" t="e">
        <v>#N/A</v>
      </c>
      <c r="C4828" s="892" t="s">
        <v>1525</v>
      </c>
      <c r="D4828" s="891">
        <v>43985</v>
      </c>
      <c r="E4828" s="890">
        <v>57.91</v>
      </c>
      <c r="F4828" s="889"/>
      <c r="G4828" s="888">
        <v>15</v>
      </c>
      <c r="H4828" s="887">
        <f t="shared" si="273"/>
        <v>1</v>
      </c>
      <c r="I4828" s="887">
        <v>-3.84</v>
      </c>
      <c r="J4828" s="771">
        <f t="shared" si="274"/>
        <v>5.4399999999999995</v>
      </c>
      <c r="K4828" s="887">
        <v>1.6</v>
      </c>
      <c r="L4828" s="772">
        <f t="shared" si="275"/>
        <v>56.309999999999995</v>
      </c>
    </row>
    <row r="4829" spans="2:12" ht="15.75" x14ac:dyDescent="0.25">
      <c r="B4829" s="893" t="s">
        <v>307</v>
      </c>
      <c r="C4829" s="892" t="s">
        <v>577</v>
      </c>
      <c r="D4829" s="891">
        <v>39844</v>
      </c>
      <c r="E4829" s="890">
        <v>10239.370000000001</v>
      </c>
      <c r="F4829" s="889"/>
      <c r="G4829" s="888">
        <v>15</v>
      </c>
      <c r="H4829" s="887">
        <f t="shared" si="273"/>
        <v>12</v>
      </c>
      <c r="I4829" s="887">
        <v>-642</v>
      </c>
      <c r="J4829" s="771">
        <f t="shared" si="274"/>
        <v>8390.09</v>
      </c>
      <c r="K4829" s="887">
        <v>7748.09</v>
      </c>
      <c r="L4829" s="772">
        <f t="shared" si="275"/>
        <v>2491.2800000000007</v>
      </c>
    </row>
    <row r="4830" spans="2:12" ht="15.75" x14ac:dyDescent="0.25">
      <c r="B4830" s="893" t="s">
        <v>307</v>
      </c>
      <c r="C4830" s="892" t="s">
        <v>577</v>
      </c>
      <c r="D4830" s="891">
        <v>40298</v>
      </c>
      <c r="E4830" s="890">
        <v>1457.17</v>
      </c>
      <c r="F4830" s="889"/>
      <c r="G4830" s="888">
        <v>15</v>
      </c>
      <c r="H4830" s="887">
        <f t="shared" si="273"/>
        <v>11</v>
      </c>
      <c r="I4830" s="887">
        <v>-91.56</v>
      </c>
      <c r="J4830" s="771">
        <f t="shared" si="274"/>
        <v>1124.79</v>
      </c>
      <c r="K4830" s="887">
        <v>1033.23</v>
      </c>
      <c r="L4830" s="772">
        <f t="shared" si="275"/>
        <v>423.94000000000005</v>
      </c>
    </row>
    <row r="4831" spans="2:12" ht="15.75" x14ac:dyDescent="0.25">
      <c r="B4831" s="893" t="s">
        <v>307</v>
      </c>
      <c r="C4831" s="892" t="s">
        <v>577</v>
      </c>
      <c r="D4831" s="891">
        <v>40359</v>
      </c>
      <c r="E4831" s="890">
        <v>998</v>
      </c>
      <c r="F4831" s="889"/>
      <c r="G4831" s="888">
        <v>15</v>
      </c>
      <c r="H4831" s="887">
        <f t="shared" si="273"/>
        <v>11</v>
      </c>
      <c r="I4831" s="887">
        <v>-63.12</v>
      </c>
      <c r="J4831" s="771">
        <f t="shared" si="274"/>
        <v>727.45</v>
      </c>
      <c r="K4831" s="887">
        <v>664.33</v>
      </c>
      <c r="L4831" s="772">
        <f t="shared" si="275"/>
        <v>333.66999999999996</v>
      </c>
    </row>
    <row r="4832" spans="2:12" ht="15.75" x14ac:dyDescent="0.25">
      <c r="B4832" s="893" t="s">
        <v>307</v>
      </c>
      <c r="C4832" s="892" t="s">
        <v>577</v>
      </c>
      <c r="D4832" s="891">
        <v>40359</v>
      </c>
      <c r="E4832" s="890">
        <v>430.17</v>
      </c>
      <c r="F4832" s="889"/>
      <c r="G4832" s="888">
        <v>15</v>
      </c>
      <c r="H4832" s="887">
        <f t="shared" si="273"/>
        <v>11</v>
      </c>
      <c r="I4832" s="887">
        <v>-27.240000000000002</v>
      </c>
      <c r="J4832" s="771">
        <f t="shared" si="274"/>
        <v>313.59000000000003</v>
      </c>
      <c r="K4832" s="887">
        <v>286.35000000000002</v>
      </c>
      <c r="L4832" s="772">
        <f t="shared" si="275"/>
        <v>143.82</v>
      </c>
    </row>
    <row r="4833" spans="2:12" ht="15.75" x14ac:dyDescent="0.25">
      <c r="B4833" s="893" t="s">
        <v>307</v>
      </c>
      <c r="C4833" s="892" t="s">
        <v>577</v>
      </c>
      <c r="D4833" s="891">
        <v>40359</v>
      </c>
      <c r="E4833" s="890">
        <v>2570.52</v>
      </c>
      <c r="F4833" s="889"/>
      <c r="G4833" s="888">
        <v>15</v>
      </c>
      <c r="H4833" s="887">
        <f t="shared" si="273"/>
        <v>11</v>
      </c>
      <c r="I4833" s="887">
        <v>-162.48000000000002</v>
      </c>
      <c r="J4833" s="771">
        <f t="shared" si="274"/>
        <v>1873.58</v>
      </c>
      <c r="K4833" s="887">
        <v>1711.1</v>
      </c>
      <c r="L4833" s="772">
        <f t="shared" si="275"/>
        <v>859.42000000000007</v>
      </c>
    </row>
    <row r="4834" spans="2:12" ht="15.75" x14ac:dyDescent="0.25">
      <c r="B4834" s="893" t="s">
        <v>307</v>
      </c>
      <c r="C4834" s="892" t="s">
        <v>577</v>
      </c>
      <c r="D4834" s="891">
        <v>40421</v>
      </c>
      <c r="E4834" s="890">
        <v>827.09</v>
      </c>
      <c r="F4834" s="889"/>
      <c r="G4834" s="888">
        <v>15</v>
      </c>
      <c r="H4834" s="887">
        <f t="shared" si="273"/>
        <v>11</v>
      </c>
      <c r="I4834" s="887">
        <v>-52.2</v>
      </c>
      <c r="J4834" s="771">
        <f t="shared" si="274"/>
        <v>594.06000000000006</v>
      </c>
      <c r="K4834" s="887">
        <v>541.86</v>
      </c>
      <c r="L4834" s="772">
        <f t="shared" si="275"/>
        <v>285.23</v>
      </c>
    </row>
    <row r="4835" spans="2:12" ht="15.75" x14ac:dyDescent="0.25">
      <c r="B4835" s="893" t="s">
        <v>307</v>
      </c>
      <c r="C4835" s="892" t="s">
        <v>577</v>
      </c>
      <c r="D4835" s="891">
        <v>40421</v>
      </c>
      <c r="E4835" s="890">
        <v>1274.79</v>
      </c>
      <c r="F4835" s="889"/>
      <c r="G4835" s="888">
        <v>15</v>
      </c>
      <c r="H4835" s="887">
        <f t="shared" si="273"/>
        <v>11</v>
      </c>
      <c r="I4835" s="887">
        <v>-80.52</v>
      </c>
      <c r="J4835" s="771">
        <f t="shared" si="274"/>
        <v>915.53</v>
      </c>
      <c r="K4835" s="887">
        <v>835.01</v>
      </c>
      <c r="L4835" s="772">
        <f t="shared" si="275"/>
        <v>439.78</v>
      </c>
    </row>
    <row r="4836" spans="2:12" ht="15.75" x14ac:dyDescent="0.25">
      <c r="B4836" s="893" t="s">
        <v>307</v>
      </c>
      <c r="C4836" s="892" t="s">
        <v>577</v>
      </c>
      <c r="D4836" s="891">
        <v>40421</v>
      </c>
      <c r="E4836" s="890">
        <v>235.13</v>
      </c>
      <c r="F4836" s="889"/>
      <c r="G4836" s="888">
        <v>15</v>
      </c>
      <c r="H4836" s="887">
        <f t="shared" si="273"/>
        <v>11</v>
      </c>
      <c r="I4836" s="887">
        <v>-14.879999999999999</v>
      </c>
      <c r="J4836" s="771">
        <f t="shared" si="274"/>
        <v>169.07</v>
      </c>
      <c r="K4836" s="887">
        <v>154.19</v>
      </c>
      <c r="L4836" s="772">
        <f t="shared" si="275"/>
        <v>80.94</v>
      </c>
    </row>
    <row r="4837" spans="2:12" ht="15.75" x14ac:dyDescent="0.25">
      <c r="B4837" s="893" t="s">
        <v>307</v>
      </c>
      <c r="C4837" s="892" t="s">
        <v>577</v>
      </c>
      <c r="D4837" s="891">
        <v>40421</v>
      </c>
      <c r="E4837" s="890">
        <v>5186.8900000000003</v>
      </c>
      <c r="F4837" s="889"/>
      <c r="G4837" s="888">
        <v>15</v>
      </c>
      <c r="H4837" s="887">
        <f t="shared" si="273"/>
        <v>11</v>
      </c>
      <c r="I4837" s="887">
        <v>-327.84000000000003</v>
      </c>
      <c r="J4837" s="771">
        <f t="shared" si="274"/>
        <v>3725.65</v>
      </c>
      <c r="K4837" s="887">
        <v>3397.81</v>
      </c>
      <c r="L4837" s="772">
        <f t="shared" si="275"/>
        <v>1789.0800000000004</v>
      </c>
    </row>
    <row r="4838" spans="2:12" ht="15.75" x14ac:dyDescent="0.25">
      <c r="B4838" s="893" t="s">
        <v>307</v>
      </c>
      <c r="C4838" s="892" t="s">
        <v>577</v>
      </c>
      <c r="D4838" s="891">
        <v>40421</v>
      </c>
      <c r="E4838" s="890">
        <v>1060.95</v>
      </c>
      <c r="F4838" s="889"/>
      <c r="G4838" s="888">
        <v>15</v>
      </c>
      <c r="H4838" s="887">
        <f t="shared" si="273"/>
        <v>11</v>
      </c>
      <c r="I4838" s="887">
        <v>-66.960000000000008</v>
      </c>
      <c r="J4838" s="771">
        <f t="shared" si="274"/>
        <v>762.1</v>
      </c>
      <c r="K4838" s="887">
        <v>695.14</v>
      </c>
      <c r="L4838" s="772">
        <f t="shared" si="275"/>
        <v>365.81000000000006</v>
      </c>
    </row>
    <row r="4839" spans="2:12" ht="15.75" x14ac:dyDescent="0.25">
      <c r="B4839" s="893" t="s">
        <v>307</v>
      </c>
      <c r="C4839" s="892" t="s">
        <v>577</v>
      </c>
      <c r="D4839" s="891">
        <v>40421</v>
      </c>
      <c r="E4839" s="890">
        <v>787.15</v>
      </c>
      <c r="F4839" s="889"/>
      <c r="G4839" s="888">
        <v>15</v>
      </c>
      <c r="H4839" s="887">
        <f t="shared" si="273"/>
        <v>11</v>
      </c>
      <c r="I4839" s="887">
        <v>-49.679999999999993</v>
      </c>
      <c r="J4839" s="771">
        <f t="shared" si="274"/>
        <v>565.34999999999991</v>
      </c>
      <c r="K4839" s="887">
        <v>515.66999999999996</v>
      </c>
      <c r="L4839" s="772">
        <f t="shared" si="275"/>
        <v>271.48</v>
      </c>
    </row>
    <row r="4840" spans="2:12" ht="15.75" x14ac:dyDescent="0.25">
      <c r="B4840" s="893" t="s">
        <v>307</v>
      </c>
      <c r="C4840" s="892" t="s">
        <v>577</v>
      </c>
      <c r="D4840" s="891">
        <v>40482</v>
      </c>
      <c r="E4840" s="890">
        <v>457.03</v>
      </c>
      <c r="F4840" s="889"/>
      <c r="G4840" s="888">
        <v>15</v>
      </c>
      <c r="H4840" s="887">
        <f t="shared" si="273"/>
        <v>11</v>
      </c>
      <c r="I4840" s="887">
        <v>-28.799999999999997</v>
      </c>
      <c r="J4840" s="771">
        <f t="shared" si="274"/>
        <v>323.49</v>
      </c>
      <c r="K4840" s="887">
        <v>294.69</v>
      </c>
      <c r="L4840" s="772">
        <f t="shared" si="275"/>
        <v>162.33999999999997</v>
      </c>
    </row>
    <row r="4841" spans="2:12" ht="15.75" x14ac:dyDescent="0.25">
      <c r="B4841" s="893" t="s">
        <v>307</v>
      </c>
      <c r="C4841" s="892" t="s">
        <v>577</v>
      </c>
      <c r="D4841" s="891">
        <v>40512</v>
      </c>
      <c r="E4841" s="890">
        <v>790.69</v>
      </c>
      <c r="F4841" s="889"/>
      <c r="G4841" s="888">
        <v>15</v>
      </c>
      <c r="H4841" s="887">
        <f t="shared" si="273"/>
        <v>11</v>
      </c>
      <c r="I4841" s="887">
        <v>-50.04</v>
      </c>
      <c r="J4841" s="771">
        <f t="shared" si="274"/>
        <v>555.47</v>
      </c>
      <c r="K4841" s="887">
        <v>505.43</v>
      </c>
      <c r="L4841" s="772">
        <f t="shared" si="275"/>
        <v>285.26000000000005</v>
      </c>
    </row>
    <row r="4842" spans="2:12" ht="15.75" x14ac:dyDescent="0.25">
      <c r="B4842" s="893" t="s">
        <v>307</v>
      </c>
      <c r="C4842" s="892" t="s">
        <v>577</v>
      </c>
      <c r="D4842" s="891">
        <v>40512</v>
      </c>
      <c r="E4842" s="890">
        <v>870.33</v>
      </c>
      <c r="F4842" s="889"/>
      <c r="G4842" s="888">
        <v>15</v>
      </c>
      <c r="H4842" s="887">
        <f t="shared" si="273"/>
        <v>11</v>
      </c>
      <c r="I4842" s="887">
        <v>-55.08</v>
      </c>
      <c r="J4842" s="771">
        <f t="shared" si="274"/>
        <v>611.38</v>
      </c>
      <c r="K4842" s="887">
        <v>556.29999999999995</v>
      </c>
      <c r="L4842" s="772">
        <f t="shared" si="275"/>
        <v>314.03000000000009</v>
      </c>
    </row>
    <row r="4843" spans="2:12" ht="15.75" x14ac:dyDescent="0.25">
      <c r="B4843" s="893" t="s">
        <v>307</v>
      </c>
      <c r="C4843" s="892" t="s">
        <v>577</v>
      </c>
      <c r="D4843" s="891">
        <v>40512</v>
      </c>
      <c r="E4843" s="890">
        <v>446.58</v>
      </c>
      <c r="F4843" s="889"/>
      <c r="G4843" s="888">
        <v>15</v>
      </c>
      <c r="H4843" s="887">
        <f t="shared" si="273"/>
        <v>11</v>
      </c>
      <c r="I4843" s="887">
        <v>-28.32</v>
      </c>
      <c r="J4843" s="771">
        <f t="shared" si="274"/>
        <v>313.63</v>
      </c>
      <c r="K4843" s="887">
        <v>285.31</v>
      </c>
      <c r="L4843" s="772">
        <f t="shared" si="275"/>
        <v>161.26999999999998</v>
      </c>
    </row>
    <row r="4844" spans="2:12" ht="15.75" x14ac:dyDescent="0.25">
      <c r="B4844" s="893" t="s">
        <v>307</v>
      </c>
      <c r="C4844" s="892" t="s">
        <v>577</v>
      </c>
      <c r="D4844" s="891">
        <v>40543</v>
      </c>
      <c r="E4844" s="890">
        <v>431.83</v>
      </c>
      <c r="F4844" s="889"/>
      <c r="G4844" s="888">
        <v>15</v>
      </c>
      <c r="H4844" s="887">
        <f t="shared" si="273"/>
        <v>11</v>
      </c>
      <c r="I4844" s="887">
        <v>-27.360000000000003</v>
      </c>
      <c r="J4844" s="771">
        <f t="shared" si="274"/>
        <v>301.10000000000002</v>
      </c>
      <c r="K4844" s="887">
        <v>273.74</v>
      </c>
      <c r="L4844" s="772">
        <f t="shared" si="275"/>
        <v>158.08999999999997</v>
      </c>
    </row>
    <row r="4845" spans="2:12" ht="15.75" x14ac:dyDescent="0.25">
      <c r="B4845" s="893" t="s">
        <v>307</v>
      </c>
      <c r="C4845" s="892" t="s">
        <v>577</v>
      </c>
      <c r="D4845" s="891">
        <v>40451</v>
      </c>
      <c r="E4845" s="890">
        <v>1166.96</v>
      </c>
      <c r="F4845" s="889"/>
      <c r="G4845" s="888">
        <v>15</v>
      </c>
      <c r="H4845" s="887">
        <f t="shared" si="273"/>
        <v>11</v>
      </c>
      <c r="I4845" s="887">
        <v>-69.240000000000009</v>
      </c>
      <c r="J4845" s="771">
        <f t="shared" si="274"/>
        <v>784.55</v>
      </c>
      <c r="K4845" s="887">
        <v>715.31</v>
      </c>
      <c r="L4845" s="772">
        <f t="shared" si="275"/>
        <v>451.65000000000009</v>
      </c>
    </row>
    <row r="4846" spans="2:12" ht="15.75" x14ac:dyDescent="0.25">
      <c r="B4846" s="893" t="s">
        <v>307</v>
      </c>
      <c r="C4846" s="892" t="s">
        <v>577</v>
      </c>
      <c r="D4846" s="891">
        <v>40786</v>
      </c>
      <c r="E4846" s="890">
        <v>1354.17</v>
      </c>
      <c r="F4846" s="889"/>
      <c r="G4846" s="888">
        <v>15</v>
      </c>
      <c r="H4846" s="887">
        <f t="shared" si="273"/>
        <v>10</v>
      </c>
      <c r="I4846" s="887">
        <v>-91.44</v>
      </c>
      <c r="J4846" s="771">
        <f t="shared" si="274"/>
        <v>950.6400000000001</v>
      </c>
      <c r="K4846" s="887">
        <v>859.2</v>
      </c>
      <c r="L4846" s="772">
        <f t="shared" si="275"/>
        <v>494.97</v>
      </c>
    </row>
    <row r="4847" spans="2:12" ht="15.75" x14ac:dyDescent="0.25">
      <c r="B4847" s="893" t="s">
        <v>307</v>
      </c>
      <c r="C4847" s="892" t="s">
        <v>577</v>
      </c>
      <c r="D4847" s="891">
        <v>40877</v>
      </c>
      <c r="E4847" s="890">
        <v>581.42999999999995</v>
      </c>
      <c r="F4847" s="889"/>
      <c r="G4847" s="888">
        <v>15</v>
      </c>
      <c r="H4847" s="887">
        <f t="shared" si="273"/>
        <v>10</v>
      </c>
      <c r="I4847" s="887">
        <v>-39</v>
      </c>
      <c r="J4847" s="771">
        <f t="shared" si="274"/>
        <v>396.26</v>
      </c>
      <c r="K4847" s="887">
        <v>357.26</v>
      </c>
      <c r="L4847" s="772">
        <f t="shared" si="275"/>
        <v>224.16999999999996</v>
      </c>
    </row>
    <row r="4848" spans="2:12" ht="15.75" x14ac:dyDescent="0.25">
      <c r="B4848" s="893" t="s">
        <v>307</v>
      </c>
      <c r="C4848" s="892" t="s">
        <v>577</v>
      </c>
      <c r="D4848" s="891">
        <v>40908</v>
      </c>
      <c r="E4848" s="890">
        <v>5557.27</v>
      </c>
      <c r="F4848" s="889"/>
      <c r="G4848" s="888">
        <v>15</v>
      </c>
      <c r="H4848" s="887">
        <f t="shared" si="273"/>
        <v>10</v>
      </c>
      <c r="I4848" s="887">
        <v>-372.72</v>
      </c>
      <c r="J4848" s="771">
        <f t="shared" si="274"/>
        <v>3725.09</v>
      </c>
      <c r="K4848" s="887">
        <v>3352.37</v>
      </c>
      <c r="L4848" s="772">
        <f t="shared" si="275"/>
        <v>2204.9000000000005</v>
      </c>
    </row>
    <row r="4849" spans="2:12" ht="15.75" x14ac:dyDescent="0.25">
      <c r="B4849" s="893" t="s">
        <v>307</v>
      </c>
      <c r="C4849" s="892" t="s">
        <v>577</v>
      </c>
      <c r="D4849" s="891">
        <v>40908</v>
      </c>
      <c r="E4849" s="890">
        <v>893.11</v>
      </c>
      <c r="F4849" s="889"/>
      <c r="G4849" s="888">
        <v>15</v>
      </c>
      <c r="H4849" s="887">
        <f t="shared" si="273"/>
        <v>10</v>
      </c>
      <c r="I4849" s="887">
        <v>-59.88</v>
      </c>
      <c r="J4849" s="771">
        <f t="shared" si="274"/>
        <v>598.52</v>
      </c>
      <c r="K4849" s="887">
        <v>538.64</v>
      </c>
      <c r="L4849" s="772">
        <f t="shared" si="275"/>
        <v>354.47</v>
      </c>
    </row>
    <row r="4850" spans="2:12" ht="15.75" x14ac:dyDescent="0.25">
      <c r="B4850" s="893" t="s">
        <v>307</v>
      </c>
      <c r="C4850" s="892" t="s">
        <v>577</v>
      </c>
      <c r="D4850" s="891">
        <v>33969</v>
      </c>
      <c r="E4850" s="890">
        <v>173</v>
      </c>
      <c r="F4850" s="889"/>
      <c r="G4850" s="888">
        <v>8.3333333333333329E-2</v>
      </c>
      <c r="H4850" s="887">
        <f t="shared" si="273"/>
        <v>8.3333333333333329E-2</v>
      </c>
      <c r="I4850" s="887">
        <v>0</v>
      </c>
      <c r="J4850" s="771">
        <f t="shared" si="274"/>
        <v>173</v>
      </c>
      <c r="K4850" s="887">
        <v>173</v>
      </c>
      <c r="L4850" s="772">
        <f t="shared" si="275"/>
        <v>0</v>
      </c>
    </row>
    <row r="4851" spans="2:12" ht="15.75" x14ac:dyDescent="0.25">
      <c r="B4851" s="893" t="s">
        <v>307</v>
      </c>
      <c r="C4851" s="892" t="s">
        <v>577</v>
      </c>
      <c r="D4851" s="891">
        <v>33969</v>
      </c>
      <c r="E4851" s="890">
        <v>112</v>
      </c>
      <c r="F4851" s="889"/>
      <c r="G4851" s="888">
        <v>8.3333333333333329E-2</v>
      </c>
      <c r="H4851" s="887">
        <f t="shared" si="273"/>
        <v>8.3333333333333329E-2</v>
      </c>
      <c r="I4851" s="887">
        <v>0</v>
      </c>
      <c r="J4851" s="771">
        <f t="shared" si="274"/>
        <v>112</v>
      </c>
      <c r="K4851" s="887">
        <v>112</v>
      </c>
      <c r="L4851" s="772">
        <f t="shared" si="275"/>
        <v>0</v>
      </c>
    </row>
    <row r="4852" spans="2:12" ht="15.75" x14ac:dyDescent="0.25">
      <c r="B4852" s="893" t="s">
        <v>307</v>
      </c>
      <c r="C4852" s="892" t="s">
        <v>577</v>
      </c>
      <c r="D4852" s="891">
        <v>33969</v>
      </c>
      <c r="E4852" s="890">
        <v>8328.27</v>
      </c>
      <c r="F4852" s="889"/>
      <c r="G4852" s="888">
        <v>8.3333333333333329E-2</v>
      </c>
      <c r="H4852" s="887">
        <f t="shared" si="273"/>
        <v>8.3333333333333329E-2</v>
      </c>
      <c r="I4852" s="887">
        <v>0</v>
      </c>
      <c r="J4852" s="771">
        <f t="shared" si="274"/>
        <v>8328.27</v>
      </c>
      <c r="K4852" s="887">
        <v>8328.27</v>
      </c>
      <c r="L4852" s="772">
        <f t="shared" si="275"/>
        <v>0</v>
      </c>
    </row>
    <row r="4853" spans="2:12" ht="15.75" x14ac:dyDescent="0.25">
      <c r="B4853" s="893" t="s">
        <v>307</v>
      </c>
      <c r="C4853" s="892" t="s">
        <v>577</v>
      </c>
      <c r="D4853" s="891">
        <v>34334</v>
      </c>
      <c r="E4853" s="890">
        <v>690.55</v>
      </c>
      <c r="F4853" s="889"/>
      <c r="G4853" s="888">
        <v>8.3333333333333329E-2</v>
      </c>
      <c r="H4853" s="887">
        <f t="shared" si="273"/>
        <v>8.3333333333333329E-2</v>
      </c>
      <c r="I4853" s="887">
        <v>0</v>
      </c>
      <c r="J4853" s="771">
        <f t="shared" si="274"/>
        <v>690.55</v>
      </c>
      <c r="K4853" s="887">
        <v>690.55</v>
      </c>
      <c r="L4853" s="772">
        <f t="shared" si="275"/>
        <v>0</v>
      </c>
    </row>
    <row r="4854" spans="2:12" ht="15.75" x14ac:dyDescent="0.25">
      <c r="B4854" s="893" t="s">
        <v>307</v>
      </c>
      <c r="C4854" s="892" t="s">
        <v>577</v>
      </c>
      <c r="D4854" s="891">
        <v>34699</v>
      </c>
      <c r="E4854" s="890">
        <v>2697.5</v>
      </c>
      <c r="F4854" s="889"/>
      <c r="G4854" s="888">
        <v>8.3333333333333329E-2</v>
      </c>
      <c r="H4854" s="887">
        <f t="shared" si="273"/>
        <v>8.3333333333333329E-2</v>
      </c>
      <c r="I4854" s="887">
        <v>0</v>
      </c>
      <c r="J4854" s="771">
        <f t="shared" si="274"/>
        <v>2697.5</v>
      </c>
      <c r="K4854" s="887">
        <v>2697.5</v>
      </c>
      <c r="L4854" s="772">
        <f t="shared" si="275"/>
        <v>0</v>
      </c>
    </row>
    <row r="4855" spans="2:12" ht="15.75" x14ac:dyDescent="0.25">
      <c r="B4855" s="893" t="s">
        <v>307</v>
      </c>
      <c r="C4855" s="892" t="s">
        <v>577</v>
      </c>
      <c r="D4855" s="891">
        <v>35064</v>
      </c>
      <c r="E4855" s="890">
        <v>300</v>
      </c>
      <c r="F4855" s="889"/>
      <c r="G4855" s="888">
        <v>8.3333333333333329E-2</v>
      </c>
      <c r="H4855" s="887">
        <f t="shared" si="273"/>
        <v>8.3333333333333329E-2</v>
      </c>
      <c r="I4855" s="887">
        <v>0</v>
      </c>
      <c r="J4855" s="771">
        <f t="shared" si="274"/>
        <v>300</v>
      </c>
      <c r="K4855" s="887">
        <v>300</v>
      </c>
      <c r="L4855" s="772">
        <f t="shared" si="275"/>
        <v>0</v>
      </c>
    </row>
    <row r="4856" spans="2:12" ht="15.75" x14ac:dyDescent="0.25">
      <c r="B4856" s="893" t="s">
        <v>307</v>
      </c>
      <c r="C4856" s="892" t="s">
        <v>577</v>
      </c>
      <c r="D4856" s="891">
        <v>35064</v>
      </c>
      <c r="E4856" s="890">
        <v>121.96</v>
      </c>
      <c r="F4856" s="889"/>
      <c r="G4856" s="888">
        <v>8.3333333333333329E-2</v>
      </c>
      <c r="H4856" s="887">
        <f t="shared" si="273"/>
        <v>8.3333333333333329E-2</v>
      </c>
      <c r="I4856" s="887">
        <v>0</v>
      </c>
      <c r="J4856" s="771">
        <f t="shared" si="274"/>
        <v>121.96</v>
      </c>
      <c r="K4856" s="887">
        <v>121.96</v>
      </c>
      <c r="L4856" s="772">
        <f t="shared" si="275"/>
        <v>0</v>
      </c>
    </row>
    <row r="4857" spans="2:12" ht="15.75" x14ac:dyDescent="0.25">
      <c r="B4857" s="893" t="s">
        <v>307</v>
      </c>
      <c r="C4857" s="892" t="s">
        <v>577</v>
      </c>
      <c r="D4857" s="891">
        <v>36160</v>
      </c>
      <c r="E4857" s="890">
        <v>193.32</v>
      </c>
      <c r="F4857" s="889"/>
      <c r="G4857" s="888">
        <v>8.3333333333333329E-2</v>
      </c>
      <c r="H4857" s="887">
        <f t="shared" si="273"/>
        <v>8.3333333333333329E-2</v>
      </c>
      <c r="I4857" s="887">
        <v>0</v>
      </c>
      <c r="J4857" s="771">
        <f t="shared" si="274"/>
        <v>193.32</v>
      </c>
      <c r="K4857" s="887">
        <v>193.32</v>
      </c>
      <c r="L4857" s="772">
        <f t="shared" si="275"/>
        <v>0</v>
      </c>
    </row>
    <row r="4858" spans="2:12" ht="15.75" x14ac:dyDescent="0.25">
      <c r="B4858" s="893" t="s">
        <v>307</v>
      </c>
      <c r="C4858" s="892" t="s">
        <v>577</v>
      </c>
      <c r="D4858" s="891">
        <v>36525</v>
      </c>
      <c r="E4858" s="890">
        <v>4496.04</v>
      </c>
      <c r="F4858" s="889"/>
      <c r="G4858" s="888">
        <v>8.3333333333333329E-2</v>
      </c>
      <c r="H4858" s="887">
        <f t="shared" si="273"/>
        <v>8.3333333333333329E-2</v>
      </c>
      <c r="I4858" s="887">
        <v>0</v>
      </c>
      <c r="J4858" s="771">
        <f t="shared" si="274"/>
        <v>4496.04</v>
      </c>
      <c r="K4858" s="887">
        <v>4496.04</v>
      </c>
      <c r="L4858" s="772">
        <f t="shared" si="275"/>
        <v>0</v>
      </c>
    </row>
    <row r="4859" spans="2:12" ht="15.75" x14ac:dyDescent="0.25">
      <c r="B4859" s="893" t="s">
        <v>307</v>
      </c>
      <c r="C4859" s="892" t="s">
        <v>577</v>
      </c>
      <c r="D4859" s="891">
        <v>36525</v>
      </c>
      <c r="E4859" s="890">
        <v>155871.70000000001</v>
      </c>
      <c r="F4859" s="889"/>
      <c r="G4859" s="888">
        <v>8.3333333333333329E-2</v>
      </c>
      <c r="H4859" s="887">
        <f t="shared" si="273"/>
        <v>8.3333333333333329E-2</v>
      </c>
      <c r="I4859" s="887">
        <v>0</v>
      </c>
      <c r="J4859" s="771">
        <f t="shared" si="274"/>
        <v>155871.70000000001</v>
      </c>
      <c r="K4859" s="887">
        <v>155871.70000000001</v>
      </c>
      <c r="L4859" s="772">
        <f t="shared" si="275"/>
        <v>0</v>
      </c>
    </row>
    <row r="4860" spans="2:12" ht="15.75" x14ac:dyDescent="0.25">
      <c r="B4860" s="893" t="s">
        <v>307</v>
      </c>
      <c r="C4860" s="892" t="s">
        <v>1528</v>
      </c>
      <c r="D4860" s="891">
        <v>41364</v>
      </c>
      <c r="E4860" s="890">
        <v>6339.96</v>
      </c>
      <c r="F4860" s="889"/>
      <c r="G4860" s="888">
        <v>20</v>
      </c>
      <c r="H4860" s="887">
        <f t="shared" si="273"/>
        <v>8</v>
      </c>
      <c r="I4860" s="887">
        <v>-317.04000000000002</v>
      </c>
      <c r="J4860" s="771">
        <f t="shared" si="274"/>
        <v>2774</v>
      </c>
      <c r="K4860" s="887">
        <v>2456.96</v>
      </c>
      <c r="L4860" s="772">
        <f t="shared" si="275"/>
        <v>3883</v>
      </c>
    </row>
    <row r="4861" spans="2:12" ht="15.75" x14ac:dyDescent="0.25">
      <c r="B4861" s="893" t="s">
        <v>307</v>
      </c>
      <c r="C4861" s="892" t="s">
        <v>1529</v>
      </c>
      <c r="D4861" s="891">
        <v>41364</v>
      </c>
      <c r="E4861" s="890">
        <v>5780.49</v>
      </c>
      <c r="F4861" s="889"/>
      <c r="G4861" s="888">
        <v>10</v>
      </c>
      <c r="H4861" s="887">
        <f t="shared" si="273"/>
        <v>8</v>
      </c>
      <c r="I4861" s="887">
        <v>-601.56000000000006</v>
      </c>
      <c r="J4861" s="771">
        <f t="shared" si="274"/>
        <v>5028.68</v>
      </c>
      <c r="K4861" s="887">
        <v>4427.12</v>
      </c>
      <c r="L4861" s="772">
        <f t="shared" si="275"/>
        <v>1353.37</v>
      </c>
    </row>
    <row r="4862" spans="2:12" ht="15.75" x14ac:dyDescent="0.25">
      <c r="B4862" s="893" t="s">
        <v>307</v>
      </c>
      <c r="C4862" s="892" t="s">
        <v>1530</v>
      </c>
      <c r="D4862" s="891">
        <v>41486</v>
      </c>
      <c r="E4862" s="890">
        <v>1921.86</v>
      </c>
      <c r="F4862" s="889"/>
      <c r="G4862" s="888">
        <v>10</v>
      </c>
      <c r="H4862" s="887">
        <f t="shared" si="273"/>
        <v>8</v>
      </c>
      <c r="I4862" s="887">
        <v>-193.07999999999998</v>
      </c>
      <c r="J4862" s="771">
        <f t="shared" si="274"/>
        <v>1616.31</v>
      </c>
      <c r="K4862" s="887">
        <v>1423.23</v>
      </c>
      <c r="L4862" s="772">
        <f t="shared" si="275"/>
        <v>498.62999999999988</v>
      </c>
    </row>
    <row r="4863" spans="2:12" ht="15.75" x14ac:dyDescent="0.25">
      <c r="B4863" s="893" t="s">
        <v>307</v>
      </c>
      <c r="C4863" s="892" t="s">
        <v>1531</v>
      </c>
      <c r="D4863" s="891">
        <v>41517</v>
      </c>
      <c r="E4863" s="890">
        <v>12328.41</v>
      </c>
      <c r="F4863" s="889"/>
      <c r="G4863" s="888">
        <v>10</v>
      </c>
      <c r="H4863" s="887">
        <f t="shared" si="273"/>
        <v>8</v>
      </c>
      <c r="I4863" s="887">
        <v>-1254.1200000000001</v>
      </c>
      <c r="J4863" s="771">
        <f t="shared" si="274"/>
        <v>10238.370000000001</v>
      </c>
      <c r="K4863" s="887">
        <v>8984.25</v>
      </c>
      <c r="L4863" s="772">
        <f t="shared" si="275"/>
        <v>3344.16</v>
      </c>
    </row>
    <row r="4864" spans="2:12" ht="15.75" x14ac:dyDescent="0.25">
      <c r="B4864" s="893" t="s">
        <v>307</v>
      </c>
      <c r="C4864" s="892" t="s">
        <v>1532</v>
      </c>
      <c r="D4864" s="891">
        <v>41608</v>
      </c>
      <c r="E4864" s="890">
        <v>651.14</v>
      </c>
      <c r="F4864" s="889"/>
      <c r="G4864" s="888">
        <v>10</v>
      </c>
      <c r="H4864" s="887">
        <f t="shared" si="273"/>
        <v>8</v>
      </c>
      <c r="I4864" s="887">
        <v>-65.400000000000006</v>
      </c>
      <c r="J4864" s="771">
        <f t="shared" si="274"/>
        <v>525.91</v>
      </c>
      <c r="K4864" s="887">
        <v>460.51</v>
      </c>
      <c r="L4864" s="772">
        <f t="shared" si="275"/>
        <v>190.63</v>
      </c>
    </row>
    <row r="4865" spans="2:12" ht="15.75" x14ac:dyDescent="0.25">
      <c r="B4865" s="893" t="s">
        <v>307</v>
      </c>
      <c r="C4865" s="892" t="s">
        <v>1533</v>
      </c>
      <c r="D4865" s="891">
        <v>41608</v>
      </c>
      <c r="E4865" s="890">
        <v>873.89</v>
      </c>
      <c r="F4865" s="889"/>
      <c r="G4865" s="888">
        <v>10</v>
      </c>
      <c r="H4865" s="887">
        <f t="shared" si="273"/>
        <v>8</v>
      </c>
      <c r="I4865" s="887">
        <v>-87.84</v>
      </c>
      <c r="J4865" s="771">
        <f t="shared" si="274"/>
        <v>705.71</v>
      </c>
      <c r="K4865" s="887">
        <v>617.87</v>
      </c>
      <c r="L4865" s="772">
        <f t="shared" si="275"/>
        <v>256.02</v>
      </c>
    </row>
    <row r="4866" spans="2:12" ht="15.75" x14ac:dyDescent="0.25">
      <c r="B4866" s="893" t="s">
        <v>307</v>
      </c>
      <c r="C4866" s="892" t="s">
        <v>1534</v>
      </c>
      <c r="D4866" s="891">
        <v>41670</v>
      </c>
      <c r="E4866" s="890">
        <v>5282.79</v>
      </c>
      <c r="F4866" s="889"/>
      <c r="G4866" s="888">
        <v>10</v>
      </c>
      <c r="H4866" s="887">
        <f t="shared" si="273"/>
        <v>7</v>
      </c>
      <c r="I4866" s="887">
        <v>-530.40000000000009</v>
      </c>
      <c r="J4866" s="771">
        <f t="shared" si="274"/>
        <v>4133.3999999999996</v>
      </c>
      <c r="K4866" s="887">
        <v>3603</v>
      </c>
      <c r="L4866" s="772">
        <f t="shared" si="275"/>
        <v>1679.79</v>
      </c>
    </row>
    <row r="4867" spans="2:12" ht="15.75" x14ac:dyDescent="0.25">
      <c r="B4867" s="893" t="s">
        <v>307</v>
      </c>
      <c r="C4867" s="892" t="s">
        <v>1535</v>
      </c>
      <c r="D4867" s="891">
        <v>41851</v>
      </c>
      <c r="E4867" s="890">
        <v>8692.76</v>
      </c>
      <c r="F4867" s="889"/>
      <c r="G4867" s="888">
        <v>10</v>
      </c>
      <c r="H4867" s="887">
        <f t="shared" si="273"/>
        <v>7</v>
      </c>
      <c r="I4867" s="887">
        <v>-872.87999999999988</v>
      </c>
      <c r="J4867" s="771">
        <f t="shared" si="274"/>
        <v>6437.6</v>
      </c>
      <c r="K4867" s="887">
        <v>5564.72</v>
      </c>
      <c r="L4867" s="772">
        <f t="shared" si="275"/>
        <v>3128.04</v>
      </c>
    </row>
    <row r="4868" spans="2:12" ht="15.75" x14ac:dyDescent="0.25">
      <c r="B4868" s="893" t="s">
        <v>307</v>
      </c>
      <c r="C4868" s="892" t="s">
        <v>1536</v>
      </c>
      <c r="D4868" s="891">
        <v>41912</v>
      </c>
      <c r="E4868" s="890">
        <v>1426.72</v>
      </c>
      <c r="F4868" s="889"/>
      <c r="G4868" s="888">
        <v>10</v>
      </c>
      <c r="H4868" s="887">
        <f t="shared" si="273"/>
        <v>7</v>
      </c>
      <c r="I4868" s="887">
        <v>-143.28</v>
      </c>
      <c r="J4868" s="771">
        <f t="shared" si="274"/>
        <v>1020.8399999999999</v>
      </c>
      <c r="K4868" s="887">
        <v>877.56</v>
      </c>
      <c r="L4868" s="772">
        <f t="shared" si="275"/>
        <v>549.16000000000008</v>
      </c>
    </row>
    <row r="4869" spans="2:12" ht="15.75" x14ac:dyDescent="0.25">
      <c r="B4869" s="893" t="s">
        <v>307</v>
      </c>
      <c r="C4869" s="892" t="s">
        <v>1537</v>
      </c>
      <c r="D4869" s="891">
        <v>42094</v>
      </c>
      <c r="E4869" s="890">
        <v>2207.7600000000002</v>
      </c>
      <c r="F4869" s="889"/>
      <c r="G4869" s="888">
        <v>7</v>
      </c>
      <c r="H4869" s="887">
        <f t="shared" si="273"/>
        <v>6</v>
      </c>
      <c r="I4869" s="887">
        <v>-317.76</v>
      </c>
      <c r="J4869" s="771">
        <f t="shared" si="274"/>
        <v>2101.7600000000002</v>
      </c>
      <c r="K4869" s="887">
        <v>1784</v>
      </c>
      <c r="L4869" s="772">
        <f t="shared" si="275"/>
        <v>423.76000000000022</v>
      </c>
    </row>
    <row r="4870" spans="2:12" ht="15.75" x14ac:dyDescent="0.25">
      <c r="B4870" s="893" t="s">
        <v>307</v>
      </c>
      <c r="C4870" s="892" t="s">
        <v>1538</v>
      </c>
      <c r="D4870" s="891">
        <v>42643</v>
      </c>
      <c r="E4870" s="890">
        <v>10636.58</v>
      </c>
      <c r="F4870" s="889"/>
      <c r="G4870" s="888">
        <v>10</v>
      </c>
      <c r="H4870" s="887">
        <f t="shared" si="273"/>
        <v>5</v>
      </c>
      <c r="I4870" s="887">
        <v>-1068.1200000000001</v>
      </c>
      <c r="J4870" s="771">
        <f t="shared" si="274"/>
        <v>5562.94</v>
      </c>
      <c r="K4870" s="887">
        <v>4494.82</v>
      </c>
      <c r="L4870" s="772">
        <f t="shared" si="275"/>
        <v>6141.76</v>
      </c>
    </row>
    <row r="4871" spans="2:12" ht="15.75" x14ac:dyDescent="0.25">
      <c r="B4871" s="893" t="s">
        <v>307</v>
      </c>
      <c r="C4871" s="892" t="s">
        <v>1539</v>
      </c>
      <c r="D4871" s="891">
        <v>43130</v>
      </c>
      <c r="E4871" s="890">
        <v>6032.89</v>
      </c>
      <c r="F4871" s="889"/>
      <c r="G4871" s="888">
        <v>10</v>
      </c>
      <c r="H4871" s="887">
        <f t="shared" si="273"/>
        <v>3</v>
      </c>
      <c r="I4871" s="887">
        <v>-605.88</v>
      </c>
      <c r="J4871" s="771">
        <f t="shared" si="274"/>
        <v>2246.58</v>
      </c>
      <c r="K4871" s="887">
        <v>1640.7</v>
      </c>
      <c r="L4871" s="772">
        <f t="shared" si="275"/>
        <v>4392.1900000000005</v>
      </c>
    </row>
    <row r="4872" spans="2:12" ht="15.75" x14ac:dyDescent="0.25">
      <c r="B4872" s="893" t="s">
        <v>307</v>
      </c>
      <c r="C4872" s="892" t="s">
        <v>1540</v>
      </c>
      <c r="D4872" s="891">
        <v>43186</v>
      </c>
      <c r="E4872" s="890">
        <v>1128.05</v>
      </c>
      <c r="F4872" s="889"/>
      <c r="G4872" s="888">
        <v>10</v>
      </c>
      <c r="H4872" s="887">
        <f t="shared" ref="H4872:H4935" si="276">IF(E4872&lt;&gt;"",IF((TestEOY-D4872)/365&gt;G4872,G4872,ROUNDUP(((TestEOY-D4872)/365),0)),"")</f>
        <v>3</v>
      </c>
      <c r="I4872" s="887">
        <v>-113.28</v>
      </c>
      <c r="J4872" s="771">
        <f t="shared" ref="J4872:J4935" si="277">K4872-I4872</f>
        <v>420.05999999999995</v>
      </c>
      <c r="K4872" s="887">
        <v>306.77999999999997</v>
      </c>
      <c r="L4872" s="772">
        <f t="shared" ref="L4872:L4935" si="278">IFERROR(IF(K4872&gt;E4872,0,(+E4872-K4872))-F4872,"")</f>
        <v>821.27</v>
      </c>
    </row>
    <row r="4873" spans="2:12" ht="15.75" x14ac:dyDescent="0.25">
      <c r="B4873" s="893" t="s">
        <v>307</v>
      </c>
      <c r="C4873" s="892" t="s">
        <v>1541</v>
      </c>
      <c r="D4873" s="891">
        <v>43228</v>
      </c>
      <c r="E4873" s="890">
        <v>17450.7</v>
      </c>
      <c r="F4873" s="889"/>
      <c r="G4873" s="888">
        <v>10</v>
      </c>
      <c r="H4873" s="887">
        <f t="shared" si="276"/>
        <v>3</v>
      </c>
      <c r="I4873" s="887">
        <v>-1752.3600000000001</v>
      </c>
      <c r="J4873" s="771">
        <f t="shared" si="277"/>
        <v>6352</v>
      </c>
      <c r="K4873" s="887">
        <v>4599.6400000000003</v>
      </c>
      <c r="L4873" s="772">
        <f t="shared" si="278"/>
        <v>12851.060000000001</v>
      </c>
    </row>
    <row r="4874" spans="2:12" ht="15.75" x14ac:dyDescent="0.25">
      <c r="B4874" s="893" t="s">
        <v>307</v>
      </c>
      <c r="C4874" s="892" t="s">
        <v>1542</v>
      </c>
      <c r="D4874" s="891">
        <v>43388</v>
      </c>
      <c r="E4874" s="890">
        <v>2158.0700000000002</v>
      </c>
      <c r="F4874" s="889"/>
      <c r="G4874" s="888">
        <v>10</v>
      </c>
      <c r="H4874" s="887">
        <f t="shared" si="276"/>
        <v>3</v>
      </c>
      <c r="I4874" s="887">
        <v>-215.76</v>
      </c>
      <c r="J4874" s="771">
        <f t="shared" si="277"/>
        <v>683.24</v>
      </c>
      <c r="K4874" s="887">
        <v>467.48</v>
      </c>
      <c r="L4874" s="772">
        <f t="shared" si="278"/>
        <v>1690.5900000000001</v>
      </c>
    </row>
    <row r="4875" spans="2:12" ht="15.75" x14ac:dyDescent="0.25">
      <c r="B4875" s="893" t="s">
        <v>307</v>
      </c>
      <c r="C4875" s="892" t="s">
        <v>1543</v>
      </c>
      <c r="D4875" s="891">
        <v>43418</v>
      </c>
      <c r="E4875" s="890">
        <v>8994.4</v>
      </c>
      <c r="F4875" s="889"/>
      <c r="G4875" s="888">
        <v>10</v>
      </c>
      <c r="H4875" s="887">
        <f t="shared" si="276"/>
        <v>3</v>
      </c>
      <c r="I4875" s="887">
        <v>-899.40000000000009</v>
      </c>
      <c r="J4875" s="771">
        <f t="shared" si="277"/>
        <v>2773.15</v>
      </c>
      <c r="K4875" s="887">
        <v>1873.75</v>
      </c>
      <c r="L4875" s="772">
        <f t="shared" si="278"/>
        <v>7120.65</v>
      </c>
    </row>
    <row r="4876" spans="2:12" ht="15.75" x14ac:dyDescent="0.25">
      <c r="B4876" s="893" t="s">
        <v>307</v>
      </c>
      <c r="C4876" s="892" t="s">
        <v>1542</v>
      </c>
      <c r="D4876" s="891">
        <v>43509</v>
      </c>
      <c r="E4876" s="890">
        <v>6190.76</v>
      </c>
      <c r="F4876" s="889"/>
      <c r="G4876" s="888">
        <v>10</v>
      </c>
      <c r="H4876" s="887">
        <f t="shared" si="276"/>
        <v>2</v>
      </c>
      <c r="I4876" s="887">
        <v>-619.08000000000004</v>
      </c>
      <c r="J4876" s="771">
        <f t="shared" si="277"/>
        <v>1754.06</v>
      </c>
      <c r="K4876" s="887">
        <v>1134.98</v>
      </c>
      <c r="L4876" s="772">
        <f t="shared" si="278"/>
        <v>5055.7800000000007</v>
      </c>
    </row>
    <row r="4877" spans="2:12" ht="15.75" x14ac:dyDescent="0.25">
      <c r="B4877" s="893" t="s">
        <v>307</v>
      </c>
      <c r="C4877" s="892" t="s">
        <v>1544</v>
      </c>
      <c r="D4877" s="891">
        <v>43497</v>
      </c>
      <c r="E4877" s="890">
        <v>44.04</v>
      </c>
      <c r="F4877" s="889"/>
      <c r="G4877" s="888">
        <v>10</v>
      </c>
      <c r="H4877" s="887">
        <f t="shared" si="276"/>
        <v>2</v>
      </c>
      <c r="I4877" s="887">
        <v>-4.4399999999999995</v>
      </c>
      <c r="J4877" s="771">
        <f t="shared" si="277"/>
        <v>12.209999999999999</v>
      </c>
      <c r="K4877" s="887">
        <v>7.77</v>
      </c>
      <c r="L4877" s="772">
        <f t="shared" si="278"/>
        <v>36.269999999999996</v>
      </c>
    </row>
    <row r="4878" spans="2:12" ht="15.75" x14ac:dyDescent="0.25">
      <c r="B4878" s="893" t="s">
        <v>307</v>
      </c>
      <c r="C4878" s="892" t="s">
        <v>1545</v>
      </c>
      <c r="D4878" s="891">
        <v>43487</v>
      </c>
      <c r="E4878" s="890">
        <v>19771.439999999999</v>
      </c>
      <c r="F4878" s="889"/>
      <c r="G4878" s="888">
        <v>10</v>
      </c>
      <c r="H4878" s="887">
        <f t="shared" si="276"/>
        <v>2</v>
      </c>
      <c r="I4878" s="887">
        <v>-1977.12</v>
      </c>
      <c r="J4878" s="771">
        <f t="shared" si="277"/>
        <v>5437.08</v>
      </c>
      <c r="K4878" s="887">
        <v>3459.96</v>
      </c>
      <c r="L4878" s="772">
        <f t="shared" si="278"/>
        <v>16311.48</v>
      </c>
    </row>
    <row r="4879" spans="2:12" ht="15.75" x14ac:dyDescent="0.25">
      <c r="B4879" s="893" t="s">
        <v>307</v>
      </c>
      <c r="C4879" s="892" t="s">
        <v>1546</v>
      </c>
      <c r="D4879" s="891">
        <v>43509</v>
      </c>
      <c r="E4879" s="890">
        <v>1021.86</v>
      </c>
      <c r="F4879" s="889"/>
      <c r="G4879" s="888">
        <v>10</v>
      </c>
      <c r="H4879" s="887">
        <f t="shared" si="276"/>
        <v>2</v>
      </c>
      <c r="I4879" s="887">
        <v>-102.24</v>
      </c>
      <c r="J4879" s="771">
        <f t="shared" si="277"/>
        <v>281.12</v>
      </c>
      <c r="K4879" s="887">
        <v>178.88</v>
      </c>
      <c r="L4879" s="772">
        <f t="shared" si="278"/>
        <v>842.98</v>
      </c>
    </row>
    <row r="4880" spans="2:12" ht="15.75" x14ac:dyDescent="0.25">
      <c r="B4880" s="893" t="s">
        <v>307</v>
      </c>
      <c r="C4880" s="892" t="s">
        <v>1547</v>
      </c>
      <c r="D4880" s="891">
        <v>43564</v>
      </c>
      <c r="E4880" s="890">
        <v>1060.51</v>
      </c>
      <c r="F4880" s="889"/>
      <c r="G4880" s="888">
        <v>10</v>
      </c>
      <c r="H4880" s="887">
        <f t="shared" si="276"/>
        <v>2</v>
      </c>
      <c r="I4880" s="887">
        <v>-106.08</v>
      </c>
      <c r="J4880" s="771">
        <f t="shared" si="277"/>
        <v>291.71999999999997</v>
      </c>
      <c r="K4880" s="887">
        <v>185.64</v>
      </c>
      <c r="L4880" s="772">
        <f t="shared" si="278"/>
        <v>874.87</v>
      </c>
    </row>
    <row r="4881" spans="2:12" ht="15.75" x14ac:dyDescent="0.25">
      <c r="B4881" s="893" t="s">
        <v>307</v>
      </c>
      <c r="C4881" s="892" t="s">
        <v>1548</v>
      </c>
      <c r="D4881" s="891">
        <v>43532</v>
      </c>
      <c r="E4881" s="890">
        <v>1009.89</v>
      </c>
      <c r="F4881" s="889"/>
      <c r="G4881" s="888">
        <v>10</v>
      </c>
      <c r="H4881" s="887">
        <f t="shared" si="276"/>
        <v>2</v>
      </c>
      <c r="I4881" s="887">
        <v>-100.92</v>
      </c>
      <c r="J4881" s="771">
        <f t="shared" si="277"/>
        <v>260.89</v>
      </c>
      <c r="K4881" s="887">
        <v>159.97</v>
      </c>
      <c r="L4881" s="772">
        <f t="shared" si="278"/>
        <v>849.92</v>
      </c>
    </row>
    <row r="4882" spans="2:12" ht="15.75" x14ac:dyDescent="0.25">
      <c r="B4882" s="893" t="s">
        <v>307</v>
      </c>
      <c r="C4882" s="892" t="s">
        <v>1549</v>
      </c>
      <c r="D4882" s="891">
        <v>43599</v>
      </c>
      <c r="E4882" s="890">
        <v>1816.85</v>
      </c>
      <c r="F4882" s="889"/>
      <c r="G4882" s="888">
        <v>10</v>
      </c>
      <c r="H4882" s="887">
        <f t="shared" si="276"/>
        <v>2</v>
      </c>
      <c r="I4882" s="887">
        <v>-181.68</v>
      </c>
      <c r="J4882" s="771">
        <f t="shared" si="277"/>
        <v>454.2</v>
      </c>
      <c r="K4882" s="887">
        <v>272.52</v>
      </c>
      <c r="L4882" s="772">
        <f t="shared" si="278"/>
        <v>1544.33</v>
      </c>
    </row>
    <row r="4883" spans="2:12" ht="15.75" x14ac:dyDescent="0.25">
      <c r="B4883" s="893" t="s">
        <v>307</v>
      </c>
      <c r="C4883" s="892" t="s">
        <v>1550</v>
      </c>
      <c r="D4883" s="891">
        <v>43643</v>
      </c>
      <c r="E4883" s="890">
        <v>556</v>
      </c>
      <c r="F4883" s="889"/>
      <c r="G4883" s="888">
        <v>10</v>
      </c>
      <c r="H4883" s="887">
        <f t="shared" si="276"/>
        <v>2</v>
      </c>
      <c r="I4883" s="887">
        <v>-55.56</v>
      </c>
      <c r="J4883" s="771">
        <f t="shared" si="277"/>
        <v>125.01</v>
      </c>
      <c r="K4883" s="887">
        <v>69.45</v>
      </c>
      <c r="L4883" s="772">
        <f t="shared" si="278"/>
        <v>486.55</v>
      </c>
    </row>
    <row r="4884" spans="2:12" ht="15.75" x14ac:dyDescent="0.25">
      <c r="B4884" s="893" t="s">
        <v>307</v>
      </c>
      <c r="C4884" s="892" t="s">
        <v>1551</v>
      </c>
      <c r="D4884" s="891">
        <v>43358</v>
      </c>
      <c r="E4884" s="890">
        <v>416.96</v>
      </c>
      <c r="F4884" s="889"/>
      <c r="G4884" s="888">
        <v>20</v>
      </c>
      <c r="H4884" s="887">
        <f t="shared" si="276"/>
        <v>3</v>
      </c>
      <c r="I4884" s="887">
        <v>-20.88</v>
      </c>
      <c r="J4884" s="771">
        <f t="shared" si="277"/>
        <v>67.86</v>
      </c>
      <c r="K4884" s="887">
        <v>46.98</v>
      </c>
      <c r="L4884" s="772">
        <f t="shared" si="278"/>
        <v>369.97999999999996</v>
      </c>
    </row>
    <row r="4885" spans="2:12" ht="15.75" x14ac:dyDescent="0.25">
      <c r="B4885" s="893" t="s">
        <v>307</v>
      </c>
      <c r="C4885" s="892" t="s">
        <v>1552</v>
      </c>
      <c r="D4885" s="891">
        <v>43194</v>
      </c>
      <c r="E4885" s="890">
        <v>51464.800000000003</v>
      </c>
      <c r="F4885" s="889"/>
      <c r="G4885" s="888">
        <v>10</v>
      </c>
      <c r="H4885" s="887">
        <f t="shared" si="276"/>
        <v>3</v>
      </c>
      <c r="I4885" s="887">
        <v>-5168.28</v>
      </c>
      <c r="J4885" s="771">
        <f t="shared" si="277"/>
        <v>19163.489999999998</v>
      </c>
      <c r="K4885" s="887">
        <v>13995.21</v>
      </c>
      <c r="L4885" s="772">
        <f t="shared" si="278"/>
        <v>37469.590000000004</v>
      </c>
    </row>
    <row r="4886" spans="2:12" ht="15.75" x14ac:dyDescent="0.25">
      <c r="B4886" s="893" t="s">
        <v>307</v>
      </c>
      <c r="C4886" s="892" t="s">
        <v>1553</v>
      </c>
      <c r="D4886" s="891">
        <v>43906</v>
      </c>
      <c r="E4886" s="890">
        <v>88.05</v>
      </c>
      <c r="F4886" s="889"/>
      <c r="G4886" s="888">
        <v>10</v>
      </c>
      <c r="H4886" s="887">
        <f t="shared" si="276"/>
        <v>1</v>
      </c>
      <c r="I4886" s="887">
        <v>-8.76</v>
      </c>
      <c r="J4886" s="771">
        <f t="shared" si="277"/>
        <v>15.33</v>
      </c>
      <c r="K4886" s="887">
        <v>6.57</v>
      </c>
      <c r="L4886" s="772">
        <f t="shared" si="278"/>
        <v>81.47999999999999</v>
      </c>
    </row>
    <row r="4887" spans="2:12" ht="15.75" x14ac:dyDescent="0.25">
      <c r="B4887" s="893" t="s">
        <v>307</v>
      </c>
      <c r="C4887" s="892" t="s">
        <v>1554</v>
      </c>
      <c r="D4887" s="891">
        <v>43906</v>
      </c>
      <c r="E4887" s="890">
        <v>187.11</v>
      </c>
      <c r="F4887" s="889"/>
      <c r="G4887" s="888">
        <v>10</v>
      </c>
      <c r="H4887" s="887">
        <f t="shared" si="276"/>
        <v>1</v>
      </c>
      <c r="I4887" s="887">
        <v>-18.72</v>
      </c>
      <c r="J4887" s="771">
        <f t="shared" si="277"/>
        <v>32.76</v>
      </c>
      <c r="K4887" s="887">
        <v>14.04</v>
      </c>
      <c r="L4887" s="772">
        <f t="shared" si="278"/>
        <v>173.07000000000002</v>
      </c>
    </row>
    <row r="4888" spans="2:12" ht="15.75" x14ac:dyDescent="0.25">
      <c r="B4888" s="893" t="s">
        <v>307</v>
      </c>
      <c r="C4888" s="892" t="s">
        <v>577</v>
      </c>
      <c r="D4888" s="891">
        <v>37621</v>
      </c>
      <c r="E4888" s="890">
        <v>524.79999999999995</v>
      </c>
      <c r="F4888" s="889"/>
      <c r="G4888" s="888">
        <v>10</v>
      </c>
      <c r="H4888" s="887">
        <f t="shared" si="276"/>
        <v>10</v>
      </c>
      <c r="I4888" s="887">
        <v>0</v>
      </c>
      <c r="J4888" s="771">
        <f t="shared" si="277"/>
        <v>524.79999999999995</v>
      </c>
      <c r="K4888" s="887">
        <v>524.79999999999995</v>
      </c>
      <c r="L4888" s="772">
        <f t="shared" si="278"/>
        <v>0</v>
      </c>
    </row>
    <row r="4889" spans="2:12" ht="15.75" x14ac:dyDescent="0.25">
      <c r="B4889" s="893" t="s">
        <v>307</v>
      </c>
      <c r="C4889" s="892" t="s">
        <v>1555</v>
      </c>
      <c r="D4889" s="891">
        <v>43228</v>
      </c>
      <c r="E4889" s="890">
        <v>570.71</v>
      </c>
      <c r="F4889" s="889"/>
      <c r="G4889" s="888">
        <v>10</v>
      </c>
      <c r="H4889" s="887">
        <f t="shared" si="276"/>
        <v>3</v>
      </c>
      <c r="I4889" s="887">
        <v>-57.36</v>
      </c>
      <c r="J4889" s="771">
        <f t="shared" si="277"/>
        <v>207.87</v>
      </c>
      <c r="K4889" s="887">
        <v>150.51</v>
      </c>
      <c r="L4889" s="772">
        <f t="shared" si="278"/>
        <v>420.20000000000005</v>
      </c>
    </row>
    <row r="4890" spans="2:12" ht="15.75" x14ac:dyDescent="0.25">
      <c r="B4890" s="893" t="s">
        <v>307</v>
      </c>
      <c r="C4890" s="892" t="s">
        <v>1556</v>
      </c>
      <c r="D4890" s="891">
        <v>43228</v>
      </c>
      <c r="E4890" s="890">
        <v>570.72</v>
      </c>
      <c r="F4890" s="889"/>
      <c r="G4890" s="888">
        <v>10</v>
      </c>
      <c r="H4890" s="887">
        <f t="shared" si="276"/>
        <v>3</v>
      </c>
      <c r="I4890" s="887">
        <v>-57.36</v>
      </c>
      <c r="J4890" s="771">
        <f t="shared" si="277"/>
        <v>207.88</v>
      </c>
      <c r="K4890" s="887">
        <v>150.52000000000001</v>
      </c>
      <c r="L4890" s="772">
        <f t="shared" si="278"/>
        <v>420.20000000000005</v>
      </c>
    </row>
    <row r="4891" spans="2:12" ht="15.75" x14ac:dyDescent="0.25">
      <c r="B4891" s="893" t="s">
        <v>307</v>
      </c>
      <c r="C4891" s="892" t="s">
        <v>1557</v>
      </c>
      <c r="D4891" s="891">
        <v>43906</v>
      </c>
      <c r="E4891" s="890">
        <v>607.12</v>
      </c>
      <c r="F4891" s="889"/>
      <c r="G4891" s="888">
        <v>10</v>
      </c>
      <c r="H4891" s="887">
        <f t="shared" si="276"/>
        <v>1</v>
      </c>
      <c r="I4891" s="887">
        <v>-60.720000000000006</v>
      </c>
      <c r="J4891" s="771">
        <f t="shared" si="277"/>
        <v>106.26</v>
      </c>
      <c r="K4891" s="887">
        <v>45.54</v>
      </c>
      <c r="L4891" s="772">
        <f t="shared" si="278"/>
        <v>561.58000000000004</v>
      </c>
    </row>
    <row r="4892" spans="2:12" ht="15.75" x14ac:dyDescent="0.25">
      <c r="B4892" s="893" t="s">
        <v>307</v>
      </c>
      <c r="C4892" s="892" t="s">
        <v>1558</v>
      </c>
      <c r="D4892" s="891">
        <v>43186</v>
      </c>
      <c r="E4892" s="890">
        <v>623.04</v>
      </c>
      <c r="F4892" s="889"/>
      <c r="G4892" s="888">
        <v>10</v>
      </c>
      <c r="H4892" s="887">
        <f t="shared" si="276"/>
        <v>3</v>
      </c>
      <c r="I4892" s="887">
        <v>-62.64</v>
      </c>
      <c r="J4892" s="771">
        <f t="shared" si="277"/>
        <v>231.98000000000002</v>
      </c>
      <c r="K4892" s="887">
        <v>169.34</v>
      </c>
      <c r="L4892" s="772">
        <f t="shared" si="278"/>
        <v>453.69999999999993</v>
      </c>
    </row>
    <row r="4893" spans="2:12" ht="15.75" x14ac:dyDescent="0.25">
      <c r="B4893" s="893" t="s">
        <v>307</v>
      </c>
      <c r="C4893" s="892" t="s">
        <v>1559</v>
      </c>
      <c r="D4893" s="891">
        <v>43228</v>
      </c>
      <c r="E4893" s="890">
        <v>664</v>
      </c>
      <c r="F4893" s="889"/>
      <c r="G4893" s="888">
        <v>10</v>
      </c>
      <c r="H4893" s="887">
        <f t="shared" si="276"/>
        <v>3</v>
      </c>
      <c r="I4893" s="887">
        <v>-66.72</v>
      </c>
      <c r="J4893" s="771">
        <f t="shared" si="277"/>
        <v>241.85</v>
      </c>
      <c r="K4893" s="887">
        <v>175.13</v>
      </c>
      <c r="L4893" s="772">
        <f t="shared" si="278"/>
        <v>488.87</v>
      </c>
    </row>
    <row r="4894" spans="2:12" ht="15.75" x14ac:dyDescent="0.25">
      <c r="B4894" s="893" t="s">
        <v>307</v>
      </c>
      <c r="C4894" s="892" t="s">
        <v>1560</v>
      </c>
      <c r="D4894" s="891">
        <v>43724</v>
      </c>
      <c r="E4894" s="890">
        <v>832.31</v>
      </c>
      <c r="F4894" s="889"/>
      <c r="G4894" s="888">
        <v>10</v>
      </c>
      <c r="H4894" s="887">
        <f t="shared" si="276"/>
        <v>2</v>
      </c>
      <c r="I4894" s="887">
        <v>-83.28</v>
      </c>
      <c r="J4894" s="771">
        <f t="shared" si="277"/>
        <v>187.38</v>
      </c>
      <c r="K4894" s="887">
        <v>104.1</v>
      </c>
      <c r="L4894" s="772">
        <f t="shared" si="278"/>
        <v>728.20999999999992</v>
      </c>
    </row>
    <row r="4895" spans="2:12" ht="15.75" x14ac:dyDescent="0.25">
      <c r="B4895" s="893" t="s">
        <v>307</v>
      </c>
      <c r="C4895" s="892" t="s">
        <v>1561</v>
      </c>
      <c r="D4895" s="891">
        <v>43480</v>
      </c>
      <c r="E4895" s="890">
        <v>861.42</v>
      </c>
      <c r="F4895" s="889"/>
      <c r="G4895" s="888">
        <v>10</v>
      </c>
      <c r="H4895" s="887">
        <f t="shared" si="276"/>
        <v>2</v>
      </c>
      <c r="I4895" s="887">
        <v>-86.16</v>
      </c>
      <c r="J4895" s="771">
        <f t="shared" si="277"/>
        <v>251.29999999999998</v>
      </c>
      <c r="K4895" s="887">
        <v>165.14</v>
      </c>
      <c r="L4895" s="772">
        <f t="shared" si="278"/>
        <v>696.28</v>
      </c>
    </row>
    <row r="4896" spans="2:12" ht="15.75" x14ac:dyDescent="0.25">
      <c r="B4896" s="893" t="s">
        <v>307</v>
      </c>
      <c r="C4896" s="892" t="s">
        <v>1562</v>
      </c>
      <c r="D4896" s="891">
        <v>43517</v>
      </c>
      <c r="E4896" s="890">
        <v>1050.28</v>
      </c>
      <c r="F4896" s="889"/>
      <c r="G4896" s="888">
        <v>10</v>
      </c>
      <c r="H4896" s="887">
        <f t="shared" si="276"/>
        <v>2</v>
      </c>
      <c r="I4896" s="887">
        <v>-105</v>
      </c>
      <c r="J4896" s="771">
        <f t="shared" si="277"/>
        <v>288.75</v>
      </c>
      <c r="K4896" s="887">
        <v>183.75</v>
      </c>
      <c r="L4896" s="772">
        <f t="shared" si="278"/>
        <v>866.53</v>
      </c>
    </row>
    <row r="4897" spans="2:12" ht="15.75" x14ac:dyDescent="0.25">
      <c r="B4897" s="893" t="s">
        <v>307</v>
      </c>
      <c r="C4897" s="892" t="s">
        <v>1562</v>
      </c>
      <c r="D4897" s="891">
        <v>43418</v>
      </c>
      <c r="E4897" s="890">
        <v>1056.8900000000001</v>
      </c>
      <c r="F4897" s="889"/>
      <c r="G4897" s="888">
        <v>10</v>
      </c>
      <c r="H4897" s="887">
        <f t="shared" si="276"/>
        <v>3</v>
      </c>
      <c r="I4897" s="887">
        <v>-105.72</v>
      </c>
      <c r="J4897" s="771">
        <f t="shared" si="277"/>
        <v>325.97000000000003</v>
      </c>
      <c r="K4897" s="887">
        <v>220.25</v>
      </c>
      <c r="L4897" s="772">
        <f t="shared" si="278"/>
        <v>836.6400000000001</v>
      </c>
    </row>
    <row r="4898" spans="2:12" ht="15.75" x14ac:dyDescent="0.25">
      <c r="B4898" s="893" t="s">
        <v>307</v>
      </c>
      <c r="C4898" s="892" t="s">
        <v>1563</v>
      </c>
      <c r="D4898" s="891">
        <v>43130</v>
      </c>
      <c r="E4898" s="890">
        <v>1673.49</v>
      </c>
      <c r="F4898" s="889"/>
      <c r="G4898" s="888">
        <v>10</v>
      </c>
      <c r="H4898" s="887">
        <f t="shared" si="276"/>
        <v>3</v>
      </c>
      <c r="I4898" s="887">
        <v>-168.72</v>
      </c>
      <c r="J4898" s="771">
        <f t="shared" si="277"/>
        <v>632.62</v>
      </c>
      <c r="K4898" s="887">
        <v>463.9</v>
      </c>
      <c r="L4898" s="772">
        <f t="shared" si="278"/>
        <v>1209.5900000000001</v>
      </c>
    </row>
    <row r="4899" spans="2:12" ht="15.75" x14ac:dyDescent="0.25">
      <c r="B4899" s="893" t="s">
        <v>307</v>
      </c>
      <c r="C4899" s="892" t="s">
        <v>1564</v>
      </c>
      <c r="D4899" s="891">
        <v>42950</v>
      </c>
      <c r="E4899" s="890">
        <v>1932.87</v>
      </c>
      <c r="F4899" s="889"/>
      <c r="G4899" s="888">
        <v>10</v>
      </c>
      <c r="H4899" s="887">
        <f t="shared" si="276"/>
        <v>4</v>
      </c>
      <c r="I4899" s="887">
        <v>-195.24</v>
      </c>
      <c r="J4899" s="771">
        <f t="shared" si="277"/>
        <v>843.03</v>
      </c>
      <c r="K4899" s="887">
        <v>647.79</v>
      </c>
      <c r="L4899" s="772">
        <f t="shared" si="278"/>
        <v>1285.08</v>
      </c>
    </row>
    <row r="4900" spans="2:12" ht="15.75" x14ac:dyDescent="0.25">
      <c r="B4900" s="893" t="s">
        <v>307</v>
      </c>
      <c r="C4900" s="892" t="s">
        <v>1565</v>
      </c>
      <c r="D4900" s="891">
        <v>43517</v>
      </c>
      <c r="E4900" s="890">
        <v>1967.01</v>
      </c>
      <c r="F4900" s="889"/>
      <c r="G4900" s="888">
        <v>10</v>
      </c>
      <c r="H4900" s="887">
        <f t="shared" si="276"/>
        <v>2</v>
      </c>
      <c r="I4900" s="887">
        <v>-196.68</v>
      </c>
      <c r="J4900" s="771">
        <f t="shared" si="277"/>
        <v>540.87</v>
      </c>
      <c r="K4900" s="887">
        <v>344.19</v>
      </c>
      <c r="L4900" s="772">
        <f t="shared" si="278"/>
        <v>1622.82</v>
      </c>
    </row>
    <row r="4901" spans="2:12" ht="15.75" x14ac:dyDescent="0.25">
      <c r="B4901" s="893" t="s">
        <v>307</v>
      </c>
      <c r="C4901" s="892" t="s">
        <v>577</v>
      </c>
      <c r="D4901" s="891">
        <v>38352</v>
      </c>
      <c r="E4901" s="890">
        <v>3099.71</v>
      </c>
      <c r="F4901" s="889"/>
      <c r="G4901" s="888">
        <v>10</v>
      </c>
      <c r="H4901" s="887">
        <f t="shared" si="276"/>
        <v>10</v>
      </c>
      <c r="I4901" s="887">
        <v>0</v>
      </c>
      <c r="J4901" s="771">
        <f t="shared" si="277"/>
        <v>3099.71</v>
      </c>
      <c r="K4901" s="887">
        <v>3099.71</v>
      </c>
      <c r="L4901" s="772">
        <f t="shared" si="278"/>
        <v>0</v>
      </c>
    </row>
    <row r="4902" spans="2:12" ht="15.75" x14ac:dyDescent="0.25">
      <c r="B4902" s="893" t="s">
        <v>307</v>
      </c>
      <c r="C4902" s="892" t="s">
        <v>1566</v>
      </c>
      <c r="D4902" s="891">
        <v>43194</v>
      </c>
      <c r="E4902" s="890">
        <v>3166.97</v>
      </c>
      <c r="F4902" s="889"/>
      <c r="G4902" s="888">
        <v>10</v>
      </c>
      <c r="H4902" s="887">
        <f t="shared" si="276"/>
        <v>3</v>
      </c>
      <c r="I4902" s="887">
        <v>-318</v>
      </c>
      <c r="J4902" s="771">
        <f t="shared" si="277"/>
        <v>1179.2</v>
      </c>
      <c r="K4902" s="887">
        <v>861.2</v>
      </c>
      <c r="L4902" s="772">
        <f t="shared" si="278"/>
        <v>2305.7699999999995</v>
      </c>
    </row>
    <row r="4903" spans="2:12" ht="15.75" x14ac:dyDescent="0.25">
      <c r="B4903" s="893" t="s">
        <v>307</v>
      </c>
      <c r="C4903" s="892" t="s">
        <v>1567</v>
      </c>
      <c r="D4903" s="891">
        <v>43228</v>
      </c>
      <c r="E4903" s="890">
        <v>3261.2</v>
      </c>
      <c r="F4903" s="889"/>
      <c r="G4903" s="888">
        <v>10</v>
      </c>
      <c r="H4903" s="887">
        <f t="shared" si="276"/>
        <v>3</v>
      </c>
      <c r="I4903" s="887">
        <v>-327.48</v>
      </c>
      <c r="J4903" s="771">
        <f t="shared" si="277"/>
        <v>1187.06</v>
      </c>
      <c r="K4903" s="887">
        <v>859.58</v>
      </c>
      <c r="L4903" s="772">
        <f t="shared" si="278"/>
        <v>2401.62</v>
      </c>
    </row>
    <row r="4904" spans="2:12" ht="15.75" x14ac:dyDescent="0.25">
      <c r="B4904" s="893" t="s">
        <v>307</v>
      </c>
      <c r="C4904" s="892" t="s">
        <v>1568</v>
      </c>
      <c r="D4904" s="891">
        <v>43375</v>
      </c>
      <c r="E4904" s="890">
        <v>3394.12</v>
      </c>
      <c r="F4904" s="889"/>
      <c r="G4904" s="888">
        <v>10</v>
      </c>
      <c r="H4904" s="887">
        <f t="shared" si="276"/>
        <v>3</v>
      </c>
      <c r="I4904" s="887">
        <v>-340.44</v>
      </c>
      <c r="J4904" s="771">
        <f t="shared" si="277"/>
        <v>1067.56</v>
      </c>
      <c r="K4904" s="887">
        <v>727.12</v>
      </c>
      <c r="L4904" s="772">
        <f t="shared" si="278"/>
        <v>2667</v>
      </c>
    </row>
    <row r="4905" spans="2:12" ht="15.75" x14ac:dyDescent="0.25">
      <c r="B4905" s="893" t="s">
        <v>307</v>
      </c>
      <c r="C4905" s="892" t="s">
        <v>1569</v>
      </c>
      <c r="D4905" s="891">
        <v>43608</v>
      </c>
      <c r="E4905" s="890">
        <v>3494.37</v>
      </c>
      <c r="F4905" s="889"/>
      <c r="G4905" s="888">
        <v>10</v>
      </c>
      <c r="H4905" s="887">
        <f t="shared" si="276"/>
        <v>2</v>
      </c>
      <c r="I4905" s="887">
        <v>-349.44</v>
      </c>
      <c r="J4905" s="771">
        <f t="shared" si="277"/>
        <v>902.72</v>
      </c>
      <c r="K4905" s="887">
        <v>553.28</v>
      </c>
      <c r="L4905" s="772">
        <f t="shared" si="278"/>
        <v>2941.09</v>
      </c>
    </row>
    <row r="4906" spans="2:12" ht="15.75" x14ac:dyDescent="0.25">
      <c r="B4906" s="893" t="s">
        <v>307</v>
      </c>
      <c r="C4906" s="892" t="s">
        <v>1570</v>
      </c>
      <c r="D4906" s="891">
        <v>43523</v>
      </c>
      <c r="E4906" s="890">
        <v>5525.35</v>
      </c>
      <c r="F4906" s="889"/>
      <c r="G4906" s="888">
        <v>10</v>
      </c>
      <c r="H4906" s="887">
        <f t="shared" si="276"/>
        <v>2</v>
      </c>
      <c r="I4906" s="887">
        <v>-552.6</v>
      </c>
      <c r="J4906" s="771">
        <f t="shared" si="277"/>
        <v>1519.5</v>
      </c>
      <c r="K4906" s="887">
        <v>966.9</v>
      </c>
      <c r="L4906" s="772">
        <f t="shared" si="278"/>
        <v>4558.4500000000007</v>
      </c>
    </row>
    <row r="4907" spans="2:12" ht="15.75" x14ac:dyDescent="0.25">
      <c r="B4907" s="893" t="s">
        <v>307</v>
      </c>
      <c r="C4907" s="892" t="s">
        <v>577</v>
      </c>
      <c r="D4907" s="891">
        <v>39082</v>
      </c>
      <c r="E4907" s="890">
        <v>5925.43</v>
      </c>
      <c r="F4907" s="889"/>
      <c r="G4907" s="888">
        <v>15</v>
      </c>
      <c r="H4907" s="887">
        <f t="shared" si="276"/>
        <v>15</v>
      </c>
      <c r="I4907" s="887">
        <v>-536.28</v>
      </c>
      <c r="J4907" s="771">
        <f t="shared" si="277"/>
        <v>5880.6799999999994</v>
      </c>
      <c r="K4907" s="887">
        <v>5344.4</v>
      </c>
      <c r="L4907" s="772">
        <f t="shared" si="278"/>
        <v>581.03000000000065</v>
      </c>
    </row>
    <row r="4908" spans="2:12" ht="15.75" x14ac:dyDescent="0.25">
      <c r="B4908" s="893" t="s">
        <v>307</v>
      </c>
      <c r="C4908" s="892" t="s">
        <v>1571</v>
      </c>
      <c r="D4908" s="891">
        <v>43447</v>
      </c>
      <c r="E4908" s="890">
        <v>5956.84</v>
      </c>
      <c r="F4908" s="889"/>
      <c r="G4908" s="888">
        <v>10</v>
      </c>
      <c r="H4908" s="887">
        <f t="shared" si="276"/>
        <v>3</v>
      </c>
      <c r="I4908" s="887">
        <v>-597.72</v>
      </c>
      <c r="J4908" s="771">
        <f t="shared" si="277"/>
        <v>1822.77</v>
      </c>
      <c r="K4908" s="887">
        <v>1225.05</v>
      </c>
      <c r="L4908" s="772">
        <f t="shared" si="278"/>
        <v>4731.79</v>
      </c>
    </row>
    <row r="4909" spans="2:12" ht="15.75" x14ac:dyDescent="0.25">
      <c r="B4909" s="893" t="s">
        <v>307</v>
      </c>
      <c r="C4909" s="892" t="s">
        <v>1572</v>
      </c>
      <c r="D4909" s="891">
        <v>43130</v>
      </c>
      <c r="E4909" s="890">
        <v>7363.73</v>
      </c>
      <c r="F4909" s="889"/>
      <c r="G4909" s="888">
        <v>10</v>
      </c>
      <c r="H4909" s="887">
        <f t="shared" si="276"/>
        <v>3</v>
      </c>
      <c r="I4909" s="887">
        <v>-742.56000000000006</v>
      </c>
      <c r="J4909" s="771">
        <f t="shared" si="277"/>
        <v>2784.18</v>
      </c>
      <c r="K4909" s="887">
        <v>2041.62</v>
      </c>
      <c r="L4909" s="772">
        <f t="shared" si="278"/>
        <v>5322.11</v>
      </c>
    </row>
    <row r="4910" spans="2:12" ht="15.75" x14ac:dyDescent="0.25">
      <c r="B4910" s="893" t="s">
        <v>307</v>
      </c>
      <c r="C4910" s="892" t="s">
        <v>577</v>
      </c>
      <c r="D4910" s="891">
        <v>39082</v>
      </c>
      <c r="E4910" s="890">
        <v>8457.02</v>
      </c>
      <c r="F4910" s="889"/>
      <c r="G4910" s="888">
        <v>15</v>
      </c>
      <c r="H4910" s="887">
        <f t="shared" si="276"/>
        <v>15</v>
      </c>
      <c r="I4910" s="887">
        <v>-765.48</v>
      </c>
      <c r="J4910" s="771">
        <f t="shared" si="277"/>
        <v>8393.2800000000007</v>
      </c>
      <c r="K4910" s="887">
        <v>7627.8</v>
      </c>
      <c r="L4910" s="772">
        <f t="shared" si="278"/>
        <v>829.22000000000025</v>
      </c>
    </row>
    <row r="4911" spans="2:12" ht="15.75" x14ac:dyDescent="0.25">
      <c r="B4911" s="893" t="s">
        <v>307</v>
      </c>
      <c r="C4911" s="892" t="s">
        <v>577</v>
      </c>
      <c r="D4911" s="891">
        <v>39447</v>
      </c>
      <c r="E4911" s="890">
        <v>9110.4</v>
      </c>
      <c r="F4911" s="889"/>
      <c r="G4911" s="888">
        <v>15</v>
      </c>
      <c r="H4911" s="887">
        <f t="shared" si="276"/>
        <v>14</v>
      </c>
      <c r="I4911" s="887">
        <v>-741</v>
      </c>
      <c r="J4911" s="771">
        <f t="shared" si="277"/>
        <v>8369.4</v>
      </c>
      <c r="K4911" s="887">
        <v>7628.4</v>
      </c>
      <c r="L4911" s="772">
        <f t="shared" si="278"/>
        <v>1482</v>
      </c>
    </row>
    <row r="4912" spans="2:12" ht="15.75" x14ac:dyDescent="0.25">
      <c r="B4912" s="893" t="s">
        <v>307</v>
      </c>
      <c r="C4912" s="892" t="s">
        <v>577</v>
      </c>
      <c r="D4912" s="891">
        <v>39082</v>
      </c>
      <c r="E4912" s="890">
        <v>9936.08</v>
      </c>
      <c r="F4912" s="889"/>
      <c r="G4912" s="888">
        <v>15</v>
      </c>
      <c r="H4912" s="887">
        <f t="shared" si="276"/>
        <v>15</v>
      </c>
      <c r="I4912" s="887">
        <v>-899.28</v>
      </c>
      <c r="J4912" s="771">
        <f t="shared" si="277"/>
        <v>9861.1</v>
      </c>
      <c r="K4912" s="887">
        <v>8961.82</v>
      </c>
      <c r="L4912" s="772">
        <f t="shared" si="278"/>
        <v>974.26000000000022</v>
      </c>
    </row>
    <row r="4913" spans="2:12" ht="15.75" x14ac:dyDescent="0.25">
      <c r="B4913" s="893" t="s">
        <v>307</v>
      </c>
      <c r="C4913" s="892" t="s">
        <v>1573</v>
      </c>
      <c r="D4913" s="891">
        <v>43608</v>
      </c>
      <c r="E4913" s="890">
        <v>10483.1</v>
      </c>
      <c r="F4913" s="889"/>
      <c r="G4913" s="888">
        <v>10</v>
      </c>
      <c r="H4913" s="887">
        <f t="shared" si="276"/>
        <v>2</v>
      </c>
      <c r="I4913" s="887">
        <v>-1048.32</v>
      </c>
      <c r="J4913" s="771">
        <f t="shared" si="277"/>
        <v>2708.16</v>
      </c>
      <c r="K4913" s="887">
        <v>1659.84</v>
      </c>
      <c r="L4913" s="772">
        <f t="shared" si="278"/>
        <v>8823.26</v>
      </c>
    </row>
    <row r="4914" spans="2:12" ht="15.75" x14ac:dyDescent="0.25">
      <c r="B4914" s="893" t="s">
        <v>307</v>
      </c>
      <c r="C4914" s="892" t="s">
        <v>577</v>
      </c>
      <c r="D4914" s="891">
        <v>38717</v>
      </c>
      <c r="E4914" s="890">
        <v>10586.27</v>
      </c>
      <c r="F4914" s="889"/>
      <c r="G4914" s="888">
        <v>10</v>
      </c>
      <c r="H4914" s="887">
        <f t="shared" si="276"/>
        <v>10</v>
      </c>
      <c r="I4914" s="887">
        <v>0</v>
      </c>
      <c r="J4914" s="771">
        <f t="shared" si="277"/>
        <v>10586.27</v>
      </c>
      <c r="K4914" s="887">
        <v>10586.27</v>
      </c>
      <c r="L4914" s="772">
        <f t="shared" si="278"/>
        <v>0</v>
      </c>
    </row>
    <row r="4915" spans="2:12" ht="15.75" x14ac:dyDescent="0.25">
      <c r="B4915" s="893" t="s">
        <v>307</v>
      </c>
      <c r="C4915" s="892" t="s">
        <v>577</v>
      </c>
      <c r="D4915" s="891">
        <v>39447</v>
      </c>
      <c r="E4915" s="890">
        <v>15146.5</v>
      </c>
      <c r="F4915" s="889"/>
      <c r="G4915" s="888">
        <v>15</v>
      </c>
      <c r="H4915" s="887">
        <f t="shared" si="276"/>
        <v>14</v>
      </c>
      <c r="I4915" s="887">
        <v>-1232.1600000000001</v>
      </c>
      <c r="J4915" s="771">
        <f t="shared" si="277"/>
        <v>13914.22</v>
      </c>
      <c r="K4915" s="887">
        <v>12682.06</v>
      </c>
      <c r="L4915" s="772">
        <f t="shared" si="278"/>
        <v>2464.4400000000005</v>
      </c>
    </row>
    <row r="4916" spans="2:12" ht="15.75" x14ac:dyDescent="0.25">
      <c r="B4916" s="893" t="s">
        <v>307</v>
      </c>
      <c r="C4916" s="892" t="s">
        <v>577</v>
      </c>
      <c r="D4916" s="891">
        <v>38717</v>
      </c>
      <c r="E4916" s="890">
        <v>30458.33</v>
      </c>
      <c r="F4916" s="889"/>
      <c r="G4916" s="888">
        <v>10</v>
      </c>
      <c r="H4916" s="887">
        <f t="shared" si="276"/>
        <v>10</v>
      </c>
      <c r="I4916" s="887">
        <v>0</v>
      </c>
      <c r="J4916" s="771">
        <f t="shared" si="277"/>
        <v>30458.33</v>
      </c>
      <c r="K4916" s="887">
        <v>30458.33</v>
      </c>
      <c r="L4916" s="772">
        <f t="shared" si="278"/>
        <v>0</v>
      </c>
    </row>
    <row r="4917" spans="2:12" ht="15.75" x14ac:dyDescent="0.25">
      <c r="B4917" s="893" t="s">
        <v>307</v>
      </c>
      <c r="C4917" s="892" t="s">
        <v>1574</v>
      </c>
      <c r="D4917" s="891">
        <v>42674</v>
      </c>
      <c r="E4917" s="890">
        <v>56876.22</v>
      </c>
      <c r="F4917" s="889"/>
      <c r="G4917" s="888">
        <v>20</v>
      </c>
      <c r="H4917" s="887">
        <f t="shared" si="276"/>
        <v>5</v>
      </c>
      <c r="I4917" s="887">
        <v>-2843.76</v>
      </c>
      <c r="J4917" s="771">
        <f t="shared" si="277"/>
        <v>14455.85</v>
      </c>
      <c r="K4917" s="887">
        <v>11612.09</v>
      </c>
      <c r="L4917" s="772">
        <f t="shared" si="278"/>
        <v>45264.130000000005</v>
      </c>
    </row>
    <row r="4918" spans="2:12" ht="15.75" x14ac:dyDescent="0.25">
      <c r="B4918" s="893" t="s">
        <v>307</v>
      </c>
      <c r="C4918" s="892" t="s">
        <v>577</v>
      </c>
      <c r="D4918" s="891">
        <v>39082</v>
      </c>
      <c r="E4918" s="890">
        <v>77370.8</v>
      </c>
      <c r="F4918" s="889"/>
      <c r="G4918" s="888">
        <v>15</v>
      </c>
      <c r="H4918" s="887">
        <f t="shared" si="276"/>
        <v>15</v>
      </c>
      <c r="I4918" s="887">
        <v>-9786.48</v>
      </c>
      <c r="J4918" s="771">
        <f t="shared" si="277"/>
        <v>76555.319999999992</v>
      </c>
      <c r="K4918" s="887">
        <v>66768.84</v>
      </c>
      <c r="L4918" s="772">
        <f t="shared" si="278"/>
        <v>10601.960000000006</v>
      </c>
    </row>
    <row r="4919" spans="2:12" ht="15.75" x14ac:dyDescent="0.25">
      <c r="B4919" s="893" t="s">
        <v>307</v>
      </c>
      <c r="C4919" s="892" t="s">
        <v>577</v>
      </c>
      <c r="D4919" s="891">
        <v>37256</v>
      </c>
      <c r="E4919" s="890">
        <v>8100.64</v>
      </c>
      <c r="F4919" s="889"/>
      <c r="G4919" s="888">
        <v>8.3333333333333329E-2</v>
      </c>
      <c r="H4919" s="887">
        <f t="shared" si="276"/>
        <v>8.3333333333333329E-2</v>
      </c>
      <c r="I4919" s="887">
        <v>0</v>
      </c>
      <c r="J4919" s="771">
        <f t="shared" si="277"/>
        <v>8100.64</v>
      </c>
      <c r="K4919" s="887">
        <v>8100.64</v>
      </c>
      <c r="L4919" s="772">
        <f t="shared" si="278"/>
        <v>0</v>
      </c>
    </row>
    <row r="4920" spans="2:12" ht="15.75" x14ac:dyDescent="0.25">
      <c r="B4920" s="893" t="s">
        <v>307</v>
      </c>
      <c r="C4920" s="892" t="s">
        <v>1575</v>
      </c>
      <c r="D4920" s="891">
        <v>44013</v>
      </c>
      <c r="E4920" s="890">
        <v>3189.63</v>
      </c>
      <c r="F4920" s="889"/>
      <c r="G4920" s="888">
        <v>10</v>
      </c>
      <c r="H4920" s="887">
        <f t="shared" si="276"/>
        <v>1</v>
      </c>
      <c r="I4920" s="887">
        <v>-318.96000000000004</v>
      </c>
      <c r="J4920" s="771">
        <f t="shared" si="277"/>
        <v>478.44000000000005</v>
      </c>
      <c r="K4920" s="887">
        <v>159.47999999999999</v>
      </c>
      <c r="L4920" s="772">
        <f t="shared" si="278"/>
        <v>3030.15</v>
      </c>
    </row>
    <row r="4921" spans="2:12" ht="15.75" x14ac:dyDescent="0.25">
      <c r="B4921" s="893" t="s">
        <v>307</v>
      </c>
      <c r="C4921" s="892" t="s">
        <v>1576</v>
      </c>
      <c r="D4921" s="891">
        <v>44092</v>
      </c>
      <c r="E4921" s="890">
        <v>2632.05</v>
      </c>
      <c r="F4921" s="889"/>
      <c r="G4921" s="888">
        <v>10</v>
      </c>
      <c r="H4921" s="887">
        <f t="shared" si="276"/>
        <v>1</v>
      </c>
      <c r="I4921" s="887">
        <v>-263.15999999999997</v>
      </c>
      <c r="J4921" s="771">
        <f t="shared" si="277"/>
        <v>328.95</v>
      </c>
      <c r="K4921" s="887">
        <v>65.790000000000006</v>
      </c>
      <c r="L4921" s="772">
        <f t="shared" si="278"/>
        <v>2566.2600000000002</v>
      </c>
    </row>
    <row r="4922" spans="2:12" ht="15.75" x14ac:dyDescent="0.25">
      <c r="B4922" s="893" t="s">
        <v>307</v>
      </c>
      <c r="C4922" s="892" t="s">
        <v>1577</v>
      </c>
      <c r="D4922" s="891">
        <v>44147</v>
      </c>
      <c r="E4922" s="890">
        <v>558.80999999999995</v>
      </c>
      <c r="F4922" s="889"/>
      <c r="G4922" s="888">
        <v>10</v>
      </c>
      <c r="H4922" s="887">
        <f t="shared" si="276"/>
        <v>1</v>
      </c>
      <c r="I4922" s="887">
        <v>-55.92</v>
      </c>
      <c r="J4922" s="771">
        <f t="shared" si="277"/>
        <v>65.240000000000009</v>
      </c>
      <c r="K4922" s="887">
        <v>9.32</v>
      </c>
      <c r="L4922" s="772">
        <f t="shared" si="278"/>
        <v>549.4899999999999</v>
      </c>
    </row>
    <row r="4923" spans="2:12" ht="15.75" x14ac:dyDescent="0.25">
      <c r="B4923" s="893" t="s">
        <v>307</v>
      </c>
      <c r="C4923" s="892" t="s">
        <v>1578</v>
      </c>
      <c r="D4923" s="891">
        <v>43955</v>
      </c>
      <c r="E4923" s="890">
        <v>696.12</v>
      </c>
      <c r="F4923" s="889"/>
      <c r="G4923" s="888">
        <v>10</v>
      </c>
      <c r="H4923" s="887">
        <f t="shared" si="276"/>
        <v>1</v>
      </c>
      <c r="I4923" s="887">
        <v>-69.599999999999994</v>
      </c>
      <c r="J4923" s="771">
        <f t="shared" si="277"/>
        <v>104.39999999999999</v>
      </c>
      <c r="K4923" s="887">
        <v>34.799999999999997</v>
      </c>
      <c r="L4923" s="772">
        <f t="shared" si="278"/>
        <v>661.32</v>
      </c>
    </row>
    <row r="4924" spans="2:12" ht="15.75" x14ac:dyDescent="0.25">
      <c r="B4924" s="893" t="s">
        <v>307</v>
      </c>
      <c r="C4924" s="892" t="s">
        <v>1579</v>
      </c>
      <c r="D4924" s="891">
        <v>44145</v>
      </c>
      <c r="E4924" s="890">
        <v>1486.42</v>
      </c>
      <c r="F4924" s="889"/>
      <c r="G4924" s="888">
        <v>10</v>
      </c>
      <c r="H4924" s="887">
        <f t="shared" si="276"/>
        <v>1</v>
      </c>
      <c r="I4924" s="887">
        <v>-148.68</v>
      </c>
      <c r="J4924" s="771">
        <f t="shared" si="277"/>
        <v>161.07</v>
      </c>
      <c r="K4924" s="887">
        <v>12.39</v>
      </c>
      <c r="L4924" s="772">
        <f t="shared" si="278"/>
        <v>1474.03</v>
      </c>
    </row>
    <row r="4925" spans="2:12" ht="15.75" x14ac:dyDescent="0.25">
      <c r="B4925" s="893" t="e">
        <v>#N/A</v>
      </c>
      <c r="C4925" s="892" t="s">
        <v>1539</v>
      </c>
      <c r="D4925" s="891">
        <v>43130</v>
      </c>
      <c r="E4925" s="890">
        <v>163.86</v>
      </c>
      <c r="F4925" s="889"/>
      <c r="G4925" s="888">
        <v>20</v>
      </c>
      <c r="H4925" s="887">
        <f t="shared" si="276"/>
        <v>3</v>
      </c>
      <c r="I4925" s="887">
        <v>-8.16</v>
      </c>
      <c r="J4925" s="771">
        <f t="shared" si="277"/>
        <v>30.6</v>
      </c>
      <c r="K4925" s="887">
        <v>22.44</v>
      </c>
      <c r="L4925" s="772">
        <f t="shared" si="278"/>
        <v>141.42000000000002</v>
      </c>
    </row>
    <row r="4926" spans="2:12" ht="15.75" x14ac:dyDescent="0.25">
      <c r="B4926" s="893" t="e">
        <v>#N/A</v>
      </c>
      <c r="C4926" s="892" t="s">
        <v>1540</v>
      </c>
      <c r="D4926" s="891">
        <v>43186</v>
      </c>
      <c r="E4926" s="890">
        <v>18.809999999999999</v>
      </c>
      <c r="F4926" s="889"/>
      <c r="G4926" s="888">
        <v>20</v>
      </c>
      <c r="H4926" s="887">
        <f t="shared" si="276"/>
        <v>3</v>
      </c>
      <c r="I4926" s="887">
        <v>-0.96</v>
      </c>
      <c r="J4926" s="771">
        <f t="shared" si="277"/>
        <v>3.6</v>
      </c>
      <c r="K4926" s="887">
        <v>2.64</v>
      </c>
      <c r="L4926" s="772">
        <f t="shared" si="278"/>
        <v>16.169999999999998</v>
      </c>
    </row>
    <row r="4927" spans="2:12" ht="15.75" x14ac:dyDescent="0.25">
      <c r="B4927" s="893" t="e">
        <v>#N/A</v>
      </c>
      <c r="C4927" s="892" t="s">
        <v>1544</v>
      </c>
      <c r="D4927" s="891">
        <v>43497</v>
      </c>
      <c r="E4927" s="890">
        <v>0.95</v>
      </c>
      <c r="F4927" s="889"/>
      <c r="G4927" s="888">
        <v>10</v>
      </c>
      <c r="H4927" s="887">
        <f t="shared" si="276"/>
        <v>2</v>
      </c>
      <c r="I4927" s="887">
        <v>-0.12</v>
      </c>
      <c r="J4927" s="771">
        <f t="shared" si="277"/>
        <v>0.32999999999999996</v>
      </c>
      <c r="K4927" s="887">
        <v>0.21</v>
      </c>
      <c r="L4927" s="772">
        <f t="shared" si="278"/>
        <v>0.74</v>
      </c>
    </row>
    <row r="4928" spans="2:12" ht="15.75" x14ac:dyDescent="0.25">
      <c r="B4928" s="893" t="e">
        <v>#N/A</v>
      </c>
      <c r="C4928" s="892" t="s">
        <v>1545</v>
      </c>
      <c r="D4928" s="891">
        <v>43487</v>
      </c>
      <c r="E4928" s="890">
        <v>4.47</v>
      </c>
      <c r="F4928" s="889"/>
      <c r="G4928" s="888">
        <v>10</v>
      </c>
      <c r="H4928" s="887">
        <f t="shared" si="276"/>
        <v>2</v>
      </c>
      <c r="I4928" s="887">
        <v>-0.48</v>
      </c>
      <c r="J4928" s="771">
        <f t="shared" si="277"/>
        <v>1.3199999999999998</v>
      </c>
      <c r="K4928" s="887">
        <v>0.84</v>
      </c>
      <c r="L4928" s="772">
        <f t="shared" si="278"/>
        <v>3.63</v>
      </c>
    </row>
    <row r="4929" spans="2:12" ht="15.75" x14ac:dyDescent="0.25">
      <c r="B4929" s="893" t="e">
        <v>#N/A</v>
      </c>
      <c r="C4929" s="892" t="s">
        <v>1551</v>
      </c>
      <c r="D4929" s="891">
        <v>43358</v>
      </c>
      <c r="E4929" s="890">
        <v>5.45</v>
      </c>
      <c r="F4929" s="889"/>
      <c r="G4929" s="888">
        <v>20</v>
      </c>
      <c r="H4929" s="887">
        <f t="shared" si="276"/>
        <v>3</v>
      </c>
      <c r="I4929" s="887">
        <v>-0.24</v>
      </c>
      <c r="J4929" s="771">
        <f t="shared" si="277"/>
        <v>0.78</v>
      </c>
      <c r="K4929" s="887">
        <v>0.54</v>
      </c>
      <c r="L4929" s="772">
        <f t="shared" si="278"/>
        <v>4.91</v>
      </c>
    </row>
    <row r="4930" spans="2:12" ht="15.75" x14ac:dyDescent="0.25">
      <c r="B4930" s="893" t="e">
        <v>#N/A</v>
      </c>
      <c r="C4930" s="892" t="s">
        <v>562</v>
      </c>
      <c r="D4930" s="891">
        <v>43358</v>
      </c>
      <c r="E4930" s="890">
        <v>53.51</v>
      </c>
      <c r="F4930" s="889"/>
      <c r="G4930" s="888">
        <v>20</v>
      </c>
      <c r="H4930" s="887">
        <f t="shared" si="276"/>
        <v>3</v>
      </c>
      <c r="I4930" s="887">
        <v>-2.64</v>
      </c>
      <c r="J4930" s="771">
        <f t="shared" si="277"/>
        <v>8.58</v>
      </c>
      <c r="K4930" s="887">
        <v>5.94</v>
      </c>
      <c r="L4930" s="772">
        <f t="shared" si="278"/>
        <v>47.57</v>
      </c>
    </row>
    <row r="4931" spans="2:12" ht="15.75" x14ac:dyDescent="0.25">
      <c r="B4931" s="893" t="e">
        <v>#N/A</v>
      </c>
      <c r="C4931" s="892" t="s">
        <v>1527</v>
      </c>
      <c r="D4931" s="891">
        <v>43358</v>
      </c>
      <c r="E4931" s="890">
        <v>4.16</v>
      </c>
      <c r="F4931" s="889"/>
      <c r="G4931" s="888">
        <v>10</v>
      </c>
      <c r="H4931" s="887">
        <f t="shared" si="276"/>
        <v>3</v>
      </c>
      <c r="I4931" s="887">
        <v>-0.36</v>
      </c>
      <c r="J4931" s="771">
        <f t="shared" si="277"/>
        <v>1.1200000000000001</v>
      </c>
      <c r="K4931" s="887">
        <v>0.76</v>
      </c>
      <c r="L4931" s="772">
        <f t="shared" si="278"/>
        <v>3.4000000000000004</v>
      </c>
    </row>
    <row r="4932" spans="2:12" ht="15.75" x14ac:dyDescent="0.25">
      <c r="B4932" s="893" t="e">
        <v>#N/A</v>
      </c>
      <c r="C4932" s="892" t="s">
        <v>1552</v>
      </c>
      <c r="D4932" s="891">
        <v>43194</v>
      </c>
      <c r="E4932" s="890">
        <v>18.809999999999999</v>
      </c>
      <c r="F4932" s="889"/>
      <c r="G4932" s="888">
        <v>20</v>
      </c>
      <c r="H4932" s="887">
        <f t="shared" si="276"/>
        <v>3</v>
      </c>
      <c r="I4932" s="887">
        <v>-0.96</v>
      </c>
      <c r="J4932" s="771">
        <f t="shared" si="277"/>
        <v>3.6</v>
      </c>
      <c r="K4932" s="887">
        <v>2.64</v>
      </c>
      <c r="L4932" s="772">
        <f t="shared" si="278"/>
        <v>16.169999999999998</v>
      </c>
    </row>
    <row r="4933" spans="2:12" ht="15.75" x14ac:dyDescent="0.25">
      <c r="B4933" s="893" t="e">
        <v>#N/A</v>
      </c>
      <c r="C4933" s="892" t="s">
        <v>1527</v>
      </c>
      <c r="D4933" s="891">
        <v>43194</v>
      </c>
      <c r="E4933" s="890">
        <v>34</v>
      </c>
      <c r="F4933" s="889"/>
      <c r="G4933" s="888">
        <v>20</v>
      </c>
      <c r="H4933" s="887">
        <f t="shared" si="276"/>
        <v>3</v>
      </c>
      <c r="I4933" s="887">
        <v>-1.6800000000000002</v>
      </c>
      <c r="J4933" s="771">
        <f t="shared" si="277"/>
        <v>6.16</v>
      </c>
      <c r="K4933" s="887">
        <v>4.4800000000000004</v>
      </c>
      <c r="L4933" s="772">
        <f t="shared" si="278"/>
        <v>29.52</v>
      </c>
    </row>
    <row r="4934" spans="2:12" ht="15.75" x14ac:dyDescent="0.25">
      <c r="B4934" s="893" t="e">
        <v>#N/A</v>
      </c>
      <c r="C4934" s="892" t="s">
        <v>572</v>
      </c>
      <c r="D4934" s="891">
        <v>43358</v>
      </c>
      <c r="E4934" s="890">
        <v>8.15</v>
      </c>
      <c r="F4934" s="889"/>
      <c r="G4934" s="888">
        <v>20</v>
      </c>
      <c r="H4934" s="887">
        <f t="shared" si="276"/>
        <v>3</v>
      </c>
      <c r="I4934" s="887">
        <v>-0.36</v>
      </c>
      <c r="J4934" s="771">
        <f t="shared" si="277"/>
        <v>1.17</v>
      </c>
      <c r="K4934" s="887">
        <v>0.81</v>
      </c>
      <c r="L4934" s="772">
        <f t="shared" si="278"/>
        <v>7.34</v>
      </c>
    </row>
    <row r="4935" spans="2:12" ht="15.75" x14ac:dyDescent="0.25">
      <c r="B4935" s="893" t="e">
        <v>#N/A</v>
      </c>
      <c r="C4935" s="892" t="s">
        <v>1570</v>
      </c>
      <c r="D4935" s="891">
        <v>43523</v>
      </c>
      <c r="E4935" s="890">
        <v>35.03</v>
      </c>
      <c r="F4935" s="889"/>
      <c r="G4935" s="888">
        <v>10</v>
      </c>
      <c r="H4935" s="887">
        <f t="shared" si="276"/>
        <v>2</v>
      </c>
      <c r="I4935" s="887">
        <v>-3.4799999999999995</v>
      </c>
      <c r="J4935" s="771">
        <f t="shared" si="277"/>
        <v>9.57</v>
      </c>
      <c r="K4935" s="887">
        <v>6.09</v>
      </c>
      <c r="L4935" s="772">
        <f t="shared" si="278"/>
        <v>28.94</v>
      </c>
    </row>
    <row r="4936" spans="2:12" ht="15.75" x14ac:dyDescent="0.25">
      <c r="B4936" s="893" t="e">
        <v>#N/A</v>
      </c>
      <c r="C4936" s="892" t="s">
        <v>1580</v>
      </c>
      <c r="D4936" s="891">
        <v>43358</v>
      </c>
      <c r="E4936" s="890">
        <v>41.48</v>
      </c>
      <c r="F4936" s="889"/>
      <c r="G4936" s="888">
        <v>10</v>
      </c>
      <c r="H4936" s="887">
        <f t="shared" ref="H4936:H4999" si="279">IF(E4936&lt;&gt;"",IF((TestEOY-D4936)/365&gt;G4936,G4936,ROUNDUP(((TestEOY-D4936)/365),0)),"")</f>
        <v>3</v>
      </c>
      <c r="I4936" s="887">
        <v>-4.2</v>
      </c>
      <c r="J4936" s="771">
        <f t="shared" ref="J4936:J4999" si="280">K4936-I4936</f>
        <v>12.91</v>
      </c>
      <c r="K4936" s="887">
        <v>8.7100000000000009</v>
      </c>
      <c r="L4936" s="772">
        <f t="shared" ref="L4936:L4999" si="281">IFERROR(IF(K4936&gt;E4936,0,(+E4936-K4936))-F4936,"")</f>
        <v>32.769999999999996</v>
      </c>
    </row>
    <row r="4937" spans="2:12" ht="15.75" x14ac:dyDescent="0.25">
      <c r="B4937" s="893" t="e">
        <v>#N/A</v>
      </c>
      <c r="C4937" s="892" t="s">
        <v>1563</v>
      </c>
      <c r="D4937" s="891">
        <v>43130</v>
      </c>
      <c r="E4937" s="890">
        <v>0.88</v>
      </c>
      <c r="F4937" s="889"/>
      <c r="G4937" s="888">
        <v>20</v>
      </c>
      <c r="H4937" s="887">
        <f t="shared" si="279"/>
        <v>3</v>
      </c>
      <c r="I4937" s="887">
        <v>0</v>
      </c>
      <c r="J4937" s="771">
        <f t="shared" si="280"/>
        <v>0</v>
      </c>
      <c r="K4937" s="887">
        <v>0</v>
      </c>
      <c r="L4937" s="772">
        <f t="shared" si="281"/>
        <v>0.88</v>
      </c>
    </row>
    <row r="4938" spans="2:12" ht="15.75" x14ac:dyDescent="0.25">
      <c r="B4938" s="893" t="e">
        <v>#N/A</v>
      </c>
      <c r="C4938" s="892" t="s">
        <v>1572</v>
      </c>
      <c r="D4938" s="891">
        <v>43130</v>
      </c>
      <c r="E4938" s="890">
        <v>3.85</v>
      </c>
      <c r="F4938" s="889"/>
      <c r="G4938" s="888">
        <v>20</v>
      </c>
      <c r="H4938" s="887">
        <f t="shared" si="279"/>
        <v>3</v>
      </c>
      <c r="I4938" s="887">
        <v>-0.24</v>
      </c>
      <c r="J4938" s="771">
        <f t="shared" si="280"/>
        <v>0.92</v>
      </c>
      <c r="K4938" s="887">
        <v>0.68</v>
      </c>
      <c r="L4938" s="772">
        <f t="shared" si="281"/>
        <v>3.17</v>
      </c>
    </row>
    <row r="4939" spans="2:12" ht="15.75" x14ac:dyDescent="0.25">
      <c r="B4939" s="893" t="e">
        <v>#N/A</v>
      </c>
      <c r="C4939" s="892" t="s">
        <v>1568</v>
      </c>
      <c r="D4939" s="891">
        <v>43375</v>
      </c>
      <c r="E4939" s="890">
        <v>97.34</v>
      </c>
      <c r="F4939" s="889"/>
      <c r="G4939" s="888">
        <v>10</v>
      </c>
      <c r="H4939" s="887">
        <f t="shared" si="279"/>
        <v>3</v>
      </c>
      <c r="I4939" s="887">
        <v>-9.7200000000000006</v>
      </c>
      <c r="J4939" s="771">
        <f t="shared" si="280"/>
        <v>30.78</v>
      </c>
      <c r="K4939" s="887">
        <v>21.06</v>
      </c>
      <c r="L4939" s="772">
        <f t="shared" si="281"/>
        <v>76.28</v>
      </c>
    </row>
    <row r="4940" spans="2:12" ht="15.75" x14ac:dyDescent="0.25">
      <c r="B4940" s="893" t="s">
        <v>311</v>
      </c>
      <c r="C4940" s="892" t="s">
        <v>582</v>
      </c>
      <c r="D4940" s="891">
        <v>39447</v>
      </c>
      <c r="E4940" s="890">
        <v>154.18</v>
      </c>
      <c r="F4940" s="889"/>
      <c r="G4940" s="888">
        <v>40</v>
      </c>
      <c r="H4940" s="887">
        <f t="shared" si="279"/>
        <v>14</v>
      </c>
      <c r="I4940" s="887">
        <v>-3.84</v>
      </c>
      <c r="J4940" s="771">
        <f t="shared" si="280"/>
        <v>54.150000000000006</v>
      </c>
      <c r="K4940" s="887">
        <v>50.31</v>
      </c>
      <c r="L4940" s="772">
        <f t="shared" si="281"/>
        <v>103.87</v>
      </c>
    </row>
    <row r="4941" spans="2:12" ht="15.75" x14ac:dyDescent="0.25">
      <c r="B4941" s="893" t="s">
        <v>311</v>
      </c>
      <c r="C4941" s="892" t="s">
        <v>582</v>
      </c>
      <c r="D4941" s="891">
        <v>39478</v>
      </c>
      <c r="E4941" s="890">
        <v>1202.4100000000001</v>
      </c>
      <c r="F4941" s="889"/>
      <c r="G4941" s="888">
        <v>40</v>
      </c>
      <c r="H4941" s="887">
        <f t="shared" si="279"/>
        <v>13</v>
      </c>
      <c r="I4941" s="887">
        <v>-30.120000000000005</v>
      </c>
      <c r="J4941" s="771">
        <f t="shared" si="280"/>
        <v>421.39</v>
      </c>
      <c r="K4941" s="887">
        <v>391.27</v>
      </c>
      <c r="L4941" s="772">
        <f t="shared" si="281"/>
        <v>811.1400000000001</v>
      </c>
    </row>
    <row r="4942" spans="2:12" ht="15.75" x14ac:dyDescent="0.25">
      <c r="B4942" s="893" t="s">
        <v>311</v>
      </c>
      <c r="C4942" s="892" t="s">
        <v>582</v>
      </c>
      <c r="D4942" s="891">
        <v>39478</v>
      </c>
      <c r="E4942" s="890">
        <v>22939.1</v>
      </c>
      <c r="F4942" s="889"/>
      <c r="G4942" s="888">
        <v>40</v>
      </c>
      <c r="H4942" s="887">
        <f t="shared" si="279"/>
        <v>13</v>
      </c>
      <c r="I4942" s="887">
        <v>-574.79999999999995</v>
      </c>
      <c r="J4942" s="771">
        <f t="shared" si="280"/>
        <v>8040.81</v>
      </c>
      <c r="K4942" s="887">
        <v>7466.01</v>
      </c>
      <c r="L4942" s="772">
        <f t="shared" si="281"/>
        <v>15473.089999999998</v>
      </c>
    </row>
    <row r="4943" spans="2:12" ht="15.75" x14ac:dyDescent="0.25">
      <c r="B4943" s="893" t="s">
        <v>311</v>
      </c>
      <c r="C4943" s="892" t="s">
        <v>582</v>
      </c>
      <c r="D4943" s="891">
        <v>39478</v>
      </c>
      <c r="E4943" s="890">
        <v>55.02</v>
      </c>
      <c r="F4943" s="889"/>
      <c r="G4943" s="888">
        <v>40</v>
      </c>
      <c r="H4943" s="887">
        <f t="shared" si="279"/>
        <v>13</v>
      </c>
      <c r="I4943" s="887">
        <v>-1.44</v>
      </c>
      <c r="J4943" s="771">
        <f t="shared" si="280"/>
        <v>19.32</v>
      </c>
      <c r="K4943" s="887">
        <v>17.88</v>
      </c>
      <c r="L4943" s="772">
        <f t="shared" si="281"/>
        <v>37.14</v>
      </c>
    </row>
    <row r="4944" spans="2:12" ht="15.75" x14ac:dyDescent="0.25">
      <c r="B4944" s="893" t="s">
        <v>311</v>
      </c>
      <c r="C4944" s="892" t="s">
        <v>582</v>
      </c>
      <c r="D4944" s="891">
        <v>39478</v>
      </c>
      <c r="E4944" s="890">
        <v>13234.81</v>
      </c>
      <c r="F4944" s="889"/>
      <c r="G4944" s="888">
        <v>40</v>
      </c>
      <c r="H4944" s="887">
        <f t="shared" si="279"/>
        <v>13</v>
      </c>
      <c r="I4944" s="887">
        <v>-331.68</v>
      </c>
      <c r="J4944" s="771">
        <f t="shared" si="280"/>
        <v>4639.6100000000006</v>
      </c>
      <c r="K4944" s="887">
        <v>4307.93</v>
      </c>
      <c r="L4944" s="772">
        <f t="shared" si="281"/>
        <v>8926.8799999999992</v>
      </c>
    </row>
    <row r="4945" spans="2:12" ht="15.75" x14ac:dyDescent="0.25">
      <c r="B4945" s="893" t="s">
        <v>311</v>
      </c>
      <c r="C4945" s="892" t="s">
        <v>582</v>
      </c>
      <c r="D4945" s="891">
        <v>39478</v>
      </c>
      <c r="E4945" s="890">
        <v>8413.4599999999991</v>
      </c>
      <c r="F4945" s="889"/>
      <c r="G4945" s="888">
        <v>40</v>
      </c>
      <c r="H4945" s="887">
        <f t="shared" si="279"/>
        <v>13</v>
      </c>
      <c r="I4945" s="887">
        <v>-211.32</v>
      </c>
      <c r="J4945" s="771">
        <f t="shared" si="280"/>
        <v>2953.73</v>
      </c>
      <c r="K4945" s="887">
        <v>2742.41</v>
      </c>
      <c r="L4945" s="772">
        <f t="shared" si="281"/>
        <v>5671.0499999999993</v>
      </c>
    </row>
    <row r="4946" spans="2:12" ht="15.75" x14ac:dyDescent="0.25">
      <c r="B4946" s="893" t="s">
        <v>311</v>
      </c>
      <c r="C4946" s="892" t="s">
        <v>582</v>
      </c>
      <c r="D4946" s="891">
        <v>39478</v>
      </c>
      <c r="E4946" s="890">
        <v>1333.78</v>
      </c>
      <c r="F4946" s="889"/>
      <c r="G4946" s="888">
        <v>40</v>
      </c>
      <c r="H4946" s="887">
        <f t="shared" si="279"/>
        <v>13</v>
      </c>
      <c r="I4946" s="887">
        <v>-33.480000000000004</v>
      </c>
      <c r="J4946" s="771">
        <f t="shared" si="280"/>
        <v>468.07</v>
      </c>
      <c r="K4946" s="887">
        <v>434.59</v>
      </c>
      <c r="L4946" s="772">
        <f t="shared" si="281"/>
        <v>899.19</v>
      </c>
    </row>
    <row r="4947" spans="2:12" ht="15.75" x14ac:dyDescent="0.25">
      <c r="B4947" s="893" t="s">
        <v>311</v>
      </c>
      <c r="C4947" s="892" t="s">
        <v>582</v>
      </c>
      <c r="D4947" s="891">
        <v>39478</v>
      </c>
      <c r="E4947" s="890">
        <v>139.76</v>
      </c>
      <c r="F4947" s="889"/>
      <c r="G4947" s="888">
        <v>40</v>
      </c>
      <c r="H4947" s="887">
        <f t="shared" si="279"/>
        <v>13</v>
      </c>
      <c r="I4947" s="887">
        <v>-3.4799999999999995</v>
      </c>
      <c r="J4947" s="771">
        <f t="shared" si="280"/>
        <v>48.79</v>
      </c>
      <c r="K4947" s="887">
        <v>45.31</v>
      </c>
      <c r="L4947" s="772">
        <f t="shared" si="281"/>
        <v>94.449999999999989</v>
      </c>
    </row>
    <row r="4948" spans="2:12" ht="15.75" x14ac:dyDescent="0.25">
      <c r="B4948" s="893" t="s">
        <v>311</v>
      </c>
      <c r="C4948" s="892" t="s">
        <v>582</v>
      </c>
      <c r="D4948" s="891">
        <v>39844</v>
      </c>
      <c r="E4948" s="890">
        <v>353.56</v>
      </c>
      <c r="F4948" s="889"/>
      <c r="G4948" s="888">
        <v>40</v>
      </c>
      <c r="H4948" s="887">
        <f t="shared" si="279"/>
        <v>12</v>
      </c>
      <c r="I4948" s="887">
        <v>-8.879999999999999</v>
      </c>
      <c r="J4948" s="771">
        <f t="shared" si="280"/>
        <v>115.28999999999999</v>
      </c>
      <c r="K4948" s="887">
        <v>106.41</v>
      </c>
      <c r="L4948" s="772">
        <f t="shared" si="281"/>
        <v>247.15</v>
      </c>
    </row>
    <row r="4949" spans="2:12" ht="15.75" x14ac:dyDescent="0.25">
      <c r="B4949" s="893" t="s">
        <v>311</v>
      </c>
      <c r="C4949" s="892" t="s">
        <v>582</v>
      </c>
      <c r="D4949" s="891">
        <v>39844</v>
      </c>
      <c r="E4949" s="890">
        <v>12152.08</v>
      </c>
      <c r="F4949" s="889"/>
      <c r="G4949" s="888">
        <v>40</v>
      </c>
      <c r="H4949" s="887">
        <f t="shared" si="279"/>
        <v>12</v>
      </c>
      <c r="I4949" s="887">
        <v>-305.15999999999997</v>
      </c>
      <c r="J4949" s="771">
        <f t="shared" si="280"/>
        <v>3961.94</v>
      </c>
      <c r="K4949" s="887">
        <v>3656.78</v>
      </c>
      <c r="L4949" s="772">
        <f t="shared" si="281"/>
        <v>8495.2999999999993</v>
      </c>
    </row>
    <row r="4950" spans="2:12" ht="15.75" x14ac:dyDescent="0.25">
      <c r="B4950" s="893" t="s">
        <v>311</v>
      </c>
      <c r="C4950" s="892" t="s">
        <v>582</v>
      </c>
      <c r="D4950" s="891">
        <v>39844</v>
      </c>
      <c r="E4950" s="890">
        <v>758.54</v>
      </c>
      <c r="F4950" s="889"/>
      <c r="G4950" s="888">
        <v>40</v>
      </c>
      <c r="H4950" s="887">
        <f t="shared" si="279"/>
        <v>12</v>
      </c>
      <c r="I4950" s="887">
        <v>-18.96</v>
      </c>
      <c r="J4950" s="771">
        <f t="shared" si="280"/>
        <v>246.52</v>
      </c>
      <c r="K4950" s="887">
        <v>227.56</v>
      </c>
      <c r="L4950" s="772">
        <f t="shared" si="281"/>
        <v>530.98</v>
      </c>
    </row>
    <row r="4951" spans="2:12" ht="15.75" x14ac:dyDescent="0.25">
      <c r="B4951" s="893" t="s">
        <v>311</v>
      </c>
      <c r="C4951" s="892" t="s">
        <v>582</v>
      </c>
      <c r="D4951" s="891">
        <v>40663</v>
      </c>
      <c r="E4951" s="890">
        <v>4801.91</v>
      </c>
      <c r="F4951" s="889"/>
      <c r="G4951" s="888">
        <v>10</v>
      </c>
      <c r="H4951" s="887">
        <f t="shared" si="279"/>
        <v>10</v>
      </c>
      <c r="I4951" s="887">
        <v>-484.92000000000007</v>
      </c>
      <c r="J4951" s="771">
        <f t="shared" si="280"/>
        <v>5206</v>
      </c>
      <c r="K4951" s="887">
        <v>4721.08</v>
      </c>
      <c r="L4951" s="772">
        <f t="shared" si="281"/>
        <v>80.829999999999927</v>
      </c>
    </row>
    <row r="4952" spans="2:12" ht="15.75" x14ac:dyDescent="0.25">
      <c r="B4952" s="893" t="s">
        <v>311</v>
      </c>
      <c r="C4952" s="892" t="s">
        <v>582</v>
      </c>
      <c r="D4952" s="891">
        <v>40724</v>
      </c>
      <c r="E4952" s="890">
        <v>6149.54</v>
      </c>
      <c r="F4952" s="889"/>
      <c r="G4952" s="888">
        <v>40</v>
      </c>
      <c r="H4952" s="887">
        <f t="shared" si="279"/>
        <v>10</v>
      </c>
      <c r="I4952" s="887">
        <v>-154.07999999999998</v>
      </c>
      <c r="J4952" s="771">
        <f t="shared" si="280"/>
        <v>1630.1999999999998</v>
      </c>
      <c r="K4952" s="887">
        <v>1476.12</v>
      </c>
      <c r="L4952" s="772">
        <f t="shared" si="281"/>
        <v>4673.42</v>
      </c>
    </row>
    <row r="4953" spans="2:12" ht="15.75" x14ac:dyDescent="0.25">
      <c r="B4953" s="893" t="s">
        <v>311</v>
      </c>
      <c r="C4953" s="892" t="s">
        <v>582</v>
      </c>
      <c r="D4953" s="891">
        <v>40755</v>
      </c>
      <c r="E4953" s="890">
        <v>17253.080000000002</v>
      </c>
      <c r="F4953" s="889"/>
      <c r="G4953" s="888">
        <v>40</v>
      </c>
      <c r="H4953" s="887">
        <f t="shared" si="279"/>
        <v>10</v>
      </c>
      <c r="I4953" s="887">
        <v>-432.24</v>
      </c>
      <c r="J4953" s="771">
        <f t="shared" si="280"/>
        <v>4537.3</v>
      </c>
      <c r="K4953" s="887">
        <v>4105.0600000000004</v>
      </c>
      <c r="L4953" s="772">
        <f t="shared" si="281"/>
        <v>13148.02</v>
      </c>
    </row>
    <row r="4954" spans="2:12" ht="15.75" x14ac:dyDescent="0.25">
      <c r="B4954" s="893" t="s">
        <v>311</v>
      </c>
      <c r="C4954" s="892" t="s">
        <v>582</v>
      </c>
      <c r="D4954" s="891">
        <v>40847</v>
      </c>
      <c r="E4954" s="890">
        <v>1862.76</v>
      </c>
      <c r="F4954" s="889"/>
      <c r="G4954" s="888">
        <v>25</v>
      </c>
      <c r="H4954" s="887">
        <f t="shared" si="279"/>
        <v>10</v>
      </c>
      <c r="I4954" s="887">
        <v>-75</v>
      </c>
      <c r="J4954" s="771">
        <f t="shared" si="280"/>
        <v>768.22</v>
      </c>
      <c r="K4954" s="887">
        <v>693.22</v>
      </c>
      <c r="L4954" s="772">
        <f t="shared" si="281"/>
        <v>1169.54</v>
      </c>
    </row>
    <row r="4955" spans="2:12" ht="15.75" x14ac:dyDescent="0.25">
      <c r="B4955" s="893" t="s">
        <v>311</v>
      </c>
      <c r="C4955" s="892" t="s">
        <v>582</v>
      </c>
      <c r="D4955" s="891">
        <v>40908</v>
      </c>
      <c r="E4955" s="890">
        <v>5270.76</v>
      </c>
      <c r="F4955" s="889"/>
      <c r="G4955" s="888">
        <v>25</v>
      </c>
      <c r="H4955" s="887">
        <f t="shared" si="279"/>
        <v>10</v>
      </c>
      <c r="I4955" s="887">
        <v>-211.56</v>
      </c>
      <c r="J4955" s="771">
        <f t="shared" si="280"/>
        <v>2114.9900000000002</v>
      </c>
      <c r="K4955" s="887">
        <v>1903.43</v>
      </c>
      <c r="L4955" s="772">
        <f t="shared" si="281"/>
        <v>3367.33</v>
      </c>
    </row>
    <row r="4956" spans="2:12" ht="15.75" x14ac:dyDescent="0.25">
      <c r="B4956" s="893" t="s">
        <v>311</v>
      </c>
      <c r="C4956" s="892" t="s">
        <v>582</v>
      </c>
      <c r="D4956" s="891">
        <v>40908</v>
      </c>
      <c r="E4956" s="890">
        <v>3460.07</v>
      </c>
      <c r="F4956" s="889"/>
      <c r="G4956" s="888">
        <v>25</v>
      </c>
      <c r="H4956" s="887">
        <f t="shared" si="279"/>
        <v>10</v>
      </c>
      <c r="I4956" s="887">
        <v>-138.84</v>
      </c>
      <c r="J4956" s="771">
        <f t="shared" si="280"/>
        <v>1388.08</v>
      </c>
      <c r="K4956" s="887">
        <v>1249.24</v>
      </c>
      <c r="L4956" s="772">
        <f t="shared" si="281"/>
        <v>2210.83</v>
      </c>
    </row>
    <row r="4957" spans="2:12" ht="15.75" x14ac:dyDescent="0.25">
      <c r="B4957" s="893" t="s">
        <v>311</v>
      </c>
      <c r="C4957" s="892" t="s">
        <v>582</v>
      </c>
      <c r="D4957" s="891">
        <v>41029</v>
      </c>
      <c r="E4957" s="890">
        <v>2580.4899999999998</v>
      </c>
      <c r="F4957" s="889"/>
      <c r="G4957" s="888">
        <v>25</v>
      </c>
      <c r="H4957" s="887">
        <f t="shared" si="279"/>
        <v>9</v>
      </c>
      <c r="I4957" s="887">
        <v>-103.56</v>
      </c>
      <c r="J4957" s="771">
        <f t="shared" si="280"/>
        <v>1000.9100000000001</v>
      </c>
      <c r="K4957" s="887">
        <v>897.35</v>
      </c>
      <c r="L4957" s="772">
        <f t="shared" si="281"/>
        <v>1683.1399999999999</v>
      </c>
    </row>
    <row r="4958" spans="2:12" ht="15.75" x14ac:dyDescent="0.25">
      <c r="B4958" s="893" t="s">
        <v>311</v>
      </c>
      <c r="C4958" s="892" t="s">
        <v>582</v>
      </c>
      <c r="D4958" s="891">
        <v>33969</v>
      </c>
      <c r="E4958" s="890">
        <v>4080</v>
      </c>
      <c r="F4958" s="889"/>
      <c r="G4958" s="888">
        <v>8.3333333333333329E-2</v>
      </c>
      <c r="H4958" s="887">
        <f t="shared" si="279"/>
        <v>8.3333333333333329E-2</v>
      </c>
      <c r="I4958" s="887">
        <v>0</v>
      </c>
      <c r="J4958" s="771">
        <f t="shared" si="280"/>
        <v>4080</v>
      </c>
      <c r="K4958" s="887">
        <v>4080</v>
      </c>
      <c r="L4958" s="772">
        <f t="shared" si="281"/>
        <v>0</v>
      </c>
    </row>
    <row r="4959" spans="2:12" ht="15.75" x14ac:dyDescent="0.25">
      <c r="B4959" s="893" t="s">
        <v>311</v>
      </c>
      <c r="C4959" s="892" t="s">
        <v>582</v>
      </c>
      <c r="D4959" s="891">
        <v>33969</v>
      </c>
      <c r="E4959" s="890">
        <v>20435</v>
      </c>
      <c r="F4959" s="889"/>
      <c r="G4959" s="888">
        <v>50</v>
      </c>
      <c r="H4959" s="887">
        <f t="shared" si="279"/>
        <v>29</v>
      </c>
      <c r="I4959" s="887">
        <v>-411</v>
      </c>
      <c r="J4959" s="771">
        <f t="shared" si="280"/>
        <v>11907.44</v>
      </c>
      <c r="K4959" s="887">
        <v>11496.44</v>
      </c>
      <c r="L4959" s="772">
        <f t="shared" si="281"/>
        <v>8938.56</v>
      </c>
    </row>
    <row r="4960" spans="2:12" ht="15.75" x14ac:dyDescent="0.25">
      <c r="B4960" s="893" t="s">
        <v>311</v>
      </c>
      <c r="C4960" s="892" t="s">
        <v>582</v>
      </c>
      <c r="D4960" s="891">
        <v>34334</v>
      </c>
      <c r="E4960" s="890">
        <v>10674.68</v>
      </c>
      <c r="F4960" s="889"/>
      <c r="G4960" s="888">
        <v>50</v>
      </c>
      <c r="H4960" s="887">
        <f t="shared" si="279"/>
        <v>28</v>
      </c>
      <c r="I4960" s="887">
        <v>-214.68</v>
      </c>
      <c r="J4960" s="771">
        <f t="shared" si="280"/>
        <v>6006.4900000000007</v>
      </c>
      <c r="K4960" s="887">
        <v>5791.81</v>
      </c>
      <c r="L4960" s="772">
        <f t="shared" si="281"/>
        <v>4882.87</v>
      </c>
    </row>
    <row r="4961" spans="2:12" ht="15.75" x14ac:dyDescent="0.25">
      <c r="B4961" s="893" t="s">
        <v>311</v>
      </c>
      <c r="C4961" s="892" t="s">
        <v>582</v>
      </c>
      <c r="D4961" s="891">
        <v>34699</v>
      </c>
      <c r="E4961" s="890">
        <v>20062.599999999999</v>
      </c>
      <c r="F4961" s="889"/>
      <c r="G4961" s="888">
        <v>40</v>
      </c>
      <c r="H4961" s="887">
        <f t="shared" si="279"/>
        <v>27</v>
      </c>
      <c r="I4961" s="887">
        <v>-503.52</v>
      </c>
      <c r="J4961" s="771">
        <f t="shared" si="280"/>
        <v>13601.59</v>
      </c>
      <c r="K4961" s="887">
        <v>13098.07</v>
      </c>
      <c r="L4961" s="772">
        <f t="shared" si="281"/>
        <v>6964.5299999999988</v>
      </c>
    </row>
    <row r="4962" spans="2:12" ht="15.75" x14ac:dyDescent="0.25">
      <c r="B4962" s="893" t="s">
        <v>311</v>
      </c>
      <c r="C4962" s="892" t="s">
        <v>582</v>
      </c>
      <c r="D4962" s="891">
        <v>35064</v>
      </c>
      <c r="E4962" s="890">
        <v>6464.98</v>
      </c>
      <c r="F4962" s="889"/>
      <c r="G4962" s="888">
        <v>40</v>
      </c>
      <c r="H4962" s="887">
        <f t="shared" si="279"/>
        <v>26</v>
      </c>
      <c r="I4962" s="887">
        <v>-162.24</v>
      </c>
      <c r="J4962" s="771">
        <f t="shared" si="280"/>
        <v>4221.3500000000004</v>
      </c>
      <c r="K4962" s="887">
        <v>4059.11</v>
      </c>
      <c r="L4962" s="772">
        <f t="shared" si="281"/>
        <v>2405.8699999999994</v>
      </c>
    </row>
    <row r="4963" spans="2:12" ht="15.75" x14ac:dyDescent="0.25">
      <c r="B4963" s="893" t="s">
        <v>311</v>
      </c>
      <c r="C4963" s="892" t="s">
        <v>582</v>
      </c>
      <c r="D4963" s="891">
        <v>35430</v>
      </c>
      <c r="E4963" s="890">
        <v>23348.38</v>
      </c>
      <c r="F4963" s="889"/>
      <c r="G4963" s="888">
        <v>50</v>
      </c>
      <c r="H4963" s="887">
        <f t="shared" si="279"/>
        <v>25</v>
      </c>
      <c r="I4963" s="887">
        <v>-469.32</v>
      </c>
      <c r="J4963" s="771">
        <f t="shared" si="280"/>
        <v>11734.25</v>
      </c>
      <c r="K4963" s="887">
        <v>11264.93</v>
      </c>
      <c r="L4963" s="772">
        <f t="shared" si="281"/>
        <v>12083.45</v>
      </c>
    </row>
    <row r="4964" spans="2:12" ht="15.75" x14ac:dyDescent="0.25">
      <c r="B4964" s="893" t="s">
        <v>311</v>
      </c>
      <c r="C4964" s="892" t="s">
        <v>582</v>
      </c>
      <c r="D4964" s="891">
        <v>35795</v>
      </c>
      <c r="E4964" s="890">
        <v>7116.93</v>
      </c>
      <c r="F4964" s="889"/>
      <c r="G4964" s="888">
        <v>40</v>
      </c>
      <c r="H4964" s="887">
        <f t="shared" si="279"/>
        <v>24</v>
      </c>
      <c r="I4964" s="887">
        <v>-178.56</v>
      </c>
      <c r="J4964" s="771">
        <f t="shared" si="280"/>
        <v>4290.7400000000007</v>
      </c>
      <c r="K4964" s="887">
        <v>4112.18</v>
      </c>
      <c r="L4964" s="772">
        <f t="shared" si="281"/>
        <v>3004.75</v>
      </c>
    </row>
    <row r="4965" spans="2:12" ht="15.75" x14ac:dyDescent="0.25">
      <c r="B4965" s="893" t="s">
        <v>311</v>
      </c>
      <c r="C4965" s="892" t="s">
        <v>582</v>
      </c>
      <c r="D4965" s="891">
        <v>39447</v>
      </c>
      <c r="E4965" s="890">
        <v>70</v>
      </c>
      <c r="F4965" s="889"/>
      <c r="G4965" s="888">
        <v>40</v>
      </c>
      <c r="H4965" s="887">
        <f t="shared" si="279"/>
        <v>14</v>
      </c>
      <c r="I4965" s="887">
        <v>-1.6800000000000002</v>
      </c>
      <c r="J4965" s="771">
        <f t="shared" si="280"/>
        <v>25.61</v>
      </c>
      <c r="K4965" s="887">
        <v>23.93</v>
      </c>
      <c r="L4965" s="772">
        <f t="shared" si="281"/>
        <v>46.07</v>
      </c>
    </row>
    <row r="4966" spans="2:12" ht="15.75" x14ac:dyDescent="0.25">
      <c r="B4966" s="893" t="s">
        <v>311</v>
      </c>
      <c r="C4966" s="892" t="s">
        <v>582</v>
      </c>
      <c r="D4966" s="891">
        <v>36891</v>
      </c>
      <c r="E4966" s="890">
        <v>1266.49</v>
      </c>
      <c r="F4966" s="889"/>
      <c r="G4966" s="888">
        <v>35</v>
      </c>
      <c r="H4966" s="887">
        <f t="shared" si="279"/>
        <v>21</v>
      </c>
      <c r="I4966" s="887">
        <v>-36.480000000000004</v>
      </c>
      <c r="J4966" s="771">
        <f t="shared" si="280"/>
        <v>765.61</v>
      </c>
      <c r="K4966" s="887">
        <v>729.13</v>
      </c>
      <c r="L4966" s="772">
        <f t="shared" si="281"/>
        <v>537.36</v>
      </c>
    </row>
    <row r="4967" spans="2:12" ht="15.75" x14ac:dyDescent="0.25">
      <c r="B4967" s="893" t="s">
        <v>311</v>
      </c>
      <c r="C4967" s="892" t="s">
        <v>582</v>
      </c>
      <c r="D4967" s="891">
        <v>38352</v>
      </c>
      <c r="E4967" s="890">
        <v>2381.87</v>
      </c>
      <c r="F4967" s="889"/>
      <c r="G4967" s="888">
        <v>35</v>
      </c>
      <c r="H4967" s="887">
        <f t="shared" si="279"/>
        <v>17</v>
      </c>
      <c r="I4967" s="887">
        <v>-68.52</v>
      </c>
      <c r="J4967" s="771">
        <f t="shared" si="280"/>
        <v>1166.77</v>
      </c>
      <c r="K4967" s="887">
        <v>1098.25</v>
      </c>
      <c r="L4967" s="772">
        <f t="shared" si="281"/>
        <v>1283.6199999999999</v>
      </c>
    </row>
    <row r="4968" spans="2:12" ht="15.75" x14ac:dyDescent="0.25">
      <c r="B4968" s="893" t="s">
        <v>311</v>
      </c>
      <c r="C4968" s="892" t="s">
        <v>582</v>
      </c>
      <c r="D4968" s="891">
        <v>37256</v>
      </c>
      <c r="E4968" s="890">
        <v>3417.58</v>
      </c>
      <c r="F4968" s="889"/>
      <c r="G4968" s="888">
        <v>35</v>
      </c>
      <c r="H4968" s="887">
        <f t="shared" si="279"/>
        <v>20</v>
      </c>
      <c r="I4968" s="887">
        <v>-98.399999999999991</v>
      </c>
      <c r="J4968" s="771">
        <f t="shared" si="280"/>
        <v>1967.13</v>
      </c>
      <c r="K4968" s="887">
        <v>1868.73</v>
      </c>
      <c r="L4968" s="772">
        <f t="shared" si="281"/>
        <v>1548.85</v>
      </c>
    </row>
    <row r="4969" spans="2:12" ht="15.75" x14ac:dyDescent="0.25">
      <c r="B4969" s="893" t="s">
        <v>311</v>
      </c>
      <c r="C4969" s="892" t="s">
        <v>582</v>
      </c>
      <c r="D4969" s="891">
        <v>38717</v>
      </c>
      <c r="E4969" s="890">
        <v>6373.26</v>
      </c>
      <c r="F4969" s="889"/>
      <c r="G4969" s="888">
        <v>35</v>
      </c>
      <c r="H4969" s="887">
        <f t="shared" si="279"/>
        <v>16</v>
      </c>
      <c r="I4969" s="887">
        <v>-182.64000000000001</v>
      </c>
      <c r="J4969" s="771">
        <f t="shared" si="280"/>
        <v>2933.67</v>
      </c>
      <c r="K4969" s="887">
        <v>2751.03</v>
      </c>
      <c r="L4969" s="772">
        <f t="shared" si="281"/>
        <v>3622.23</v>
      </c>
    </row>
    <row r="4970" spans="2:12" ht="15.75" x14ac:dyDescent="0.25">
      <c r="B4970" s="893" t="s">
        <v>311</v>
      </c>
      <c r="C4970" s="892" t="s">
        <v>582</v>
      </c>
      <c r="D4970" s="891">
        <v>38717</v>
      </c>
      <c r="E4970" s="890">
        <v>46379.33</v>
      </c>
      <c r="F4970" s="889"/>
      <c r="G4970" s="888">
        <v>35</v>
      </c>
      <c r="H4970" s="887">
        <f t="shared" si="279"/>
        <v>16</v>
      </c>
      <c r="I4970" s="887">
        <v>-1332.96</v>
      </c>
      <c r="J4970" s="771">
        <f t="shared" si="280"/>
        <v>21385.14</v>
      </c>
      <c r="K4970" s="887">
        <v>20052.18</v>
      </c>
      <c r="L4970" s="772">
        <f t="shared" si="281"/>
        <v>26327.15</v>
      </c>
    </row>
    <row r="4971" spans="2:12" ht="15.75" x14ac:dyDescent="0.25">
      <c r="B4971" s="893" t="s">
        <v>311</v>
      </c>
      <c r="C4971" s="892" t="s">
        <v>582</v>
      </c>
      <c r="D4971" s="891">
        <v>37986</v>
      </c>
      <c r="E4971" s="890">
        <v>172991.85</v>
      </c>
      <c r="F4971" s="889"/>
      <c r="G4971" s="888">
        <v>35</v>
      </c>
      <c r="H4971" s="887">
        <f t="shared" si="279"/>
        <v>18</v>
      </c>
      <c r="I4971" s="887">
        <v>-4958.5200000000004</v>
      </c>
      <c r="J4971" s="771">
        <f t="shared" si="280"/>
        <v>89524.42</v>
      </c>
      <c r="K4971" s="887">
        <v>84565.9</v>
      </c>
      <c r="L4971" s="772">
        <f t="shared" si="281"/>
        <v>88425.950000000012</v>
      </c>
    </row>
    <row r="4972" spans="2:12" ht="15.75" x14ac:dyDescent="0.25">
      <c r="B4972" s="893" t="s">
        <v>311</v>
      </c>
      <c r="C4972" s="892" t="s">
        <v>582</v>
      </c>
      <c r="D4972" s="891">
        <v>37621</v>
      </c>
      <c r="E4972" s="890">
        <v>46636.84</v>
      </c>
      <c r="F4972" s="889"/>
      <c r="G4972" s="888">
        <v>35</v>
      </c>
      <c r="H4972" s="887">
        <f t="shared" si="279"/>
        <v>19</v>
      </c>
      <c r="I4972" s="887">
        <v>-1341.3600000000001</v>
      </c>
      <c r="J4972" s="771">
        <f t="shared" si="280"/>
        <v>25509.760000000002</v>
      </c>
      <c r="K4972" s="887">
        <v>24168.400000000001</v>
      </c>
      <c r="L4972" s="772">
        <f t="shared" si="281"/>
        <v>22468.439999999995</v>
      </c>
    </row>
    <row r="4973" spans="2:12" ht="15.75" x14ac:dyDescent="0.25">
      <c r="B4973" s="893" t="e">
        <v>#N/A</v>
      </c>
      <c r="C4973" s="892" t="s">
        <v>1581</v>
      </c>
      <c r="D4973" s="891">
        <v>37256</v>
      </c>
      <c r="E4973" s="890">
        <v>4694</v>
      </c>
      <c r="F4973" s="889"/>
      <c r="G4973" s="888">
        <v>35</v>
      </c>
      <c r="H4973" s="887">
        <f t="shared" si="279"/>
        <v>20</v>
      </c>
      <c r="I4973" s="887">
        <v>-134.64000000000001</v>
      </c>
      <c r="J4973" s="771">
        <f t="shared" si="280"/>
        <v>2697.79</v>
      </c>
      <c r="K4973" s="887">
        <v>2563.15</v>
      </c>
      <c r="L4973" s="772">
        <f t="shared" si="281"/>
        <v>2130.85</v>
      </c>
    </row>
    <row r="4974" spans="2:12" ht="15.75" x14ac:dyDescent="0.25">
      <c r="B4974" s="893" t="e">
        <v>#N/A</v>
      </c>
      <c r="C4974" s="892" t="s">
        <v>1581</v>
      </c>
      <c r="D4974" s="891">
        <v>39447</v>
      </c>
      <c r="E4974" s="890">
        <v>3123.15</v>
      </c>
      <c r="F4974" s="889"/>
      <c r="G4974" s="888">
        <v>35</v>
      </c>
      <c r="H4974" s="887">
        <f t="shared" si="279"/>
        <v>14</v>
      </c>
      <c r="I4974" s="887">
        <v>-89.52</v>
      </c>
      <c r="J4974" s="771">
        <f t="shared" si="280"/>
        <v>1259.33</v>
      </c>
      <c r="K4974" s="887">
        <v>1169.81</v>
      </c>
      <c r="L4974" s="772">
        <f t="shared" si="281"/>
        <v>1953.3400000000001</v>
      </c>
    </row>
    <row r="4975" spans="2:12" ht="15.75" x14ac:dyDescent="0.25">
      <c r="B4975" s="893" t="e">
        <v>#N/A</v>
      </c>
      <c r="C4975" s="892" t="s">
        <v>1581</v>
      </c>
      <c r="D4975" s="891">
        <v>39478</v>
      </c>
      <c r="E4975" s="890">
        <v>842.2</v>
      </c>
      <c r="F4975" s="889"/>
      <c r="G4975" s="888">
        <v>35</v>
      </c>
      <c r="H4975" s="887">
        <f t="shared" si="279"/>
        <v>13</v>
      </c>
      <c r="I4975" s="887">
        <v>-24.120000000000005</v>
      </c>
      <c r="J4975" s="771">
        <f t="shared" si="280"/>
        <v>337.4</v>
      </c>
      <c r="K4975" s="887">
        <v>313.27999999999997</v>
      </c>
      <c r="L4975" s="772">
        <f t="shared" si="281"/>
        <v>528.92000000000007</v>
      </c>
    </row>
    <row r="4976" spans="2:12" ht="15.75" x14ac:dyDescent="0.25">
      <c r="B4976" s="893" t="s">
        <v>311</v>
      </c>
      <c r="C4976" s="892" t="s">
        <v>1582</v>
      </c>
      <c r="D4976" s="891">
        <v>41547</v>
      </c>
      <c r="E4976" s="890">
        <v>1135.83</v>
      </c>
      <c r="F4976" s="889"/>
      <c r="G4976" s="888">
        <v>5</v>
      </c>
      <c r="H4976" s="887">
        <f t="shared" si="279"/>
        <v>5</v>
      </c>
      <c r="I4976" s="887">
        <v>0</v>
      </c>
      <c r="J4976" s="771">
        <f t="shared" si="280"/>
        <v>1135.83</v>
      </c>
      <c r="K4976" s="887">
        <v>1135.83</v>
      </c>
      <c r="L4976" s="772">
        <f t="shared" si="281"/>
        <v>0</v>
      </c>
    </row>
    <row r="4977" spans="2:12" ht="15.75" x14ac:dyDescent="0.25">
      <c r="B4977" s="893" t="s">
        <v>311</v>
      </c>
      <c r="C4977" s="892" t="s">
        <v>1583</v>
      </c>
      <c r="D4977" s="891">
        <v>42794</v>
      </c>
      <c r="E4977" s="890">
        <v>16911.79</v>
      </c>
      <c r="F4977" s="889"/>
      <c r="G4977" s="888">
        <v>5</v>
      </c>
      <c r="H4977" s="887">
        <f t="shared" si="279"/>
        <v>4</v>
      </c>
      <c r="I4977" s="887">
        <v>-3434.88</v>
      </c>
      <c r="J4977" s="771">
        <f t="shared" si="280"/>
        <v>15766.75</v>
      </c>
      <c r="K4977" s="887">
        <v>12331.87</v>
      </c>
      <c r="L4977" s="772">
        <f t="shared" si="281"/>
        <v>4579.92</v>
      </c>
    </row>
    <row r="4978" spans="2:12" ht="15.75" x14ac:dyDescent="0.25">
      <c r="B4978" s="893" t="s">
        <v>311</v>
      </c>
      <c r="C4978" s="892" t="s">
        <v>1584</v>
      </c>
      <c r="D4978" s="891">
        <v>43199</v>
      </c>
      <c r="E4978" s="890">
        <v>4039.84</v>
      </c>
      <c r="F4978" s="889"/>
      <c r="G4978" s="888">
        <v>5</v>
      </c>
      <c r="H4978" s="887">
        <f t="shared" si="279"/>
        <v>3</v>
      </c>
      <c r="I4978" s="887">
        <v>-859.08</v>
      </c>
      <c r="J4978" s="771">
        <f t="shared" si="280"/>
        <v>2894.32</v>
      </c>
      <c r="K4978" s="887">
        <v>2035.24</v>
      </c>
      <c r="L4978" s="772">
        <f t="shared" si="281"/>
        <v>2004.6000000000001</v>
      </c>
    </row>
    <row r="4979" spans="2:12" ht="15.75" x14ac:dyDescent="0.25">
      <c r="B4979" s="893" t="s">
        <v>311</v>
      </c>
      <c r="C4979" s="892" t="s">
        <v>1585</v>
      </c>
      <c r="D4979" s="891">
        <v>43199</v>
      </c>
      <c r="E4979" s="890">
        <v>1718.91</v>
      </c>
      <c r="F4979" s="889"/>
      <c r="G4979" s="888">
        <v>5</v>
      </c>
      <c r="H4979" s="887">
        <f t="shared" si="279"/>
        <v>3</v>
      </c>
      <c r="I4979" s="887">
        <v>-349.20000000000005</v>
      </c>
      <c r="J4979" s="771">
        <f t="shared" si="280"/>
        <v>1253.45</v>
      </c>
      <c r="K4979" s="887">
        <v>904.25</v>
      </c>
      <c r="L4979" s="772">
        <f t="shared" si="281"/>
        <v>814.66000000000008</v>
      </c>
    </row>
    <row r="4980" spans="2:12" ht="15.75" x14ac:dyDescent="0.25">
      <c r="B4980" s="893" t="s">
        <v>311</v>
      </c>
      <c r="C4980" s="892" t="s">
        <v>1586</v>
      </c>
      <c r="D4980" s="891">
        <v>43270</v>
      </c>
      <c r="E4980" s="890">
        <v>48764.28</v>
      </c>
      <c r="F4980" s="889"/>
      <c r="G4980" s="888">
        <v>5</v>
      </c>
      <c r="H4980" s="887">
        <f t="shared" si="279"/>
        <v>3</v>
      </c>
      <c r="I4980" s="887">
        <v>-9913.08</v>
      </c>
      <c r="J4980" s="771">
        <f t="shared" si="280"/>
        <v>33894.51</v>
      </c>
      <c r="K4980" s="887">
        <v>23981.43</v>
      </c>
      <c r="L4980" s="772">
        <f t="shared" si="281"/>
        <v>24782.85</v>
      </c>
    </row>
    <row r="4981" spans="2:12" ht="15.75" x14ac:dyDescent="0.25">
      <c r="B4981" s="893" t="s">
        <v>311</v>
      </c>
      <c r="C4981" s="892" t="s">
        <v>1587</v>
      </c>
      <c r="D4981" s="891">
        <v>43319</v>
      </c>
      <c r="E4981" s="890">
        <v>1870.92</v>
      </c>
      <c r="F4981" s="889"/>
      <c r="G4981" s="888">
        <v>5</v>
      </c>
      <c r="H4981" s="887">
        <f t="shared" si="279"/>
        <v>3</v>
      </c>
      <c r="I4981" s="887">
        <v>-392.28</v>
      </c>
      <c r="J4981" s="771">
        <f t="shared" si="280"/>
        <v>1249.72</v>
      </c>
      <c r="K4981" s="887">
        <v>857.44</v>
      </c>
      <c r="L4981" s="772">
        <f t="shared" si="281"/>
        <v>1013.48</v>
      </c>
    </row>
    <row r="4982" spans="2:12" ht="15.75" x14ac:dyDescent="0.25">
      <c r="B4982" s="893" t="s">
        <v>311</v>
      </c>
      <c r="C4982" s="892" t="s">
        <v>1588</v>
      </c>
      <c r="D4982" s="891">
        <v>43476</v>
      </c>
      <c r="E4982" s="890">
        <v>905.75</v>
      </c>
      <c r="F4982" s="889"/>
      <c r="G4982" s="888">
        <v>5</v>
      </c>
      <c r="H4982" s="887">
        <f t="shared" si="279"/>
        <v>2</v>
      </c>
      <c r="I4982" s="887">
        <v>-181.2</v>
      </c>
      <c r="J4982" s="771">
        <f t="shared" si="280"/>
        <v>528.44000000000005</v>
      </c>
      <c r="K4982" s="887">
        <v>347.24</v>
      </c>
      <c r="L4982" s="772">
        <f t="shared" si="281"/>
        <v>558.51</v>
      </c>
    </row>
    <row r="4983" spans="2:12" ht="15.75" x14ac:dyDescent="0.25">
      <c r="B4983" s="893" t="s">
        <v>311</v>
      </c>
      <c r="C4983" s="892" t="s">
        <v>1589</v>
      </c>
      <c r="D4983" s="891">
        <v>43577</v>
      </c>
      <c r="E4983" s="890">
        <v>1484.88</v>
      </c>
      <c r="F4983" s="889"/>
      <c r="G4983" s="888">
        <v>5</v>
      </c>
      <c r="H4983" s="887">
        <f t="shared" si="279"/>
        <v>2</v>
      </c>
      <c r="I4983" s="887">
        <v>-297</v>
      </c>
      <c r="J4983" s="771">
        <f t="shared" si="280"/>
        <v>816.75</v>
      </c>
      <c r="K4983" s="887">
        <v>519.75</v>
      </c>
      <c r="L4983" s="772">
        <f t="shared" si="281"/>
        <v>965.13000000000011</v>
      </c>
    </row>
    <row r="4984" spans="2:12" ht="15.75" x14ac:dyDescent="0.25">
      <c r="B4984" s="893" t="s">
        <v>311</v>
      </c>
      <c r="C4984" s="892" t="s">
        <v>1590</v>
      </c>
      <c r="D4984" s="891">
        <v>43577</v>
      </c>
      <c r="E4984" s="890">
        <v>1906.49</v>
      </c>
      <c r="F4984" s="889"/>
      <c r="G4984" s="888">
        <v>5</v>
      </c>
      <c r="H4984" s="887">
        <f t="shared" si="279"/>
        <v>2</v>
      </c>
      <c r="I4984" s="887">
        <v>-381.36</v>
      </c>
      <c r="J4984" s="771">
        <f t="shared" si="280"/>
        <v>1048.6300000000001</v>
      </c>
      <c r="K4984" s="887">
        <v>667.27</v>
      </c>
      <c r="L4984" s="772">
        <f t="shared" si="281"/>
        <v>1239.22</v>
      </c>
    </row>
    <row r="4985" spans="2:12" ht="15.75" x14ac:dyDescent="0.25">
      <c r="B4985" s="893" t="s">
        <v>311</v>
      </c>
      <c r="C4985" s="892" t="s">
        <v>1591</v>
      </c>
      <c r="D4985" s="891">
        <v>43532</v>
      </c>
      <c r="E4985" s="890">
        <v>1742.35</v>
      </c>
      <c r="F4985" s="889"/>
      <c r="G4985" s="888">
        <v>5</v>
      </c>
      <c r="H4985" s="887">
        <f t="shared" si="279"/>
        <v>2</v>
      </c>
      <c r="I4985" s="887">
        <v>-348.48</v>
      </c>
      <c r="J4985" s="771">
        <f t="shared" si="280"/>
        <v>958.32</v>
      </c>
      <c r="K4985" s="887">
        <v>609.84</v>
      </c>
      <c r="L4985" s="772">
        <f t="shared" si="281"/>
        <v>1132.5099999999998</v>
      </c>
    </row>
    <row r="4986" spans="2:12" ht="15.75" x14ac:dyDescent="0.25">
      <c r="B4986" s="893" t="s">
        <v>311</v>
      </c>
      <c r="C4986" s="892" t="s">
        <v>1592</v>
      </c>
      <c r="D4986" s="891">
        <v>43585</v>
      </c>
      <c r="E4986" s="890">
        <v>1710.74</v>
      </c>
      <c r="F4986" s="889"/>
      <c r="G4986" s="888">
        <v>5</v>
      </c>
      <c r="H4986" s="887">
        <f t="shared" si="279"/>
        <v>2</v>
      </c>
      <c r="I4986" s="887">
        <v>-342.12</v>
      </c>
      <c r="J4986" s="771">
        <f t="shared" si="280"/>
        <v>912.32</v>
      </c>
      <c r="K4986" s="887">
        <v>570.20000000000005</v>
      </c>
      <c r="L4986" s="772">
        <f t="shared" si="281"/>
        <v>1140.54</v>
      </c>
    </row>
    <row r="4987" spans="2:12" ht="15.75" x14ac:dyDescent="0.25">
      <c r="B4987" s="893" t="s">
        <v>311</v>
      </c>
      <c r="C4987" s="892" t="s">
        <v>1593</v>
      </c>
      <c r="D4987" s="891">
        <v>43577</v>
      </c>
      <c r="E4987" s="890">
        <v>1574.82</v>
      </c>
      <c r="F4987" s="889"/>
      <c r="G4987" s="888">
        <v>5</v>
      </c>
      <c r="H4987" s="887">
        <f t="shared" si="279"/>
        <v>2</v>
      </c>
      <c r="I4987" s="887">
        <v>-315</v>
      </c>
      <c r="J4987" s="771">
        <f t="shared" si="280"/>
        <v>840</v>
      </c>
      <c r="K4987" s="887">
        <v>525</v>
      </c>
      <c r="L4987" s="772">
        <f t="shared" si="281"/>
        <v>1049.82</v>
      </c>
    </row>
    <row r="4988" spans="2:12" ht="15.75" x14ac:dyDescent="0.25">
      <c r="B4988" s="893" t="s">
        <v>311</v>
      </c>
      <c r="C4988" s="892" t="s">
        <v>1594</v>
      </c>
      <c r="D4988" s="891">
        <v>43577</v>
      </c>
      <c r="E4988" s="890">
        <v>1553.77</v>
      </c>
      <c r="F4988" s="889"/>
      <c r="G4988" s="888">
        <v>5</v>
      </c>
      <c r="H4988" s="887">
        <f t="shared" si="279"/>
        <v>2</v>
      </c>
      <c r="I4988" s="887">
        <v>-310.8</v>
      </c>
      <c r="J4988" s="771">
        <f t="shared" si="280"/>
        <v>828.77</v>
      </c>
      <c r="K4988" s="887">
        <v>517.97</v>
      </c>
      <c r="L4988" s="772">
        <f t="shared" si="281"/>
        <v>1035.8</v>
      </c>
    </row>
    <row r="4989" spans="2:12" ht="15.75" x14ac:dyDescent="0.25">
      <c r="B4989" s="893" t="s">
        <v>311</v>
      </c>
      <c r="C4989" s="892" t="s">
        <v>1595</v>
      </c>
      <c r="D4989" s="891">
        <v>43684</v>
      </c>
      <c r="E4989" s="890">
        <v>1560.21</v>
      </c>
      <c r="F4989" s="889"/>
      <c r="G4989" s="888">
        <v>5</v>
      </c>
      <c r="H4989" s="887">
        <f t="shared" si="279"/>
        <v>2</v>
      </c>
      <c r="I4989" s="887">
        <v>-314.88</v>
      </c>
      <c r="J4989" s="771">
        <f t="shared" si="280"/>
        <v>694.51</v>
      </c>
      <c r="K4989" s="887">
        <v>379.63</v>
      </c>
      <c r="L4989" s="772">
        <f t="shared" si="281"/>
        <v>1180.58</v>
      </c>
    </row>
    <row r="4990" spans="2:12" ht="15.75" x14ac:dyDescent="0.25">
      <c r="B4990" s="893" t="s">
        <v>311</v>
      </c>
      <c r="C4990" s="892" t="s">
        <v>1596</v>
      </c>
      <c r="D4990" s="891">
        <v>43684</v>
      </c>
      <c r="E4990" s="890">
        <v>1695.14</v>
      </c>
      <c r="F4990" s="889"/>
      <c r="G4990" s="888">
        <v>5</v>
      </c>
      <c r="H4990" s="887">
        <f t="shared" si="279"/>
        <v>2</v>
      </c>
      <c r="I4990" s="887">
        <v>-343.92</v>
      </c>
      <c r="J4990" s="771">
        <f t="shared" si="280"/>
        <v>749.38</v>
      </c>
      <c r="K4990" s="887">
        <v>405.46</v>
      </c>
      <c r="L4990" s="772">
        <f t="shared" si="281"/>
        <v>1289.68</v>
      </c>
    </row>
    <row r="4991" spans="2:12" ht="15.75" x14ac:dyDescent="0.25">
      <c r="B4991" s="893" t="s">
        <v>311</v>
      </c>
      <c r="C4991" s="892" t="s">
        <v>1597</v>
      </c>
      <c r="D4991" s="891">
        <v>43647</v>
      </c>
      <c r="E4991" s="890">
        <v>1250.93</v>
      </c>
      <c r="F4991" s="889"/>
      <c r="G4991" s="888">
        <v>5</v>
      </c>
      <c r="H4991" s="887">
        <f t="shared" si="279"/>
        <v>2</v>
      </c>
      <c r="I4991" s="887">
        <v>-250.20000000000002</v>
      </c>
      <c r="J4991" s="771">
        <f t="shared" si="280"/>
        <v>542.1</v>
      </c>
      <c r="K4991" s="887">
        <v>291.89999999999998</v>
      </c>
      <c r="L4991" s="772">
        <f t="shared" si="281"/>
        <v>959.03000000000009</v>
      </c>
    </row>
    <row r="4992" spans="2:12" ht="15.75" x14ac:dyDescent="0.25">
      <c r="B4992" s="893" t="s">
        <v>311</v>
      </c>
      <c r="C4992" s="892" t="s">
        <v>1598</v>
      </c>
      <c r="D4992" s="891">
        <v>43791</v>
      </c>
      <c r="E4992" s="890">
        <v>1588.91</v>
      </c>
      <c r="F4992" s="889"/>
      <c r="G4992" s="888">
        <v>5</v>
      </c>
      <c r="H4992" s="887">
        <f t="shared" si="279"/>
        <v>2</v>
      </c>
      <c r="I4992" s="887">
        <v>-318.12</v>
      </c>
      <c r="J4992" s="771">
        <f t="shared" si="280"/>
        <v>634.68000000000006</v>
      </c>
      <c r="K4992" s="887">
        <v>316.56</v>
      </c>
      <c r="L4992" s="772">
        <f t="shared" si="281"/>
        <v>1272.3500000000001</v>
      </c>
    </row>
    <row r="4993" spans="2:12" ht="15.75" x14ac:dyDescent="0.25">
      <c r="B4993" s="893" t="s">
        <v>311</v>
      </c>
      <c r="C4993" s="892" t="s">
        <v>1599</v>
      </c>
      <c r="D4993" s="891">
        <v>43980</v>
      </c>
      <c r="E4993" s="890">
        <v>1566.39</v>
      </c>
      <c r="F4993" s="889"/>
      <c r="G4993" s="888">
        <v>5</v>
      </c>
      <c r="H4993" s="887">
        <f t="shared" si="279"/>
        <v>1</v>
      </c>
      <c r="I4993" s="887">
        <v>-313.32</v>
      </c>
      <c r="J4993" s="771">
        <f t="shared" si="280"/>
        <v>469.98</v>
      </c>
      <c r="K4993" s="887">
        <v>156.66</v>
      </c>
      <c r="L4993" s="772">
        <f t="shared" si="281"/>
        <v>1409.73</v>
      </c>
    </row>
    <row r="4994" spans="2:12" ht="15.75" x14ac:dyDescent="0.25">
      <c r="B4994" s="893" t="s">
        <v>311</v>
      </c>
      <c r="C4994" s="892" t="s">
        <v>1600</v>
      </c>
      <c r="D4994" s="891">
        <v>43980</v>
      </c>
      <c r="E4994" s="890">
        <v>1955.12</v>
      </c>
      <c r="F4994" s="889"/>
      <c r="G4994" s="888">
        <v>5</v>
      </c>
      <c r="H4994" s="887">
        <f t="shared" si="279"/>
        <v>1</v>
      </c>
      <c r="I4994" s="887">
        <v>-391.08000000000004</v>
      </c>
      <c r="J4994" s="771">
        <f t="shared" si="280"/>
        <v>586.61</v>
      </c>
      <c r="K4994" s="887">
        <v>195.53</v>
      </c>
      <c r="L4994" s="772">
        <f t="shared" si="281"/>
        <v>1759.59</v>
      </c>
    </row>
    <row r="4995" spans="2:12" ht="15.75" x14ac:dyDescent="0.25">
      <c r="B4995" s="893" t="s">
        <v>311</v>
      </c>
      <c r="C4995" s="892" t="s">
        <v>1601</v>
      </c>
      <c r="D4995" s="891">
        <v>43980</v>
      </c>
      <c r="E4995" s="890">
        <v>1882.56</v>
      </c>
      <c r="F4995" s="889"/>
      <c r="G4995" s="888">
        <v>5</v>
      </c>
      <c r="H4995" s="887">
        <f t="shared" si="279"/>
        <v>1</v>
      </c>
      <c r="I4995" s="887">
        <v>-376.56</v>
      </c>
      <c r="J4995" s="771">
        <f t="shared" si="280"/>
        <v>564.84</v>
      </c>
      <c r="K4995" s="887">
        <v>188.28</v>
      </c>
      <c r="L4995" s="772">
        <f t="shared" si="281"/>
        <v>1694.28</v>
      </c>
    </row>
    <row r="4996" spans="2:12" ht="15.75" x14ac:dyDescent="0.25">
      <c r="B4996" s="893" t="s">
        <v>311</v>
      </c>
      <c r="C4996" s="892" t="s">
        <v>1602</v>
      </c>
      <c r="D4996" s="891">
        <v>43980</v>
      </c>
      <c r="E4996" s="890">
        <v>1962.7</v>
      </c>
      <c r="F4996" s="889"/>
      <c r="G4996" s="888">
        <v>5</v>
      </c>
      <c r="H4996" s="887">
        <f t="shared" si="279"/>
        <v>1</v>
      </c>
      <c r="I4996" s="887">
        <v>-392.52</v>
      </c>
      <c r="J4996" s="771">
        <f t="shared" si="280"/>
        <v>588.78</v>
      </c>
      <c r="K4996" s="887">
        <v>196.26</v>
      </c>
      <c r="L4996" s="772">
        <f t="shared" si="281"/>
        <v>1766.44</v>
      </c>
    </row>
    <row r="4997" spans="2:12" ht="15.75" x14ac:dyDescent="0.25">
      <c r="B4997" s="893" t="s">
        <v>311</v>
      </c>
      <c r="C4997" s="892" t="s">
        <v>1603</v>
      </c>
      <c r="D4997" s="891">
        <v>43980</v>
      </c>
      <c r="E4997" s="890">
        <v>1561.4</v>
      </c>
      <c r="F4997" s="889"/>
      <c r="G4997" s="888">
        <v>5</v>
      </c>
      <c r="H4997" s="887">
        <f t="shared" si="279"/>
        <v>1</v>
      </c>
      <c r="I4997" s="887">
        <v>-312.24</v>
      </c>
      <c r="J4997" s="771">
        <f t="shared" si="280"/>
        <v>468.36</v>
      </c>
      <c r="K4997" s="887">
        <v>156.12</v>
      </c>
      <c r="L4997" s="772">
        <f t="shared" si="281"/>
        <v>1405.2800000000002</v>
      </c>
    </row>
    <row r="4998" spans="2:12" ht="15.75" x14ac:dyDescent="0.25">
      <c r="B4998" s="893" t="s">
        <v>311</v>
      </c>
      <c r="C4998" s="892" t="s">
        <v>1604</v>
      </c>
      <c r="D4998" s="891">
        <v>43980</v>
      </c>
      <c r="E4998" s="890">
        <v>1566.22</v>
      </c>
      <c r="F4998" s="889"/>
      <c r="G4998" s="888">
        <v>5</v>
      </c>
      <c r="H4998" s="887">
        <f t="shared" si="279"/>
        <v>1</v>
      </c>
      <c r="I4998" s="887">
        <v>-313.20000000000005</v>
      </c>
      <c r="J4998" s="771">
        <f t="shared" si="280"/>
        <v>443.70000000000005</v>
      </c>
      <c r="K4998" s="887">
        <v>130.5</v>
      </c>
      <c r="L4998" s="772">
        <f t="shared" si="281"/>
        <v>1435.72</v>
      </c>
    </row>
    <row r="4999" spans="2:12" ht="15.75" x14ac:dyDescent="0.25">
      <c r="B4999" s="893" t="e">
        <v>#N/A</v>
      </c>
      <c r="C4999" s="892" t="s">
        <v>1584</v>
      </c>
      <c r="D4999" s="891">
        <v>43199</v>
      </c>
      <c r="E4999" s="890">
        <v>36.04</v>
      </c>
      <c r="F4999" s="889"/>
      <c r="G4999" s="888">
        <v>60</v>
      </c>
      <c r="H4999" s="887">
        <f t="shared" si="279"/>
        <v>3</v>
      </c>
      <c r="I4999" s="887">
        <v>-0.60000000000000009</v>
      </c>
      <c r="J4999" s="771">
        <f t="shared" si="280"/>
        <v>2.2000000000000002</v>
      </c>
      <c r="K4999" s="887">
        <v>1.6</v>
      </c>
      <c r="L4999" s="772">
        <f t="shared" si="281"/>
        <v>34.44</v>
      </c>
    </row>
    <row r="5000" spans="2:12" ht="15.75" x14ac:dyDescent="0.25">
      <c r="B5000" s="893" t="e">
        <v>#N/A</v>
      </c>
      <c r="C5000" s="892" t="s">
        <v>1585</v>
      </c>
      <c r="D5000" s="891">
        <v>43199</v>
      </c>
      <c r="E5000" s="890">
        <v>37.380000000000003</v>
      </c>
      <c r="F5000" s="889"/>
      <c r="G5000" s="888">
        <v>60</v>
      </c>
      <c r="H5000" s="887">
        <f t="shared" ref="H5000:H5063" si="282">IF(E5000&lt;&gt;"",IF((TestEOY-D5000)/365&gt;G5000,G5000,ROUNDUP(((TestEOY-D5000)/365),0)),"")</f>
        <v>3</v>
      </c>
      <c r="I5000" s="887">
        <v>-0.60000000000000009</v>
      </c>
      <c r="J5000" s="771">
        <f t="shared" ref="J5000:J5063" si="283">K5000-I5000</f>
        <v>2.2000000000000002</v>
      </c>
      <c r="K5000" s="887">
        <v>1.6</v>
      </c>
      <c r="L5000" s="772">
        <f t="shared" ref="L5000:L5063" si="284">IFERROR(IF(K5000&gt;E5000,0,(+E5000-K5000))-F5000,"")</f>
        <v>35.78</v>
      </c>
    </row>
    <row r="5001" spans="2:12" ht="15.75" x14ac:dyDescent="0.25">
      <c r="B5001" s="893" t="e">
        <v>#N/A</v>
      </c>
      <c r="C5001" s="892" t="s">
        <v>1586</v>
      </c>
      <c r="D5001" s="891">
        <v>43270</v>
      </c>
      <c r="E5001" s="890">
        <v>55.52</v>
      </c>
      <c r="F5001" s="889"/>
      <c r="G5001" s="888">
        <v>60</v>
      </c>
      <c r="H5001" s="887">
        <f t="shared" si="282"/>
        <v>3</v>
      </c>
      <c r="I5001" s="887">
        <v>-0.96</v>
      </c>
      <c r="J5001" s="771">
        <f t="shared" si="283"/>
        <v>3.36</v>
      </c>
      <c r="K5001" s="887">
        <v>2.4</v>
      </c>
      <c r="L5001" s="772">
        <f t="shared" si="284"/>
        <v>53.120000000000005</v>
      </c>
    </row>
    <row r="5002" spans="2:12" ht="15.75" x14ac:dyDescent="0.25">
      <c r="B5002" s="893" t="e">
        <v>#N/A</v>
      </c>
      <c r="C5002" s="892" t="s">
        <v>1587</v>
      </c>
      <c r="D5002" s="891">
        <v>43319</v>
      </c>
      <c r="E5002" s="890">
        <v>43.56</v>
      </c>
      <c r="F5002" s="889"/>
      <c r="G5002" s="888">
        <v>60</v>
      </c>
      <c r="H5002" s="887">
        <f t="shared" si="282"/>
        <v>3</v>
      </c>
      <c r="I5002" s="887">
        <v>-0.72</v>
      </c>
      <c r="J5002" s="771">
        <f t="shared" si="283"/>
        <v>2.46</v>
      </c>
      <c r="K5002" s="887">
        <v>1.74</v>
      </c>
      <c r="L5002" s="772">
        <f t="shared" si="284"/>
        <v>41.82</v>
      </c>
    </row>
    <row r="5003" spans="2:12" ht="15.75" x14ac:dyDescent="0.25">
      <c r="B5003" s="893" t="e">
        <v>#N/A</v>
      </c>
      <c r="C5003" s="892" t="s">
        <v>1605</v>
      </c>
      <c r="D5003" s="891">
        <v>43270</v>
      </c>
      <c r="E5003" s="890">
        <v>8.94</v>
      </c>
      <c r="F5003" s="889"/>
      <c r="G5003" s="888">
        <v>60</v>
      </c>
      <c r="H5003" s="887">
        <f t="shared" si="282"/>
        <v>3</v>
      </c>
      <c r="I5003" s="887">
        <v>-0.12</v>
      </c>
      <c r="J5003" s="771">
        <f t="shared" si="283"/>
        <v>0.39</v>
      </c>
      <c r="K5003" s="887">
        <v>0.27</v>
      </c>
      <c r="L5003" s="772">
        <f t="shared" si="284"/>
        <v>8.67</v>
      </c>
    </row>
    <row r="5004" spans="2:12" ht="15.75" x14ac:dyDescent="0.25">
      <c r="B5004" s="893" t="e">
        <v>#N/A</v>
      </c>
      <c r="C5004" s="892" t="s">
        <v>1605</v>
      </c>
      <c r="D5004" s="891">
        <v>43199</v>
      </c>
      <c r="E5004" s="890">
        <v>114.37</v>
      </c>
      <c r="F5004" s="889"/>
      <c r="G5004" s="888">
        <v>60</v>
      </c>
      <c r="H5004" s="887">
        <f t="shared" si="282"/>
        <v>3</v>
      </c>
      <c r="I5004" s="887">
        <v>-1.92</v>
      </c>
      <c r="J5004" s="771">
        <f t="shared" si="283"/>
        <v>6.24</v>
      </c>
      <c r="K5004" s="887">
        <v>4.32</v>
      </c>
      <c r="L5004" s="772">
        <f t="shared" si="284"/>
        <v>110.05000000000001</v>
      </c>
    </row>
    <row r="5005" spans="2:12" ht="15.75" x14ac:dyDescent="0.25">
      <c r="B5005" s="893" t="e">
        <v>#N/A</v>
      </c>
      <c r="C5005" s="892" t="s">
        <v>1605</v>
      </c>
      <c r="D5005" s="891">
        <v>43319</v>
      </c>
      <c r="E5005" s="890">
        <v>0.78</v>
      </c>
      <c r="F5005" s="889"/>
      <c r="G5005" s="888">
        <v>60</v>
      </c>
      <c r="H5005" s="887">
        <f t="shared" si="282"/>
        <v>3</v>
      </c>
      <c r="I5005" s="887">
        <v>0</v>
      </c>
      <c r="J5005" s="771">
        <f t="shared" si="283"/>
        <v>0</v>
      </c>
      <c r="K5005" s="887">
        <v>0</v>
      </c>
      <c r="L5005" s="772">
        <f t="shared" si="284"/>
        <v>0.78</v>
      </c>
    </row>
    <row r="5006" spans="2:12" ht="15.75" x14ac:dyDescent="0.25">
      <c r="B5006" s="893" t="e">
        <v>#N/A</v>
      </c>
      <c r="C5006" s="892" t="s">
        <v>1584</v>
      </c>
      <c r="D5006" s="891">
        <v>43199</v>
      </c>
      <c r="E5006" s="890">
        <v>2.1</v>
      </c>
      <c r="F5006" s="889"/>
      <c r="G5006" s="888">
        <v>5</v>
      </c>
      <c r="H5006" s="887">
        <f t="shared" si="282"/>
        <v>3</v>
      </c>
      <c r="I5006" s="887">
        <v>-0.48</v>
      </c>
      <c r="J5006" s="771">
        <f t="shared" si="283"/>
        <v>1.3599999999999999</v>
      </c>
      <c r="K5006" s="887">
        <v>0.88</v>
      </c>
      <c r="L5006" s="772">
        <f t="shared" si="284"/>
        <v>1.2200000000000002</v>
      </c>
    </row>
    <row r="5007" spans="2:12" ht="15.75" x14ac:dyDescent="0.25">
      <c r="B5007" s="893" t="e">
        <v>#N/A</v>
      </c>
      <c r="C5007" s="892" t="s">
        <v>1588</v>
      </c>
      <c r="D5007" s="891">
        <v>43476</v>
      </c>
      <c r="E5007" s="890">
        <v>6.66</v>
      </c>
      <c r="F5007" s="889"/>
      <c r="G5007" s="888">
        <v>5</v>
      </c>
      <c r="H5007" s="887">
        <f t="shared" si="282"/>
        <v>2</v>
      </c>
      <c r="I5007" s="887">
        <v>-1.32</v>
      </c>
      <c r="J5007" s="771">
        <f t="shared" si="283"/>
        <v>3.8499999999999996</v>
      </c>
      <c r="K5007" s="887">
        <v>2.5299999999999998</v>
      </c>
      <c r="L5007" s="772">
        <f t="shared" si="284"/>
        <v>4.1300000000000008</v>
      </c>
    </row>
    <row r="5008" spans="2:12" ht="15.75" x14ac:dyDescent="0.25">
      <c r="B5008" s="893" t="e">
        <v>#N/A</v>
      </c>
      <c r="C5008" s="892" t="s">
        <v>1589</v>
      </c>
      <c r="D5008" s="891">
        <v>43577</v>
      </c>
      <c r="E5008" s="890">
        <v>12.93</v>
      </c>
      <c r="F5008" s="889"/>
      <c r="G5008" s="888">
        <v>5</v>
      </c>
      <c r="H5008" s="887">
        <f t="shared" si="282"/>
        <v>2</v>
      </c>
      <c r="I5008" s="887">
        <v>-2.64</v>
      </c>
      <c r="J5008" s="771">
        <f t="shared" si="283"/>
        <v>7.1899999999999995</v>
      </c>
      <c r="K5008" s="887">
        <v>4.55</v>
      </c>
      <c r="L5008" s="772">
        <f t="shared" si="284"/>
        <v>8.379999999999999</v>
      </c>
    </row>
    <row r="5009" spans="2:12" ht="15.75" x14ac:dyDescent="0.25">
      <c r="B5009" s="893" t="e">
        <v>#N/A</v>
      </c>
      <c r="C5009" s="892" t="s">
        <v>1590</v>
      </c>
      <c r="D5009" s="891">
        <v>43577</v>
      </c>
      <c r="E5009" s="890">
        <v>24.48</v>
      </c>
      <c r="F5009" s="889"/>
      <c r="G5009" s="888">
        <v>5</v>
      </c>
      <c r="H5009" s="887">
        <f t="shared" si="282"/>
        <v>2</v>
      </c>
      <c r="I5009" s="887">
        <v>-4.92</v>
      </c>
      <c r="J5009" s="771">
        <f t="shared" si="283"/>
        <v>13.53</v>
      </c>
      <c r="K5009" s="887">
        <v>8.61</v>
      </c>
      <c r="L5009" s="772">
        <f t="shared" si="284"/>
        <v>15.870000000000001</v>
      </c>
    </row>
    <row r="5010" spans="2:12" ht="15.75" x14ac:dyDescent="0.25">
      <c r="B5010" s="893" t="e">
        <v>#N/A</v>
      </c>
      <c r="C5010" s="892" t="s">
        <v>1591</v>
      </c>
      <c r="D5010" s="891">
        <v>43532</v>
      </c>
      <c r="E5010" s="890">
        <v>24.25</v>
      </c>
      <c r="F5010" s="889"/>
      <c r="G5010" s="888">
        <v>5</v>
      </c>
      <c r="H5010" s="887">
        <f t="shared" si="282"/>
        <v>2</v>
      </c>
      <c r="I5010" s="887">
        <v>-4.92</v>
      </c>
      <c r="J5010" s="771">
        <f t="shared" si="283"/>
        <v>13.38</v>
      </c>
      <c r="K5010" s="887">
        <v>8.4600000000000009</v>
      </c>
      <c r="L5010" s="772">
        <f t="shared" si="284"/>
        <v>15.79</v>
      </c>
    </row>
    <row r="5011" spans="2:12" ht="15.75" x14ac:dyDescent="0.25">
      <c r="B5011" s="893" t="e">
        <v>#N/A</v>
      </c>
      <c r="C5011" s="892" t="s">
        <v>1592</v>
      </c>
      <c r="D5011" s="891">
        <v>43585</v>
      </c>
      <c r="E5011" s="890">
        <v>19.07</v>
      </c>
      <c r="F5011" s="889"/>
      <c r="G5011" s="888">
        <v>5</v>
      </c>
      <c r="H5011" s="887">
        <f t="shared" si="282"/>
        <v>2</v>
      </c>
      <c r="I5011" s="887">
        <v>-3.84</v>
      </c>
      <c r="J5011" s="771">
        <f t="shared" si="283"/>
        <v>10.24</v>
      </c>
      <c r="K5011" s="887">
        <v>6.4</v>
      </c>
      <c r="L5011" s="772">
        <f t="shared" si="284"/>
        <v>12.67</v>
      </c>
    </row>
    <row r="5012" spans="2:12" ht="15.75" x14ac:dyDescent="0.25">
      <c r="B5012" s="893" t="e">
        <v>#N/A</v>
      </c>
      <c r="C5012" s="892" t="s">
        <v>1593</v>
      </c>
      <c r="D5012" s="891">
        <v>43577</v>
      </c>
      <c r="E5012" s="890">
        <v>15.35</v>
      </c>
      <c r="F5012" s="889"/>
      <c r="G5012" s="888">
        <v>5</v>
      </c>
      <c r="H5012" s="887">
        <f t="shared" si="282"/>
        <v>2</v>
      </c>
      <c r="I5012" s="887">
        <v>-3.12</v>
      </c>
      <c r="J5012" s="771">
        <f t="shared" si="283"/>
        <v>8.27</v>
      </c>
      <c r="K5012" s="887">
        <v>5.15</v>
      </c>
      <c r="L5012" s="772">
        <f t="shared" si="284"/>
        <v>10.199999999999999</v>
      </c>
    </row>
    <row r="5013" spans="2:12" ht="15.75" x14ac:dyDescent="0.25">
      <c r="B5013" s="893" t="e">
        <v>#N/A</v>
      </c>
      <c r="C5013" s="892" t="s">
        <v>1594</v>
      </c>
      <c r="D5013" s="891">
        <v>43577</v>
      </c>
      <c r="E5013" s="890">
        <v>14.76</v>
      </c>
      <c r="F5013" s="889"/>
      <c r="G5013" s="888">
        <v>5</v>
      </c>
      <c r="H5013" s="887">
        <f t="shared" si="282"/>
        <v>2</v>
      </c>
      <c r="I5013" s="887">
        <v>-3</v>
      </c>
      <c r="J5013" s="771">
        <f t="shared" si="283"/>
        <v>7.96</v>
      </c>
      <c r="K5013" s="887">
        <v>4.96</v>
      </c>
      <c r="L5013" s="772">
        <f t="shared" si="284"/>
        <v>9.8000000000000007</v>
      </c>
    </row>
    <row r="5014" spans="2:12" ht="15.75" x14ac:dyDescent="0.25">
      <c r="B5014" s="893" t="e">
        <v>#N/A</v>
      </c>
      <c r="C5014" s="892" t="s">
        <v>1595</v>
      </c>
      <c r="D5014" s="891">
        <v>43684</v>
      </c>
      <c r="E5014" s="890">
        <v>23.48</v>
      </c>
      <c r="F5014" s="889"/>
      <c r="G5014" s="888">
        <v>5</v>
      </c>
      <c r="H5014" s="887">
        <f t="shared" si="282"/>
        <v>2</v>
      </c>
      <c r="I5014" s="887">
        <v>-4.68</v>
      </c>
      <c r="J5014" s="771">
        <f t="shared" si="283"/>
        <v>10.53</v>
      </c>
      <c r="K5014" s="887">
        <v>5.85</v>
      </c>
      <c r="L5014" s="772">
        <f t="shared" si="284"/>
        <v>17.630000000000003</v>
      </c>
    </row>
    <row r="5015" spans="2:12" ht="15.75" x14ac:dyDescent="0.25">
      <c r="B5015" s="893" t="e">
        <v>#N/A</v>
      </c>
      <c r="C5015" s="892" t="s">
        <v>1596</v>
      </c>
      <c r="D5015" s="891">
        <v>43684</v>
      </c>
      <c r="E5015" s="890">
        <v>23.17</v>
      </c>
      <c r="F5015" s="889"/>
      <c r="G5015" s="888">
        <v>5</v>
      </c>
      <c r="H5015" s="887">
        <f t="shared" si="282"/>
        <v>2</v>
      </c>
      <c r="I5015" s="887">
        <v>-4.5600000000000005</v>
      </c>
      <c r="J5015" s="771">
        <f t="shared" si="283"/>
        <v>10.4</v>
      </c>
      <c r="K5015" s="887">
        <v>5.84</v>
      </c>
      <c r="L5015" s="772">
        <f t="shared" si="284"/>
        <v>17.330000000000002</v>
      </c>
    </row>
    <row r="5016" spans="2:12" ht="15.75" x14ac:dyDescent="0.25">
      <c r="B5016" s="893" t="e">
        <v>#N/A</v>
      </c>
      <c r="C5016" s="892" t="s">
        <v>1597</v>
      </c>
      <c r="D5016" s="891">
        <v>43647</v>
      </c>
      <c r="E5016" s="890">
        <v>10.63</v>
      </c>
      <c r="F5016" s="889"/>
      <c r="G5016" s="888">
        <v>5</v>
      </c>
      <c r="H5016" s="887">
        <f t="shared" si="282"/>
        <v>2</v>
      </c>
      <c r="I5016" s="887">
        <v>-2.16</v>
      </c>
      <c r="J5016" s="771">
        <f t="shared" si="283"/>
        <v>4.68</v>
      </c>
      <c r="K5016" s="887">
        <v>2.52</v>
      </c>
      <c r="L5016" s="772">
        <f t="shared" si="284"/>
        <v>8.1100000000000012</v>
      </c>
    </row>
    <row r="5017" spans="2:12" ht="15.75" x14ac:dyDescent="0.25">
      <c r="B5017" s="893" t="e">
        <v>#N/A</v>
      </c>
      <c r="C5017" s="892" t="s">
        <v>1598</v>
      </c>
      <c r="D5017" s="891">
        <v>43791</v>
      </c>
      <c r="E5017" s="890">
        <v>9.14</v>
      </c>
      <c r="F5017" s="889"/>
      <c r="G5017" s="888">
        <v>5</v>
      </c>
      <c r="H5017" s="887">
        <f t="shared" si="282"/>
        <v>2</v>
      </c>
      <c r="I5017" s="887">
        <v>-1.7999999999999998</v>
      </c>
      <c r="J5017" s="771">
        <f t="shared" si="283"/>
        <v>3.5999999999999996</v>
      </c>
      <c r="K5017" s="887">
        <v>1.8</v>
      </c>
      <c r="L5017" s="772">
        <f t="shared" si="284"/>
        <v>7.3400000000000007</v>
      </c>
    </row>
    <row r="5018" spans="2:12" ht="15.75" x14ac:dyDescent="0.25">
      <c r="B5018" s="893" t="e">
        <v>#N/A</v>
      </c>
      <c r="C5018" s="892" t="s">
        <v>1595</v>
      </c>
      <c r="D5018" s="891">
        <v>43684</v>
      </c>
      <c r="E5018" s="890">
        <v>3.89</v>
      </c>
      <c r="F5018" s="889"/>
      <c r="G5018" s="888">
        <v>5</v>
      </c>
      <c r="H5018" s="887">
        <f t="shared" si="282"/>
        <v>2</v>
      </c>
      <c r="I5018" s="887">
        <v>-0.84000000000000008</v>
      </c>
      <c r="J5018" s="771">
        <f t="shared" si="283"/>
        <v>1.55</v>
      </c>
      <c r="K5018" s="887">
        <v>0.71</v>
      </c>
      <c r="L5018" s="772">
        <f t="shared" si="284"/>
        <v>3.18</v>
      </c>
    </row>
    <row r="5019" spans="2:12" ht="15.75" x14ac:dyDescent="0.25">
      <c r="B5019" s="893" t="e">
        <v>#N/A</v>
      </c>
      <c r="C5019" s="892" t="s">
        <v>1596</v>
      </c>
      <c r="D5019" s="891">
        <v>43684</v>
      </c>
      <c r="E5019" s="890">
        <v>6.81</v>
      </c>
      <c r="F5019" s="889"/>
      <c r="G5019" s="888">
        <v>5</v>
      </c>
      <c r="H5019" s="887">
        <f t="shared" si="282"/>
        <v>2</v>
      </c>
      <c r="I5019" s="887">
        <v>-1.32</v>
      </c>
      <c r="J5019" s="771">
        <f t="shared" si="283"/>
        <v>2.5300000000000002</v>
      </c>
      <c r="K5019" s="887">
        <v>1.21</v>
      </c>
      <c r="L5019" s="772">
        <f t="shared" si="284"/>
        <v>5.6</v>
      </c>
    </row>
    <row r="5020" spans="2:12" ht="15.75" x14ac:dyDescent="0.25">
      <c r="B5020" s="893" t="e">
        <v>#N/A</v>
      </c>
      <c r="C5020" s="892" t="s">
        <v>1598</v>
      </c>
      <c r="D5020" s="891">
        <v>43791</v>
      </c>
      <c r="E5020" s="890">
        <v>1.49</v>
      </c>
      <c r="F5020" s="889"/>
      <c r="G5020" s="888">
        <v>5</v>
      </c>
      <c r="H5020" s="887">
        <f t="shared" si="282"/>
        <v>2</v>
      </c>
      <c r="I5020" s="887">
        <v>-0.36</v>
      </c>
      <c r="J5020" s="771">
        <f t="shared" si="283"/>
        <v>0.57999999999999996</v>
      </c>
      <c r="K5020" s="887">
        <v>0.22</v>
      </c>
      <c r="L5020" s="772">
        <f t="shared" si="284"/>
        <v>1.27</v>
      </c>
    </row>
    <row r="5021" spans="2:12" ht="15.75" x14ac:dyDescent="0.25">
      <c r="B5021" s="893" t="e">
        <v>#N/A</v>
      </c>
      <c r="C5021" s="892" t="s">
        <v>1599</v>
      </c>
      <c r="D5021" s="891">
        <v>43980</v>
      </c>
      <c r="E5021" s="890">
        <v>4.63</v>
      </c>
      <c r="F5021" s="889"/>
      <c r="G5021" s="888">
        <v>5</v>
      </c>
      <c r="H5021" s="887">
        <f t="shared" si="282"/>
        <v>1</v>
      </c>
      <c r="I5021" s="887">
        <v>-0.96</v>
      </c>
      <c r="J5021" s="771">
        <f t="shared" si="283"/>
        <v>1.44</v>
      </c>
      <c r="K5021" s="887">
        <v>0.48</v>
      </c>
      <c r="L5021" s="772">
        <f t="shared" si="284"/>
        <v>4.1500000000000004</v>
      </c>
    </row>
    <row r="5022" spans="2:12" ht="15.75" x14ac:dyDescent="0.25">
      <c r="B5022" s="893" t="e">
        <v>#N/A</v>
      </c>
      <c r="C5022" s="892" t="s">
        <v>1600</v>
      </c>
      <c r="D5022" s="891">
        <v>43980</v>
      </c>
      <c r="E5022" s="890">
        <v>16.989999999999998</v>
      </c>
      <c r="F5022" s="889"/>
      <c r="G5022" s="888">
        <v>5</v>
      </c>
      <c r="H5022" s="887">
        <f t="shared" si="282"/>
        <v>1</v>
      </c>
      <c r="I5022" s="887">
        <v>-3.3600000000000003</v>
      </c>
      <c r="J5022" s="771">
        <f t="shared" si="283"/>
        <v>5.04</v>
      </c>
      <c r="K5022" s="887">
        <v>1.68</v>
      </c>
      <c r="L5022" s="772">
        <f t="shared" si="284"/>
        <v>15.309999999999999</v>
      </c>
    </row>
    <row r="5023" spans="2:12" ht="15.75" x14ac:dyDescent="0.25">
      <c r="B5023" s="893" t="e">
        <v>#N/A</v>
      </c>
      <c r="C5023" s="892" t="s">
        <v>1601</v>
      </c>
      <c r="D5023" s="891">
        <v>43980</v>
      </c>
      <c r="E5023" s="890">
        <v>14.67</v>
      </c>
      <c r="F5023" s="889"/>
      <c r="G5023" s="888">
        <v>5</v>
      </c>
      <c r="H5023" s="887">
        <f t="shared" si="282"/>
        <v>1</v>
      </c>
      <c r="I5023" s="887">
        <v>-2.88</v>
      </c>
      <c r="J5023" s="771">
        <f t="shared" si="283"/>
        <v>4.32</v>
      </c>
      <c r="K5023" s="887">
        <v>1.44</v>
      </c>
      <c r="L5023" s="772">
        <f t="shared" si="284"/>
        <v>13.23</v>
      </c>
    </row>
    <row r="5024" spans="2:12" ht="15.75" x14ac:dyDescent="0.25">
      <c r="B5024" s="893" t="e">
        <v>#N/A</v>
      </c>
      <c r="C5024" s="892" t="s">
        <v>1602</v>
      </c>
      <c r="D5024" s="891">
        <v>43980</v>
      </c>
      <c r="E5024" s="890">
        <v>17.39</v>
      </c>
      <c r="F5024" s="889"/>
      <c r="G5024" s="888">
        <v>5</v>
      </c>
      <c r="H5024" s="887">
        <f t="shared" si="282"/>
        <v>1</v>
      </c>
      <c r="I5024" s="887">
        <v>-3.4799999999999995</v>
      </c>
      <c r="J5024" s="771">
        <f t="shared" si="283"/>
        <v>5.22</v>
      </c>
      <c r="K5024" s="887">
        <v>1.74</v>
      </c>
      <c r="L5024" s="772">
        <f t="shared" si="284"/>
        <v>15.65</v>
      </c>
    </row>
    <row r="5025" spans="2:12" ht="15.75" x14ac:dyDescent="0.25">
      <c r="B5025" s="893" t="e">
        <v>#N/A</v>
      </c>
      <c r="C5025" s="892" t="s">
        <v>1603</v>
      </c>
      <c r="D5025" s="891">
        <v>43980</v>
      </c>
      <c r="E5025" s="890">
        <v>4.63</v>
      </c>
      <c r="F5025" s="889"/>
      <c r="G5025" s="888">
        <v>5</v>
      </c>
      <c r="H5025" s="887">
        <f t="shared" si="282"/>
        <v>1</v>
      </c>
      <c r="I5025" s="887">
        <v>-0.96</v>
      </c>
      <c r="J5025" s="771">
        <f t="shared" si="283"/>
        <v>1.44</v>
      </c>
      <c r="K5025" s="887">
        <v>0.48</v>
      </c>
      <c r="L5025" s="772">
        <f t="shared" si="284"/>
        <v>4.1500000000000004</v>
      </c>
    </row>
    <row r="5026" spans="2:12" ht="15.75" x14ac:dyDescent="0.25">
      <c r="B5026" s="893" t="e">
        <v>#N/A</v>
      </c>
      <c r="C5026" s="892" t="s">
        <v>1604</v>
      </c>
      <c r="D5026" s="891">
        <v>43980</v>
      </c>
      <c r="E5026" s="890">
        <v>4.63</v>
      </c>
      <c r="F5026" s="889"/>
      <c r="G5026" s="888">
        <v>5</v>
      </c>
      <c r="H5026" s="887">
        <f t="shared" si="282"/>
        <v>1</v>
      </c>
      <c r="I5026" s="887">
        <v>-0.96</v>
      </c>
      <c r="J5026" s="771">
        <f t="shared" si="283"/>
        <v>1.3599999999999999</v>
      </c>
      <c r="K5026" s="887">
        <v>0.4</v>
      </c>
      <c r="L5026" s="772">
        <f t="shared" si="284"/>
        <v>4.2299999999999995</v>
      </c>
    </row>
    <row r="5027" spans="2:12" ht="15.75" x14ac:dyDescent="0.25">
      <c r="B5027" s="893" t="s">
        <v>311</v>
      </c>
      <c r="C5027" s="892" t="s">
        <v>612</v>
      </c>
      <c r="D5027" s="891">
        <v>39447</v>
      </c>
      <c r="E5027" s="890">
        <v>8590</v>
      </c>
      <c r="F5027" s="889"/>
      <c r="G5027" s="888">
        <v>6</v>
      </c>
      <c r="H5027" s="887">
        <f t="shared" si="282"/>
        <v>6</v>
      </c>
      <c r="I5027" s="887">
        <v>0</v>
      </c>
      <c r="J5027" s="771">
        <f t="shared" si="283"/>
        <v>7731</v>
      </c>
      <c r="K5027" s="887">
        <v>7731</v>
      </c>
      <c r="L5027" s="772">
        <f t="shared" si="284"/>
        <v>859</v>
      </c>
    </row>
    <row r="5028" spans="2:12" ht="15.75" x14ac:dyDescent="0.25">
      <c r="B5028" s="893" t="s">
        <v>311</v>
      </c>
      <c r="C5028" s="892" t="s">
        <v>1606</v>
      </c>
      <c r="D5028" s="891">
        <v>42247</v>
      </c>
      <c r="E5028" s="890">
        <v>13757.62</v>
      </c>
      <c r="F5028" s="889"/>
      <c r="G5028" s="888">
        <v>6</v>
      </c>
      <c r="H5028" s="887">
        <f t="shared" si="282"/>
        <v>6</v>
      </c>
      <c r="I5028" s="887">
        <v>-2063.64</v>
      </c>
      <c r="J5028" s="771">
        <f t="shared" si="283"/>
        <v>13069.72</v>
      </c>
      <c r="K5028" s="887">
        <v>11006.08</v>
      </c>
      <c r="L5028" s="772">
        <f t="shared" si="284"/>
        <v>2751.5400000000009</v>
      </c>
    </row>
    <row r="5029" spans="2:12" ht="15.75" x14ac:dyDescent="0.25">
      <c r="B5029" s="893" t="s">
        <v>310</v>
      </c>
      <c r="C5029" s="892" t="s">
        <v>624</v>
      </c>
      <c r="D5029" s="891">
        <v>30316</v>
      </c>
      <c r="E5029" s="890">
        <v>700</v>
      </c>
      <c r="F5029" s="889"/>
      <c r="G5029" s="888">
        <v>101312682.58333333</v>
      </c>
      <c r="H5029" s="887">
        <f t="shared" si="282"/>
        <v>39</v>
      </c>
      <c r="I5029" s="887">
        <v>0</v>
      </c>
      <c r="J5029" s="771">
        <f t="shared" si="283"/>
        <v>0</v>
      </c>
      <c r="K5029" s="887">
        <v>0</v>
      </c>
      <c r="L5029" s="772">
        <f t="shared" si="284"/>
        <v>700</v>
      </c>
    </row>
    <row r="5030" spans="2:12" ht="15.75" x14ac:dyDescent="0.25">
      <c r="B5030" s="893" t="s">
        <v>310</v>
      </c>
      <c r="C5030" s="892" t="s">
        <v>624</v>
      </c>
      <c r="D5030" s="891">
        <v>30316</v>
      </c>
      <c r="E5030" s="890">
        <v>200</v>
      </c>
      <c r="F5030" s="889"/>
      <c r="G5030" s="888">
        <v>101312682.58333333</v>
      </c>
      <c r="H5030" s="887">
        <f t="shared" si="282"/>
        <v>39</v>
      </c>
      <c r="I5030" s="887">
        <v>0</v>
      </c>
      <c r="J5030" s="771">
        <f t="shared" si="283"/>
        <v>0</v>
      </c>
      <c r="K5030" s="887">
        <v>0</v>
      </c>
      <c r="L5030" s="772">
        <f t="shared" si="284"/>
        <v>200</v>
      </c>
    </row>
    <row r="5031" spans="2:12" ht="15.75" x14ac:dyDescent="0.25">
      <c r="B5031" s="893" t="s">
        <v>310</v>
      </c>
      <c r="C5031" s="892" t="s">
        <v>624</v>
      </c>
      <c r="D5031" s="891">
        <v>30316</v>
      </c>
      <c r="E5031" s="890">
        <v>200</v>
      </c>
      <c r="F5031" s="889"/>
      <c r="G5031" s="888">
        <v>101312682.58333333</v>
      </c>
      <c r="H5031" s="887">
        <f t="shared" si="282"/>
        <v>39</v>
      </c>
      <c r="I5031" s="887">
        <v>0</v>
      </c>
      <c r="J5031" s="771">
        <f t="shared" si="283"/>
        <v>0</v>
      </c>
      <c r="K5031" s="887">
        <v>0</v>
      </c>
      <c r="L5031" s="772">
        <f t="shared" si="284"/>
        <v>200</v>
      </c>
    </row>
    <row r="5032" spans="2:12" ht="15.75" x14ac:dyDescent="0.25">
      <c r="B5032" s="893" t="s">
        <v>310</v>
      </c>
      <c r="C5032" s="892" t="s">
        <v>624</v>
      </c>
      <c r="D5032" s="891">
        <v>30316</v>
      </c>
      <c r="E5032" s="890">
        <v>200</v>
      </c>
      <c r="F5032" s="889"/>
      <c r="G5032" s="888">
        <v>101312682.58333333</v>
      </c>
      <c r="H5032" s="887">
        <f t="shared" si="282"/>
        <v>39</v>
      </c>
      <c r="I5032" s="887">
        <v>0</v>
      </c>
      <c r="J5032" s="771">
        <f t="shared" si="283"/>
        <v>0</v>
      </c>
      <c r="K5032" s="887">
        <v>0</v>
      </c>
      <c r="L5032" s="772">
        <f t="shared" si="284"/>
        <v>200</v>
      </c>
    </row>
    <row r="5033" spans="2:12" ht="15.75" x14ac:dyDescent="0.25">
      <c r="B5033" s="893" t="s">
        <v>310</v>
      </c>
      <c r="C5033" s="892" t="s">
        <v>624</v>
      </c>
      <c r="D5033" s="891">
        <v>30316</v>
      </c>
      <c r="E5033" s="890">
        <v>200</v>
      </c>
      <c r="F5033" s="889"/>
      <c r="G5033" s="888">
        <v>101312682.58333333</v>
      </c>
      <c r="H5033" s="887">
        <f t="shared" si="282"/>
        <v>39</v>
      </c>
      <c r="I5033" s="887">
        <v>0</v>
      </c>
      <c r="J5033" s="771">
        <f t="shared" si="283"/>
        <v>0</v>
      </c>
      <c r="K5033" s="887">
        <v>0</v>
      </c>
      <c r="L5033" s="772">
        <f t="shared" si="284"/>
        <v>200</v>
      </c>
    </row>
    <row r="5034" spans="2:12" ht="15.75" x14ac:dyDescent="0.25">
      <c r="B5034" s="893" t="s">
        <v>310</v>
      </c>
      <c r="C5034" s="892" t="s">
        <v>624</v>
      </c>
      <c r="D5034" s="891">
        <v>30316</v>
      </c>
      <c r="E5034" s="890">
        <v>400</v>
      </c>
      <c r="F5034" s="889"/>
      <c r="G5034" s="888">
        <v>101312682.58333333</v>
      </c>
      <c r="H5034" s="887">
        <f t="shared" si="282"/>
        <v>39</v>
      </c>
      <c r="I5034" s="887">
        <v>0</v>
      </c>
      <c r="J5034" s="771">
        <f t="shared" si="283"/>
        <v>0</v>
      </c>
      <c r="K5034" s="887">
        <v>0</v>
      </c>
      <c r="L5034" s="772">
        <f t="shared" si="284"/>
        <v>400</v>
      </c>
    </row>
    <row r="5035" spans="2:12" ht="15.75" x14ac:dyDescent="0.25">
      <c r="B5035" s="893" t="s">
        <v>310</v>
      </c>
      <c r="C5035" s="892" t="s">
        <v>624</v>
      </c>
      <c r="D5035" s="891">
        <v>30681</v>
      </c>
      <c r="E5035" s="890">
        <v>210</v>
      </c>
      <c r="F5035" s="889"/>
      <c r="G5035" s="888">
        <v>101312682.58333333</v>
      </c>
      <c r="H5035" s="887">
        <f t="shared" si="282"/>
        <v>38</v>
      </c>
      <c r="I5035" s="887">
        <v>0</v>
      </c>
      <c r="J5035" s="771">
        <f t="shared" si="283"/>
        <v>0</v>
      </c>
      <c r="K5035" s="887">
        <v>0</v>
      </c>
      <c r="L5035" s="772">
        <f t="shared" si="284"/>
        <v>210</v>
      </c>
    </row>
    <row r="5036" spans="2:12" ht="15.75" x14ac:dyDescent="0.25">
      <c r="B5036" s="893" t="s">
        <v>310</v>
      </c>
      <c r="C5036" s="892" t="s">
        <v>624</v>
      </c>
      <c r="D5036" s="891">
        <v>31777</v>
      </c>
      <c r="E5036" s="890">
        <v>200</v>
      </c>
      <c r="F5036" s="889"/>
      <c r="G5036" s="888">
        <v>101312682.58333333</v>
      </c>
      <c r="H5036" s="887">
        <f t="shared" si="282"/>
        <v>35</v>
      </c>
      <c r="I5036" s="887">
        <v>0</v>
      </c>
      <c r="J5036" s="771">
        <f t="shared" si="283"/>
        <v>0</v>
      </c>
      <c r="K5036" s="887">
        <v>0</v>
      </c>
      <c r="L5036" s="772">
        <f t="shared" si="284"/>
        <v>200</v>
      </c>
    </row>
    <row r="5037" spans="2:12" ht="15.75" x14ac:dyDescent="0.25">
      <c r="B5037" s="893" t="s">
        <v>310</v>
      </c>
      <c r="C5037" s="892" t="s">
        <v>624</v>
      </c>
      <c r="D5037" s="891">
        <v>32142</v>
      </c>
      <c r="E5037" s="890">
        <v>200</v>
      </c>
      <c r="F5037" s="889"/>
      <c r="G5037" s="888">
        <v>101312682.58333333</v>
      </c>
      <c r="H5037" s="887">
        <f t="shared" si="282"/>
        <v>34</v>
      </c>
      <c r="I5037" s="887">
        <v>0</v>
      </c>
      <c r="J5037" s="771">
        <f t="shared" si="283"/>
        <v>0</v>
      </c>
      <c r="K5037" s="887">
        <v>0</v>
      </c>
      <c r="L5037" s="772">
        <f t="shared" si="284"/>
        <v>200</v>
      </c>
    </row>
    <row r="5038" spans="2:12" ht="15.75" x14ac:dyDescent="0.25">
      <c r="B5038" s="893" t="s">
        <v>310</v>
      </c>
      <c r="C5038" s="892" t="s">
        <v>624</v>
      </c>
      <c r="D5038" s="891">
        <v>34699</v>
      </c>
      <c r="E5038" s="890">
        <v>125</v>
      </c>
      <c r="F5038" s="889"/>
      <c r="G5038" s="888">
        <v>101312682.58333333</v>
      </c>
      <c r="H5038" s="887">
        <f t="shared" si="282"/>
        <v>27</v>
      </c>
      <c r="I5038" s="887">
        <v>0</v>
      </c>
      <c r="J5038" s="771">
        <f t="shared" si="283"/>
        <v>0</v>
      </c>
      <c r="K5038" s="887">
        <v>0</v>
      </c>
      <c r="L5038" s="772">
        <f t="shared" si="284"/>
        <v>125</v>
      </c>
    </row>
    <row r="5039" spans="2:12" ht="15.75" x14ac:dyDescent="0.25">
      <c r="B5039" s="893" t="s">
        <v>310</v>
      </c>
      <c r="C5039" s="892" t="s">
        <v>624</v>
      </c>
      <c r="D5039" s="891">
        <v>36160</v>
      </c>
      <c r="E5039" s="890">
        <v>3475.38</v>
      </c>
      <c r="F5039" s="889"/>
      <c r="G5039" s="888">
        <v>101312682.58333333</v>
      </c>
      <c r="H5039" s="887">
        <f t="shared" si="282"/>
        <v>23</v>
      </c>
      <c r="I5039" s="887">
        <v>0</v>
      </c>
      <c r="J5039" s="771">
        <f t="shared" si="283"/>
        <v>0</v>
      </c>
      <c r="K5039" s="887">
        <v>0</v>
      </c>
      <c r="L5039" s="772">
        <f t="shared" si="284"/>
        <v>3475.38</v>
      </c>
    </row>
    <row r="5040" spans="2:12" ht="15.75" x14ac:dyDescent="0.25">
      <c r="B5040" s="893" t="s">
        <v>310</v>
      </c>
      <c r="C5040" s="892" t="s">
        <v>624</v>
      </c>
      <c r="D5040" s="891">
        <v>36160</v>
      </c>
      <c r="E5040" s="890">
        <v>7000</v>
      </c>
      <c r="F5040" s="889"/>
      <c r="G5040" s="888">
        <v>101312682.58333333</v>
      </c>
      <c r="H5040" s="887">
        <f t="shared" si="282"/>
        <v>23</v>
      </c>
      <c r="I5040" s="887">
        <v>0</v>
      </c>
      <c r="J5040" s="771">
        <f t="shared" si="283"/>
        <v>0</v>
      </c>
      <c r="K5040" s="887">
        <v>0</v>
      </c>
      <c r="L5040" s="772">
        <f t="shared" si="284"/>
        <v>7000</v>
      </c>
    </row>
    <row r="5041" spans="2:12" ht="15.75" x14ac:dyDescent="0.25">
      <c r="B5041" s="893" t="s">
        <v>310</v>
      </c>
      <c r="C5041" s="892" t="s">
        <v>624</v>
      </c>
      <c r="D5041" s="891">
        <v>36160</v>
      </c>
      <c r="E5041" s="890">
        <v>560.09</v>
      </c>
      <c r="F5041" s="889"/>
      <c r="G5041" s="888">
        <v>101312682.58333333</v>
      </c>
      <c r="H5041" s="887">
        <f t="shared" si="282"/>
        <v>23</v>
      </c>
      <c r="I5041" s="887">
        <v>0</v>
      </c>
      <c r="J5041" s="771">
        <f t="shared" si="283"/>
        <v>0</v>
      </c>
      <c r="K5041" s="887">
        <v>0</v>
      </c>
      <c r="L5041" s="772">
        <f t="shared" si="284"/>
        <v>560.09</v>
      </c>
    </row>
    <row r="5042" spans="2:12" ht="15.75" x14ac:dyDescent="0.25">
      <c r="B5042" s="893" t="s">
        <v>310</v>
      </c>
      <c r="C5042" s="892" t="s">
        <v>624</v>
      </c>
      <c r="D5042" s="891">
        <v>36525</v>
      </c>
      <c r="E5042" s="890">
        <v>12200</v>
      </c>
      <c r="F5042" s="889"/>
      <c r="G5042" s="888">
        <v>101312682.58333333</v>
      </c>
      <c r="H5042" s="887">
        <f t="shared" si="282"/>
        <v>22</v>
      </c>
      <c r="I5042" s="887">
        <v>0</v>
      </c>
      <c r="J5042" s="771">
        <f t="shared" si="283"/>
        <v>0</v>
      </c>
      <c r="K5042" s="887">
        <v>0</v>
      </c>
      <c r="L5042" s="772">
        <f t="shared" si="284"/>
        <v>12200</v>
      </c>
    </row>
    <row r="5043" spans="2:12" ht="15.75" x14ac:dyDescent="0.25">
      <c r="B5043" s="893" t="s">
        <v>310</v>
      </c>
      <c r="C5043" s="892" t="s">
        <v>624</v>
      </c>
      <c r="D5043" s="891">
        <v>36525</v>
      </c>
      <c r="E5043" s="890">
        <v>670</v>
      </c>
      <c r="F5043" s="889"/>
      <c r="G5043" s="888">
        <v>101312682.58333333</v>
      </c>
      <c r="H5043" s="887">
        <f t="shared" si="282"/>
        <v>22</v>
      </c>
      <c r="I5043" s="887">
        <v>0</v>
      </c>
      <c r="J5043" s="771">
        <f t="shared" si="283"/>
        <v>0</v>
      </c>
      <c r="K5043" s="887">
        <v>0</v>
      </c>
      <c r="L5043" s="772">
        <f t="shared" si="284"/>
        <v>670</v>
      </c>
    </row>
    <row r="5044" spans="2:12" ht="15.75" x14ac:dyDescent="0.25">
      <c r="B5044" s="893" t="s">
        <v>310</v>
      </c>
      <c r="C5044" s="892" t="s">
        <v>624</v>
      </c>
      <c r="D5044" s="891">
        <v>37621</v>
      </c>
      <c r="E5044" s="890">
        <v>3867.64</v>
      </c>
      <c r="F5044" s="889"/>
      <c r="G5044" s="888">
        <v>101312682.58333333</v>
      </c>
      <c r="H5044" s="887">
        <f t="shared" si="282"/>
        <v>19</v>
      </c>
      <c r="I5044" s="887">
        <v>0</v>
      </c>
      <c r="J5044" s="771">
        <f t="shared" si="283"/>
        <v>0</v>
      </c>
      <c r="K5044" s="887">
        <v>0</v>
      </c>
      <c r="L5044" s="772">
        <f t="shared" si="284"/>
        <v>3867.64</v>
      </c>
    </row>
    <row r="5045" spans="2:12" ht="15.75" x14ac:dyDescent="0.25">
      <c r="B5045" s="893" t="s">
        <v>310</v>
      </c>
      <c r="C5045" s="892" t="s">
        <v>624</v>
      </c>
      <c r="D5045" s="891">
        <v>37621</v>
      </c>
      <c r="E5045" s="890">
        <v>610.63</v>
      </c>
      <c r="F5045" s="889"/>
      <c r="G5045" s="888">
        <v>101312682.58333333</v>
      </c>
      <c r="H5045" s="887">
        <f t="shared" si="282"/>
        <v>19</v>
      </c>
      <c r="I5045" s="887">
        <v>0</v>
      </c>
      <c r="J5045" s="771">
        <f t="shared" si="283"/>
        <v>0</v>
      </c>
      <c r="K5045" s="887">
        <v>0</v>
      </c>
      <c r="L5045" s="772">
        <f t="shared" si="284"/>
        <v>610.63</v>
      </c>
    </row>
    <row r="5046" spans="2:12" ht="15.75" x14ac:dyDescent="0.25">
      <c r="B5046" s="893" t="s">
        <v>310</v>
      </c>
      <c r="C5046" s="892" t="s">
        <v>624</v>
      </c>
      <c r="D5046" s="891">
        <v>37621</v>
      </c>
      <c r="E5046" s="890">
        <v>610.62</v>
      </c>
      <c r="F5046" s="889"/>
      <c r="G5046" s="888">
        <v>101312682.58333333</v>
      </c>
      <c r="H5046" s="887">
        <f t="shared" si="282"/>
        <v>19</v>
      </c>
      <c r="I5046" s="887">
        <v>0</v>
      </c>
      <c r="J5046" s="771">
        <f t="shared" si="283"/>
        <v>0</v>
      </c>
      <c r="K5046" s="887">
        <v>0</v>
      </c>
      <c r="L5046" s="772">
        <f t="shared" si="284"/>
        <v>610.62</v>
      </c>
    </row>
    <row r="5047" spans="2:12" ht="15.75" x14ac:dyDescent="0.25">
      <c r="B5047" s="893" t="s">
        <v>310</v>
      </c>
      <c r="C5047" s="892" t="s">
        <v>624</v>
      </c>
      <c r="D5047" s="891">
        <v>37621</v>
      </c>
      <c r="E5047" s="890">
        <v>140</v>
      </c>
      <c r="F5047" s="889"/>
      <c r="G5047" s="888">
        <v>101312682.58333333</v>
      </c>
      <c r="H5047" s="887">
        <f t="shared" si="282"/>
        <v>19</v>
      </c>
      <c r="I5047" s="887">
        <v>0</v>
      </c>
      <c r="J5047" s="771">
        <f t="shared" si="283"/>
        <v>0</v>
      </c>
      <c r="K5047" s="887">
        <v>0</v>
      </c>
      <c r="L5047" s="772">
        <f t="shared" si="284"/>
        <v>140</v>
      </c>
    </row>
    <row r="5048" spans="2:12" ht="15.75" x14ac:dyDescent="0.25">
      <c r="B5048" s="893" t="s">
        <v>310</v>
      </c>
      <c r="C5048" s="892" t="s">
        <v>624</v>
      </c>
      <c r="D5048" s="891">
        <v>37621</v>
      </c>
      <c r="E5048" s="890">
        <v>4463.12</v>
      </c>
      <c r="F5048" s="889"/>
      <c r="G5048" s="888">
        <v>101312682.58333333</v>
      </c>
      <c r="H5048" s="887">
        <f t="shared" si="282"/>
        <v>19</v>
      </c>
      <c r="I5048" s="887">
        <v>0</v>
      </c>
      <c r="J5048" s="771">
        <f t="shared" si="283"/>
        <v>0</v>
      </c>
      <c r="K5048" s="887">
        <v>0</v>
      </c>
      <c r="L5048" s="772">
        <f t="shared" si="284"/>
        <v>4463.12</v>
      </c>
    </row>
    <row r="5049" spans="2:12" ht="15.75" x14ac:dyDescent="0.25">
      <c r="B5049" s="893" t="s">
        <v>310</v>
      </c>
      <c r="C5049" s="892" t="s">
        <v>624</v>
      </c>
      <c r="D5049" s="891">
        <v>37986</v>
      </c>
      <c r="E5049" s="890">
        <v>30616.67</v>
      </c>
      <c r="F5049" s="889"/>
      <c r="G5049" s="888">
        <v>101312682.58333333</v>
      </c>
      <c r="H5049" s="887">
        <f t="shared" si="282"/>
        <v>18</v>
      </c>
      <c r="I5049" s="887">
        <v>0</v>
      </c>
      <c r="J5049" s="771">
        <f t="shared" si="283"/>
        <v>0</v>
      </c>
      <c r="K5049" s="887">
        <v>0</v>
      </c>
      <c r="L5049" s="772">
        <f t="shared" si="284"/>
        <v>30616.67</v>
      </c>
    </row>
    <row r="5050" spans="2:12" ht="15.75" x14ac:dyDescent="0.25">
      <c r="B5050" s="893" t="s">
        <v>310</v>
      </c>
      <c r="C5050" s="892" t="s">
        <v>624</v>
      </c>
      <c r="D5050" s="891">
        <v>39082</v>
      </c>
      <c r="E5050" s="890">
        <v>1407.57</v>
      </c>
      <c r="F5050" s="889"/>
      <c r="G5050" s="888">
        <v>101312682.58333333</v>
      </c>
      <c r="H5050" s="887">
        <f t="shared" si="282"/>
        <v>15</v>
      </c>
      <c r="I5050" s="887">
        <v>0</v>
      </c>
      <c r="J5050" s="771">
        <f t="shared" si="283"/>
        <v>0</v>
      </c>
      <c r="K5050" s="887">
        <v>0</v>
      </c>
      <c r="L5050" s="772">
        <f t="shared" si="284"/>
        <v>1407.57</v>
      </c>
    </row>
    <row r="5051" spans="2:12" ht="15.75" x14ac:dyDescent="0.25">
      <c r="B5051" s="893" t="s">
        <v>310</v>
      </c>
      <c r="C5051" s="892" t="s">
        <v>624</v>
      </c>
      <c r="D5051" s="891">
        <v>39478</v>
      </c>
      <c r="E5051" s="890">
        <v>43500</v>
      </c>
      <c r="F5051" s="889"/>
      <c r="G5051" s="888">
        <v>101312682.58333333</v>
      </c>
      <c r="H5051" s="887">
        <f t="shared" si="282"/>
        <v>13</v>
      </c>
      <c r="I5051" s="887">
        <v>0</v>
      </c>
      <c r="J5051" s="771">
        <f t="shared" si="283"/>
        <v>0</v>
      </c>
      <c r="K5051" s="887">
        <v>0</v>
      </c>
      <c r="L5051" s="772">
        <f t="shared" si="284"/>
        <v>43500</v>
      </c>
    </row>
    <row r="5052" spans="2:12" ht="15.75" x14ac:dyDescent="0.25">
      <c r="B5052" s="893" t="s">
        <v>310</v>
      </c>
      <c r="C5052" s="892" t="s">
        <v>624</v>
      </c>
      <c r="D5052" s="891">
        <v>36891</v>
      </c>
      <c r="E5052" s="890">
        <v>5641.1</v>
      </c>
      <c r="F5052" s="889"/>
      <c r="G5052" s="888">
        <v>101312682.58333333</v>
      </c>
      <c r="H5052" s="887">
        <f t="shared" si="282"/>
        <v>21</v>
      </c>
      <c r="I5052" s="887">
        <v>0</v>
      </c>
      <c r="J5052" s="771">
        <f t="shared" si="283"/>
        <v>0</v>
      </c>
      <c r="K5052" s="887">
        <v>0</v>
      </c>
      <c r="L5052" s="772">
        <f t="shared" si="284"/>
        <v>5641.1</v>
      </c>
    </row>
    <row r="5053" spans="2:12" ht="15.75" x14ac:dyDescent="0.25">
      <c r="B5053" s="893" t="s">
        <v>310</v>
      </c>
      <c r="C5053" s="892" t="s">
        <v>626</v>
      </c>
      <c r="D5053" s="891">
        <v>39447</v>
      </c>
      <c r="E5053" s="890">
        <v>50</v>
      </c>
      <c r="F5053" s="889"/>
      <c r="G5053" s="888">
        <v>101312682.58333333</v>
      </c>
      <c r="H5053" s="887">
        <f t="shared" si="282"/>
        <v>14</v>
      </c>
      <c r="I5053" s="887">
        <v>0</v>
      </c>
      <c r="J5053" s="771">
        <f t="shared" si="283"/>
        <v>0</v>
      </c>
      <c r="K5053" s="887">
        <v>0</v>
      </c>
      <c r="L5053" s="772">
        <f t="shared" si="284"/>
        <v>50</v>
      </c>
    </row>
    <row r="5054" spans="2:12" ht="15.75" x14ac:dyDescent="0.25">
      <c r="B5054" s="893" t="s">
        <v>310</v>
      </c>
      <c r="C5054" s="892" t="s">
        <v>626</v>
      </c>
      <c r="D5054" s="891">
        <v>39447</v>
      </c>
      <c r="E5054" s="890">
        <v>50</v>
      </c>
      <c r="F5054" s="889"/>
      <c r="G5054" s="888">
        <v>101312682.58333333</v>
      </c>
      <c r="H5054" s="887">
        <f t="shared" si="282"/>
        <v>14</v>
      </c>
      <c r="I5054" s="887">
        <v>0</v>
      </c>
      <c r="J5054" s="771">
        <f t="shared" si="283"/>
        <v>0</v>
      </c>
      <c r="K5054" s="887">
        <v>0</v>
      </c>
      <c r="L5054" s="772">
        <f t="shared" si="284"/>
        <v>50</v>
      </c>
    </row>
    <row r="5055" spans="2:12" ht="15.75" x14ac:dyDescent="0.25">
      <c r="B5055" s="893" t="s">
        <v>310</v>
      </c>
      <c r="C5055" s="892" t="s">
        <v>626</v>
      </c>
      <c r="D5055" s="891">
        <v>39447</v>
      </c>
      <c r="E5055" s="890">
        <v>50</v>
      </c>
      <c r="F5055" s="889"/>
      <c r="G5055" s="888">
        <v>101312682.58333333</v>
      </c>
      <c r="H5055" s="887">
        <f t="shared" si="282"/>
        <v>14</v>
      </c>
      <c r="I5055" s="887">
        <v>0</v>
      </c>
      <c r="J5055" s="771">
        <f t="shared" si="283"/>
        <v>0</v>
      </c>
      <c r="K5055" s="887">
        <v>0</v>
      </c>
      <c r="L5055" s="772">
        <f t="shared" si="284"/>
        <v>50</v>
      </c>
    </row>
    <row r="5056" spans="2:12" ht="15.75" x14ac:dyDescent="0.25">
      <c r="B5056" s="893" t="s">
        <v>310</v>
      </c>
      <c r="C5056" s="892" t="s">
        <v>626</v>
      </c>
      <c r="D5056" s="891">
        <v>39447</v>
      </c>
      <c r="E5056" s="890">
        <v>50</v>
      </c>
      <c r="F5056" s="889"/>
      <c r="G5056" s="888">
        <v>101312682.58333333</v>
      </c>
      <c r="H5056" s="887">
        <f t="shared" si="282"/>
        <v>14</v>
      </c>
      <c r="I5056" s="887">
        <v>0</v>
      </c>
      <c r="J5056" s="771">
        <f t="shared" si="283"/>
        <v>0</v>
      </c>
      <c r="K5056" s="887">
        <v>0</v>
      </c>
      <c r="L5056" s="772">
        <f t="shared" si="284"/>
        <v>50</v>
      </c>
    </row>
    <row r="5057" spans="2:12" ht="15.75" x14ac:dyDescent="0.25">
      <c r="B5057" s="893" t="s">
        <v>310</v>
      </c>
      <c r="C5057" s="892" t="s">
        <v>626</v>
      </c>
      <c r="D5057" s="891">
        <v>39447</v>
      </c>
      <c r="E5057" s="890">
        <v>50</v>
      </c>
      <c r="F5057" s="889"/>
      <c r="G5057" s="888">
        <v>101312682.58333333</v>
      </c>
      <c r="H5057" s="887">
        <f t="shared" si="282"/>
        <v>14</v>
      </c>
      <c r="I5057" s="887">
        <v>0</v>
      </c>
      <c r="J5057" s="771">
        <f t="shared" si="283"/>
        <v>0</v>
      </c>
      <c r="K5057" s="887">
        <v>0</v>
      </c>
      <c r="L5057" s="772">
        <f t="shared" si="284"/>
        <v>50</v>
      </c>
    </row>
    <row r="5058" spans="2:12" ht="15.75" x14ac:dyDescent="0.25">
      <c r="B5058" s="893" t="s">
        <v>310</v>
      </c>
      <c r="C5058" s="892" t="s">
        <v>626</v>
      </c>
      <c r="D5058" s="891">
        <v>39447</v>
      </c>
      <c r="E5058" s="890">
        <v>50</v>
      </c>
      <c r="F5058" s="889"/>
      <c r="G5058" s="888">
        <v>101312682.58333333</v>
      </c>
      <c r="H5058" s="887">
        <f t="shared" si="282"/>
        <v>14</v>
      </c>
      <c r="I5058" s="887">
        <v>0</v>
      </c>
      <c r="J5058" s="771">
        <f t="shared" si="283"/>
        <v>0</v>
      </c>
      <c r="K5058" s="887">
        <v>0</v>
      </c>
      <c r="L5058" s="772">
        <f t="shared" si="284"/>
        <v>50</v>
      </c>
    </row>
    <row r="5059" spans="2:12" ht="15.75" x14ac:dyDescent="0.25">
      <c r="B5059" s="893" t="s">
        <v>310</v>
      </c>
      <c r="C5059" s="892" t="s">
        <v>626</v>
      </c>
      <c r="D5059" s="891">
        <v>39447</v>
      </c>
      <c r="E5059" s="890">
        <v>50</v>
      </c>
      <c r="F5059" s="889"/>
      <c r="G5059" s="888">
        <v>101312682.58333333</v>
      </c>
      <c r="H5059" s="887">
        <f t="shared" si="282"/>
        <v>14</v>
      </c>
      <c r="I5059" s="887">
        <v>0</v>
      </c>
      <c r="J5059" s="771">
        <f t="shared" si="283"/>
        <v>0</v>
      </c>
      <c r="K5059" s="887">
        <v>0</v>
      </c>
      <c r="L5059" s="772">
        <f t="shared" si="284"/>
        <v>50</v>
      </c>
    </row>
    <row r="5060" spans="2:12" ht="15.75" x14ac:dyDescent="0.25">
      <c r="B5060" s="893" t="s">
        <v>310</v>
      </c>
      <c r="C5060" s="892" t="s">
        <v>626</v>
      </c>
      <c r="D5060" s="891">
        <v>39447</v>
      </c>
      <c r="E5060" s="890">
        <v>100</v>
      </c>
      <c r="F5060" s="889"/>
      <c r="G5060" s="888">
        <v>101312682.58333333</v>
      </c>
      <c r="H5060" s="887">
        <f t="shared" si="282"/>
        <v>14</v>
      </c>
      <c r="I5060" s="887">
        <v>0</v>
      </c>
      <c r="J5060" s="771">
        <f t="shared" si="283"/>
        <v>0</v>
      </c>
      <c r="K5060" s="887">
        <v>0</v>
      </c>
      <c r="L5060" s="772">
        <f t="shared" si="284"/>
        <v>100</v>
      </c>
    </row>
    <row r="5061" spans="2:12" ht="15.75" x14ac:dyDescent="0.25">
      <c r="B5061" s="893" t="s">
        <v>310</v>
      </c>
      <c r="C5061" s="892" t="s">
        <v>626</v>
      </c>
      <c r="D5061" s="891">
        <v>39447</v>
      </c>
      <c r="E5061" s="890">
        <v>50</v>
      </c>
      <c r="F5061" s="889"/>
      <c r="G5061" s="888">
        <v>101312682.58333333</v>
      </c>
      <c r="H5061" s="887">
        <f t="shared" si="282"/>
        <v>14</v>
      </c>
      <c r="I5061" s="887">
        <v>0</v>
      </c>
      <c r="J5061" s="771">
        <f t="shared" si="283"/>
        <v>0</v>
      </c>
      <c r="K5061" s="887">
        <v>0</v>
      </c>
      <c r="L5061" s="772">
        <f t="shared" si="284"/>
        <v>50</v>
      </c>
    </row>
    <row r="5062" spans="2:12" ht="15.75" x14ac:dyDescent="0.25">
      <c r="B5062" s="893" t="s">
        <v>310</v>
      </c>
      <c r="C5062" s="892" t="s">
        <v>626</v>
      </c>
      <c r="D5062" s="891">
        <v>39478</v>
      </c>
      <c r="E5062" s="890">
        <v>50</v>
      </c>
      <c r="F5062" s="889"/>
      <c r="G5062" s="888">
        <v>101312682.58333333</v>
      </c>
      <c r="H5062" s="887">
        <f t="shared" si="282"/>
        <v>13</v>
      </c>
      <c r="I5062" s="887">
        <v>0</v>
      </c>
      <c r="J5062" s="771">
        <f t="shared" si="283"/>
        <v>0</v>
      </c>
      <c r="K5062" s="887">
        <v>0</v>
      </c>
      <c r="L5062" s="772">
        <f t="shared" si="284"/>
        <v>50</v>
      </c>
    </row>
    <row r="5063" spans="2:12" ht="15.75" x14ac:dyDescent="0.25">
      <c r="B5063" s="893" t="s">
        <v>310</v>
      </c>
      <c r="C5063" s="892" t="s">
        <v>626</v>
      </c>
      <c r="D5063" s="891">
        <v>39478</v>
      </c>
      <c r="E5063" s="890">
        <v>183.96</v>
      </c>
      <c r="F5063" s="889"/>
      <c r="G5063" s="888">
        <v>101312682.58333333</v>
      </c>
      <c r="H5063" s="887">
        <f t="shared" si="282"/>
        <v>13</v>
      </c>
      <c r="I5063" s="887">
        <v>0</v>
      </c>
      <c r="J5063" s="771">
        <f t="shared" si="283"/>
        <v>0</v>
      </c>
      <c r="K5063" s="887">
        <v>0</v>
      </c>
      <c r="L5063" s="772">
        <f t="shared" si="284"/>
        <v>183.96</v>
      </c>
    </row>
    <row r="5064" spans="2:12" ht="15.75" x14ac:dyDescent="0.25">
      <c r="B5064" s="893" t="s">
        <v>310</v>
      </c>
      <c r="C5064" s="892" t="s">
        <v>626</v>
      </c>
      <c r="D5064" s="891">
        <v>39844</v>
      </c>
      <c r="E5064" s="890">
        <v>50</v>
      </c>
      <c r="F5064" s="889"/>
      <c r="G5064" s="888">
        <v>101312682.58333333</v>
      </c>
      <c r="H5064" s="887">
        <f t="shared" ref="H5064:H5127" si="285">IF(E5064&lt;&gt;"",IF((TestEOY-D5064)/365&gt;G5064,G5064,ROUNDUP(((TestEOY-D5064)/365),0)),"")</f>
        <v>12</v>
      </c>
      <c r="I5064" s="887">
        <v>0</v>
      </c>
      <c r="J5064" s="771">
        <f t="shared" ref="J5064:J5127" si="286">K5064-I5064</f>
        <v>0</v>
      </c>
      <c r="K5064" s="887">
        <v>0</v>
      </c>
      <c r="L5064" s="772">
        <f t="shared" ref="L5064:L5127" si="287">IFERROR(IF(K5064&gt;E5064,0,(+E5064-K5064))-F5064,"")</f>
        <v>50</v>
      </c>
    </row>
    <row r="5065" spans="2:12" ht="15.75" x14ac:dyDescent="0.25">
      <c r="B5065" s="893" t="s">
        <v>310</v>
      </c>
      <c r="C5065" s="892" t="s">
        <v>626</v>
      </c>
      <c r="D5065" s="891">
        <v>40359</v>
      </c>
      <c r="E5065" s="890">
        <v>2074.27</v>
      </c>
      <c r="F5065" s="889"/>
      <c r="G5065" s="888">
        <v>101312682.58333333</v>
      </c>
      <c r="H5065" s="887">
        <f t="shared" si="285"/>
        <v>11</v>
      </c>
      <c r="I5065" s="887">
        <v>0</v>
      </c>
      <c r="J5065" s="771">
        <f t="shared" si="286"/>
        <v>0</v>
      </c>
      <c r="K5065" s="887">
        <v>0</v>
      </c>
      <c r="L5065" s="772">
        <f t="shared" si="287"/>
        <v>2074.27</v>
      </c>
    </row>
    <row r="5066" spans="2:12" ht="15.75" x14ac:dyDescent="0.25">
      <c r="B5066" s="893" t="s">
        <v>310</v>
      </c>
      <c r="C5066" s="892" t="s">
        <v>626</v>
      </c>
      <c r="D5066" s="891">
        <v>40359</v>
      </c>
      <c r="E5066" s="890">
        <v>100</v>
      </c>
      <c r="F5066" s="889"/>
      <c r="G5066" s="888">
        <v>101312682.58333333</v>
      </c>
      <c r="H5066" s="887">
        <f t="shared" si="285"/>
        <v>11</v>
      </c>
      <c r="I5066" s="887">
        <v>0</v>
      </c>
      <c r="J5066" s="771">
        <f t="shared" si="286"/>
        <v>0</v>
      </c>
      <c r="K5066" s="887">
        <v>0</v>
      </c>
      <c r="L5066" s="772">
        <f t="shared" si="287"/>
        <v>100</v>
      </c>
    </row>
    <row r="5067" spans="2:12" ht="15.75" x14ac:dyDescent="0.25">
      <c r="B5067" s="893" t="s">
        <v>310</v>
      </c>
      <c r="C5067" s="892" t="s">
        <v>626</v>
      </c>
      <c r="D5067" s="891">
        <v>40359</v>
      </c>
      <c r="E5067" s="890">
        <v>50</v>
      </c>
      <c r="F5067" s="889"/>
      <c r="G5067" s="888">
        <v>101312682.58333333</v>
      </c>
      <c r="H5067" s="887">
        <f t="shared" si="285"/>
        <v>11</v>
      </c>
      <c r="I5067" s="887">
        <v>0</v>
      </c>
      <c r="J5067" s="771">
        <f t="shared" si="286"/>
        <v>0</v>
      </c>
      <c r="K5067" s="887">
        <v>0</v>
      </c>
      <c r="L5067" s="772">
        <f t="shared" si="287"/>
        <v>50</v>
      </c>
    </row>
    <row r="5068" spans="2:12" ht="15.75" x14ac:dyDescent="0.25">
      <c r="B5068" s="893" t="s">
        <v>310</v>
      </c>
      <c r="C5068" s="892" t="s">
        <v>626</v>
      </c>
      <c r="D5068" s="891">
        <v>40451</v>
      </c>
      <c r="E5068" s="890">
        <v>205.17</v>
      </c>
      <c r="F5068" s="889"/>
      <c r="G5068" s="888">
        <v>101312682.58333333</v>
      </c>
      <c r="H5068" s="887">
        <f t="shared" si="285"/>
        <v>11</v>
      </c>
      <c r="I5068" s="887">
        <v>0</v>
      </c>
      <c r="J5068" s="771">
        <f t="shared" si="286"/>
        <v>0</v>
      </c>
      <c r="K5068" s="887">
        <v>0</v>
      </c>
      <c r="L5068" s="772">
        <f t="shared" si="287"/>
        <v>205.17</v>
      </c>
    </row>
    <row r="5069" spans="2:12" ht="15.75" x14ac:dyDescent="0.25">
      <c r="B5069" s="893" t="s">
        <v>310</v>
      </c>
      <c r="C5069" s="892" t="s">
        <v>626</v>
      </c>
      <c r="D5069" s="891">
        <v>40390</v>
      </c>
      <c r="E5069" s="890">
        <v>108.99</v>
      </c>
      <c r="F5069" s="889"/>
      <c r="G5069" s="888">
        <v>101312682.58333333</v>
      </c>
      <c r="H5069" s="887">
        <f t="shared" si="285"/>
        <v>11</v>
      </c>
      <c r="I5069" s="887">
        <v>0</v>
      </c>
      <c r="J5069" s="771">
        <f t="shared" si="286"/>
        <v>0</v>
      </c>
      <c r="K5069" s="887">
        <v>0</v>
      </c>
      <c r="L5069" s="772">
        <f t="shared" si="287"/>
        <v>108.99</v>
      </c>
    </row>
    <row r="5070" spans="2:12" ht="15.75" x14ac:dyDescent="0.25">
      <c r="B5070" s="893" t="s">
        <v>310</v>
      </c>
      <c r="C5070" s="892" t="s">
        <v>626</v>
      </c>
      <c r="D5070" s="891">
        <v>40421</v>
      </c>
      <c r="E5070" s="890">
        <v>357.67</v>
      </c>
      <c r="F5070" s="889"/>
      <c r="G5070" s="888">
        <v>101312682.58333333</v>
      </c>
      <c r="H5070" s="887">
        <f t="shared" si="285"/>
        <v>11</v>
      </c>
      <c r="I5070" s="887">
        <v>0</v>
      </c>
      <c r="J5070" s="771">
        <f t="shared" si="286"/>
        <v>0</v>
      </c>
      <c r="K5070" s="887">
        <v>0</v>
      </c>
      <c r="L5070" s="772">
        <f t="shared" si="287"/>
        <v>357.67</v>
      </c>
    </row>
    <row r="5071" spans="2:12" ht="15.75" x14ac:dyDescent="0.25">
      <c r="B5071" s="893" t="s">
        <v>310</v>
      </c>
      <c r="C5071" s="892" t="s">
        <v>626</v>
      </c>
      <c r="D5071" s="891">
        <v>40908</v>
      </c>
      <c r="E5071" s="890">
        <v>50</v>
      </c>
      <c r="F5071" s="889"/>
      <c r="G5071" s="888">
        <v>101312682.58333333</v>
      </c>
      <c r="H5071" s="887">
        <f t="shared" si="285"/>
        <v>10</v>
      </c>
      <c r="I5071" s="887">
        <v>0</v>
      </c>
      <c r="J5071" s="771">
        <f t="shared" si="286"/>
        <v>0</v>
      </c>
      <c r="K5071" s="887">
        <v>0</v>
      </c>
      <c r="L5071" s="772">
        <f t="shared" si="287"/>
        <v>50</v>
      </c>
    </row>
    <row r="5072" spans="2:12" ht="15.75" x14ac:dyDescent="0.25">
      <c r="B5072" s="893" t="s">
        <v>310</v>
      </c>
      <c r="C5072" s="892" t="s">
        <v>626</v>
      </c>
      <c r="D5072" s="891">
        <v>40908</v>
      </c>
      <c r="E5072" s="890">
        <v>114.62</v>
      </c>
      <c r="F5072" s="889"/>
      <c r="G5072" s="888">
        <v>101312682.58333333</v>
      </c>
      <c r="H5072" s="887">
        <f t="shared" si="285"/>
        <v>10</v>
      </c>
      <c r="I5072" s="887">
        <v>0</v>
      </c>
      <c r="J5072" s="771">
        <f t="shared" si="286"/>
        <v>0</v>
      </c>
      <c r="K5072" s="887">
        <v>0</v>
      </c>
      <c r="L5072" s="772">
        <f t="shared" si="287"/>
        <v>114.62</v>
      </c>
    </row>
    <row r="5073" spans="2:12" ht="15.75" x14ac:dyDescent="0.25">
      <c r="B5073" s="893" t="s">
        <v>310</v>
      </c>
      <c r="C5073" s="892" t="s">
        <v>626</v>
      </c>
      <c r="D5073" s="891">
        <v>40908</v>
      </c>
      <c r="E5073" s="890">
        <v>50</v>
      </c>
      <c r="F5073" s="889"/>
      <c r="G5073" s="888">
        <v>101312682.58333333</v>
      </c>
      <c r="H5073" s="887">
        <f t="shared" si="285"/>
        <v>10</v>
      </c>
      <c r="I5073" s="887">
        <v>0</v>
      </c>
      <c r="J5073" s="771">
        <f t="shared" si="286"/>
        <v>0</v>
      </c>
      <c r="K5073" s="887">
        <v>0</v>
      </c>
      <c r="L5073" s="772">
        <f t="shared" si="287"/>
        <v>50</v>
      </c>
    </row>
    <row r="5074" spans="2:12" ht="15.75" x14ac:dyDescent="0.25">
      <c r="B5074" s="893" t="s">
        <v>310</v>
      </c>
      <c r="C5074" s="892" t="s">
        <v>626</v>
      </c>
      <c r="D5074" s="891">
        <v>40908</v>
      </c>
      <c r="E5074" s="890">
        <v>50</v>
      </c>
      <c r="F5074" s="889"/>
      <c r="G5074" s="888">
        <v>101312682.58333333</v>
      </c>
      <c r="H5074" s="887">
        <f t="shared" si="285"/>
        <v>10</v>
      </c>
      <c r="I5074" s="887">
        <v>0</v>
      </c>
      <c r="J5074" s="771">
        <f t="shared" si="286"/>
        <v>0</v>
      </c>
      <c r="K5074" s="887">
        <v>0</v>
      </c>
      <c r="L5074" s="772">
        <f t="shared" si="287"/>
        <v>50</v>
      </c>
    </row>
    <row r="5075" spans="2:12" ht="15.75" x14ac:dyDescent="0.25">
      <c r="B5075" s="893" t="s">
        <v>310</v>
      </c>
      <c r="C5075" s="892" t="s">
        <v>626</v>
      </c>
      <c r="D5075" s="891">
        <v>40908</v>
      </c>
      <c r="E5075" s="890">
        <v>459.15</v>
      </c>
      <c r="F5075" s="889"/>
      <c r="G5075" s="888">
        <v>101312682.58333333</v>
      </c>
      <c r="H5075" s="887">
        <f t="shared" si="285"/>
        <v>10</v>
      </c>
      <c r="I5075" s="887">
        <v>0</v>
      </c>
      <c r="J5075" s="771">
        <f t="shared" si="286"/>
        <v>0</v>
      </c>
      <c r="K5075" s="887">
        <v>0</v>
      </c>
      <c r="L5075" s="772">
        <f t="shared" si="287"/>
        <v>459.15</v>
      </c>
    </row>
    <row r="5076" spans="2:12" ht="15.75" x14ac:dyDescent="0.25">
      <c r="B5076" s="893" t="s">
        <v>310</v>
      </c>
      <c r="C5076" s="892" t="s">
        <v>626</v>
      </c>
      <c r="D5076" s="891">
        <v>40908</v>
      </c>
      <c r="E5076" s="890">
        <v>50</v>
      </c>
      <c r="F5076" s="889"/>
      <c r="G5076" s="888">
        <v>101312682.58333333</v>
      </c>
      <c r="H5076" s="887">
        <f t="shared" si="285"/>
        <v>10</v>
      </c>
      <c r="I5076" s="887">
        <v>0</v>
      </c>
      <c r="J5076" s="771">
        <f t="shared" si="286"/>
        <v>0</v>
      </c>
      <c r="K5076" s="887">
        <v>0</v>
      </c>
      <c r="L5076" s="772">
        <f t="shared" si="287"/>
        <v>50</v>
      </c>
    </row>
    <row r="5077" spans="2:12" ht="15.75" x14ac:dyDescent="0.25">
      <c r="B5077" s="893" t="s">
        <v>310</v>
      </c>
      <c r="C5077" s="892" t="s">
        <v>626</v>
      </c>
      <c r="D5077" s="891">
        <v>40908</v>
      </c>
      <c r="E5077" s="890">
        <v>50</v>
      </c>
      <c r="F5077" s="889"/>
      <c r="G5077" s="888">
        <v>101312682.58333333</v>
      </c>
      <c r="H5077" s="887">
        <f t="shared" si="285"/>
        <v>10</v>
      </c>
      <c r="I5077" s="887">
        <v>0</v>
      </c>
      <c r="J5077" s="771">
        <f t="shared" si="286"/>
        <v>0</v>
      </c>
      <c r="K5077" s="887">
        <v>0</v>
      </c>
      <c r="L5077" s="772">
        <f t="shared" si="287"/>
        <v>50</v>
      </c>
    </row>
    <row r="5078" spans="2:12" ht="15.75" x14ac:dyDescent="0.25">
      <c r="B5078" s="893" t="s">
        <v>310</v>
      </c>
      <c r="C5078" s="892" t="s">
        <v>626</v>
      </c>
      <c r="D5078" s="891">
        <v>41213</v>
      </c>
      <c r="E5078" s="890">
        <v>50</v>
      </c>
      <c r="F5078" s="889"/>
      <c r="G5078" s="888">
        <v>101312682.58333333</v>
      </c>
      <c r="H5078" s="887">
        <f t="shared" si="285"/>
        <v>9</v>
      </c>
      <c r="I5078" s="887">
        <v>0</v>
      </c>
      <c r="J5078" s="771">
        <f t="shared" si="286"/>
        <v>0</v>
      </c>
      <c r="K5078" s="887">
        <v>0</v>
      </c>
      <c r="L5078" s="772">
        <f t="shared" si="287"/>
        <v>50</v>
      </c>
    </row>
    <row r="5079" spans="2:12" ht="15.75" x14ac:dyDescent="0.25">
      <c r="B5079" s="893">
        <v>0</v>
      </c>
      <c r="C5079" s="892" t="s">
        <v>1607</v>
      </c>
      <c r="D5079" s="891">
        <v>43069</v>
      </c>
      <c r="E5079" s="890">
        <v>1097.21</v>
      </c>
      <c r="F5079" s="889"/>
      <c r="G5079" s="888">
        <v>30</v>
      </c>
      <c r="H5079" s="887">
        <f t="shared" si="285"/>
        <v>4</v>
      </c>
      <c r="I5079" s="887">
        <v>-36.6</v>
      </c>
      <c r="J5079" s="771">
        <f t="shared" si="286"/>
        <v>149.44999999999999</v>
      </c>
      <c r="K5079" s="887">
        <v>112.85</v>
      </c>
      <c r="L5079" s="772">
        <f t="shared" si="287"/>
        <v>984.36</v>
      </c>
    </row>
    <row r="5080" spans="2:12" ht="15.75" x14ac:dyDescent="0.25">
      <c r="B5080" s="893">
        <v>0</v>
      </c>
      <c r="C5080" s="892" t="s">
        <v>1608</v>
      </c>
      <c r="D5080" s="891">
        <v>43637</v>
      </c>
      <c r="E5080" s="890">
        <v>9551.58</v>
      </c>
      <c r="F5080" s="889"/>
      <c r="G5080" s="888">
        <v>30</v>
      </c>
      <c r="H5080" s="887">
        <f t="shared" si="285"/>
        <v>2</v>
      </c>
      <c r="I5080" s="887">
        <v>-318.36</v>
      </c>
      <c r="J5080" s="771">
        <f t="shared" si="286"/>
        <v>795.90000000000009</v>
      </c>
      <c r="K5080" s="887">
        <v>477.54</v>
      </c>
      <c r="L5080" s="772">
        <f t="shared" si="287"/>
        <v>9074.0399999999991</v>
      </c>
    </row>
    <row r="5081" spans="2:12" ht="15.75" x14ac:dyDescent="0.25">
      <c r="B5081" s="893">
        <v>0</v>
      </c>
      <c r="C5081" s="892" t="s">
        <v>1609</v>
      </c>
      <c r="D5081" s="891">
        <v>43717</v>
      </c>
      <c r="E5081" s="890">
        <v>16779</v>
      </c>
      <c r="F5081" s="889"/>
      <c r="G5081" s="888">
        <v>30</v>
      </c>
      <c r="H5081" s="887">
        <f t="shared" si="285"/>
        <v>2</v>
      </c>
      <c r="I5081" s="887">
        <v>-559.31999999999994</v>
      </c>
      <c r="J5081" s="771">
        <f t="shared" si="286"/>
        <v>1258.4699999999998</v>
      </c>
      <c r="K5081" s="887">
        <v>699.15</v>
      </c>
      <c r="L5081" s="772">
        <f t="shared" si="287"/>
        <v>16079.85</v>
      </c>
    </row>
    <row r="5082" spans="2:12" ht="15.75" x14ac:dyDescent="0.25">
      <c r="B5082" s="893" t="e">
        <v>#N/A</v>
      </c>
      <c r="C5082" s="892" t="s">
        <v>1608</v>
      </c>
      <c r="D5082" s="891">
        <v>43637</v>
      </c>
      <c r="E5082" s="890">
        <v>72.37</v>
      </c>
      <c r="F5082" s="889"/>
      <c r="G5082" s="888">
        <v>30</v>
      </c>
      <c r="H5082" s="887">
        <f t="shared" si="285"/>
        <v>2</v>
      </c>
      <c r="I5082" s="887">
        <v>-2.4000000000000004</v>
      </c>
      <c r="J5082" s="771">
        <f t="shared" si="286"/>
        <v>6</v>
      </c>
      <c r="K5082" s="887">
        <v>3.6</v>
      </c>
      <c r="L5082" s="772">
        <f t="shared" si="287"/>
        <v>68.77000000000001</v>
      </c>
    </row>
    <row r="5083" spans="2:12" ht="15.75" x14ac:dyDescent="0.25">
      <c r="B5083" s="893" t="e">
        <v>#N/A</v>
      </c>
      <c r="C5083" s="892" t="s">
        <v>1609</v>
      </c>
      <c r="D5083" s="891">
        <v>43717</v>
      </c>
      <c r="E5083" s="890">
        <v>130.38999999999999</v>
      </c>
      <c r="F5083" s="889"/>
      <c r="G5083" s="888">
        <v>30</v>
      </c>
      <c r="H5083" s="887">
        <f t="shared" si="285"/>
        <v>2</v>
      </c>
      <c r="I5083" s="887">
        <v>-4.32</v>
      </c>
      <c r="J5083" s="771">
        <f t="shared" si="286"/>
        <v>9.7200000000000006</v>
      </c>
      <c r="K5083" s="887">
        <v>5.4</v>
      </c>
      <c r="L5083" s="772">
        <f t="shared" si="287"/>
        <v>124.98999999999998</v>
      </c>
    </row>
    <row r="5084" spans="2:12" ht="15.75" x14ac:dyDescent="0.25">
      <c r="B5084" s="893">
        <v>0</v>
      </c>
      <c r="C5084" s="892" t="s">
        <v>651</v>
      </c>
      <c r="D5084" s="891">
        <v>39447</v>
      </c>
      <c r="E5084" s="890">
        <v>8845</v>
      </c>
      <c r="F5084" s="889"/>
      <c r="G5084" s="888">
        <v>25</v>
      </c>
      <c r="H5084" s="887">
        <f t="shared" si="285"/>
        <v>14</v>
      </c>
      <c r="I5084" s="887">
        <v>-355.32</v>
      </c>
      <c r="J5084" s="771">
        <f t="shared" si="286"/>
        <v>4996.41</v>
      </c>
      <c r="K5084" s="887">
        <v>4641.09</v>
      </c>
      <c r="L5084" s="772">
        <f t="shared" si="287"/>
        <v>4203.91</v>
      </c>
    </row>
    <row r="5085" spans="2:12" ht="15.75" x14ac:dyDescent="0.25">
      <c r="B5085" s="893">
        <v>0</v>
      </c>
      <c r="C5085" s="892" t="s">
        <v>651</v>
      </c>
      <c r="D5085" s="891">
        <v>39447</v>
      </c>
      <c r="E5085" s="890">
        <v>3052.11</v>
      </c>
      <c r="F5085" s="889"/>
      <c r="G5085" s="888">
        <v>25</v>
      </c>
      <c r="H5085" s="887">
        <f t="shared" si="285"/>
        <v>14</v>
      </c>
      <c r="I5085" s="887">
        <v>-122.64000000000001</v>
      </c>
      <c r="J5085" s="771">
        <f t="shared" si="286"/>
        <v>1724.22</v>
      </c>
      <c r="K5085" s="887">
        <v>1601.58</v>
      </c>
      <c r="L5085" s="772">
        <f t="shared" si="287"/>
        <v>1450.5300000000002</v>
      </c>
    </row>
    <row r="5086" spans="2:12" ht="15.75" x14ac:dyDescent="0.25">
      <c r="B5086" s="893">
        <v>0</v>
      </c>
      <c r="C5086" s="892" t="s">
        <v>651</v>
      </c>
      <c r="D5086" s="891">
        <v>39447</v>
      </c>
      <c r="E5086" s="890">
        <v>3052.11</v>
      </c>
      <c r="F5086" s="889"/>
      <c r="G5086" s="888">
        <v>25</v>
      </c>
      <c r="H5086" s="887">
        <f t="shared" si="285"/>
        <v>14</v>
      </c>
      <c r="I5086" s="887">
        <v>-122.64000000000001</v>
      </c>
      <c r="J5086" s="771">
        <f t="shared" si="286"/>
        <v>1724.22</v>
      </c>
      <c r="K5086" s="887">
        <v>1601.58</v>
      </c>
      <c r="L5086" s="772">
        <f t="shared" si="287"/>
        <v>1450.5300000000002</v>
      </c>
    </row>
    <row r="5087" spans="2:12" ht="15.75" x14ac:dyDescent="0.25">
      <c r="B5087" s="893">
        <v>0</v>
      </c>
      <c r="C5087" s="892" t="s">
        <v>651</v>
      </c>
      <c r="D5087" s="891">
        <v>39478</v>
      </c>
      <c r="E5087" s="890">
        <v>106.61</v>
      </c>
      <c r="F5087" s="889"/>
      <c r="G5087" s="888">
        <v>25</v>
      </c>
      <c r="H5087" s="887">
        <f t="shared" si="285"/>
        <v>13</v>
      </c>
      <c r="I5087" s="887">
        <v>-4.32</v>
      </c>
      <c r="J5087" s="771">
        <f t="shared" si="286"/>
        <v>60.21</v>
      </c>
      <c r="K5087" s="887">
        <v>55.89</v>
      </c>
      <c r="L5087" s="772">
        <f t="shared" si="287"/>
        <v>50.72</v>
      </c>
    </row>
    <row r="5088" spans="2:12" ht="15.75" x14ac:dyDescent="0.25">
      <c r="B5088" s="893">
        <v>0</v>
      </c>
      <c r="C5088" s="892" t="s">
        <v>651</v>
      </c>
      <c r="D5088" s="891">
        <v>39478</v>
      </c>
      <c r="E5088" s="890">
        <v>1118</v>
      </c>
      <c r="F5088" s="889"/>
      <c r="G5088" s="888">
        <v>25</v>
      </c>
      <c r="H5088" s="887">
        <f t="shared" si="285"/>
        <v>13</v>
      </c>
      <c r="I5088" s="887">
        <v>-44.88</v>
      </c>
      <c r="J5088" s="771">
        <f t="shared" si="286"/>
        <v>627.54999999999995</v>
      </c>
      <c r="K5088" s="887">
        <v>582.66999999999996</v>
      </c>
      <c r="L5088" s="772">
        <f t="shared" si="287"/>
        <v>535.33000000000004</v>
      </c>
    </row>
    <row r="5089" spans="2:12" ht="15.75" x14ac:dyDescent="0.25">
      <c r="B5089" s="893">
        <v>0</v>
      </c>
      <c r="C5089" s="892" t="s">
        <v>651</v>
      </c>
      <c r="D5089" s="891">
        <v>39478</v>
      </c>
      <c r="E5089" s="890">
        <v>6024.25</v>
      </c>
      <c r="F5089" s="889"/>
      <c r="G5089" s="888">
        <v>25</v>
      </c>
      <c r="H5089" s="887">
        <f t="shared" si="285"/>
        <v>13</v>
      </c>
      <c r="I5089" s="887">
        <v>-241.92000000000002</v>
      </c>
      <c r="J5089" s="771">
        <f t="shared" si="286"/>
        <v>3382.57</v>
      </c>
      <c r="K5089" s="887">
        <v>3140.65</v>
      </c>
      <c r="L5089" s="772">
        <f t="shared" si="287"/>
        <v>2883.6</v>
      </c>
    </row>
    <row r="5090" spans="2:12" ht="15.75" x14ac:dyDescent="0.25">
      <c r="B5090" s="893">
        <v>0</v>
      </c>
      <c r="C5090" s="892" t="s">
        <v>651</v>
      </c>
      <c r="D5090" s="891">
        <v>39478</v>
      </c>
      <c r="E5090" s="890">
        <v>693.76</v>
      </c>
      <c r="F5090" s="889"/>
      <c r="G5090" s="888">
        <v>25</v>
      </c>
      <c r="H5090" s="887">
        <f t="shared" si="285"/>
        <v>13</v>
      </c>
      <c r="I5090" s="887">
        <v>-27.839999999999996</v>
      </c>
      <c r="J5090" s="771">
        <f t="shared" si="286"/>
        <v>389.33</v>
      </c>
      <c r="K5090" s="887">
        <v>361.49</v>
      </c>
      <c r="L5090" s="772">
        <f t="shared" si="287"/>
        <v>332.27</v>
      </c>
    </row>
    <row r="5091" spans="2:12" ht="15.75" x14ac:dyDescent="0.25">
      <c r="B5091" s="893">
        <v>0</v>
      </c>
      <c r="C5091" s="892" t="s">
        <v>651</v>
      </c>
      <c r="D5091" s="891">
        <v>39478</v>
      </c>
      <c r="E5091" s="890">
        <v>8130.43</v>
      </c>
      <c r="F5091" s="889"/>
      <c r="G5091" s="888">
        <v>25</v>
      </c>
      <c r="H5091" s="887">
        <f t="shared" si="285"/>
        <v>13</v>
      </c>
      <c r="I5091" s="887">
        <v>-327.96000000000004</v>
      </c>
      <c r="J5091" s="771">
        <f t="shared" si="286"/>
        <v>4578.18</v>
      </c>
      <c r="K5091" s="887">
        <v>4250.22</v>
      </c>
      <c r="L5091" s="772">
        <f t="shared" si="287"/>
        <v>3880.21</v>
      </c>
    </row>
    <row r="5092" spans="2:12" ht="15.75" x14ac:dyDescent="0.25">
      <c r="B5092" s="893">
        <v>0</v>
      </c>
      <c r="C5092" s="892" t="s">
        <v>651</v>
      </c>
      <c r="D5092" s="891">
        <v>39478</v>
      </c>
      <c r="E5092" s="890">
        <v>54.16</v>
      </c>
      <c r="F5092" s="889"/>
      <c r="G5092" s="888">
        <v>25</v>
      </c>
      <c r="H5092" s="887">
        <f t="shared" si="285"/>
        <v>13</v>
      </c>
      <c r="I5092" s="887">
        <v>-2.16</v>
      </c>
      <c r="J5092" s="771">
        <f t="shared" si="286"/>
        <v>30.28</v>
      </c>
      <c r="K5092" s="887">
        <v>28.12</v>
      </c>
      <c r="L5092" s="772">
        <f t="shared" si="287"/>
        <v>26.039999999999996</v>
      </c>
    </row>
    <row r="5093" spans="2:12" ht="15.75" x14ac:dyDescent="0.25">
      <c r="B5093" s="893">
        <v>0</v>
      </c>
      <c r="C5093" s="892" t="s">
        <v>651</v>
      </c>
      <c r="D5093" s="891">
        <v>39844</v>
      </c>
      <c r="E5093" s="890">
        <v>673.75</v>
      </c>
      <c r="F5093" s="889"/>
      <c r="G5093" s="888">
        <v>25</v>
      </c>
      <c r="H5093" s="887">
        <f t="shared" si="285"/>
        <v>12</v>
      </c>
      <c r="I5093" s="887">
        <v>-27.120000000000005</v>
      </c>
      <c r="J5093" s="771">
        <f t="shared" si="286"/>
        <v>351.35</v>
      </c>
      <c r="K5093" s="887">
        <v>324.23</v>
      </c>
      <c r="L5093" s="772">
        <f t="shared" si="287"/>
        <v>349.52</v>
      </c>
    </row>
    <row r="5094" spans="2:12" ht="15.75" x14ac:dyDescent="0.25">
      <c r="B5094" s="893">
        <v>0</v>
      </c>
      <c r="C5094" s="892" t="s">
        <v>651</v>
      </c>
      <c r="D5094" s="891">
        <v>40209</v>
      </c>
      <c r="E5094" s="890">
        <v>11341.11</v>
      </c>
      <c r="F5094" s="889"/>
      <c r="G5094" s="888">
        <v>25</v>
      </c>
      <c r="H5094" s="887">
        <f t="shared" si="285"/>
        <v>11</v>
      </c>
      <c r="I5094" s="887">
        <v>-455.40000000000003</v>
      </c>
      <c r="J5094" s="771">
        <f t="shared" si="286"/>
        <v>5421.75</v>
      </c>
      <c r="K5094" s="887">
        <v>4966.3500000000004</v>
      </c>
      <c r="L5094" s="772">
        <f t="shared" si="287"/>
        <v>6374.76</v>
      </c>
    </row>
    <row r="5095" spans="2:12" ht="15.75" x14ac:dyDescent="0.25">
      <c r="B5095" s="893">
        <v>0</v>
      </c>
      <c r="C5095" s="892" t="s">
        <v>651</v>
      </c>
      <c r="D5095" s="891">
        <v>40359</v>
      </c>
      <c r="E5095" s="890">
        <v>7398.45</v>
      </c>
      <c r="F5095" s="889"/>
      <c r="G5095" s="888">
        <v>25</v>
      </c>
      <c r="H5095" s="887">
        <f t="shared" si="285"/>
        <v>11</v>
      </c>
      <c r="I5095" s="887">
        <v>-298.08</v>
      </c>
      <c r="J5095" s="771">
        <f t="shared" si="286"/>
        <v>3423.19</v>
      </c>
      <c r="K5095" s="887">
        <v>3125.11</v>
      </c>
      <c r="L5095" s="772">
        <f t="shared" si="287"/>
        <v>4273.34</v>
      </c>
    </row>
    <row r="5096" spans="2:12" ht="15.75" x14ac:dyDescent="0.25">
      <c r="B5096" s="893">
        <v>0</v>
      </c>
      <c r="C5096" s="892" t="s">
        <v>651</v>
      </c>
      <c r="D5096" s="891">
        <v>40359</v>
      </c>
      <c r="E5096" s="890">
        <v>2870.48</v>
      </c>
      <c r="F5096" s="889"/>
      <c r="G5096" s="888">
        <v>25</v>
      </c>
      <c r="H5096" s="887">
        <f t="shared" si="285"/>
        <v>11</v>
      </c>
      <c r="I5096" s="887">
        <v>-115.68</v>
      </c>
      <c r="J5096" s="771">
        <f t="shared" si="286"/>
        <v>1328.3100000000002</v>
      </c>
      <c r="K5096" s="887">
        <v>1212.6300000000001</v>
      </c>
      <c r="L5096" s="772">
        <f t="shared" si="287"/>
        <v>1657.85</v>
      </c>
    </row>
    <row r="5097" spans="2:12" ht="15.75" x14ac:dyDescent="0.25">
      <c r="B5097" s="893">
        <v>0</v>
      </c>
      <c r="C5097" s="892" t="s">
        <v>651</v>
      </c>
      <c r="D5097" s="891">
        <v>40421</v>
      </c>
      <c r="E5097" s="890">
        <v>21427.95</v>
      </c>
      <c r="F5097" s="889"/>
      <c r="G5097" s="888">
        <v>25</v>
      </c>
      <c r="H5097" s="887">
        <f t="shared" si="285"/>
        <v>11</v>
      </c>
      <c r="I5097" s="887">
        <v>-860.28</v>
      </c>
      <c r="J5097" s="771">
        <f t="shared" si="286"/>
        <v>9742.99</v>
      </c>
      <c r="K5097" s="887">
        <v>8882.7099999999991</v>
      </c>
      <c r="L5097" s="772">
        <f t="shared" si="287"/>
        <v>12545.240000000002</v>
      </c>
    </row>
    <row r="5098" spans="2:12" ht="15.75" x14ac:dyDescent="0.25">
      <c r="B5098" s="893">
        <v>0</v>
      </c>
      <c r="C5098" s="892" t="s">
        <v>651</v>
      </c>
      <c r="D5098" s="891">
        <v>40421</v>
      </c>
      <c r="E5098" s="890">
        <v>907.06</v>
      </c>
      <c r="F5098" s="889"/>
      <c r="G5098" s="888">
        <v>25</v>
      </c>
      <c r="H5098" s="887">
        <f t="shared" si="285"/>
        <v>11</v>
      </c>
      <c r="I5098" s="887">
        <v>-36.480000000000004</v>
      </c>
      <c r="J5098" s="771">
        <f t="shared" si="286"/>
        <v>413.71000000000004</v>
      </c>
      <c r="K5098" s="887">
        <v>377.23</v>
      </c>
      <c r="L5098" s="772">
        <f t="shared" si="287"/>
        <v>529.82999999999993</v>
      </c>
    </row>
    <row r="5099" spans="2:12" ht="15.75" x14ac:dyDescent="0.25">
      <c r="B5099" s="893">
        <v>0</v>
      </c>
      <c r="C5099" s="892" t="s">
        <v>651</v>
      </c>
      <c r="D5099" s="891">
        <v>40543</v>
      </c>
      <c r="E5099" s="890">
        <v>60777.93</v>
      </c>
      <c r="F5099" s="889"/>
      <c r="G5099" s="888">
        <v>25</v>
      </c>
      <c r="H5099" s="887">
        <f t="shared" si="285"/>
        <v>11</v>
      </c>
      <c r="I5099" s="887">
        <v>-2448.7200000000003</v>
      </c>
      <c r="J5099" s="771">
        <f t="shared" si="286"/>
        <v>26903.65</v>
      </c>
      <c r="K5099" s="887">
        <v>24454.93</v>
      </c>
      <c r="L5099" s="772">
        <f t="shared" si="287"/>
        <v>36323</v>
      </c>
    </row>
    <row r="5100" spans="2:12" ht="15.75" x14ac:dyDescent="0.25">
      <c r="B5100" s="893">
        <v>0</v>
      </c>
      <c r="C5100" s="892" t="s">
        <v>651</v>
      </c>
      <c r="D5100" s="891">
        <v>40786</v>
      </c>
      <c r="E5100" s="890">
        <v>192.58</v>
      </c>
      <c r="F5100" s="889"/>
      <c r="G5100" s="888">
        <v>25</v>
      </c>
      <c r="H5100" s="887">
        <f t="shared" si="285"/>
        <v>10</v>
      </c>
      <c r="I5100" s="887">
        <v>-7.68</v>
      </c>
      <c r="J5100" s="771">
        <f t="shared" si="286"/>
        <v>80.930000000000007</v>
      </c>
      <c r="K5100" s="887">
        <v>73.25</v>
      </c>
      <c r="L5100" s="772">
        <f t="shared" si="287"/>
        <v>119.33000000000001</v>
      </c>
    </row>
    <row r="5101" spans="2:12" ht="15.75" x14ac:dyDescent="0.25">
      <c r="B5101" s="893">
        <v>0</v>
      </c>
      <c r="C5101" s="892" t="s">
        <v>651</v>
      </c>
      <c r="D5101" s="891">
        <v>41060</v>
      </c>
      <c r="E5101" s="890">
        <v>2894.66</v>
      </c>
      <c r="F5101" s="889"/>
      <c r="G5101" s="888">
        <v>25</v>
      </c>
      <c r="H5101" s="887">
        <f t="shared" si="285"/>
        <v>9</v>
      </c>
      <c r="I5101" s="887">
        <v>-116.16</v>
      </c>
      <c r="J5101" s="771">
        <f t="shared" si="286"/>
        <v>1113.04</v>
      </c>
      <c r="K5101" s="887">
        <v>996.88</v>
      </c>
      <c r="L5101" s="772">
        <f t="shared" si="287"/>
        <v>1897.7799999999997</v>
      </c>
    </row>
    <row r="5102" spans="2:12" ht="15.75" x14ac:dyDescent="0.25">
      <c r="B5102" s="893">
        <v>0</v>
      </c>
      <c r="C5102" s="892" t="s">
        <v>651</v>
      </c>
      <c r="D5102" s="891">
        <v>36525</v>
      </c>
      <c r="E5102" s="890">
        <v>40880.410000000003</v>
      </c>
      <c r="F5102" s="889"/>
      <c r="G5102" s="888">
        <v>32</v>
      </c>
      <c r="H5102" s="887">
        <f t="shared" si="285"/>
        <v>22</v>
      </c>
      <c r="I5102" s="887">
        <v>-1283.04</v>
      </c>
      <c r="J5102" s="771">
        <f t="shared" si="286"/>
        <v>28263.200000000001</v>
      </c>
      <c r="K5102" s="887">
        <v>26980.16</v>
      </c>
      <c r="L5102" s="772">
        <f t="shared" si="287"/>
        <v>13900.250000000004</v>
      </c>
    </row>
    <row r="5103" spans="2:12" ht="15.75" x14ac:dyDescent="0.25">
      <c r="B5103" s="893">
        <v>0</v>
      </c>
      <c r="C5103" s="892" t="s">
        <v>1610</v>
      </c>
      <c r="D5103" s="891">
        <v>42794</v>
      </c>
      <c r="E5103" s="890">
        <v>74197.78</v>
      </c>
      <c r="F5103" s="889"/>
      <c r="G5103" s="888">
        <v>25</v>
      </c>
      <c r="H5103" s="887">
        <f t="shared" si="285"/>
        <v>4</v>
      </c>
      <c r="I5103" s="887">
        <v>-2971.44</v>
      </c>
      <c r="J5103" s="771">
        <f t="shared" si="286"/>
        <v>14026.61</v>
      </c>
      <c r="K5103" s="887">
        <v>11055.17</v>
      </c>
      <c r="L5103" s="772">
        <f t="shared" si="287"/>
        <v>63142.61</v>
      </c>
    </row>
    <row r="5104" spans="2:12" ht="15.75" x14ac:dyDescent="0.25">
      <c r="B5104" s="893">
        <v>0</v>
      </c>
      <c r="C5104" s="892" t="s">
        <v>1611</v>
      </c>
      <c r="D5104" s="891">
        <v>42947</v>
      </c>
      <c r="E5104" s="890">
        <v>1508.93</v>
      </c>
      <c r="F5104" s="889"/>
      <c r="G5104" s="888">
        <v>25</v>
      </c>
      <c r="H5104" s="887">
        <f t="shared" si="285"/>
        <v>4</v>
      </c>
      <c r="I5104" s="887">
        <v>-60.480000000000004</v>
      </c>
      <c r="J5104" s="771">
        <f t="shared" si="286"/>
        <v>265.22000000000003</v>
      </c>
      <c r="K5104" s="887">
        <v>204.74</v>
      </c>
      <c r="L5104" s="772">
        <f t="shared" si="287"/>
        <v>1304.19</v>
      </c>
    </row>
    <row r="5105" spans="2:12" ht="15.75" x14ac:dyDescent="0.25">
      <c r="B5105" s="893">
        <v>0</v>
      </c>
      <c r="C5105" s="892" t="s">
        <v>1612</v>
      </c>
      <c r="D5105" s="891">
        <v>42947</v>
      </c>
      <c r="E5105" s="890">
        <v>2497.29</v>
      </c>
      <c r="F5105" s="889"/>
      <c r="G5105" s="888">
        <v>25</v>
      </c>
      <c r="H5105" s="887">
        <f t="shared" si="285"/>
        <v>4</v>
      </c>
      <c r="I5105" s="887">
        <v>-99.960000000000008</v>
      </c>
      <c r="J5105" s="771">
        <f t="shared" si="286"/>
        <v>396.81000000000006</v>
      </c>
      <c r="K5105" s="887">
        <v>296.85000000000002</v>
      </c>
      <c r="L5105" s="772">
        <f t="shared" si="287"/>
        <v>2200.44</v>
      </c>
    </row>
    <row r="5106" spans="2:12" ht="15.75" x14ac:dyDescent="0.25">
      <c r="B5106" s="893">
        <v>0</v>
      </c>
      <c r="C5106" s="892" t="s">
        <v>1613</v>
      </c>
      <c r="D5106" s="891">
        <v>43109</v>
      </c>
      <c r="E5106" s="890">
        <v>1626.64</v>
      </c>
      <c r="F5106" s="889"/>
      <c r="G5106" s="888">
        <v>25</v>
      </c>
      <c r="H5106" s="887">
        <f t="shared" si="285"/>
        <v>3</v>
      </c>
      <c r="I5106" s="887">
        <v>-65.16</v>
      </c>
      <c r="J5106" s="771">
        <f t="shared" si="286"/>
        <v>253.17</v>
      </c>
      <c r="K5106" s="887">
        <v>188.01</v>
      </c>
      <c r="L5106" s="772">
        <f t="shared" si="287"/>
        <v>1438.63</v>
      </c>
    </row>
    <row r="5107" spans="2:12" ht="15.75" x14ac:dyDescent="0.25">
      <c r="B5107" s="893">
        <v>0</v>
      </c>
      <c r="C5107" s="892" t="s">
        <v>1614</v>
      </c>
      <c r="D5107" s="891">
        <v>43434</v>
      </c>
      <c r="E5107" s="890">
        <v>1033.53</v>
      </c>
      <c r="F5107" s="889"/>
      <c r="G5107" s="888">
        <v>25</v>
      </c>
      <c r="H5107" s="887">
        <f t="shared" si="285"/>
        <v>3</v>
      </c>
      <c r="I5107" s="887">
        <v>-41.400000000000006</v>
      </c>
      <c r="J5107" s="771">
        <f t="shared" si="286"/>
        <v>113.78</v>
      </c>
      <c r="K5107" s="887">
        <v>72.38</v>
      </c>
      <c r="L5107" s="772">
        <f t="shared" si="287"/>
        <v>961.15</v>
      </c>
    </row>
    <row r="5108" spans="2:12" ht="15.75" x14ac:dyDescent="0.25">
      <c r="B5108" s="893">
        <v>0</v>
      </c>
      <c r="C5108" s="892" t="s">
        <v>651</v>
      </c>
      <c r="D5108" s="891">
        <v>36891</v>
      </c>
      <c r="E5108" s="890">
        <v>9615</v>
      </c>
      <c r="F5108" s="889"/>
      <c r="G5108" s="888">
        <v>30</v>
      </c>
      <c r="H5108" s="887">
        <f t="shared" si="285"/>
        <v>21</v>
      </c>
      <c r="I5108" s="887">
        <v>-323.52</v>
      </c>
      <c r="J5108" s="771">
        <f t="shared" si="286"/>
        <v>6784.7900000000009</v>
      </c>
      <c r="K5108" s="887">
        <v>6461.27</v>
      </c>
      <c r="L5108" s="772">
        <f t="shared" si="287"/>
        <v>3153.7299999999996</v>
      </c>
    </row>
    <row r="5109" spans="2:12" ht="15.75" x14ac:dyDescent="0.25">
      <c r="B5109" s="893">
        <v>0</v>
      </c>
      <c r="C5109" s="892" t="s">
        <v>651</v>
      </c>
      <c r="D5109" s="891">
        <v>27029</v>
      </c>
      <c r="E5109" s="890">
        <v>10185</v>
      </c>
      <c r="F5109" s="889"/>
      <c r="G5109" s="888">
        <v>50</v>
      </c>
      <c r="H5109" s="887">
        <f t="shared" si="285"/>
        <v>48</v>
      </c>
      <c r="I5109" s="887">
        <v>-205.20000000000002</v>
      </c>
      <c r="J5109" s="771">
        <f t="shared" si="286"/>
        <v>9808.630000000001</v>
      </c>
      <c r="K5109" s="887">
        <v>9603.43</v>
      </c>
      <c r="L5109" s="772">
        <f t="shared" si="287"/>
        <v>581.56999999999971</v>
      </c>
    </row>
    <row r="5110" spans="2:12" ht="15.75" x14ac:dyDescent="0.25">
      <c r="B5110" s="893">
        <v>0</v>
      </c>
      <c r="C5110" s="892" t="s">
        <v>651</v>
      </c>
      <c r="D5110" s="891">
        <v>31777</v>
      </c>
      <c r="E5110" s="890">
        <v>13964</v>
      </c>
      <c r="F5110" s="889"/>
      <c r="G5110" s="888">
        <v>50</v>
      </c>
      <c r="H5110" s="887">
        <f t="shared" si="285"/>
        <v>35</v>
      </c>
      <c r="I5110" s="887">
        <v>-280.32</v>
      </c>
      <c r="J5110" s="771">
        <f t="shared" si="286"/>
        <v>9806.869999999999</v>
      </c>
      <c r="K5110" s="887">
        <v>9526.5499999999993</v>
      </c>
      <c r="L5110" s="772">
        <f t="shared" si="287"/>
        <v>4437.4500000000007</v>
      </c>
    </row>
    <row r="5111" spans="2:12" ht="15.75" x14ac:dyDescent="0.25">
      <c r="B5111" s="893">
        <v>0</v>
      </c>
      <c r="C5111" s="892" t="s">
        <v>651</v>
      </c>
      <c r="D5111" s="891">
        <v>32873</v>
      </c>
      <c r="E5111" s="890">
        <v>20450</v>
      </c>
      <c r="F5111" s="889"/>
      <c r="G5111" s="888">
        <v>50</v>
      </c>
      <c r="H5111" s="887">
        <f t="shared" si="285"/>
        <v>32</v>
      </c>
      <c r="I5111" s="887">
        <v>-410.28</v>
      </c>
      <c r="J5111" s="771">
        <f t="shared" si="286"/>
        <v>13133.810000000001</v>
      </c>
      <c r="K5111" s="887">
        <v>12723.53</v>
      </c>
      <c r="L5111" s="772">
        <f t="shared" si="287"/>
        <v>7726.4699999999993</v>
      </c>
    </row>
    <row r="5112" spans="2:12" ht="15.75" x14ac:dyDescent="0.25">
      <c r="B5112" s="893">
        <v>0</v>
      </c>
      <c r="C5112" s="892" t="s">
        <v>651</v>
      </c>
      <c r="D5112" s="891">
        <v>33969</v>
      </c>
      <c r="E5112" s="890">
        <v>23926</v>
      </c>
      <c r="F5112" s="889"/>
      <c r="G5112" s="888">
        <v>50</v>
      </c>
      <c r="H5112" s="887">
        <f t="shared" si="285"/>
        <v>29</v>
      </c>
      <c r="I5112" s="887">
        <v>-481.20000000000005</v>
      </c>
      <c r="J5112" s="771">
        <f t="shared" si="286"/>
        <v>13941.53</v>
      </c>
      <c r="K5112" s="887">
        <v>13460.33</v>
      </c>
      <c r="L5112" s="772">
        <f t="shared" si="287"/>
        <v>10465.67</v>
      </c>
    </row>
    <row r="5113" spans="2:12" ht="15.75" x14ac:dyDescent="0.25">
      <c r="B5113" s="893">
        <v>0</v>
      </c>
      <c r="C5113" s="892" t="s">
        <v>651</v>
      </c>
      <c r="D5113" s="891">
        <v>30316</v>
      </c>
      <c r="E5113" s="890">
        <v>26006</v>
      </c>
      <c r="F5113" s="889"/>
      <c r="G5113" s="888">
        <v>50</v>
      </c>
      <c r="H5113" s="887">
        <f t="shared" si="285"/>
        <v>39</v>
      </c>
      <c r="I5113" s="887">
        <v>-522.36</v>
      </c>
      <c r="J5113" s="771">
        <f t="shared" si="286"/>
        <v>20347.810000000001</v>
      </c>
      <c r="K5113" s="887">
        <v>19825.45</v>
      </c>
      <c r="L5113" s="772">
        <f t="shared" si="287"/>
        <v>6180.5499999999993</v>
      </c>
    </row>
    <row r="5114" spans="2:12" ht="15.75" x14ac:dyDescent="0.25">
      <c r="B5114" s="893">
        <v>0</v>
      </c>
      <c r="C5114" s="892" t="s">
        <v>651</v>
      </c>
      <c r="D5114" s="891">
        <v>29220</v>
      </c>
      <c r="E5114" s="890">
        <v>29292.13</v>
      </c>
      <c r="F5114" s="889"/>
      <c r="G5114" s="888">
        <v>50</v>
      </c>
      <c r="H5114" s="887">
        <f t="shared" si="285"/>
        <v>42</v>
      </c>
      <c r="I5114" s="887">
        <v>-591.6</v>
      </c>
      <c r="J5114" s="771">
        <f t="shared" si="286"/>
        <v>24706.89</v>
      </c>
      <c r="K5114" s="887">
        <v>24115.29</v>
      </c>
      <c r="L5114" s="772">
        <f t="shared" si="287"/>
        <v>5176.84</v>
      </c>
    </row>
    <row r="5115" spans="2:12" ht="15.75" x14ac:dyDescent="0.25">
      <c r="B5115" s="893">
        <v>0</v>
      </c>
      <c r="C5115" s="892" t="s">
        <v>651</v>
      </c>
      <c r="D5115" s="891">
        <v>32142</v>
      </c>
      <c r="E5115" s="890">
        <v>499</v>
      </c>
      <c r="F5115" s="889"/>
      <c r="G5115" s="888">
        <v>50</v>
      </c>
      <c r="H5115" s="887">
        <f t="shared" si="285"/>
        <v>34</v>
      </c>
      <c r="I5115" s="887">
        <v>-10.08</v>
      </c>
      <c r="J5115" s="771">
        <f t="shared" si="286"/>
        <v>340.40999999999997</v>
      </c>
      <c r="K5115" s="887">
        <v>330.33</v>
      </c>
      <c r="L5115" s="772">
        <f t="shared" si="287"/>
        <v>168.67000000000002</v>
      </c>
    </row>
    <row r="5116" spans="2:12" ht="15.75" x14ac:dyDescent="0.25">
      <c r="B5116" s="893">
        <v>0</v>
      </c>
      <c r="C5116" s="892" t="s">
        <v>651</v>
      </c>
      <c r="D5116" s="891">
        <v>25203</v>
      </c>
      <c r="E5116" s="890">
        <v>0</v>
      </c>
      <c r="F5116" s="889"/>
      <c r="G5116" s="888">
        <v>50</v>
      </c>
      <c r="H5116" s="887">
        <f t="shared" si="285"/>
        <v>50</v>
      </c>
      <c r="I5116" s="887">
        <v>0</v>
      </c>
      <c r="J5116" s="771">
        <f t="shared" si="286"/>
        <v>0</v>
      </c>
      <c r="K5116" s="887">
        <v>0</v>
      </c>
      <c r="L5116" s="772">
        <f t="shared" si="287"/>
        <v>0</v>
      </c>
    </row>
    <row r="5117" spans="2:12" ht="15.75" x14ac:dyDescent="0.25">
      <c r="B5117" s="893">
        <v>0</v>
      </c>
      <c r="C5117" s="892" t="s">
        <v>651</v>
      </c>
      <c r="D5117" s="891">
        <v>28490</v>
      </c>
      <c r="E5117" s="890">
        <v>2199</v>
      </c>
      <c r="F5117" s="889"/>
      <c r="G5117" s="888">
        <v>50</v>
      </c>
      <c r="H5117" s="887">
        <f t="shared" si="285"/>
        <v>44</v>
      </c>
      <c r="I5117" s="887">
        <v>-44.400000000000006</v>
      </c>
      <c r="J5117" s="771">
        <f t="shared" si="286"/>
        <v>1943.2900000000002</v>
      </c>
      <c r="K5117" s="887">
        <v>1898.89</v>
      </c>
      <c r="L5117" s="772">
        <f t="shared" si="287"/>
        <v>300.1099999999999</v>
      </c>
    </row>
    <row r="5118" spans="2:12" ht="15.75" x14ac:dyDescent="0.25">
      <c r="B5118" s="893">
        <v>0</v>
      </c>
      <c r="C5118" s="892" t="s">
        <v>651</v>
      </c>
      <c r="D5118" s="891">
        <v>28125</v>
      </c>
      <c r="E5118" s="890">
        <v>3348</v>
      </c>
      <c r="F5118" s="889"/>
      <c r="G5118" s="888">
        <v>50</v>
      </c>
      <c r="H5118" s="887">
        <f t="shared" si="285"/>
        <v>45</v>
      </c>
      <c r="I5118" s="887">
        <v>-67.320000000000007</v>
      </c>
      <c r="J5118" s="771">
        <f t="shared" si="286"/>
        <v>3022.27</v>
      </c>
      <c r="K5118" s="887">
        <v>2954.95</v>
      </c>
      <c r="L5118" s="772">
        <f t="shared" si="287"/>
        <v>393.05000000000018</v>
      </c>
    </row>
    <row r="5119" spans="2:12" ht="15.75" x14ac:dyDescent="0.25">
      <c r="B5119" s="893">
        <v>0</v>
      </c>
      <c r="C5119" s="892" t="s">
        <v>651</v>
      </c>
      <c r="D5119" s="891">
        <v>33603</v>
      </c>
      <c r="E5119" s="890">
        <v>4030</v>
      </c>
      <c r="F5119" s="889"/>
      <c r="G5119" s="888">
        <v>50</v>
      </c>
      <c r="H5119" s="887">
        <f t="shared" si="285"/>
        <v>30</v>
      </c>
      <c r="I5119" s="887">
        <v>-81.12</v>
      </c>
      <c r="J5119" s="771">
        <f t="shared" si="286"/>
        <v>2429.13</v>
      </c>
      <c r="K5119" s="887">
        <v>2348.0100000000002</v>
      </c>
      <c r="L5119" s="772">
        <f t="shared" si="287"/>
        <v>1681.9899999999998</v>
      </c>
    </row>
    <row r="5120" spans="2:12" ht="15.75" x14ac:dyDescent="0.25">
      <c r="B5120" s="893">
        <v>0</v>
      </c>
      <c r="C5120" s="892" t="s">
        <v>651</v>
      </c>
      <c r="D5120" s="891">
        <v>31412</v>
      </c>
      <c r="E5120" s="890">
        <v>4695</v>
      </c>
      <c r="F5120" s="889"/>
      <c r="G5120" s="888">
        <v>50</v>
      </c>
      <c r="H5120" s="887">
        <f t="shared" si="285"/>
        <v>36</v>
      </c>
      <c r="I5120" s="887">
        <v>-94.2</v>
      </c>
      <c r="J5120" s="771">
        <f t="shared" si="286"/>
        <v>3391.0099999999998</v>
      </c>
      <c r="K5120" s="887">
        <v>3296.81</v>
      </c>
      <c r="L5120" s="772">
        <f t="shared" si="287"/>
        <v>1398.19</v>
      </c>
    </row>
    <row r="5121" spans="2:12" ht="15.75" x14ac:dyDescent="0.25">
      <c r="B5121" s="893">
        <v>0</v>
      </c>
      <c r="C5121" s="892" t="s">
        <v>651</v>
      </c>
      <c r="D5121" s="891">
        <v>30681</v>
      </c>
      <c r="E5121" s="890">
        <v>5452.75</v>
      </c>
      <c r="F5121" s="889"/>
      <c r="G5121" s="888">
        <v>50</v>
      </c>
      <c r="H5121" s="887">
        <f t="shared" si="285"/>
        <v>38</v>
      </c>
      <c r="I5121" s="887">
        <v>-109.44000000000001</v>
      </c>
      <c r="J5121" s="771">
        <f t="shared" si="286"/>
        <v>4156.9399999999996</v>
      </c>
      <c r="K5121" s="887">
        <v>4047.5</v>
      </c>
      <c r="L5121" s="772">
        <f t="shared" si="287"/>
        <v>1405.25</v>
      </c>
    </row>
    <row r="5122" spans="2:12" ht="15.75" x14ac:dyDescent="0.25">
      <c r="B5122" s="893">
        <v>0</v>
      </c>
      <c r="C5122" s="892" t="s">
        <v>651</v>
      </c>
      <c r="D5122" s="891">
        <v>31047</v>
      </c>
      <c r="E5122" s="890">
        <v>5770</v>
      </c>
      <c r="F5122" s="889"/>
      <c r="G5122" s="888">
        <v>50</v>
      </c>
      <c r="H5122" s="887">
        <f t="shared" si="285"/>
        <v>37</v>
      </c>
      <c r="I5122" s="887">
        <v>-116.28</v>
      </c>
      <c r="J5122" s="771">
        <f t="shared" si="286"/>
        <v>4287.49</v>
      </c>
      <c r="K5122" s="887">
        <v>4171.21</v>
      </c>
      <c r="L5122" s="772">
        <f t="shared" si="287"/>
        <v>1598.79</v>
      </c>
    </row>
    <row r="5123" spans="2:12" ht="15.75" x14ac:dyDescent="0.25">
      <c r="B5123" s="893">
        <v>0</v>
      </c>
      <c r="C5123" s="892" t="s">
        <v>651</v>
      </c>
      <c r="D5123" s="891">
        <v>29586</v>
      </c>
      <c r="E5123" s="890">
        <v>7586</v>
      </c>
      <c r="F5123" s="889"/>
      <c r="G5123" s="888">
        <v>50</v>
      </c>
      <c r="H5123" s="887">
        <f t="shared" si="285"/>
        <v>41</v>
      </c>
      <c r="I5123" s="887">
        <v>-152.4</v>
      </c>
      <c r="J5123" s="771">
        <f t="shared" si="286"/>
        <v>6239.3899999999994</v>
      </c>
      <c r="K5123" s="887">
        <v>6086.99</v>
      </c>
      <c r="L5123" s="772">
        <f t="shared" si="287"/>
        <v>1499.0100000000002</v>
      </c>
    </row>
    <row r="5124" spans="2:12" ht="15.75" x14ac:dyDescent="0.25">
      <c r="B5124" s="893">
        <v>0</v>
      </c>
      <c r="C5124" s="892" t="s">
        <v>651</v>
      </c>
      <c r="D5124" s="891">
        <v>26664</v>
      </c>
      <c r="E5124" s="890">
        <v>7768</v>
      </c>
      <c r="F5124" s="889"/>
      <c r="G5124" s="888">
        <v>50</v>
      </c>
      <c r="H5124" s="887">
        <f t="shared" si="285"/>
        <v>49</v>
      </c>
      <c r="I5124" s="887">
        <v>-158.04</v>
      </c>
      <c r="J5124" s="771">
        <f t="shared" si="286"/>
        <v>7649.58</v>
      </c>
      <c r="K5124" s="887">
        <v>7491.54</v>
      </c>
      <c r="L5124" s="772">
        <f t="shared" si="287"/>
        <v>276.46000000000004</v>
      </c>
    </row>
    <row r="5125" spans="2:12" ht="15.75" x14ac:dyDescent="0.25">
      <c r="B5125" s="893">
        <v>0</v>
      </c>
      <c r="C5125" s="892" t="s">
        <v>651</v>
      </c>
      <c r="D5125" s="891">
        <v>33238</v>
      </c>
      <c r="E5125" s="890">
        <v>7865</v>
      </c>
      <c r="F5125" s="889"/>
      <c r="G5125" s="888">
        <v>50</v>
      </c>
      <c r="H5125" s="887">
        <f t="shared" si="285"/>
        <v>31</v>
      </c>
      <c r="I5125" s="887">
        <v>-158.28</v>
      </c>
      <c r="J5125" s="771">
        <f t="shared" si="286"/>
        <v>4898.3899999999994</v>
      </c>
      <c r="K5125" s="887">
        <v>4740.1099999999997</v>
      </c>
      <c r="L5125" s="772">
        <f t="shared" si="287"/>
        <v>3124.8900000000003</v>
      </c>
    </row>
    <row r="5126" spans="2:12" ht="15.75" x14ac:dyDescent="0.25">
      <c r="B5126" s="893">
        <v>0</v>
      </c>
      <c r="C5126" s="892" t="s">
        <v>651</v>
      </c>
      <c r="D5126" s="891">
        <v>25568</v>
      </c>
      <c r="E5126" s="890">
        <v>1722.94</v>
      </c>
      <c r="F5126" s="889"/>
      <c r="G5126" s="888">
        <v>50</v>
      </c>
      <c r="H5126" s="887">
        <f t="shared" si="285"/>
        <v>50</v>
      </c>
      <c r="I5126" s="887">
        <v>0</v>
      </c>
      <c r="J5126" s="771">
        <f t="shared" si="286"/>
        <v>1722.94</v>
      </c>
      <c r="K5126" s="887">
        <v>1722.94</v>
      </c>
      <c r="L5126" s="772">
        <f t="shared" si="287"/>
        <v>0</v>
      </c>
    </row>
    <row r="5127" spans="2:12" ht="15.75" x14ac:dyDescent="0.25">
      <c r="B5127" s="893">
        <v>0</v>
      </c>
      <c r="C5127" s="892" t="s">
        <v>651</v>
      </c>
      <c r="D5127" s="891">
        <v>37986</v>
      </c>
      <c r="E5127" s="890">
        <v>15134.36</v>
      </c>
      <c r="F5127" s="889"/>
      <c r="G5127" s="888">
        <v>30</v>
      </c>
      <c r="H5127" s="887">
        <f t="shared" si="285"/>
        <v>18</v>
      </c>
      <c r="I5127" s="887">
        <v>-508.56000000000006</v>
      </c>
      <c r="J5127" s="771">
        <f t="shared" si="286"/>
        <v>9159.5499999999993</v>
      </c>
      <c r="K5127" s="887">
        <v>8650.99</v>
      </c>
      <c r="L5127" s="772">
        <f t="shared" si="287"/>
        <v>6483.3700000000008</v>
      </c>
    </row>
    <row r="5128" spans="2:12" ht="15.75" x14ac:dyDescent="0.25">
      <c r="B5128" s="893">
        <v>0</v>
      </c>
      <c r="C5128" s="892" t="s">
        <v>651</v>
      </c>
      <c r="D5128" s="891">
        <v>37621</v>
      </c>
      <c r="E5128" s="890">
        <v>2514.7199999999998</v>
      </c>
      <c r="F5128" s="889"/>
      <c r="G5128" s="888">
        <v>30</v>
      </c>
      <c r="H5128" s="887">
        <f t="shared" ref="H5128:H5191" si="288">IF(E5128&lt;&gt;"",IF((TestEOY-D5128)/365&gt;G5128,G5128,ROUNDUP(((TestEOY-D5128)/365),0)),"")</f>
        <v>19</v>
      </c>
      <c r="I5128" s="887">
        <v>-84.12</v>
      </c>
      <c r="J5128" s="771">
        <f t="shared" ref="J5128:J5191" si="289">K5128-I5128</f>
        <v>1602.77</v>
      </c>
      <c r="K5128" s="887">
        <v>1518.65</v>
      </c>
      <c r="L5128" s="772">
        <f t="shared" ref="L5128:L5191" si="290">IFERROR(IF(K5128&gt;E5128,0,(+E5128-K5128))-F5128,"")</f>
        <v>996.06999999999971</v>
      </c>
    </row>
    <row r="5129" spans="2:12" ht="15.75" x14ac:dyDescent="0.25">
      <c r="B5129" s="893">
        <v>0</v>
      </c>
      <c r="C5129" s="892" t="s">
        <v>651</v>
      </c>
      <c r="D5129" s="891">
        <v>37256</v>
      </c>
      <c r="E5129" s="890">
        <v>13834.64</v>
      </c>
      <c r="F5129" s="889"/>
      <c r="G5129" s="888">
        <v>30</v>
      </c>
      <c r="H5129" s="887">
        <f t="shared" si="288"/>
        <v>20</v>
      </c>
      <c r="I5129" s="887">
        <v>-463.20000000000005</v>
      </c>
      <c r="J5129" s="771">
        <f t="shared" si="289"/>
        <v>9280.3200000000015</v>
      </c>
      <c r="K5129" s="887">
        <v>8817.1200000000008</v>
      </c>
      <c r="L5129" s="772">
        <f t="shared" si="290"/>
        <v>5017.5199999999986</v>
      </c>
    </row>
    <row r="5130" spans="2:12" ht="15.75" x14ac:dyDescent="0.25">
      <c r="B5130" s="893" t="e">
        <v>#N/A</v>
      </c>
      <c r="C5130" s="892" t="s">
        <v>1614</v>
      </c>
      <c r="D5130" s="891">
        <v>43434</v>
      </c>
      <c r="E5130" s="890">
        <v>46.93</v>
      </c>
      <c r="F5130" s="889"/>
      <c r="G5130" s="888">
        <v>25</v>
      </c>
      <c r="H5130" s="887">
        <f t="shared" si="288"/>
        <v>3</v>
      </c>
      <c r="I5130" s="887">
        <v>-1.92</v>
      </c>
      <c r="J5130" s="771">
        <f t="shared" si="289"/>
        <v>5.2799999999999994</v>
      </c>
      <c r="K5130" s="887">
        <v>3.36</v>
      </c>
      <c r="L5130" s="772">
        <f t="shared" si="290"/>
        <v>43.57</v>
      </c>
    </row>
    <row r="5131" spans="2:12" ht="15.75" x14ac:dyDescent="0.25">
      <c r="B5131" s="893" t="e">
        <v>#N/A</v>
      </c>
      <c r="C5131" s="892" t="s">
        <v>669</v>
      </c>
      <c r="D5131" s="891">
        <v>42794</v>
      </c>
      <c r="E5131" s="890">
        <v>-1.5</v>
      </c>
      <c r="F5131" s="889"/>
      <c r="G5131" s="888">
        <v>25</v>
      </c>
      <c r="H5131" s="887">
        <f t="shared" si="288"/>
        <v>4</v>
      </c>
      <c r="I5131" s="887">
        <v>0</v>
      </c>
      <c r="J5131" s="771">
        <f t="shared" si="289"/>
        <v>-0.09</v>
      </c>
      <c r="K5131" s="887">
        <v>-0.09</v>
      </c>
      <c r="L5131" s="772">
        <f t="shared" si="290"/>
        <v>0</v>
      </c>
    </row>
    <row r="5132" spans="2:12" ht="15.75" x14ac:dyDescent="0.25">
      <c r="B5132" s="893" t="s">
        <v>313</v>
      </c>
      <c r="C5132" s="892" t="s">
        <v>532</v>
      </c>
      <c r="D5132" s="891">
        <v>39082</v>
      </c>
      <c r="E5132" s="890">
        <v>171.85</v>
      </c>
      <c r="F5132" s="889"/>
      <c r="G5132" s="888">
        <v>35</v>
      </c>
      <c r="H5132" s="887">
        <f t="shared" si="288"/>
        <v>15</v>
      </c>
      <c r="I5132" s="887">
        <v>-4.92</v>
      </c>
      <c r="J5132" s="771">
        <f t="shared" si="289"/>
        <v>74.150000000000006</v>
      </c>
      <c r="K5132" s="887">
        <v>69.23</v>
      </c>
      <c r="L5132" s="772">
        <f t="shared" si="290"/>
        <v>102.61999999999999</v>
      </c>
    </row>
    <row r="5133" spans="2:12" ht="15.75" x14ac:dyDescent="0.25">
      <c r="B5133" s="893" t="s">
        <v>313</v>
      </c>
      <c r="C5133" s="892" t="s">
        <v>532</v>
      </c>
      <c r="D5133" s="891">
        <v>39082</v>
      </c>
      <c r="E5133" s="890">
        <v>90.02</v>
      </c>
      <c r="F5133" s="889"/>
      <c r="G5133" s="888">
        <v>35</v>
      </c>
      <c r="H5133" s="887">
        <f t="shared" si="288"/>
        <v>15</v>
      </c>
      <c r="I5133" s="887">
        <v>-2.64</v>
      </c>
      <c r="J5133" s="771">
        <f t="shared" si="289"/>
        <v>38.910000000000004</v>
      </c>
      <c r="K5133" s="887">
        <v>36.270000000000003</v>
      </c>
      <c r="L5133" s="772">
        <f t="shared" si="290"/>
        <v>53.749999999999993</v>
      </c>
    </row>
    <row r="5134" spans="2:12" ht="15.75" x14ac:dyDescent="0.25">
      <c r="B5134" s="893" t="s">
        <v>313</v>
      </c>
      <c r="C5134" s="892" t="s">
        <v>532</v>
      </c>
      <c r="D5134" s="891">
        <v>39082</v>
      </c>
      <c r="E5134" s="890">
        <v>310.83999999999997</v>
      </c>
      <c r="F5134" s="889"/>
      <c r="G5134" s="888">
        <v>35</v>
      </c>
      <c r="H5134" s="887">
        <f t="shared" si="288"/>
        <v>15</v>
      </c>
      <c r="I5134" s="887">
        <v>-9</v>
      </c>
      <c r="J5134" s="771">
        <f t="shared" si="289"/>
        <v>134.34</v>
      </c>
      <c r="K5134" s="887">
        <v>125.34</v>
      </c>
      <c r="L5134" s="772">
        <f t="shared" si="290"/>
        <v>185.49999999999997</v>
      </c>
    </row>
    <row r="5135" spans="2:12" ht="15.75" x14ac:dyDescent="0.25">
      <c r="B5135" s="893" t="s">
        <v>313</v>
      </c>
      <c r="C5135" s="892" t="s">
        <v>532</v>
      </c>
      <c r="D5135" s="891">
        <v>39082</v>
      </c>
      <c r="E5135" s="890">
        <v>218.49</v>
      </c>
      <c r="F5135" s="889"/>
      <c r="G5135" s="888">
        <v>35</v>
      </c>
      <c r="H5135" s="887">
        <f t="shared" si="288"/>
        <v>15</v>
      </c>
      <c r="I5135" s="887">
        <v>-6.24</v>
      </c>
      <c r="J5135" s="771">
        <f t="shared" si="289"/>
        <v>94.13</v>
      </c>
      <c r="K5135" s="887">
        <v>87.89</v>
      </c>
      <c r="L5135" s="772">
        <f t="shared" si="290"/>
        <v>130.60000000000002</v>
      </c>
    </row>
    <row r="5136" spans="2:12" ht="15.75" x14ac:dyDescent="0.25">
      <c r="B5136" s="893" t="s">
        <v>313</v>
      </c>
      <c r="C5136" s="892" t="s">
        <v>532</v>
      </c>
      <c r="D5136" s="891">
        <v>39082</v>
      </c>
      <c r="E5136" s="890">
        <v>26231.56</v>
      </c>
      <c r="F5136" s="889"/>
      <c r="G5136" s="888">
        <v>35</v>
      </c>
      <c r="H5136" s="887">
        <f t="shared" si="288"/>
        <v>15</v>
      </c>
      <c r="I5136" s="887">
        <v>-753.84</v>
      </c>
      <c r="J5136" s="771">
        <f t="shared" si="289"/>
        <v>11344.15</v>
      </c>
      <c r="K5136" s="887">
        <v>10590.31</v>
      </c>
      <c r="L5136" s="772">
        <f t="shared" si="290"/>
        <v>15641.250000000002</v>
      </c>
    </row>
    <row r="5137" spans="2:12" ht="15.75" x14ac:dyDescent="0.25">
      <c r="B5137" s="893" t="s">
        <v>313</v>
      </c>
      <c r="C5137" s="892" t="s">
        <v>532</v>
      </c>
      <c r="D5137" s="891">
        <v>39082</v>
      </c>
      <c r="E5137" s="890">
        <v>170.21</v>
      </c>
      <c r="F5137" s="889"/>
      <c r="G5137" s="888">
        <v>35</v>
      </c>
      <c r="H5137" s="887">
        <f t="shared" si="288"/>
        <v>15</v>
      </c>
      <c r="I5137" s="887">
        <v>-4.92</v>
      </c>
      <c r="J5137" s="771">
        <f t="shared" si="289"/>
        <v>73.87</v>
      </c>
      <c r="K5137" s="887">
        <v>68.95</v>
      </c>
      <c r="L5137" s="772">
        <f t="shared" si="290"/>
        <v>101.26</v>
      </c>
    </row>
    <row r="5138" spans="2:12" ht="15.75" x14ac:dyDescent="0.25">
      <c r="B5138" s="893" t="s">
        <v>313</v>
      </c>
      <c r="C5138" s="892" t="s">
        <v>532</v>
      </c>
      <c r="D5138" s="891">
        <v>39082</v>
      </c>
      <c r="E5138" s="890">
        <v>69.599999999999994</v>
      </c>
      <c r="F5138" s="889"/>
      <c r="G5138" s="888">
        <v>35</v>
      </c>
      <c r="H5138" s="887">
        <f t="shared" si="288"/>
        <v>15</v>
      </c>
      <c r="I5138" s="887">
        <v>-2.04</v>
      </c>
      <c r="J5138" s="771">
        <f t="shared" si="289"/>
        <v>30.47</v>
      </c>
      <c r="K5138" s="887">
        <v>28.43</v>
      </c>
      <c r="L5138" s="772">
        <f t="shared" si="290"/>
        <v>41.169999999999995</v>
      </c>
    </row>
    <row r="5139" spans="2:12" ht="15.75" x14ac:dyDescent="0.25">
      <c r="B5139" s="893" t="s">
        <v>313</v>
      </c>
      <c r="C5139" s="892" t="s">
        <v>532</v>
      </c>
      <c r="D5139" s="891">
        <v>39447</v>
      </c>
      <c r="E5139" s="890">
        <v>261.10000000000002</v>
      </c>
      <c r="F5139" s="889"/>
      <c r="G5139" s="888">
        <v>35</v>
      </c>
      <c r="H5139" s="887">
        <f t="shared" si="288"/>
        <v>14</v>
      </c>
      <c r="I5139" s="887">
        <v>-7.4399999999999995</v>
      </c>
      <c r="J5139" s="771">
        <f t="shared" si="289"/>
        <v>104.88</v>
      </c>
      <c r="K5139" s="887">
        <v>97.44</v>
      </c>
      <c r="L5139" s="772">
        <f t="shared" si="290"/>
        <v>163.66000000000003</v>
      </c>
    </row>
    <row r="5140" spans="2:12" ht="15.75" x14ac:dyDescent="0.25">
      <c r="B5140" s="893" t="s">
        <v>313</v>
      </c>
      <c r="C5140" s="892" t="s">
        <v>532</v>
      </c>
      <c r="D5140" s="891">
        <v>39447</v>
      </c>
      <c r="E5140" s="890">
        <v>3527.21</v>
      </c>
      <c r="F5140" s="889"/>
      <c r="G5140" s="888">
        <v>35</v>
      </c>
      <c r="H5140" s="887">
        <f t="shared" si="288"/>
        <v>14</v>
      </c>
      <c r="I5140" s="887">
        <v>-101.28</v>
      </c>
      <c r="J5140" s="771">
        <f t="shared" si="289"/>
        <v>1424.34</v>
      </c>
      <c r="K5140" s="887">
        <v>1323.06</v>
      </c>
      <c r="L5140" s="772">
        <f t="shared" si="290"/>
        <v>2204.15</v>
      </c>
    </row>
    <row r="5141" spans="2:12" ht="15.75" x14ac:dyDescent="0.25">
      <c r="B5141" s="893" t="s">
        <v>313</v>
      </c>
      <c r="C5141" s="892" t="s">
        <v>532</v>
      </c>
      <c r="D5141" s="891">
        <v>39447</v>
      </c>
      <c r="E5141" s="890">
        <v>1281.97</v>
      </c>
      <c r="F5141" s="889"/>
      <c r="G5141" s="888">
        <v>35</v>
      </c>
      <c r="H5141" s="887">
        <f t="shared" si="288"/>
        <v>14</v>
      </c>
      <c r="I5141" s="887">
        <v>-36.72</v>
      </c>
      <c r="J5141" s="771">
        <f t="shared" si="289"/>
        <v>516.67999999999995</v>
      </c>
      <c r="K5141" s="887">
        <v>479.96</v>
      </c>
      <c r="L5141" s="772">
        <f t="shared" si="290"/>
        <v>802.01</v>
      </c>
    </row>
    <row r="5142" spans="2:12" ht="15.75" x14ac:dyDescent="0.25">
      <c r="B5142" s="893" t="s">
        <v>313</v>
      </c>
      <c r="C5142" s="892" t="s">
        <v>532</v>
      </c>
      <c r="D5142" s="891">
        <v>39447</v>
      </c>
      <c r="E5142" s="890">
        <v>1046.3599999999999</v>
      </c>
      <c r="F5142" s="889"/>
      <c r="G5142" s="888">
        <v>35</v>
      </c>
      <c r="H5142" s="887">
        <f t="shared" si="288"/>
        <v>14</v>
      </c>
      <c r="I5142" s="887">
        <v>-30</v>
      </c>
      <c r="J5142" s="771">
        <f t="shared" si="289"/>
        <v>422.55</v>
      </c>
      <c r="K5142" s="887">
        <v>392.55</v>
      </c>
      <c r="L5142" s="772">
        <f t="shared" si="290"/>
        <v>653.80999999999995</v>
      </c>
    </row>
    <row r="5143" spans="2:12" ht="15.75" x14ac:dyDescent="0.25">
      <c r="B5143" s="893" t="s">
        <v>313</v>
      </c>
      <c r="C5143" s="892" t="s">
        <v>532</v>
      </c>
      <c r="D5143" s="891">
        <v>39447</v>
      </c>
      <c r="E5143" s="890">
        <v>205.54</v>
      </c>
      <c r="F5143" s="889"/>
      <c r="G5143" s="888">
        <v>35</v>
      </c>
      <c r="H5143" s="887">
        <f t="shared" si="288"/>
        <v>14</v>
      </c>
      <c r="I5143" s="887">
        <v>-5.88</v>
      </c>
      <c r="J5143" s="771">
        <f t="shared" si="289"/>
        <v>82.77</v>
      </c>
      <c r="K5143" s="887">
        <v>76.89</v>
      </c>
      <c r="L5143" s="772">
        <f t="shared" si="290"/>
        <v>128.64999999999998</v>
      </c>
    </row>
    <row r="5144" spans="2:12" ht="15.75" x14ac:dyDescent="0.25">
      <c r="B5144" s="893" t="s">
        <v>313</v>
      </c>
      <c r="C5144" s="892" t="s">
        <v>532</v>
      </c>
      <c r="D5144" s="891">
        <v>39447</v>
      </c>
      <c r="E5144" s="890">
        <v>4643.72</v>
      </c>
      <c r="F5144" s="889"/>
      <c r="G5144" s="888">
        <v>35</v>
      </c>
      <c r="H5144" s="887">
        <f t="shared" si="288"/>
        <v>14</v>
      </c>
      <c r="I5144" s="887">
        <v>-133.32</v>
      </c>
      <c r="J5144" s="771">
        <f t="shared" si="289"/>
        <v>1876.02</v>
      </c>
      <c r="K5144" s="887">
        <v>1742.7</v>
      </c>
      <c r="L5144" s="772">
        <f t="shared" si="290"/>
        <v>2901.0200000000004</v>
      </c>
    </row>
    <row r="5145" spans="2:12" ht="15.75" x14ac:dyDescent="0.25">
      <c r="B5145" s="893" t="s">
        <v>313</v>
      </c>
      <c r="C5145" s="892" t="s">
        <v>532</v>
      </c>
      <c r="D5145" s="891">
        <v>39447</v>
      </c>
      <c r="E5145" s="890">
        <v>10560</v>
      </c>
      <c r="F5145" s="889"/>
      <c r="G5145" s="888">
        <v>35</v>
      </c>
      <c r="H5145" s="887">
        <f t="shared" si="288"/>
        <v>14</v>
      </c>
      <c r="I5145" s="887">
        <v>-302.52</v>
      </c>
      <c r="J5145" s="771">
        <f t="shared" si="289"/>
        <v>4256.5300000000007</v>
      </c>
      <c r="K5145" s="887">
        <v>3954.01</v>
      </c>
      <c r="L5145" s="772">
        <f t="shared" si="290"/>
        <v>6605.99</v>
      </c>
    </row>
    <row r="5146" spans="2:12" ht="15.75" x14ac:dyDescent="0.25">
      <c r="B5146" s="893" t="s">
        <v>313</v>
      </c>
      <c r="C5146" s="892" t="s">
        <v>532</v>
      </c>
      <c r="D5146" s="891">
        <v>39447</v>
      </c>
      <c r="E5146" s="890">
        <v>8025.73</v>
      </c>
      <c r="F5146" s="889"/>
      <c r="G5146" s="888">
        <v>35</v>
      </c>
      <c r="H5146" s="887">
        <f t="shared" si="288"/>
        <v>14</v>
      </c>
      <c r="I5146" s="887">
        <v>-230.52</v>
      </c>
      <c r="J5146" s="771">
        <f t="shared" si="289"/>
        <v>3241.13</v>
      </c>
      <c r="K5146" s="887">
        <v>3010.61</v>
      </c>
      <c r="L5146" s="772">
        <f t="shared" si="290"/>
        <v>5015.119999999999</v>
      </c>
    </row>
    <row r="5147" spans="2:12" ht="15.75" x14ac:dyDescent="0.25">
      <c r="B5147" s="893" t="s">
        <v>313</v>
      </c>
      <c r="C5147" s="892" t="s">
        <v>532</v>
      </c>
      <c r="D5147" s="891">
        <v>39447</v>
      </c>
      <c r="E5147" s="890">
        <v>8025.73</v>
      </c>
      <c r="F5147" s="889"/>
      <c r="G5147" s="888">
        <v>35</v>
      </c>
      <c r="H5147" s="887">
        <f t="shared" si="288"/>
        <v>14</v>
      </c>
      <c r="I5147" s="887">
        <v>-230.52</v>
      </c>
      <c r="J5147" s="771">
        <f t="shared" si="289"/>
        <v>3241.13</v>
      </c>
      <c r="K5147" s="887">
        <v>3010.61</v>
      </c>
      <c r="L5147" s="772">
        <f t="shared" si="290"/>
        <v>5015.119999999999</v>
      </c>
    </row>
    <row r="5148" spans="2:12" ht="15.75" x14ac:dyDescent="0.25">
      <c r="B5148" s="893" t="s">
        <v>313</v>
      </c>
      <c r="C5148" s="892" t="s">
        <v>532</v>
      </c>
      <c r="D5148" s="891">
        <v>39478</v>
      </c>
      <c r="E5148" s="890">
        <v>269.07</v>
      </c>
      <c r="F5148" s="889"/>
      <c r="G5148" s="888">
        <v>35</v>
      </c>
      <c r="H5148" s="887">
        <f t="shared" si="288"/>
        <v>13</v>
      </c>
      <c r="I5148" s="887">
        <v>-7.68</v>
      </c>
      <c r="J5148" s="771">
        <f t="shared" si="289"/>
        <v>107.56</v>
      </c>
      <c r="K5148" s="887">
        <v>99.88</v>
      </c>
      <c r="L5148" s="772">
        <f t="shared" si="290"/>
        <v>169.19</v>
      </c>
    </row>
    <row r="5149" spans="2:12" ht="15.75" x14ac:dyDescent="0.25">
      <c r="B5149" s="893" t="s">
        <v>313</v>
      </c>
      <c r="C5149" s="892" t="s">
        <v>532</v>
      </c>
      <c r="D5149" s="891">
        <v>39478</v>
      </c>
      <c r="E5149" s="890">
        <v>28258.77</v>
      </c>
      <c r="F5149" s="889"/>
      <c r="G5149" s="888">
        <v>35</v>
      </c>
      <c r="H5149" s="887">
        <f t="shared" si="288"/>
        <v>13</v>
      </c>
      <c r="I5149" s="887">
        <v>-809.64</v>
      </c>
      <c r="J5149" s="771">
        <f t="shared" si="289"/>
        <v>11324.099999999999</v>
      </c>
      <c r="K5149" s="887">
        <v>10514.46</v>
      </c>
      <c r="L5149" s="772">
        <f t="shared" si="290"/>
        <v>17744.310000000001</v>
      </c>
    </row>
    <row r="5150" spans="2:12" ht="15.75" x14ac:dyDescent="0.25">
      <c r="B5150" s="893" t="s">
        <v>313</v>
      </c>
      <c r="C5150" s="892" t="s">
        <v>532</v>
      </c>
      <c r="D5150" s="891">
        <v>39478</v>
      </c>
      <c r="E5150" s="890">
        <v>79.37</v>
      </c>
      <c r="F5150" s="889"/>
      <c r="G5150" s="888">
        <v>35</v>
      </c>
      <c r="H5150" s="887">
        <f t="shared" si="288"/>
        <v>13</v>
      </c>
      <c r="I5150" s="887">
        <v>-2.2800000000000002</v>
      </c>
      <c r="J5150" s="771">
        <f t="shared" si="289"/>
        <v>31.86</v>
      </c>
      <c r="K5150" s="887">
        <v>29.58</v>
      </c>
      <c r="L5150" s="772">
        <f t="shared" si="290"/>
        <v>49.790000000000006</v>
      </c>
    </row>
    <row r="5151" spans="2:12" ht="15.75" x14ac:dyDescent="0.25">
      <c r="B5151" s="893" t="s">
        <v>313</v>
      </c>
      <c r="C5151" s="892" t="s">
        <v>532</v>
      </c>
      <c r="D5151" s="891">
        <v>39478</v>
      </c>
      <c r="E5151" s="890">
        <v>189.93</v>
      </c>
      <c r="F5151" s="889"/>
      <c r="G5151" s="888">
        <v>35</v>
      </c>
      <c r="H5151" s="887">
        <f t="shared" si="288"/>
        <v>13</v>
      </c>
      <c r="I5151" s="887">
        <v>-5.4</v>
      </c>
      <c r="J5151" s="771">
        <f t="shared" si="289"/>
        <v>76.12</v>
      </c>
      <c r="K5151" s="887">
        <v>70.72</v>
      </c>
      <c r="L5151" s="772">
        <f t="shared" si="290"/>
        <v>119.21000000000001</v>
      </c>
    </row>
    <row r="5152" spans="2:12" ht="15.75" x14ac:dyDescent="0.25">
      <c r="B5152" s="893" t="s">
        <v>313</v>
      </c>
      <c r="C5152" s="892" t="s">
        <v>532</v>
      </c>
      <c r="D5152" s="891">
        <v>39478</v>
      </c>
      <c r="E5152" s="890">
        <v>1199.48</v>
      </c>
      <c r="F5152" s="889"/>
      <c r="G5152" s="888">
        <v>35</v>
      </c>
      <c r="H5152" s="887">
        <f t="shared" si="288"/>
        <v>13</v>
      </c>
      <c r="I5152" s="887">
        <v>-34.44</v>
      </c>
      <c r="J5152" s="771">
        <f t="shared" si="289"/>
        <v>480.43</v>
      </c>
      <c r="K5152" s="887">
        <v>445.99</v>
      </c>
      <c r="L5152" s="772">
        <f t="shared" si="290"/>
        <v>753.49</v>
      </c>
    </row>
    <row r="5153" spans="2:12" ht="15.75" x14ac:dyDescent="0.25">
      <c r="B5153" s="893" t="s">
        <v>313</v>
      </c>
      <c r="C5153" s="892" t="s">
        <v>532</v>
      </c>
      <c r="D5153" s="891">
        <v>39478</v>
      </c>
      <c r="E5153" s="890">
        <v>476.04</v>
      </c>
      <c r="F5153" s="889"/>
      <c r="G5153" s="888">
        <v>35</v>
      </c>
      <c r="H5153" s="887">
        <f t="shared" si="288"/>
        <v>13</v>
      </c>
      <c r="I5153" s="887">
        <v>-13.680000000000001</v>
      </c>
      <c r="J5153" s="771">
        <f t="shared" si="289"/>
        <v>191.13</v>
      </c>
      <c r="K5153" s="887">
        <v>177.45</v>
      </c>
      <c r="L5153" s="772">
        <f t="shared" si="290"/>
        <v>298.59000000000003</v>
      </c>
    </row>
    <row r="5154" spans="2:12" ht="15.75" x14ac:dyDescent="0.25">
      <c r="B5154" s="893" t="s">
        <v>313</v>
      </c>
      <c r="C5154" s="892" t="s">
        <v>532</v>
      </c>
      <c r="D5154" s="891">
        <v>39478</v>
      </c>
      <c r="E5154" s="890">
        <v>191.16</v>
      </c>
      <c r="F5154" s="889"/>
      <c r="G5154" s="888">
        <v>35</v>
      </c>
      <c r="H5154" s="887">
        <f t="shared" si="288"/>
        <v>13</v>
      </c>
      <c r="I5154" s="887">
        <v>-5.5200000000000005</v>
      </c>
      <c r="J5154" s="771">
        <f t="shared" si="289"/>
        <v>77</v>
      </c>
      <c r="K5154" s="887">
        <v>71.48</v>
      </c>
      <c r="L5154" s="772">
        <f t="shared" si="290"/>
        <v>119.67999999999999</v>
      </c>
    </row>
    <row r="5155" spans="2:12" ht="15.75" x14ac:dyDescent="0.25">
      <c r="B5155" s="893" t="s">
        <v>313</v>
      </c>
      <c r="C5155" s="892" t="s">
        <v>532</v>
      </c>
      <c r="D5155" s="891">
        <v>39478</v>
      </c>
      <c r="E5155" s="890">
        <v>465.9</v>
      </c>
      <c r="F5155" s="889"/>
      <c r="G5155" s="888">
        <v>35</v>
      </c>
      <c r="H5155" s="887">
        <f t="shared" si="288"/>
        <v>13</v>
      </c>
      <c r="I5155" s="887">
        <v>-13.32</v>
      </c>
      <c r="J5155" s="771">
        <f t="shared" si="289"/>
        <v>187.09</v>
      </c>
      <c r="K5155" s="887">
        <v>173.77</v>
      </c>
      <c r="L5155" s="772">
        <f t="shared" si="290"/>
        <v>292.13</v>
      </c>
    </row>
    <row r="5156" spans="2:12" ht="15.75" x14ac:dyDescent="0.25">
      <c r="B5156" s="893" t="s">
        <v>313</v>
      </c>
      <c r="C5156" s="892" t="s">
        <v>532</v>
      </c>
      <c r="D5156" s="891">
        <v>39478</v>
      </c>
      <c r="E5156" s="890">
        <v>7117.18</v>
      </c>
      <c r="F5156" s="889"/>
      <c r="G5156" s="888">
        <v>35</v>
      </c>
      <c r="H5156" s="887">
        <f t="shared" si="288"/>
        <v>13</v>
      </c>
      <c r="I5156" s="887">
        <v>-203.88000000000002</v>
      </c>
      <c r="J5156" s="771">
        <f t="shared" si="289"/>
        <v>2851.75</v>
      </c>
      <c r="K5156" s="887">
        <v>2647.87</v>
      </c>
      <c r="L5156" s="772">
        <f t="shared" si="290"/>
        <v>4469.3100000000004</v>
      </c>
    </row>
    <row r="5157" spans="2:12" ht="15.75" x14ac:dyDescent="0.25">
      <c r="B5157" s="893" t="s">
        <v>313</v>
      </c>
      <c r="C5157" s="892" t="s">
        <v>532</v>
      </c>
      <c r="D5157" s="891">
        <v>39478</v>
      </c>
      <c r="E5157" s="890">
        <v>3377.59</v>
      </c>
      <c r="F5157" s="889"/>
      <c r="G5157" s="888">
        <v>35</v>
      </c>
      <c r="H5157" s="887">
        <f t="shared" si="288"/>
        <v>13</v>
      </c>
      <c r="I5157" s="887">
        <v>-96.84</v>
      </c>
      <c r="J5157" s="771">
        <f t="shared" si="289"/>
        <v>1353.34</v>
      </c>
      <c r="K5157" s="887">
        <v>1256.5</v>
      </c>
      <c r="L5157" s="772">
        <f t="shared" si="290"/>
        <v>2121.09</v>
      </c>
    </row>
    <row r="5158" spans="2:12" ht="15.75" x14ac:dyDescent="0.25">
      <c r="B5158" s="893" t="s">
        <v>313</v>
      </c>
      <c r="C5158" s="892" t="s">
        <v>532</v>
      </c>
      <c r="D5158" s="891">
        <v>39478</v>
      </c>
      <c r="E5158" s="890">
        <v>432.97</v>
      </c>
      <c r="F5158" s="889"/>
      <c r="G5158" s="888">
        <v>35</v>
      </c>
      <c r="H5158" s="887">
        <f t="shared" si="288"/>
        <v>13</v>
      </c>
      <c r="I5158" s="887">
        <v>-12.48</v>
      </c>
      <c r="J5158" s="771">
        <f t="shared" si="289"/>
        <v>173.25</v>
      </c>
      <c r="K5158" s="887">
        <v>160.77000000000001</v>
      </c>
      <c r="L5158" s="772">
        <f t="shared" si="290"/>
        <v>272.20000000000005</v>
      </c>
    </row>
    <row r="5159" spans="2:12" ht="15.75" x14ac:dyDescent="0.25">
      <c r="B5159" s="893" t="s">
        <v>313</v>
      </c>
      <c r="C5159" s="892" t="s">
        <v>532</v>
      </c>
      <c r="D5159" s="891">
        <v>39478</v>
      </c>
      <c r="E5159" s="890">
        <v>310.7</v>
      </c>
      <c r="F5159" s="889"/>
      <c r="G5159" s="888">
        <v>35</v>
      </c>
      <c r="H5159" s="887">
        <f t="shared" si="288"/>
        <v>13</v>
      </c>
      <c r="I5159" s="887">
        <v>-8.879999999999999</v>
      </c>
      <c r="J5159" s="771">
        <f t="shared" si="289"/>
        <v>124.39</v>
      </c>
      <c r="K5159" s="887">
        <v>115.51</v>
      </c>
      <c r="L5159" s="772">
        <f t="shared" si="290"/>
        <v>195.19</v>
      </c>
    </row>
    <row r="5160" spans="2:12" ht="15.75" x14ac:dyDescent="0.25">
      <c r="B5160" s="893" t="s">
        <v>313</v>
      </c>
      <c r="C5160" s="892" t="s">
        <v>532</v>
      </c>
      <c r="D5160" s="891">
        <v>39478</v>
      </c>
      <c r="E5160" s="890">
        <v>987.46</v>
      </c>
      <c r="F5160" s="889"/>
      <c r="G5160" s="888">
        <v>35</v>
      </c>
      <c r="H5160" s="887">
        <f t="shared" si="288"/>
        <v>13</v>
      </c>
      <c r="I5160" s="887">
        <v>-28.32</v>
      </c>
      <c r="J5160" s="771">
        <f t="shared" si="289"/>
        <v>395.96</v>
      </c>
      <c r="K5160" s="887">
        <v>367.64</v>
      </c>
      <c r="L5160" s="772">
        <f t="shared" si="290"/>
        <v>619.82000000000005</v>
      </c>
    </row>
    <row r="5161" spans="2:12" ht="15.75" x14ac:dyDescent="0.25">
      <c r="B5161" s="893" t="s">
        <v>313</v>
      </c>
      <c r="C5161" s="892" t="s">
        <v>532</v>
      </c>
      <c r="D5161" s="891">
        <v>39478</v>
      </c>
      <c r="E5161" s="890">
        <v>516.41999999999996</v>
      </c>
      <c r="F5161" s="889"/>
      <c r="G5161" s="888">
        <v>35</v>
      </c>
      <c r="H5161" s="887">
        <f t="shared" si="288"/>
        <v>13</v>
      </c>
      <c r="I5161" s="887">
        <v>-14.879999999999999</v>
      </c>
      <c r="J5161" s="771">
        <f t="shared" si="289"/>
        <v>207.72</v>
      </c>
      <c r="K5161" s="887">
        <v>192.84</v>
      </c>
      <c r="L5161" s="772">
        <f t="shared" si="290"/>
        <v>323.57999999999993</v>
      </c>
    </row>
    <row r="5162" spans="2:12" ht="15.75" x14ac:dyDescent="0.25">
      <c r="B5162" s="893" t="s">
        <v>313</v>
      </c>
      <c r="C5162" s="892" t="s">
        <v>532</v>
      </c>
      <c r="D5162" s="891">
        <v>39478</v>
      </c>
      <c r="E5162" s="890">
        <v>531.34</v>
      </c>
      <c r="F5162" s="889"/>
      <c r="G5162" s="888">
        <v>35</v>
      </c>
      <c r="H5162" s="887">
        <f t="shared" si="288"/>
        <v>13</v>
      </c>
      <c r="I5162" s="887">
        <v>-15.24</v>
      </c>
      <c r="J5162" s="771">
        <f t="shared" si="289"/>
        <v>213.07000000000002</v>
      </c>
      <c r="K5162" s="887">
        <v>197.83</v>
      </c>
      <c r="L5162" s="772">
        <f t="shared" si="290"/>
        <v>333.51</v>
      </c>
    </row>
    <row r="5163" spans="2:12" ht="15.75" x14ac:dyDescent="0.25">
      <c r="B5163" s="893" t="s">
        <v>313</v>
      </c>
      <c r="C5163" s="892" t="s">
        <v>532</v>
      </c>
      <c r="D5163" s="891">
        <v>39844</v>
      </c>
      <c r="E5163" s="890">
        <v>143.83000000000001</v>
      </c>
      <c r="F5163" s="889"/>
      <c r="G5163" s="888">
        <v>35</v>
      </c>
      <c r="H5163" s="887">
        <f t="shared" si="288"/>
        <v>12</v>
      </c>
      <c r="I5163" s="887">
        <v>-4.08</v>
      </c>
      <c r="J5163" s="771">
        <f t="shared" si="289"/>
        <v>53.379999999999995</v>
      </c>
      <c r="K5163" s="887">
        <v>49.3</v>
      </c>
      <c r="L5163" s="772">
        <f t="shared" si="290"/>
        <v>94.530000000000015</v>
      </c>
    </row>
    <row r="5164" spans="2:12" ht="15.75" x14ac:dyDescent="0.25">
      <c r="B5164" s="893" t="s">
        <v>313</v>
      </c>
      <c r="C5164" s="892" t="s">
        <v>532</v>
      </c>
      <c r="D5164" s="891">
        <v>39844</v>
      </c>
      <c r="E5164" s="890">
        <v>28.69</v>
      </c>
      <c r="F5164" s="889"/>
      <c r="G5164" s="888">
        <v>35</v>
      </c>
      <c r="H5164" s="887">
        <f t="shared" si="288"/>
        <v>12</v>
      </c>
      <c r="I5164" s="887">
        <v>-0.84000000000000008</v>
      </c>
      <c r="J5164" s="771">
        <f t="shared" si="289"/>
        <v>10.84</v>
      </c>
      <c r="K5164" s="887">
        <v>10</v>
      </c>
      <c r="L5164" s="772">
        <f t="shared" si="290"/>
        <v>18.690000000000001</v>
      </c>
    </row>
    <row r="5165" spans="2:12" ht="15.75" x14ac:dyDescent="0.25">
      <c r="B5165" s="893" t="s">
        <v>313</v>
      </c>
      <c r="C5165" s="892" t="s">
        <v>532</v>
      </c>
      <c r="D5165" s="891">
        <v>39844</v>
      </c>
      <c r="E5165" s="890">
        <v>289.95999999999998</v>
      </c>
      <c r="F5165" s="889"/>
      <c r="G5165" s="888">
        <v>35</v>
      </c>
      <c r="H5165" s="887">
        <f t="shared" si="288"/>
        <v>12</v>
      </c>
      <c r="I5165" s="887">
        <v>-8.2800000000000011</v>
      </c>
      <c r="J5165" s="771">
        <f t="shared" si="289"/>
        <v>107.65</v>
      </c>
      <c r="K5165" s="887">
        <v>99.37</v>
      </c>
      <c r="L5165" s="772">
        <f t="shared" si="290"/>
        <v>190.58999999999997</v>
      </c>
    </row>
    <row r="5166" spans="2:12" ht="15.75" x14ac:dyDescent="0.25">
      <c r="B5166" s="893" t="s">
        <v>313</v>
      </c>
      <c r="C5166" s="892" t="s">
        <v>532</v>
      </c>
      <c r="D5166" s="891">
        <v>39844</v>
      </c>
      <c r="E5166" s="890">
        <v>1809.1</v>
      </c>
      <c r="F5166" s="889"/>
      <c r="G5166" s="888">
        <v>35</v>
      </c>
      <c r="H5166" s="887">
        <f t="shared" si="288"/>
        <v>12</v>
      </c>
      <c r="I5166" s="887">
        <v>-51.96</v>
      </c>
      <c r="J5166" s="771">
        <f t="shared" si="289"/>
        <v>674.44</v>
      </c>
      <c r="K5166" s="887">
        <v>622.48</v>
      </c>
      <c r="L5166" s="772">
        <f t="shared" si="290"/>
        <v>1186.6199999999999</v>
      </c>
    </row>
    <row r="5167" spans="2:12" ht="15.75" x14ac:dyDescent="0.25">
      <c r="B5167" s="893" t="s">
        <v>313</v>
      </c>
      <c r="C5167" s="892" t="s">
        <v>532</v>
      </c>
      <c r="D5167" s="891">
        <v>39844</v>
      </c>
      <c r="E5167" s="890">
        <v>1453.9</v>
      </c>
      <c r="F5167" s="889"/>
      <c r="G5167" s="888">
        <v>35</v>
      </c>
      <c r="H5167" s="887">
        <f t="shared" si="288"/>
        <v>12</v>
      </c>
      <c r="I5167" s="887">
        <v>-41.64</v>
      </c>
      <c r="J5167" s="771">
        <f t="shared" si="289"/>
        <v>540.94000000000005</v>
      </c>
      <c r="K5167" s="887">
        <v>499.3</v>
      </c>
      <c r="L5167" s="772">
        <f t="shared" si="290"/>
        <v>954.60000000000014</v>
      </c>
    </row>
    <row r="5168" spans="2:12" ht="15.75" x14ac:dyDescent="0.25">
      <c r="B5168" s="893" t="s">
        <v>313</v>
      </c>
      <c r="C5168" s="892" t="s">
        <v>532</v>
      </c>
      <c r="D5168" s="891">
        <v>39844</v>
      </c>
      <c r="E5168" s="890">
        <v>96.5</v>
      </c>
      <c r="F5168" s="889"/>
      <c r="G5168" s="888">
        <v>35</v>
      </c>
      <c r="H5168" s="887">
        <f t="shared" si="288"/>
        <v>12</v>
      </c>
      <c r="I5168" s="887">
        <v>-2.7600000000000002</v>
      </c>
      <c r="J5168" s="771">
        <f t="shared" si="289"/>
        <v>35.869999999999997</v>
      </c>
      <c r="K5168" s="887">
        <v>33.11</v>
      </c>
      <c r="L5168" s="772">
        <f t="shared" si="290"/>
        <v>63.39</v>
      </c>
    </row>
    <row r="5169" spans="2:12" ht="15.75" x14ac:dyDescent="0.25">
      <c r="B5169" s="893" t="s">
        <v>313</v>
      </c>
      <c r="C5169" s="892" t="s">
        <v>532</v>
      </c>
      <c r="D5169" s="891">
        <v>39844</v>
      </c>
      <c r="E5169" s="890">
        <v>2271.16</v>
      </c>
      <c r="F5169" s="889"/>
      <c r="G5169" s="888">
        <v>35</v>
      </c>
      <c r="H5169" s="887">
        <f t="shared" si="288"/>
        <v>12</v>
      </c>
      <c r="I5169" s="887">
        <v>-65.039999999999992</v>
      </c>
      <c r="J5169" s="771">
        <f t="shared" si="289"/>
        <v>844.94999999999993</v>
      </c>
      <c r="K5169" s="887">
        <v>779.91</v>
      </c>
      <c r="L5169" s="772">
        <f t="shared" si="290"/>
        <v>1491.25</v>
      </c>
    </row>
    <row r="5170" spans="2:12" ht="15.75" x14ac:dyDescent="0.25">
      <c r="B5170" s="893" t="s">
        <v>313</v>
      </c>
      <c r="C5170" s="892" t="s">
        <v>532</v>
      </c>
      <c r="D5170" s="891">
        <v>39844</v>
      </c>
      <c r="E5170" s="890">
        <v>962.5</v>
      </c>
      <c r="F5170" s="889"/>
      <c r="G5170" s="888">
        <v>35</v>
      </c>
      <c r="H5170" s="887">
        <f t="shared" si="288"/>
        <v>12</v>
      </c>
      <c r="I5170" s="887">
        <v>-27.6</v>
      </c>
      <c r="J5170" s="771">
        <f t="shared" si="289"/>
        <v>358.42</v>
      </c>
      <c r="K5170" s="887">
        <v>330.82</v>
      </c>
      <c r="L5170" s="772">
        <f t="shared" si="290"/>
        <v>631.68000000000006</v>
      </c>
    </row>
    <row r="5171" spans="2:12" ht="15.75" x14ac:dyDescent="0.25">
      <c r="B5171" s="893" t="s">
        <v>313</v>
      </c>
      <c r="C5171" s="892" t="s">
        <v>532</v>
      </c>
      <c r="D5171" s="891">
        <v>39844</v>
      </c>
      <c r="E5171" s="890">
        <v>156.58000000000001</v>
      </c>
      <c r="F5171" s="889"/>
      <c r="G5171" s="888">
        <v>35</v>
      </c>
      <c r="H5171" s="887">
        <f t="shared" si="288"/>
        <v>12</v>
      </c>
      <c r="I5171" s="887">
        <v>-4.5600000000000005</v>
      </c>
      <c r="J5171" s="771">
        <f t="shared" si="289"/>
        <v>58.02</v>
      </c>
      <c r="K5171" s="887">
        <v>53.46</v>
      </c>
      <c r="L5171" s="772">
        <f t="shared" si="290"/>
        <v>103.12</v>
      </c>
    </row>
    <row r="5172" spans="2:12" ht="15.75" x14ac:dyDescent="0.25">
      <c r="B5172" s="893" t="s">
        <v>313</v>
      </c>
      <c r="C5172" s="892" t="s">
        <v>532</v>
      </c>
      <c r="D5172" s="891">
        <v>40359</v>
      </c>
      <c r="E5172" s="890">
        <v>3056.9</v>
      </c>
      <c r="F5172" s="889"/>
      <c r="G5172" s="888">
        <v>35</v>
      </c>
      <c r="H5172" s="887">
        <f t="shared" si="288"/>
        <v>11</v>
      </c>
      <c r="I5172" s="887">
        <v>-87.6</v>
      </c>
      <c r="J5172" s="771">
        <f t="shared" si="289"/>
        <v>1006.7900000000001</v>
      </c>
      <c r="K5172" s="887">
        <v>919.19</v>
      </c>
      <c r="L5172" s="772">
        <f t="shared" si="290"/>
        <v>2137.71</v>
      </c>
    </row>
    <row r="5173" spans="2:12" ht="15.75" x14ac:dyDescent="0.25">
      <c r="B5173" s="893" t="s">
        <v>313</v>
      </c>
      <c r="C5173" s="892" t="s">
        <v>532</v>
      </c>
      <c r="D5173" s="891">
        <v>40359</v>
      </c>
      <c r="E5173" s="890">
        <v>696.56</v>
      </c>
      <c r="F5173" s="889"/>
      <c r="G5173" s="888">
        <v>35</v>
      </c>
      <c r="H5173" s="887">
        <f t="shared" si="288"/>
        <v>11</v>
      </c>
      <c r="I5173" s="887">
        <v>-19.920000000000002</v>
      </c>
      <c r="J5173" s="771">
        <f t="shared" si="289"/>
        <v>229.03000000000003</v>
      </c>
      <c r="K5173" s="887">
        <v>209.11</v>
      </c>
      <c r="L5173" s="772">
        <f t="shared" si="290"/>
        <v>487.44999999999993</v>
      </c>
    </row>
    <row r="5174" spans="2:12" ht="15.75" x14ac:dyDescent="0.25">
      <c r="B5174" s="893" t="s">
        <v>313</v>
      </c>
      <c r="C5174" s="892" t="s">
        <v>532</v>
      </c>
      <c r="D5174" s="891">
        <v>40390</v>
      </c>
      <c r="E5174" s="890">
        <v>767.38</v>
      </c>
      <c r="F5174" s="889"/>
      <c r="G5174" s="888">
        <v>35</v>
      </c>
      <c r="H5174" s="887">
        <f t="shared" si="288"/>
        <v>11</v>
      </c>
      <c r="I5174" s="887">
        <v>-21.96</v>
      </c>
      <c r="J5174" s="771">
        <f t="shared" si="289"/>
        <v>250.63</v>
      </c>
      <c r="K5174" s="887">
        <v>228.67</v>
      </c>
      <c r="L5174" s="772">
        <f t="shared" si="290"/>
        <v>538.71</v>
      </c>
    </row>
    <row r="5175" spans="2:12" ht="15.75" x14ac:dyDescent="0.25">
      <c r="B5175" s="893" t="s">
        <v>313</v>
      </c>
      <c r="C5175" s="892" t="s">
        <v>532</v>
      </c>
      <c r="D5175" s="891">
        <v>40421</v>
      </c>
      <c r="E5175" s="890">
        <v>24.35</v>
      </c>
      <c r="F5175" s="889"/>
      <c r="G5175" s="888">
        <v>35</v>
      </c>
      <c r="H5175" s="887">
        <f t="shared" si="288"/>
        <v>11</v>
      </c>
      <c r="I5175" s="887">
        <v>-0.72</v>
      </c>
      <c r="J5175" s="771">
        <f t="shared" si="289"/>
        <v>8.11</v>
      </c>
      <c r="K5175" s="887">
        <v>7.39</v>
      </c>
      <c r="L5175" s="772">
        <f t="shared" si="290"/>
        <v>16.96</v>
      </c>
    </row>
    <row r="5176" spans="2:12" ht="15.75" x14ac:dyDescent="0.25">
      <c r="B5176" s="893" t="s">
        <v>313</v>
      </c>
      <c r="C5176" s="892" t="s">
        <v>532</v>
      </c>
      <c r="D5176" s="891">
        <v>40512</v>
      </c>
      <c r="E5176" s="890">
        <v>29.76</v>
      </c>
      <c r="F5176" s="889"/>
      <c r="G5176" s="888">
        <v>35</v>
      </c>
      <c r="H5176" s="887">
        <f t="shared" si="288"/>
        <v>11</v>
      </c>
      <c r="I5176" s="887">
        <v>-0.84000000000000008</v>
      </c>
      <c r="J5176" s="771">
        <f t="shared" si="289"/>
        <v>9.33</v>
      </c>
      <c r="K5176" s="887">
        <v>8.49</v>
      </c>
      <c r="L5176" s="772">
        <f t="shared" si="290"/>
        <v>21.270000000000003</v>
      </c>
    </row>
    <row r="5177" spans="2:12" ht="15.75" x14ac:dyDescent="0.25">
      <c r="B5177" s="893" t="s">
        <v>313</v>
      </c>
      <c r="C5177" s="892" t="s">
        <v>532</v>
      </c>
      <c r="D5177" s="891">
        <v>40512</v>
      </c>
      <c r="E5177" s="890">
        <v>2267.15</v>
      </c>
      <c r="F5177" s="889"/>
      <c r="G5177" s="888">
        <v>35</v>
      </c>
      <c r="H5177" s="887">
        <f t="shared" si="288"/>
        <v>11</v>
      </c>
      <c r="I5177" s="887">
        <v>-64.92</v>
      </c>
      <c r="J5177" s="771">
        <f t="shared" si="289"/>
        <v>719.25</v>
      </c>
      <c r="K5177" s="887">
        <v>654.33000000000004</v>
      </c>
      <c r="L5177" s="772">
        <f t="shared" si="290"/>
        <v>1612.8200000000002</v>
      </c>
    </row>
    <row r="5178" spans="2:12" ht="15.75" x14ac:dyDescent="0.25">
      <c r="B5178" s="893" t="s">
        <v>313</v>
      </c>
      <c r="C5178" s="892" t="s">
        <v>532</v>
      </c>
      <c r="D5178" s="891">
        <v>40512</v>
      </c>
      <c r="E5178" s="890">
        <v>343.86</v>
      </c>
      <c r="F5178" s="889"/>
      <c r="G5178" s="888">
        <v>35</v>
      </c>
      <c r="H5178" s="887">
        <f t="shared" si="288"/>
        <v>11</v>
      </c>
      <c r="I5178" s="887">
        <v>-9.84</v>
      </c>
      <c r="J5178" s="771">
        <f t="shared" si="289"/>
        <v>109.03</v>
      </c>
      <c r="K5178" s="887">
        <v>99.19</v>
      </c>
      <c r="L5178" s="772">
        <f t="shared" si="290"/>
        <v>244.67000000000002</v>
      </c>
    </row>
    <row r="5179" spans="2:12" ht="15.75" x14ac:dyDescent="0.25">
      <c r="B5179" s="893" t="s">
        <v>313</v>
      </c>
      <c r="C5179" s="892" t="s">
        <v>532</v>
      </c>
      <c r="D5179" s="891">
        <v>40543</v>
      </c>
      <c r="E5179" s="890">
        <v>1544.86</v>
      </c>
      <c r="F5179" s="889"/>
      <c r="G5179" s="888">
        <v>35</v>
      </c>
      <c r="H5179" s="887">
        <f t="shared" si="288"/>
        <v>11</v>
      </c>
      <c r="I5179" s="887">
        <v>-44.400000000000006</v>
      </c>
      <c r="J5179" s="771">
        <f t="shared" si="289"/>
        <v>487.91999999999996</v>
      </c>
      <c r="K5179" s="887">
        <v>443.52</v>
      </c>
      <c r="L5179" s="772">
        <f t="shared" si="290"/>
        <v>1101.3399999999999</v>
      </c>
    </row>
    <row r="5180" spans="2:12" ht="15.75" x14ac:dyDescent="0.25">
      <c r="B5180" s="893" t="s">
        <v>313</v>
      </c>
      <c r="C5180" s="892" t="s">
        <v>532</v>
      </c>
      <c r="D5180" s="891">
        <v>40694</v>
      </c>
      <c r="E5180" s="890">
        <v>878.04</v>
      </c>
      <c r="F5180" s="889"/>
      <c r="G5180" s="888">
        <v>35</v>
      </c>
      <c r="H5180" s="887">
        <f t="shared" si="288"/>
        <v>10</v>
      </c>
      <c r="I5180" s="887">
        <v>-25.08</v>
      </c>
      <c r="J5180" s="771">
        <f t="shared" si="289"/>
        <v>268.33</v>
      </c>
      <c r="K5180" s="887">
        <v>243.25</v>
      </c>
      <c r="L5180" s="772">
        <f t="shared" si="290"/>
        <v>634.79</v>
      </c>
    </row>
    <row r="5181" spans="2:12" ht="15.75" x14ac:dyDescent="0.25">
      <c r="B5181" s="893" t="s">
        <v>313</v>
      </c>
      <c r="C5181" s="892" t="s">
        <v>532</v>
      </c>
      <c r="D5181" s="891">
        <v>40724</v>
      </c>
      <c r="E5181" s="890">
        <v>612.08000000000004</v>
      </c>
      <c r="F5181" s="889"/>
      <c r="G5181" s="888">
        <v>35</v>
      </c>
      <c r="H5181" s="887">
        <f t="shared" si="288"/>
        <v>10</v>
      </c>
      <c r="I5181" s="887">
        <v>-17.52</v>
      </c>
      <c r="J5181" s="771">
        <f t="shared" si="289"/>
        <v>185.37</v>
      </c>
      <c r="K5181" s="887">
        <v>167.85</v>
      </c>
      <c r="L5181" s="772">
        <f t="shared" si="290"/>
        <v>444.23</v>
      </c>
    </row>
    <row r="5182" spans="2:12" ht="15.75" x14ac:dyDescent="0.25">
      <c r="B5182" s="893" t="s">
        <v>313</v>
      </c>
      <c r="C5182" s="892" t="s">
        <v>532</v>
      </c>
      <c r="D5182" s="891">
        <v>40724</v>
      </c>
      <c r="E5182" s="890">
        <v>2889.58</v>
      </c>
      <c r="F5182" s="889"/>
      <c r="G5182" s="888">
        <v>35</v>
      </c>
      <c r="H5182" s="887">
        <f t="shared" si="288"/>
        <v>10</v>
      </c>
      <c r="I5182" s="887">
        <v>-82.92</v>
      </c>
      <c r="J5182" s="771">
        <f t="shared" si="289"/>
        <v>877.25</v>
      </c>
      <c r="K5182" s="887">
        <v>794.33</v>
      </c>
      <c r="L5182" s="772">
        <f t="shared" si="290"/>
        <v>2095.25</v>
      </c>
    </row>
    <row r="5183" spans="2:12" ht="15.75" x14ac:dyDescent="0.25">
      <c r="B5183" s="893" t="s">
        <v>313</v>
      </c>
      <c r="C5183" s="892" t="s">
        <v>532</v>
      </c>
      <c r="D5183" s="891">
        <v>41029</v>
      </c>
      <c r="E5183" s="890">
        <v>1498.17</v>
      </c>
      <c r="F5183" s="889"/>
      <c r="G5183" s="888">
        <v>35</v>
      </c>
      <c r="H5183" s="887">
        <f t="shared" si="288"/>
        <v>9</v>
      </c>
      <c r="I5183" s="887">
        <v>-42.96</v>
      </c>
      <c r="J5183" s="771">
        <f t="shared" si="289"/>
        <v>415.01</v>
      </c>
      <c r="K5183" s="887">
        <v>372.05</v>
      </c>
      <c r="L5183" s="772">
        <f t="shared" si="290"/>
        <v>1126.1200000000001</v>
      </c>
    </row>
    <row r="5184" spans="2:12" ht="15.75" x14ac:dyDescent="0.25">
      <c r="B5184" s="893" t="s">
        <v>313</v>
      </c>
      <c r="C5184" s="892" t="s">
        <v>532</v>
      </c>
      <c r="D5184" s="891">
        <v>41060</v>
      </c>
      <c r="E5184" s="890">
        <v>1333.19</v>
      </c>
      <c r="F5184" s="889"/>
      <c r="G5184" s="888">
        <v>35</v>
      </c>
      <c r="H5184" s="887">
        <f t="shared" si="288"/>
        <v>9</v>
      </c>
      <c r="I5184" s="887">
        <v>-38.160000000000004</v>
      </c>
      <c r="J5184" s="771">
        <f t="shared" si="289"/>
        <v>365.67</v>
      </c>
      <c r="K5184" s="887">
        <v>327.51</v>
      </c>
      <c r="L5184" s="772">
        <f t="shared" si="290"/>
        <v>1005.6800000000001</v>
      </c>
    </row>
    <row r="5185" spans="2:12" ht="15.75" x14ac:dyDescent="0.25">
      <c r="B5185" s="893" t="s">
        <v>313</v>
      </c>
      <c r="C5185" s="892" t="s">
        <v>532</v>
      </c>
      <c r="D5185" s="891">
        <v>39082</v>
      </c>
      <c r="E5185" s="890">
        <v>27.78</v>
      </c>
      <c r="F5185" s="889"/>
      <c r="G5185" s="888">
        <v>35</v>
      </c>
      <c r="H5185" s="887">
        <f t="shared" si="288"/>
        <v>15</v>
      </c>
      <c r="I5185" s="887">
        <v>-0.84000000000000008</v>
      </c>
      <c r="J5185" s="771">
        <f t="shared" si="289"/>
        <v>12.37</v>
      </c>
      <c r="K5185" s="887">
        <v>11.53</v>
      </c>
      <c r="L5185" s="772">
        <f t="shared" si="290"/>
        <v>16.25</v>
      </c>
    </row>
    <row r="5186" spans="2:12" ht="15.75" x14ac:dyDescent="0.25">
      <c r="B5186" s="893" t="s">
        <v>313</v>
      </c>
      <c r="C5186" s="892" t="s">
        <v>1615</v>
      </c>
      <c r="D5186" s="891">
        <v>41486</v>
      </c>
      <c r="E5186" s="890">
        <v>2988.72</v>
      </c>
      <c r="F5186" s="889"/>
      <c r="G5186" s="888">
        <v>35</v>
      </c>
      <c r="H5186" s="887">
        <f t="shared" si="288"/>
        <v>8</v>
      </c>
      <c r="I5186" s="887">
        <v>-85.320000000000007</v>
      </c>
      <c r="J5186" s="771">
        <f t="shared" si="289"/>
        <v>719.30000000000007</v>
      </c>
      <c r="K5186" s="887">
        <v>633.98</v>
      </c>
      <c r="L5186" s="772">
        <f t="shared" si="290"/>
        <v>2354.7399999999998</v>
      </c>
    </row>
    <row r="5187" spans="2:12" ht="15.75" x14ac:dyDescent="0.25">
      <c r="B5187" s="893" t="s">
        <v>313</v>
      </c>
      <c r="C5187" s="892" t="s">
        <v>1616</v>
      </c>
      <c r="D5187" s="891">
        <v>41517</v>
      </c>
      <c r="E5187" s="890">
        <v>4179.4399999999996</v>
      </c>
      <c r="F5187" s="889"/>
      <c r="G5187" s="888">
        <v>35</v>
      </c>
      <c r="H5187" s="887">
        <f t="shared" si="288"/>
        <v>8</v>
      </c>
      <c r="I5187" s="887">
        <v>-118.92</v>
      </c>
      <c r="J5187" s="771">
        <f t="shared" si="289"/>
        <v>997.8</v>
      </c>
      <c r="K5187" s="887">
        <v>878.88</v>
      </c>
      <c r="L5187" s="772">
        <f t="shared" si="290"/>
        <v>3300.5599999999995</v>
      </c>
    </row>
    <row r="5188" spans="2:12" ht="15.75" x14ac:dyDescent="0.25">
      <c r="B5188" s="893" t="s">
        <v>313</v>
      </c>
      <c r="C5188" s="892" t="s">
        <v>1617</v>
      </c>
      <c r="D5188" s="891">
        <v>41517</v>
      </c>
      <c r="E5188" s="890">
        <v>7009.62</v>
      </c>
      <c r="F5188" s="889"/>
      <c r="G5188" s="888">
        <v>35</v>
      </c>
      <c r="H5188" s="887">
        <f t="shared" si="288"/>
        <v>8</v>
      </c>
      <c r="I5188" s="887">
        <v>-199.44</v>
      </c>
      <c r="J5188" s="771">
        <f t="shared" si="289"/>
        <v>1673.4</v>
      </c>
      <c r="K5188" s="887">
        <v>1473.96</v>
      </c>
      <c r="L5188" s="772">
        <f t="shared" si="290"/>
        <v>5535.66</v>
      </c>
    </row>
    <row r="5189" spans="2:12" ht="15.75" x14ac:dyDescent="0.25">
      <c r="B5189" s="893" t="s">
        <v>313</v>
      </c>
      <c r="C5189" s="892" t="s">
        <v>1618</v>
      </c>
      <c r="D5189" s="891">
        <v>41578</v>
      </c>
      <c r="E5189" s="890">
        <v>3688.22</v>
      </c>
      <c r="F5189" s="889"/>
      <c r="G5189" s="888">
        <v>35</v>
      </c>
      <c r="H5189" s="887">
        <f t="shared" si="288"/>
        <v>8</v>
      </c>
      <c r="I5189" s="887">
        <v>-105.35999999999999</v>
      </c>
      <c r="J5189" s="771">
        <f t="shared" si="289"/>
        <v>862.73</v>
      </c>
      <c r="K5189" s="887">
        <v>757.37</v>
      </c>
      <c r="L5189" s="772">
        <f t="shared" si="290"/>
        <v>2930.85</v>
      </c>
    </row>
    <row r="5190" spans="2:12" ht="15.75" x14ac:dyDescent="0.25">
      <c r="B5190" s="893" t="s">
        <v>313</v>
      </c>
      <c r="C5190" s="892" t="s">
        <v>1619</v>
      </c>
      <c r="D5190" s="891">
        <v>41608</v>
      </c>
      <c r="E5190" s="890">
        <v>12029.43</v>
      </c>
      <c r="F5190" s="889"/>
      <c r="G5190" s="888">
        <v>35</v>
      </c>
      <c r="H5190" s="887">
        <f t="shared" si="288"/>
        <v>8</v>
      </c>
      <c r="I5190" s="887">
        <v>-343.56</v>
      </c>
      <c r="J5190" s="771">
        <f t="shared" si="289"/>
        <v>2781.9</v>
      </c>
      <c r="K5190" s="887">
        <v>2438.34</v>
      </c>
      <c r="L5190" s="772">
        <f t="shared" si="290"/>
        <v>9591.09</v>
      </c>
    </row>
    <row r="5191" spans="2:12" ht="15.75" x14ac:dyDescent="0.25">
      <c r="B5191" s="893" t="s">
        <v>313</v>
      </c>
      <c r="C5191" s="892" t="s">
        <v>1620</v>
      </c>
      <c r="D5191" s="891">
        <v>41608</v>
      </c>
      <c r="E5191" s="890">
        <v>2259.27</v>
      </c>
      <c r="F5191" s="889"/>
      <c r="G5191" s="888">
        <v>35</v>
      </c>
      <c r="H5191" s="887">
        <f t="shared" si="288"/>
        <v>8</v>
      </c>
      <c r="I5191" s="887">
        <v>-64.56</v>
      </c>
      <c r="J5191" s="771">
        <f t="shared" si="289"/>
        <v>522.76</v>
      </c>
      <c r="K5191" s="887">
        <v>458.2</v>
      </c>
      <c r="L5191" s="772">
        <f t="shared" si="290"/>
        <v>1801.07</v>
      </c>
    </row>
    <row r="5192" spans="2:12" ht="15.75" x14ac:dyDescent="0.25">
      <c r="B5192" s="893" t="s">
        <v>313</v>
      </c>
      <c r="C5192" s="892" t="s">
        <v>1621</v>
      </c>
      <c r="D5192" s="891">
        <v>41639</v>
      </c>
      <c r="E5192" s="890">
        <v>2392.35</v>
      </c>
      <c r="F5192" s="889"/>
      <c r="G5192" s="888">
        <v>35</v>
      </c>
      <c r="H5192" s="887">
        <f t="shared" ref="H5192:H5255" si="291">IF(E5192&lt;&gt;"",IF((TestEOY-D5192)/365&gt;G5192,G5192,ROUNDUP(((TestEOY-D5192)/365),0)),"")</f>
        <v>8</v>
      </c>
      <c r="I5192" s="887">
        <v>-68.28</v>
      </c>
      <c r="J5192" s="771">
        <f t="shared" ref="J5192:J5255" si="292">K5192-I5192</f>
        <v>547.20000000000005</v>
      </c>
      <c r="K5192" s="887">
        <v>478.92</v>
      </c>
      <c r="L5192" s="772">
        <f t="shared" ref="L5192:L5255" si="293">IFERROR(IF(K5192&gt;E5192,0,(+E5192-K5192))-F5192,"")</f>
        <v>1913.4299999999998</v>
      </c>
    </row>
    <row r="5193" spans="2:12" ht="15.75" x14ac:dyDescent="0.25">
      <c r="B5193" s="893" t="s">
        <v>313</v>
      </c>
      <c r="C5193" s="892" t="s">
        <v>1622</v>
      </c>
      <c r="D5193" s="891">
        <v>41698</v>
      </c>
      <c r="E5193" s="890">
        <v>2995.55</v>
      </c>
      <c r="F5193" s="889"/>
      <c r="G5193" s="888">
        <v>35</v>
      </c>
      <c r="H5193" s="887">
        <f t="shared" si="291"/>
        <v>7</v>
      </c>
      <c r="I5193" s="887">
        <v>-85.56</v>
      </c>
      <c r="J5193" s="771">
        <f t="shared" si="292"/>
        <v>671.41000000000008</v>
      </c>
      <c r="K5193" s="887">
        <v>585.85</v>
      </c>
      <c r="L5193" s="772">
        <f t="shared" si="293"/>
        <v>2409.7000000000003</v>
      </c>
    </row>
    <row r="5194" spans="2:12" ht="15.75" x14ac:dyDescent="0.25">
      <c r="B5194" s="893" t="s">
        <v>313</v>
      </c>
      <c r="C5194" s="892" t="s">
        <v>1623</v>
      </c>
      <c r="D5194" s="891">
        <v>41851</v>
      </c>
      <c r="E5194" s="890">
        <v>2043.21</v>
      </c>
      <c r="F5194" s="889"/>
      <c r="G5194" s="888">
        <v>35</v>
      </c>
      <c r="H5194" s="887">
        <f t="shared" si="291"/>
        <v>7</v>
      </c>
      <c r="I5194" s="887">
        <v>-58.320000000000007</v>
      </c>
      <c r="J5194" s="771">
        <f t="shared" si="292"/>
        <v>428.5</v>
      </c>
      <c r="K5194" s="887">
        <v>370.18</v>
      </c>
      <c r="L5194" s="772">
        <f t="shared" si="293"/>
        <v>1673.03</v>
      </c>
    </row>
    <row r="5195" spans="2:12" ht="15.75" x14ac:dyDescent="0.25">
      <c r="B5195" s="893" t="s">
        <v>313</v>
      </c>
      <c r="C5195" s="892" t="s">
        <v>1624</v>
      </c>
      <c r="D5195" s="891">
        <v>41973</v>
      </c>
      <c r="E5195" s="890">
        <v>2462.71</v>
      </c>
      <c r="F5195" s="889"/>
      <c r="G5195" s="888">
        <v>35</v>
      </c>
      <c r="H5195" s="887">
        <f t="shared" si="291"/>
        <v>7</v>
      </c>
      <c r="I5195" s="887">
        <v>-70.320000000000007</v>
      </c>
      <c r="J5195" s="771">
        <f t="shared" si="292"/>
        <v>499.08</v>
      </c>
      <c r="K5195" s="887">
        <v>428.76</v>
      </c>
      <c r="L5195" s="772">
        <f t="shared" si="293"/>
        <v>2033.95</v>
      </c>
    </row>
    <row r="5196" spans="2:12" ht="15.75" x14ac:dyDescent="0.25">
      <c r="B5196" s="893" t="s">
        <v>313</v>
      </c>
      <c r="C5196" s="892" t="s">
        <v>1625</v>
      </c>
      <c r="D5196" s="891">
        <v>43033</v>
      </c>
      <c r="E5196" s="890">
        <v>2889.15</v>
      </c>
      <c r="F5196" s="889"/>
      <c r="G5196" s="888">
        <v>35</v>
      </c>
      <c r="H5196" s="887">
        <f t="shared" si="291"/>
        <v>4</v>
      </c>
      <c r="I5196" s="887">
        <v>-82.56</v>
      </c>
      <c r="J5196" s="771">
        <f t="shared" si="292"/>
        <v>345.15</v>
      </c>
      <c r="K5196" s="887">
        <v>262.58999999999997</v>
      </c>
      <c r="L5196" s="772">
        <f t="shared" si="293"/>
        <v>2626.56</v>
      </c>
    </row>
    <row r="5197" spans="2:12" ht="15.75" x14ac:dyDescent="0.25">
      <c r="B5197" s="893" t="s">
        <v>313</v>
      </c>
      <c r="C5197" s="892" t="s">
        <v>1626</v>
      </c>
      <c r="D5197" s="891">
        <v>43339</v>
      </c>
      <c r="E5197" s="890">
        <v>6041.19</v>
      </c>
      <c r="F5197" s="889"/>
      <c r="G5197" s="888">
        <v>35</v>
      </c>
      <c r="H5197" s="887">
        <f t="shared" si="291"/>
        <v>3</v>
      </c>
      <c r="I5197" s="887">
        <v>-172.44</v>
      </c>
      <c r="J5197" s="771">
        <f t="shared" si="292"/>
        <v>565.25</v>
      </c>
      <c r="K5197" s="887">
        <v>392.81</v>
      </c>
      <c r="L5197" s="772">
        <f t="shared" si="293"/>
        <v>5648.3799999999992</v>
      </c>
    </row>
    <row r="5198" spans="2:12" ht="15.75" x14ac:dyDescent="0.25">
      <c r="B5198" s="893" t="s">
        <v>313</v>
      </c>
      <c r="C5198" s="892" t="s">
        <v>1627</v>
      </c>
      <c r="D5198" s="891">
        <v>43326</v>
      </c>
      <c r="E5198" s="890">
        <v>1301.0999999999999</v>
      </c>
      <c r="F5198" s="889"/>
      <c r="G5198" s="888">
        <v>35</v>
      </c>
      <c r="H5198" s="887">
        <f t="shared" si="291"/>
        <v>3</v>
      </c>
      <c r="I5198" s="887">
        <v>-37.200000000000003</v>
      </c>
      <c r="J5198" s="771">
        <f t="shared" si="292"/>
        <v>117.8</v>
      </c>
      <c r="K5198" s="887">
        <v>80.599999999999994</v>
      </c>
      <c r="L5198" s="772">
        <f t="shared" si="293"/>
        <v>1220.5</v>
      </c>
    </row>
    <row r="5199" spans="2:12" ht="15.75" x14ac:dyDescent="0.25">
      <c r="B5199" s="893" t="s">
        <v>313</v>
      </c>
      <c r="C5199" s="892" t="s">
        <v>1628</v>
      </c>
      <c r="D5199" s="891">
        <v>43698</v>
      </c>
      <c r="E5199" s="890">
        <v>885.07</v>
      </c>
      <c r="F5199" s="889"/>
      <c r="G5199" s="888">
        <v>35</v>
      </c>
      <c r="H5199" s="887">
        <f t="shared" si="291"/>
        <v>2</v>
      </c>
      <c r="I5199" s="887">
        <v>-25.32</v>
      </c>
      <c r="J5199" s="771">
        <f t="shared" si="292"/>
        <v>59.08</v>
      </c>
      <c r="K5199" s="887">
        <v>33.76</v>
      </c>
      <c r="L5199" s="772">
        <f t="shared" si="293"/>
        <v>851.31000000000006</v>
      </c>
    </row>
    <row r="5200" spans="2:12" ht="15.75" x14ac:dyDescent="0.25">
      <c r="B5200" s="893" t="s">
        <v>313</v>
      </c>
      <c r="C5200" s="892" t="s">
        <v>1629</v>
      </c>
      <c r="D5200" s="891">
        <v>43698</v>
      </c>
      <c r="E5200" s="890">
        <v>885.05</v>
      </c>
      <c r="F5200" s="889"/>
      <c r="G5200" s="888">
        <v>35</v>
      </c>
      <c r="H5200" s="887">
        <f t="shared" si="291"/>
        <v>2</v>
      </c>
      <c r="I5200" s="887">
        <v>-25.32</v>
      </c>
      <c r="J5200" s="771">
        <f t="shared" si="292"/>
        <v>59.08</v>
      </c>
      <c r="K5200" s="887">
        <v>33.76</v>
      </c>
      <c r="L5200" s="772">
        <f t="shared" si="293"/>
        <v>851.29</v>
      </c>
    </row>
    <row r="5201" spans="2:12" ht="15.75" x14ac:dyDescent="0.25">
      <c r="B5201" s="893" t="s">
        <v>313</v>
      </c>
      <c r="C5201" s="892" t="s">
        <v>1630</v>
      </c>
      <c r="D5201" s="891">
        <v>43742</v>
      </c>
      <c r="E5201" s="890">
        <v>717.75</v>
      </c>
      <c r="F5201" s="889"/>
      <c r="G5201" s="888">
        <v>35</v>
      </c>
      <c r="H5201" s="887">
        <f t="shared" si="291"/>
        <v>2</v>
      </c>
      <c r="I5201" s="887">
        <v>-20.52</v>
      </c>
      <c r="J5201" s="771">
        <f t="shared" si="292"/>
        <v>44.46</v>
      </c>
      <c r="K5201" s="887">
        <v>23.94</v>
      </c>
      <c r="L5201" s="772">
        <f t="shared" si="293"/>
        <v>693.81</v>
      </c>
    </row>
    <row r="5202" spans="2:12" ht="15.75" x14ac:dyDescent="0.25">
      <c r="B5202" s="893" t="s">
        <v>313</v>
      </c>
      <c r="C5202" s="892" t="s">
        <v>1631</v>
      </c>
      <c r="D5202" s="891">
        <v>43742</v>
      </c>
      <c r="E5202" s="890">
        <v>698.94</v>
      </c>
      <c r="F5202" s="889"/>
      <c r="G5202" s="888">
        <v>35</v>
      </c>
      <c r="H5202" s="887">
        <f t="shared" si="291"/>
        <v>2</v>
      </c>
      <c r="I5202" s="887">
        <v>-19.920000000000002</v>
      </c>
      <c r="J5202" s="771">
        <f t="shared" si="292"/>
        <v>43.16</v>
      </c>
      <c r="K5202" s="887">
        <v>23.24</v>
      </c>
      <c r="L5202" s="772">
        <f t="shared" si="293"/>
        <v>675.7</v>
      </c>
    </row>
    <row r="5203" spans="2:12" ht="15.75" x14ac:dyDescent="0.25">
      <c r="B5203" s="893" t="s">
        <v>313</v>
      </c>
      <c r="C5203" s="892" t="s">
        <v>1632</v>
      </c>
      <c r="D5203" s="891">
        <v>43893</v>
      </c>
      <c r="E5203" s="890">
        <v>2559.59</v>
      </c>
      <c r="F5203" s="889"/>
      <c r="G5203" s="888">
        <v>35</v>
      </c>
      <c r="H5203" s="887">
        <f t="shared" si="291"/>
        <v>1</v>
      </c>
      <c r="I5203" s="887">
        <v>-73.08</v>
      </c>
      <c r="J5203" s="771">
        <f t="shared" si="292"/>
        <v>127.89</v>
      </c>
      <c r="K5203" s="887">
        <v>54.81</v>
      </c>
      <c r="L5203" s="772">
        <f t="shared" si="293"/>
        <v>2504.7800000000002</v>
      </c>
    </row>
    <row r="5204" spans="2:12" ht="15.75" x14ac:dyDescent="0.25">
      <c r="B5204" s="893" t="s">
        <v>313</v>
      </c>
      <c r="C5204" s="892" t="s">
        <v>1633</v>
      </c>
      <c r="D5204" s="891">
        <v>43929</v>
      </c>
      <c r="E5204" s="890">
        <v>2071.9299999999998</v>
      </c>
      <c r="F5204" s="889"/>
      <c r="G5204" s="888">
        <v>35</v>
      </c>
      <c r="H5204" s="887">
        <f t="shared" si="291"/>
        <v>1</v>
      </c>
      <c r="I5204" s="887">
        <v>-59.16</v>
      </c>
      <c r="J5204" s="771">
        <f t="shared" si="292"/>
        <v>103.53</v>
      </c>
      <c r="K5204" s="887">
        <v>44.37</v>
      </c>
      <c r="L5204" s="772">
        <f t="shared" si="293"/>
        <v>2027.56</v>
      </c>
    </row>
    <row r="5205" spans="2:12" ht="15.75" x14ac:dyDescent="0.25">
      <c r="B5205" s="893" t="s">
        <v>313</v>
      </c>
      <c r="C5205" s="892" t="s">
        <v>532</v>
      </c>
      <c r="D5205" s="891">
        <v>29951</v>
      </c>
      <c r="E5205" s="890">
        <v>64</v>
      </c>
      <c r="F5205" s="889"/>
      <c r="G5205" s="888">
        <v>50</v>
      </c>
      <c r="H5205" s="887">
        <f t="shared" si="291"/>
        <v>40</v>
      </c>
      <c r="I5205" s="887">
        <v>-1.32</v>
      </c>
      <c r="J5205" s="771">
        <f t="shared" si="292"/>
        <v>51.68</v>
      </c>
      <c r="K5205" s="887">
        <v>50.36</v>
      </c>
      <c r="L5205" s="772">
        <f t="shared" si="293"/>
        <v>13.64</v>
      </c>
    </row>
    <row r="5206" spans="2:12" ht="15.75" x14ac:dyDescent="0.25">
      <c r="B5206" s="893" t="s">
        <v>313</v>
      </c>
      <c r="C5206" s="892" t="s">
        <v>532</v>
      </c>
      <c r="D5206" s="891">
        <v>31047</v>
      </c>
      <c r="E5206" s="890">
        <v>185</v>
      </c>
      <c r="F5206" s="889"/>
      <c r="G5206" s="888">
        <v>50</v>
      </c>
      <c r="H5206" s="887">
        <f t="shared" si="291"/>
        <v>37</v>
      </c>
      <c r="I5206" s="887">
        <v>-3.7199999999999998</v>
      </c>
      <c r="J5206" s="771">
        <f t="shared" si="292"/>
        <v>137.07</v>
      </c>
      <c r="K5206" s="887">
        <v>133.35</v>
      </c>
      <c r="L5206" s="772">
        <f t="shared" si="293"/>
        <v>51.650000000000006</v>
      </c>
    </row>
    <row r="5207" spans="2:12" ht="15.75" x14ac:dyDescent="0.25">
      <c r="B5207" s="893" t="s">
        <v>313</v>
      </c>
      <c r="C5207" s="892" t="s">
        <v>532</v>
      </c>
      <c r="D5207" s="891">
        <v>32142</v>
      </c>
      <c r="E5207" s="890">
        <v>495</v>
      </c>
      <c r="F5207" s="889"/>
      <c r="G5207" s="888">
        <v>50</v>
      </c>
      <c r="H5207" s="887">
        <f t="shared" si="291"/>
        <v>34</v>
      </c>
      <c r="I5207" s="887">
        <v>-9.9600000000000009</v>
      </c>
      <c r="J5207" s="771">
        <f t="shared" si="292"/>
        <v>337.96999999999997</v>
      </c>
      <c r="K5207" s="887">
        <v>328.01</v>
      </c>
      <c r="L5207" s="772">
        <f t="shared" si="293"/>
        <v>166.99</v>
      </c>
    </row>
    <row r="5208" spans="2:12" ht="15.75" x14ac:dyDescent="0.25">
      <c r="B5208" s="893" t="s">
        <v>313</v>
      </c>
      <c r="C5208" s="892" t="s">
        <v>532</v>
      </c>
      <c r="D5208" s="891">
        <v>31412</v>
      </c>
      <c r="E5208" s="890">
        <v>967</v>
      </c>
      <c r="F5208" s="889"/>
      <c r="G5208" s="888">
        <v>50</v>
      </c>
      <c r="H5208" s="887">
        <f t="shared" si="291"/>
        <v>36</v>
      </c>
      <c r="I5208" s="887">
        <v>-19.440000000000001</v>
      </c>
      <c r="J5208" s="771">
        <f t="shared" si="292"/>
        <v>698.7700000000001</v>
      </c>
      <c r="K5208" s="887">
        <v>679.33</v>
      </c>
      <c r="L5208" s="772">
        <f t="shared" si="293"/>
        <v>287.66999999999996</v>
      </c>
    </row>
    <row r="5209" spans="2:12" ht="15.75" x14ac:dyDescent="0.25">
      <c r="B5209" s="893" t="s">
        <v>313</v>
      </c>
      <c r="C5209" s="892" t="s">
        <v>532</v>
      </c>
      <c r="D5209" s="891">
        <v>32508</v>
      </c>
      <c r="E5209" s="890">
        <v>1308.3599999999999</v>
      </c>
      <c r="F5209" s="889"/>
      <c r="G5209" s="888">
        <v>50</v>
      </c>
      <c r="H5209" s="887">
        <f t="shared" si="291"/>
        <v>33</v>
      </c>
      <c r="I5209" s="887">
        <v>-26.28</v>
      </c>
      <c r="J5209" s="771">
        <f t="shared" si="292"/>
        <v>866.48</v>
      </c>
      <c r="K5209" s="887">
        <v>840.2</v>
      </c>
      <c r="L5209" s="772">
        <f t="shared" si="293"/>
        <v>468.15999999999985</v>
      </c>
    </row>
    <row r="5210" spans="2:12" ht="15.75" x14ac:dyDescent="0.25">
      <c r="B5210" s="893" t="s">
        <v>313</v>
      </c>
      <c r="C5210" s="892" t="s">
        <v>532</v>
      </c>
      <c r="D5210" s="891">
        <v>28125</v>
      </c>
      <c r="E5210" s="890">
        <v>566.07000000000005</v>
      </c>
      <c r="F5210" s="889"/>
      <c r="G5210" s="888">
        <v>50</v>
      </c>
      <c r="H5210" s="887">
        <f t="shared" si="291"/>
        <v>45</v>
      </c>
      <c r="I5210" s="887">
        <v>-11.4</v>
      </c>
      <c r="J5210" s="771">
        <f t="shared" si="292"/>
        <v>511.59999999999997</v>
      </c>
      <c r="K5210" s="887">
        <v>500.2</v>
      </c>
      <c r="L5210" s="772">
        <f t="shared" si="293"/>
        <v>65.870000000000061</v>
      </c>
    </row>
    <row r="5211" spans="2:12" ht="15.75" x14ac:dyDescent="0.25">
      <c r="B5211" s="893" t="s">
        <v>313</v>
      </c>
      <c r="C5211" s="892" t="s">
        <v>532</v>
      </c>
      <c r="D5211" s="891">
        <v>33603</v>
      </c>
      <c r="E5211" s="890">
        <v>1795</v>
      </c>
      <c r="F5211" s="889"/>
      <c r="G5211" s="888">
        <v>50</v>
      </c>
      <c r="H5211" s="887">
        <f t="shared" si="291"/>
        <v>30</v>
      </c>
      <c r="I5211" s="887">
        <v>-36</v>
      </c>
      <c r="J5211" s="771">
        <f t="shared" si="292"/>
        <v>1080.9100000000001</v>
      </c>
      <c r="K5211" s="887">
        <v>1044.9100000000001</v>
      </c>
      <c r="L5211" s="772">
        <f t="shared" si="293"/>
        <v>750.08999999999992</v>
      </c>
    </row>
    <row r="5212" spans="2:12" ht="15.75" x14ac:dyDescent="0.25">
      <c r="B5212" s="893" t="s">
        <v>313</v>
      </c>
      <c r="C5212" s="892" t="s">
        <v>532</v>
      </c>
      <c r="D5212" s="891">
        <v>28855</v>
      </c>
      <c r="E5212" s="890">
        <v>2182.54</v>
      </c>
      <c r="F5212" s="889"/>
      <c r="G5212" s="888">
        <v>50</v>
      </c>
      <c r="H5212" s="887">
        <f t="shared" si="291"/>
        <v>43</v>
      </c>
      <c r="I5212" s="887">
        <v>-43.8</v>
      </c>
      <c r="J5212" s="771">
        <f t="shared" si="292"/>
        <v>1882.77</v>
      </c>
      <c r="K5212" s="887">
        <v>1838.97</v>
      </c>
      <c r="L5212" s="772">
        <f t="shared" si="293"/>
        <v>343.56999999999994</v>
      </c>
    </row>
    <row r="5213" spans="2:12" ht="15.75" x14ac:dyDescent="0.25">
      <c r="B5213" s="893" t="s">
        <v>313</v>
      </c>
      <c r="C5213" s="892" t="s">
        <v>532</v>
      </c>
      <c r="D5213" s="891">
        <v>32873</v>
      </c>
      <c r="E5213" s="890">
        <v>2847.41</v>
      </c>
      <c r="F5213" s="889"/>
      <c r="G5213" s="888">
        <v>50</v>
      </c>
      <c r="H5213" s="887">
        <f t="shared" si="291"/>
        <v>32</v>
      </c>
      <c r="I5213" s="887">
        <v>-57.12</v>
      </c>
      <c r="J5213" s="771">
        <f t="shared" si="292"/>
        <v>1828.8999999999999</v>
      </c>
      <c r="K5213" s="887">
        <v>1771.78</v>
      </c>
      <c r="L5213" s="772">
        <f t="shared" si="293"/>
        <v>1075.6299999999999</v>
      </c>
    </row>
    <row r="5214" spans="2:12" ht="15.75" x14ac:dyDescent="0.25">
      <c r="B5214" s="893" t="s">
        <v>313</v>
      </c>
      <c r="C5214" s="892" t="s">
        <v>532</v>
      </c>
      <c r="D5214" s="891">
        <v>33238</v>
      </c>
      <c r="E5214" s="890">
        <v>3245</v>
      </c>
      <c r="F5214" s="889"/>
      <c r="G5214" s="888">
        <v>50</v>
      </c>
      <c r="H5214" s="887">
        <f t="shared" si="291"/>
        <v>31</v>
      </c>
      <c r="I5214" s="887">
        <v>-65.28</v>
      </c>
      <c r="J5214" s="771">
        <f t="shared" si="292"/>
        <v>2020.79</v>
      </c>
      <c r="K5214" s="887">
        <v>1955.51</v>
      </c>
      <c r="L5214" s="772">
        <f t="shared" si="293"/>
        <v>1289.49</v>
      </c>
    </row>
    <row r="5215" spans="2:12" ht="15.75" x14ac:dyDescent="0.25">
      <c r="B5215" s="893" t="s">
        <v>313</v>
      </c>
      <c r="C5215" s="892" t="s">
        <v>532</v>
      </c>
      <c r="D5215" s="891">
        <v>31777</v>
      </c>
      <c r="E5215" s="890">
        <v>3850</v>
      </c>
      <c r="F5215" s="889"/>
      <c r="G5215" s="888">
        <v>50</v>
      </c>
      <c r="H5215" s="887">
        <f t="shared" si="291"/>
        <v>35</v>
      </c>
      <c r="I5215" s="887">
        <v>-77.52</v>
      </c>
      <c r="J5215" s="771">
        <f t="shared" si="292"/>
        <v>2706.19</v>
      </c>
      <c r="K5215" s="887">
        <v>2628.67</v>
      </c>
      <c r="L5215" s="772">
        <f t="shared" si="293"/>
        <v>1221.33</v>
      </c>
    </row>
    <row r="5216" spans="2:12" ht="15.75" x14ac:dyDescent="0.25">
      <c r="B5216" s="893" t="s">
        <v>313</v>
      </c>
      <c r="C5216" s="892" t="s">
        <v>532</v>
      </c>
      <c r="D5216" s="891">
        <v>33969</v>
      </c>
      <c r="E5216" s="890">
        <v>4350</v>
      </c>
      <c r="F5216" s="889"/>
      <c r="G5216" s="888">
        <v>50</v>
      </c>
      <c r="H5216" s="887">
        <f t="shared" si="291"/>
        <v>29</v>
      </c>
      <c r="I5216" s="887">
        <v>-87.240000000000009</v>
      </c>
      <c r="J5216" s="771">
        <f t="shared" si="292"/>
        <v>2532.4499999999998</v>
      </c>
      <c r="K5216" s="887">
        <v>2445.21</v>
      </c>
      <c r="L5216" s="772">
        <f t="shared" si="293"/>
        <v>1904.79</v>
      </c>
    </row>
    <row r="5217" spans="2:12" ht="15.75" x14ac:dyDescent="0.25">
      <c r="B5217" s="893" t="s">
        <v>313</v>
      </c>
      <c r="C5217" s="892" t="s">
        <v>532</v>
      </c>
      <c r="D5217" s="891">
        <v>30316</v>
      </c>
      <c r="E5217" s="890">
        <v>5504.16</v>
      </c>
      <c r="F5217" s="889"/>
      <c r="G5217" s="888">
        <v>50</v>
      </c>
      <c r="H5217" s="887">
        <f t="shared" si="291"/>
        <v>39</v>
      </c>
      <c r="I5217" s="887">
        <v>-110.52000000000001</v>
      </c>
      <c r="J5217" s="771">
        <f t="shared" si="292"/>
        <v>4306.51</v>
      </c>
      <c r="K5217" s="887">
        <v>4195.99</v>
      </c>
      <c r="L5217" s="772">
        <f t="shared" si="293"/>
        <v>1308.17</v>
      </c>
    </row>
    <row r="5218" spans="2:12" ht="15.75" x14ac:dyDescent="0.25">
      <c r="B5218" s="893" t="s">
        <v>313</v>
      </c>
      <c r="C5218" s="892" t="s">
        <v>532</v>
      </c>
      <c r="D5218" s="891">
        <v>29586</v>
      </c>
      <c r="E5218" s="890">
        <v>8006</v>
      </c>
      <c r="F5218" s="889"/>
      <c r="G5218" s="888">
        <v>50</v>
      </c>
      <c r="H5218" s="887">
        <f t="shared" si="291"/>
        <v>41</v>
      </c>
      <c r="I5218" s="887">
        <v>-160.92000000000002</v>
      </c>
      <c r="J5218" s="771">
        <f t="shared" si="292"/>
        <v>6585.13</v>
      </c>
      <c r="K5218" s="887">
        <v>6424.21</v>
      </c>
      <c r="L5218" s="772">
        <f t="shared" si="293"/>
        <v>1581.79</v>
      </c>
    </row>
    <row r="5219" spans="2:12" ht="15.75" x14ac:dyDescent="0.25">
      <c r="B5219" s="893" t="s">
        <v>313</v>
      </c>
      <c r="C5219" s="892" t="s">
        <v>532</v>
      </c>
      <c r="D5219" s="891">
        <v>36891</v>
      </c>
      <c r="E5219" s="890">
        <v>8299.58</v>
      </c>
      <c r="F5219" s="889"/>
      <c r="G5219" s="888">
        <v>30</v>
      </c>
      <c r="H5219" s="887">
        <f t="shared" si="291"/>
        <v>21</v>
      </c>
      <c r="I5219" s="887">
        <v>-277.92</v>
      </c>
      <c r="J5219" s="771">
        <f t="shared" si="292"/>
        <v>5844.4</v>
      </c>
      <c r="K5219" s="887">
        <v>5566.48</v>
      </c>
      <c r="L5219" s="772">
        <f t="shared" si="293"/>
        <v>2733.1000000000004</v>
      </c>
    </row>
    <row r="5220" spans="2:12" ht="15.75" x14ac:dyDescent="0.25">
      <c r="B5220" s="893" t="s">
        <v>313</v>
      </c>
      <c r="C5220" s="892" t="s">
        <v>532</v>
      </c>
      <c r="D5220" s="891">
        <v>36525</v>
      </c>
      <c r="E5220" s="890">
        <v>9630.32</v>
      </c>
      <c r="F5220" s="889"/>
      <c r="G5220" s="888">
        <v>35</v>
      </c>
      <c r="H5220" s="887">
        <f t="shared" si="291"/>
        <v>22</v>
      </c>
      <c r="I5220" s="887">
        <v>-276.24</v>
      </c>
      <c r="J5220" s="771">
        <f t="shared" si="292"/>
        <v>6086.07</v>
      </c>
      <c r="K5220" s="887">
        <v>5809.83</v>
      </c>
      <c r="L5220" s="772">
        <f t="shared" si="293"/>
        <v>3820.49</v>
      </c>
    </row>
    <row r="5221" spans="2:12" ht="15.75" x14ac:dyDescent="0.25">
      <c r="B5221" s="893" t="s">
        <v>313</v>
      </c>
      <c r="C5221" s="892" t="s">
        <v>532</v>
      </c>
      <c r="D5221" s="891">
        <v>29220</v>
      </c>
      <c r="E5221" s="890">
        <v>16850</v>
      </c>
      <c r="F5221" s="889"/>
      <c r="G5221" s="888">
        <v>50</v>
      </c>
      <c r="H5221" s="887">
        <f t="shared" si="291"/>
        <v>42</v>
      </c>
      <c r="I5221" s="887">
        <v>-338.64</v>
      </c>
      <c r="J5221" s="771">
        <f t="shared" si="292"/>
        <v>14197.109999999999</v>
      </c>
      <c r="K5221" s="887">
        <v>13858.47</v>
      </c>
      <c r="L5221" s="772">
        <f t="shared" si="293"/>
        <v>2991.5300000000007</v>
      </c>
    </row>
    <row r="5222" spans="2:12" ht="15.75" x14ac:dyDescent="0.25">
      <c r="B5222" s="893" t="s">
        <v>313</v>
      </c>
      <c r="C5222" s="892" t="s">
        <v>532</v>
      </c>
      <c r="D5222" s="891">
        <v>37986</v>
      </c>
      <c r="E5222" s="890">
        <v>3511.05</v>
      </c>
      <c r="F5222" s="889"/>
      <c r="G5222" s="888">
        <v>30</v>
      </c>
      <c r="H5222" s="887">
        <f t="shared" si="291"/>
        <v>18</v>
      </c>
      <c r="I5222" s="887">
        <v>-117.96000000000001</v>
      </c>
      <c r="J5222" s="771">
        <f t="shared" si="292"/>
        <v>2124.92</v>
      </c>
      <c r="K5222" s="887">
        <v>2006.96</v>
      </c>
      <c r="L5222" s="772">
        <f t="shared" si="293"/>
        <v>1504.0900000000001</v>
      </c>
    </row>
    <row r="5223" spans="2:12" ht="15.75" x14ac:dyDescent="0.25">
      <c r="B5223" s="893" t="s">
        <v>313</v>
      </c>
      <c r="C5223" s="892" t="s">
        <v>532</v>
      </c>
      <c r="D5223" s="891">
        <v>37621</v>
      </c>
      <c r="E5223" s="890">
        <v>208.45</v>
      </c>
      <c r="F5223" s="889"/>
      <c r="G5223" s="888">
        <v>30</v>
      </c>
      <c r="H5223" s="887">
        <f t="shared" si="291"/>
        <v>19</v>
      </c>
      <c r="I5223" s="887">
        <v>-6.9599999999999991</v>
      </c>
      <c r="J5223" s="771">
        <f t="shared" si="292"/>
        <v>133.06</v>
      </c>
      <c r="K5223" s="887">
        <v>126.1</v>
      </c>
      <c r="L5223" s="772">
        <f t="shared" si="293"/>
        <v>82.35</v>
      </c>
    </row>
    <row r="5224" spans="2:12" ht="15.75" x14ac:dyDescent="0.25">
      <c r="B5224" s="893" t="s">
        <v>313</v>
      </c>
      <c r="C5224" s="892" t="s">
        <v>1634</v>
      </c>
      <c r="D5224" s="891">
        <v>43818</v>
      </c>
      <c r="E5224" s="890">
        <v>6122.06</v>
      </c>
      <c r="F5224" s="889"/>
      <c r="G5224" s="888">
        <v>35</v>
      </c>
      <c r="H5224" s="887">
        <f t="shared" si="291"/>
        <v>2</v>
      </c>
      <c r="I5224" s="887">
        <v>-174.96</v>
      </c>
      <c r="J5224" s="771">
        <f t="shared" si="292"/>
        <v>277.02</v>
      </c>
      <c r="K5224" s="887">
        <v>102.06</v>
      </c>
      <c r="L5224" s="772">
        <f t="shared" si="293"/>
        <v>6020</v>
      </c>
    </row>
    <row r="5225" spans="2:12" ht="15.75" x14ac:dyDescent="0.25">
      <c r="B5225" s="893" t="s">
        <v>313</v>
      </c>
      <c r="C5225" s="892" t="s">
        <v>1635</v>
      </c>
      <c r="D5225" s="891">
        <v>43818</v>
      </c>
      <c r="E5225" s="890">
        <v>6122.06</v>
      </c>
      <c r="F5225" s="889"/>
      <c r="G5225" s="888">
        <v>35</v>
      </c>
      <c r="H5225" s="887">
        <f t="shared" si="291"/>
        <v>2</v>
      </c>
      <c r="I5225" s="887">
        <v>-174.96</v>
      </c>
      <c r="J5225" s="771">
        <f t="shared" si="292"/>
        <v>277.02</v>
      </c>
      <c r="K5225" s="887">
        <v>102.06</v>
      </c>
      <c r="L5225" s="772">
        <f t="shared" si="293"/>
        <v>6020</v>
      </c>
    </row>
    <row r="5226" spans="2:12" ht="15.75" x14ac:dyDescent="0.25">
      <c r="B5226" s="893" t="s">
        <v>313</v>
      </c>
      <c r="C5226" s="892" t="s">
        <v>1636</v>
      </c>
      <c r="D5226" s="891">
        <v>43956</v>
      </c>
      <c r="E5226" s="890">
        <v>3478.62</v>
      </c>
      <c r="F5226" s="889"/>
      <c r="G5226" s="888">
        <v>35</v>
      </c>
      <c r="H5226" s="887">
        <f t="shared" si="291"/>
        <v>1</v>
      </c>
      <c r="I5226" s="887">
        <v>-99.359999999999985</v>
      </c>
      <c r="J5226" s="771">
        <f t="shared" si="292"/>
        <v>157.32</v>
      </c>
      <c r="K5226" s="887">
        <v>57.96</v>
      </c>
      <c r="L5226" s="772">
        <f t="shared" si="293"/>
        <v>3420.66</v>
      </c>
    </row>
    <row r="5227" spans="2:12" ht="15.75" x14ac:dyDescent="0.25">
      <c r="B5227" s="893" t="s">
        <v>313</v>
      </c>
      <c r="C5227" s="892" t="s">
        <v>1637</v>
      </c>
      <c r="D5227" s="891">
        <v>44046</v>
      </c>
      <c r="E5227" s="890">
        <v>4215.5200000000004</v>
      </c>
      <c r="F5227" s="889"/>
      <c r="G5227" s="888">
        <v>35</v>
      </c>
      <c r="H5227" s="887">
        <f t="shared" si="291"/>
        <v>1</v>
      </c>
      <c r="I5227" s="887">
        <v>-120.48000000000002</v>
      </c>
      <c r="J5227" s="771">
        <f t="shared" si="292"/>
        <v>170.66000000000003</v>
      </c>
      <c r="K5227" s="887">
        <v>50.18</v>
      </c>
      <c r="L5227" s="772">
        <f t="shared" si="293"/>
        <v>4165.34</v>
      </c>
    </row>
    <row r="5228" spans="2:12" ht="15.75" x14ac:dyDescent="0.25">
      <c r="B5228" s="893" t="e">
        <v>#N/A</v>
      </c>
      <c r="C5228" s="892" t="s">
        <v>1626</v>
      </c>
      <c r="D5228" s="891">
        <v>43339</v>
      </c>
      <c r="E5228" s="890">
        <v>45.74</v>
      </c>
      <c r="F5228" s="889"/>
      <c r="G5228" s="888">
        <v>30</v>
      </c>
      <c r="H5228" s="887">
        <f t="shared" si="291"/>
        <v>3</v>
      </c>
      <c r="I5228" s="887">
        <v>-1.56</v>
      </c>
      <c r="J5228" s="771">
        <f t="shared" si="292"/>
        <v>5.07</v>
      </c>
      <c r="K5228" s="887">
        <v>3.51</v>
      </c>
      <c r="L5228" s="772">
        <f t="shared" si="293"/>
        <v>42.230000000000004</v>
      </c>
    </row>
    <row r="5229" spans="2:12" ht="15.75" x14ac:dyDescent="0.25">
      <c r="B5229" s="893" t="e">
        <v>#N/A</v>
      </c>
      <c r="C5229" s="892" t="s">
        <v>1627</v>
      </c>
      <c r="D5229" s="891">
        <v>43326</v>
      </c>
      <c r="E5229" s="890">
        <v>50.59</v>
      </c>
      <c r="F5229" s="889"/>
      <c r="G5229" s="888">
        <v>35</v>
      </c>
      <c r="H5229" s="887">
        <f t="shared" si="291"/>
        <v>3</v>
      </c>
      <c r="I5229" s="887">
        <v>-1.44</v>
      </c>
      <c r="J5229" s="771">
        <f t="shared" si="292"/>
        <v>4.5600000000000005</v>
      </c>
      <c r="K5229" s="887">
        <v>3.12</v>
      </c>
      <c r="L5229" s="772">
        <f t="shared" si="293"/>
        <v>47.470000000000006</v>
      </c>
    </row>
    <row r="5230" spans="2:12" ht="15.75" x14ac:dyDescent="0.25">
      <c r="B5230" s="893" t="e">
        <v>#N/A</v>
      </c>
      <c r="C5230" s="892" t="s">
        <v>1628</v>
      </c>
      <c r="D5230" s="891">
        <v>43698</v>
      </c>
      <c r="E5230" s="890">
        <v>19.899999999999999</v>
      </c>
      <c r="F5230" s="889"/>
      <c r="G5230" s="888">
        <v>35</v>
      </c>
      <c r="H5230" s="887">
        <f t="shared" si="291"/>
        <v>2</v>
      </c>
      <c r="I5230" s="887">
        <v>-0.60000000000000009</v>
      </c>
      <c r="J5230" s="771">
        <f t="shared" si="292"/>
        <v>1.4000000000000001</v>
      </c>
      <c r="K5230" s="887">
        <v>0.8</v>
      </c>
      <c r="L5230" s="772">
        <f t="shared" si="293"/>
        <v>19.099999999999998</v>
      </c>
    </row>
    <row r="5231" spans="2:12" ht="15.75" x14ac:dyDescent="0.25">
      <c r="B5231" s="893" t="e">
        <v>#N/A</v>
      </c>
      <c r="C5231" s="892" t="s">
        <v>1629</v>
      </c>
      <c r="D5231" s="891">
        <v>43698</v>
      </c>
      <c r="E5231" s="890">
        <v>19.89</v>
      </c>
      <c r="F5231" s="889"/>
      <c r="G5231" s="888">
        <v>35</v>
      </c>
      <c r="H5231" s="887">
        <f t="shared" si="291"/>
        <v>2</v>
      </c>
      <c r="I5231" s="887">
        <v>-0.60000000000000009</v>
      </c>
      <c r="J5231" s="771">
        <f t="shared" si="292"/>
        <v>1.4000000000000001</v>
      </c>
      <c r="K5231" s="887">
        <v>0.8</v>
      </c>
      <c r="L5231" s="772">
        <f t="shared" si="293"/>
        <v>19.09</v>
      </c>
    </row>
    <row r="5232" spans="2:12" ht="15.75" x14ac:dyDescent="0.25">
      <c r="B5232" s="893" t="e">
        <v>#N/A</v>
      </c>
      <c r="C5232" s="892" t="s">
        <v>1631</v>
      </c>
      <c r="D5232" s="891">
        <v>43742</v>
      </c>
      <c r="E5232" s="890">
        <v>9.44</v>
      </c>
      <c r="F5232" s="889"/>
      <c r="G5232" s="888">
        <v>35</v>
      </c>
      <c r="H5232" s="887">
        <f t="shared" si="291"/>
        <v>2</v>
      </c>
      <c r="I5232" s="887">
        <v>-0.24</v>
      </c>
      <c r="J5232" s="771">
        <f t="shared" si="292"/>
        <v>0.52</v>
      </c>
      <c r="K5232" s="887">
        <v>0.28000000000000003</v>
      </c>
      <c r="L5232" s="772">
        <f t="shared" si="293"/>
        <v>9.16</v>
      </c>
    </row>
    <row r="5233" spans="2:12" ht="15.75" x14ac:dyDescent="0.25">
      <c r="B5233" s="893" t="e">
        <v>#N/A</v>
      </c>
      <c r="C5233" s="892" t="s">
        <v>1630</v>
      </c>
      <c r="D5233" s="891">
        <v>43742</v>
      </c>
      <c r="E5233" s="890">
        <v>9.6999999999999993</v>
      </c>
      <c r="F5233" s="889"/>
      <c r="G5233" s="888">
        <v>35</v>
      </c>
      <c r="H5233" s="887">
        <f t="shared" si="291"/>
        <v>2</v>
      </c>
      <c r="I5233" s="887">
        <v>-0.24</v>
      </c>
      <c r="J5233" s="771">
        <f t="shared" si="292"/>
        <v>0.52</v>
      </c>
      <c r="K5233" s="887">
        <v>0.28000000000000003</v>
      </c>
      <c r="L5233" s="772">
        <f t="shared" si="293"/>
        <v>9.42</v>
      </c>
    </row>
    <row r="5234" spans="2:12" ht="15.75" x14ac:dyDescent="0.25">
      <c r="B5234" s="893" t="e">
        <v>#N/A</v>
      </c>
      <c r="C5234" s="892" t="s">
        <v>1635</v>
      </c>
      <c r="D5234" s="891">
        <v>43818</v>
      </c>
      <c r="E5234" s="890">
        <v>19.61</v>
      </c>
      <c r="F5234" s="889"/>
      <c r="G5234" s="888">
        <v>35</v>
      </c>
      <c r="H5234" s="887">
        <f t="shared" si="291"/>
        <v>2</v>
      </c>
      <c r="I5234" s="887">
        <v>-0.60000000000000009</v>
      </c>
      <c r="J5234" s="771">
        <f t="shared" si="292"/>
        <v>0.95000000000000007</v>
      </c>
      <c r="K5234" s="887">
        <v>0.35</v>
      </c>
      <c r="L5234" s="772">
        <f t="shared" si="293"/>
        <v>19.259999999999998</v>
      </c>
    </row>
    <row r="5235" spans="2:12" ht="15.75" x14ac:dyDescent="0.25">
      <c r="B5235" s="893" t="e">
        <v>#N/A</v>
      </c>
      <c r="C5235" s="892" t="s">
        <v>1634</v>
      </c>
      <c r="D5235" s="891">
        <v>43818</v>
      </c>
      <c r="E5235" s="890">
        <v>19.600000000000001</v>
      </c>
      <c r="F5235" s="889"/>
      <c r="G5235" s="888">
        <v>35</v>
      </c>
      <c r="H5235" s="887">
        <f t="shared" si="291"/>
        <v>2</v>
      </c>
      <c r="I5235" s="887">
        <v>-0.60000000000000009</v>
      </c>
      <c r="J5235" s="771">
        <f t="shared" si="292"/>
        <v>0.95000000000000007</v>
      </c>
      <c r="K5235" s="887">
        <v>0.35</v>
      </c>
      <c r="L5235" s="772">
        <f t="shared" si="293"/>
        <v>19.25</v>
      </c>
    </row>
    <row r="5236" spans="2:12" ht="15.75" x14ac:dyDescent="0.25">
      <c r="B5236" s="893" t="s">
        <v>313</v>
      </c>
      <c r="C5236" s="892" t="s">
        <v>116</v>
      </c>
      <c r="D5236" s="891">
        <v>39082</v>
      </c>
      <c r="E5236" s="890">
        <v>540.13</v>
      </c>
      <c r="F5236" s="889"/>
      <c r="G5236" s="888">
        <v>20</v>
      </c>
      <c r="H5236" s="887">
        <f t="shared" si="291"/>
        <v>15</v>
      </c>
      <c r="I5236" s="887">
        <v>-27.120000000000005</v>
      </c>
      <c r="J5236" s="771">
        <f t="shared" si="292"/>
        <v>408.7</v>
      </c>
      <c r="K5236" s="887">
        <v>381.58</v>
      </c>
      <c r="L5236" s="772">
        <f t="shared" si="293"/>
        <v>158.55000000000001</v>
      </c>
    </row>
    <row r="5237" spans="2:12" ht="15.75" x14ac:dyDescent="0.25">
      <c r="B5237" s="893" t="s">
        <v>313</v>
      </c>
      <c r="C5237" s="892" t="s">
        <v>116</v>
      </c>
      <c r="D5237" s="891">
        <v>39082</v>
      </c>
      <c r="E5237" s="890">
        <v>8818.36</v>
      </c>
      <c r="F5237" s="889"/>
      <c r="G5237" s="888">
        <v>20</v>
      </c>
      <c r="H5237" s="887">
        <f t="shared" si="291"/>
        <v>15</v>
      </c>
      <c r="I5237" s="887">
        <v>-443.52</v>
      </c>
      <c r="J5237" s="771">
        <f t="shared" si="292"/>
        <v>6674.3600000000006</v>
      </c>
      <c r="K5237" s="887">
        <v>6230.84</v>
      </c>
      <c r="L5237" s="772">
        <f t="shared" si="293"/>
        <v>2587.5200000000004</v>
      </c>
    </row>
    <row r="5238" spans="2:12" ht="15.75" x14ac:dyDescent="0.25">
      <c r="B5238" s="893" t="s">
        <v>313</v>
      </c>
      <c r="C5238" s="892" t="s">
        <v>116</v>
      </c>
      <c r="D5238" s="891">
        <v>39082</v>
      </c>
      <c r="E5238" s="890">
        <v>2516.2600000000002</v>
      </c>
      <c r="F5238" s="889"/>
      <c r="G5238" s="888">
        <v>20</v>
      </c>
      <c r="H5238" s="887">
        <f t="shared" si="291"/>
        <v>15</v>
      </c>
      <c r="I5238" s="887">
        <v>-127.32</v>
      </c>
      <c r="J5238" s="771">
        <f t="shared" si="292"/>
        <v>1911.49</v>
      </c>
      <c r="K5238" s="887">
        <v>1784.17</v>
      </c>
      <c r="L5238" s="772">
        <f t="shared" si="293"/>
        <v>732.09000000000015</v>
      </c>
    </row>
    <row r="5239" spans="2:12" ht="15.75" x14ac:dyDescent="0.25">
      <c r="B5239" s="893" t="s">
        <v>313</v>
      </c>
      <c r="C5239" s="892" t="s">
        <v>116</v>
      </c>
      <c r="D5239" s="891">
        <v>39082</v>
      </c>
      <c r="E5239" s="890">
        <v>2229.0100000000002</v>
      </c>
      <c r="F5239" s="889"/>
      <c r="G5239" s="888">
        <v>20</v>
      </c>
      <c r="H5239" s="887">
        <f t="shared" si="291"/>
        <v>15</v>
      </c>
      <c r="I5239" s="887">
        <v>-112.08</v>
      </c>
      <c r="J5239" s="771">
        <f t="shared" si="292"/>
        <v>1686.9399999999998</v>
      </c>
      <c r="K5239" s="887">
        <v>1574.86</v>
      </c>
      <c r="L5239" s="772">
        <f t="shared" si="293"/>
        <v>654.15000000000032</v>
      </c>
    </row>
    <row r="5240" spans="2:12" ht="15.75" x14ac:dyDescent="0.25">
      <c r="B5240" s="893" t="s">
        <v>313</v>
      </c>
      <c r="C5240" s="892" t="s">
        <v>116</v>
      </c>
      <c r="D5240" s="891">
        <v>39082</v>
      </c>
      <c r="E5240" s="890">
        <v>665.68</v>
      </c>
      <c r="F5240" s="889"/>
      <c r="G5240" s="888">
        <v>20</v>
      </c>
      <c r="H5240" s="887">
        <f t="shared" si="291"/>
        <v>15</v>
      </c>
      <c r="I5240" s="887">
        <v>-33.480000000000004</v>
      </c>
      <c r="J5240" s="771">
        <f t="shared" si="292"/>
        <v>503.83000000000004</v>
      </c>
      <c r="K5240" s="887">
        <v>470.35</v>
      </c>
      <c r="L5240" s="772">
        <f t="shared" si="293"/>
        <v>195.32999999999993</v>
      </c>
    </row>
    <row r="5241" spans="2:12" ht="15.75" x14ac:dyDescent="0.25">
      <c r="B5241" s="893" t="s">
        <v>313</v>
      </c>
      <c r="C5241" s="892" t="s">
        <v>116</v>
      </c>
      <c r="D5241" s="891">
        <v>39082</v>
      </c>
      <c r="E5241" s="890">
        <v>4644.68</v>
      </c>
      <c r="F5241" s="889"/>
      <c r="G5241" s="888">
        <v>20</v>
      </c>
      <c r="H5241" s="887">
        <f t="shared" si="291"/>
        <v>15</v>
      </c>
      <c r="I5241" s="887">
        <v>-233.64</v>
      </c>
      <c r="J5241" s="771">
        <f t="shared" si="292"/>
        <v>3515.75</v>
      </c>
      <c r="K5241" s="887">
        <v>3282.11</v>
      </c>
      <c r="L5241" s="772">
        <f t="shared" si="293"/>
        <v>1362.5700000000002</v>
      </c>
    </row>
    <row r="5242" spans="2:12" ht="15.75" x14ac:dyDescent="0.25">
      <c r="B5242" s="893" t="s">
        <v>313</v>
      </c>
      <c r="C5242" s="892" t="s">
        <v>116</v>
      </c>
      <c r="D5242" s="891">
        <v>39447</v>
      </c>
      <c r="E5242" s="890">
        <v>2886.36</v>
      </c>
      <c r="F5242" s="889"/>
      <c r="G5242" s="888">
        <v>20</v>
      </c>
      <c r="H5242" s="887">
        <f t="shared" si="291"/>
        <v>14</v>
      </c>
      <c r="I5242" s="887">
        <v>-145.92000000000002</v>
      </c>
      <c r="J5242" s="771">
        <f t="shared" si="292"/>
        <v>2047.17</v>
      </c>
      <c r="K5242" s="887">
        <v>1901.25</v>
      </c>
      <c r="L5242" s="772">
        <f t="shared" si="293"/>
        <v>985.11000000000013</v>
      </c>
    </row>
    <row r="5243" spans="2:12" ht="15.75" x14ac:dyDescent="0.25">
      <c r="B5243" s="893" t="s">
        <v>313</v>
      </c>
      <c r="C5243" s="892" t="s">
        <v>116</v>
      </c>
      <c r="D5243" s="891">
        <v>39447</v>
      </c>
      <c r="E5243" s="890">
        <v>185.32</v>
      </c>
      <c r="F5243" s="889"/>
      <c r="G5243" s="888">
        <v>20</v>
      </c>
      <c r="H5243" s="887">
        <f t="shared" si="291"/>
        <v>14</v>
      </c>
      <c r="I5243" s="887">
        <v>-9.36</v>
      </c>
      <c r="J5243" s="771">
        <f t="shared" si="292"/>
        <v>131.36000000000001</v>
      </c>
      <c r="K5243" s="887">
        <v>122</v>
      </c>
      <c r="L5243" s="772">
        <f t="shared" si="293"/>
        <v>63.319999999999993</v>
      </c>
    </row>
    <row r="5244" spans="2:12" ht="15.75" x14ac:dyDescent="0.25">
      <c r="B5244" s="893" t="s">
        <v>313</v>
      </c>
      <c r="C5244" s="892" t="s">
        <v>116</v>
      </c>
      <c r="D5244" s="891">
        <v>39447</v>
      </c>
      <c r="E5244" s="890">
        <v>665.74</v>
      </c>
      <c r="F5244" s="889"/>
      <c r="G5244" s="888">
        <v>20</v>
      </c>
      <c r="H5244" s="887">
        <f t="shared" si="291"/>
        <v>14</v>
      </c>
      <c r="I5244" s="887">
        <v>-33.480000000000004</v>
      </c>
      <c r="J5244" s="771">
        <f t="shared" si="292"/>
        <v>470.56</v>
      </c>
      <c r="K5244" s="887">
        <v>437.08</v>
      </c>
      <c r="L5244" s="772">
        <f t="shared" si="293"/>
        <v>228.66000000000003</v>
      </c>
    </row>
    <row r="5245" spans="2:12" ht="15.75" x14ac:dyDescent="0.25">
      <c r="B5245" s="893" t="s">
        <v>313</v>
      </c>
      <c r="C5245" s="892" t="s">
        <v>116</v>
      </c>
      <c r="D5245" s="891">
        <v>39447</v>
      </c>
      <c r="E5245" s="890">
        <v>298.99</v>
      </c>
      <c r="F5245" s="889"/>
      <c r="G5245" s="888">
        <v>20</v>
      </c>
      <c r="H5245" s="887">
        <f t="shared" si="291"/>
        <v>14</v>
      </c>
      <c r="I5245" s="887">
        <v>-15.120000000000001</v>
      </c>
      <c r="J5245" s="771">
        <f t="shared" si="292"/>
        <v>211.20000000000002</v>
      </c>
      <c r="K5245" s="887">
        <v>196.08</v>
      </c>
      <c r="L5245" s="772">
        <f t="shared" si="293"/>
        <v>102.91</v>
      </c>
    </row>
    <row r="5246" spans="2:12" ht="15.75" x14ac:dyDescent="0.25">
      <c r="B5246" s="893" t="s">
        <v>313</v>
      </c>
      <c r="C5246" s="892" t="s">
        <v>116</v>
      </c>
      <c r="D5246" s="891">
        <v>39447</v>
      </c>
      <c r="E5246" s="890">
        <v>987.86</v>
      </c>
      <c r="F5246" s="889"/>
      <c r="G5246" s="888">
        <v>20</v>
      </c>
      <c r="H5246" s="887">
        <f t="shared" si="291"/>
        <v>14</v>
      </c>
      <c r="I5246" s="887">
        <v>-49.92</v>
      </c>
      <c r="J5246" s="771">
        <f t="shared" si="292"/>
        <v>700.44999999999993</v>
      </c>
      <c r="K5246" s="887">
        <v>650.53</v>
      </c>
      <c r="L5246" s="772">
        <f t="shared" si="293"/>
        <v>337.33000000000004</v>
      </c>
    </row>
    <row r="5247" spans="2:12" ht="15.75" x14ac:dyDescent="0.25">
      <c r="B5247" s="893" t="s">
        <v>313</v>
      </c>
      <c r="C5247" s="892" t="s">
        <v>116</v>
      </c>
      <c r="D5247" s="891">
        <v>39447</v>
      </c>
      <c r="E5247" s="890">
        <v>1191.77</v>
      </c>
      <c r="F5247" s="889"/>
      <c r="G5247" s="888">
        <v>20</v>
      </c>
      <c r="H5247" s="887">
        <f t="shared" si="291"/>
        <v>14</v>
      </c>
      <c r="I5247" s="887">
        <v>-60</v>
      </c>
      <c r="J5247" s="771">
        <f t="shared" si="292"/>
        <v>842.18</v>
      </c>
      <c r="K5247" s="887">
        <v>782.18</v>
      </c>
      <c r="L5247" s="772">
        <f t="shared" si="293"/>
        <v>409.59000000000003</v>
      </c>
    </row>
    <row r="5248" spans="2:12" ht="15.75" x14ac:dyDescent="0.25">
      <c r="B5248" s="893" t="s">
        <v>313</v>
      </c>
      <c r="C5248" s="892" t="s">
        <v>116</v>
      </c>
      <c r="D5248" s="891">
        <v>39447</v>
      </c>
      <c r="E5248" s="890">
        <v>89139.87</v>
      </c>
      <c r="F5248" s="889"/>
      <c r="G5248" s="888">
        <v>20</v>
      </c>
      <c r="H5248" s="887">
        <f t="shared" si="291"/>
        <v>14</v>
      </c>
      <c r="I5248" s="887">
        <v>-4506.72</v>
      </c>
      <c r="J5248" s="771">
        <f t="shared" si="292"/>
        <v>63225.82</v>
      </c>
      <c r="K5248" s="887">
        <v>58719.1</v>
      </c>
      <c r="L5248" s="772">
        <f t="shared" si="293"/>
        <v>30420.769999999997</v>
      </c>
    </row>
    <row r="5249" spans="2:12" ht="15.75" x14ac:dyDescent="0.25">
      <c r="B5249" s="893" t="s">
        <v>313</v>
      </c>
      <c r="C5249" s="892" t="s">
        <v>116</v>
      </c>
      <c r="D5249" s="891">
        <v>39447</v>
      </c>
      <c r="E5249" s="890">
        <v>1483.67</v>
      </c>
      <c r="F5249" s="889"/>
      <c r="G5249" s="888">
        <v>20</v>
      </c>
      <c r="H5249" s="887">
        <f t="shared" si="291"/>
        <v>14</v>
      </c>
      <c r="I5249" s="887">
        <v>-75</v>
      </c>
      <c r="J5249" s="771">
        <f t="shared" si="292"/>
        <v>1052.24</v>
      </c>
      <c r="K5249" s="887">
        <v>977.24</v>
      </c>
      <c r="L5249" s="772">
        <f t="shared" si="293"/>
        <v>506.43000000000006</v>
      </c>
    </row>
    <row r="5250" spans="2:12" ht="15.75" x14ac:dyDescent="0.25">
      <c r="B5250" s="893" t="s">
        <v>313</v>
      </c>
      <c r="C5250" s="892" t="s">
        <v>116</v>
      </c>
      <c r="D5250" s="891">
        <v>39447</v>
      </c>
      <c r="E5250" s="890">
        <v>1483.67</v>
      </c>
      <c r="F5250" s="889"/>
      <c r="G5250" s="888">
        <v>20</v>
      </c>
      <c r="H5250" s="887">
        <f t="shared" si="291"/>
        <v>14</v>
      </c>
      <c r="I5250" s="887">
        <v>-75</v>
      </c>
      <c r="J5250" s="771">
        <f t="shared" si="292"/>
        <v>1052.24</v>
      </c>
      <c r="K5250" s="887">
        <v>977.24</v>
      </c>
      <c r="L5250" s="772">
        <f t="shared" si="293"/>
        <v>506.43000000000006</v>
      </c>
    </row>
    <row r="5251" spans="2:12" ht="15.75" x14ac:dyDescent="0.25">
      <c r="B5251" s="893" t="s">
        <v>313</v>
      </c>
      <c r="C5251" s="892" t="s">
        <v>116</v>
      </c>
      <c r="D5251" s="891">
        <v>39478</v>
      </c>
      <c r="E5251" s="890">
        <v>2110.1</v>
      </c>
      <c r="F5251" s="889"/>
      <c r="G5251" s="888">
        <v>20</v>
      </c>
      <c r="H5251" s="887">
        <f t="shared" si="291"/>
        <v>13</v>
      </c>
      <c r="I5251" s="887">
        <v>-106.08</v>
      </c>
      <c r="J5251" s="771">
        <f t="shared" si="292"/>
        <v>1482.34</v>
      </c>
      <c r="K5251" s="887">
        <v>1376.26</v>
      </c>
      <c r="L5251" s="772">
        <f t="shared" si="293"/>
        <v>733.83999999999992</v>
      </c>
    </row>
    <row r="5252" spans="2:12" ht="15.75" x14ac:dyDescent="0.25">
      <c r="B5252" s="893" t="s">
        <v>313</v>
      </c>
      <c r="C5252" s="892" t="s">
        <v>116</v>
      </c>
      <c r="D5252" s="891">
        <v>39478</v>
      </c>
      <c r="E5252" s="890">
        <v>6998.91</v>
      </c>
      <c r="F5252" s="889"/>
      <c r="G5252" s="888">
        <v>20</v>
      </c>
      <c r="H5252" s="887">
        <f t="shared" si="291"/>
        <v>13</v>
      </c>
      <c r="I5252" s="887">
        <v>-351.84000000000003</v>
      </c>
      <c r="J5252" s="771">
        <f t="shared" si="292"/>
        <v>4916.7700000000004</v>
      </c>
      <c r="K5252" s="887">
        <v>4564.93</v>
      </c>
      <c r="L5252" s="772">
        <f t="shared" si="293"/>
        <v>2433.9799999999996</v>
      </c>
    </row>
    <row r="5253" spans="2:12" ht="15.75" x14ac:dyDescent="0.25">
      <c r="B5253" s="893" t="s">
        <v>313</v>
      </c>
      <c r="C5253" s="892" t="s">
        <v>116</v>
      </c>
      <c r="D5253" s="891">
        <v>39478</v>
      </c>
      <c r="E5253" s="890">
        <v>1077.79</v>
      </c>
      <c r="F5253" s="889"/>
      <c r="G5253" s="888">
        <v>20</v>
      </c>
      <c r="H5253" s="887">
        <f t="shared" si="291"/>
        <v>13</v>
      </c>
      <c r="I5253" s="887">
        <v>-54.480000000000004</v>
      </c>
      <c r="J5253" s="771">
        <f t="shared" si="292"/>
        <v>759.87</v>
      </c>
      <c r="K5253" s="887">
        <v>705.39</v>
      </c>
      <c r="L5253" s="772">
        <f t="shared" si="293"/>
        <v>372.4</v>
      </c>
    </row>
    <row r="5254" spans="2:12" ht="15.75" x14ac:dyDescent="0.25">
      <c r="B5254" s="893" t="s">
        <v>313</v>
      </c>
      <c r="C5254" s="892" t="s">
        <v>116</v>
      </c>
      <c r="D5254" s="891">
        <v>39478</v>
      </c>
      <c r="E5254" s="890">
        <v>5700.76</v>
      </c>
      <c r="F5254" s="889"/>
      <c r="G5254" s="888">
        <v>20</v>
      </c>
      <c r="H5254" s="887">
        <f t="shared" si="291"/>
        <v>13</v>
      </c>
      <c r="I5254" s="887">
        <v>-286.56</v>
      </c>
      <c r="J5254" s="771">
        <f t="shared" si="292"/>
        <v>4004.86</v>
      </c>
      <c r="K5254" s="887">
        <v>3718.3</v>
      </c>
      <c r="L5254" s="772">
        <f t="shared" si="293"/>
        <v>1982.46</v>
      </c>
    </row>
    <row r="5255" spans="2:12" ht="15.75" x14ac:dyDescent="0.25">
      <c r="B5255" s="893" t="s">
        <v>313</v>
      </c>
      <c r="C5255" s="892" t="s">
        <v>116</v>
      </c>
      <c r="D5255" s="891">
        <v>39478</v>
      </c>
      <c r="E5255" s="890">
        <v>5190.92</v>
      </c>
      <c r="F5255" s="889"/>
      <c r="G5255" s="888">
        <v>20</v>
      </c>
      <c r="H5255" s="887">
        <f t="shared" si="291"/>
        <v>13</v>
      </c>
      <c r="I5255" s="887">
        <v>-262.44</v>
      </c>
      <c r="J5255" s="771">
        <f t="shared" si="292"/>
        <v>3659.98</v>
      </c>
      <c r="K5255" s="887">
        <v>3397.54</v>
      </c>
      <c r="L5255" s="772">
        <f t="shared" si="293"/>
        <v>1793.38</v>
      </c>
    </row>
    <row r="5256" spans="2:12" ht="15.75" x14ac:dyDescent="0.25">
      <c r="B5256" s="893" t="s">
        <v>313</v>
      </c>
      <c r="C5256" s="892" t="s">
        <v>116</v>
      </c>
      <c r="D5256" s="891">
        <v>39478</v>
      </c>
      <c r="E5256" s="890">
        <v>336.12</v>
      </c>
      <c r="F5256" s="889"/>
      <c r="G5256" s="888">
        <v>20</v>
      </c>
      <c r="H5256" s="887">
        <f t="shared" ref="H5256:H5319" si="294">IF(E5256&lt;&gt;"",IF((TestEOY-D5256)/365&gt;G5256,G5256,ROUNDUP(((TestEOY-D5256)/365),0)),"")</f>
        <v>13</v>
      </c>
      <c r="I5256" s="887">
        <v>-16.919999999999998</v>
      </c>
      <c r="J5256" s="771">
        <f t="shared" ref="J5256:J5319" si="295">K5256-I5256</f>
        <v>236.32999999999998</v>
      </c>
      <c r="K5256" s="887">
        <v>219.41</v>
      </c>
      <c r="L5256" s="772">
        <f t="shared" ref="L5256:L5319" si="296">IFERROR(IF(K5256&gt;E5256,0,(+E5256-K5256))-F5256,"")</f>
        <v>116.71000000000001</v>
      </c>
    </row>
    <row r="5257" spans="2:12" ht="15.75" x14ac:dyDescent="0.25">
      <c r="B5257" s="893" t="s">
        <v>313</v>
      </c>
      <c r="C5257" s="892" t="s">
        <v>116</v>
      </c>
      <c r="D5257" s="891">
        <v>39478</v>
      </c>
      <c r="E5257" s="890">
        <v>2019.94</v>
      </c>
      <c r="F5257" s="889"/>
      <c r="G5257" s="888">
        <v>20</v>
      </c>
      <c r="H5257" s="887">
        <f t="shared" si="294"/>
        <v>13</v>
      </c>
      <c r="I5257" s="887">
        <v>-102.12</v>
      </c>
      <c r="J5257" s="771">
        <f t="shared" si="295"/>
        <v>1424.25</v>
      </c>
      <c r="K5257" s="887">
        <v>1322.13</v>
      </c>
      <c r="L5257" s="772">
        <f t="shared" si="296"/>
        <v>697.81</v>
      </c>
    </row>
    <row r="5258" spans="2:12" ht="15.75" x14ac:dyDescent="0.25">
      <c r="B5258" s="893" t="s">
        <v>313</v>
      </c>
      <c r="C5258" s="892" t="s">
        <v>116</v>
      </c>
      <c r="D5258" s="891">
        <v>39478</v>
      </c>
      <c r="E5258" s="890">
        <v>6607.32</v>
      </c>
      <c r="F5258" s="889"/>
      <c r="G5258" s="888">
        <v>20</v>
      </c>
      <c r="H5258" s="887">
        <f t="shared" si="294"/>
        <v>13</v>
      </c>
      <c r="I5258" s="887">
        <v>-332.15999999999997</v>
      </c>
      <c r="J5258" s="771">
        <f t="shared" si="295"/>
        <v>4641.62</v>
      </c>
      <c r="K5258" s="887">
        <v>4309.46</v>
      </c>
      <c r="L5258" s="772">
        <f t="shared" si="296"/>
        <v>2297.8599999999997</v>
      </c>
    </row>
    <row r="5259" spans="2:12" ht="15.75" x14ac:dyDescent="0.25">
      <c r="B5259" s="893" t="s">
        <v>313</v>
      </c>
      <c r="C5259" s="892" t="s">
        <v>116</v>
      </c>
      <c r="D5259" s="891">
        <v>39478</v>
      </c>
      <c r="E5259" s="890">
        <v>881.84</v>
      </c>
      <c r="F5259" s="889"/>
      <c r="G5259" s="888">
        <v>20</v>
      </c>
      <c r="H5259" s="887">
        <f t="shared" si="294"/>
        <v>13</v>
      </c>
      <c r="I5259" s="887">
        <v>-44.64</v>
      </c>
      <c r="J5259" s="771">
        <f t="shared" si="295"/>
        <v>621.85</v>
      </c>
      <c r="K5259" s="887">
        <v>577.21</v>
      </c>
      <c r="L5259" s="772">
        <f t="shared" si="296"/>
        <v>304.63</v>
      </c>
    </row>
    <row r="5260" spans="2:12" ht="15.75" x14ac:dyDescent="0.25">
      <c r="B5260" s="893" t="s">
        <v>313</v>
      </c>
      <c r="C5260" s="892" t="s">
        <v>116</v>
      </c>
      <c r="D5260" s="891">
        <v>39478</v>
      </c>
      <c r="E5260" s="890">
        <v>1579.81</v>
      </c>
      <c r="F5260" s="889"/>
      <c r="G5260" s="888">
        <v>20</v>
      </c>
      <c r="H5260" s="887">
        <f t="shared" si="294"/>
        <v>13</v>
      </c>
      <c r="I5260" s="887">
        <v>-79.44</v>
      </c>
      <c r="J5260" s="771">
        <f t="shared" si="295"/>
        <v>1109.99</v>
      </c>
      <c r="K5260" s="887">
        <v>1030.55</v>
      </c>
      <c r="L5260" s="772">
        <f t="shared" si="296"/>
        <v>549.26</v>
      </c>
    </row>
    <row r="5261" spans="2:12" ht="15.75" x14ac:dyDescent="0.25">
      <c r="B5261" s="893" t="s">
        <v>313</v>
      </c>
      <c r="C5261" s="892" t="s">
        <v>116</v>
      </c>
      <c r="D5261" s="891">
        <v>39478</v>
      </c>
      <c r="E5261" s="890">
        <v>9464.19</v>
      </c>
      <c r="F5261" s="889"/>
      <c r="G5261" s="888">
        <v>20</v>
      </c>
      <c r="H5261" s="887">
        <f t="shared" si="294"/>
        <v>13</v>
      </c>
      <c r="I5261" s="887">
        <v>-478.43999999999994</v>
      </c>
      <c r="J5261" s="771">
        <f t="shared" si="295"/>
        <v>6672.8799999999992</v>
      </c>
      <c r="K5261" s="887">
        <v>6194.44</v>
      </c>
      <c r="L5261" s="772">
        <f t="shared" si="296"/>
        <v>3269.7500000000009</v>
      </c>
    </row>
    <row r="5262" spans="2:12" ht="15.75" x14ac:dyDescent="0.25">
      <c r="B5262" s="893" t="s">
        <v>313</v>
      </c>
      <c r="C5262" s="892" t="s">
        <v>116</v>
      </c>
      <c r="D5262" s="891">
        <v>39478</v>
      </c>
      <c r="E5262" s="890">
        <v>3439.37</v>
      </c>
      <c r="F5262" s="889"/>
      <c r="G5262" s="888">
        <v>20</v>
      </c>
      <c r="H5262" s="887">
        <f t="shared" si="294"/>
        <v>13</v>
      </c>
      <c r="I5262" s="887">
        <v>-172.92000000000002</v>
      </c>
      <c r="J5262" s="771">
        <f t="shared" si="295"/>
        <v>2416.2800000000002</v>
      </c>
      <c r="K5262" s="887">
        <v>2243.36</v>
      </c>
      <c r="L5262" s="772">
        <f t="shared" si="296"/>
        <v>1196.0099999999998</v>
      </c>
    </row>
    <row r="5263" spans="2:12" ht="15.75" x14ac:dyDescent="0.25">
      <c r="B5263" s="893" t="s">
        <v>313</v>
      </c>
      <c r="C5263" s="892" t="s">
        <v>116</v>
      </c>
      <c r="D5263" s="891">
        <v>39844</v>
      </c>
      <c r="E5263" s="890">
        <v>86.09</v>
      </c>
      <c r="F5263" s="889"/>
      <c r="G5263" s="888">
        <v>20</v>
      </c>
      <c r="H5263" s="887">
        <f t="shared" si="294"/>
        <v>12</v>
      </c>
      <c r="I5263" s="887">
        <v>-4.32</v>
      </c>
      <c r="J5263" s="771">
        <f t="shared" si="295"/>
        <v>56.1</v>
      </c>
      <c r="K5263" s="887">
        <v>51.78</v>
      </c>
      <c r="L5263" s="772">
        <f t="shared" si="296"/>
        <v>34.31</v>
      </c>
    </row>
    <row r="5264" spans="2:12" ht="15.75" x14ac:dyDescent="0.25">
      <c r="B5264" s="893" t="s">
        <v>313</v>
      </c>
      <c r="C5264" s="892" t="s">
        <v>116</v>
      </c>
      <c r="D5264" s="891">
        <v>39844</v>
      </c>
      <c r="E5264" s="890">
        <v>2646.51</v>
      </c>
      <c r="F5264" s="889"/>
      <c r="G5264" s="888">
        <v>20</v>
      </c>
      <c r="H5264" s="887">
        <f t="shared" si="294"/>
        <v>12</v>
      </c>
      <c r="I5264" s="887">
        <v>-133.68</v>
      </c>
      <c r="J5264" s="771">
        <f t="shared" si="295"/>
        <v>1732.65</v>
      </c>
      <c r="K5264" s="887">
        <v>1598.97</v>
      </c>
      <c r="L5264" s="772">
        <f t="shared" si="296"/>
        <v>1047.5400000000002</v>
      </c>
    </row>
    <row r="5265" spans="2:12" ht="15.75" x14ac:dyDescent="0.25">
      <c r="B5265" s="893" t="s">
        <v>313</v>
      </c>
      <c r="C5265" s="892" t="s">
        <v>116</v>
      </c>
      <c r="D5265" s="891">
        <v>39844</v>
      </c>
      <c r="E5265" s="890">
        <v>3432.78</v>
      </c>
      <c r="F5265" s="889"/>
      <c r="G5265" s="888">
        <v>20</v>
      </c>
      <c r="H5265" s="887">
        <f t="shared" si="294"/>
        <v>12</v>
      </c>
      <c r="I5265" s="887">
        <v>-173.4</v>
      </c>
      <c r="J5265" s="771">
        <f t="shared" si="295"/>
        <v>2247.4500000000003</v>
      </c>
      <c r="K5265" s="887">
        <v>2074.0500000000002</v>
      </c>
      <c r="L5265" s="772">
        <f t="shared" si="296"/>
        <v>1358.73</v>
      </c>
    </row>
    <row r="5266" spans="2:12" ht="15.75" x14ac:dyDescent="0.25">
      <c r="B5266" s="893" t="s">
        <v>313</v>
      </c>
      <c r="C5266" s="892" t="s">
        <v>116</v>
      </c>
      <c r="D5266" s="891">
        <v>39844</v>
      </c>
      <c r="E5266" s="890">
        <v>4544.47</v>
      </c>
      <c r="F5266" s="889"/>
      <c r="G5266" s="888">
        <v>20</v>
      </c>
      <c r="H5266" s="887">
        <f t="shared" si="294"/>
        <v>12</v>
      </c>
      <c r="I5266" s="887">
        <v>-228.48</v>
      </c>
      <c r="J5266" s="771">
        <f t="shared" si="295"/>
        <v>2964.63</v>
      </c>
      <c r="K5266" s="887">
        <v>2736.15</v>
      </c>
      <c r="L5266" s="772">
        <f t="shared" si="296"/>
        <v>1808.3200000000002</v>
      </c>
    </row>
    <row r="5267" spans="2:12" ht="15.75" x14ac:dyDescent="0.25">
      <c r="B5267" s="893" t="s">
        <v>313</v>
      </c>
      <c r="C5267" s="892" t="s">
        <v>116</v>
      </c>
      <c r="D5267" s="891">
        <v>40209</v>
      </c>
      <c r="E5267" s="890">
        <v>15487.5</v>
      </c>
      <c r="F5267" s="889"/>
      <c r="G5267" s="888">
        <v>20</v>
      </c>
      <c r="H5267" s="887">
        <f t="shared" si="294"/>
        <v>11</v>
      </c>
      <c r="I5267" s="887">
        <v>-781.92</v>
      </c>
      <c r="J5267" s="771">
        <f t="shared" si="295"/>
        <v>9297.1299999999992</v>
      </c>
      <c r="K5267" s="887">
        <v>8515.2099999999991</v>
      </c>
      <c r="L5267" s="772">
        <f t="shared" si="296"/>
        <v>6972.2900000000009</v>
      </c>
    </row>
    <row r="5268" spans="2:12" ht="15.75" x14ac:dyDescent="0.25">
      <c r="B5268" s="893" t="s">
        <v>313</v>
      </c>
      <c r="C5268" s="892" t="s">
        <v>116</v>
      </c>
      <c r="D5268" s="891">
        <v>40359</v>
      </c>
      <c r="E5268" s="890">
        <v>15061.78</v>
      </c>
      <c r="F5268" s="889"/>
      <c r="G5268" s="888">
        <v>20</v>
      </c>
      <c r="H5268" s="887">
        <f t="shared" si="294"/>
        <v>11</v>
      </c>
      <c r="I5268" s="887">
        <v>-756.72</v>
      </c>
      <c r="J5268" s="771">
        <f t="shared" si="295"/>
        <v>8693.2899999999991</v>
      </c>
      <c r="K5268" s="887">
        <v>7936.57</v>
      </c>
      <c r="L5268" s="772">
        <f t="shared" si="296"/>
        <v>7125.2100000000009</v>
      </c>
    </row>
    <row r="5269" spans="2:12" ht="15.75" x14ac:dyDescent="0.25">
      <c r="B5269" s="893" t="s">
        <v>313</v>
      </c>
      <c r="C5269" s="892" t="s">
        <v>116</v>
      </c>
      <c r="D5269" s="891">
        <v>40359</v>
      </c>
      <c r="E5269" s="890">
        <v>14636.92</v>
      </c>
      <c r="F5269" s="889"/>
      <c r="G5269" s="888">
        <v>20</v>
      </c>
      <c r="H5269" s="887">
        <f t="shared" si="294"/>
        <v>11</v>
      </c>
      <c r="I5269" s="887">
        <v>-738.84</v>
      </c>
      <c r="J5269" s="771">
        <f t="shared" si="295"/>
        <v>8480.34</v>
      </c>
      <c r="K5269" s="887">
        <v>7741.5</v>
      </c>
      <c r="L5269" s="772">
        <f t="shared" si="296"/>
        <v>6895.42</v>
      </c>
    </row>
    <row r="5270" spans="2:12" ht="15.75" x14ac:dyDescent="0.25">
      <c r="B5270" s="893" t="s">
        <v>313</v>
      </c>
      <c r="C5270" s="892" t="s">
        <v>116</v>
      </c>
      <c r="D5270" s="891">
        <v>40421</v>
      </c>
      <c r="E5270" s="890">
        <v>1909.19</v>
      </c>
      <c r="F5270" s="889"/>
      <c r="G5270" s="888">
        <v>20</v>
      </c>
      <c r="H5270" s="887">
        <f t="shared" si="294"/>
        <v>11</v>
      </c>
      <c r="I5270" s="887">
        <v>-96.359999999999985</v>
      </c>
      <c r="J5270" s="771">
        <f t="shared" si="295"/>
        <v>1090.1299999999999</v>
      </c>
      <c r="K5270" s="887">
        <v>993.77</v>
      </c>
      <c r="L5270" s="772">
        <f t="shared" si="296"/>
        <v>915.42000000000007</v>
      </c>
    </row>
    <row r="5271" spans="2:12" ht="15.75" x14ac:dyDescent="0.25">
      <c r="B5271" s="893" t="s">
        <v>313</v>
      </c>
      <c r="C5271" s="892" t="s">
        <v>116</v>
      </c>
      <c r="D5271" s="891">
        <v>40543</v>
      </c>
      <c r="E5271" s="890">
        <v>36996.69</v>
      </c>
      <c r="F5271" s="889"/>
      <c r="G5271" s="888">
        <v>20</v>
      </c>
      <c r="H5271" s="887">
        <f t="shared" si="294"/>
        <v>11</v>
      </c>
      <c r="I5271" s="887">
        <v>-1858.44</v>
      </c>
      <c r="J5271" s="771">
        <f t="shared" si="295"/>
        <v>20426.189999999999</v>
      </c>
      <c r="K5271" s="887">
        <v>18567.75</v>
      </c>
      <c r="L5271" s="772">
        <f t="shared" si="296"/>
        <v>18428.940000000002</v>
      </c>
    </row>
    <row r="5272" spans="2:12" ht="15.75" x14ac:dyDescent="0.25">
      <c r="B5272" s="893" t="s">
        <v>313</v>
      </c>
      <c r="C5272" s="892" t="s">
        <v>116</v>
      </c>
      <c r="D5272" s="891">
        <v>40451</v>
      </c>
      <c r="E5272" s="890">
        <v>876.93</v>
      </c>
      <c r="F5272" s="889"/>
      <c r="G5272" s="888">
        <v>20</v>
      </c>
      <c r="H5272" s="887">
        <f t="shared" si="294"/>
        <v>11</v>
      </c>
      <c r="I5272" s="887">
        <v>-44.28</v>
      </c>
      <c r="J5272" s="771">
        <f t="shared" si="295"/>
        <v>497.25</v>
      </c>
      <c r="K5272" s="887">
        <v>452.97</v>
      </c>
      <c r="L5272" s="772">
        <f t="shared" si="296"/>
        <v>423.95999999999992</v>
      </c>
    </row>
    <row r="5273" spans="2:12" ht="15.75" x14ac:dyDescent="0.25">
      <c r="B5273" s="893" t="s">
        <v>313</v>
      </c>
      <c r="C5273" s="892" t="s">
        <v>116</v>
      </c>
      <c r="D5273" s="891">
        <v>40694</v>
      </c>
      <c r="E5273" s="890">
        <v>2181.12</v>
      </c>
      <c r="F5273" s="889"/>
      <c r="G5273" s="888">
        <v>20</v>
      </c>
      <c r="H5273" s="887">
        <f t="shared" si="294"/>
        <v>10</v>
      </c>
      <c r="I5273" s="887">
        <v>-109.56</v>
      </c>
      <c r="J5273" s="771">
        <f t="shared" si="295"/>
        <v>1167.8799999999999</v>
      </c>
      <c r="K5273" s="887">
        <v>1058.32</v>
      </c>
      <c r="L5273" s="772">
        <f t="shared" si="296"/>
        <v>1122.8</v>
      </c>
    </row>
    <row r="5274" spans="2:12" ht="15.75" x14ac:dyDescent="0.25">
      <c r="B5274" s="893" t="s">
        <v>313</v>
      </c>
      <c r="C5274" s="892" t="s">
        <v>116</v>
      </c>
      <c r="D5274" s="891">
        <v>40724</v>
      </c>
      <c r="E5274" s="890">
        <v>20018.75</v>
      </c>
      <c r="F5274" s="889"/>
      <c r="G5274" s="888">
        <v>20</v>
      </c>
      <c r="H5274" s="887">
        <f t="shared" si="294"/>
        <v>10</v>
      </c>
      <c r="I5274" s="887">
        <v>-1005.48</v>
      </c>
      <c r="J5274" s="771">
        <f t="shared" si="295"/>
        <v>10634.89</v>
      </c>
      <c r="K5274" s="887">
        <v>9629.41</v>
      </c>
      <c r="L5274" s="772">
        <f t="shared" si="296"/>
        <v>10389.34</v>
      </c>
    </row>
    <row r="5275" spans="2:12" ht="15.75" x14ac:dyDescent="0.25">
      <c r="B5275" s="893" t="s">
        <v>313</v>
      </c>
      <c r="C5275" s="892" t="s">
        <v>116</v>
      </c>
      <c r="D5275" s="891">
        <v>40816</v>
      </c>
      <c r="E5275" s="890">
        <v>1300.5</v>
      </c>
      <c r="F5275" s="889"/>
      <c r="G5275" s="888">
        <v>20</v>
      </c>
      <c r="H5275" s="887">
        <f t="shared" si="294"/>
        <v>10</v>
      </c>
      <c r="I5275" s="887">
        <v>-65.400000000000006</v>
      </c>
      <c r="J5275" s="771">
        <f t="shared" si="295"/>
        <v>674.39</v>
      </c>
      <c r="K5275" s="887">
        <v>608.99</v>
      </c>
      <c r="L5275" s="772">
        <f t="shared" si="296"/>
        <v>691.51</v>
      </c>
    </row>
    <row r="5276" spans="2:12" ht="15.75" x14ac:dyDescent="0.25">
      <c r="B5276" s="893" t="s">
        <v>313</v>
      </c>
      <c r="C5276" s="892" t="s">
        <v>116</v>
      </c>
      <c r="D5276" s="891">
        <v>41060</v>
      </c>
      <c r="E5276" s="890">
        <v>6559.8</v>
      </c>
      <c r="F5276" s="889"/>
      <c r="G5276" s="888">
        <v>20</v>
      </c>
      <c r="H5276" s="887">
        <f t="shared" si="294"/>
        <v>9</v>
      </c>
      <c r="I5276" s="887">
        <v>-329.4</v>
      </c>
      <c r="J5276" s="771">
        <f t="shared" si="295"/>
        <v>3156.1600000000003</v>
      </c>
      <c r="K5276" s="887">
        <v>2826.76</v>
      </c>
      <c r="L5276" s="772">
        <f t="shared" si="296"/>
        <v>3733.04</v>
      </c>
    </row>
    <row r="5277" spans="2:12" ht="15.75" x14ac:dyDescent="0.25">
      <c r="B5277" s="893" t="s">
        <v>313</v>
      </c>
      <c r="C5277" s="892" t="s">
        <v>116</v>
      </c>
      <c r="D5277" s="891">
        <v>41090</v>
      </c>
      <c r="E5277" s="890">
        <v>1945.18</v>
      </c>
      <c r="F5277" s="889"/>
      <c r="G5277" s="888">
        <v>20</v>
      </c>
      <c r="H5277" s="887">
        <f t="shared" si="294"/>
        <v>9</v>
      </c>
      <c r="I5277" s="887">
        <v>-97.68</v>
      </c>
      <c r="J5277" s="771">
        <f t="shared" si="295"/>
        <v>927.81999999999994</v>
      </c>
      <c r="K5277" s="887">
        <v>830.14</v>
      </c>
      <c r="L5277" s="772">
        <f t="shared" si="296"/>
        <v>1115.04</v>
      </c>
    </row>
    <row r="5278" spans="2:12" ht="15.75" x14ac:dyDescent="0.25">
      <c r="B5278" s="893" t="s">
        <v>313</v>
      </c>
      <c r="C5278" s="892" t="s">
        <v>116</v>
      </c>
      <c r="D5278" s="891">
        <v>41213</v>
      </c>
      <c r="E5278" s="890">
        <v>2145.4</v>
      </c>
      <c r="F5278" s="889"/>
      <c r="G5278" s="888">
        <v>20</v>
      </c>
      <c r="H5278" s="887">
        <f t="shared" si="294"/>
        <v>9</v>
      </c>
      <c r="I5278" s="887">
        <v>-107.64000000000001</v>
      </c>
      <c r="J5278" s="771">
        <f t="shared" si="295"/>
        <v>987.56</v>
      </c>
      <c r="K5278" s="887">
        <v>879.92</v>
      </c>
      <c r="L5278" s="772">
        <f t="shared" si="296"/>
        <v>1265.48</v>
      </c>
    </row>
    <row r="5279" spans="2:12" ht="15.75" x14ac:dyDescent="0.25">
      <c r="B5279" s="893" t="s">
        <v>313</v>
      </c>
      <c r="C5279" s="892" t="s">
        <v>116</v>
      </c>
      <c r="D5279" s="891">
        <v>41213</v>
      </c>
      <c r="E5279" s="890">
        <v>612.36</v>
      </c>
      <c r="F5279" s="889"/>
      <c r="G5279" s="888">
        <v>20</v>
      </c>
      <c r="H5279" s="887">
        <f t="shared" si="294"/>
        <v>9</v>
      </c>
      <c r="I5279" s="887">
        <v>-30.72</v>
      </c>
      <c r="J5279" s="771">
        <f t="shared" si="295"/>
        <v>281.60000000000002</v>
      </c>
      <c r="K5279" s="887">
        <v>250.88</v>
      </c>
      <c r="L5279" s="772">
        <f t="shared" si="296"/>
        <v>361.48</v>
      </c>
    </row>
    <row r="5280" spans="2:12" ht="15.75" x14ac:dyDescent="0.25">
      <c r="B5280" s="893" t="s">
        <v>313</v>
      </c>
      <c r="C5280" s="892" t="s">
        <v>116</v>
      </c>
      <c r="D5280" s="891">
        <v>41213</v>
      </c>
      <c r="E5280" s="890">
        <v>493.66</v>
      </c>
      <c r="F5280" s="889"/>
      <c r="G5280" s="888">
        <v>20</v>
      </c>
      <c r="H5280" s="887">
        <f t="shared" si="294"/>
        <v>9</v>
      </c>
      <c r="I5280" s="887">
        <v>-24.72</v>
      </c>
      <c r="J5280" s="771">
        <f t="shared" si="295"/>
        <v>227.21</v>
      </c>
      <c r="K5280" s="887">
        <v>202.49</v>
      </c>
      <c r="L5280" s="772">
        <f t="shared" si="296"/>
        <v>291.17</v>
      </c>
    </row>
    <row r="5281" spans="2:12" ht="15.75" x14ac:dyDescent="0.25">
      <c r="B5281" s="893" t="s">
        <v>313</v>
      </c>
      <c r="C5281" s="892" t="s">
        <v>1638</v>
      </c>
      <c r="D5281" s="891">
        <v>41364</v>
      </c>
      <c r="E5281" s="890">
        <v>5159.67</v>
      </c>
      <c r="F5281" s="889"/>
      <c r="G5281" s="888">
        <v>20</v>
      </c>
      <c r="H5281" s="887">
        <f t="shared" si="294"/>
        <v>8</v>
      </c>
      <c r="I5281" s="887">
        <v>-261.24</v>
      </c>
      <c r="J5281" s="771">
        <f t="shared" si="295"/>
        <v>2220.38</v>
      </c>
      <c r="K5281" s="887">
        <v>1959.14</v>
      </c>
      <c r="L5281" s="772">
        <f t="shared" si="296"/>
        <v>3200.5299999999997</v>
      </c>
    </row>
    <row r="5282" spans="2:12" ht="15.75" x14ac:dyDescent="0.25">
      <c r="B5282" s="893" t="s">
        <v>313</v>
      </c>
      <c r="C5282" s="892" t="s">
        <v>1639</v>
      </c>
      <c r="D5282" s="891">
        <v>41394</v>
      </c>
      <c r="E5282" s="890">
        <v>872.27</v>
      </c>
      <c r="F5282" s="889"/>
      <c r="G5282" s="888">
        <v>20</v>
      </c>
      <c r="H5282" s="887">
        <f t="shared" si="294"/>
        <v>8</v>
      </c>
      <c r="I5282" s="887">
        <v>-43.68</v>
      </c>
      <c r="J5282" s="771">
        <f t="shared" si="295"/>
        <v>373.1</v>
      </c>
      <c r="K5282" s="887">
        <v>329.42</v>
      </c>
      <c r="L5282" s="772">
        <f t="shared" si="296"/>
        <v>542.84999999999991</v>
      </c>
    </row>
    <row r="5283" spans="2:12" ht="15.75" x14ac:dyDescent="0.25">
      <c r="B5283" s="893" t="s">
        <v>313</v>
      </c>
      <c r="C5283" s="892" t="s">
        <v>1640</v>
      </c>
      <c r="D5283" s="891">
        <v>41517</v>
      </c>
      <c r="E5283" s="890">
        <v>748.57</v>
      </c>
      <c r="F5283" s="889"/>
      <c r="G5283" s="888">
        <v>20</v>
      </c>
      <c r="H5283" s="887">
        <f t="shared" si="294"/>
        <v>8</v>
      </c>
      <c r="I5283" s="887">
        <v>-37.68</v>
      </c>
      <c r="J5283" s="771">
        <f t="shared" si="295"/>
        <v>308.20999999999998</v>
      </c>
      <c r="K5283" s="887">
        <v>270.52999999999997</v>
      </c>
      <c r="L5283" s="772">
        <f t="shared" si="296"/>
        <v>478.04000000000008</v>
      </c>
    </row>
    <row r="5284" spans="2:12" ht="15.75" x14ac:dyDescent="0.25">
      <c r="B5284" s="893" t="s">
        <v>313</v>
      </c>
      <c r="C5284" s="892" t="s">
        <v>1641</v>
      </c>
      <c r="D5284" s="891">
        <v>41517</v>
      </c>
      <c r="E5284" s="890">
        <v>3541.11</v>
      </c>
      <c r="F5284" s="889"/>
      <c r="G5284" s="888">
        <v>20</v>
      </c>
      <c r="H5284" s="887">
        <f t="shared" si="294"/>
        <v>8</v>
      </c>
      <c r="I5284" s="887">
        <v>-178.56</v>
      </c>
      <c r="J5284" s="771">
        <f t="shared" si="295"/>
        <v>1458</v>
      </c>
      <c r="K5284" s="887">
        <v>1279.44</v>
      </c>
      <c r="L5284" s="772">
        <f t="shared" si="296"/>
        <v>2261.67</v>
      </c>
    </row>
    <row r="5285" spans="2:12" ht="15.75" x14ac:dyDescent="0.25">
      <c r="B5285" s="893" t="s">
        <v>313</v>
      </c>
      <c r="C5285" s="892" t="s">
        <v>1642</v>
      </c>
      <c r="D5285" s="891">
        <v>41547</v>
      </c>
      <c r="E5285" s="890">
        <v>8055.58</v>
      </c>
      <c r="F5285" s="889"/>
      <c r="G5285" s="888">
        <v>20</v>
      </c>
      <c r="H5285" s="887">
        <f t="shared" si="294"/>
        <v>8</v>
      </c>
      <c r="I5285" s="887">
        <v>-405.36</v>
      </c>
      <c r="J5285" s="771">
        <f t="shared" si="295"/>
        <v>3293.2200000000003</v>
      </c>
      <c r="K5285" s="887">
        <v>2887.86</v>
      </c>
      <c r="L5285" s="772">
        <f t="shared" si="296"/>
        <v>5167.7199999999993</v>
      </c>
    </row>
    <row r="5286" spans="2:12" ht="15.75" x14ac:dyDescent="0.25">
      <c r="B5286" s="893" t="s">
        <v>313</v>
      </c>
      <c r="C5286" s="892" t="s">
        <v>1643</v>
      </c>
      <c r="D5286" s="891">
        <v>41547</v>
      </c>
      <c r="E5286" s="890">
        <v>2953.95</v>
      </c>
      <c r="F5286" s="889"/>
      <c r="G5286" s="888">
        <v>20</v>
      </c>
      <c r="H5286" s="887">
        <f t="shared" si="294"/>
        <v>8</v>
      </c>
      <c r="I5286" s="887">
        <v>-148.68</v>
      </c>
      <c r="J5286" s="771">
        <f t="shared" si="295"/>
        <v>1207.73</v>
      </c>
      <c r="K5286" s="887">
        <v>1059.05</v>
      </c>
      <c r="L5286" s="772">
        <f t="shared" si="296"/>
        <v>1894.8999999999999</v>
      </c>
    </row>
    <row r="5287" spans="2:12" ht="15.75" x14ac:dyDescent="0.25">
      <c r="B5287" s="893" t="s">
        <v>313</v>
      </c>
      <c r="C5287" s="892" t="s">
        <v>1644</v>
      </c>
      <c r="D5287" s="891">
        <v>41698</v>
      </c>
      <c r="E5287" s="890">
        <v>1846.14</v>
      </c>
      <c r="F5287" s="889"/>
      <c r="G5287" s="888">
        <v>20</v>
      </c>
      <c r="H5287" s="887">
        <f t="shared" si="294"/>
        <v>7</v>
      </c>
      <c r="I5287" s="887">
        <v>-92.52</v>
      </c>
      <c r="J5287" s="771">
        <f t="shared" si="295"/>
        <v>720.88</v>
      </c>
      <c r="K5287" s="887">
        <v>628.36</v>
      </c>
      <c r="L5287" s="772">
        <f t="shared" si="296"/>
        <v>1217.7800000000002</v>
      </c>
    </row>
    <row r="5288" spans="2:12" ht="15.75" x14ac:dyDescent="0.25">
      <c r="B5288" s="893" t="s">
        <v>313</v>
      </c>
      <c r="C5288" s="892" t="s">
        <v>1645</v>
      </c>
      <c r="D5288" s="891">
        <v>41729</v>
      </c>
      <c r="E5288" s="890">
        <v>4.91</v>
      </c>
      <c r="F5288" s="889"/>
      <c r="G5288" s="888">
        <v>20</v>
      </c>
      <c r="H5288" s="887">
        <f t="shared" si="294"/>
        <v>7</v>
      </c>
      <c r="I5288" s="887">
        <v>-0.24</v>
      </c>
      <c r="J5288" s="771">
        <f t="shared" si="295"/>
        <v>1.89</v>
      </c>
      <c r="K5288" s="887">
        <v>1.65</v>
      </c>
      <c r="L5288" s="772">
        <f t="shared" si="296"/>
        <v>3.2600000000000002</v>
      </c>
    </row>
    <row r="5289" spans="2:12" ht="15.75" x14ac:dyDescent="0.25">
      <c r="B5289" s="893" t="s">
        <v>313</v>
      </c>
      <c r="C5289" s="892" t="s">
        <v>1646</v>
      </c>
      <c r="D5289" s="891">
        <v>41729</v>
      </c>
      <c r="E5289" s="890">
        <v>6455.58</v>
      </c>
      <c r="F5289" s="889"/>
      <c r="G5289" s="888">
        <v>20</v>
      </c>
      <c r="H5289" s="887">
        <f t="shared" si="294"/>
        <v>7</v>
      </c>
      <c r="I5289" s="887">
        <v>-323.39999999999998</v>
      </c>
      <c r="J5289" s="771">
        <f t="shared" si="295"/>
        <v>2466.1800000000003</v>
      </c>
      <c r="K5289" s="887">
        <v>2142.7800000000002</v>
      </c>
      <c r="L5289" s="772">
        <f t="shared" si="296"/>
        <v>4312.7999999999993</v>
      </c>
    </row>
    <row r="5290" spans="2:12" ht="15.75" x14ac:dyDescent="0.25">
      <c r="B5290" s="893" t="s">
        <v>313</v>
      </c>
      <c r="C5290" s="892" t="s">
        <v>1647</v>
      </c>
      <c r="D5290" s="891">
        <v>41759</v>
      </c>
      <c r="E5290" s="890">
        <v>945.56</v>
      </c>
      <c r="F5290" s="889"/>
      <c r="G5290" s="888">
        <v>20</v>
      </c>
      <c r="H5290" s="887">
        <f t="shared" si="294"/>
        <v>7</v>
      </c>
      <c r="I5290" s="887">
        <v>-47.400000000000006</v>
      </c>
      <c r="J5290" s="771">
        <f t="shared" si="295"/>
        <v>361.41999999999996</v>
      </c>
      <c r="K5290" s="887">
        <v>314.02</v>
      </c>
      <c r="L5290" s="772">
        <f t="shared" si="296"/>
        <v>631.54</v>
      </c>
    </row>
    <row r="5291" spans="2:12" ht="15.75" x14ac:dyDescent="0.25">
      <c r="B5291" s="893" t="s">
        <v>313</v>
      </c>
      <c r="C5291" s="892" t="s">
        <v>1648</v>
      </c>
      <c r="D5291" s="891">
        <v>41759</v>
      </c>
      <c r="E5291" s="890">
        <v>904.95</v>
      </c>
      <c r="F5291" s="889"/>
      <c r="G5291" s="888">
        <v>20</v>
      </c>
      <c r="H5291" s="887">
        <f t="shared" si="294"/>
        <v>7</v>
      </c>
      <c r="I5291" s="887">
        <v>-45.36</v>
      </c>
      <c r="J5291" s="771">
        <f t="shared" si="295"/>
        <v>345.87</v>
      </c>
      <c r="K5291" s="887">
        <v>300.51</v>
      </c>
      <c r="L5291" s="772">
        <f t="shared" si="296"/>
        <v>604.44000000000005</v>
      </c>
    </row>
    <row r="5292" spans="2:12" ht="15.75" x14ac:dyDescent="0.25">
      <c r="B5292" s="893" t="s">
        <v>313</v>
      </c>
      <c r="C5292" s="892" t="s">
        <v>1649</v>
      </c>
      <c r="D5292" s="891">
        <v>41820</v>
      </c>
      <c r="E5292" s="890">
        <v>1337.15</v>
      </c>
      <c r="F5292" s="889"/>
      <c r="G5292" s="888">
        <v>20</v>
      </c>
      <c r="H5292" s="887">
        <f t="shared" si="294"/>
        <v>7</v>
      </c>
      <c r="I5292" s="887">
        <v>-66.960000000000008</v>
      </c>
      <c r="J5292" s="771">
        <f t="shared" si="295"/>
        <v>493.83000000000004</v>
      </c>
      <c r="K5292" s="887">
        <v>426.87</v>
      </c>
      <c r="L5292" s="772">
        <f t="shared" si="296"/>
        <v>910.28000000000009</v>
      </c>
    </row>
    <row r="5293" spans="2:12" ht="15.75" x14ac:dyDescent="0.25">
      <c r="B5293" s="893" t="s">
        <v>313</v>
      </c>
      <c r="C5293" s="892" t="s">
        <v>1650</v>
      </c>
      <c r="D5293" s="891">
        <v>41912</v>
      </c>
      <c r="E5293" s="890">
        <v>5638.36</v>
      </c>
      <c r="F5293" s="889"/>
      <c r="G5293" s="888">
        <v>20</v>
      </c>
      <c r="H5293" s="887">
        <f t="shared" si="294"/>
        <v>7</v>
      </c>
      <c r="I5293" s="887">
        <v>-282.48</v>
      </c>
      <c r="J5293" s="771">
        <f t="shared" si="295"/>
        <v>2012.85</v>
      </c>
      <c r="K5293" s="887">
        <v>1730.37</v>
      </c>
      <c r="L5293" s="772">
        <f t="shared" si="296"/>
        <v>3907.99</v>
      </c>
    </row>
    <row r="5294" spans="2:12" ht="15.75" x14ac:dyDescent="0.25">
      <c r="B5294" s="893" t="s">
        <v>313</v>
      </c>
      <c r="C5294" s="892" t="s">
        <v>1651</v>
      </c>
      <c r="D5294" s="891">
        <v>41943</v>
      </c>
      <c r="E5294" s="890">
        <v>20112.400000000001</v>
      </c>
      <c r="F5294" s="889"/>
      <c r="G5294" s="888">
        <v>20</v>
      </c>
      <c r="H5294" s="887">
        <f t="shared" si="294"/>
        <v>7</v>
      </c>
      <c r="I5294" s="887">
        <v>-1007.76</v>
      </c>
      <c r="J5294" s="771">
        <f t="shared" si="295"/>
        <v>7096.22</v>
      </c>
      <c r="K5294" s="887">
        <v>6088.46</v>
      </c>
      <c r="L5294" s="772">
        <f t="shared" si="296"/>
        <v>14023.940000000002</v>
      </c>
    </row>
    <row r="5295" spans="2:12" ht="15.75" x14ac:dyDescent="0.25">
      <c r="B5295" s="893" t="s">
        <v>313</v>
      </c>
      <c r="C5295" s="892" t="s">
        <v>1652</v>
      </c>
      <c r="D5295" s="891">
        <v>42035</v>
      </c>
      <c r="E5295" s="890">
        <v>4889.7700000000004</v>
      </c>
      <c r="F5295" s="889"/>
      <c r="G5295" s="888">
        <v>20</v>
      </c>
      <c r="H5295" s="887">
        <f t="shared" si="294"/>
        <v>6</v>
      </c>
      <c r="I5295" s="887">
        <v>-245.04000000000002</v>
      </c>
      <c r="J5295" s="771">
        <f t="shared" si="295"/>
        <v>1684.6299999999999</v>
      </c>
      <c r="K5295" s="887">
        <v>1439.59</v>
      </c>
      <c r="L5295" s="772">
        <f t="shared" si="296"/>
        <v>3450.1800000000003</v>
      </c>
    </row>
    <row r="5296" spans="2:12" ht="15.75" x14ac:dyDescent="0.25">
      <c r="B5296" s="893" t="s">
        <v>313</v>
      </c>
      <c r="C5296" s="892" t="s">
        <v>1653</v>
      </c>
      <c r="D5296" s="891">
        <v>42124</v>
      </c>
      <c r="E5296" s="890">
        <v>9104.34</v>
      </c>
      <c r="F5296" s="889"/>
      <c r="G5296" s="888">
        <v>20</v>
      </c>
      <c r="H5296" s="887">
        <f t="shared" si="294"/>
        <v>6</v>
      </c>
      <c r="I5296" s="887">
        <v>-456.12</v>
      </c>
      <c r="J5296" s="771">
        <f t="shared" si="295"/>
        <v>3021.88</v>
      </c>
      <c r="K5296" s="887">
        <v>2565.7600000000002</v>
      </c>
      <c r="L5296" s="772">
        <f t="shared" si="296"/>
        <v>6538.58</v>
      </c>
    </row>
    <row r="5297" spans="2:12" ht="15.75" x14ac:dyDescent="0.25">
      <c r="B5297" s="893" t="s">
        <v>313</v>
      </c>
      <c r="C5297" s="892" t="s">
        <v>1654</v>
      </c>
      <c r="D5297" s="891">
        <v>42216</v>
      </c>
      <c r="E5297" s="890">
        <v>3672.13</v>
      </c>
      <c r="F5297" s="889"/>
      <c r="G5297" s="888">
        <v>20</v>
      </c>
      <c r="H5297" s="887">
        <f t="shared" si="294"/>
        <v>6</v>
      </c>
      <c r="I5297" s="887">
        <v>-183.96</v>
      </c>
      <c r="J5297" s="771">
        <f t="shared" si="295"/>
        <v>1172.73</v>
      </c>
      <c r="K5297" s="887">
        <v>988.77</v>
      </c>
      <c r="L5297" s="772">
        <f t="shared" si="296"/>
        <v>2683.36</v>
      </c>
    </row>
    <row r="5298" spans="2:12" ht="15.75" x14ac:dyDescent="0.25">
      <c r="B5298" s="893" t="s">
        <v>313</v>
      </c>
      <c r="C5298" s="892" t="s">
        <v>1655</v>
      </c>
      <c r="D5298" s="891">
        <v>42277</v>
      </c>
      <c r="E5298" s="890">
        <v>6818.06</v>
      </c>
      <c r="F5298" s="889"/>
      <c r="G5298" s="888">
        <v>20</v>
      </c>
      <c r="H5298" s="887">
        <f t="shared" si="294"/>
        <v>6</v>
      </c>
      <c r="I5298" s="887">
        <v>-341.64</v>
      </c>
      <c r="J5298" s="771">
        <f t="shared" si="295"/>
        <v>2120.98</v>
      </c>
      <c r="K5298" s="887">
        <v>1779.34</v>
      </c>
      <c r="L5298" s="772">
        <f t="shared" si="296"/>
        <v>5038.72</v>
      </c>
    </row>
    <row r="5299" spans="2:12" ht="15.75" x14ac:dyDescent="0.25">
      <c r="B5299" s="893" t="s">
        <v>313</v>
      </c>
      <c r="C5299" s="892" t="s">
        <v>1656</v>
      </c>
      <c r="D5299" s="891">
        <v>42308</v>
      </c>
      <c r="E5299" s="890">
        <v>2962.21</v>
      </c>
      <c r="F5299" s="889"/>
      <c r="G5299" s="888">
        <v>20</v>
      </c>
      <c r="H5299" s="887">
        <f t="shared" si="294"/>
        <v>6</v>
      </c>
      <c r="I5299" s="887">
        <v>-148.44</v>
      </c>
      <c r="J5299" s="771">
        <f t="shared" si="295"/>
        <v>909.18000000000006</v>
      </c>
      <c r="K5299" s="887">
        <v>760.74</v>
      </c>
      <c r="L5299" s="772">
        <f t="shared" si="296"/>
        <v>2201.4700000000003</v>
      </c>
    </row>
    <row r="5300" spans="2:12" ht="15.75" x14ac:dyDescent="0.25">
      <c r="B5300" s="893" t="s">
        <v>313</v>
      </c>
      <c r="C5300" s="892" t="s">
        <v>1657</v>
      </c>
      <c r="D5300" s="891">
        <v>42308</v>
      </c>
      <c r="E5300" s="890">
        <v>2599.3200000000002</v>
      </c>
      <c r="F5300" s="889"/>
      <c r="G5300" s="888">
        <v>20</v>
      </c>
      <c r="H5300" s="887">
        <f t="shared" si="294"/>
        <v>6</v>
      </c>
      <c r="I5300" s="887">
        <v>-130.19999999999999</v>
      </c>
      <c r="J5300" s="771">
        <f t="shared" si="295"/>
        <v>797.47</v>
      </c>
      <c r="K5300" s="887">
        <v>667.27</v>
      </c>
      <c r="L5300" s="772">
        <f t="shared" si="296"/>
        <v>1932.0500000000002</v>
      </c>
    </row>
    <row r="5301" spans="2:12" ht="15.75" x14ac:dyDescent="0.25">
      <c r="B5301" s="893" t="s">
        <v>313</v>
      </c>
      <c r="C5301" s="892" t="s">
        <v>1658</v>
      </c>
      <c r="D5301" s="891">
        <v>42277</v>
      </c>
      <c r="E5301" s="890">
        <v>4683.3599999999997</v>
      </c>
      <c r="F5301" s="889"/>
      <c r="G5301" s="888">
        <v>20</v>
      </c>
      <c r="H5301" s="887">
        <f t="shared" si="294"/>
        <v>6</v>
      </c>
      <c r="I5301" s="887">
        <v>-234.60000000000002</v>
      </c>
      <c r="J5301" s="771">
        <f t="shared" si="295"/>
        <v>1398.06</v>
      </c>
      <c r="K5301" s="887">
        <v>1163.46</v>
      </c>
      <c r="L5301" s="772">
        <f t="shared" si="296"/>
        <v>3519.8999999999996</v>
      </c>
    </row>
    <row r="5302" spans="2:12" ht="15.75" x14ac:dyDescent="0.25">
      <c r="B5302" s="893" t="s">
        <v>313</v>
      </c>
      <c r="C5302" s="892" t="s">
        <v>1659</v>
      </c>
      <c r="D5302" s="891">
        <v>42429</v>
      </c>
      <c r="E5302" s="890">
        <v>3195.67</v>
      </c>
      <c r="F5302" s="889"/>
      <c r="G5302" s="888">
        <v>20</v>
      </c>
      <c r="H5302" s="887">
        <f t="shared" si="294"/>
        <v>5</v>
      </c>
      <c r="I5302" s="887">
        <v>-160.07999999999998</v>
      </c>
      <c r="J5302" s="771">
        <f t="shared" si="295"/>
        <v>927.11999999999989</v>
      </c>
      <c r="K5302" s="887">
        <v>767.04</v>
      </c>
      <c r="L5302" s="772">
        <f t="shared" si="296"/>
        <v>2428.63</v>
      </c>
    </row>
    <row r="5303" spans="2:12" ht="15.75" x14ac:dyDescent="0.25">
      <c r="B5303" s="893" t="s">
        <v>313</v>
      </c>
      <c r="C5303" s="892" t="s">
        <v>1660</v>
      </c>
      <c r="D5303" s="891">
        <v>42338</v>
      </c>
      <c r="E5303" s="890">
        <v>5745.11</v>
      </c>
      <c r="F5303" s="889"/>
      <c r="G5303" s="888">
        <v>20</v>
      </c>
      <c r="H5303" s="887">
        <f t="shared" si="294"/>
        <v>6</v>
      </c>
      <c r="I5303" s="887">
        <v>-287.88</v>
      </c>
      <c r="J5303" s="771">
        <f t="shared" si="295"/>
        <v>1643.29</v>
      </c>
      <c r="K5303" s="887">
        <v>1355.41</v>
      </c>
      <c r="L5303" s="772">
        <f t="shared" si="296"/>
        <v>4389.7</v>
      </c>
    </row>
    <row r="5304" spans="2:12" ht="15.75" x14ac:dyDescent="0.25">
      <c r="B5304" s="893" t="s">
        <v>313</v>
      </c>
      <c r="C5304" s="892" t="s">
        <v>1661</v>
      </c>
      <c r="D5304" s="891">
        <v>42582</v>
      </c>
      <c r="E5304" s="890">
        <v>5771.14</v>
      </c>
      <c r="F5304" s="889"/>
      <c r="G5304" s="888">
        <v>20</v>
      </c>
      <c r="H5304" s="887">
        <f t="shared" si="294"/>
        <v>5</v>
      </c>
      <c r="I5304" s="887">
        <v>-289.20000000000005</v>
      </c>
      <c r="J5304" s="771">
        <f t="shared" si="295"/>
        <v>1458.02</v>
      </c>
      <c r="K5304" s="887">
        <v>1168.82</v>
      </c>
      <c r="L5304" s="772">
        <f t="shared" si="296"/>
        <v>4602.3200000000006</v>
      </c>
    </row>
    <row r="5305" spans="2:12" ht="15.75" x14ac:dyDescent="0.25">
      <c r="B5305" s="893" t="s">
        <v>313</v>
      </c>
      <c r="C5305" s="892" t="s">
        <v>1662</v>
      </c>
      <c r="D5305" s="891">
        <v>42674</v>
      </c>
      <c r="E5305" s="890">
        <v>3827.32</v>
      </c>
      <c r="F5305" s="889"/>
      <c r="G5305" s="888">
        <v>20</v>
      </c>
      <c r="H5305" s="887">
        <f t="shared" si="294"/>
        <v>5</v>
      </c>
      <c r="I5305" s="887">
        <v>-191.76</v>
      </c>
      <c r="J5305" s="771">
        <f t="shared" si="295"/>
        <v>966.77</v>
      </c>
      <c r="K5305" s="887">
        <v>775.01</v>
      </c>
      <c r="L5305" s="772">
        <f t="shared" si="296"/>
        <v>3052.3100000000004</v>
      </c>
    </row>
    <row r="5306" spans="2:12" ht="15.75" x14ac:dyDescent="0.25">
      <c r="B5306" s="893" t="s">
        <v>313</v>
      </c>
      <c r="C5306" s="892" t="s">
        <v>1663</v>
      </c>
      <c r="D5306" s="891">
        <v>42674</v>
      </c>
      <c r="E5306" s="890">
        <v>3827.29</v>
      </c>
      <c r="F5306" s="889"/>
      <c r="G5306" s="888">
        <v>20</v>
      </c>
      <c r="H5306" s="887">
        <f t="shared" si="294"/>
        <v>5</v>
      </c>
      <c r="I5306" s="887">
        <v>-191.76</v>
      </c>
      <c r="J5306" s="771">
        <f t="shared" si="295"/>
        <v>966.77</v>
      </c>
      <c r="K5306" s="887">
        <v>775.01</v>
      </c>
      <c r="L5306" s="772">
        <f t="shared" si="296"/>
        <v>3052.2799999999997</v>
      </c>
    </row>
    <row r="5307" spans="2:12" ht="15.75" x14ac:dyDescent="0.25">
      <c r="B5307" s="893" t="s">
        <v>313</v>
      </c>
      <c r="C5307" s="892" t="s">
        <v>1664</v>
      </c>
      <c r="D5307" s="891">
        <v>42674</v>
      </c>
      <c r="E5307" s="890">
        <v>802.21</v>
      </c>
      <c r="F5307" s="889"/>
      <c r="G5307" s="888">
        <v>20</v>
      </c>
      <c r="H5307" s="887">
        <f t="shared" si="294"/>
        <v>5</v>
      </c>
      <c r="I5307" s="887">
        <v>-40.200000000000003</v>
      </c>
      <c r="J5307" s="771">
        <f t="shared" si="295"/>
        <v>192.62</v>
      </c>
      <c r="K5307" s="887">
        <v>152.41999999999999</v>
      </c>
      <c r="L5307" s="772">
        <f t="shared" si="296"/>
        <v>649.79000000000008</v>
      </c>
    </row>
    <row r="5308" spans="2:12" ht="15.75" x14ac:dyDescent="0.25">
      <c r="B5308" s="893" t="s">
        <v>313</v>
      </c>
      <c r="C5308" s="892" t="s">
        <v>1665</v>
      </c>
      <c r="D5308" s="891">
        <v>42794</v>
      </c>
      <c r="E5308" s="890">
        <v>3003.55</v>
      </c>
      <c r="F5308" s="889"/>
      <c r="G5308" s="888">
        <v>20</v>
      </c>
      <c r="H5308" s="887">
        <f t="shared" si="294"/>
        <v>4</v>
      </c>
      <c r="I5308" s="887">
        <v>-150.48000000000002</v>
      </c>
      <c r="J5308" s="771">
        <f t="shared" si="295"/>
        <v>708.5</v>
      </c>
      <c r="K5308" s="887">
        <v>558.02</v>
      </c>
      <c r="L5308" s="772">
        <f t="shared" si="296"/>
        <v>2445.5300000000002</v>
      </c>
    </row>
    <row r="5309" spans="2:12" ht="15.75" x14ac:dyDescent="0.25">
      <c r="B5309" s="893" t="s">
        <v>313</v>
      </c>
      <c r="C5309" s="892" t="s">
        <v>1665</v>
      </c>
      <c r="D5309" s="891">
        <v>42794</v>
      </c>
      <c r="E5309" s="890">
        <v>3001.14</v>
      </c>
      <c r="F5309" s="889"/>
      <c r="G5309" s="888">
        <v>20</v>
      </c>
      <c r="H5309" s="887">
        <f t="shared" si="294"/>
        <v>4</v>
      </c>
      <c r="I5309" s="887">
        <v>-150.36000000000001</v>
      </c>
      <c r="J5309" s="771">
        <f t="shared" si="295"/>
        <v>707.93000000000006</v>
      </c>
      <c r="K5309" s="887">
        <v>557.57000000000005</v>
      </c>
      <c r="L5309" s="772">
        <f t="shared" si="296"/>
        <v>2443.5699999999997</v>
      </c>
    </row>
    <row r="5310" spans="2:12" ht="15.75" x14ac:dyDescent="0.25">
      <c r="B5310" s="893" t="s">
        <v>313</v>
      </c>
      <c r="C5310" s="892" t="s">
        <v>1666</v>
      </c>
      <c r="D5310" s="891">
        <v>42794</v>
      </c>
      <c r="E5310" s="890">
        <v>7581.5</v>
      </c>
      <c r="F5310" s="889"/>
      <c r="G5310" s="888">
        <v>20</v>
      </c>
      <c r="H5310" s="887">
        <f t="shared" si="294"/>
        <v>4</v>
      </c>
      <c r="I5310" s="887">
        <v>-379.8</v>
      </c>
      <c r="J5310" s="771">
        <f t="shared" si="295"/>
        <v>1788.57</v>
      </c>
      <c r="K5310" s="887">
        <v>1408.77</v>
      </c>
      <c r="L5310" s="772">
        <f t="shared" si="296"/>
        <v>6172.73</v>
      </c>
    </row>
    <row r="5311" spans="2:12" ht="15.75" x14ac:dyDescent="0.25">
      <c r="B5311" s="893" t="s">
        <v>313</v>
      </c>
      <c r="C5311" s="892" t="s">
        <v>1667</v>
      </c>
      <c r="D5311" s="891">
        <v>42794</v>
      </c>
      <c r="E5311" s="890">
        <v>1133.1600000000001</v>
      </c>
      <c r="F5311" s="889"/>
      <c r="G5311" s="888">
        <v>20</v>
      </c>
      <c r="H5311" s="887">
        <f t="shared" si="294"/>
        <v>4</v>
      </c>
      <c r="I5311" s="887">
        <v>-56.760000000000005</v>
      </c>
      <c r="J5311" s="771">
        <f t="shared" si="295"/>
        <v>267.24</v>
      </c>
      <c r="K5311" s="887">
        <v>210.48</v>
      </c>
      <c r="L5311" s="772">
        <f t="shared" si="296"/>
        <v>922.68000000000006</v>
      </c>
    </row>
    <row r="5312" spans="2:12" ht="15.75" x14ac:dyDescent="0.25">
      <c r="B5312" s="893" t="s">
        <v>313</v>
      </c>
      <c r="C5312" s="892" t="s">
        <v>1668</v>
      </c>
      <c r="D5312" s="891">
        <v>42845</v>
      </c>
      <c r="E5312" s="890">
        <v>3048.83</v>
      </c>
      <c r="F5312" s="889"/>
      <c r="G5312" s="888">
        <v>20</v>
      </c>
      <c r="H5312" s="887">
        <f t="shared" si="294"/>
        <v>4</v>
      </c>
      <c r="I5312" s="887">
        <v>-153.12</v>
      </c>
      <c r="J5312" s="771">
        <f t="shared" si="295"/>
        <v>701.74</v>
      </c>
      <c r="K5312" s="887">
        <v>548.62</v>
      </c>
      <c r="L5312" s="772">
        <f t="shared" si="296"/>
        <v>2500.21</v>
      </c>
    </row>
    <row r="5313" spans="2:12" ht="15.75" x14ac:dyDescent="0.25">
      <c r="B5313" s="893" t="s">
        <v>313</v>
      </c>
      <c r="C5313" s="892" t="s">
        <v>1669</v>
      </c>
      <c r="D5313" s="891">
        <v>42845</v>
      </c>
      <c r="E5313" s="890">
        <v>1654.03</v>
      </c>
      <c r="F5313" s="889"/>
      <c r="G5313" s="888">
        <v>20</v>
      </c>
      <c r="H5313" s="887">
        <f t="shared" si="294"/>
        <v>4</v>
      </c>
      <c r="I5313" s="887">
        <v>-82.92</v>
      </c>
      <c r="J5313" s="771">
        <f t="shared" si="295"/>
        <v>376.59000000000003</v>
      </c>
      <c r="K5313" s="887">
        <v>293.67</v>
      </c>
      <c r="L5313" s="772">
        <f t="shared" si="296"/>
        <v>1360.36</v>
      </c>
    </row>
    <row r="5314" spans="2:12" ht="15.75" x14ac:dyDescent="0.25">
      <c r="B5314" s="893" t="s">
        <v>313</v>
      </c>
      <c r="C5314" s="892" t="s">
        <v>1670</v>
      </c>
      <c r="D5314" s="891">
        <v>42947</v>
      </c>
      <c r="E5314" s="890">
        <v>2106.5700000000002</v>
      </c>
      <c r="F5314" s="889"/>
      <c r="G5314" s="888">
        <v>20</v>
      </c>
      <c r="H5314" s="887">
        <f t="shared" si="294"/>
        <v>4</v>
      </c>
      <c r="I5314" s="887">
        <v>-105.60000000000001</v>
      </c>
      <c r="J5314" s="771">
        <f t="shared" si="295"/>
        <v>461.97</v>
      </c>
      <c r="K5314" s="887">
        <v>356.37</v>
      </c>
      <c r="L5314" s="772">
        <f t="shared" si="296"/>
        <v>1750.2000000000003</v>
      </c>
    </row>
    <row r="5315" spans="2:12" ht="15.75" x14ac:dyDescent="0.25">
      <c r="B5315" s="893" t="s">
        <v>313</v>
      </c>
      <c r="C5315" s="892" t="s">
        <v>1671</v>
      </c>
      <c r="D5315" s="891">
        <v>42947</v>
      </c>
      <c r="E5315" s="890">
        <v>12499.51</v>
      </c>
      <c r="F5315" s="889"/>
      <c r="G5315" s="888">
        <v>20</v>
      </c>
      <c r="H5315" s="887">
        <f t="shared" si="294"/>
        <v>4</v>
      </c>
      <c r="I5315" s="887">
        <v>-626.40000000000009</v>
      </c>
      <c r="J5315" s="771">
        <f t="shared" si="295"/>
        <v>2685.57</v>
      </c>
      <c r="K5315" s="887">
        <v>2059.17</v>
      </c>
      <c r="L5315" s="772">
        <f t="shared" si="296"/>
        <v>10440.34</v>
      </c>
    </row>
    <row r="5316" spans="2:12" ht="15.75" x14ac:dyDescent="0.25">
      <c r="B5316" s="893" t="s">
        <v>313</v>
      </c>
      <c r="C5316" s="892" t="s">
        <v>1672</v>
      </c>
      <c r="D5316" s="891">
        <v>43069</v>
      </c>
      <c r="E5316" s="890">
        <v>5000.13</v>
      </c>
      <c r="F5316" s="889"/>
      <c r="G5316" s="888">
        <v>20</v>
      </c>
      <c r="H5316" s="887">
        <f t="shared" si="294"/>
        <v>4</v>
      </c>
      <c r="I5316" s="887">
        <v>-250.56</v>
      </c>
      <c r="J5316" s="771">
        <f t="shared" si="295"/>
        <v>1033.54</v>
      </c>
      <c r="K5316" s="887">
        <v>782.98</v>
      </c>
      <c r="L5316" s="772">
        <f t="shared" si="296"/>
        <v>4217.1499999999996</v>
      </c>
    </row>
    <row r="5317" spans="2:12" ht="15.75" x14ac:dyDescent="0.25">
      <c r="B5317" s="893" t="s">
        <v>313</v>
      </c>
      <c r="C5317" s="892" t="s">
        <v>1673</v>
      </c>
      <c r="D5317" s="891">
        <v>43109</v>
      </c>
      <c r="E5317" s="890">
        <v>1083.43</v>
      </c>
      <c r="F5317" s="889"/>
      <c r="G5317" s="888">
        <v>20</v>
      </c>
      <c r="H5317" s="887">
        <f t="shared" si="294"/>
        <v>3</v>
      </c>
      <c r="I5317" s="887">
        <v>-54.36</v>
      </c>
      <c r="J5317" s="771">
        <f t="shared" si="295"/>
        <v>203.83999999999997</v>
      </c>
      <c r="K5317" s="887">
        <v>149.47999999999999</v>
      </c>
      <c r="L5317" s="772">
        <f t="shared" si="296"/>
        <v>933.95</v>
      </c>
    </row>
    <row r="5318" spans="2:12" ht="15.75" x14ac:dyDescent="0.25">
      <c r="B5318" s="893" t="s">
        <v>313</v>
      </c>
      <c r="C5318" s="892" t="s">
        <v>1674</v>
      </c>
      <c r="D5318" s="891">
        <v>43194</v>
      </c>
      <c r="E5318" s="890">
        <v>1484.47</v>
      </c>
      <c r="F5318" s="889"/>
      <c r="G5318" s="888">
        <v>20</v>
      </c>
      <c r="H5318" s="887">
        <f t="shared" si="294"/>
        <v>3</v>
      </c>
      <c r="I5318" s="887">
        <v>-74.400000000000006</v>
      </c>
      <c r="J5318" s="771">
        <f t="shared" si="295"/>
        <v>269.69</v>
      </c>
      <c r="K5318" s="887">
        <v>195.29</v>
      </c>
      <c r="L5318" s="772">
        <f t="shared" si="296"/>
        <v>1289.18</v>
      </c>
    </row>
    <row r="5319" spans="2:12" ht="15.75" x14ac:dyDescent="0.25">
      <c r="B5319" s="893" t="s">
        <v>313</v>
      </c>
      <c r="C5319" s="892" t="s">
        <v>1675</v>
      </c>
      <c r="D5319" s="891">
        <v>43199</v>
      </c>
      <c r="E5319" s="890">
        <v>3793.66</v>
      </c>
      <c r="F5319" s="889"/>
      <c r="G5319" s="888">
        <v>20</v>
      </c>
      <c r="H5319" s="887">
        <f t="shared" si="294"/>
        <v>3</v>
      </c>
      <c r="I5319" s="887">
        <v>-190.07999999999998</v>
      </c>
      <c r="J5319" s="771">
        <f t="shared" si="295"/>
        <v>689.02</v>
      </c>
      <c r="K5319" s="887">
        <v>498.94</v>
      </c>
      <c r="L5319" s="772">
        <f t="shared" si="296"/>
        <v>3294.72</v>
      </c>
    </row>
    <row r="5320" spans="2:12" ht="15.75" x14ac:dyDescent="0.25">
      <c r="B5320" s="893" t="s">
        <v>313</v>
      </c>
      <c r="C5320" s="892" t="s">
        <v>1676</v>
      </c>
      <c r="D5320" s="891">
        <v>43236</v>
      </c>
      <c r="E5320" s="890">
        <v>3417.35</v>
      </c>
      <c r="F5320" s="889"/>
      <c r="G5320" s="888">
        <v>20</v>
      </c>
      <c r="H5320" s="887">
        <f t="shared" ref="H5320:H5383" si="297">IF(E5320&lt;&gt;"",IF((TestEOY-D5320)/365&gt;G5320,G5320,ROUNDUP(((TestEOY-D5320)/365),0)),"")</f>
        <v>3</v>
      </c>
      <c r="I5320" s="887">
        <v>-171.24</v>
      </c>
      <c r="J5320" s="771">
        <f t="shared" ref="J5320:J5383" si="298">K5320-I5320</f>
        <v>592.19000000000005</v>
      </c>
      <c r="K5320" s="887">
        <v>420.95</v>
      </c>
      <c r="L5320" s="772">
        <f t="shared" ref="L5320:L5383" si="299">IFERROR(IF(K5320&gt;E5320,0,(+E5320-K5320))-F5320,"")</f>
        <v>2996.4</v>
      </c>
    </row>
    <row r="5321" spans="2:12" ht="15.75" x14ac:dyDescent="0.25">
      <c r="B5321" s="893" t="s">
        <v>313</v>
      </c>
      <c r="C5321" s="892" t="s">
        <v>1677</v>
      </c>
      <c r="D5321" s="891">
        <v>43242</v>
      </c>
      <c r="E5321" s="890">
        <v>545.79999999999995</v>
      </c>
      <c r="F5321" s="889"/>
      <c r="G5321" s="888">
        <v>20</v>
      </c>
      <c r="H5321" s="887">
        <f t="shared" si="297"/>
        <v>3</v>
      </c>
      <c r="I5321" s="887">
        <v>-27.360000000000003</v>
      </c>
      <c r="J5321" s="771">
        <f t="shared" si="298"/>
        <v>94.62</v>
      </c>
      <c r="K5321" s="887">
        <v>67.260000000000005</v>
      </c>
      <c r="L5321" s="772">
        <f t="shared" si="299"/>
        <v>478.53999999999996</v>
      </c>
    </row>
    <row r="5322" spans="2:12" ht="15.75" x14ac:dyDescent="0.25">
      <c r="B5322" s="893" t="s">
        <v>313</v>
      </c>
      <c r="C5322" s="892" t="s">
        <v>1678</v>
      </c>
      <c r="D5322" s="891">
        <v>43242</v>
      </c>
      <c r="E5322" s="890">
        <v>672.83</v>
      </c>
      <c r="F5322" s="889"/>
      <c r="G5322" s="888">
        <v>20</v>
      </c>
      <c r="H5322" s="887">
        <f t="shared" si="297"/>
        <v>3</v>
      </c>
      <c r="I5322" s="887">
        <v>-33.72</v>
      </c>
      <c r="J5322" s="771">
        <f t="shared" si="298"/>
        <v>116.61</v>
      </c>
      <c r="K5322" s="887">
        <v>82.89</v>
      </c>
      <c r="L5322" s="772">
        <f t="shared" si="299"/>
        <v>589.94000000000005</v>
      </c>
    </row>
    <row r="5323" spans="2:12" ht="15.75" x14ac:dyDescent="0.25">
      <c r="B5323" s="893" t="s">
        <v>313</v>
      </c>
      <c r="C5323" s="892" t="s">
        <v>1679</v>
      </c>
      <c r="D5323" s="891">
        <v>43242</v>
      </c>
      <c r="E5323" s="890">
        <v>510.81</v>
      </c>
      <c r="F5323" s="889"/>
      <c r="G5323" s="888">
        <v>20</v>
      </c>
      <c r="H5323" s="887">
        <f t="shared" si="297"/>
        <v>3</v>
      </c>
      <c r="I5323" s="887">
        <v>-25.56</v>
      </c>
      <c r="J5323" s="771">
        <f t="shared" si="298"/>
        <v>88.39</v>
      </c>
      <c r="K5323" s="887">
        <v>62.83</v>
      </c>
      <c r="L5323" s="772">
        <f t="shared" si="299"/>
        <v>447.98</v>
      </c>
    </row>
    <row r="5324" spans="2:12" ht="15.75" x14ac:dyDescent="0.25">
      <c r="B5324" s="893" t="s">
        <v>313</v>
      </c>
      <c r="C5324" s="892" t="s">
        <v>1680</v>
      </c>
      <c r="D5324" s="891">
        <v>43242</v>
      </c>
      <c r="E5324" s="890">
        <v>1218.1500000000001</v>
      </c>
      <c r="F5324" s="889"/>
      <c r="G5324" s="888">
        <v>20</v>
      </c>
      <c r="H5324" s="887">
        <f t="shared" si="297"/>
        <v>3</v>
      </c>
      <c r="I5324" s="887">
        <v>-61.08</v>
      </c>
      <c r="J5324" s="771">
        <f t="shared" si="298"/>
        <v>211.23000000000002</v>
      </c>
      <c r="K5324" s="887">
        <v>150.15</v>
      </c>
      <c r="L5324" s="772">
        <f t="shared" si="299"/>
        <v>1068</v>
      </c>
    </row>
    <row r="5325" spans="2:12" ht="15.75" x14ac:dyDescent="0.25">
      <c r="B5325" s="893" t="s">
        <v>313</v>
      </c>
      <c r="C5325" s="892" t="s">
        <v>1681</v>
      </c>
      <c r="D5325" s="891">
        <v>43327</v>
      </c>
      <c r="E5325" s="890">
        <v>5640.07</v>
      </c>
      <c r="F5325" s="889"/>
      <c r="G5325" s="888">
        <v>20</v>
      </c>
      <c r="H5325" s="887">
        <f t="shared" si="297"/>
        <v>3</v>
      </c>
      <c r="I5325" s="887">
        <v>-281.52</v>
      </c>
      <c r="J5325" s="771">
        <f t="shared" si="298"/>
        <v>900.07999999999993</v>
      </c>
      <c r="K5325" s="887">
        <v>618.55999999999995</v>
      </c>
      <c r="L5325" s="772">
        <f t="shared" si="299"/>
        <v>5021.51</v>
      </c>
    </row>
    <row r="5326" spans="2:12" ht="15.75" x14ac:dyDescent="0.25">
      <c r="B5326" s="893" t="s">
        <v>313</v>
      </c>
      <c r="C5326" s="892" t="s">
        <v>1682</v>
      </c>
      <c r="D5326" s="891">
        <v>43339</v>
      </c>
      <c r="E5326" s="890">
        <v>2116.06</v>
      </c>
      <c r="F5326" s="889"/>
      <c r="G5326" s="888">
        <v>20</v>
      </c>
      <c r="H5326" s="887">
        <f t="shared" si="297"/>
        <v>3</v>
      </c>
      <c r="I5326" s="887">
        <v>-105.84</v>
      </c>
      <c r="J5326" s="771">
        <f t="shared" si="298"/>
        <v>335.15999999999997</v>
      </c>
      <c r="K5326" s="887">
        <v>229.32</v>
      </c>
      <c r="L5326" s="772">
        <f t="shared" si="299"/>
        <v>1886.74</v>
      </c>
    </row>
    <row r="5327" spans="2:12" ht="15.75" x14ac:dyDescent="0.25">
      <c r="B5327" s="893" t="s">
        <v>313</v>
      </c>
      <c r="C5327" s="892" t="s">
        <v>1683</v>
      </c>
      <c r="D5327" s="891">
        <v>43339</v>
      </c>
      <c r="E5327" s="890">
        <v>850.31</v>
      </c>
      <c r="F5327" s="889"/>
      <c r="G5327" s="888">
        <v>20</v>
      </c>
      <c r="H5327" s="887">
        <f t="shared" si="297"/>
        <v>3</v>
      </c>
      <c r="I5327" s="887">
        <v>-42.480000000000004</v>
      </c>
      <c r="J5327" s="771">
        <f t="shared" si="298"/>
        <v>134.52000000000001</v>
      </c>
      <c r="K5327" s="887">
        <v>92.04</v>
      </c>
      <c r="L5327" s="772">
        <f t="shared" si="299"/>
        <v>758.27</v>
      </c>
    </row>
    <row r="5328" spans="2:12" ht="15.75" x14ac:dyDescent="0.25">
      <c r="B5328" s="893" t="s">
        <v>313</v>
      </c>
      <c r="C5328" s="892" t="s">
        <v>1684</v>
      </c>
      <c r="D5328" s="891">
        <v>43404</v>
      </c>
      <c r="E5328" s="890">
        <v>4630.93</v>
      </c>
      <c r="F5328" s="889"/>
      <c r="G5328" s="888">
        <v>20</v>
      </c>
      <c r="H5328" s="887">
        <f t="shared" si="297"/>
        <v>3</v>
      </c>
      <c r="I5328" s="887">
        <v>-231.60000000000002</v>
      </c>
      <c r="J5328" s="771">
        <f t="shared" si="298"/>
        <v>733.40000000000009</v>
      </c>
      <c r="K5328" s="887">
        <v>501.8</v>
      </c>
      <c r="L5328" s="772">
        <f t="shared" si="299"/>
        <v>4129.13</v>
      </c>
    </row>
    <row r="5329" spans="2:12" ht="15.75" x14ac:dyDescent="0.25">
      <c r="B5329" s="893" t="s">
        <v>313</v>
      </c>
      <c r="C5329" s="892" t="s">
        <v>1684</v>
      </c>
      <c r="D5329" s="891">
        <v>43404</v>
      </c>
      <c r="E5329" s="890">
        <v>4630.8999999999996</v>
      </c>
      <c r="F5329" s="889"/>
      <c r="G5329" s="888">
        <v>20</v>
      </c>
      <c r="H5329" s="887">
        <f t="shared" si="297"/>
        <v>3</v>
      </c>
      <c r="I5329" s="887">
        <v>-231.48</v>
      </c>
      <c r="J5329" s="771">
        <f t="shared" si="298"/>
        <v>733.25</v>
      </c>
      <c r="K5329" s="887">
        <v>501.77</v>
      </c>
      <c r="L5329" s="772">
        <f t="shared" si="299"/>
        <v>4129.1299999999992</v>
      </c>
    </row>
    <row r="5330" spans="2:12" ht="15.75" x14ac:dyDescent="0.25">
      <c r="B5330" s="893" t="s">
        <v>313</v>
      </c>
      <c r="C5330" s="892" t="s">
        <v>1685</v>
      </c>
      <c r="D5330" s="891">
        <v>43437</v>
      </c>
      <c r="E5330" s="890">
        <v>939.41</v>
      </c>
      <c r="F5330" s="889"/>
      <c r="G5330" s="888">
        <v>20</v>
      </c>
      <c r="H5330" s="887">
        <f t="shared" si="297"/>
        <v>3</v>
      </c>
      <c r="I5330" s="887">
        <v>-46.92</v>
      </c>
      <c r="J5330" s="771">
        <f t="shared" si="298"/>
        <v>144.67000000000002</v>
      </c>
      <c r="K5330" s="887">
        <v>97.75</v>
      </c>
      <c r="L5330" s="772">
        <f t="shared" si="299"/>
        <v>841.66</v>
      </c>
    </row>
    <row r="5331" spans="2:12" ht="15.75" x14ac:dyDescent="0.25">
      <c r="B5331" s="893" t="s">
        <v>313</v>
      </c>
      <c r="C5331" s="892" t="s">
        <v>1686</v>
      </c>
      <c r="D5331" s="891">
        <v>43378</v>
      </c>
      <c r="E5331" s="890">
        <v>1306.1500000000001</v>
      </c>
      <c r="F5331" s="889"/>
      <c r="G5331" s="888">
        <v>20</v>
      </c>
      <c r="H5331" s="887">
        <f t="shared" si="297"/>
        <v>3</v>
      </c>
      <c r="I5331" s="887">
        <v>-65.28</v>
      </c>
      <c r="J5331" s="771">
        <f t="shared" si="298"/>
        <v>201.28</v>
      </c>
      <c r="K5331" s="887">
        <v>136</v>
      </c>
      <c r="L5331" s="772">
        <f t="shared" si="299"/>
        <v>1170.1500000000001</v>
      </c>
    </row>
    <row r="5332" spans="2:12" ht="15.75" x14ac:dyDescent="0.25">
      <c r="B5332" s="893" t="s">
        <v>313</v>
      </c>
      <c r="C5332" s="892" t="s">
        <v>1687</v>
      </c>
      <c r="D5332" s="891">
        <v>43434</v>
      </c>
      <c r="E5332" s="890">
        <v>4211.75</v>
      </c>
      <c r="F5332" s="889"/>
      <c r="G5332" s="888">
        <v>20</v>
      </c>
      <c r="H5332" s="887">
        <f t="shared" si="297"/>
        <v>3</v>
      </c>
      <c r="I5332" s="887">
        <v>-210.60000000000002</v>
      </c>
      <c r="J5332" s="771">
        <f t="shared" si="298"/>
        <v>579.15000000000009</v>
      </c>
      <c r="K5332" s="887">
        <v>368.55</v>
      </c>
      <c r="L5332" s="772">
        <f t="shared" si="299"/>
        <v>3843.2</v>
      </c>
    </row>
    <row r="5333" spans="2:12" ht="15.75" x14ac:dyDescent="0.25">
      <c r="B5333" s="893" t="s">
        <v>313</v>
      </c>
      <c r="C5333" s="892" t="s">
        <v>1688</v>
      </c>
      <c r="D5333" s="891">
        <v>43419</v>
      </c>
      <c r="E5333" s="890">
        <v>3761.02</v>
      </c>
      <c r="F5333" s="889"/>
      <c r="G5333" s="888">
        <v>20</v>
      </c>
      <c r="H5333" s="887">
        <f t="shared" si="297"/>
        <v>3</v>
      </c>
      <c r="I5333" s="887">
        <v>-188.04</v>
      </c>
      <c r="J5333" s="771">
        <f t="shared" si="298"/>
        <v>517.11</v>
      </c>
      <c r="K5333" s="887">
        <v>329.07</v>
      </c>
      <c r="L5333" s="772">
        <f t="shared" si="299"/>
        <v>3431.95</v>
      </c>
    </row>
    <row r="5334" spans="2:12" ht="15.75" x14ac:dyDescent="0.25">
      <c r="B5334" s="893" t="s">
        <v>313</v>
      </c>
      <c r="C5334" s="892" t="s">
        <v>1689</v>
      </c>
      <c r="D5334" s="891">
        <v>43454</v>
      </c>
      <c r="E5334" s="890">
        <v>2714.75</v>
      </c>
      <c r="F5334" s="889"/>
      <c r="G5334" s="888">
        <v>20</v>
      </c>
      <c r="H5334" s="887">
        <f t="shared" si="297"/>
        <v>3</v>
      </c>
      <c r="I5334" s="887">
        <v>-135.72</v>
      </c>
      <c r="J5334" s="771">
        <f t="shared" si="298"/>
        <v>373.23</v>
      </c>
      <c r="K5334" s="887">
        <v>237.51</v>
      </c>
      <c r="L5334" s="772">
        <f t="shared" si="299"/>
        <v>2477.2399999999998</v>
      </c>
    </row>
    <row r="5335" spans="2:12" ht="15.75" x14ac:dyDescent="0.25">
      <c r="B5335" s="893" t="s">
        <v>313</v>
      </c>
      <c r="C5335" s="892" t="s">
        <v>1690</v>
      </c>
      <c r="D5335" s="891">
        <v>43434</v>
      </c>
      <c r="E5335" s="890">
        <v>1525.71</v>
      </c>
      <c r="F5335" s="889"/>
      <c r="G5335" s="888">
        <v>20</v>
      </c>
      <c r="H5335" s="887">
        <f t="shared" si="297"/>
        <v>3</v>
      </c>
      <c r="I5335" s="887">
        <v>-76.320000000000007</v>
      </c>
      <c r="J5335" s="771">
        <f t="shared" si="298"/>
        <v>203.52</v>
      </c>
      <c r="K5335" s="887">
        <v>127.2</v>
      </c>
      <c r="L5335" s="772">
        <f t="shared" si="299"/>
        <v>1398.51</v>
      </c>
    </row>
    <row r="5336" spans="2:12" ht="15.75" x14ac:dyDescent="0.25">
      <c r="B5336" s="893" t="s">
        <v>313</v>
      </c>
      <c r="C5336" s="892" t="s">
        <v>1691</v>
      </c>
      <c r="D5336" s="891">
        <v>43602</v>
      </c>
      <c r="E5336" s="890">
        <v>349.69</v>
      </c>
      <c r="F5336" s="889"/>
      <c r="G5336" s="888">
        <v>20</v>
      </c>
      <c r="H5336" s="887">
        <f t="shared" si="297"/>
        <v>2</v>
      </c>
      <c r="I5336" s="887">
        <v>-17.52</v>
      </c>
      <c r="J5336" s="771">
        <f t="shared" si="298"/>
        <v>43.8</v>
      </c>
      <c r="K5336" s="887">
        <v>26.28</v>
      </c>
      <c r="L5336" s="772">
        <f t="shared" si="299"/>
        <v>323.40999999999997</v>
      </c>
    </row>
    <row r="5337" spans="2:12" ht="15.75" x14ac:dyDescent="0.25">
      <c r="B5337" s="893" t="s">
        <v>313</v>
      </c>
      <c r="C5337" s="892" t="s">
        <v>1692</v>
      </c>
      <c r="D5337" s="891">
        <v>43542</v>
      </c>
      <c r="E5337" s="890">
        <v>1242.6199999999999</v>
      </c>
      <c r="F5337" s="889"/>
      <c r="G5337" s="888">
        <v>20</v>
      </c>
      <c r="H5337" s="887">
        <f t="shared" si="297"/>
        <v>2</v>
      </c>
      <c r="I5337" s="887">
        <v>-62.16</v>
      </c>
      <c r="J5337" s="771">
        <f t="shared" si="298"/>
        <v>155.39999999999998</v>
      </c>
      <c r="K5337" s="887">
        <v>93.24</v>
      </c>
      <c r="L5337" s="772">
        <f t="shared" si="299"/>
        <v>1149.3799999999999</v>
      </c>
    </row>
    <row r="5338" spans="2:12" ht="15.75" x14ac:dyDescent="0.25">
      <c r="B5338" s="893" t="s">
        <v>313</v>
      </c>
      <c r="C5338" s="892" t="s">
        <v>1693</v>
      </c>
      <c r="D5338" s="891">
        <v>43503</v>
      </c>
      <c r="E5338" s="890">
        <v>21357.35</v>
      </c>
      <c r="F5338" s="889"/>
      <c r="G5338" s="888">
        <v>20</v>
      </c>
      <c r="H5338" s="887">
        <f t="shared" si="297"/>
        <v>2</v>
      </c>
      <c r="I5338" s="887">
        <v>-1073.6399999999999</v>
      </c>
      <c r="J5338" s="771">
        <f t="shared" si="298"/>
        <v>2479.1099999999997</v>
      </c>
      <c r="K5338" s="887">
        <v>1405.47</v>
      </c>
      <c r="L5338" s="772">
        <f t="shared" si="299"/>
        <v>19951.879999999997</v>
      </c>
    </row>
    <row r="5339" spans="2:12" ht="15.75" x14ac:dyDescent="0.25">
      <c r="B5339" s="893" t="s">
        <v>313</v>
      </c>
      <c r="C5339" s="892" t="s">
        <v>1694</v>
      </c>
      <c r="D5339" s="891">
        <v>43622</v>
      </c>
      <c r="E5339" s="890">
        <v>16203.4</v>
      </c>
      <c r="F5339" s="889"/>
      <c r="G5339" s="888">
        <v>20</v>
      </c>
      <c r="H5339" s="887">
        <f t="shared" si="297"/>
        <v>2</v>
      </c>
      <c r="I5339" s="887">
        <v>-810</v>
      </c>
      <c r="J5339" s="771">
        <f t="shared" si="298"/>
        <v>1893.1</v>
      </c>
      <c r="K5339" s="887">
        <v>1083.0999999999999</v>
      </c>
      <c r="L5339" s="772">
        <f t="shared" si="299"/>
        <v>15120.3</v>
      </c>
    </row>
    <row r="5340" spans="2:12" ht="15.75" x14ac:dyDescent="0.25">
      <c r="B5340" s="893" t="s">
        <v>313</v>
      </c>
      <c r="C5340" s="892" t="s">
        <v>1695</v>
      </c>
      <c r="D5340" s="891">
        <v>43642</v>
      </c>
      <c r="E5340" s="890">
        <v>4161.01</v>
      </c>
      <c r="F5340" s="889"/>
      <c r="G5340" s="888">
        <v>20</v>
      </c>
      <c r="H5340" s="887">
        <f t="shared" si="297"/>
        <v>2</v>
      </c>
      <c r="I5340" s="887">
        <v>-208.07999999999998</v>
      </c>
      <c r="J5340" s="771">
        <f t="shared" si="298"/>
        <v>485.52</v>
      </c>
      <c r="K5340" s="887">
        <v>277.44</v>
      </c>
      <c r="L5340" s="772">
        <f t="shared" si="299"/>
        <v>3883.57</v>
      </c>
    </row>
    <row r="5341" spans="2:12" ht="15.75" x14ac:dyDescent="0.25">
      <c r="B5341" s="893" t="s">
        <v>313</v>
      </c>
      <c r="C5341" s="892" t="s">
        <v>1696</v>
      </c>
      <c r="D5341" s="891">
        <v>43642</v>
      </c>
      <c r="E5341" s="890">
        <v>1010.06</v>
      </c>
      <c r="F5341" s="889"/>
      <c r="G5341" s="888">
        <v>20</v>
      </c>
      <c r="H5341" s="887">
        <f t="shared" si="297"/>
        <v>2</v>
      </c>
      <c r="I5341" s="887">
        <v>-50.519999999999996</v>
      </c>
      <c r="J5341" s="771">
        <f t="shared" si="298"/>
        <v>117.53</v>
      </c>
      <c r="K5341" s="887">
        <v>67.010000000000005</v>
      </c>
      <c r="L5341" s="772">
        <f t="shared" si="299"/>
        <v>943.05</v>
      </c>
    </row>
    <row r="5342" spans="2:12" ht="15.75" x14ac:dyDescent="0.25">
      <c r="B5342" s="893" t="s">
        <v>313</v>
      </c>
      <c r="C5342" s="892" t="s">
        <v>1697</v>
      </c>
      <c r="D5342" s="891">
        <v>43327</v>
      </c>
      <c r="E5342" s="890">
        <v>876.79</v>
      </c>
      <c r="F5342" s="889"/>
      <c r="G5342" s="888">
        <v>20</v>
      </c>
      <c r="H5342" s="887">
        <f t="shared" si="297"/>
        <v>3</v>
      </c>
      <c r="I5342" s="887">
        <v>-43.8</v>
      </c>
      <c r="J5342" s="771">
        <f t="shared" si="298"/>
        <v>98.55</v>
      </c>
      <c r="K5342" s="887">
        <v>54.75</v>
      </c>
      <c r="L5342" s="772">
        <f t="shared" si="299"/>
        <v>822.04</v>
      </c>
    </row>
    <row r="5343" spans="2:12" ht="15.75" x14ac:dyDescent="0.25">
      <c r="B5343" s="893" t="s">
        <v>313</v>
      </c>
      <c r="C5343" s="892" t="s">
        <v>1698</v>
      </c>
      <c r="D5343" s="891">
        <v>43682</v>
      </c>
      <c r="E5343" s="890">
        <v>6808.58</v>
      </c>
      <c r="F5343" s="889"/>
      <c r="G5343" s="888">
        <v>20</v>
      </c>
      <c r="H5343" s="887">
        <f t="shared" si="297"/>
        <v>2</v>
      </c>
      <c r="I5343" s="887">
        <v>-340.44</v>
      </c>
      <c r="J5343" s="771">
        <f t="shared" si="298"/>
        <v>765.99</v>
      </c>
      <c r="K5343" s="887">
        <v>425.55</v>
      </c>
      <c r="L5343" s="772">
        <f t="shared" si="299"/>
        <v>6383.03</v>
      </c>
    </row>
    <row r="5344" spans="2:12" ht="15.75" x14ac:dyDescent="0.25">
      <c r="B5344" s="893" t="s">
        <v>313</v>
      </c>
      <c r="C5344" s="892" t="s">
        <v>1699</v>
      </c>
      <c r="D5344" s="891">
        <v>43676</v>
      </c>
      <c r="E5344" s="890">
        <v>3034.68</v>
      </c>
      <c r="F5344" s="889"/>
      <c r="G5344" s="888">
        <v>20</v>
      </c>
      <c r="H5344" s="887">
        <f t="shared" si="297"/>
        <v>2</v>
      </c>
      <c r="I5344" s="887">
        <v>-151.68</v>
      </c>
      <c r="J5344" s="771">
        <f t="shared" si="298"/>
        <v>341.28</v>
      </c>
      <c r="K5344" s="887">
        <v>189.6</v>
      </c>
      <c r="L5344" s="772">
        <f t="shared" si="299"/>
        <v>2845.08</v>
      </c>
    </row>
    <row r="5345" spans="2:12" ht="15.75" x14ac:dyDescent="0.25">
      <c r="B5345" s="893" t="s">
        <v>313</v>
      </c>
      <c r="C5345" s="892" t="s">
        <v>1700</v>
      </c>
      <c r="D5345" s="891">
        <v>43684</v>
      </c>
      <c r="E5345" s="890">
        <v>1506.06</v>
      </c>
      <c r="F5345" s="889"/>
      <c r="G5345" s="888">
        <v>20</v>
      </c>
      <c r="H5345" s="887">
        <f t="shared" si="297"/>
        <v>2</v>
      </c>
      <c r="I5345" s="887">
        <v>-75.36</v>
      </c>
      <c r="J5345" s="771">
        <f t="shared" si="298"/>
        <v>169.55</v>
      </c>
      <c r="K5345" s="887">
        <v>94.19</v>
      </c>
      <c r="L5345" s="772">
        <f t="shared" si="299"/>
        <v>1411.87</v>
      </c>
    </row>
    <row r="5346" spans="2:12" ht="15.75" x14ac:dyDescent="0.25">
      <c r="B5346" s="893" t="s">
        <v>313</v>
      </c>
      <c r="C5346" s="892" t="s">
        <v>1701</v>
      </c>
      <c r="D5346" s="891">
        <v>43788</v>
      </c>
      <c r="E5346" s="890">
        <v>1132.27</v>
      </c>
      <c r="F5346" s="889"/>
      <c r="G5346" s="888">
        <v>20</v>
      </c>
      <c r="H5346" s="887">
        <f t="shared" si="297"/>
        <v>2</v>
      </c>
      <c r="I5346" s="887">
        <v>-56.64</v>
      </c>
      <c r="J5346" s="771">
        <f t="shared" si="298"/>
        <v>113.28</v>
      </c>
      <c r="K5346" s="887">
        <v>56.64</v>
      </c>
      <c r="L5346" s="772">
        <f t="shared" si="299"/>
        <v>1075.6299999999999</v>
      </c>
    </row>
    <row r="5347" spans="2:12" ht="15.75" x14ac:dyDescent="0.25">
      <c r="B5347" s="893" t="s">
        <v>313</v>
      </c>
      <c r="C5347" s="892" t="s">
        <v>1702</v>
      </c>
      <c r="D5347" s="891">
        <v>43832</v>
      </c>
      <c r="E5347" s="890">
        <v>850.95</v>
      </c>
      <c r="F5347" s="889"/>
      <c r="G5347" s="888">
        <v>20</v>
      </c>
      <c r="H5347" s="887">
        <f t="shared" si="297"/>
        <v>1</v>
      </c>
      <c r="I5347" s="887">
        <v>-42.6</v>
      </c>
      <c r="J5347" s="771">
        <f t="shared" si="298"/>
        <v>78.099999999999994</v>
      </c>
      <c r="K5347" s="887">
        <v>35.5</v>
      </c>
      <c r="L5347" s="772">
        <f t="shared" si="299"/>
        <v>815.45</v>
      </c>
    </row>
    <row r="5348" spans="2:12" ht="15.75" x14ac:dyDescent="0.25">
      <c r="B5348" s="893" t="s">
        <v>313</v>
      </c>
      <c r="C5348" s="892" t="s">
        <v>1703</v>
      </c>
      <c r="D5348" s="891">
        <v>43838</v>
      </c>
      <c r="E5348" s="890">
        <v>1002.75</v>
      </c>
      <c r="F5348" s="889"/>
      <c r="G5348" s="888">
        <v>20</v>
      </c>
      <c r="H5348" s="887">
        <f t="shared" si="297"/>
        <v>1</v>
      </c>
      <c r="I5348" s="887">
        <v>-50.16</v>
      </c>
      <c r="J5348" s="771">
        <f t="shared" si="298"/>
        <v>91.96</v>
      </c>
      <c r="K5348" s="887">
        <v>41.8</v>
      </c>
      <c r="L5348" s="772">
        <f t="shared" si="299"/>
        <v>960.95</v>
      </c>
    </row>
    <row r="5349" spans="2:12" ht="15.75" x14ac:dyDescent="0.25">
      <c r="B5349" s="893" t="s">
        <v>313</v>
      </c>
      <c r="C5349" s="892" t="s">
        <v>116</v>
      </c>
      <c r="D5349" s="891">
        <v>33603</v>
      </c>
      <c r="E5349" s="890">
        <v>307.82</v>
      </c>
      <c r="F5349" s="889"/>
      <c r="G5349" s="888">
        <v>8.3333333333333329E-2</v>
      </c>
      <c r="H5349" s="887">
        <f t="shared" si="297"/>
        <v>8.3333333333333329E-2</v>
      </c>
      <c r="I5349" s="887">
        <v>0</v>
      </c>
      <c r="J5349" s="771">
        <f t="shared" si="298"/>
        <v>307.82</v>
      </c>
      <c r="K5349" s="887">
        <v>307.82</v>
      </c>
      <c r="L5349" s="772">
        <f t="shared" si="299"/>
        <v>0</v>
      </c>
    </row>
    <row r="5350" spans="2:12" ht="15.75" x14ac:dyDescent="0.25">
      <c r="B5350" s="893" t="s">
        <v>313</v>
      </c>
      <c r="C5350" s="892" t="s">
        <v>116</v>
      </c>
      <c r="D5350" s="891">
        <v>33238</v>
      </c>
      <c r="E5350" s="890">
        <v>439.01</v>
      </c>
      <c r="F5350" s="889"/>
      <c r="G5350" s="888">
        <v>8.3333333333333329E-2</v>
      </c>
      <c r="H5350" s="887">
        <f t="shared" si="297"/>
        <v>8.3333333333333329E-2</v>
      </c>
      <c r="I5350" s="887">
        <v>0</v>
      </c>
      <c r="J5350" s="771">
        <f t="shared" si="298"/>
        <v>439.01</v>
      </c>
      <c r="K5350" s="887">
        <v>439.01</v>
      </c>
      <c r="L5350" s="772">
        <f t="shared" si="299"/>
        <v>0</v>
      </c>
    </row>
    <row r="5351" spans="2:12" ht="15.75" x14ac:dyDescent="0.25">
      <c r="B5351" s="893" t="s">
        <v>313</v>
      </c>
      <c r="C5351" s="892" t="s">
        <v>116</v>
      </c>
      <c r="D5351" s="891">
        <v>33969</v>
      </c>
      <c r="E5351" s="890">
        <v>1554.3</v>
      </c>
      <c r="F5351" s="889"/>
      <c r="G5351" s="888">
        <v>8.3333333333333329E-2</v>
      </c>
      <c r="H5351" s="887">
        <f t="shared" si="297"/>
        <v>8.3333333333333329E-2</v>
      </c>
      <c r="I5351" s="887">
        <v>0</v>
      </c>
      <c r="J5351" s="771">
        <f t="shared" si="298"/>
        <v>1554.3</v>
      </c>
      <c r="K5351" s="887">
        <v>1554.3</v>
      </c>
      <c r="L5351" s="772">
        <f t="shared" si="299"/>
        <v>0</v>
      </c>
    </row>
    <row r="5352" spans="2:12" ht="15.75" x14ac:dyDescent="0.25">
      <c r="B5352" s="893" t="s">
        <v>313</v>
      </c>
      <c r="C5352" s="892" t="s">
        <v>116</v>
      </c>
      <c r="D5352" s="891">
        <v>36891</v>
      </c>
      <c r="E5352" s="890">
        <v>14663.17</v>
      </c>
      <c r="F5352" s="889"/>
      <c r="G5352" s="888">
        <v>15</v>
      </c>
      <c r="H5352" s="887">
        <f t="shared" si="297"/>
        <v>15</v>
      </c>
      <c r="I5352" s="887">
        <v>0</v>
      </c>
      <c r="J5352" s="771">
        <f t="shared" si="298"/>
        <v>14663.17</v>
      </c>
      <c r="K5352" s="887">
        <v>14663.17</v>
      </c>
      <c r="L5352" s="772">
        <f t="shared" si="299"/>
        <v>0</v>
      </c>
    </row>
    <row r="5353" spans="2:12" ht="15.75" x14ac:dyDescent="0.25">
      <c r="B5353" s="893" t="s">
        <v>313</v>
      </c>
      <c r="C5353" s="892" t="s">
        <v>116</v>
      </c>
      <c r="D5353" s="891">
        <v>38717</v>
      </c>
      <c r="E5353" s="890">
        <v>10888.82</v>
      </c>
      <c r="F5353" s="889"/>
      <c r="G5353" s="888">
        <v>15</v>
      </c>
      <c r="H5353" s="887">
        <f t="shared" si="297"/>
        <v>15</v>
      </c>
      <c r="I5353" s="887">
        <v>0</v>
      </c>
      <c r="J5353" s="771">
        <f t="shared" si="298"/>
        <v>10888.82</v>
      </c>
      <c r="K5353" s="887">
        <v>10888.82</v>
      </c>
      <c r="L5353" s="772">
        <f t="shared" si="299"/>
        <v>0</v>
      </c>
    </row>
    <row r="5354" spans="2:12" ht="15.75" x14ac:dyDescent="0.25">
      <c r="B5354" s="893" t="s">
        <v>313</v>
      </c>
      <c r="C5354" s="892" t="s">
        <v>116</v>
      </c>
      <c r="D5354" s="891">
        <v>38352</v>
      </c>
      <c r="E5354" s="890">
        <v>12251.6</v>
      </c>
      <c r="F5354" s="889"/>
      <c r="G5354" s="888">
        <v>15</v>
      </c>
      <c r="H5354" s="887">
        <f t="shared" si="297"/>
        <v>15</v>
      </c>
      <c r="I5354" s="887">
        <v>0</v>
      </c>
      <c r="J5354" s="771">
        <f t="shared" si="298"/>
        <v>12251.6</v>
      </c>
      <c r="K5354" s="887">
        <v>12251.6</v>
      </c>
      <c r="L5354" s="772">
        <f t="shared" si="299"/>
        <v>0</v>
      </c>
    </row>
    <row r="5355" spans="2:12" ht="15.75" x14ac:dyDescent="0.25">
      <c r="B5355" s="893" t="s">
        <v>313</v>
      </c>
      <c r="C5355" s="892" t="s">
        <v>116</v>
      </c>
      <c r="D5355" s="891">
        <v>38352</v>
      </c>
      <c r="E5355" s="890">
        <v>13161.45</v>
      </c>
      <c r="F5355" s="889"/>
      <c r="G5355" s="888">
        <v>15</v>
      </c>
      <c r="H5355" s="887">
        <f t="shared" si="297"/>
        <v>15</v>
      </c>
      <c r="I5355" s="887">
        <v>0</v>
      </c>
      <c r="J5355" s="771">
        <f t="shared" si="298"/>
        <v>13161.45</v>
      </c>
      <c r="K5355" s="887">
        <v>13161.45</v>
      </c>
      <c r="L5355" s="772">
        <f t="shared" si="299"/>
        <v>0</v>
      </c>
    </row>
    <row r="5356" spans="2:12" ht="15.75" x14ac:dyDescent="0.25">
      <c r="B5356" s="893" t="s">
        <v>313</v>
      </c>
      <c r="C5356" s="892" t="s">
        <v>116</v>
      </c>
      <c r="D5356" s="891">
        <v>37986</v>
      </c>
      <c r="E5356" s="890">
        <v>27982.639999999999</v>
      </c>
      <c r="F5356" s="889"/>
      <c r="G5356" s="888">
        <v>15</v>
      </c>
      <c r="H5356" s="887">
        <f t="shared" si="297"/>
        <v>15</v>
      </c>
      <c r="I5356" s="887">
        <v>0</v>
      </c>
      <c r="J5356" s="771">
        <f t="shared" si="298"/>
        <v>27982.639999999999</v>
      </c>
      <c r="K5356" s="887">
        <v>27982.639999999999</v>
      </c>
      <c r="L5356" s="772">
        <f t="shared" si="299"/>
        <v>0</v>
      </c>
    </row>
    <row r="5357" spans="2:12" ht="15.75" x14ac:dyDescent="0.25">
      <c r="B5357" s="893" t="s">
        <v>313</v>
      </c>
      <c r="C5357" s="892" t="s">
        <v>116</v>
      </c>
      <c r="D5357" s="891">
        <v>37621</v>
      </c>
      <c r="E5357" s="890">
        <v>2915.4</v>
      </c>
      <c r="F5357" s="889"/>
      <c r="G5357" s="888">
        <v>15</v>
      </c>
      <c r="H5357" s="887">
        <f t="shared" si="297"/>
        <v>15</v>
      </c>
      <c r="I5357" s="887">
        <v>0</v>
      </c>
      <c r="J5357" s="771">
        <f t="shared" si="298"/>
        <v>2915.4</v>
      </c>
      <c r="K5357" s="887">
        <v>2915.4</v>
      </c>
      <c r="L5357" s="772">
        <f t="shared" si="299"/>
        <v>0</v>
      </c>
    </row>
    <row r="5358" spans="2:12" ht="15.75" x14ac:dyDescent="0.25">
      <c r="B5358" s="893" t="s">
        <v>313</v>
      </c>
      <c r="C5358" s="892" t="s">
        <v>116</v>
      </c>
      <c r="D5358" s="891">
        <v>37256</v>
      </c>
      <c r="E5358" s="890">
        <v>14741.06</v>
      </c>
      <c r="F5358" s="889"/>
      <c r="G5358" s="888">
        <v>15</v>
      </c>
      <c r="H5358" s="887">
        <f t="shared" si="297"/>
        <v>15</v>
      </c>
      <c r="I5358" s="887">
        <v>0</v>
      </c>
      <c r="J5358" s="771">
        <f t="shared" si="298"/>
        <v>14741.06</v>
      </c>
      <c r="K5358" s="887">
        <v>14741.06</v>
      </c>
      <c r="L5358" s="772">
        <f t="shared" si="299"/>
        <v>0</v>
      </c>
    </row>
    <row r="5359" spans="2:12" ht="15.75" x14ac:dyDescent="0.25">
      <c r="B5359" s="893" t="s">
        <v>313</v>
      </c>
      <c r="C5359" s="892" t="s">
        <v>1704</v>
      </c>
      <c r="D5359" s="891">
        <v>43774</v>
      </c>
      <c r="E5359" s="890">
        <v>35259.339999999997</v>
      </c>
      <c r="F5359" s="889"/>
      <c r="G5359" s="888">
        <v>20</v>
      </c>
      <c r="H5359" s="887">
        <f t="shared" si="297"/>
        <v>2</v>
      </c>
      <c r="I5359" s="887">
        <v>-1762.92</v>
      </c>
      <c r="J5359" s="771">
        <f t="shared" si="298"/>
        <v>2644.38</v>
      </c>
      <c r="K5359" s="887">
        <v>881.46</v>
      </c>
      <c r="L5359" s="772">
        <f t="shared" si="299"/>
        <v>34377.879999999997</v>
      </c>
    </row>
    <row r="5360" spans="2:12" ht="15.75" x14ac:dyDescent="0.25">
      <c r="B5360" s="893" t="s">
        <v>313</v>
      </c>
      <c r="C5360" s="892" t="s">
        <v>1704</v>
      </c>
      <c r="D5360" s="891">
        <v>43774</v>
      </c>
      <c r="E5360" s="890">
        <v>35259.300000000003</v>
      </c>
      <c r="F5360" s="889"/>
      <c r="G5360" s="888">
        <v>20</v>
      </c>
      <c r="H5360" s="887">
        <f t="shared" si="297"/>
        <v>2</v>
      </c>
      <c r="I5360" s="887">
        <v>-1762.92</v>
      </c>
      <c r="J5360" s="771">
        <f t="shared" si="298"/>
        <v>2644.38</v>
      </c>
      <c r="K5360" s="887">
        <v>881.46</v>
      </c>
      <c r="L5360" s="772">
        <f t="shared" si="299"/>
        <v>34377.840000000004</v>
      </c>
    </row>
    <row r="5361" spans="2:12" ht="15.75" x14ac:dyDescent="0.25">
      <c r="B5361" s="893" t="s">
        <v>313</v>
      </c>
      <c r="C5361" s="892" t="s">
        <v>1705</v>
      </c>
      <c r="D5361" s="891">
        <v>43873</v>
      </c>
      <c r="E5361" s="890">
        <v>1022.91</v>
      </c>
      <c r="F5361" s="889"/>
      <c r="G5361" s="888">
        <v>20</v>
      </c>
      <c r="H5361" s="887">
        <f t="shared" si="297"/>
        <v>1</v>
      </c>
      <c r="I5361" s="887">
        <v>-51.12</v>
      </c>
      <c r="J5361" s="771">
        <f t="shared" si="298"/>
        <v>76.679999999999993</v>
      </c>
      <c r="K5361" s="887">
        <v>25.56</v>
      </c>
      <c r="L5361" s="772">
        <f t="shared" si="299"/>
        <v>997.35</v>
      </c>
    </row>
    <row r="5362" spans="2:12" ht="15.75" x14ac:dyDescent="0.25">
      <c r="B5362" s="893" t="s">
        <v>313</v>
      </c>
      <c r="C5362" s="892" t="s">
        <v>1706</v>
      </c>
      <c r="D5362" s="891">
        <v>43979</v>
      </c>
      <c r="E5362" s="890">
        <v>6125.52</v>
      </c>
      <c r="F5362" s="889"/>
      <c r="G5362" s="888">
        <v>20</v>
      </c>
      <c r="H5362" s="887">
        <f t="shared" si="297"/>
        <v>1</v>
      </c>
      <c r="I5362" s="887">
        <v>-306.24</v>
      </c>
      <c r="J5362" s="771">
        <f t="shared" si="298"/>
        <v>459.36</v>
      </c>
      <c r="K5362" s="887">
        <v>153.12</v>
      </c>
      <c r="L5362" s="772">
        <f t="shared" si="299"/>
        <v>5972.4000000000005</v>
      </c>
    </row>
    <row r="5363" spans="2:12" ht="15.75" x14ac:dyDescent="0.25">
      <c r="B5363" s="893" t="s">
        <v>313</v>
      </c>
      <c r="C5363" s="892" t="s">
        <v>1706</v>
      </c>
      <c r="D5363" s="891">
        <v>43979</v>
      </c>
      <c r="E5363" s="890">
        <v>6125.48</v>
      </c>
      <c r="F5363" s="889"/>
      <c r="G5363" s="888">
        <v>20</v>
      </c>
      <c r="H5363" s="887">
        <f t="shared" si="297"/>
        <v>1</v>
      </c>
      <c r="I5363" s="887">
        <v>-306.24</v>
      </c>
      <c r="J5363" s="771">
        <f t="shared" si="298"/>
        <v>459.36</v>
      </c>
      <c r="K5363" s="887">
        <v>153.12</v>
      </c>
      <c r="L5363" s="772">
        <f t="shared" si="299"/>
        <v>5972.36</v>
      </c>
    </row>
    <row r="5364" spans="2:12" ht="15.75" x14ac:dyDescent="0.25">
      <c r="B5364" s="893" t="s">
        <v>313</v>
      </c>
      <c r="C5364" s="892" t="s">
        <v>1707</v>
      </c>
      <c r="D5364" s="891">
        <v>43962</v>
      </c>
      <c r="E5364" s="890">
        <v>13091.75</v>
      </c>
      <c r="F5364" s="889"/>
      <c r="G5364" s="888">
        <v>20</v>
      </c>
      <c r="H5364" s="887">
        <f t="shared" si="297"/>
        <v>1</v>
      </c>
      <c r="I5364" s="887">
        <v>-654.6</v>
      </c>
      <c r="J5364" s="771">
        <f t="shared" si="298"/>
        <v>981.90000000000009</v>
      </c>
      <c r="K5364" s="887">
        <v>327.3</v>
      </c>
      <c r="L5364" s="772">
        <f t="shared" si="299"/>
        <v>12764.45</v>
      </c>
    </row>
    <row r="5365" spans="2:12" ht="15.75" x14ac:dyDescent="0.25">
      <c r="B5365" s="893" t="s">
        <v>313</v>
      </c>
      <c r="C5365" s="892" t="s">
        <v>1708</v>
      </c>
      <c r="D5365" s="891">
        <v>43795</v>
      </c>
      <c r="E5365" s="890">
        <v>4558.55</v>
      </c>
      <c r="F5365" s="889"/>
      <c r="G5365" s="888">
        <v>20</v>
      </c>
      <c r="H5365" s="887">
        <f t="shared" si="297"/>
        <v>2</v>
      </c>
      <c r="I5365" s="887">
        <v>-227.88000000000002</v>
      </c>
      <c r="J5365" s="771">
        <f t="shared" si="298"/>
        <v>284.85000000000002</v>
      </c>
      <c r="K5365" s="887">
        <v>56.97</v>
      </c>
      <c r="L5365" s="772">
        <f t="shared" si="299"/>
        <v>4501.58</v>
      </c>
    </row>
    <row r="5366" spans="2:12" ht="15.75" x14ac:dyDescent="0.25">
      <c r="B5366" s="893" t="s">
        <v>313</v>
      </c>
      <c r="C5366" s="892" t="s">
        <v>1709</v>
      </c>
      <c r="D5366" s="891">
        <v>44071</v>
      </c>
      <c r="E5366" s="890">
        <v>1469.96</v>
      </c>
      <c r="F5366" s="889"/>
      <c r="G5366" s="888">
        <v>20</v>
      </c>
      <c r="H5366" s="887">
        <f t="shared" si="297"/>
        <v>1</v>
      </c>
      <c r="I5366" s="887">
        <v>-73.44</v>
      </c>
      <c r="J5366" s="771">
        <f t="shared" si="298"/>
        <v>91.8</v>
      </c>
      <c r="K5366" s="887">
        <v>18.36</v>
      </c>
      <c r="L5366" s="772">
        <f t="shared" si="299"/>
        <v>1451.6000000000001</v>
      </c>
    </row>
    <row r="5367" spans="2:12" ht="15.75" x14ac:dyDescent="0.25">
      <c r="B5367" s="893" t="s">
        <v>313</v>
      </c>
      <c r="C5367" s="892" t="s">
        <v>1710</v>
      </c>
      <c r="D5367" s="891">
        <v>44144</v>
      </c>
      <c r="E5367" s="890">
        <v>5826.46</v>
      </c>
      <c r="F5367" s="889"/>
      <c r="G5367" s="888">
        <v>20</v>
      </c>
      <c r="H5367" s="887">
        <f t="shared" si="297"/>
        <v>1</v>
      </c>
      <c r="I5367" s="887">
        <v>-291.36</v>
      </c>
      <c r="J5367" s="771">
        <f t="shared" si="298"/>
        <v>339.92</v>
      </c>
      <c r="K5367" s="887">
        <v>48.56</v>
      </c>
      <c r="L5367" s="772">
        <f t="shared" si="299"/>
        <v>5777.9</v>
      </c>
    </row>
    <row r="5368" spans="2:12" ht="15.75" x14ac:dyDescent="0.25">
      <c r="B5368" s="893" t="s">
        <v>313</v>
      </c>
      <c r="C5368" s="892" t="s">
        <v>1711</v>
      </c>
      <c r="D5368" s="891">
        <v>43979</v>
      </c>
      <c r="E5368" s="890">
        <v>10260.120000000001</v>
      </c>
      <c r="F5368" s="889"/>
      <c r="G5368" s="888">
        <v>20</v>
      </c>
      <c r="H5368" s="887">
        <f t="shared" si="297"/>
        <v>1</v>
      </c>
      <c r="I5368" s="887">
        <v>-513</v>
      </c>
      <c r="J5368" s="771">
        <f t="shared" si="298"/>
        <v>598.5</v>
      </c>
      <c r="K5368" s="887">
        <v>85.5</v>
      </c>
      <c r="L5368" s="772">
        <f t="shared" si="299"/>
        <v>10174.620000000001</v>
      </c>
    </row>
    <row r="5369" spans="2:12" ht="15.75" x14ac:dyDescent="0.25">
      <c r="B5369" s="893" t="s">
        <v>313</v>
      </c>
      <c r="C5369" s="892" t="s">
        <v>1711</v>
      </c>
      <c r="D5369" s="891">
        <v>43979</v>
      </c>
      <c r="E5369" s="890">
        <v>10260.08</v>
      </c>
      <c r="F5369" s="889"/>
      <c r="G5369" s="888">
        <v>20</v>
      </c>
      <c r="H5369" s="887">
        <f t="shared" si="297"/>
        <v>1</v>
      </c>
      <c r="I5369" s="887">
        <v>-513</v>
      </c>
      <c r="J5369" s="771">
        <f t="shared" si="298"/>
        <v>598.5</v>
      </c>
      <c r="K5369" s="887">
        <v>85.5</v>
      </c>
      <c r="L5369" s="772">
        <f t="shared" si="299"/>
        <v>10174.58</v>
      </c>
    </row>
    <row r="5370" spans="2:12" ht="15.75" x14ac:dyDescent="0.25">
      <c r="B5370" s="893" t="s">
        <v>313</v>
      </c>
      <c r="C5370" s="892" t="s">
        <v>1712</v>
      </c>
      <c r="D5370" s="891">
        <v>44092</v>
      </c>
      <c r="E5370" s="890">
        <v>12467.92</v>
      </c>
      <c r="F5370" s="889"/>
      <c r="G5370" s="888">
        <v>20</v>
      </c>
      <c r="H5370" s="887">
        <f t="shared" si="297"/>
        <v>1</v>
      </c>
      <c r="I5370" s="887">
        <v>-623.40000000000009</v>
      </c>
      <c r="J5370" s="771">
        <f t="shared" si="298"/>
        <v>727.30000000000007</v>
      </c>
      <c r="K5370" s="887">
        <v>103.9</v>
      </c>
      <c r="L5370" s="772">
        <f t="shared" si="299"/>
        <v>12364.02</v>
      </c>
    </row>
    <row r="5371" spans="2:12" ht="15.75" x14ac:dyDescent="0.25">
      <c r="B5371" s="893" t="s">
        <v>313</v>
      </c>
      <c r="C5371" s="892" t="s">
        <v>1713</v>
      </c>
      <c r="D5371" s="891">
        <v>44074</v>
      </c>
      <c r="E5371" s="890">
        <v>998.59</v>
      </c>
      <c r="F5371" s="889"/>
      <c r="G5371" s="888">
        <v>20</v>
      </c>
      <c r="H5371" s="887">
        <f t="shared" si="297"/>
        <v>1</v>
      </c>
      <c r="I5371" s="887">
        <v>-49.92</v>
      </c>
      <c r="J5371" s="771">
        <f t="shared" si="298"/>
        <v>58.24</v>
      </c>
      <c r="K5371" s="887">
        <v>8.32</v>
      </c>
      <c r="L5371" s="772">
        <f t="shared" si="299"/>
        <v>990.27</v>
      </c>
    </row>
    <row r="5372" spans="2:12" ht="15.75" x14ac:dyDescent="0.25">
      <c r="B5372" s="893" t="s">
        <v>313</v>
      </c>
      <c r="C5372" s="892" t="s">
        <v>1714</v>
      </c>
      <c r="D5372" s="891">
        <v>44120</v>
      </c>
      <c r="E5372" s="890">
        <v>840.57</v>
      </c>
      <c r="F5372" s="889"/>
      <c r="G5372" s="888">
        <v>20</v>
      </c>
      <c r="H5372" s="887">
        <f t="shared" si="297"/>
        <v>1</v>
      </c>
      <c r="I5372" s="887">
        <v>-42</v>
      </c>
      <c r="J5372" s="771">
        <f t="shared" si="298"/>
        <v>49</v>
      </c>
      <c r="K5372" s="887">
        <v>7</v>
      </c>
      <c r="L5372" s="772">
        <f t="shared" si="299"/>
        <v>833.57</v>
      </c>
    </row>
    <row r="5373" spans="2:12" ht="15.75" x14ac:dyDescent="0.25">
      <c r="B5373" s="893" t="e">
        <v>#N/A</v>
      </c>
      <c r="C5373" s="892" t="s">
        <v>1673</v>
      </c>
      <c r="D5373" s="891">
        <v>43109</v>
      </c>
      <c r="E5373" s="890">
        <v>7.12</v>
      </c>
      <c r="F5373" s="889"/>
      <c r="G5373" s="888">
        <v>40</v>
      </c>
      <c r="H5373" s="887">
        <f t="shared" si="297"/>
        <v>3</v>
      </c>
      <c r="I5373" s="887">
        <v>-0.24</v>
      </c>
      <c r="J5373" s="771">
        <f t="shared" si="298"/>
        <v>0.66999999999999993</v>
      </c>
      <c r="K5373" s="887">
        <v>0.43</v>
      </c>
      <c r="L5373" s="772">
        <f t="shared" si="299"/>
        <v>6.69</v>
      </c>
    </row>
    <row r="5374" spans="2:12" ht="15.75" x14ac:dyDescent="0.25">
      <c r="B5374" s="893" t="e">
        <v>#N/A</v>
      </c>
      <c r="C5374" s="892" t="s">
        <v>1674</v>
      </c>
      <c r="D5374" s="891">
        <v>43194</v>
      </c>
      <c r="E5374" s="890">
        <v>60.89</v>
      </c>
      <c r="F5374" s="889"/>
      <c r="G5374" s="888">
        <v>40</v>
      </c>
      <c r="H5374" s="887">
        <f t="shared" si="297"/>
        <v>3</v>
      </c>
      <c r="I5374" s="887">
        <v>-1.56</v>
      </c>
      <c r="J5374" s="771">
        <f t="shared" si="298"/>
        <v>5.7200000000000006</v>
      </c>
      <c r="K5374" s="887">
        <v>4.16</v>
      </c>
      <c r="L5374" s="772">
        <f t="shared" si="299"/>
        <v>56.730000000000004</v>
      </c>
    </row>
    <row r="5375" spans="2:12" ht="15.75" x14ac:dyDescent="0.25">
      <c r="B5375" s="893" t="e">
        <v>#N/A</v>
      </c>
      <c r="C5375" s="892" t="s">
        <v>1675</v>
      </c>
      <c r="D5375" s="891">
        <v>43199</v>
      </c>
      <c r="E5375" s="890">
        <v>46.12</v>
      </c>
      <c r="F5375" s="889"/>
      <c r="G5375" s="888">
        <v>40</v>
      </c>
      <c r="H5375" s="887">
        <f t="shared" si="297"/>
        <v>3</v>
      </c>
      <c r="I5375" s="887">
        <v>-1.2000000000000002</v>
      </c>
      <c r="J5375" s="771">
        <f t="shared" si="298"/>
        <v>4.4000000000000004</v>
      </c>
      <c r="K5375" s="887">
        <v>3.2</v>
      </c>
      <c r="L5375" s="772">
        <f t="shared" si="299"/>
        <v>42.919999999999995</v>
      </c>
    </row>
    <row r="5376" spans="2:12" ht="15.75" x14ac:dyDescent="0.25">
      <c r="B5376" s="893" t="e">
        <v>#N/A</v>
      </c>
      <c r="C5376" s="892" t="s">
        <v>1676</v>
      </c>
      <c r="D5376" s="891">
        <v>43236</v>
      </c>
      <c r="E5376" s="890">
        <v>32.270000000000003</v>
      </c>
      <c r="F5376" s="889"/>
      <c r="G5376" s="888">
        <v>40</v>
      </c>
      <c r="H5376" s="887">
        <f t="shared" si="297"/>
        <v>3</v>
      </c>
      <c r="I5376" s="887">
        <v>-0.84000000000000008</v>
      </c>
      <c r="J5376" s="771">
        <f t="shared" si="298"/>
        <v>2.9400000000000004</v>
      </c>
      <c r="K5376" s="887">
        <v>2.1</v>
      </c>
      <c r="L5376" s="772">
        <f t="shared" si="299"/>
        <v>30.17</v>
      </c>
    </row>
    <row r="5377" spans="2:12" ht="15.75" x14ac:dyDescent="0.25">
      <c r="B5377" s="893" t="e">
        <v>#N/A</v>
      </c>
      <c r="C5377" s="892" t="s">
        <v>1677</v>
      </c>
      <c r="D5377" s="891">
        <v>43242</v>
      </c>
      <c r="E5377" s="890">
        <v>20.49</v>
      </c>
      <c r="F5377" s="889"/>
      <c r="G5377" s="888">
        <v>40</v>
      </c>
      <c r="H5377" s="887">
        <f t="shared" si="297"/>
        <v>3</v>
      </c>
      <c r="I5377" s="887">
        <v>-0.48</v>
      </c>
      <c r="J5377" s="771">
        <f t="shared" si="298"/>
        <v>1.68</v>
      </c>
      <c r="K5377" s="887">
        <v>1.2</v>
      </c>
      <c r="L5377" s="772">
        <f t="shared" si="299"/>
        <v>19.29</v>
      </c>
    </row>
    <row r="5378" spans="2:12" ht="15.75" x14ac:dyDescent="0.25">
      <c r="B5378" s="893" t="e">
        <v>#N/A</v>
      </c>
      <c r="C5378" s="892" t="s">
        <v>1678</v>
      </c>
      <c r="D5378" s="891">
        <v>43242</v>
      </c>
      <c r="E5378" s="890">
        <v>21.34</v>
      </c>
      <c r="F5378" s="889"/>
      <c r="G5378" s="888">
        <v>40</v>
      </c>
      <c r="H5378" s="887">
        <f t="shared" si="297"/>
        <v>3</v>
      </c>
      <c r="I5378" s="887">
        <v>-0.48</v>
      </c>
      <c r="J5378" s="771">
        <f t="shared" si="298"/>
        <v>1.68</v>
      </c>
      <c r="K5378" s="887">
        <v>1.2</v>
      </c>
      <c r="L5378" s="772">
        <f t="shared" si="299"/>
        <v>20.14</v>
      </c>
    </row>
    <row r="5379" spans="2:12" ht="15.75" x14ac:dyDescent="0.25">
      <c r="B5379" s="893" t="e">
        <v>#N/A</v>
      </c>
      <c r="C5379" s="892" t="s">
        <v>1679</v>
      </c>
      <c r="D5379" s="891">
        <v>43242</v>
      </c>
      <c r="E5379" s="890">
        <v>16.7</v>
      </c>
      <c r="F5379" s="889"/>
      <c r="G5379" s="888">
        <v>40</v>
      </c>
      <c r="H5379" s="887">
        <f t="shared" si="297"/>
        <v>3</v>
      </c>
      <c r="I5379" s="887">
        <v>-0.36</v>
      </c>
      <c r="J5379" s="771">
        <f t="shared" si="298"/>
        <v>1.31</v>
      </c>
      <c r="K5379" s="887">
        <v>0.95</v>
      </c>
      <c r="L5379" s="772">
        <f t="shared" si="299"/>
        <v>15.75</v>
      </c>
    </row>
    <row r="5380" spans="2:12" ht="15.75" x14ac:dyDescent="0.25">
      <c r="B5380" s="893" t="e">
        <v>#N/A</v>
      </c>
      <c r="C5380" s="892" t="s">
        <v>1680</v>
      </c>
      <c r="D5380" s="891">
        <v>43242</v>
      </c>
      <c r="E5380" s="890">
        <v>12.15</v>
      </c>
      <c r="F5380" s="889"/>
      <c r="G5380" s="888">
        <v>40</v>
      </c>
      <c r="H5380" s="887">
        <f t="shared" si="297"/>
        <v>3</v>
      </c>
      <c r="I5380" s="887">
        <v>-0.36</v>
      </c>
      <c r="J5380" s="771">
        <f t="shared" si="298"/>
        <v>1.26</v>
      </c>
      <c r="K5380" s="887">
        <v>0.9</v>
      </c>
      <c r="L5380" s="772">
        <f t="shared" si="299"/>
        <v>11.25</v>
      </c>
    </row>
    <row r="5381" spans="2:12" ht="15.75" x14ac:dyDescent="0.25">
      <c r="B5381" s="893" t="e">
        <v>#N/A</v>
      </c>
      <c r="C5381" s="892" t="s">
        <v>1681</v>
      </c>
      <c r="D5381" s="891">
        <v>43327</v>
      </c>
      <c r="E5381" s="890">
        <v>234.8</v>
      </c>
      <c r="F5381" s="889"/>
      <c r="G5381" s="888">
        <v>20</v>
      </c>
      <c r="H5381" s="887">
        <f t="shared" si="297"/>
        <v>3</v>
      </c>
      <c r="I5381" s="887">
        <v>-11.76</v>
      </c>
      <c r="J5381" s="771">
        <f t="shared" si="298"/>
        <v>37.24</v>
      </c>
      <c r="K5381" s="887">
        <v>25.48</v>
      </c>
      <c r="L5381" s="772">
        <f t="shared" si="299"/>
        <v>209.32000000000002</v>
      </c>
    </row>
    <row r="5382" spans="2:12" ht="15.75" x14ac:dyDescent="0.25">
      <c r="B5382" s="893" t="e">
        <v>#N/A</v>
      </c>
      <c r="C5382" s="892" t="s">
        <v>1682</v>
      </c>
      <c r="D5382" s="891">
        <v>43339</v>
      </c>
      <c r="E5382" s="890">
        <v>61.13</v>
      </c>
      <c r="F5382" s="889"/>
      <c r="G5382" s="888">
        <v>20</v>
      </c>
      <c r="H5382" s="887">
        <f t="shared" si="297"/>
        <v>3</v>
      </c>
      <c r="I5382" s="887">
        <v>-3</v>
      </c>
      <c r="J5382" s="771">
        <f t="shared" si="298"/>
        <v>9.5599999999999987</v>
      </c>
      <c r="K5382" s="887">
        <v>6.56</v>
      </c>
      <c r="L5382" s="772">
        <f t="shared" si="299"/>
        <v>54.57</v>
      </c>
    </row>
    <row r="5383" spans="2:12" ht="15.75" x14ac:dyDescent="0.25">
      <c r="B5383" s="893" t="e">
        <v>#N/A</v>
      </c>
      <c r="C5383" s="892" t="s">
        <v>1683</v>
      </c>
      <c r="D5383" s="891">
        <v>43339</v>
      </c>
      <c r="E5383" s="890">
        <v>20.97</v>
      </c>
      <c r="F5383" s="889"/>
      <c r="G5383" s="888">
        <v>20</v>
      </c>
      <c r="H5383" s="887">
        <f t="shared" si="297"/>
        <v>3</v>
      </c>
      <c r="I5383" s="887">
        <v>-1.08</v>
      </c>
      <c r="J5383" s="771">
        <f t="shared" si="298"/>
        <v>3.42</v>
      </c>
      <c r="K5383" s="887">
        <v>2.34</v>
      </c>
      <c r="L5383" s="772">
        <f t="shared" si="299"/>
        <v>18.63</v>
      </c>
    </row>
    <row r="5384" spans="2:12" ht="15.75" x14ac:dyDescent="0.25">
      <c r="B5384" s="893" t="e">
        <v>#N/A</v>
      </c>
      <c r="C5384" s="892" t="s">
        <v>1684</v>
      </c>
      <c r="D5384" s="891">
        <v>43404</v>
      </c>
      <c r="E5384" s="890">
        <v>117</v>
      </c>
      <c r="F5384" s="889"/>
      <c r="G5384" s="888">
        <v>20</v>
      </c>
      <c r="H5384" s="887">
        <f t="shared" ref="H5384:H5447" si="300">IF(E5384&lt;&gt;"",IF((TestEOY-D5384)/365&gt;G5384,G5384,ROUNDUP(((TestEOY-D5384)/365),0)),"")</f>
        <v>3</v>
      </c>
      <c r="I5384" s="887">
        <v>-5.88</v>
      </c>
      <c r="J5384" s="771">
        <f t="shared" ref="J5384:J5447" si="301">K5384-I5384</f>
        <v>18.62</v>
      </c>
      <c r="K5384" s="887">
        <v>12.74</v>
      </c>
      <c r="L5384" s="772">
        <f t="shared" ref="L5384:L5447" si="302">IFERROR(IF(K5384&gt;E5384,0,(+E5384-K5384))-F5384,"")</f>
        <v>104.26</v>
      </c>
    </row>
    <row r="5385" spans="2:12" ht="15.75" x14ac:dyDescent="0.25">
      <c r="B5385" s="893" t="e">
        <v>#N/A</v>
      </c>
      <c r="C5385" s="892" t="s">
        <v>1684</v>
      </c>
      <c r="D5385" s="891">
        <v>43404</v>
      </c>
      <c r="E5385" s="890">
        <v>117.01</v>
      </c>
      <c r="F5385" s="889"/>
      <c r="G5385" s="888">
        <v>20</v>
      </c>
      <c r="H5385" s="887">
        <f t="shared" si="300"/>
        <v>3</v>
      </c>
      <c r="I5385" s="887">
        <v>-5.88</v>
      </c>
      <c r="J5385" s="771">
        <f t="shared" si="301"/>
        <v>18.62</v>
      </c>
      <c r="K5385" s="887">
        <v>12.74</v>
      </c>
      <c r="L5385" s="772">
        <f t="shared" si="302"/>
        <v>104.27000000000001</v>
      </c>
    </row>
    <row r="5386" spans="2:12" ht="15.75" x14ac:dyDescent="0.25">
      <c r="B5386" s="893" t="e">
        <v>#N/A</v>
      </c>
      <c r="C5386" s="892" t="s">
        <v>1685</v>
      </c>
      <c r="D5386" s="891">
        <v>43437</v>
      </c>
      <c r="E5386" s="890">
        <v>5.59</v>
      </c>
      <c r="F5386" s="889"/>
      <c r="G5386" s="888">
        <v>20</v>
      </c>
      <c r="H5386" s="887">
        <f t="shared" si="300"/>
        <v>3</v>
      </c>
      <c r="I5386" s="887">
        <v>-0.24</v>
      </c>
      <c r="J5386" s="771">
        <f t="shared" si="301"/>
        <v>0.74</v>
      </c>
      <c r="K5386" s="887">
        <v>0.5</v>
      </c>
      <c r="L5386" s="772">
        <f t="shared" si="302"/>
        <v>5.09</v>
      </c>
    </row>
    <row r="5387" spans="2:12" ht="15.75" x14ac:dyDescent="0.25">
      <c r="B5387" s="893" t="e">
        <v>#N/A</v>
      </c>
      <c r="C5387" s="892" t="s">
        <v>1686</v>
      </c>
      <c r="D5387" s="891">
        <v>43378</v>
      </c>
      <c r="E5387" s="890">
        <v>39.97</v>
      </c>
      <c r="F5387" s="889"/>
      <c r="G5387" s="888">
        <v>20</v>
      </c>
      <c r="H5387" s="887">
        <f t="shared" si="300"/>
        <v>3</v>
      </c>
      <c r="I5387" s="887">
        <v>-2.04</v>
      </c>
      <c r="J5387" s="771">
        <f t="shared" si="301"/>
        <v>6.29</v>
      </c>
      <c r="K5387" s="887">
        <v>4.25</v>
      </c>
      <c r="L5387" s="772">
        <f t="shared" si="302"/>
        <v>35.72</v>
      </c>
    </row>
    <row r="5388" spans="2:12" ht="15.75" x14ac:dyDescent="0.25">
      <c r="B5388" s="893" t="e">
        <v>#N/A</v>
      </c>
      <c r="C5388" s="892" t="s">
        <v>1681</v>
      </c>
      <c r="D5388" s="891">
        <v>43327</v>
      </c>
      <c r="E5388" s="890">
        <v>-10.39</v>
      </c>
      <c r="F5388" s="889"/>
      <c r="G5388" s="888">
        <v>20</v>
      </c>
      <c r="H5388" s="887">
        <f t="shared" si="300"/>
        <v>3</v>
      </c>
      <c r="I5388" s="887">
        <v>0.48</v>
      </c>
      <c r="J5388" s="771">
        <f t="shared" si="301"/>
        <v>-1.4</v>
      </c>
      <c r="K5388" s="887">
        <v>-0.92</v>
      </c>
      <c r="L5388" s="772">
        <f t="shared" si="302"/>
        <v>0</v>
      </c>
    </row>
    <row r="5389" spans="2:12" ht="15.75" x14ac:dyDescent="0.25">
      <c r="B5389" s="893" t="e">
        <v>#N/A</v>
      </c>
      <c r="C5389" s="892" t="s">
        <v>1687</v>
      </c>
      <c r="D5389" s="891">
        <v>43434</v>
      </c>
      <c r="E5389" s="890">
        <v>191.23</v>
      </c>
      <c r="F5389" s="889"/>
      <c r="G5389" s="888">
        <v>20</v>
      </c>
      <c r="H5389" s="887">
        <f t="shared" si="300"/>
        <v>3</v>
      </c>
      <c r="I5389" s="887">
        <v>-9.6000000000000014</v>
      </c>
      <c r="J5389" s="771">
        <f t="shared" si="301"/>
        <v>26.400000000000002</v>
      </c>
      <c r="K5389" s="887">
        <v>16.8</v>
      </c>
      <c r="L5389" s="772">
        <f t="shared" si="302"/>
        <v>174.42999999999998</v>
      </c>
    </row>
    <row r="5390" spans="2:12" ht="15.75" x14ac:dyDescent="0.25">
      <c r="B5390" s="893" t="e">
        <v>#N/A</v>
      </c>
      <c r="C5390" s="892" t="s">
        <v>1688</v>
      </c>
      <c r="D5390" s="891">
        <v>43419</v>
      </c>
      <c r="E5390" s="890">
        <v>152.72</v>
      </c>
      <c r="F5390" s="889"/>
      <c r="G5390" s="888">
        <v>20</v>
      </c>
      <c r="H5390" s="887">
        <f t="shared" si="300"/>
        <v>3</v>
      </c>
      <c r="I5390" s="887">
        <v>-7.68</v>
      </c>
      <c r="J5390" s="771">
        <f t="shared" si="301"/>
        <v>21.119999999999997</v>
      </c>
      <c r="K5390" s="887">
        <v>13.44</v>
      </c>
      <c r="L5390" s="772">
        <f t="shared" si="302"/>
        <v>139.28</v>
      </c>
    </row>
    <row r="5391" spans="2:12" ht="15.75" x14ac:dyDescent="0.25">
      <c r="B5391" s="893" t="e">
        <v>#N/A</v>
      </c>
      <c r="C5391" s="892" t="s">
        <v>1689</v>
      </c>
      <c r="D5391" s="891">
        <v>43454</v>
      </c>
      <c r="E5391" s="890">
        <v>24.73</v>
      </c>
      <c r="F5391" s="889"/>
      <c r="G5391" s="888">
        <v>20</v>
      </c>
      <c r="H5391" s="887">
        <f t="shared" si="300"/>
        <v>3</v>
      </c>
      <c r="I5391" s="887">
        <v>-1.2000000000000002</v>
      </c>
      <c r="J5391" s="771">
        <f t="shared" si="301"/>
        <v>3.3000000000000003</v>
      </c>
      <c r="K5391" s="887">
        <v>2.1</v>
      </c>
      <c r="L5391" s="772">
        <f t="shared" si="302"/>
        <v>22.63</v>
      </c>
    </row>
    <row r="5392" spans="2:12" ht="15.75" x14ac:dyDescent="0.25">
      <c r="B5392" s="893" t="e">
        <v>#N/A</v>
      </c>
      <c r="C5392" s="892" t="s">
        <v>1690</v>
      </c>
      <c r="D5392" s="891">
        <v>43434</v>
      </c>
      <c r="E5392" s="890">
        <v>27.6</v>
      </c>
      <c r="F5392" s="889"/>
      <c r="G5392" s="888">
        <v>20</v>
      </c>
      <c r="H5392" s="887">
        <f t="shared" si="300"/>
        <v>3</v>
      </c>
      <c r="I5392" s="887">
        <v>-1.44</v>
      </c>
      <c r="J5392" s="771">
        <f t="shared" si="301"/>
        <v>3.7399999999999998</v>
      </c>
      <c r="K5392" s="887">
        <v>2.2999999999999998</v>
      </c>
      <c r="L5392" s="772">
        <f t="shared" si="302"/>
        <v>25.3</v>
      </c>
    </row>
    <row r="5393" spans="2:12" ht="15.75" x14ac:dyDescent="0.25">
      <c r="B5393" s="893" t="e">
        <v>#N/A</v>
      </c>
      <c r="C5393" s="892" t="s">
        <v>1691</v>
      </c>
      <c r="D5393" s="891">
        <v>43602</v>
      </c>
      <c r="E5393" s="890">
        <v>8.18</v>
      </c>
      <c r="F5393" s="889"/>
      <c r="G5393" s="888">
        <v>20</v>
      </c>
      <c r="H5393" s="887">
        <f t="shared" si="300"/>
        <v>2</v>
      </c>
      <c r="I5393" s="887">
        <v>-0.36</v>
      </c>
      <c r="J5393" s="771">
        <f t="shared" si="301"/>
        <v>0.9</v>
      </c>
      <c r="K5393" s="887">
        <v>0.54</v>
      </c>
      <c r="L5393" s="772">
        <f t="shared" si="302"/>
        <v>7.64</v>
      </c>
    </row>
    <row r="5394" spans="2:12" ht="15.75" x14ac:dyDescent="0.25">
      <c r="B5394" s="893" t="e">
        <v>#N/A</v>
      </c>
      <c r="C5394" s="892" t="s">
        <v>1692</v>
      </c>
      <c r="D5394" s="891">
        <v>43542</v>
      </c>
      <c r="E5394" s="890">
        <v>15.64</v>
      </c>
      <c r="F5394" s="889"/>
      <c r="G5394" s="888">
        <v>20</v>
      </c>
      <c r="H5394" s="887">
        <f t="shared" si="300"/>
        <v>2</v>
      </c>
      <c r="I5394" s="887">
        <v>-0.72</v>
      </c>
      <c r="J5394" s="771">
        <f t="shared" si="301"/>
        <v>1.93</v>
      </c>
      <c r="K5394" s="887">
        <v>1.21</v>
      </c>
      <c r="L5394" s="772">
        <f t="shared" si="302"/>
        <v>14.43</v>
      </c>
    </row>
    <row r="5395" spans="2:12" ht="15.75" x14ac:dyDescent="0.25">
      <c r="B5395" s="893" t="e">
        <v>#N/A</v>
      </c>
      <c r="C5395" s="892" t="s">
        <v>1693</v>
      </c>
      <c r="D5395" s="891">
        <v>43503</v>
      </c>
      <c r="E5395" s="890">
        <v>365.92</v>
      </c>
      <c r="F5395" s="889"/>
      <c r="G5395" s="888">
        <v>20</v>
      </c>
      <c r="H5395" s="887">
        <f t="shared" si="300"/>
        <v>2</v>
      </c>
      <c r="I5395" s="887">
        <v>-18.36</v>
      </c>
      <c r="J5395" s="771">
        <f t="shared" si="301"/>
        <v>44.21</v>
      </c>
      <c r="K5395" s="887">
        <v>25.85</v>
      </c>
      <c r="L5395" s="772">
        <f t="shared" si="302"/>
        <v>340.07</v>
      </c>
    </row>
    <row r="5396" spans="2:12" ht="15.75" x14ac:dyDescent="0.25">
      <c r="B5396" s="893" t="e">
        <v>#N/A</v>
      </c>
      <c r="C5396" s="892" t="s">
        <v>1694</v>
      </c>
      <c r="D5396" s="891">
        <v>43622</v>
      </c>
      <c r="E5396" s="890">
        <v>248.89</v>
      </c>
      <c r="F5396" s="889"/>
      <c r="G5396" s="888">
        <v>20</v>
      </c>
      <c r="H5396" s="887">
        <f t="shared" si="300"/>
        <v>2</v>
      </c>
      <c r="I5396" s="887">
        <v>-12.48</v>
      </c>
      <c r="J5396" s="771">
        <f t="shared" si="301"/>
        <v>29.12</v>
      </c>
      <c r="K5396" s="887">
        <v>16.64</v>
      </c>
      <c r="L5396" s="772">
        <f t="shared" si="302"/>
        <v>232.25</v>
      </c>
    </row>
    <row r="5397" spans="2:12" ht="15.75" x14ac:dyDescent="0.25">
      <c r="B5397" s="893" t="e">
        <v>#N/A</v>
      </c>
      <c r="C5397" s="892" t="s">
        <v>1695</v>
      </c>
      <c r="D5397" s="891">
        <v>43642</v>
      </c>
      <c r="E5397" s="890">
        <v>55.34</v>
      </c>
      <c r="F5397" s="889"/>
      <c r="G5397" s="888">
        <v>20</v>
      </c>
      <c r="H5397" s="887">
        <f t="shared" si="300"/>
        <v>2</v>
      </c>
      <c r="I5397" s="887">
        <v>-2.7600000000000002</v>
      </c>
      <c r="J5397" s="771">
        <f t="shared" si="301"/>
        <v>6.44</v>
      </c>
      <c r="K5397" s="887">
        <v>3.68</v>
      </c>
      <c r="L5397" s="772">
        <f t="shared" si="302"/>
        <v>51.660000000000004</v>
      </c>
    </row>
    <row r="5398" spans="2:12" ht="15.75" x14ac:dyDescent="0.25">
      <c r="B5398" s="893" t="e">
        <v>#N/A</v>
      </c>
      <c r="C5398" s="892" t="s">
        <v>1696</v>
      </c>
      <c r="D5398" s="891">
        <v>43642</v>
      </c>
      <c r="E5398" s="890">
        <v>12.33</v>
      </c>
      <c r="F5398" s="889"/>
      <c r="G5398" s="888">
        <v>20</v>
      </c>
      <c r="H5398" s="887">
        <f t="shared" si="300"/>
        <v>2</v>
      </c>
      <c r="I5398" s="887">
        <v>-0.60000000000000009</v>
      </c>
      <c r="J5398" s="771">
        <f t="shared" si="301"/>
        <v>1.4000000000000001</v>
      </c>
      <c r="K5398" s="887">
        <v>0.8</v>
      </c>
      <c r="L5398" s="772">
        <f t="shared" si="302"/>
        <v>11.53</v>
      </c>
    </row>
    <row r="5399" spans="2:12" ht="15.75" x14ac:dyDescent="0.25">
      <c r="B5399" s="893" t="e">
        <v>#N/A</v>
      </c>
      <c r="C5399" s="892" t="s">
        <v>1697</v>
      </c>
      <c r="D5399" s="891">
        <v>43327</v>
      </c>
      <c r="E5399" s="890">
        <v>2.0699999999999998</v>
      </c>
      <c r="F5399" s="889"/>
      <c r="G5399" s="888">
        <v>20</v>
      </c>
      <c r="H5399" s="887">
        <f t="shared" si="300"/>
        <v>3</v>
      </c>
      <c r="I5399" s="887">
        <v>-0.12</v>
      </c>
      <c r="J5399" s="771">
        <f t="shared" si="301"/>
        <v>0.27</v>
      </c>
      <c r="K5399" s="887">
        <v>0.15</v>
      </c>
      <c r="L5399" s="772">
        <f t="shared" si="302"/>
        <v>1.92</v>
      </c>
    </row>
    <row r="5400" spans="2:12" ht="15.75" x14ac:dyDescent="0.25">
      <c r="B5400" s="893" t="e">
        <v>#N/A</v>
      </c>
      <c r="C5400" s="892" t="s">
        <v>961</v>
      </c>
      <c r="D5400" s="891">
        <v>43622</v>
      </c>
      <c r="E5400" s="890">
        <v>-16.91</v>
      </c>
      <c r="F5400" s="889"/>
      <c r="G5400" s="888">
        <v>20</v>
      </c>
      <c r="H5400" s="887">
        <f t="shared" si="300"/>
        <v>2</v>
      </c>
      <c r="I5400" s="887">
        <v>0.84000000000000008</v>
      </c>
      <c r="J5400" s="771">
        <f t="shared" si="301"/>
        <v>-1.8900000000000001</v>
      </c>
      <c r="K5400" s="887">
        <v>-1.05</v>
      </c>
      <c r="L5400" s="772">
        <f t="shared" si="302"/>
        <v>0</v>
      </c>
    </row>
    <row r="5401" spans="2:12" ht="15.75" x14ac:dyDescent="0.25">
      <c r="B5401" s="893" t="e">
        <v>#N/A</v>
      </c>
      <c r="C5401" s="892" t="s">
        <v>961</v>
      </c>
      <c r="D5401" s="891">
        <v>43642</v>
      </c>
      <c r="E5401" s="890">
        <v>2.29</v>
      </c>
      <c r="F5401" s="889"/>
      <c r="G5401" s="888">
        <v>20</v>
      </c>
      <c r="H5401" s="887">
        <f t="shared" si="300"/>
        <v>2</v>
      </c>
      <c r="I5401" s="887">
        <v>-0.12</v>
      </c>
      <c r="J5401" s="771">
        <f t="shared" si="301"/>
        <v>0.27</v>
      </c>
      <c r="K5401" s="887">
        <v>0.15</v>
      </c>
      <c r="L5401" s="772">
        <f t="shared" si="302"/>
        <v>2.14</v>
      </c>
    </row>
    <row r="5402" spans="2:12" ht="15.75" x14ac:dyDescent="0.25">
      <c r="B5402" s="893" t="e">
        <v>#N/A</v>
      </c>
      <c r="C5402" s="892" t="s">
        <v>1698</v>
      </c>
      <c r="D5402" s="891">
        <v>43682</v>
      </c>
      <c r="E5402" s="890">
        <v>128.03</v>
      </c>
      <c r="F5402" s="889"/>
      <c r="G5402" s="888">
        <v>20</v>
      </c>
      <c r="H5402" s="887">
        <f t="shared" si="300"/>
        <v>2</v>
      </c>
      <c r="I5402" s="887">
        <v>-6.36</v>
      </c>
      <c r="J5402" s="771">
        <f t="shared" si="301"/>
        <v>14.31</v>
      </c>
      <c r="K5402" s="887">
        <v>7.95</v>
      </c>
      <c r="L5402" s="772">
        <f t="shared" si="302"/>
        <v>120.08</v>
      </c>
    </row>
    <row r="5403" spans="2:12" ht="15.75" x14ac:dyDescent="0.25">
      <c r="B5403" s="893" t="e">
        <v>#N/A</v>
      </c>
      <c r="C5403" s="892" t="s">
        <v>1699</v>
      </c>
      <c r="D5403" s="891">
        <v>43676</v>
      </c>
      <c r="E5403" s="890">
        <v>22.31</v>
      </c>
      <c r="F5403" s="889"/>
      <c r="G5403" s="888">
        <v>20</v>
      </c>
      <c r="H5403" s="887">
        <f t="shared" si="300"/>
        <v>2</v>
      </c>
      <c r="I5403" s="887">
        <v>-1.08</v>
      </c>
      <c r="J5403" s="771">
        <f t="shared" si="301"/>
        <v>2.4300000000000002</v>
      </c>
      <c r="K5403" s="887">
        <v>1.35</v>
      </c>
      <c r="L5403" s="772">
        <f t="shared" si="302"/>
        <v>20.959999999999997</v>
      </c>
    </row>
    <row r="5404" spans="2:12" ht="15.75" x14ac:dyDescent="0.25">
      <c r="B5404" s="893" t="e">
        <v>#N/A</v>
      </c>
      <c r="C5404" s="892" t="s">
        <v>1700</v>
      </c>
      <c r="D5404" s="891">
        <v>43684</v>
      </c>
      <c r="E5404" s="890">
        <v>27.4</v>
      </c>
      <c r="F5404" s="889"/>
      <c r="G5404" s="888">
        <v>20</v>
      </c>
      <c r="H5404" s="887">
        <f t="shared" si="300"/>
        <v>2</v>
      </c>
      <c r="I5404" s="887">
        <v>-1.32</v>
      </c>
      <c r="J5404" s="771">
        <f t="shared" si="301"/>
        <v>2.9699999999999998</v>
      </c>
      <c r="K5404" s="887">
        <v>1.65</v>
      </c>
      <c r="L5404" s="772">
        <f t="shared" si="302"/>
        <v>25.75</v>
      </c>
    </row>
    <row r="5405" spans="2:12" ht="15.75" x14ac:dyDescent="0.25">
      <c r="B5405" s="893" t="e">
        <v>#N/A</v>
      </c>
      <c r="C5405" s="892" t="s">
        <v>1701</v>
      </c>
      <c r="D5405" s="891">
        <v>43788</v>
      </c>
      <c r="E5405" s="890">
        <v>6.56</v>
      </c>
      <c r="F5405" s="889"/>
      <c r="G5405" s="888">
        <v>20</v>
      </c>
      <c r="H5405" s="887">
        <f t="shared" si="300"/>
        <v>2</v>
      </c>
      <c r="I5405" s="887">
        <v>-0.36</v>
      </c>
      <c r="J5405" s="771">
        <f t="shared" si="301"/>
        <v>0.72</v>
      </c>
      <c r="K5405" s="887">
        <v>0.36</v>
      </c>
      <c r="L5405" s="772">
        <f t="shared" si="302"/>
        <v>6.1999999999999993</v>
      </c>
    </row>
    <row r="5406" spans="2:12" ht="15.75" x14ac:dyDescent="0.25">
      <c r="B5406" s="893" t="e">
        <v>#N/A</v>
      </c>
      <c r="C5406" s="892" t="s">
        <v>1702</v>
      </c>
      <c r="D5406" s="891">
        <v>43832</v>
      </c>
      <c r="E5406" s="890">
        <v>9.0399999999999991</v>
      </c>
      <c r="F5406" s="889"/>
      <c r="G5406" s="888">
        <v>20</v>
      </c>
      <c r="H5406" s="887">
        <f t="shared" si="300"/>
        <v>1</v>
      </c>
      <c r="I5406" s="887">
        <v>-0.48</v>
      </c>
      <c r="J5406" s="771">
        <f t="shared" si="301"/>
        <v>0.88</v>
      </c>
      <c r="K5406" s="887">
        <v>0.4</v>
      </c>
      <c r="L5406" s="772">
        <f t="shared" si="302"/>
        <v>8.6399999999999988</v>
      </c>
    </row>
    <row r="5407" spans="2:12" ht="15.75" x14ac:dyDescent="0.25">
      <c r="B5407" s="893" t="e">
        <v>#N/A</v>
      </c>
      <c r="C5407" s="892" t="s">
        <v>1703</v>
      </c>
      <c r="D5407" s="891">
        <v>43838</v>
      </c>
      <c r="E5407" s="890">
        <v>5.81</v>
      </c>
      <c r="F5407" s="889"/>
      <c r="G5407" s="888">
        <v>20</v>
      </c>
      <c r="H5407" s="887">
        <f t="shared" si="300"/>
        <v>1</v>
      </c>
      <c r="I5407" s="887">
        <v>-0.24</v>
      </c>
      <c r="J5407" s="771">
        <f t="shared" si="301"/>
        <v>0.44</v>
      </c>
      <c r="K5407" s="887">
        <v>0.2</v>
      </c>
      <c r="L5407" s="772">
        <f t="shared" si="302"/>
        <v>5.6099999999999994</v>
      </c>
    </row>
    <row r="5408" spans="2:12" ht="15.75" x14ac:dyDescent="0.25">
      <c r="B5408" s="893" t="e">
        <v>#N/A</v>
      </c>
      <c r="C5408" s="892" t="s">
        <v>1704</v>
      </c>
      <c r="D5408" s="891">
        <v>43774</v>
      </c>
      <c r="E5408" s="890">
        <v>437.27</v>
      </c>
      <c r="F5408" s="889"/>
      <c r="G5408" s="888">
        <v>20</v>
      </c>
      <c r="H5408" s="887">
        <f t="shared" si="300"/>
        <v>2</v>
      </c>
      <c r="I5408" s="887">
        <v>-21.84</v>
      </c>
      <c r="J5408" s="771">
        <f t="shared" si="301"/>
        <v>32.76</v>
      </c>
      <c r="K5408" s="887">
        <v>10.92</v>
      </c>
      <c r="L5408" s="772">
        <f t="shared" si="302"/>
        <v>426.34999999999997</v>
      </c>
    </row>
    <row r="5409" spans="2:12" ht="15.75" x14ac:dyDescent="0.25">
      <c r="B5409" s="893" t="e">
        <v>#N/A</v>
      </c>
      <c r="C5409" s="892" t="s">
        <v>1704</v>
      </c>
      <c r="D5409" s="891">
        <v>43774</v>
      </c>
      <c r="E5409" s="890">
        <v>437.26</v>
      </c>
      <c r="F5409" s="889"/>
      <c r="G5409" s="888">
        <v>20</v>
      </c>
      <c r="H5409" s="887">
        <f t="shared" si="300"/>
        <v>2</v>
      </c>
      <c r="I5409" s="887">
        <v>-21.84</v>
      </c>
      <c r="J5409" s="771">
        <f t="shared" si="301"/>
        <v>32.76</v>
      </c>
      <c r="K5409" s="887">
        <v>10.92</v>
      </c>
      <c r="L5409" s="772">
        <f t="shared" si="302"/>
        <v>426.34</v>
      </c>
    </row>
    <row r="5410" spans="2:12" ht="15.75" x14ac:dyDescent="0.25">
      <c r="B5410" s="893" t="e">
        <v>#N/A</v>
      </c>
      <c r="C5410" s="892" t="s">
        <v>1705</v>
      </c>
      <c r="D5410" s="891">
        <v>43873</v>
      </c>
      <c r="E5410" s="890">
        <v>8.7100000000000009</v>
      </c>
      <c r="F5410" s="889"/>
      <c r="G5410" s="888">
        <v>20</v>
      </c>
      <c r="H5410" s="887">
        <f t="shared" si="300"/>
        <v>1</v>
      </c>
      <c r="I5410" s="887">
        <v>-0.48</v>
      </c>
      <c r="J5410" s="771">
        <f t="shared" si="301"/>
        <v>0.72</v>
      </c>
      <c r="K5410" s="887">
        <v>0.24</v>
      </c>
      <c r="L5410" s="772">
        <f t="shared" si="302"/>
        <v>8.4700000000000006</v>
      </c>
    </row>
    <row r="5411" spans="2:12" ht="15.75" x14ac:dyDescent="0.25">
      <c r="B5411" s="893" t="e">
        <v>#N/A</v>
      </c>
      <c r="C5411" s="892" t="s">
        <v>1706</v>
      </c>
      <c r="D5411" s="891">
        <v>43979</v>
      </c>
      <c r="E5411" s="890">
        <v>115.27</v>
      </c>
      <c r="F5411" s="889"/>
      <c r="G5411" s="888">
        <v>20</v>
      </c>
      <c r="H5411" s="887">
        <f t="shared" si="300"/>
        <v>1</v>
      </c>
      <c r="I5411" s="887">
        <v>-5.76</v>
      </c>
      <c r="J5411" s="771">
        <f t="shared" si="301"/>
        <v>8.64</v>
      </c>
      <c r="K5411" s="887">
        <v>2.88</v>
      </c>
      <c r="L5411" s="772">
        <f t="shared" si="302"/>
        <v>112.39</v>
      </c>
    </row>
    <row r="5412" spans="2:12" ht="15.75" x14ac:dyDescent="0.25">
      <c r="B5412" s="893" t="e">
        <v>#N/A</v>
      </c>
      <c r="C5412" s="892" t="s">
        <v>1706</v>
      </c>
      <c r="D5412" s="891">
        <v>43979</v>
      </c>
      <c r="E5412" s="890">
        <v>115.27</v>
      </c>
      <c r="F5412" s="889"/>
      <c r="G5412" s="888">
        <v>20</v>
      </c>
      <c r="H5412" s="887">
        <f t="shared" si="300"/>
        <v>1</v>
      </c>
      <c r="I5412" s="887">
        <v>-5.76</v>
      </c>
      <c r="J5412" s="771">
        <f t="shared" si="301"/>
        <v>8.64</v>
      </c>
      <c r="K5412" s="887">
        <v>2.88</v>
      </c>
      <c r="L5412" s="772">
        <f t="shared" si="302"/>
        <v>112.39</v>
      </c>
    </row>
    <row r="5413" spans="2:12" ht="15.75" x14ac:dyDescent="0.25">
      <c r="B5413" s="893" t="e">
        <v>#N/A</v>
      </c>
      <c r="C5413" s="892" t="s">
        <v>1707</v>
      </c>
      <c r="D5413" s="891">
        <v>43962</v>
      </c>
      <c r="E5413" s="890">
        <v>280.33999999999997</v>
      </c>
      <c r="F5413" s="889"/>
      <c r="G5413" s="888">
        <v>20</v>
      </c>
      <c r="H5413" s="887">
        <f t="shared" si="300"/>
        <v>1</v>
      </c>
      <c r="I5413" s="887">
        <v>-14.04</v>
      </c>
      <c r="J5413" s="771">
        <f t="shared" si="301"/>
        <v>21.06</v>
      </c>
      <c r="K5413" s="887">
        <v>7.02</v>
      </c>
      <c r="L5413" s="772">
        <f t="shared" si="302"/>
        <v>273.32</v>
      </c>
    </row>
    <row r="5414" spans="2:12" ht="15.75" x14ac:dyDescent="0.25">
      <c r="B5414" s="893" t="e">
        <v>#N/A</v>
      </c>
      <c r="C5414" s="892" t="s">
        <v>1708</v>
      </c>
      <c r="D5414" s="891">
        <v>43795</v>
      </c>
      <c r="E5414" s="890">
        <v>39.24</v>
      </c>
      <c r="F5414" s="889"/>
      <c r="G5414" s="888">
        <v>20</v>
      </c>
      <c r="H5414" s="887">
        <f t="shared" si="300"/>
        <v>2</v>
      </c>
      <c r="I5414" s="887">
        <v>-1.92</v>
      </c>
      <c r="J5414" s="771">
        <f t="shared" si="301"/>
        <v>2.4</v>
      </c>
      <c r="K5414" s="887">
        <v>0.48</v>
      </c>
      <c r="L5414" s="772">
        <f t="shared" si="302"/>
        <v>38.760000000000005</v>
      </c>
    </row>
    <row r="5415" spans="2:12" ht="15.75" x14ac:dyDescent="0.25">
      <c r="B5415" s="893" t="e">
        <v>#N/A</v>
      </c>
      <c r="C5415" s="892" t="s">
        <v>1709</v>
      </c>
      <c r="D5415" s="891">
        <v>44071</v>
      </c>
      <c r="E5415" s="890">
        <v>14.76</v>
      </c>
      <c r="F5415" s="889"/>
      <c r="G5415" s="888">
        <v>20</v>
      </c>
      <c r="H5415" s="887">
        <f t="shared" si="300"/>
        <v>1</v>
      </c>
      <c r="I5415" s="887">
        <v>-0.72</v>
      </c>
      <c r="J5415" s="771">
        <f t="shared" si="301"/>
        <v>0.89999999999999991</v>
      </c>
      <c r="K5415" s="887">
        <v>0.18</v>
      </c>
      <c r="L5415" s="772">
        <f t="shared" si="302"/>
        <v>14.58</v>
      </c>
    </row>
    <row r="5416" spans="2:12" ht="15.75" x14ac:dyDescent="0.25">
      <c r="B5416" s="893" t="e">
        <v>#N/A</v>
      </c>
      <c r="C5416" s="892" t="s">
        <v>1710</v>
      </c>
      <c r="D5416" s="891">
        <v>44144</v>
      </c>
      <c r="E5416" s="890">
        <v>145.03</v>
      </c>
      <c r="F5416" s="889"/>
      <c r="G5416" s="888">
        <v>20</v>
      </c>
      <c r="H5416" s="887">
        <f t="shared" si="300"/>
        <v>1</v>
      </c>
      <c r="I5416" s="887">
        <v>-7.1999999999999993</v>
      </c>
      <c r="J5416" s="771">
        <f t="shared" si="301"/>
        <v>8.3999999999999986</v>
      </c>
      <c r="K5416" s="887">
        <v>1.2</v>
      </c>
      <c r="L5416" s="772">
        <f t="shared" si="302"/>
        <v>143.83000000000001</v>
      </c>
    </row>
    <row r="5417" spans="2:12" ht="15.75" x14ac:dyDescent="0.25">
      <c r="B5417" s="893" t="e">
        <v>#N/A</v>
      </c>
      <c r="C5417" s="892" t="s">
        <v>1711</v>
      </c>
      <c r="D5417" s="891">
        <v>43979</v>
      </c>
      <c r="E5417" s="890">
        <v>148.47999999999999</v>
      </c>
      <c r="F5417" s="889"/>
      <c r="G5417" s="888">
        <v>20</v>
      </c>
      <c r="H5417" s="887">
        <f t="shared" si="300"/>
        <v>1</v>
      </c>
      <c r="I5417" s="887">
        <v>-7.4399999999999995</v>
      </c>
      <c r="J5417" s="771">
        <f t="shared" si="301"/>
        <v>8.68</v>
      </c>
      <c r="K5417" s="887">
        <v>1.24</v>
      </c>
      <c r="L5417" s="772">
        <f t="shared" si="302"/>
        <v>147.23999999999998</v>
      </c>
    </row>
    <row r="5418" spans="2:12" ht="15.75" x14ac:dyDescent="0.25">
      <c r="B5418" s="893" t="e">
        <v>#N/A</v>
      </c>
      <c r="C5418" s="892" t="s">
        <v>1711</v>
      </c>
      <c r="D5418" s="891">
        <v>43979</v>
      </c>
      <c r="E5418" s="890">
        <v>148.47</v>
      </c>
      <c r="F5418" s="889"/>
      <c r="G5418" s="888">
        <v>20</v>
      </c>
      <c r="H5418" s="887">
        <f t="shared" si="300"/>
        <v>1</v>
      </c>
      <c r="I5418" s="887">
        <v>-7.4399999999999995</v>
      </c>
      <c r="J5418" s="771">
        <f t="shared" si="301"/>
        <v>8.68</v>
      </c>
      <c r="K5418" s="887">
        <v>1.24</v>
      </c>
      <c r="L5418" s="772">
        <f t="shared" si="302"/>
        <v>147.22999999999999</v>
      </c>
    </row>
    <row r="5419" spans="2:12" ht="15.75" x14ac:dyDescent="0.25">
      <c r="B5419" s="893" t="e">
        <v>#N/A</v>
      </c>
      <c r="C5419" s="892" t="s">
        <v>1712</v>
      </c>
      <c r="D5419" s="891">
        <v>44092</v>
      </c>
      <c r="E5419" s="890">
        <v>107.35</v>
      </c>
      <c r="F5419" s="889"/>
      <c r="G5419" s="888">
        <v>20</v>
      </c>
      <c r="H5419" s="887">
        <f t="shared" si="300"/>
        <v>1</v>
      </c>
      <c r="I5419" s="887">
        <v>-5.4</v>
      </c>
      <c r="J5419" s="771">
        <f t="shared" si="301"/>
        <v>6.3000000000000007</v>
      </c>
      <c r="K5419" s="887">
        <v>0.9</v>
      </c>
      <c r="L5419" s="772">
        <f t="shared" si="302"/>
        <v>106.44999999999999</v>
      </c>
    </row>
    <row r="5420" spans="2:12" ht="15.75" x14ac:dyDescent="0.25">
      <c r="B5420" s="893" t="e">
        <v>#N/A</v>
      </c>
      <c r="C5420" s="892" t="s">
        <v>1713</v>
      </c>
      <c r="D5420" s="891">
        <v>44074</v>
      </c>
      <c r="E5420" s="890">
        <v>13.15</v>
      </c>
      <c r="F5420" s="889"/>
      <c r="G5420" s="888">
        <v>20</v>
      </c>
      <c r="H5420" s="887">
        <f t="shared" si="300"/>
        <v>1</v>
      </c>
      <c r="I5420" s="887">
        <v>-0.60000000000000009</v>
      </c>
      <c r="J5420" s="771">
        <f t="shared" si="301"/>
        <v>0.70000000000000007</v>
      </c>
      <c r="K5420" s="887">
        <v>0.1</v>
      </c>
      <c r="L5420" s="772">
        <f t="shared" si="302"/>
        <v>13.05</v>
      </c>
    </row>
    <row r="5421" spans="2:12" ht="15.75" x14ac:dyDescent="0.25">
      <c r="B5421" s="893" t="e">
        <v>#N/A</v>
      </c>
      <c r="C5421" s="892" t="s">
        <v>1714</v>
      </c>
      <c r="D5421" s="891">
        <v>44120</v>
      </c>
      <c r="E5421" s="890">
        <v>7.39</v>
      </c>
      <c r="F5421" s="889"/>
      <c r="G5421" s="888">
        <v>20</v>
      </c>
      <c r="H5421" s="887">
        <f t="shared" si="300"/>
        <v>1</v>
      </c>
      <c r="I5421" s="887">
        <v>-0.36</v>
      </c>
      <c r="J5421" s="771">
        <f t="shared" si="301"/>
        <v>0.42</v>
      </c>
      <c r="K5421" s="887">
        <v>0.06</v>
      </c>
      <c r="L5421" s="772">
        <f t="shared" si="302"/>
        <v>7.33</v>
      </c>
    </row>
    <row r="5422" spans="2:12" ht="15.75" x14ac:dyDescent="0.25">
      <c r="B5422" s="893" t="s">
        <v>313</v>
      </c>
      <c r="C5422" s="892" t="s">
        <v>1715</v>
      </c>
      <c r="D5422" s="891">
        <v>43339</v>
      </c>
      <c r="E5422" s="890">
        <v>3061.73</v>
      </c>
      <c r="F5422" s="889"/>
      <c r="G5422" s="888">
        <v>20</v>
      </c>
      <c r="H5422" s="887">
        <f t="shared" si="300"/>
        <v>3</v>
      </c>
      <c r="I5422" s="887">
        <v>-153.12</v>
      </c>
      <c r="J5422" s="771">
        <f t="shared" si="301"/>
        <v>484.88</v>
      </c>
      <c r="K5422" s="887">
        <v>331.76</v>
      </c>
      <c r="L5422" s="772">
        <f t="shared" si="302"/>
        <v>2729.9700000000003</v>
      </c>
    </row>
    <row r="5423" spans="2:12" ht="15.75" x14ac:dyDescent="0.25">
      <c r="B5423" s="893" t="s">
        <v>313</v>
      </c>
      <c r="C5423" s="892" t="s">
        <v>1716</v>
      </c>
      <c r="D5423" s="891">
        <v>43437</v>
      </c>
      <c r="E5423" s="890">
        <v>2673.28</v>
      </c>
      <c r="F5423" s="889"/>
      <c r="G5423" s="888">
        <v>20</v>
      </c>
      <c r="H5423" s="887">
        <f t="shared" si="300"/>
        <v>3</v>
      </c>
      <c r="I5423" s="887">
        <v>-134.4</v>
      </c>
      <c r="J5423" s="771">
        <f t="shared" si="301"/>
        <v>399.5</v>
      </c>
      <c r="K5423" s="887">
        <v>265.10000000000002</v>
      </c>
      <c r="L5423" s="772">
        <f t="shared" si="302"/>
        <v>2408.1800000000003</v>
      </c>
    </row>
    <row r="5424" spans="2:12" ht="15.75" x14ac:dyDescent="0.25">
      <c r="B5424" s="893" t="s">
        <v>313</v>
      </c>
      <c r="C5424" s="892" t="s">
        <v>1717</v>
      </c>
      <c r="D5424" s="891">
        <v>43487</v>
      </c>
      <c r="E5424" s="890">
        <v>691.11</v>
      </c>
      <c r="F5424" s="889"/>
      <c r="G5424" s="888">
        <v>20</v>
      </c>
      <c r="H5424" s="887">
        <f t="shared" si="300"/>
        <v>2</v>
      </c>
      <c r="I5424" s="887">
        <v>-34.56</v>
      </c>
      <c r="J5424" s="771">
        <f t="shared" si="301"/>
        <v>95.039999999999992</v>
      </c>
      <c r="K5424" s="887">
        <v>60.48</v>
      </c>
      <c r="L5424" s="772">
        <f t="shared" si="302"/>
        <v>630.63</v>
      </c>
    </row>
    <row r="5425" spans="2:12" ht="15.75" x14ac:dyDescent="0.25">
      <c r="B5425" s="893" t="s">
        <v>313</v>
      </c>
      <c r="C5425" s="892" t="s">
        <v>1718</v>
      </c>
      <c r="D5425" s="891">
        <v>43509</v>
      </c>
      <c r="E5425" s="890">
        <v>2426.06</v>
      </c>
      <c r="F5425" s="889"/>
      <c r="G5425" s="888">
        <v>20</v>
      </c>
      <c r="H5425" s="887">
        <f t="shared" si="300"/>
        <v>2</v>
      </c>
      <c r="I5425" s="887">
        <v>-121.32</v>
      </c>
      <c r="J5425" s="771">
        <f t="shared" si="301"/>
        <v>333.63</v>
      </c>
      <c r="K5425" s="887">
        <v>212.31</v>
      </c>
      <c r="L5425" s="772">
        <f t="shared" si="302"/>
        <v>2213.75</v>
      </c>
    </row>
    <row r="5426" spans="2:12" ht="15.75" x14ac:dyDescent="0.25">
      <c r="B5426" s="893" t="s">
        <v>313</v>
      </c>
      <c r="C5426" s="892" t="s">
        <v>1719</v>
      </c>
      <c r="D5426" s="891">
        <v>43487</v>
      </c>
      <c r="E5426" s="890">
        <v>750.76</v>
      </c>
      <c r="F5426" s="889"/>
      <c r="G5426" s="888">
        <v>20</v>
      </c>
      <c r="H5426" s="887">
        <f t="shared" si="300"/>
        <v>2</v>
      </c>
      <c r="I5426" s="887">
        <v>-37.56</v>
      </c>
      <c r="J5426" s="771">
        <f t="shared" si="301"/>
        <v>103.29</v>
      </c>
      <c r="K5426" s="887">
        <v>65.73</v>
      </c>
      <c r="L5426" s="772">
        <f t="shared" si="302"/>
        <v>685.03</v>
      </c>
    </row>
    <row r="5427" spans="2:12" ht="15.75" x14ac:dyDescent="0.25">
      <c r="B5427" s="893" t="s">
        <v>313</v>
      </c>
      <c r="C5427" s="892" t="s">
        <v>1720</v>
      </c>
      <c r="D5427" s="891">
        <v>43487</v>
      </c>
      <c r="E5427" s="890">
        <v>784.25</v>
      </c>
      <c r="F5427" s="889"/>
      <c r="G5427" s="888">
        <v>20</v>
      </c>
      <c r="H5427" s="887">
        <f t="shared" si="300"/>
        <v>2</v>
      </c>
      <c r="I5427" s="887">
        <v>-39.24</v>
      </c>
      <c r="J5427" s="771">
        <f t="shared" si="301"/>
        <v>107.91</v>
      </c>
      <c r="K5427" s="887">
        <v>68.67</v>
      </c>
      <c r="L5427" s="772">
        <f t="shared" si="302"/>
        <v>715.58</v>
      </c>
    </row>
    <row r="5428" spans="2:12" ht="15.75" x14ac:dyDescent="0.25">
      <c r="B5428" s="893" t="s">
        <v>313</v>
      </c>
      <c r="C5428" s="892" t="s">
        <v>1721</v>
      </c>
      <c r="D5428" s="891">
        <v>43487</v>
      </c>
      <c r="E5428" s="890">
        <v>1852.9</v>
      </c>
      <c r="F5428" s="889"/>
      <c r="G5428" s="888">
        <v>20</v>
      </c>
      <c r="H5428" s="887">
        <f t="shared" si="300"/>
        <v>2</v>
      </c>
      <c r="I5428" s="887">
        <v>-92.64</v>
      </c>
      <c r="J5428" s="771">
        <f t="shared" si="301"/>
        <v>254.76</v>
      </c>
      <c r="K5428" s="887">
        <v>162.12</v>
      </c>
      <c r="L5428" s="772">
        <f t="shared" si="302"/>
        <v>1690.7800000000002</v>
      </c>
    </row>
    <row r="5429" spans="2:12" ht="15.75" x14ac:dyDescent="0.25">
      <c r="B5429" s="893" t="s">
        <v>313</v>
      </c>
      <c r="C5429" s="892" t="s">
        <v>1722</v>
      </c>
      <c r="D5429" s="891">
        <v>43487</v>
      </c>
      <c r="E5429" s="890">
        <v>691.11</v>
      </c>
      <c r="F5429" s="889"/>
      <c r="G5429" s="888">
        <v>20</v>
      </c>
      <c r="H5429" s="887">
        <f t="shared" si="300"/>
        <v>2</v>
      </c>
      <c r="I5429" s="887">
        <v>-34.56</v>
      </c>
      <c r="J5429" s="771">
        <f t="shared" si="301"/>
        <v>95.039999999999992</v>
      </c>
      <c r="K5429" s="887">
        <v>60.48</v>
      </c>
      <c r="L5429" s="772">
        <f t="shared" si="302"/>
        <v>630.63</v>
      </c>
    </row>
    <row r="5430" spans="2:12" ht="15.75" x14ac:dyDescent="0.25">
      <c r="B5430" s="893" t="s">
        <v>313</v>
      </c>
      <c r="C5430" s="892" t="s">
        <v>1723</v>
      </c>
      <c r="D5430" s="891">
        <v>43602</v>
      </c>
      <c r="E5430" s="890">
        <v>712.22</v>
      </c>
      <c r="F5430" s="889"/>
      <c r="G5430" s="888">
        <v>20</v>
      </c>
      <c r="H5430" s="887">
        <f t="shared" si="300"/>
        <v>2</v>
      </c>
      <c r="I5430" s="887">
        <v>-35.64</v>
      </c>
      <c r="J5430" s="771">
        <f t="shared" si="301"/>
        <v>89.1</v>
      </c>
      <c r="K5430" s="887">
        <v>53.46</v>
      </c>
      <c r="L5430" s="772">
        <f t="shared" si="302"/>
        <v>658.76</v>
      </c>
    </row>
    <row r="5431" spans="2:12" ht="15.75" x14ac:dyDescent="0.25">
      <c r="B5431" s="893" t="s">
        <v>313</v>
      </c>
      <c r="C5431" s="892" t="s">
        <v>1724</v>
      </c>
      <c r="D5431" s="891">
        <v>43866</v>
      </c>
      <c r="E5431" s="890">
        <v>318.87</v>
      </c>
      <c r="F5431" s="889"/>
      <c r="G5431" s="888">
        <v>20</v>
      </c>
      <c r="H5431" s="887">
        <f t="shared" si="300"/>
        <v>1</v>
      </c>
      <c r="I5431" s="887">
        <v>-15.120000000000001</v>
      </c>
      <c r="J5431" s="771">
        <f t="shared" si="301"/>
        <v>45.08</v>
      </c>
      <c r="K5431" s="887">
        <v>29.96</v>
      </c>
      <c r="L5431" s="772">
        <f t="shared" si="302"/>
        <v>288.91000000000003</v>
      </c>
    </row>
    <row r="5432" spans="2:12" ht="15.75" x14ac:dyDescent="0.25">
      <c r="B5432" s="893" t="s">
        <v>313</v>
      </c>
      <c r="C5432" s="892" t="s">
        <v>1725</v>
      </c>
      <c r="D5432" s="891">
        <v>43866</v>
      </c>
      <c r="E5432" s="890">
        <v>980.92</v>
      </c>
      <c r="F5432" s="889"/>
      <c r="G5432" s="888">
        <v>20</v>
      </c>
      <c r="H5432" s="887">
        <f t="shared" si="300"/>
        <v>1</v>
      </c>
      <c r="I5432" s="887">
        <v>-49.08</v>
      </c>
      <c r="J5432" s="771">
        <f t="shared" si="301"/>
        <v>89.97999999999999</v>
      </c>
      <c r="K5432" s="887">
        <v>40.9</v>
      </c>
      <c r="L5432" s="772">
        <f t="shared" si="302"/>
        <v>940.02</v>
      </c>
    </row>
    <row r="5433" spans="2:12" ht="15.75" x14ac:dyDescent="0.25">
      <c r="B5433" s="893" t="s">
        <v>313</v>
      </c>
      <c r="C5433" s="892" t="s">
        <v>1725</v>
      </c>
      <c r="D5433" s="891">
        <v>43866</v>
      </c>
      <c r="E5433" s="890">
        <v>403.18</v>
      </c>
      <c r="F5433" s="889"/>
      <c r="G5433" s="888">
        <v>20</v>
      </c>
      <c r="H5433" s="887">
        <f t="shared" si="300"/>
        <v>1</v>
      </c>
      <c r="I5433" s="887">
        <v>-19.32</v>
      </c>
      <c r="J5433" s="771">
        <f t="shared" si="301"/>
        <v>52.78</v>
      </c>
      <c r="K5433" s="887">
        <v>33.46</v>
      </c>
      <c r="L5433" s="772">
        <f t="shared" si="302"/>
        <v>369.72</v>
      </c>
    </row>
    <row r="5434" spans="2:12" ht="15.75" x14ac:dyDescent="0.25">
      <c r="B5434" s="893" t="s">
        <v>313</v>
      </c>
      <c r="C5434" s="892" t="s">
        <v>1726</v>
      </c>
      <c r="D5434" s="891">
        <v>43866</v>
      </c>
      <c r="E5434" s="890">
        <v>294.57</v>
      </c>
      <c r="F5434" s="889"/>
      <c r="G5434" s="888">
        <v>20</v>
      </c>
      <c r="H5434" s="887">
        <f t="shared" si="300"/>
        <v>1</v>
      </c>
      <c r="I5434" s="887">
        <v>-14.04</v>
      </c>
      <c r="J5434" s="771">
        <f t="shared" si="301"/>
        <v>40.5</v>
      </c>
      <c r="K5434" s="887">
        <v>26.46</v>
      </c>
      <c r="L5434" s="772">
        <f t="shared" si="302"/>
        <v>268.11</v>
      </c>
    </row>
    <row r="5435" spans="2:12" ht="15.75" x14ac:dyDescent="0.25">
      <c r="B5435" s="893" t="s">
        <v>313</v>
      </c>
      <c r="C5435" s="892" t="s">
        <v>1727</v>
      </c>
      <c r="D5435" s="891">
        <v>43866</v>
      </c>
      <c r="E5435" s="890">
        <v>294.61</v>
      </c>
      <c r="F5435" s="889"/>
      <c r="G5435" s="888">
        <v>20</v>
      </c>
      <c r="H5435" s="887">
        <f t="shared" si="300"/>
        <v>1</v>
      </c>
      <c r="I5435" s="887">
        <v>-14.04</v>
      </c>
      <c r="J5435" s="771">
        <f t="shared" si="301"/>
        <v>40.51</v>
      </c>
      <c r="K5435" s="887">
        <v>26.47</v>
      </c>
      <c r="L5435" s="772">
        <f t="shared" si="302"/>
        <v>268.14</v>
      </c>
    </row>
    <row r="5436" spans="2:12" ht="15.75" x14ac:dyDescent="0.25">
      <c r="B5436" s="893" t="s">
        <v>313</v>
      </c>
      <c r="C5436" s="892" t="s">
        <v>1728</v>
      </c>
      <c r="D5436" s="891">
        <v>43913</v>
      </c>
      <c r="E5436" s="890">
        <v>981.47</v>
      </c>
      <c r="F5436" s="889"/>
      <c r="G5436" s="888">
        <v>20</v>
      </c>
      <c r="H5436" s="887">
        <f t="shared" si="300"/>
        <v>1</v>
      </c>
      <c r="I5436" s="887">
        <v>-49.08</v>
      </c>
      <c r="J5436" s="771">
        <f t="shared" si="301"/>
        <v>85.89</v>
      </c>
      <c r="K5436" s="887">
        <v>36.81</v>
      </c>
      <c r="L5436" s="772">
        <f t="shared" si="302"/>
        <v>944.66000000000008</v>
      </c>
    </row>
    <row r="5437" spans="2:12" ht="15.75" x14ac:dyDescent="0.25">
      <c r="B5437" s="893" t="e">
        <v>#N/A</v>
      </c>
      <c r="C5437" s="892" t="s">
        <v>1715</v>
      </c>
      <c r="D5437" s="891">
        <v>43339</v>
      </c>
      <c r="E5437" s="890">
        <v>121.91</v>
      </c>
      <c r="F5437" s="889"/>
      <c r="G5437" s="888">
        <v>20</v>
      </c>
      <c r="H5437" s="887">
        <f t="shared" si="300"/>
        <v>3</v>
      </c>
      <c r="I5437" s="887">
        <v>-6.12</v>
      </c>
      <c r="J5437" s="771">
        <f t="shared" si="301"/>
        <v>19.38</v>
      </c>
      <c r="K5437" s="887">
        <v>13.26</v>
      </c>
      <c r="L5437" s="772">
        <f t="shared" si="302"/>
        <v>108.64999999999999</v>
      </c>
    </row>
    <row r="5438" spans="2:12" ht="15.75" x14ac:dyDescent="0.25">
      <c r="B5438" s="893" t="e">
        <v>#N/A</v>
      </c>
      <c r="C5438" s="892" t="s">
        <v>1716</v>
      </c>
      <c r="D5438" s="891">
        <v>43437</v>
      </c>
      <c r="E5438" s="890">
        <v>11.75</v>
      </c>
      <c r="F5438" s="889"/>
      <c r="G5438" s="888">
        <v>20</v>
      </c>
      <c r="H5438" s="887">
        <f t="shared" si="300"/>
        <v>3</v>
      </c>
      <c r="I5438" s="887">
        <v>-0.60000000000000009</v>
      </c>
      <c r="J5438" s="771">
        <f t="shared" si="301"/>
        <v>1.85</v>
      </c>
      <c r="K5438" s="887">
        <v>1.25</v>
      </c>
      <c r="L5438" s="772">
        <f t="shared" si="302"/>
        <v>10.5</v>
      </c>
    </row>
    <row r="5439" spans="2:12" ht="15.75" x14ac:dyDescent="0.25">
      <c r="B5439" s="893" t="e">
        <v>#N/A</v>
      </c>
      <c r="C5439" s="892" t="s">
        <v>1717</v>
      </c>
      <c r="D5439" s="891">
        <v>43487</v>
      </c>
      <c r="E5439" s="890">
        <v>8.81</v>
      </c>
      <c r="F5439" s="889"/>
      <c r="G5439" s="888">
        <v>20</v>
      </c>
      <c r="H5439" s="887">
        <f t="shared" si="300"/>
        <v>2</v>
      </c>
      <c r="I5439" s="887">
        <v>-0.48</v>
      </c>
      <c r="J5439" s="771">
        <f t="shared" si="301"/>
        <v>1.3199999999999998</v>
      </c>
      <c r="K5439" s="887">
        <v>0.84</v>
      </c>
      <c r="L5439" s="772">
        <f t="shared" si="302"/>
        <v>7.9700000000000006</v>
      </c>
    </row>
    <row r="5440" spans="2:12" ht="15.75" x14ac:dyDescent="0.25">
      <c r="B5440" s="893" t="e">
        <v>#N/A</v>
      </c>
      <c r="C5440" s="892" t="s">
        <v>1718</v>
      </c>
      <c r="D5440" s="891">
        <v>43509</v>
      </c>
      <c r="E5440" s="890">
        <v>26.05</v>
      </c>
      <c r="F5440" s="889"/>
      <c r="G5440" s="888">
        <v>20</v>
      </c>
      <c r="H5440" s="887">
        <f t="shared" si="300"/>
        <v>2</v>
      </c>
      <c r="I5440" s="887">
        <v>-1.32</v>
      </c>
      <c r="J5440" s="771">
        <f t="shared" si="301"/>
        <v>3.63</v>
      </c>
      <c r="K5440" s="887">
        <v>2.31</v>
      </c>
      <c r="L5440" s="772">
        <f t="shared" si="302"/>
        <v>23.740000000000002</v>
      </c>
    </row>
    <row r="5441" spans="2:12" ht="15.75" x14ac:dyDescent="0.25">
      <c r="B5441" s="893" t="e">
        <v>#N/A</v>
      </c>
      <c r="C5441" s="892" t="s">
        <v>1719</v>
      </c>
      <c r="D5441" s="891">
        <v>43487</v>
      </c>
      <c r="E5441" s="890">
        <v>10.37</v>
      </c>
      <c r="F5441" s="889"/>
      <c r="G5441" s="888">
        <v>20</v>
      </c>
      <c r="H5441" s="887">
        <f t="shared" si="300"/>
        <v>2</v>
      </c>
      <c r="I5441" s="887">
        <v>-0.48</v>
      </c>
      <c r="J5441" s="771">
        <f t="shared" si="301"/>
        <v>1.3199999999999998</v>
      </c>
      <c r="K5441" s="887">
        <v>0.84</v>
      </c>
      <c r="L5441" s="772">
        <f t="shared" si="302"/>
        <v>9.5299999999999994</v>
      </c>
    </row>
    <row r="5442" spans="2:12" ht="15.75" x14ac:dyDescent="0.25">
      <c r="B5442" s="893" t="e">
        <v>#N/A</v>
      </c>
      <c r="C5442" s="892" t="s">
        <v>1720</v>
      </c>
      <c r="D5442" s="891">
        <v>43487</v>
      </c>
      <c r="E5442" s="890">
        <v>11.36</v>
      </c>
      <c r="F5442" s="889"/>
      <c r="G5442" s="888">
        <v>20</v>
      </c>
      <c r="H5442" s="887">
        <f t="shared" si="300"/>
        <v>2</v>
      </c>
      <c r="I5442" s="887">
        <v>-0.60000000000000009</v>
      </c>
      <c r="J5442" s="771">
        <f t="shared" si="301"/>
        <v>1.6500000000000001</v>
      </c>
      <c r="K5442" s="887">
        <v>1.05</v>
      </c>
      <c r="L5442" s="772">
        <f t="shared" si="302"/>
        <v>10.309999999999999</v>
      </c>
    </row>
    <row r="5443" spans="2:12" ht="15.75" x14ac:dyDescent="0.25">
      <c r="B5443" s="893" t="e">
        <v>#N/A</v>
      </c>
      <c r="C5443" s="892" t="s">
        <v>1721</v>
      </c>
      <c r="D5443" s="891">
        <v>43487</v>
      </c>
      <c r="E5443" s="890">
        <v>20.07</v>
      </c>
      <c r="F5443" s="889"/>
      <c r="G5443" s="888">
        <v>20</v>
      </c>
      <c r="H5443" s="887">
        <f t="shared" si="300"/>
        <v>2</v>
      </c>
      <c r="I5443" s="887">
        <v>-0.96</v>
      </c>
      <c r="J5443" s="771">
        <f t="shared" si="301"/>
        <v>2.6399999999999997</v>
      </c>
      <c r="K5443" s="887">
        <v>1.68</v>
      </c>
      <c r="L5443" s="772">
        <f t="shared" si="302"/>
        <v>18.39</v>
      </c>
    </row>
    <row r="5444" spans="2:12" ht="15.75" x14ac:dyDescent="0.25">
      <c r="B5444" s="893" t="e">
        <v>#N/A</v>
      </c>
      <c r="C5444" s="892" t="s">
        <v>1722</v>
      </c>
      <c r="D5444" s="891">
        <v>43487</v>
      </c>
      <c r="E5444" s="890">
        <v>8.81</v>
      </c>
      <c r="F5444" s="889"/>
      <c r="G5444" s="888">
        <v>20</v>
      </c>
      <c r="H5444" s="887">
        <f t="shared" si="300"/>
        <v>2</v>
      </c>
      <c r="I5444" s="887">
        <v>-0.48</v>
      </c>
      <c r="J5444" s="771">
        <f t="shared" si="301"/>
        <v>1.3199999999999998</v>
      </c>
      <c r="K5444" s="887">
        <v>0.84</v>
      </c>
      <c r="L5444" s="772">
        <f t="shared" si="302"/>
        <v>7.9700000000000006</v>
      </c>
    </row>
    <row r="5445" spans="2:12" ht="15.75" x14ac:dyDescent="0.25">
      <c r="B5445" s="893" t="e">
        <v>#N/A</v>
      </c>
      <c r="C5445" s="892" t="s">
        <v>1716</v>
      </c>
      <c r="D5445" s="891">
        <v>43437</v>
      </c>
      <c r="E5445" s="890">
        <v>44.01</v>
      </c>
      <c r="F5445" s="889"/>
      <c r="G5445" s="888">
        <v>20</v>
      </c>
      <c r="H5445" s="887">
        <f t="shared" si="300"/>
        <v>3</v>
      </c>
      <c r="I5445" s="887">
        <v>-2.16</v>
      </c>
      <c r="J5445" s="771">
        <f t="shared" si="301"/>
        <v>5.76</v>
      </c>
      <c r="K5445" s="887">
        <v>3.6</v>
      </c>
      <c r="L5445" s="772">
        <f t="shared" si="302"/>
        <v>40.409999999999997</v>
      </c>
    </row>
    <row r="5446" spans="2:12" ht="15.75" x14ac:dyDescent="0.25">
      <c r="B5446" s="893" t="e">
        <v>#N/A</v>
      </c>
      <c r="C5446" s="892" t="s">
        <v>1723</v>
      </c>
      <c r="D5446" s="891">
        <v>43602</v>
      </c>
      <c r="E5446" s="890">
        <v>16.66</v>
      </c>
      <c r="F5446" s="889"/>
      <c r="G5446" s="888">
        <v>20</v>
      </c>
      <c r="H5446" s="887">
        <f t="shared" si="300"/>
        <v>2</v>
      </c>
      <c r="I5446" s="887">
        <v>-0.84000000000000008</v>
      </c>
      <c r="J5446" s="771">
        <f t="shared" si="301"/>
        <v>2.1</v>
      </c>
      <c r="K5446" s="887">
        <v>1.26</v>
      </c>
      <c r="L5446" s="772">
        <f t="shared" si="302"/>
        <v>15.4</v>
      </c>
    </row>
    <row r="5447" spans="2:12" ht="15.75" x14ac:dyDescent="0.25">
      <c r="B5447" s="893" t="e">
        <v>#N/A</v>
      </c>
      <c r="C5447" s="892" t="s">
        <v>1724</v>
      </c>
      <c r="D5447" s="891">
        <v>43866</v>
      </c>
      <c r="E5447" s="890">
        <v>4.93</v>
      </c>
      <c r="F5447" s="889"/>
      <c r="G5447" s="888">
        <v>20</v>
      </c>
      <c r="H5447" s="887">
        <f t="shared" si="300"/>
        <v>1</v>
      </c>
      <c r="I5447" s="887">
        <v>-0.24</v>
      </c>
      <c r="J5447" s="771">
        <f t="shared" si="301"/>
        <v>0.44</v>
      </c>
      <c r="K5447" s="887">
        <v>0.2</v>
      </c>
      <c r="L5447" s="772">
        <f t="shared" si="302"/>
        <v>4.7299999999999995</v>
      </c>
    </row>
    <row r="5448" spans="2:12" ht="15.75" x14ac:dyDescent="0.25">
      <c r="B5448" s="893" t="e">
        <v>#N/A</v>
      </c>
      <c r="C5448" s="892" t="s">
        <v>1725</v>
      </c>
      <c r="D5448" s="891">
        <v>43866</v>
      </c>
      <c r="E5448" s="890">
        <v>7.55</v>
      </c>
      <c r="F5448" s="889"/>
      <c r="G5448" s="888">
        <v>20</v>
      </c>
      <c r="H5448" s="887">
        <f t="shared" ref="H5448:H5511" si="303">IF(E5448&lt;&gt;"",IF((TestEOY-D5448)/365&gt;G5448,G5448,ROUNDUP(((TestEOY-D5448)/365),0)),"")</f>
        <v>1</v>
      </c>
      <c r="I5448" s="887">
        <v>-0.36</v>
      </c>
      <c r="J5448" s="771">
        <f t="shared" ref="J5448:J5511" si="304">K5448-I5448</f>
        <v>0.65999999999999992</v>
      </c>
      <c r="K5448" s="887">
        <v>0.3</v>
      </c>
      <c r="L5448" s="772">
        <f t="shared" ref="L5448:L5511" si="305">IFERROR(IF(K5448&gt;E5448,0,(+E5448-K5448))-F5448,"")</f>
        <v>7.25</v>
      </c>
    </row>
    <row r="5449" spans="2:12" ht="15.75" x14ac:dyDescent="0.25">
      <c r="B5449" s="893" t="e">
        <v>#N/A</v>
      </c>
      <c r="C5449" s="892" t="s">
        <v>1725</v>
      </c>
      <c r="D5449" s="891">
        <v>43866</v>
      </c>
      <c r="E5449" s="890">
        <v>7.55</v>
      </c>
      <c r="F5449" s="889"/>
      <c r="G5449" s="888">
        <v>20</v>
      </c>
      <c r="H5449" s="887">
        <f t="shared" si="303"/>
        <v>1</v>
      </c>
      <c r="I5449" s="887">
        <v>-0.36</v>
      </c>
      <c r="J5449" s="771">
        <f t="shared" si="304"/>
        <v>0.65999999999999992</v>
      </c>
      <c r="K5449" s="887">
        <v>0.3</v>
      </c>
      <c r="L5449" s="772">
        <f t="shared" si="305"/>
        <v>7.25</v>
      </c>
    </row>
    <row r="5450" spans="2:12" ht="15.75" x14ac:dyDescent="0.25">
      <c r="B5450" s="893" t="e">
        <v>#N/A</v>
      </c>
      <c r="C5450" s="892" t="s">
        <v>1727</v>
      </c>
      <c r="D5450" s="891">
        <v>43866</v>
      </c>
      <c r="E5450" s="890">
        <v>4.1500000000000004</v>
      </c>
      <c r="F5450" s="889"/>
      <c r="G5450" s="888">
        <v>20</v>
      </c>
      <c r="H5450" s="887">
        <f t="shared" si="303"/>
        <v>1</v>
      </c>
      <c r="I5450" s="887">
        <v>-0.24</v>
      </c>
      <c r="J5450" s="771">
        <f t="shared" si="304"/>
        <v>0.44</v>
      </c>
      <c r="K5450" s="887">
        <v>0.2</v>
      </c>
      <c r="L5450" s="772">
        <f t="shared" si="305"/>
        <v>3.95</v>
      </c>
    </row>
    <row r="5451" spans="2:12" ht="15.75" x14ac:dyDescent="0.25">
      <c r="B5451" s="893" t="e">
        <v>#N/A</v>
      </c>
      <c r="C5451" s="892" t="s">
        <v>1726</v>
      </c>
      <c r="D5451" s="891">
        <v>43866</v>
      </c>
      <c r="E5451" s="890">
        <v>4.1500000000000004</v>
      </c>
      <c r="F5451" s="889"/>
      <c r="G5451" s="888">
        <v>20</v>
      </c>
      <c r="H5451" s="887">
        <f t="shared" si="303"/>
        <v>1</v>
      </c>
      <c r="I5451" s="887">
        <v>-0.24</v>
      </c>
      <c r="J5451" s="771">
        <f t="shared" si="304"/>
        <v>0.44</v>
      </c>
      <c r="K5451" s="887">
        <v>0.2</v>
      </c>
      <c r="L5451" s="772">
        <f t="shared" si="305"/>
        <v>3.95</v>
      </c>
    </row>
    <row r="5452" spans="2:12" ht="15.75" x14ac:dyDescent="0.25">
      <c r="B5452" s="893" t="e">
        <v>#N/A</v>
      </c>
      <c r="C5452" s="892" t="s">
        <v>1728</v>
      </c>
      <c r="D5452" s="891">
        <v>43913</v>
      </c>
      <c r="E5452" s="890">
        <v>6.18</v>
      </c>
      <c r="F5452" s="889"/>
      <c r="G5452" s="888">
        <v>20</v>
      </c>
      <c r="H5452" s="887">
        <f t="shared" si="303"/>
        <v>1</v>
      </c>
      <c r="I5452" s="887">
        <v>-0.36</v>
      </c>
      <c r="J5452" s="771">
        <f t="shared" si="304"/>
        <v>0.63</v>
      </c>
      <c r="K5452" s="887">
        <v>0.27</v>
      </c>
      <c r="L5452" s="772">
        <f t="shared" si="305"/>
        <v>5.91</v>
      </c>
    </row>
    <row r="5453" spans="2:12" ht="15.75" x14ac:dyDescent="0.25">
      <c r="B5453" s="893" t="e">
        <v>#N/A</v>
      </c>
      <c r="C5453" s="892" t="s">
        <v>1729</v>
      </c>
      <c r="D5453" s="891">
        <v>43196</v>
      </c>
      <c r="E5453" s="890">
        <v>23.9</v>
      </c>
      <c r="F5453" s="889"/>
      <c r="G5453" s="888">
        <v>40</v>
      </c>
      <c r="H5453" s="887">
        <f t="shared" si="303"/>
        <v>3</v>
      </c>
      <c r="I5453" s="887">
        <v>-0.60000000000000009</v>
      </c>
      <c r="J5453" s="771">
        <f t="shared" si="304"/>
        <v>2.2000000000000002</v>
      </c>
      <c r="K5453" s="887">
        <v>1.6</v>
      </c>
      <c r="L5453" s="772">
        <f t="shared" si="305"/>
        <v>22.299999999999997</v>
      </c>
    </row>
    <row r="5454" spans="2:12" ht="15.75" x14ac:dyDescent="0.25">
      <c r="B5454" s="893" t="e">
        <v>#N/A</v>
      </c>
      <c r="C5454" s="892" t="s">
        <v>1730</v>
      </c>
      <c r="D5454" s="891">
        <v>43196</v>
      </c>
      <c r="E5454" s="890">
        <v>371.75</v>
      </c>
      <c r="F5454" s="889"/>
      <c r="G5454" s="888">
        <v>40</v>
      </c>
      <c r="H5454" s="887">
        <f t="shared" si="303"/>
        <v>3</v>
      </c>
      <c r="I5454" s="887">
        <v>-9.24</v>
      </c>
      <c r="J5454" s="771">
        <f t="shared" si="304"/>
        <v>33.880000000000003</v>
      </c>
      <c r="K5454" s="887">
        <v>24.64</v>
      </c>
      <c r="L5454" s="772">
        <f t="shared" si="305"/>
        <v>347.11</v>
      </c>
    </row>
    <row r="5455" spans="2:12" ht="15.75" x14ac:dyDescent="0.25">
      <c r="B5455" s="893" t="e">
        <v>#N/A</v>
      </c>
      <c r="C5455" s="892" t="s">
        <v>1731</v>
      </c>
      <c r="D5455" s="891">
        <v>43378</v>
      </c>
      <c r="E5455" s="890">
        <v>599.41999999999996</v>
      </c>
      <c r="F5455" s="889"/>
      <c r="G5455" s="888">
        <v>40</v>
      </c>
      <c r="H5455" s="887">
        <f t="shared" si="303"/>
        <v>3</v>
      </c>
      <c r="I5455" s="887">
        <v>-15</v>
      </c>
      <c r="J5455" s="771">
        <f t="shared" si="304"/>
        <v>46.25</v>
      </c>
      <c r="K5455" s="887">
        <v>31.25</v>
      </c>
      <c r="L5455" s="772">
        <f t="shared" si="305"/>
        <v>568.16999999999996</v>
      </c>
    </row>
    <row r="5456" spans="2:12" ht="15.75" x14ac:dyDescent="0.25">
      <c r="B5456" s="893" t="e">
        <v>#N/A</v>
      </c>
      <c r="C5456" s="892" t="s">
        <v>1732</v>
      </c>
      <c r="D5456" s="891">
        <v>43434</v>
      </c>
      <c r="E5456" s="890">
        <v>79.349999999999994</v>
      </c>
      <c r="F5456" s="889"/>
      <c r="G5456" s="888">
        <v>40</v>
      </c>
      <c r="H5456" s="887">
        <f t="shared" si="303"/>
        <v>3</v>
      </c>
      <c r="I5456" s="887">
        <v>-2.04</v>
      </c>
      <c r="J5456" s="771">
        <f t="shared" si="304"/>
        <v>6.29</v>
      </c>
      <c r="K5456" s="887">
        <v>4.25</v>
      </c>
      <c r="L5456" s="772">
        <f t="shared" si="305"/>
        <v>75.099999999999994</v>
      </c>
    </row>
    <row r="5457" spans="2:12" ht="15.75" x14ac:dyDescent="0.25">
      <c r="B5457" s="893" t="e">
        <v>#N/A</v>
      </c>
      <c r="C5457" s="892" t="s">
        <v>1731</v>
      </c>
      <c r="D5457" s="891">
        <v>43378</v>
      </c>
      <c r="E5457" s="890">
        <v>-2.75</v>
      </c>
      <c r="F5457" s="889"/>
      <c r="G5457" s="888">
        <v>40</v>
      </c>
      <c r="H5457" s="887">
        <f t="shared" si="303"/>
        <v>3</v>
      </c>
      <c r="I5457" s="887">
        <v>0.12</v>
      </c>
      <c r="J5457" s="771">
        <f t="shared" si="304"/>
        <v>-0.27</v>
      </c>
      <c r="K5457" s="887">
        <v>-0.15</v>
      </c>
      <c r="L5457" s="772">
        <f t="shared" si="305"/>
        <v>0</v>
      </c>
    </row>
    <row r="5458" spans="2:12" ht="15.75" x14ac:dyDescent="0.25">
      <c r="B5458" s="893" t="e">
        <v>#N/A</v>
      </c>
      <c r="C5458" s="892" t="s">
        <v>1733</v>
      </c>
      <c r="D5458" s="891">
        <v>44144</v>
      </c>
      <c r="E5458" s="890">
        <v>96.69</v>
      </c>
      <c r="F5458" s="889"/>
      <c r="G5458" s="888">
        <v>40</v>
      </c>
      <c r="H5458" s="887">
        <f t="shared" si="303"/>
        <v>1</v>
      </c>
      <c r="I5458" s="887">
        <v>-2.4000000000000004</v>
      </c>
      <c r="J5458" s="771">
        <f t="shared" si="304"/>
        <v>2.8000000000000003</v>
      </c>
      <c r="K5458" s="887">
        <v>0.4</v>
      </c>
      <c r="L5458" s="772">
        <f t="shared" si="305"/>
        <v>96.289999999999992</v>
      </c>
    </row>
    <row r="5459" spans="2:12" ht="15.75" x14ac:dyDescent="0.25">
      <c r="B5459" s="893" t="s">
        <v>313</v>
      </c>
      <c r="C5459" s="892" t="s">
        <v>1730</v>
      </c>
      <c r="D5459" s="891">
        <v>43196</v>
      </c>
      <c r="E5459" s="890">
        <v>22831.88</v>
      </c>
      <c r="F5459" s="889"/>
      <c r="G5459" s="888">
        <v>35</v>
      </c>
      <c r="H5459" s="887">
        <f t="shared" si="303"/>
        <v>3</v>
      </c>
      <c r="I5459" s="887">
        <v>-652.56000000000006</v>
      </c>
      <c r="J5459" s="771">
        <f t="shared" si="304"/>
        <v>2385.91</v>
      </c>
      <c r="K5459" s="887">
        <v>1733.35</v>
      </c>
      <c r="L5459" s="772">
        <f t="shared" si="305"/>
        <v>21098.530000000002</v>
      </c>
    </row>
    <row r="5460" spans="2:12" ht="15.75" x14ac:dyDescent="0.25">
      <c r="B5460" s="893" t="s">
        <v>313</v>
      </c>
      <c r="C5460" s="892" t="s">
        <v>1729</v>
      </c>
      <c r="D5460" s="891">
        <v>43196</v>
      </c>
      <c r="E5460" s="890">
        <v>1644.41</v>
      </c>
      <c r="F5460" s="889"/>
      <c r="G5460" s="888">
        <v>35</v>
      </c>
      <c r="H5460" s="887">
        <f t="shared" si="303"/>
        <v>3</v>
      </c>
      <c r="I5460" s="887">
        <v>-47.04</v>
      </c>
      <c r="J5460" s="771">
        <f t="shared" si="304"/>
        <v>171.62</v>
      </c>
      <c r="K5460" s="887">
        <v>124.58</v>
      </c>
      <c r="L5460" s="772">
        <f t="shared" si="305"/>
        <v>1519.8300000000002</v>
      </c>
    </row>
    <row r="5461" spans="2:12" ht="15.75" x14ac:dyDescent="0.25">
      <c r="B5461" s="893" t="s">
        <v>313</v>
      </c>
      <c r="C5461" s="892" t="s">
        <v>1731</v>
      </c>
      <c r="D5461" s="891">
        <v>43378</v>
      </c>
      <c r="E5461" s="890">
        <v>25992</v>
      </c>
      <c r="F5461" s="889"/>
      <c r="G5461" s="888">
        <v>40</v>
      </c>
      <c r="H5461" s="887">
        <f t="shared" si="303"/>
        <v>3</v>
      </c>
      <c r="I5461" s="887">
        <v>-649.56000000000006</v>
      </c>
      <c r="J5461" s="771">
        <f t="shared" si="304"/>
        <v>2010.81</v>
      </c>
      <c r="K5461" s="887">
        <v>1361.25</v>
      </c>
      <c r="L5461" s="772">
        <f t="shared" si="305"/>
        <v>24630.75</v>
      </c>
    </row>
    <row r="5462" spans="2:12" ht="15.75" x14ac:dyDescent="0.25">
      <c r="B5462" s="893" t="s">
        <v>313</v>
      </c>
      <c r="C5462" s="892" t="s">
        <v>1732</v>
      </c>
      <c r="D5462" s="891">
        <v>43434</v>
      </c>
      <c r="E5462" s="890">
        <v>2119.08</v>
      </c>
      <c r="F5462" s="889"/>
      <c r="G5462" s="888">
        <v>40</v>
      </c>
      <c r="H5462" s="887">
        <f t="shared" si="303"/>
        <v>3</v>
      </c>
      <c r="I5462" s="887">
        <v>-52.92</v>
      </c>
      <c r="J5462" s="771">
        <f t="shared" si="304"/>
        <v>163.17000000000002</v>
      </c>
      <c r="K5462" s="887">
        <v>110.25</v>
      </c>
      <c r="L5462" s="772">
        <f t="shared" si="305"/>
        <v>2008.83</v>
      </c>
    </row>
    <row r="5463" spans="2:12" ht="15.75" x14ac:dyDescent="0.25">
      <c r="B5463" s="893" t="s">
        <v>313</v>
      </c>
      <c r="C5463" s="892" t="s">
        <v>1004</v>
      </c>
      <c r="D5463" s="891">
        <v>43811</v>
      </c>
      <c r="E5463" s="890">
        <v>59834.31</v>
      </c>
      <c r="F5463" s="889"/>
      <c r="G5463" s="888">
        <v>40</v>
      </c>
      <c r="H5463" s="887">
        <f t="shared" si="303"/>
        <v>2</v>
      </c>
      <c r="I5463" s="887">
        <v>-1495.8000000000002</v>
      </c>
      <c r="J5463" s="771">
        <f t="shared" si="304"/>
        <v>3116.2700000000004</v>
      </c>
      <c r="K5463" s="887">
        <v>1620.47</v>
      </c>
      <c r="L5463" s="772">
        <f t="shared" si="305"/>
        <v>58213.84</v>
      </c>
    </row>
    <row r="5464" spans="2:12" ht="15.75" x14ac:dyDescent="0.25">
      <c r="B5464" s="893" t="s">
        <v>313</v>
      </c>
      <c r="C5464" s="892" t="s">
        <v>1005</v>
      </c>
      <c r="D5464" s="891">
        <v>43811</v>
      </c>
      <c r="E5464" s="890">
        <v>48495.16</v>
      </c>
      <c r="F5464" s="889"/>
      <c r="G5464" s="888">
        <v>40</v>
      </c>
      <c r="H5464" s="887">
        <f t="shared" si="303"/>
        <v>2</v>
      </c>
      <c r="I5464" s="887">
        <v>-1214.28</v>
      </c>
      <c r="J5464" s="771">
        <f t="shared" si="304"/>
        <v>2451.84</v>
      </c>
      <c r="K5464" s="887">
        <v>1237.56</v>
      </c>
      <c r="L5464" s="772">
        <f t="shared" si="305"/>
        <v>47257.600000000006</v>
      </c>
    </row>
    <row r="5465" spans="2:12" ht="15.75" x14ac:dyDescent="0.25">
      <c r="B5465" s="893" t="s">
        <v>313</v>
      </c>
      <c r="C5465" s="892" t="s">
        <v>1733</v>
      </c>
      <c r="D5465" s="891">
        <v>44144</v>
      </c>
      <c r="E5465" s="890">
        <v>3884.32</v>
      </c>
      <c r="F5465" s="889"/>
      <c r="G5465" s="888">
        <v>40</v>
      </c>
      <c r="H5465" s="887">
        <f t="shared" si="303"/>
        <v>1</v>
      </c>
      <c r="I5465" s="887">
        <v>-97.08</v>
      </c>
      <c r="J5465" s="771">
        <f t="shared" si="304"/>
        <v>113.25999999999999</v>
      </c>
      <c r="K5465" s="887">
        <v>16.18</v>
      </c>
      <c r="L5465" s="772">
        <f t="shared" si="305"/>
        <v>3868.1400000000003</v>
      </c>
    </row>
    <row r="5466" spans="2:12" ht="15.75" x14ac:dyDescent="0.25">
      <c r="B5466" s="893" t="s">
        <v>313</v>
      </c>
      <c r="C5466" s="892" t="s">
        <v>535</v>
      </c>
      <c r="D5466" s="891">
        <v>39082</v>
      </c>
      <c r="E5466" s="890">
        <v>2238.4499999999998</v>
      </c>
      <c r="F5466" s="889"/>
      <c r="G5466" s="888">
        <v>35</v>
      </c>
      <c r="H5466" s="887">
        <f t="shared" si="303"/>
        <v>15</v>
      </c>
      <c r="I5466" s="887">
        <v>-64.320000000000007</v>
      </c>
      <c r="J5466" s="771">
        <f t="shared" si="304"/>
        <v>968.0100000000001</v>
      </c>
      <c r="K5466" s="887">
        <v>903.69</v>
      </c>
      <c r="L5466" s="772">
        <f t="shared" si="305"/>
        <v>1334.7599999999998</v>
      </c>
    </row>
    <row r="5467" spans="2:12" ht="15.75" x14ac:dyDescent="0.25">
      <c r="B5467" s="893" t="s">
        <v>313</v>
      </c>
      <c r="C5467" s="892" t="s">
        <v>535</v>
      </c>
      <c r="D5467" s="891">
        <v>39082</v>
      </c>
      <c r="E5467" s="890">
        <v>680.47</v>
      </c>
      <c r="F5467" s="889"/>
      <c r="G5467" s="888">
        <v>35</v>
      </c>
      <c r="H5467" s="887">
        <f t="shared" si="303"/>
        <v>15</v>
      </c>
      <c r="I5467" s="887">
        <v>-19.560000000000002</v>
      </c>
      <c r="J5467" s="771">
        <f t="shared" si="304"/>
        <v>293.78000000000003</v>
      </c>
      <c r="K5467" s="887">
        <v>274.22000000000003</v>
      </c>
      <c r="L5467" s="772">
        <f t="shared" si="305"/>
        <v>406.25</v>
      </c>
    </row>
    <row r="5468" spans="2:12" ht="15.75" x14ac:dyDescent="0.25">
      <c r="B5468" s="893" t="s">
        <v>313</v>
      </c>
      <c r="C5468" s="892" t="s">
        <v>535</v>
      </c>
      <c r="D5468" s="891">
        <v>39082</v>
      </c>
      <c r="E5468" s="890">
        <v>135165.20000000001</v>
      </c>
      <c r="F5468" s="889"/>
      <c r="G5468" s="888">
        <v>35</v>
      </c>
      <c r="H5468" s="887">
        <f t="shared" si="303"/>
        <v>15</v>
      </c>
      <c r="I5468" s="887">
        <v>-3884.16</v>
      </c>
      <c r="J5468" s="771">
        <f t="shared" si="304"/>
        <v>58454.16</v>
      </c>
      <c r="K5468" s="887">
        <v>54570</v>
      </c>
      <c r="L5468" s="772">
        <f t="shared" si="305"/>
        <v>80595.200000000012</v>
      </c>
    </row>
    <row r="5469" spans="2:12" ht="15.75" x14ac:dyDescent="0.25">
      <c r="B5469" s="893" t="s">
        <v>313</v>
      </c>
      <c r="C5469" s="892" t="s">
        <v>535</v>
      </c>
      <c r="D5469" s="891">
        <v>39082</v>
      </c>
      <c r="E5469" s="890">
        <v>337</v>
      </c>
      <c r="F5469" s="889"/>
      <c r="G5469" s="888">
        <v>35</v>
      </c>
      <c r="H5469" s="887">
        <f t="shared" si="303"/>
        <v>15</v>
      </c>
      <c r="I5469" s="887">
        <v>-9.7200000000000006</v>
      </c>
      <c r="J5469" s="771">
        <f t="shared" si="304"/>
        <v>146.07</v>
      </c>
      <c r="K5469" s="887">
        <v>136.35</v>
      </c>
      <c r="L5469" s="772">
        <f t="shared" si="305"/>
        <v>200.65</v>
      </c>
    </row>
    <row r="5470" spans="2:12" ht="15.75" x14ac:dyDescent="0.25">
      <c r="B5470" s="893" t="s">
        <v>313</v>
      </c>
      <c r="C5470" s="892" t="s">
        <v>535</v>
      </c>
      <c r="D5470" s="891">
        <v>39082</v>
      </c>
      <c r="E5470" s="890">
        <v>2132.61</v>
      </c>
      <c r="F5470" s="889"/>
      <c r="G5470" s="888">
        <v>35</v>
      </c>
      <c r="H5470" s="887">
        <f t="shared" si="303"/>
        <v>15</v>
      </c>
      <c r="I5470" s="887">
        <v>-61.320000000000007</v>
      </c>
      <c r="J5470" s="771">
        <f t="shared" si="304"/>
        <v>922.62</v>
      </c>
      <c r="K5470" s="887">
        <v>861.3</v>
      </c>
      <c r="L5470" s="772">
        <f t="shared" si="305"/>
        <v>1271.3100000000002</v>
      </c>
    </row>
    <row r="5471" spans="2:12" ht="15.75" x14ac:dyDescent="0.25">
      <c r="B5471" s="893" t="s">
        <v>313</v>
      </c>
      <c r="C5471" s="892" t="s">
        <v>535</v>
      </c>
      <c r="D5471" s="891">
        <v>39447</v>
      </c>
      <c r="E5471" s="890">
        <v>39523.410000000003</v>
      </c>
      <c r="F5471" s="889"/>
      <c r="G5471" s="888">
        <v>35</v>
      </c>
      <c r="H5471" s="887">
        <f t="shared" si="303"/>
        <v>14</v>
      </c>
      <c r="I5471" s="887">
        <v>-1132.32</v>
      </c>
      <c r="J5471" s="771">
        <f t="shared" si="304"/>
        <v>15932.1</v>
      </c>
      <c r="K5471" s="887">
        <v>14799.78</v>
      </c>
      <c r="L5471" s="772">
        <f t="shared" si="305"/>
        <v>24723.630000000005</v>
      </c>
    </row>
    <row r="5472" spans="2:12" ht="15.75" x14ac:dyDescent="0.25">
      <c r="B5472" s="893" t="s">
        <v>313</v>
      </c>
      <c r="C5472" s="892" t="s">
        <v>535</v>
      </c>
      <c r="D5472" s="891">
        <v>39447</v>
      </c>
      <c r="E5472" s="890">
        <v>115.34</v>
      </c>
      <c r="F5472" s="889"/>
      <c r="G5472" s="888">
        <v>35</v>
      </c>
      <c r="H5472" s="887">
        <f t="shared" si="303"/>
        <v>14</v>
      </c>
      <c r="I5472" s="887">
        <v>-3.24</v>
      </c>
      <c r="J5472" s="771">
        <f t="shared" si="304"/>
        <v>46.800000000000004</v>
      </c>
      <c r="K5472" s="887">
        <v>43.56</v>
      </c>
      <c r="L5472" s="772">
        <f t="shared" si="305"/>
        <v>71.78</v>
      </c>
    </row>
    <row r="5473" spans="2:12" ht="15.75" x14ac:dyDescent="0.25">
      <c r="B5473" s="893" t="s">
        <v>313</v>
      </c>
      <c r="C5473" s="892" t="s">
        <v>535</v>
      </c>
      <c r="D5473" s="891">
        <v>39447</v>
      </c>
      <c r="E5473" s="890">
        <v>1971.01</v>
      </c>
      <c r="F5473" s="889"/>
      <c r="G5473" s="888">
        <v>35</v>
      </c>
      <c r="H5473" s="887">
        <f t="shared" si="303"/>
        <v>14</v>
      </c>
      <c r="I5473" s="887">
        <v>-56.400000000000006</v>
      </c>
      <c r="J5473" s="771">
        <f t="shared" si="304"/>
        <v>794.69999999999993</v>
      </c>
      <c r="K5473" s="887">
        <v>738.3</v>
      </c>
      <c r="L5473" s="772">
        <f t="shared" si="305"/>
        <v>1232.71</v>
      </c>
    </row>
    <row r="5474" spans="2:12" ht="15.75" x14ac:dyDescent="0.25">
      <c r="B5474" s="893" t="s">
        <v>313</v>
      </c>
      <c r="C5474" s="892" t="s">
        <v>535</v>
      </c>
      <c r="D5474" s="891">
        <v>39447</v>
      </c>
      <c r="E5474" s="890">
        <v>2486.14</v>
      </c>
      <c r="F5474" s="889"/>
      <c r="G5474" s="888">
        <v>35</v>
      </c>
      <c r="H5474" s="887">
        <f t="shared" si="303"/>
        <v>14</v>
      </c>
      <c r="I5474" s="887">
        <v>-71.400000000000006</v>
      </c>
      <c r="J5474" s="771">
        <f t="shared" si="304"/>
        <v>1003.74</v>
      </c>
      <c r="K5474" s="887">
        <v>932.34</v>
      </c>
      <c r="L5474" s="772">
        <f t="shared" si="305"/>
        <v>1553.7999999999997</v>
      </c>
    </row>
    <row r="5475" spans="2:12" ht="15.75" x14ac:dyDescent="0.25">
      <c r="B5475" s="893" t="s">
        <v>313</v>
      </c>
      <c r="C5475" s="892" t="s">
        <v>535</v>
      </c>
      <c r="D5475" s="891">
        <v>39478</v>
      </c>
      <c r="E5475" s="890">
        <v>133650.35999999999</v>
      </c>
      <c r="F5475" s="889"/>
      <c r="G5475" s="888">
        <v>35</v>
      </c>
      <c r="H5475" s="887">
        <f t="shared" si="303"/>
        <v>13</v>
      </c>
      <c r="I5475" s="887">
        <v>-3839.76</v>
      </c>
      <c r="J5475" s="771">
        <f t="shared" si="304"/>
        <v>53654.28</v>
      </c>
      <c r="K5475" s="887">
        <v>49814.52</v>
      </c>
      <c r="L5475" s="772">
        <f t="shared" si="305"/>
        <v>83835.839999999997</v>
      </c>
    </row>
    <row r="5476" spans="2:12" ht="15.75" x14ac:dyDescent="0.25">
      <c r="B5476" s="893" t="s">
        <v>313</v>
      </c>
      <c r="C5476" s="892" t="s">
        <v>535</v>
      </c>
      <c r="D5476" s="891">
        <v>39478</v>
      </c>
      <c r="E5476" s="890">
        <v>5972.04</v>
      </c>
      <c r="F5476" s="889"/>
      <c r="G5476" s="888">
        <v>35</v>
      </c>
      <c r="H5476" s="887">
        <f t="shared" si="303"/>
        <v>13</v>
      </c>
      <c r="I5476" s="887">
        <v>-171.60000000000002</v>
      </c>
      <c r="J5476" s="771">
        <f t="shared" si="304"/>
        <v>2397.71</v>
      </c>
      <c r="K5476" s="887">
        <v>2226.11</v>
      </c>
      <c r="L5476" s="772">
        <f t="shared" si="305"/>
        <v>3745.93</v>
      </c>
    </row>
    <row r="5477" spans="2:12" ht="15.75" x14ac:dyDescent="0.25">
      <c r="B5477" s="893" t="s">
        <v>313</v>
      </c>
      <c r="C5477" s="892" t="s">
        <v>535</v>
      </c>
      <c r="D5477" s="891">
        <v>39478</v>
      </c>
      <c r="E5477" s="890">
        <v>1362.61</v>
      </c>
      <c r="F5477" s="889"/>
      <c r="G5477" s="888">
        <v>35</v>
      </c>
      <c r="H5477" s="887">
        <f t="shared" si="303"/>
        <v>13</v>
      </c>
      <c r="I5477" s="887">
        <v>-39.120000000000005</v>
      </c>
      <c r="J5477" s="771">
        <f t="shared" si="304"/>
        <v>546.77</v>
      </c>
      <c r="K5477" s="887">
        <v>507.65</v>
      </c>
      <c r="L5477" s="772">
        <f t="shared" si="305"/>
        <v>854.95999999999992</v>
      </c>
    </row>
    <row r="5478" spans="2:12" ht="15.75" x14ac:dyDescent="0.25">
      <c r="B5478" s="893" t="s">
        <v>313</v>
      </c>
      <c r="C5478" s="892" t="s">
        <v>535</v>
      </c>
      <c r="D5478" s="891">
        <v>39478</v>
      </c>
      <c r="E5478" s="890">
        <v>174.27</v>
      </c>
      <c r="F5478" s="889"/>
      <c r="G5478" s="888">
        <v>35</v>
      </c>
      <c r="H5478" s="887">
        <f t="shared" si="303"/>
        <v>13</v>
      </c>
      <c r="I5478" s="887">
        <v>-5.04</v>
      </c>
      <c r="J5478" s="771">
        <f t="shared" si="304"/>
        <v>70.27000000000001</v>
      </c>
      <c r="K5478" s="887">
        <v>65.23</v>
      </c>
      <c r="L5478" s="772">
        <f t="shared" si="305"/>
        <v>109.04</v>
      </c>
    </row>
    <row r="5479" spans="2:12" ht="15.75" x14ac:dyDescent="0.25">
      <c r="B5479" s="893" t="s">
        <v>313</v>
      </c>
      <c r="C5479" s="892" t="s">
        <v>535</v>
      </c>
      <c r="D5479" s="891">
        <v>39478</v>
      </c>
      <c r="E5479" s="890">
        <v>120</v>
      </c>
      <c r="F5479" s="889"/>
      <c r="G5479" s="888">
        <v>35</v>
      </c>
      <c r="H5479" s="887">
        <f t="shared" si="303"/>
        <v>13</v>
      </c>
      <c r="I5479" s="887">
        <v>-3.4799999999999995</v>
      </c>
      <c r="J5479" s="771">
        <f t="shared" si="304"/>
        <v>48.47</v>
      </c>
      <c r="K5479" s="887">
        <v>44.99</v>
      </c>
      <c r="L5479" s="772">
        <f t="shared" si="305"/>
        <v>75.009999999999991</v>
      </c>
    </row>
    <row r="5480" spans="2:12" ht="15.75" x14ac:dyDescent="0.25">
      <c r="B5480" s="893" t="s">
        <v>313</v>
      </c>
      <c r="C5480" s="892" t="s">
        <v>535</v>
      </c>
      <c r="D5480" s="891">
        <v>39844</v>
      </c>
      <c r="E5480" s="890">
        <v>695.66</v>
      </c>
      <c r="F5480" s="889"/>
      <c r="G5480" s="888">
        <v>35</v>
      </c>
      <c r="H5480" s="887">
        <f t="shared" si="303"/>
        <v>12</v>
      </c>
      <c r="I5480" s="887">
        <v>-19.920000000000002</v>
      </c>
      <c r="J5480" s="771">
        <f t="shared" si="304"/>
        <v>259.37</v>
      </c>
      <c r="K5480" s="887">
        <v>239.45</v>
      </c>
      <c r="L5480" s="772">
        <f t="shared" si="305"/>
        <v>456.21</v>
      </c>
    </row>
    <row r="5481" spans="2:12" ht="15.75" x14ac:dyDescent="0.25">
      <c r="B5481" s="893" t="s">
        <v>313</v>
      </c>
      <c r="C5481" s="892" t="s">
        <v>535</v>
      </c>
      <c r="D5481" s="891">
        <v>39844</v>
      </c>
      <c r="E5481" s="890">
        <v>2461.23</v>
      </c>
      <c r="F5481" s="889"/>
      <c r="G5481" s="888">
        <v>35</v>
      </c>
      <c r="H5481" s="887">
        <f t="shared" si="303"/>
        <v>12</v>
      </c>
      <c r="I5481" s="887">
        <v>-70.56</v>
      </c>
      <c r="J5481" s="771">
        <f t="shared" si="304"/>
        <v>916.17000000000007</v>
      </c>
      <c r="K5481" s="887">
        <v>845.61</v>
      </c>
      <c r="L5481" s="772">
        <f t="shared" si="305"/>
        <v>1615.62</v>
      </c>
    </row>
    <row r="5482" spans="2:12" ht="15.75" x14ac:dyDescent="0.25">
      <c r="B5482" s="893" t="s">
        <v>313</v>
      </c>
      <c r="C5482" s="892" t="s">
        <v>535</v>
      </c>
      <c r="D5482" s="891">
        <v>40543</v>
      </c>
      <c r="E5482" s="890">
        <v>82914.17</v>
      </c>
      <c r="F5482" s="889"/>
      <c r="G5482" s="888">
        <v>35</v>
      </c>
      <c r="H5482" s="887">
        <f t="shared" si="303"/>
        <v>11</v>
      </c>
      <c r="I5482" s="887">
        <v>-2380.92</v>
      </c>
      <c r="J5482" s="771">
        <f t="shared" si="304"/>
        <v>26168.230000000003</v>
      </c>
      <c r="K5482" s="887">
        <v>23787.31</v>
      </c>
      <c r="L5482" s="772">
        <f t="shared" si="305"/>
        <v>59126.86</v>
      </c>
    </row>
    <row r="5483" spans="2:12" ht="15.75" x14ac:dyDescent="0.25">
      <c r="B5483" s="893" t="s">
        <v>313</v>
      </c>
      <c r="C5483" s="892" t="s">
        <v>535</v>
      </c>
      <c r="D5483" s="891">
        <v>40694</v>
      </c>
      <c r="E5483" s="890">
        <v>11187.65</v>
      </c>
      <c r="F5483" s="889"/>
      <c r="G5483" s="888">
        <v>35</v>
      </c>
      <c r="H5483" s="887">
        <f t="shared" si="303"/>
        <v>10</v>
      </c>
      <c r="I5483" s="887">
        <v>-321.24</v>
      </c>
      <c r="J5483" s="771">
        <f t="shared" si="304"/>
        <v>3424.17</v>
      </c>
      <c r="K5483" s="887">
        <v>3102.93</v>
      </c>
      <c r="L5483" s="772">
        <f t="shared" si="305"/>
        <v>8084.7199999999993</v>
      </c>
    </row>
    <row r="5484" spans="2:12" ht="15.75" x14ac:dyDescent="0.25">
      <c r="B5484" s="893" t="s">
        <v>313</v>
      </c>
      <c r="C5484" s="892" t="s">
        <v>535</v>
      </c>
      <c r="D5484" s="891">
        <v>40877</v>
      </c>
      <c r="E5484" s="890">
        <v>4016.94</v>
      </c>
      <c r="F5484" s="889"/>
      <c r="G5484" s="888">
        <v>35</v>
      </c>
      <c r="H5484" s="887">
        <f t="shared" si="303"/>
        <v>10</v>
      </c>
      <c r="I5484" s="887">
        <v>-115.32</v>
      </c>
      <c r="J5484" s="771">
        <f t="shared" si="304"/>
        <v>1171.8699999999999</v>
      </c>
      <c r="K5484" s="887">
        <v>1056.55</v>
      </c>
      <c r="L5484" s="772">
        <f t="shared" si="305"/>
        <v>2960.3900000000003</v>
      </c>
    </row>
    <row r="5485" spans="2:12" ht="15.75" x14ac:dyDescent="0.25">
      <c r="B5485" s="893" t="s">
        <v>313</v>
      </c>
      <c r="C5485" s="892" t="s">
        <v>535</v>
      </c>
      <c r="D5485" s="891">
        <v>40908</v>
      </c>
      <c r="E5485" s="890">
        <v>1239.05</v>
      </c>
      <c r="F5485" s="889"/>
      <c r="G5485" s="888">
        <v>35</v>
      </c>
      <c r="H5485" s="887">
        <f t="shared" si="303"/>
        <v>10</v>
      </c>
      <c r="I5485" s="887">
        <v>-35.519999999999996</v>
      </c>
      <c r="J5485" s="771">
        <f t="shared" si="304"/>
        <v>355.09999999999997</v>
      </c>
      <c r="K5485" s="887">
        <v>319.58</v>
      </c>
      <c r="L5485" s="772">
        <f t="shared" si="305"/>
        <v>919.47</v>
      </c>
    </row>
    <row r="5486" spans="2:12" ht="15.75" x14ac:dyDescent="0.25">
      <c r="B5486" s="893" t="s">
        <v>313</v>
      </c>
      <c r="C5486" s="892" t="s">
        <v>535</v>
      </c>
      <c r="D5486" s="891">
        <v>41213</v>
      </c>
      <c r="E5486" s="890">
        <v>8812.4500000000007</v>
      </c>
      <c r="F5486" s="889"/>
      <c r="G5486" s="888">
        <v>35</v>
      </c>
      <c r="H5486" s="887">
        <f t="shared" si="303"/>
        <v>9</v>
      </c>
      <c r="I5486" s="887">
        <v>-252.36</v>
      </c>
      <c r="J5486" s="771">
        <f t="shared" si="304"/>
        <v>2313.3000000000002</v>
      </c>
      <c r="K5486" s="887">
        <v>2060.94</v>
      </c>
      <c r="L5486" s="772">
        <f t="shared" si="305"/>
        <v>6751.51</v>
      </c>
    </row>
    <row r="5487" spans="2:12" ht="15.75" x14ac:dyDescent="0.25">
      <c r="B5487" s="893" t="s">
        <v>313</v>
      </c>
      <c r="C5487" s="892" t="s">
        <v>1734</v>
      </c>
      <c r="D5487" s="891">
        <v>41364</v>
      </c>
      <c r="E5487" s="890">
        <v>4175.55</v>
      </c>
      <c r="F5487" s="889"/>
      <c r="G5487" s="888">
        <v>20</v>
      </c>
      <c r="H5487" s="887">
        <f t="shared" si="303"/>
        <v>8</v>
      </c>
      <c r="I5487" s="887">
        <v>-211.56</v>
      </c>
      <c r="J5487" s="771">
        <f t="shared" si="304"/>
        <v>1796.24</v>
      </c>
      <c r="K5487" s="887">
        <v>1584.68</v>
      </c>
      <c r="L5487" s="772">
        <f t="shared" si="305"/>
        <v>2590.87</v>
      </c>
    </row>
    <row r="5488" spans="2:12" ht="15.75" x14ac:dyDescent="0.25">
      <c r="B5488" s="893" t="s">
        <v>313</v>
      </c>
      <c r="C5488" s="892" t="s">
        <v>1735</v>
      </c>
      <c r="D5488" s="891">
        <v>41364</v>
      </c>
      <c r="E5488" s="890">
        <v>688.96</v>
      </c>
      <c r="F5488" s="889"/>
      <c r="G5488" s="888">
        <v>20</v>
      </c>
      <c r="H5488" s="887">
        <f t="shared" si="303"/>
        <v>8</v>
      </c>
      <c r="I5488" s="887">
        <v>-34.92</v>
      </c>
      <c r="J5488" s="771">
        <f t="shared" si="304"/>
        <v>296.55</v>
      </c>
      <c r="K5488" s="887">
        <v>261.63</v>
      </c>
      <c r="L5488" s="772">
        <f t="shared" si="305"/>
        <v>427.33000000000004</v>
      </c>
    </row>
    <row r="5489" spans="2:12" ht="15.75" x14ac:dyDescent="0.25">
      <c r="B5489" s="893" t="s">
        <v>313</v>
      </c>
      <c r="C5489" s="892" t="s">
        <v>1736</v>
      </c>
      <c r="D5489" s="891">
        <v>41394</v>
      </c>
      <c r="E5489" s="890">
        <v>84991.16</v>
      </c>
      <c r="F5489" s="889"/>
      <c r="G5489" s="888">
        <v>20</v>
      </c>
      <c r="H5489" s="887">
        <f t="shared" si="303"/>
        <v>8</v>
      </c>
      <c r="I5489" s="887">
        <v>-4255.4400000000005</v>
      </c>
      <c r="J5489" s="771">
        <f t="shared" si="304"/>
        <v>36407.5</v>
      </c>
      <c r="K5489" s="887">
        <v>32152.06</v>
      </c>
      <c r="L5489" s="772">
        <f t="shared" si="305"/>
        <v>52839.100000000006</v>
      </c>
    </row>
    <row r="5490" spans="2:12" ht="15.75" x14ac:dyDescent="0.25">
      <c r="B5490" s="893" t="s">
        <v>313</v>
      </c>
      <c r="C5490" s="892" t="s">
        <v>1737</v>
      </c>
      <c r="D5490" s="891">
        <v>41517</v>
      </c>
      <c r="E5490" s="890">
        <v>1755.33</v>
      </c>
      <c r="F5490" s="889"/>
      <c r="G5490" s="888">
        <v>20</v>
      </c>
      <c r="H5490" s="887">
        <f t="shared" si="303"/>
        <v>8</v>
      </c>
      <c r="I5490" s="887">
        <v>-88.2</v>
      </c>
      <c r="J5490" s="771">
        <f t="shared" si="304"/>
        <v>725.57</v>
      </c>
      <c r="K5490" s="887">
        <v>637.37</v>
      </c>
      <c r="L5490" s="772">
        <f t="shared" si="305"/>
        <v>1117.96</v>
      </c>
    </row>
    <row r="5491" spans="2:12" ht="15.75" x14ac:dyDescent="0.25">
      <c r="B5491" s="893" t="s">
        <v>313</v>
      </c>
      <c r="C5491" s="892" t="s">
        <v>1738</v>
      </c>
      <c r="D5491" s="891">
        <v>41547</v>
      </c>
      <c r="E5491" s="890">
        <v>5772.29</v>
      </c>
      <c r="F5491" s="889"/>
      <c r="G5491" s="888">
        <v>20</v>
      </c>
      <c r="H5491" s="887">
        <f t="shared" si="303"/>
        <v>8</v>
      </c>
      <c r="I5491" s="887">
        <v>-289.8</v>
      </c>
      <c r="J5491" s="771">
        <f t="shared" si="304"/>
        <v>2366.4900000000002</v>
      </c>
      <c r="K5491" s="887">
        <v>2076.69</v>
      </c>
      <c r="L5491" s="772">
        <f t="shared" si="305"/>
        <v>3695.6</v>
      </c>
    </row>
    <row r="5492" spans="2:12" ht="15.75" x14ac:dyDescent="0.25">
      <c r="B5492" s="893" t="s">
        <v>313</v>
      </c>
      <c r="C5492" s="892" t="s">
        <v>1739</v>
      </c>
      <c r="D5492" s="891">
        <v>41790</v>
      </c>
      <c r="E5492" s="890">
        <v>7213.09</v>
      </c>
      <c r="F5492" s="889"/>
      <c r="G5492" s="888">
        <v>20</v>
      </c>
      <c r="H5492" s="887">
        <f t="shared" si="303"/>
        <v>7</v>
      </c>
      <c r="I5492" s="887">
        <v>-361.08</v>
      </c>
      <c r="J5492" s="771">
        <f t="shared" si="304"/>
        <v>2668.68</v>
      </c>
      <c r="K5492" s="887">
        <v>2307.6</v>
      </c>
      <c r="L5492" s="772">
        <f t="shared" si="305"/>
        <v>4905.49</v>
      </c>
    </row>
    <row r="5493" spans="2:12" ht="15.75" x14ac:dyDescent="0.25">
      <c r="B5493" s="893" t="s">
        <v>313</v>
      </c>
      <c r="C5493" s="892" t="s">
        <v>1740</v>
      </c>
      <c r="D5493" s="891">
        <v>42338</v>
      </c>
      <c r="E5493" s="890">
        <v>1256</v>
      </c>
      <c r="F5493" s="889"/>
      <c r="G5493" s="888">
        <v>10</v>
      </c>
      <c r="H5493" s="887">
        <f t="shared" si="303"/>
        <v>6</v>
      </c>
      <c r="I5493" s="887">
        <v>-121.44000000000001</v>
      </c>
      <c r="J5493" s="771">
        <f t="shared" si="304"/>
        <v>668.69</v>
      </c>
      <c r="K5493" s="887">
        <v>547.25</v>
      </c>
      <c r="L5493" s="772">
        <f t="shared" si="305"/>
        <v>708.75</v>
      </c>
    </row>
    <row r="5494" spans="2:12" ht="15.75" x14ac:dyDescent="0.25">
      <c r="B5494" s="893" t="s">
        <v>313</v>
      </c>
      <c r="C5494" s="892" t="s">
        <v>1741</v>
      </c>
      <c r="D5494" s="891">
        <v>42551</v>
      </c>
      <c r="E5494" s="890">
        <v>2020.48</v>
      </c>
      <c r="F5494" s="889"/>
      <c r="G5494" s="888">
        <v>20</v>
      </c>
      <c r="H5494" s="887">
        <f t="shared" si="303"/>
        <v>5</v>
      </c>
      <c r="I5494" s="887">
        <v>-101.28</v>
      </c>
      <c r="J5494" s="771">
        <f t="shared" si="304"/>
        <v>552.5</v>
      </c>
      <c r="K5494" s="887">
        <v>451.22</v>
      </c>
      <c r="L5494" s="772">
        <f t="shared" si="305"/>
        <v>1569.26</v>
      </c>
    </row>
    <row r="5495" spans="2:12" ht="15.75" x14ac:dyDescent="0.25">
      <c r="B5495" s="893" t="s">
        <v>313</v>
      </c>
      <c r="C5495" s="892" t="s">
        <v>1742</v>
      </c>
      <c r="D5495" s="891">
        <v>42521</v>
      </c>
      <c r="E5495" s="890">
        <v>15539.68</v>
      </c>
      <c r="F5495" s="889"/>
      <c r="G5495" s="888">
        <v>20</v>
      </c>
      <c r="H5495" s="887">
        <f t="shared" si="303"/>
        <v>5</v>
      </c>
      <c r="I5495" s="887">
        <v>-778.08</v>
      </c>
      <c r="J5495" s="771">
        <f t="shared" si="304"/>
        <v>4128.09</v>
      </c>
      <c r="K5495" s="887">
        <v>3350.01</v>
      </c>
      <c r="L5495" s="772">
        <f t="shared" si="305"/>
        <v>12189.67</v>
      </c>
    </row>
    <row r="5496" spans="2:12" ht="15.75" x14ac:dyDescent="0.25">
      <c r="B5496" s="893" t="s">
        <v>313</v>
      </c>
      <c r="C5496" s="892" t="s">
        <v>1743</v>
      </c>
      <c r="D5496" s="891">
        <v>42794</v>
      </c>
      <c r="E5496" s="890">
        <v>2427.6799999999998</v>
      </c>
      <c r="F5496" s="889"/>
      <c r="G5496" s="888">
        <v>20</v>
      </c>
      <c r="H5496" s="887">
        <f t="shared" si="303"/>
        <v>4</v>
      </c>
      <c r="I5496" s="887">
        <v>-121.56</v>
      </c>
      <c r="J5496" s="771">
        <f t="shared" si="304"/>
        <v>584.15</v>
      </c>
      <c r="K5496" s="887">
        <v>462.59</v>
      </c>
      <c r="L5496" s="772">
        <f t="shared" si="305"/>
        <v>1965.09</v>
      </c>
    </row>
    <row r="5497" spans="2:12" ht="15.75" x14ac:dyDescent="0.25">
      <c r="B5497" s="893" t="s">
        <v>313</v>
      </c>
      <c r="C5497" s="892" t="s">
        <v>1744</v>
      </c>
      <c r="D5497" s="891">
        <v>43008</v>
      </c>
      <c r="E5497" s="890">
        <v>40191.870000000003</v>
      </c>
      <c r="F5497" s="889"/>
      <c r="G5497" s="888">
        <v>20</v>
      </c>
      <c r="H5497" s="887">
        <f t="shared" si="303"/>
        <v>4</v>
      </c>
      <c r="I5497" s="887">
        <v>-2012.4</v>
      </c>
      <c r="J5497" s="771">
        <f t="shared" si="304"/>
        <v>8328.94</v>
      </c>
      <c r="K5497" s="887">
        <v>6316.54</v>
      </c>
      <c r="L5497" s="772">
        <f t="shared" si="305"/>
        <v>33875.33</v>
      </c>
    </row>
    <row r="5498" spans="2:12" ht="15.75" x14ac:dyDescent="0.25">
      <c r="B5498" s="893" t="s">
        <v>313</v>
      </c>
      <c r="C5498" s="892" t="s">
        <v>1745</v>
      </c>
      <c r="D5498" s="891">
        <v>43118</v>
      </c>
      <c r="E5498" s="890">
        <v>3436.61</v>
      </c>
      <c r="F5498" s="889"/>
      <c r="G5498" s="888">
        <v>20</v>
      </c>
      <c r="H5498" s="887">
        <f t="shared" si="303"/>
        <v>3</v>
      </c>
      <c r="I5498" s="887">
        <v>-172.07999999999998</v>
      </c>
      <c r="J5498" s="771">
        <f t="shared" si="304"/>
        <v>669.19</v>
      </c>
      <c r="K5498" s="887">
        <v>497.11</v>
      </c>
      <c r="L5498" s="772">
        <f t="shared" si="305"/>
        <v>2939.5</v>
      </c>
    </row>
    <row r="5499" spans="2:12" ht="15.75" x14ac:dyDescent="0.25">
      <c r="B5499" s="893" t="s">
        <v>313</v>
      </c>
      <c r="C5499" s="892" t="s">
        <v>1746</v>
      </c>
      <c r="D5499" s="891">
        <v>43173</v>
      </c>
      <c r="E5499" s="890">
        <v>4895.21</v>
      </c>
      <c r="F5499" s="889"/>
      <c r="G5499" s="888">
        <v>20</v>
      </c>
      <c r="H5499" s="887">
        <f t="shared" si="303"/>
        <v>3</v>
      </c>
      <c r="I5499" s="887">
        <v>-245.04000000000002</v>
      </c>
      <c r="J5499" s="771">
        <f t="shared" si="304"/>
        <v>912.27</v>
      </c>
      <c r="K5499" s="887">
        <v>667.23</v>
      </c>
      <c r="L5499" s="772">
        <f t="shared" si="305"/>
        <v>4227.9799999999996</v>
      </c>
    </row>
    <row r="5500" spans="2:12" ht="15.75" x14ac:dyDescent="0.25">
      <c r="B5500" s="893" t="s">
        <v>313</v>
      </c>
      <c r="C5500" s="892" t="s">
        <v>1747</v>
      </c>
      <c r="D5500" s="891">
        <v>43215</v>
      </c>
      <c r="E5500" s="890">
        <v>2302.0700000000002</v>
      </c>
      <c r="F5500" s="889"/>
      <c r="G5500" s="888">
        <v>20</v>
      </c>
      <c r="H5500" s="887">
        <f t="shared" si="303"/>
        <v>3</v>
      </c>
      <c r="I5500" s="887">
        <v>-115.32</v>
      </c>
      <c r="J5500" s="771">
        <f t="shared" si="304"/>
        <v>419.55</v>
      </c>
      <c r="K5500" s="887">
        <v>304.23</v>
      </c>
      <c r="L5500" s="772">
        <f t="shared" si="305"/>
        <v>1997.8400000000001</v>
      </c>
    </row>
    <row r="5501" spans="2:12" ht="15.75" x14ac:dyDescent="0.25">
      <c r="B5501" s="893" t="s">
        <v>313</v>
      </c>
      <c r="C5501" s="892" t="s">
        <v>1748</v>
      </c>
      <c r="D5501" s="891">
        <v>43196</v>
      </c>
      <c r="E5501" s="890">
        <v>12190.6</v>
      </c>
      <c r="F5501" s="889"/>
      <c r="G5501" s="888">
        <v>20</v>
      </c>
      <c r="H5501" s="887">
        <f t="shared" si="303"/>
        <v>3</v>
      </c>
      <c r="I5501" s="887">
        <v>-610.31999999999994</v>
      </c>
      <c r="J5501" s="771">
        <f t="shared" si="304"/>
        <v>2221</v>
      </c>
      <c r="K5501" s="887">
        <v>1610.68</v>
      </c>
      <c r="L5501" s="772">
        <f t="shared" si="305"/>
        <v>10579.92</v>
      </c>
    </row>
    <row r="5502" spans="2:12" ht="15.75" x14ac:dyDescent="0.25">
      <c r="B5502" s="893" t="s">
        <v>313</v>
      </c>
      <c r="C5502" s="892" t="s">
        <v>1749</v>
      </c>
      <c r="D5502" s="891">
        <v>43194</v>
      </c>
      <c r="E5502" s="890">
        <v>1689.01</v>
      </c>
      <c r="F5502" s="889"/>
      <c r="G5502" s="888">
        <v>20</v>
      </c>
      <c r="H5502" s="887">
        <f t="shared" si="303"/>
        <v>3</v>
      </c>
      <c r="I5502" s="887">
        <v>-84.6</v>
      </c>
      <c r="J5502" s="771">
        <f t="shared" si="304"/>
        <v>307.84000000000003</v>
      </c>
      <c r="K5502" s="887">
        <v>223.24</v>
      </c>
      <c r="L5502" s="772">
        <f t="shared" si="305"/>
        <v>1465.77</v>
      </c>
    </row>
    <row r="5503" spans="2:12" ht="15.75" x14ac:dyDescent="0.25">
      <c r="B5503" s="893" t="s">
        <v>313</v>
      </c>
      <c r="C5503" s="892" t="s">
        <v>1750</v>
      </c>
      <c r="D5503" s="891">
        <v>43215</v>
      </c>
      <c r="E5503" s="890">
        <v>2524.9</v>
      </c>
      <c r="F5503" s="889"/>
      <c r="G5503" s="888">
        <v>20</v>
      </c>
      <c r="H5503" s="887">
        <f t="shared" si="303"/>
        <v>3</v>
      </c>
      <c r="I5503" s="887">
        <v>-126.48000000000002</v>
      </c>
      <c r="J5503" s="771">
        <f t="shared" si="304"/>
        <v>439.03000000000003</v>
      </c>
      <c r="K5503" s="887">
        <v>312.55</v>
      </c>
      <c r="L5503" s="772">
        <f t="shared" si="305"/>
        <v>2212.35</v>
      </c>
    </row>
    <row r="5504" spans="2:12" ht="15.75" x14ac:dyDescent="0.25">
      <c r="B5504" s="893" t="s">
        <v>313</v>
      </c>
      <c r="C5504" s="892" t="s">
        <v>1751</v>
      </c>
      <c r="D5504" s="891">
        <v>43378</v>
      </c>
      <c r="E5504" s="890">
        <v>17061.259999999998</v>
      </c>
      <c r="F5504" s="889"/>
      <c r="G5504" s="888">
        <v>20</v>
      </c>
      <c r="H5504" s="887">
        <f t="shared" si="303"/>
        <v>3</v>
      </c>
      <c r="I5504" s="887">
        <v>-854.28</v>
      </c>
      <c r="J5504" s="771">
        <f t="shared" si="304"/>
        <v>2610.6499999999996</v>
      </c>
      <c r="K5504" s="887">
        <v>1756.37</v>
      </c>
      <c r="L5504" s="772">
        <f t="shared" si="305"/>
        <v>15304.89</v>
      </c>
    </row>
    <row r="5505" spans="2:12" ht="15.75" x14ac:dyDescent="0.25">
      <c r="B5505" s="893" t="s">
        <v>313</v>
      </c>
      <c r="C5505" s="892" t="s">
        <v>1752</v>
      </c>
      <c r="D5505" s="891">
        <v>43434</v>
      </c>
      <c r="E5505" s="890">
        <v>4297.5600000000004</v>
      </c>
      <c r="F5505" s="889"/>
      <c r="G5505" s="888">
        <v>20</v>
      </c>
      <c r="H5505" s="887">
        <f t="shared" si="303"/>
        <v>3</v>
      </c>
      <c r="I5505" s="887">
        <v>-215.16</v>
      </c>
      <c r="J5505" s="771">
        <f t="shared" si="304"/>
        <v>585.49</v>
      </c>
      <c r="K5505" s="887">
        <v>370.33</v>
      </c>
      <c r="L5505" s="772">
        <f t="shared" si="305"/>
        <v>3927.2300000000005</v>
      </c>
    </row>
    <row r="5506" spans="2:12" ht="15.75" x14ac:dyDescent="0.25">
      <c r="B5506" s="893" t="s">
        <v>313</v>
      </c>
      <c r="C5506" s="892" t="s">
        <v>1753</v>
      </c>
      <c r="D5506" s="891">
        <v>43433</v>
      </c>
      <c r="E5506" s="890">
        <v>11426.21</v>
      </c>
      <c r="F5506" s="889"/>
      <c r="G5506" s="888">
        <v>20</v>
      </c>
      <c r="H5506" s="887">
        <f t="shared" si="303"/>
        <v>3</v>
      </c>
      <c r="I5506" s="887">
        <v>-573.6</v>
      </c>
      <c r="J5506" s="771">
        <f t="shared" si="304"/>
        <v>1532.1</v>
      </c>
      <c r="K5506" s="887">
        <v>958.5</v>
      </c>
      <c r="L5506" s="772">
        <f t="shared" si="305"/>
        <v>10467.709999999999</v>
      </c>
    </row>
    <row r="5507" spans="2:12" ht="15.75" x14ac:dyDescent="0.25">
      <c r="B5507" s="893" t="s">
        <v>313</v>
      </c>
      <c r="C5507" s="892" t="s">
        <v>1754</v>
      </c>
      <c r="D5507" s="891">
        <v>43619</v>
      </c>
      <c r="E5507" s="890">
        <v>704.3</v>
      </c>
      <c r="F5507" s="889"/>
      <c r="G5507" s="888">
        <v>20</v>
      </c>
      <c r="H5507" s="887">
        <f t="shared" si="303"/>
        <v>2</v>
      </c>
      <c r="I5507" s="887">
        <v>-35.160000000000004</v>
      </c>
      <c r="J5507" s="771">
        <f t="shared" si="304"/>
        <v>90.830000000000013</v>
      </c>
      <c r="K5507" s="887">
        <v>55.67</v>
      </c>
      <c r="L5507" s="772">
        <f t="shared" si="305"/>
        <v>648.63</v>
      </c>
    </row>
    <row r="5508" spans="2:12" ht="15.75" x14ac:dyDescent="0.25">
      <c r="B5508" s="893" t="s">
        <v>313</v>
      </c>
      <c r="C5508" s="892" t="s">
        <v>1755</v>
      </c>
      <c r="D5508" s="891">
        <v>43573</v>
      </c>
      <c r="E5508" s="890">
        <v>2084.3200000000002</v>
      </c>
      <c r="F5508" s="889"/>
      <c r="G5508" s="888">
        <v>20</v>
      </c>
      <c r="H5508" s="887">
        <f t="shared" si="303"/>
        <v>2</v>
      </c>
      <c r="I5508" s="887">
        <v>-104.16</v>
      </c>
      <c r="J5508" s="771">
        <f t="shared" si="304"/>
        <v>260.40999999999997</v>
      </c>
      <c r="K5508" s="887">
        <v>156.25</v>
      </c>
      <c r="L5508" s="772">
        <f t="shared" si="305"/>
        <v>1928.0700000000002</v>
      </c>
    </row>
    <row r="5509" spans="2:12" ht="15.75" x14ac:dyDescent="0.25">
      <c r="B5509" s="893" t="s">
        <v>313</v>
      </c>
      <c r="C5509" s="892" t="s">
        <v>1756</v>
      </c>
      <c r="D5509" s="891">
        <v>43677</v>
      </c>
      <c r="E5509" s="890">
        <v>6539.62</v>
      </c>
      <c r="F5509" s="889"/>
      <c r="G5509" s="888">
        <v>20</v>
      </c>
      <c r="H5509" s="887">
        <f t="shared" si="303"/>
        <v>2</v>
      </c>
      <c r="I5509" s="887">
        <v>-327</v>
      </c>
      <c r="J5509" s="771">
        <f t="shared" si="304"/>
        <v>708.5</v>
      </c>
      <c r="K5509" s="887">
        <v>381.5</v>
      </c>
      <c r="L5509" s="772">
        <f t="shared" si="305"/>
        <v>6158.12</v>
      </c>
    </row>
    <row r="5510" spans="2:12" ht="15.75" x14ac:dyDescent="0.25">
      <c r="B5510" s="893" t="s">
        <v>313</v>
      </c>
      <c r="C5510" s="892" t="s">
        <v>535</v>
      </c>
      <c r="D5510" s="891">
        <v>36891</v>
      </c>
      <c r="E5510" s="890">
        <v>553.08000000000004</v>
      </c>
      <c r="F5510" s="889"/>
      <c r="G5510" s="888">
        <v>30</v>
      </c>
      <c r="H5510" s="887">
        <f t="shared" si="303"/>
        <v>21</v>
      </c>
      <c r="I5510" s="887">
        <v>-18.600000000000001</v>
      </c>
      <c r="J5510" s="771">
        <f t="shared" si="304"/>
        <v>390.33000000000004</v>
      </c>
      <c r="K5510" s="887">
        <v>371.73</v>
      </c>
      <c r="L5510" s="772">
        <f t="shared" si="305"/>
        <v>181.35000000000002</v>
      </c>
    </row>
    <row r="5511" spans="2:12" ht="15.75" x14ac:dyDescent="0.25">
      <c r="B5511" s="893" t="s">
        <v>313</v>
      </c>
      <c r="C5511" s="892" t="s">
        <v>535</v>
      </c>
      <c r="D5511" s="891">
        <v>38717</v>
      </c>
      <c r="E5511" s="890">
        <v>3095.44</v>
      </c>
      <c r="F5511" s="889"/>
      <c r="G5511" s="888">
        <v>30</v>
      </c>
      <c r="H5511" s="887">
        <f t="shared" si="303"/>
        <v>16</v>
      </c>
      <c r="I5511" s="887">
        <v>-103.56</v>
      </c>
      <c r="J5511" s="771">
        <f t="shared" si="304"/>
        <v>1662.94</v>
      </c>
      <c r="K5511" s="887">
        <v>1559.38</v>
      </c>
      <c r="L5511" s="772">
        <f t="shared" si="305"/>
        <v>1536.06</v>
      </c>
    </row>
    <row r="5512" spans="2:12" ht="15.75" x14ac:dyDescent="0.25">
      <c r="B5512" s="893" t="s">
        <v>313</v>
      </c>
      <c r="C5512" s="892" t="s">
        <v>535</v>
      </c>
      <c r="D5512" s="891">
        <v>38352</v>
      </c>
      <c r="E5512" s="890">
        <v>64593.66</v>
      </c>
      <c r="F5512" s="889"/>
      <c r="G5512" s="888">
        <v>30</v>
      </c>
      <c r="H5512" s="887">
        <f t="shared" ref="H5512:H5575" si="306">IF(E5512&lt;&gt;"",IF((TestEOY-D5512)/365&gt;G5512,G5512,ROUNDUP(((TestEOY-D5512)/365),0)),"")</f>
        <v>17</v>
      </c>
      <c r="I5512" s="887">
        <v>-2161.3200000000002</v>
      </c>
      <c r="J5512" s="771">
        <f t="shared" ref="J5512:J5575" si="307">K5512-I5512</f>
        <v>36857.449999999997</v>
      </c>
      <c r="K5512" s="887">
        <v>34696.129999999997</v>
      </c>
      <c r="L5512" s="772">
        <f t="shared" ref="L5512:L5575" si="308">IFERROR(IF(K5512&gt;E5512,0,(+E5512-K5512))-F5512,"")</f>
        <v>29897.530000000006</v>
      </c>
    </row>
    <row r="5513" spans="2:12" ht="15.75" x14ac:dyDescent="0.25">
      <c r="B5513" s="893" t="s">
        <v>313</v>
      </c>
      <c r="C5513" s="892" t="s">
        <v>535</v>
      </c>
      <c r="D5513" s="891">
        <v>37986</v>
      </c>
      <c r="E5513" s="890">
        <v>319667.05</v>
      </c>
      <c r="F5513" s="889"/>
      <c r="G5513" s="888">
        <v>30</v>
      </c>
      <c r="H5513" s="887">
        <f t="shared" si="306"/>
        <v>18</v>
      </c>
      <c r="I5513" s="887">
        <v>-10697.880000000001</v>
      </c>
      <c r="J5513" s="771">
        <f t="shared" si="307"/>
        <v>193075.76</v>
      </c>
      <c r="K5513" s="887">
        <v>182377.88</v>
      </c>
      <c r="L5513" s="772">
        <f t="shared" si="308"/>
        <v>137289.16999999998</v>
      </c>
    </row>
    <row r="5514" spans="2:12" ht="15.75" x14ac:dyDescent="0.25">
      <c r="B5514" s="893" t="s">
        <v>313</v>
      </c>
      <c r="C5514" s="892" t="s">
        <v>535</v>
      </c>
      <c r="D5514" s="891">
        <v>37621</v>
      </c>
      <c r="E5514" s="890">
        <v>1609.32</v>
      </c>
      <c r="F5514" s="889"/>
      <c r="G5514" s="888">
        <v>30</v>
      </c>
      <c r="H5514" s="887">
        <f t="shared" si="306"/>
        <v>19</v>
      </c>
      <c r="I5514" s="887">
        <v>-53.88</v>
      </c>
      <c r="J5514" s="771">
        <f t="shared" si="307"/>
        <v>1025.8</v>
      </c>
      <c r="K5514" s="887">
        <v>971.92</v>
      </c>
      <c r="L5514" s="772">
        <f t="shared" si="308"/>
        <v>637.4</v>
      </c>
    </row>
    <row r="5515" spans="2:12" ht="15.75" x14ac:dyDescent="0.25">
      <c r="B5515" s="893" t="s">
        <v>313</v>
      </c>
      <c r="C5515" s="892" t="s">
        <v>535</v>
      </c>
      <c r="D5515" s="891">
        <v>37256</v>
      </c>
      <c r="E5515" s="890">
        <v>3700.34</v>
      </c>
      <c r="F5515" s="889"/>
      <c r="G5515" s="888">
        <v>30</v>
      </c>
      <c r="H5515" s="887">
        <f t="shared" si="306"/>
        <v>20</v>
      </c>
      <c r="I5515" s="887">
        <v>-123.84</v>
      </c>
      <c r="J5515" s="771">
        <f t="shared" si="307"/>
        <v>2482.0500000000002</v>
      </c>
      <c r="K5515" s="887">
        <v>2358.21</v>
      </c>
      <c r="L5515" s="772">
        <f t="shared" si="308"/>
        <v>1342.13</v>
      </c>
    </row>
    <row r="5516" spans="2:12" ht="15.75" x14ac:dyDescent="0.25">
      <c r="B5516" s="893" t="s">
        <v>313</v>
      </c>
      <c r="C5516" s="892" t="s">
        <v>1757</v>
      </c>
      <c r="D5516" s="891">
        <v>43957</v>
      </c>
      <c r="E5516" s="890">
        <v>1860.02</v>
      </c>
      <c r="F5516" s="889"/>
      <c r="G5516" s="888">
        <v>20</v>
      </c>
      <c r="H5516" s="887">
        <f t="shared" si="306"/>
        <v>1</v>
      </c>
      <c r="I5516" s="887">
        <v>-93</v>
      </c>
      <c r="J5516" s="771">
        <f t="shared" si="307"/>
        <v>147.25</v>
      </c>
      <c r="K5516" s="887">
        <v>54.25</v>
      </c>
      <c r="L5516" s="772">
        <f t="shared" si="308"/>
        <v>1805.77</v>
      </c>
    </row>
    <row r="5517" spans="2:12" ht="15.75" x14ac:dyDescent="0.25">
      <c r="B5517" s="893" t="s">
        <v>313</v>
      </c>
      <c r="C5517" s="892" t="s">
        <v>1758</v>
      </c>
      <c r="D5517" s="891">
        <v>44144</v>
      </c>
      <c r="E5517" s="890">
        <v>29132.33</v>
      </c>
      <c r="F5517" s="889"/>
      <c r="G5517" s="888">
        <v>20</v>
      </c>
      <c r="H5517" s="887">
        <f t="shared" si="306"/>
        <v>1</v>
      </c>
      <c r="I5517" s="887">
        <v>-1456.56</v>
      </c>
      <c r="J5517" s="771">
        <f t="shared" si="307"/>
        <v>1699.32</v>
      </c>
      <c r="K5517" s="887">
        <v>242.76</v>
      </c>
      <c r="L5517" s="772">
        <f t="shared" si="308"/>
        <v>28889.570000000003</v>
      </c>
    </row>
    <row r="5518" spans="2:12" ht="15.75" x14ac:dyDescent="0.25">
      <c r="B5518" s="893" t="s">
        <v>313</v>
      </c>
      <c r="C5518" s="892" t="s">
        <v>1759</v>
      </c>
      <c r="D5518" s="891">
        <v>44091</v>
      </c>
      <c r="E5518" s="890">
        <v>780.82</v>
      </c>
      <c r="F5518" s="889"/>
      <c r="G5518" s="888">
        <v>20</v>
      </c>
      <c r="H5518" s="887">
        <f t="shared" si="306"/>
        <v>1</v>
      </c>
      <c r="I5518" s="887">
        <v>-39</v>
      </c>
      <c r="J5518" s="771">
        <f t="shared" si="307"/>
        <v>45.5</v>
      </c>
      <c r="K5518" s="887">
        <v>6.5</v>
      </c>
      <c r="L5518" s="772">
        <f t="shared" si="308"/>
        <v>774.32</v>
      </c>
    </row>
    <row r="5519" spans="2:12" ht="15.75" x14ac:dyDescent="0.25">
      <c r="B5519" s="893" t="e">
        <v>#N/A</v>
      </c>
      <c r="C5519" s="892" t="s">
        <v>1746</v>
      </c>
      <c r="D5519" s="891">
        <v>43173</v>
      </c>
      <c r="E5519" s="890">
        <v>112.84</v>
      </c>
      <c r="F5519" s="889"/>
      <c r="G5519" s="888">
        <v>30</v>
      </c>
      <c r="H5519" s="887">
        <f t="shared" si="306"/>
        <v>3</v>
      </c>
      <c r="I5519" s="887">
        <v>-3.7199999999999998</v>
      </c>
      <c r="J5519" s="771">
        <f t="shared" si="307"/>
        <v>13.95</v>
      </c>
      <c r="K5519" s="887">
        <v>10.23</v>
      </c>
      <c r="L5519" s="772">
        <f t="shared" si="308"/>
        <v>102.61</v>
      </c>
    </row>
    <row r="5520" spans="2:12" ht="15.75" x14ac:dyDescent="0.25">
      <c r="B5520" s="893" t="e">
        <v>#N/A</v>
      </c>
      <c r="C5520" s="892" t="s">
        <v>1747</v>
      </c>
      <c r="D5520" s="891">
        <v>43215</v>
      </c>
      <c r="E5520" s="890">
        <v>28.43</v>
      </c>
      <c r="F5520" s="889"/>
      <c r="G5520" s="888">
        <v>30</v>
      </c>
      <c r="H5520" s="887">
        <f t="shared" si="306"/>
        <v>3</v>
      </c>
      <c r="I5520" s="887">
        <v>-0.96</v>
      </c>
      <c r="J5520" s="771">
        <f t="shared" si="307"/>
        <v>3.52</v>
      </c>
      <c r="K5520" s="887">
        <v>2.56</v>
      </c>
      <c r="L5520" s="772">
        <f t="shared" si="308"/>
        <v>25.87</v>
      </c>
    </row>
    <row r="5521" spans="2:12" ht="15.75" x14ac:dyDescent="0.25">
      <c r="B5521" s="893" t="e">
        <v>#N/A</v>
      </c>
      <c r="C5521" s="892" t="s">
        <v>1748</v>
      </c>
      <c r="D5521" s="891">
        <v>43196</v>
      </c>
      <c r="E5521" s="890">
        <v>226.01</v>
      </c>
      <c r="F5521" s="889"/>
      <c r="G5521" s="888">
        <v>30</v>
      </c>
      <c r="H5521" s="887">
        <f t="shared" si="306"/>
        <v>3</v>
      </c>
      <c r="I5521" s="887">
        <v>-7.5600000000000005</v>
      </c>
      <c r="J5521" s="771">
        <f t="shared" si="307"/>
        <v>27.72</v>
      </c>
      <c r="K5521" s="887">
        <v>20.16</v>
      </c>
      <c r="L5521" s="772">
        <f t="shared" si="308"/>
        <v>205.85</v>
      </c>
    </row>
    <row r="5522" spans="2:12" ht="15.75" x14ac:dyDescent="0.25">
      <c r="B5522" s="893" t="e">
        <v>#N/A</v>
      </c>
      <c r="C5522" s="892" t="s">
        <v>1749</v>
      </c>
      <c r="D5522" s="891">
        <v>43194</v>
      </c>
      <c r="E5522" s="890">
        <v>12.15</v>
      </c>
      <c r="F5522" s="889"/>
      <c r="G5522" s="888">
        <v>30</v>
      </c>
      <c r="H5522" s="887">
        <f t="shared" si="306"/>
        <v>3</v>
      </c>
      <c r="I5522" s="887">
        <v>-0.36</v>
      </c>
      <c r="J5522" s="771">
        <f t="shared" si="307"/>
        <v>1.3199999999999998</v>
      </c>
      <c r="K5522" s="887">
        <v>0.96</v>
      </c>
      <c r="L5522" s="772">
        <f t="shared" si="308"/>
        <v>11.190000000000001</v>
      </c>
    </row>
    <row r="5523" spans="2:12" ht="15.75" x14ac:dyDescent="0.25">
      <c r="B5523" s="893" t="e">
        <v>#N/A</v>
      </c>
      <c r="C5523" s="892" t="s">
        <v>1750</v>
      </c>
      <c r="D5523" s="891">
        <v>43215</v>
      </c>
      <c r="E5523" s="890">
        <v>38.32</v>
      </c>
      <c r="F5523" s="889"/>
      <c r="G5523" s="888">
        <v>30</v>
      </c>
      <c r="H5523" s="887">
        <f t="shared" si="306"/>
        <v>3</v>
      </c>
      <c r="I5523" s="887">
        <v>-1.32</v>
      </c>
      <c r="J5523" s="771">
        <f t="shared" si="307"/>
        <v>4.62</v>
      </c>
      <c r="K5523" s="887">
        <v>3.3</v>
      </c>
      <c r="L5523" s="772">
        <f t="shared" si="308"/>
        <v>35.020000000000003</v>
      </c>
    </row>
    <row r="5524" spans="2:12" ht="15.75" x14ac:dyDescent="0.25">
      <c r="B5524" s="893" t="e">
        <v>#N/A</v>
      </c>
      <c r="C5524" s="892" t="s">
        <v>1751</v>
      </c>
      <c r="D5524" s="891">
        <v>43378</v>
      </c>
      <c r="E5524" s="890">
        <v>379.33</v>
      </c>
      <c r="F5524" s="889"/>
      <c r="G5524" s="888">
        <v>20</v>
      </c>
      <c r="H5524" s="887">
        <f t="shared" si="306"/>
        <v>3</v>
      </c>
      <c r="I5524" s="887">
        <v>-18.96</v>
      </c>
      <c r="J5524" s="771">
        <f t="shared" si="307"/>
        <v>58.46</v>
      </c>
      <c r="K5524" s="887">
        <v>39.5</v>
      </c>
      <c r="L5524" s="772">
        <f t="shared" si="308"/>
        <v>339.83</v>
      </c>
    </row>
    <row r="5525" spans="2:12" ht="15.75" x14ac:dyDescent="0.25">
      <c r="B5525" s="893" t="e">
        <v>#N/A</v>
      </c>
      <c r="C5525" s="892" t="s">
        <v>1752</v>
      </c>
      <c r="D5525" s="891">
        <v>43434</v>
      </c>
      <c r="E5525" s="890">
        <v>102.55</v>
      </c>
      <c r="F5525" s="889"/>
      <c r="G5525" s="888">
        <v>20</v>
      </c>
      <c r="H5525" s="887">
        <f t="shared" si="306"/>
        <v>3</v>
      </c>
      <c r="I5525" s="887">
        <v>-5.16</v>
      </c>
      <c r="J5525" s="771">
        <f t="shared" si="307"/>
        <v>14.19</v>
      </c>
      <c r="K5525" s="887">
        <v>9.0299999999999994</v>
      </c>
      <c r="L5525" s="772">
        <f t="shared" si="308"/>
        <v>93.52</v>
      </c>
    </row>
    <row r="5526" spans="2:12" ht="15.75" x14ac:dyDescent="0.25">
      <c r="B5526" s="893" t="e">
        <v>#N/A</v>
      </c>
      <c r="C5526" s="892" t="s">
        <v>1753</v>
      </c>
      <c r="D5526" s="891">
        <v>43433</v>
      </c>
      <c r="E5526" s="890">
        <v>243.66</v>
      </c>
      <c r="F5526" s="889"/>
      <c r="G5526" s="888">
        <v>20</v>
      </c>
      <c r="H5526" s="887">
        <f t="shared" si="306"/>
        <v>3</v>
      </c>
      <c r="I5526" s="887">
        <v>-12.120000000000001</v>
      </c>
      <c r="J5526" s="771">
        <f t="shared" si="307"/>
        <v>33.49</v>
      </c>
      <c r="K5526" s="887">
        <v>21.37</v>
      </c>
      <c r="L5526" s="772">
        <f t="shared" si="308"/>
        <v>222.29</v>
      </c>
    </row>
    <row r="5527" spans="2:12" ht="15.75" x14ac:dyDescent="0.25">
      <c r="B5527" s="893" t="e">
        <v>#N/A</v>
      </c>
      <c r="C5527" s="892" t="s">
        <v>1754</v>
      </c>
      <c r="D5527" s="891">
        <v>43619</v>
      </c>
      <c r="E5527" s="890">
        <v>10.11</v>
      </c>
      <c r="F5527" s="889"/>
      <c r="G5527" s="888">
        <v>20</v>
      </c>
      <c r="H5527" s="887">
        <f t="shared" si="306"/>
        <v>2</v>
      </c>
      <c r="I5527" s="887">
        <v>-0.48</v>
      </c>
      <c r="J5527" s="771">
        <f t="shared" si="307"/>
        <v>1.24</v>
      </c>
      <c r="K5527" s="887">
        <v>0.76</v>
      </c>
      <c r="L5527" s="772">
        <f t="shared" si="308"/>
        <v>9.35</v>
      </c>
    </row>
    <row r="5528" spans="2:12" ht="15.75" x14ac:dyDescent="0.25">
      <c r="B5528" s="893" t="e">
        <v>#N/A</v>
      </c>
      <c r="C5528" s="892" t="s">
        <v>1755</v>
      </c>
      <c r="D5528" s="891">
        <v>43573</v>
      </c>
      <c r="E5528" s="890">
        <v>18.579999999999998</v>
      </c>
      <c r="F5528" s="889"/>
      <c r="G5528" s="888">
        <v>20</v>
      </c>
      <c r="H5528" s="887">
        <f t="shared" si="306"/>
        <v>2</v>
      </c>
      <c r="I5528" s="887">
        <v>-0.96</v>
      </c>
      <c r="J5528" s="771">
        <f t="shared" si="307"/>
        <v>2.4</v>
      </c>
      <c r="K5528" s="887">
        <v>1.44</v>
      </c>
      <c r="L5528" s="772">
        <f t="shared" si="308"/>
        <v>17.139999999999997</v>
      </c>
    </row>
    <row r="5529" spans="2:12" ht="15.75" x14ac:dyDescent="0.25">
      <c r="B5529" s="893" t="e">
        <v>#N/A</v>
      </c>
      <c r="C5529" s="892" t="s">
        <v>1756</v>
      </c>
      <c r="D5529" s="891">
        <v>43677</v>
      </c>
      <c r="E5529" s="890">
        <v>118.14</v>
      </c>
      <c r="F5529" s="889"/>
      <c r="G5529" s="888">
        <v>20</v>
      </c>
      <c r="H5529" s="887">
        <f t="shared" si="306"/>
        <v>2</v>
      </c>
      <c r="I5529" s="887">
        <v>-5.88</v>
      </c>
      <c r="J5529" s="771">
        <f t="shared" si="307"/>
        <v>12.74</v>
      </c>
      <c r="K5529" s="887">
        <v>6.86</v>
      </c>
      <c r="L5529" s="772">
        <f t="shared" si="308"/>
        <v>111.28</v>
      </c>
    </row>
    <row r="5530" spans="2:12" ht="15.75" x14ac:dyDescent="0.25">
      <c r="B5530" s="893" t="e">
        <v>#N/A</v>
      </c>
      <c r="C5530" s="892" t="s">
        <v>1757</v>
      </c>
      <c r="D5530" s="891">
        <v>43957</v>
      </c>
      <c r="E5530" s="890">
        <v>13.11</v>
      </c>
      <c r="F5530" s="889"/>
      <c r="G5530" s="888">
        <v>20</v>
      </c>
      <c r="H5530" s="887">
        <f t="shared" si="306"/>
        <v>1</v>
      </c>
      <c r="I5530" s="887">
        <v>-0.60000000000000009</v>
      </c>
      <c r="J5530" s="771">
        <f t="shared" si="307"/>
        <v>0.95000000000000007</v>
      </c>
      <c r="K5530" s="887">
        <v>0.35</v>
      </c>
      <c r="L5530" s="772">
        <f t="shared" si="308"/>
        <v>12.76</v>
      </c>
    </row>
    <row r="5531" spans="2:12" ht="15.75" x14ac:dyDescent="0.25">
      <c r="B5531" s="893" t="e">
        <v>#N/A</v>
      </c>
      <c r="C5531" s="892" t="s">
        <v>1758</v>
      </c>
      <c r="D5531" s="891">
        <v>44144</v>
      </c>
      <c r="E5531" s="890">
        <v>725.17</v>
      </c>
      <c r="F5531" s="889"/>
      <c r="G5531" s="888">
        <v>20</v>
      </c>
      <c r="H5531" s="887">
        <f t="shared" si="306"/>
        <v>1</v>
      </c>
      <c r="I5531" s="887">
        <v>-36.24</v>
      </c>
      <c r="J5531" s="771">
        <f t="shared" si="307"/>
        <v>42.28</v>
      </c>
      <c r="K5531" s="887">
        <v>6.04</v>
      </c>
      <c r="L5531" s="772">
        <f t="shared" si="308"/>
        <v>719.13</v>
      </c>
    </row>
    <row r="5532" spans="2:12" ht="15.75" x14ac:dyDescent="0.25">
      <c r="B5532" s="893" t="e">
        <v>#N/A</v>
      </c>
      <c r="C5532" s="892" t="s">
        <v>1759</v>
      </c>
      <c r="D5532" s="891">
        <v>44091</v>
      </c>
      <c r="E5532" s="890">
        <v>14.8</v>
      </c>
      <c r="F5532" s="889"/>
      <c r="G5532" s="888">
        <v>20</v>
      </c>
      <c r="H5532" s="887">
        <f t="shared" si="306"/>
        <v>1</v>
      </c>
      <c r="I5532" s="887">
        <v>-0.72</v>
      </c>
      <c r="J5532" s="771">
        <f t="shared" si="307"/>
        <v>0.84</v>
      </c>
      <c r="K5532" s="887">
        <v>0.12</v>
      </c>
      <c r="L5532" s="772">
        <f t="shared" si="308"/>
        <v>14.680000000000001</v>
      </c>
    </row>
    <row r="5533" spans="2:12" ht="15.75" x14ac:dyDescent="0.25">
      <c r="B5533" s="893" t="s">
        <v>312</v>
      </c>
      <c r="C5533" s="892" t="s">
        <v>1043</v>
      </c>
      <c r="D5533" s="891">
        <v>39082</v>
      </c>
      <c r="E5533" s="890">
        <v>1599.93</v>
      </c>
      <c r="F5533" s="889"/>
      <c r="G5533" s="888">
        <v>30</v>
      </c>
      <c r="H5533" s="887">
        <f t="shared" si="306"/>
        <v>15</v>
      </c>
      <c r="I5533" s="887">
        <v>-53.760000000000005</v>
      </c>
      <c r="J5533" s="771">
        <f t="shared" si="307"/>
        <v>807.92</v>
      </c>
      <c r="K5533" s="887">
        <v>754.16</v>
      </c>
      <c r="L5533" s="772">
        <f t="shared" si="308"/>
        <v>845.7700000000001</v>
      </c>
    </row>
    <row r="5534" spans="2:12" ht="15.75" x14ac:dyDescent="0.25">
      <c r="B5534" s="893" t="s">
        <v>312</v>
      </c>
      <c r="C5534" s="892" t="s">
        <v>1043</v>
      </c>
      <c r="D5534" s="891">
        <v>39447</v>
      </c>
      <c r="E5534" s="890">
        <v>2579.92</v>
      </c>
      <c r="F5534" s="889"/>
      <c r="G5534" s="888">
        <v>30</v>
      </c>
      <c r="H5534" s="887">
        <f t="shared" si="306"/>
        <v>14</v>
      </c>
      <c r="I5534" s="887">
        <v>-86.64</v>
      </c>
      <c r="J5534" s="771">
        <f t="shared" si="307"/>
        <v>1216.3500000000001</v>
      </c>
      <c r="K5534" s="887">
        <v>1129.71</v>
      </c>
      <c r="L5534" s="772">
        <f t="shared" si="308"/>
        <v>1450.21</v>
      </c>
    </row>
    <row r="5535" spans="2:12" ht="15.75" x14ac:dyDescent="0.25">
      <c r="B5535" s="893" t="s">
        <v>312</v>
      </c>
      <c r="C5535" s="892" t="s">
        <v>1043</v>
      </c>
      <c r="D5535" s="891">
        <v>39447</v>
      </c>
      <c r="E5535" s="890">
        <v>3317.04</v>
      </c>
      <c r="F5535" s="889"/>
      <c r="G5535" s="888">
        <v>30</v>
      </c>
      <c r="H5535" s="887">
        <f t="shared" si="306"/>
        <v>14</v>
      </c>
      <c r="I5535" s="887">
        <v>-111.35999999999999</v>
      </c>
      <c r="J5535" s="771">
        <f t="shared" si="307"/>
        <v>1564.1299999999999</v>
      </c>
      <c r="K5535" s="887">
        <v>1452.77</v>
      </c>
      <c r="L5535" s="772">
        <f t="shared" si="308"/>
        <v>1864.27</v>
      </c>
    </row>
    <row r="5536" spans="2:12" ht="15.75" x14ac:dyDescent="0.25">
      <c r="B5536" s="893" t="s">
        <v>312</v>
      </c>
      <c r="C5536" s="892" t="s">
        <v>1043</v>
      </c>
      <c r="D5536" s="891">
        <v>39447</v>
      </c>
      <c r="E5536" s="890">
        <v>45083.94</v>
      </c>
      <c r="F5536" s="889"/>
      <c r="G5536" s="888">
        <v>30</v>
      </c>
      <c r="H5536" s="887">
        <f t="shared" si="306"/>
        <v>14</v>
      </c>
      <c r="I5536" s="887">
        <v>-1512.8400000000001</v>
      </c>
      <c r="J5536" s="771">
        <f t="shared" si="307"/>
        <v>21256.46</v>
      </c>
      <c r="K5536" s="887">
        <v>19743.62</v>
      </c>
      <c r="L5536" s="772">
        <f t="shared" si="308"/>
        <v>25340.320000000003</v>
      </c>
    </row>
    <row r="5537" spans="2:12" ht="15.75" x14ac:dyDescent="0.25">
      <c r="B5537" s="893" t="s">
        <v>312</v>
      </c>
      <c r="C5537" s="892" t="s">
        <v>1043</v>
      </c>
      <c r="D5537" s="891">
        <v>39478</v>
      </c>
      <c r="E5537" s="890">
        <v>369.9</v>
      </c>
      <c r="F5537" s="889"/>
      <c r="G5537" s="888">
        <v>30</v>
      </c>
      <c r="H5537" s="887">
        <f t="shared" si="306"/>
        <v>13</v>
      </c>
      <c r="I5537" s="887">
        <v>-12.36</v>
      </c>
      <c r="J5537" s="771">
        <f t="shared" si="307"/>
        <v>172.89999999999998</v>
      </c>
      <c r="K5537" s="887">
        <v>160.54</v>
      </c>
      <c r="L5537" s="772">
        <f t="shared" si="308"/>
        <v>209.35999999999999</v>
      </c>
    </row>
    <row r="5538" spans="2:12" ht="15.75" x14ac:dyDescent="0.25">
      <c r="B5538" s="893" t="s">
        <v>312</v>
      </c>
      <c r="C5538" s="892" t="s">
        <v>1043</v>
      </c>
      <c r="D5538" s="891">
        <v>39478</v>
      </c>
      <c r="E5538" s="890">
        <v>917.08</v>
      </c>
      <c r="F5538" s="889"/>
      <c r="G5538" s="888">
        <v>30</v>
      </c>
      <c r="H5538" s="887">
        <f t="shared" si="306"/>
        <v>13</v>
      </c>
      <c r="I5538" s="887">
        <v>-30.839999999999996</v>
      </c>
      <c r="J5538" s="771">
        <f t="shared" si="307"/>
        <v>429.78999999999996</v>
      </c>
      <c r="K5538" s="887">
        <v>398.95</v>
      </c>
      <c r="L5538" s="772">
        <f t="shared" si="308"/>
        <v>518.13000000000011</v>
      </c>
    </row>
    <row r="5539" spans="2:12" ht="15.75" x14ac:dyDescent="0.25">
      <c r="B5539" s="893" t="s">
        <v>312</v>
      </c>
      <c r="C5539" s="892" t="s">
        <v>1043</v>
      </c>
      <c r="D5539" s="891">
        <v>39478</v>
      </c>
      <c r="E5539" s="890">
        <v>559.94000000000005</v>
      </c>
      <c r="F5539" s="889"/>
      <c r="G5539" s="888">
        <v>30</v>
      </c>
      <c r="H5539" s="887">
        <f t="shared" si="306"/>
        <v>13</v>
      </c>
      <c r="I5539" s="887">
        <v>-18.84</v>
      </c>
      <c r="J5539" s="771">
        <f t="shared" si="307"/>
        <v>262.64999999999998</v>
      </c>
      <c r="K5539" s="887">
        <v>243.81</v>
      </c>
      <c r="L5539" s="772">
        <f t="shared" si="308"/>
        <v>316.13000000000005</v>
      </c>
    </row>
    <row r="5540" spans="2:12" ht="15.75" x14ac:dyDescent="0.25">
      <c r="B5540" s="893" t="s">
        <v>312</v>
      </c>
      <c r="C5540" s="892" t="s">
        <v>1043</v>
      </c>
      <c r="D5540" s="891">
        <v>39478</v>
      </c>
      <c r="E5540" s="890">
        <v>431.23</v>
      </c>
      <c r="F5540" s="889"/>
      <c r="G5540" s="888">
        <v>30</v>
      </c>
      <c r="H5540" s="887">
        <f t="shared" si="306"/>
        <v>13</v>
      </c>
      <c r="I5540" s="887">
        <v>-14.52</v>
      </c>
      <c r="J5540" s="771">
        <f t="shared" si="307"/>
        <v>202.34</v>
      </c>
      <c r="K5540" s="887">
        <v>187.82</v>
      </c>
      <c r="L5540" s="772">
        <f t="shared" si="308"/>
        <v>243.41000000000003</v>
      </c>
    </row>
    <row r="5541" spans="2:12" ht="15.75" x14ac:dyDescent="0.25">
      <c r="B5541" s="893" t="s">
        <v>312</v>
      </c>
      <c r="C5541" s="892" t="s">
        <v>1043</v>
      </c>
      <c r="D5541" s="891">
        <v>39478</v>
      </c>
      <c r="E5541" s="890">
        <v>921.58</v>
      </c>
      <c r="F5541" s="889"/>
      <c r="G5541" s="888">
        <v>30</v>
      </c>
      <c r="H5541" s="887">
        <f t="shared" si="306"/>
        <v>13</v>
      </c>
      <c r="I5541" s="887">
        <v>-30.96</v>
      </c>
      <c r="J5541" s="771">
        <f t="shared" si="307"/>
        <v>432.28</v>
      </c>
      <c r="K5541" s="887">
        <v>401.32</v>
      </c>
      <c r="L5541" s="772">
        <f t="shared" si="308"/>
        <v>520.26</v>
      </c>
    </row>
    <row r="5542" spans="2:12" ht="15.75" x14ac:dyDescent="0.25">
      <c r="B5542" s="893" t="s">
        <v>312</v>
      </c>
      <c r="C5542" s="892" t="s">
        <v>1043</v>
      </c>
      <c r="D5542" s="891">
        <v>39478</v>
      </c>
      <c r="E5542" s="890">
        <v>346.53</v>
      </c>
      <c r="F5542" s="889"/>
      <c r="G5542" s="888">
        <v>30</v>
      </c>
      <c r="H5542" s="887">
        <f t="shared" si="306"/>
        <v>13</v>
      </c>
      <c r="I5542" s="887">
        <v>-11.52</v>
      </c>
      <c r="J5542" s="771">
        <f t="shared" si="307"/>
        <v>162.15</v>
      </c>
      <c r="K5542" s="887">
        <v>150.63</v>
      </c>
      <c r="L5542" s="772">
        <f t="shared" si="308"/>
        <v>195.89999999999998</v>
      </c>
    </row>
    <row r="5543" spans="2:12" ht="15.75" x14ac:dyDescent="0.25">
      <c r="B5543" s="893" t="s">
        <v>312</v>
      </c>
      <c r="C5543" s="892" t="s">
        <v>1043</v>
      </c>
      <c r="D5543" s="891">
        <v>39478</v>
      </c>
      <c r="E5543" s="890">
        <v>1008.15</v>
      </c>
      <c r="F5543" s="889"/>
      <c r="G5543" s="888">
        <v>30</v>
      </c>
      <c r="H5543" s="887">
        <f t="shared" si="306"/>
        <v>13</v>
      </c>
      <c r="I5543" s="887">
        <v>-33.72</v>
      </c>
      <c r="J5543" s="771">
        <f t="shared" si="307"/>
        <v>471.52</v>
      </c>
      <c r="K5543" s="887">
        <v>437.8</v>
      </c>
      <c r="L5543" s="772">
        <f t="shared" si="308"/>
        <v>570.34999999999991</v>
      </c>
    </row>
    <row r="5544" spans="2:12" ht="15.75" x14ac:dyDescent="0.25">
      <c r="B5544" s="893" t="s">
        <v>312</v>
      </c>
      <c r="C5544" s="892" t="s">
        <v>1043</v>
      </c>
      <c r="D5544" s="891">
        <v>39478</v>
      </c>
      <c r="E5544" s="890">
        <v>278.44</v>
      </c>
      <c r="F5544" s="889"/>
      <c r="G5544" s="888">
        <v>30</v>
      </c>
      <c r="H5544" s="887">
        <f t="shared" si="306"/>
        <v>13</v>
      </c>
      <c r="I5544" s="887">
        <v>-9.36</v>
      </c>
      <c r="J5544" s="771">
        <f t="shared" si="307"/>
        <v>130.66</v>
      </c>
      <c r="K5544" s="887">
        <v>121.3</v>
      </c>
      <c r="L5544" s="772">
        <f t="shared" si="308"/>
        <v>157.13999999999999</v>
      </c>
    </row>
    <row r="5545" spans="2:12" ht="15.75" x14ac:dyDescent="0.25">
      <c r="B5545" s="893" t="s">
        <v>312</v>
      </c>
      <c r="C5545" s="892" t="s">
        <v>1043</v>
      </c>
      <c r="D5545" s="891">
        <v>39478</v>
      </c>
      <c r="E5545" s="890">
        <v>414.83</v>
      </c>
      <c r="F5545" s="889"/>
      <c r="G5545" s="888">
        <v>30</v>
      </c>
      <c r="H5545" s="887">
        <f t="shared" si="306"/>
        <v>13</v>
      </c>
      <c r="I5545" s="887">
        <v>-13.8</v>
      </c>
      <c r="J5545" s="771">
        <f t="shared" si="307"/>
        <v>194.16000000000003</v>
      </c>
      <c r="K5545" s="887">
        <v>180.36</v>
      </c>
      <c r="L5545" s="772">
        <f t="shared" si="308"/>
        <v>234.46999999999997</v>
      </c>
    </row>
    <row r="5546" spans="2:12" ht="15.75" x14ac:dyDescent="0.25">
      <c r="B5546" s="893" t="s">
        <v>312</v>
      </c>
      <c r="C5546" s="892" t="s">
        <v>1043</v>
      </c>
      <c r="D5546" s="891">
        <v>39478</v>
      </c>
      <c r="E5546" s="890">
        <v>239.59</v>
      </c>
      <c r="F5546" s="889"/>
      <c r="G5546" s="888">
        <v>30</v>
      </c>
      <c r="H5546" s="887">
        <f t="shared" si="306"/>
        <v>13</v>
      </c>
      <c r="I5546" s="887">
        <v>-8.0400000000000009</v>
      </c>
      <c r="J5546" s="771">
        <f t="shared" si="307"/>
        <v>112.31</v>
      </c>
      <c r="K5546" s="887">
        <v>104.27</v>
      </c>
      <c r="L5546" s="772">
        <f t="shared" si="308"/>
        <v>135.32</v>
      </c>
    </row>
    <row r="5547" spans="2:12" ht="15.75" x14ac:dyDescent="0.25">
      <c r="B5547" s="893" t="s">
        <v>312</v>
      </c>
      <c r="C5547" s="892" t="s">
        <v>1043</v>
      </c>
      <c r="D5547" s="891">
        <v>39844</v>
      </c>
      <c r="E5547" s="890">
        <v>241.63</v>
      </c>
      <c r="F5547" s="889"/>
      <c r="G5547" s="888">
        <v>30</v>
      </c>
      <c r="H5547" s="887">
        <f t="shared" si="306"/>
        <v>12</v>
      </c>
      <c r="I5547" s="887">
        <v>-8.0400000000000009</v>
      </c>
      <c r="J5547" s="771">
        <f t="shared" si="307"/>
        <v>104.57000000000001</v>
      </c>
      <c r="K5547" s="887">
        <v>96.53</v>
      </c>
      <c r="L5547" s="772">
        <f t="shared" si="308"/>
        <v>145.1</v>
      </c>
    </row>
    <row r="5548" spans="2:12" ht="15.75" x14ac:dyDescent="0.25">
      <c r="B5548" s="893" t="s">
        <v>312</v>
      </c>
      <c r="C5548" s="892" t="s">
        <v>1043</v>
      </c>
      <c r="D5548" s="891">
        <v>39844</v>
      </c>
      <c r="E5548" s="890">
        <v>484.78</v>
      </c>
      <c r="F5548" s="889"/>
      <c r="G5548" s="888">
        <v>30</v>
      </c>
      <c r="H5548" s="887">
        <f t="shared" si="306"/>
        <v>12</v>
      </c>
      <c r="I5548" s="887">
        <v>-16.200000000000003</v>
      </c>
      <c r="J5548" s="771">
        <f t="shared" si="307"/>
        <v>211.01</v>
      </c>
      <c r="K5548" s="887">
        <v>194.81</v>
      </c>
      <c r="L5548" s="772">
        <f t="shared" si="308"/>
        <v>289.96999999999997</v>
      </c>
    </row>
    <row r="5549" spans="2:12" ht="15.75" x14ac:dyDescent="0.25">
      <c r="B5549" s="893" t="s">
        <v>312</v>
      </c>
      <c r="C5549" s="892" t="s">
        <v>1043</v>
      </c>
      <c r="D5549" s="891">
        <v>39844</v>
      </c>
      <c r="E5549" s="890">
        <v>433.65</v>
      </c>
      <c r="F5549" s="889"/>
      <c r="G5549" s="888">
        <v>30</v>
      </c>
      <c r="H5549" s="887">
        <f t="shared" si="306"/>
        <v>12</v>
      </c>
      <c r="I5549" s="887">
        <v>-14.52</v>
      </c>
      <c r="J5549" s="771">
        <f t="shared" si="307"/>
        <v>188.52</v>
      </c>
      <c r="K5549" s="887">
        <v>174</v>
      </c>
      <c r="L5549" s="772">
        <f t="shared" si="308"/>
        <v>259.64999999999998</v>
      </c>
    </row>
    <row r="5550" spans="2:12" ht="15.75" x14ac:dyDescent="0.25">
      <c r="B5550" s="893" t="s">
        <v>312</v>
      </c>
      <c r="C5550" s="892" t="s">
        <v>1043</v>
      </c>
      <c r="D5550" s="891">
        <v>39844</v>
      </c>
      <c r="E5550" s="890">
        <v>41.11</v>
      </c>
      <c r="F5550" s="889"/>
      <c r="G5550" s="888">
        <v>30</v>
      </c>
      <c r="H5550" s="887">
        <f t="shared" si="306"/>
        <v>12</v>
      </c>
      <c r="I5550" s="887">
        <v>-1.44</v>
      </c>
      <c r="J5550" s="771">
        <f t="shared" si="307"/>
        <v>17.830000000000002</v>
      </c>
      <c r="K5550" s="887">
        <v>16.39</v>
      </c>
      <c r="L5550" s="772">
        <f t="shared" si="308"/>
        <v>24.72</v>
      </c>
    </row>
    <row r="5551" spans="2:12" ht="15.75" x14ac:dyDescent="0.25">
      <c r="B5551" s="893" t="s">
        <v>312</v>
      </c>
      <c r="C5551" s="892" t="s">
        <v>1043</v>
      </c>
      <c r="D5551" s="891">
        <v>39844</v>
      </c>
      <c r="E5551" s="890">
        <v>6.25</v>
      </c>
      <c r="F5551" s="889"/>
      <c r="G5551" s="888">
        <v>30</v>
      </c>
      <c r="H5551" s="887">
        <f t="shared" si="306"/>
        <v>12</v>
      </c>
      <c r="I5551" s="887">
        <v>-0.24</v>
      </c>
      <c r="J5551" s="771">
        <f t="shared" si="307"/>
        <v>3</v>
      </c>
      <c r="K5551" s="887">
        <v>2.76</v>
      </c>
      <c r="L5551" s="772">
        <f t="shared" si="308"/>
        <v>3.49</v>
      </c>
    </row>
    <row r="5552" spans="2:12" ht="15.75" x14ac:dyDescent="0.25">
      <c r="B5552" s="893" t="s">
        <v>312</v>
      </c>
      <c r="C5552" s="892" t="s">
        <v>1043</v>
      </c>
      <c r="D5552" s="891">
        <v>39844</v>
      </c>
      <c r="E5552" s="890">
        <v>678.33</v>
      </c>
      <c r="F5552" s="889"/>
      <c r="G5552" s="888">
        <v>30</v>
      </c>
      <c r="H5552" s="887">
        <f t="shared" si="306"/>
        <v>12</v>
      </c>
      <c r="I5552" s="887">
        <v>-22.68</v>
      </c>
      <c r="J5552" s="771">
        <f t="shared" si="307"/>
        <v>294.57</v>
      </c>
      <c r="K5552" s="887">
        <v>271.89</v>
      </c>
      <c r="L5552" s="772">
        <f t="shared" si="308"/>
        <v>406.44000000000005</v>
      </c>
    </row>
    <row r="5553" spans="2:12" ht="15.75" x14ac:dyDescent="0.25">
      <c r="B5553" s="893" t="s">
        <v>312</v>
      </c>
      <c r="C5553" s="892" t="s">
        <v>1043</v>
      </c>
      <c r="D5553" s="891">
        <v>39844</v>
      </c>
      <c r="E5553" s="890">
        <v>472.52</v>
      </c>
      <c r="F5553" s="889"/>
      <c r="G5553" s="888">
        <v>30</v>
      </c>
      <c r="H5553" s="887">
        <f t="shared" si="306"/>
        <v>12</v>
      </c>
      <c r="I5553" s="887">
        <v>-15.84</v>
      </c>
      <c r="J5553" s="771">
        <f t="shared" si="307"/>
        <v>205.58</v>
      </c>
      <c r="K5553" s="887">
        <v>189.74</v>
      </c>
      <c r="L5553" s="772">
        <f t="shared" si="308"/>
        <v>282.77999999999997</v>
      </c>
    </row>
    <row r="5554" spans="2:12" ht="15.75" x14ac:dyDescent="0.25">
      <c r="B5554" s="893" t="s">
        <v>312</v>
      </c>
      <c r="C5554" s="892" t="s">
        <v>1043</v>
      </c>
      <c r="D5554" s="891">
        <v>39844</v>
      </c>
      <c r="E5554" s="890">
        <v>45.01</v>
      </c>
      <c r="F5554" s="889"/>
      <c r="G5554" s="888">
        <v>30</v>
      </c>
      <c r="H5554" s="887">
        <f t="shared" si="306"/>
        <v>12</v>
      </c>
      <c r="I5554" s="887">
        <v>-1.56</v>
      </c>
      <c r="J5554" s="771">
        <f t="shared" si="307"/>
        <v>19.7</v>
      </c>
      <c r="K5554" s="887">
        <v>18.14</v>
      </c>
      <c r="L5554" s="772">
        <f t="shared" si="308"/>
        <v>26.869999999999997</v>
      </c>
    </row>
    <row r="5555" spans="2:12" ht="15.75" x14ac:dyDescent="0.25">
      <c r="B5555" s="893" t="s">
        <v>312</v>
      </c>
      <c r="C5555" s="892" t="s">
        <v>1043</v>
      </c>
      <c r="D5555" s="891">
        <v>39844</v>
      </c>
      <c r="E5555" s="890">
        <v>45.01</v>
      </c>
      <c r="F5555" s="889"/>
      <c r="G5555" s="888">
        <v>30</v>
      </c>
      <c r="H5555" s="887">
        <f t="shared" si="306"/>
        <v>12</v>
      </c>
      <c r="I5555" s="887">
        <v>-1.56</v>
      </c>
      <c r="J5555" s="771">
        <f t="shared" si="307"/>
        <v>19.7</v>
      </c>
      <c r="K5555" s="887">
        <v>18.14</v>
      </c>
      <c r="L5555" s="772">
        <f t="shared" si="308"/>
        <v>26.869999999999997</v>
      </c>
    </row>
    <row r="5556" spans="2:12" ht="15.75" x14ac:dyDescent="0.25">
      <c r="B5556" s="893" t="s">
        <v>312</v>
      </c>
      <c r="C5556" s="892" t="s">
        <v>1043</v>
      </c>
      <c r="D5556" s="891">
        <v>39844</v>
      </c>
      <c r="E5556" s="890">
        <v>45.01</v>
      </c>
      <c r="F5556" s="889"/>
      <c r="G5556" s="888">
        <v>30</v>
      </c>
      <c r="H5556" s="887">
        <f t="shared" si="306"/>
        <v>12</v>
      </c>
      <c r="I5556" s="887">
        <v>-1.56</v>
      </c>
      <c r="J5556" s="771">
        <f t="shared" si="307"/>
        <v>19.7</v>
      </c>
      <c r="K5556" s="887">
        <v>18.14</v>
      </c>
      <c r="L5556" s="772">
        <f t="shared" si="308"/>
        <v>26.869999999999997</v>
      </c>
    </row>
    <row r="5557" spans="2:12" ht="15.75" x14ac:dyDescent="0.25">
      <c r="B5557" s="893" t="s">
        <v>312</v>
      </c>
      <c r="C5557" s="892" t="s">
        <v>1043</v>
      </c>
      <c r="D5557" s="891">
        <v>39844</v>
      </c>
      <c r="E5557" s="890">
        <v>134.22</v>
      </c>
      <c r="F5557" s="889"/>
      <c r="G5557" s="888">
        <v>30</v>
      </c>
      <c r="H5557" s="887">
        <f t="shared" si="306"/>
        <v>12</v>
      </c>
      <c r="I5557" s="887">
        <v>-4.5600000000000005</v>
      </c>
      <c r="J5557" s="771">
        <f t="shared" si="307"/>
        <v>58.160000000000004</v>
      </c>
      <c r="K5557" s="887">
        <v>53.6</v>
      </c>
      <c r="L5557" s="772">
        <f t="shared" si="308"/>
        <v>80.62</v>
      </c>
    </row>
    <row r="5558" spans="2:12" ht="15.75" x14ac:dyDescent="0.25">
      <c r="B5558" s="893" t="s">
        <v>312</v>
      </c>
      <c r="C5558" s="892" t="s">
        <v>1043</v>
      </c>
      <c r="D5558" s="891">
        <v>39844</v>
      </c>
      <c r="E5558" s="890">
        <v>455.5</v>
      </c>
      <c r="F5558" s="889"/>
      <c r="G5558" s="888">
        <v>30</v>
      </c>
      <c r="H5558" s="887">
        <f t="shared" si="306"/>
        <v>12</v>
      </c>
      <c r="I5558" s="887">
        <v>-15.24</v>
      </c>
      <c r="J5558" s="771">
        <f t="shared" si="307"/>
        <v>197.9</v>
      </c>
      <c r="K5558" s="887">
        <v>182.66</v>
      </c>
      <c r="L5558" s="772">
        <f t="shared" si="308"/>
        <v>272.84000000000003</v>
      </c>
    </row>
    <row r="5559" spans="2:12" ht="15.75" x14ac:dyDescent="0.25">
      <c r="B5559" s="893" t="s">
        <v>312</v>
      </c>
      <c r="C5559" s="892" t="s">
        <v>1043</v>
      </c>
      <c r="D5559" s="891">
        <v>39844</v>
      </c>
      <c r="E5559" s="890">
        <v>689.14</v>
      </c>
      <c r="F5559" s="889"/>
      <c r="G5559" s="888">
        <v>30</v>
      </c>
      <c r="H5559" s="887">
        <f t="shared" si="306"/>
        <v>12</v>
      </c>
      <c r="I5559" s="887">
        <v>-23.04</v>
      </c>
      <c r="J5559" s="771">
        <f t="shared" si="307"/>
        <v>299.25</v>
      </c>
      <c r="K5559" s="887">
        <v>276.20999999999998</v>
      </c>
      <c r="L5559" s="772">
        <f t="shared" si="308"/>
        <v>412.93</v>
      </c>
    </row>
    <row r="5560" spans="2:12" ht="15.75" x14ac:dyDescent="0.25">
      <c r="B5560" s="893" t="s">
        <v>312</v>
      </c>
      <c r="C5560" s="892" t="s">
        <v>1043</v>
      </c>
      <c r="D5560" s="891">
        <v>39844</v>
      </c>
      <c r="E5560" s="890">
        <v>483.71</v>
      </c>
      <c r="F5560" s="889"/>
      <c r="G5560" s="888">
        <v>30</v>
      </c>
      <c r="H5560" s="887">
        <f t="shared" si="306"/>
        <v>12</v>
      </c>
      <c r="I5560" s="887">
        <v>-16.200000000000003</v>
      </c>
      <c r="J5560" s="771">
        <f t="shared" si="307"/>
        <v>210.31</v>
      </c>
      <c r="K5560" s="887">
        <v>194.11</v>
      </c>
      <c r="L5560" s="772">
        <f t="shared" si="308"/>
        <v>289.59999999999997</v>
      </c>
    </row>
    <row r="5561" spans="2:12" ht="15.75" x14ac:dyDescent="0.25">
      <c r="B5561" s="893" t="s">
        <v>312</v>
      </c>
      <c r="C5561" s="892" t="s">
        <v>1043</v>
      </c>
      <c r="D5561" s="891">
        <v>39844</v>
      </c>
      <c r="E5561" s="890">
        <v>109.78</v>
      </c>
      <c r="F5561" s="889"/>
      <c r="G5561" s="888">
        <v>30</v>
      </c>
      <c r="H5561" s="887">
        <f t="shared" si="306"/>
        <v>12</v>
      </c>
      <c r="I5561" s="887">
        <v>-3.7199999999999998</v>
      </c>
      <c r="J5561" s="771">
        <f t="shared" si="307"/>
        <v>48.129999999999995</v>
      </c>
      <c r="K5561" s="887">
        <v>44.41</v>
      </c>
      <c r="L5561" s="772">
        <f t="shared" si="308"/>
        <v>65.37</v>
      </c>
    </row>
    <row r="5562" spans="2:12" ht="15.75" x14ac:dyDescent="0.25">
      <c r="B5562" s="893" t="s">
        <v>312</v>
      </c>
      <c r="C5562" s="892" t="s">
        <v>1043</v>
      </c>
      <c r="D5562" s="891">
        <v>39844</v>
      </c>
      <c r="E5562" s="890">
        <v>115.71</v>
      </c>
      <c r="F5562" s="889"/>
      <c r="G5562" s="888">
        <v>30</v>
      </c>
      <c r="H5562" s="887">
        <f t="shared" si="306"/>
        <v>12</v>
      </c>
      <c r="I5562" s="887">
        <v>-3.84</v>
      </c>
      <c r="J5562" s="771">
        <f t="shared" si="307"/>
        <v>49.980000000000004</v>
      </c>
      <c r="K5562" s="887">
        <v>46.14</v>
      </c>
      <c r="L5562" s="772">
        <f t="shared" si="308"/>
        <v>69.569999999999993</v>
      </c>
    </row>
    <row r="5563" spans="2:12" ht="15.75" x14ac:dyDescent="0.25">
      <c r="B5563" s="893" t="s">
        <v>312</v>
      </c>
      <c r="C5563" s="892" t="s">
        <v>1043</v>
      </c>
      <c r="D5563" s="891">
        <v>39844</v>
      </c>
      <c r="E5563" s="890">
        <v>453.7</v>
      </c>
      <c r="F5563" s="889"/>
      <c r="G5563" s="888">
        <v>30</v>
      </c>
      <c r="H5563" s="887">
        <f t="shared" si="306"/>
        <v>12</v>
      </c>
      <c r="I5563" s="887">
        <v>-15.24</v>
      </c>
      <c r="J5563" s="771">
        <f t="shared" si="307"/>
        <v>196.97</v>
      </c>
      <c r="K5563" s="887">
        <v>181.73</v>
      </c>
      <c r="L5563" s="772">
        <f t="shared" si="308"/>
        <v>271.97000000000003</v>
      </c>
    </row>
    <row r="5564" spans="2:12" ht="15.75" x14ac:dyDescent="0.25">
      <c r="B5564" s="893" t="s">
        <v>312</v>
      </c>
      <c r="C5564" s="892" t="s">
        <v>1043</v>
      </c>
      <c r="D5564" s="891">
        <v>40482</v>
      </c>
      <c r="E5564" s="890">
        <v>40.119999999999997</v>
      </c>
      <c r="F5564" s="889"/>
      <c r="G5564" s="888">
        <v>30</v>
      </c>
      <c r="H5564" s="887">
        <f t="shared" si="306"/>
        <v>11</v>
      </c>
      <c r="I5564" s="887">
        <v>-1.32</v>
      </c>
      <c r="J5564" s="771">
        <f t="shared" si="307"/>
        <v>14.77</v>
      </c>
      <c r="K5564" s="887">
        <v>13.45</v>
      </c>
      <c r="L5564" s="772">
        <f t="shared" si="308"/>
        <v>26.669999999999998</v>
      </c>
    </row>
    <row r="5565" spans="2:12" ht="15.75" x14ac:dyDescent="0.25">
      <c r="B5565" s="893" t="s">
        <v>312</v>
      </c>
      <c r="C5565" s="892" t="s">
        <v>1043</v>
      </c>
      <c r="D5565" s="891">
        <v>40512</v>
      </c>
      <c r="E5565" s="890">
        <v>269.62</v>
      </c>
      <c r="F5565" s="889"/>
      <c r="G5565" s="888">
        <v>30</v>
      </c>
      <c r="H5565" s="887">
        <f t="shared" si="306"/>
        <v>11</v>
      </c>
      <c r="I5565" s="887">
        <v>-9</v>
      </c>
      <c r="J5565" s="771">
        <f t="shared" si="307"/>
        <v>99.73</v>
      </c>
      <c r="K5565" s="887">
        <v>90.73</v>
      </c>
      <c r="L5565" s="772">
        <f t="shared" si="308"/>
        <v>178.89</v>
      </c>
    </row>
    <row r="5566" spans="2:12" ht="15.75" x14ac:dyDescent="0.25">
      <c r="B5566" s="893" t="s">
        <v>312</v>
      </c>
      <c r="C5566" s="892" t="s">
        <v>1760</v>
      </c>
      <c r="D5566" s="891">
        <v>43123</v>
      </c>
      <c r="E5566" s="890">
        <v>1300.92</v>
      </c>
      <c r="F5566" s="889"/>
      <c r="G5566" s="888">
        <v>30</v>
      </c>
      <c r="H5566" s="887">
        <f t="shared" si="306"/>
        <v>3</v>
      </c>
      <c r="I5566" s="887">
        <v>-43.32</v>
      </c>
      <c r="J5566" s="771">
        <f t="shared" si="307"/>
        <v>169.67</v>
      </c>
      <c r="K5566" s="887">
        <v>126.35</v>
      </c>
      <c r="L5566" s="772">
        <f t="shared" si="308"/>
        <v>1174.5700000000002</v>
      </c>
    </row>
    <row r="5567" spans="2:12" ht="15.75" x14ac:dyDescent="0.25">
      <c r="B5567" s="893" t="s">
        <v>312</v>
      </c>
      <c r="C5567" s="892" t="s">
        <v>1761</v>
      </c>
      <c r="D5567" s="891">
        <v>43228</v>
      </c>
      <c r="E5567" s="890">
        <v>776.09</v>
      </c>
      <c r="F5567" s="889"/>
      <c r="G5567" s="888">
        <v>30</v>
      </c>
      <c r="H5567" s="887">
        <f t="shared" si="306"/>
        <v>3</v>
      </c>
      <c r="I5567" s="887">
        <v>-25.92</v>
      </c>
      <c r="J5567" s="771">
        <f t="shared" si="307"/>
        <v>90.72</v>
      </c>
      <c r="K5567" s="887">
        <v>64.8</v>
      </c>
      <c r="L5567" s="772">
        <f t="shared" si="308"/>
        <v>711.29000000000008</v>
      </c>
    </row>
    <row r="5568" spans="2:12" ht="15.75" x14ac:dyDescent="0.25">
      <c r="B5568" s="893" t="s">
        <v>312</v>
      </c>
      <c r="C5568" s="892" t="s">
        <v>1762</v>
      </c>
      <c r="D5568" s="891">
        <v>43437</v>
      </c>
      <c r="E5568" s="890">
        <v>75696.78</v>
      </c>
      <c r="F5568" s="889"/>
      <c r="G5568" s="888">
        <v>30</v>
      </c>
      <c r="H5568" s="887">
        <f t="shared" si="306"/>
        <v>3</v>
      </c>
      <c r="I5568" s="887">
        <v>-2523.2400000000002</v>
      </c>
      <c r="J5568" s="771">
        <f t="shared" si="307"/>
        <v>7779.99</v>
      </c>
      <c r="K5568" s="887">
        <v>5256.75</v>
      </c>
      <c r="L5568" s="772">
        <f t="shared" si="308"/>
        <v>70440.03</v>
      </c>
    </row>
    <row r="5569" spans="2:12" ht="15.75" x14ac:dyDescent="0.25">
      <c r="B5569" s="893" t="s">
        <v>312</v>
      </c>
      <c r="C5569" s="892" t="s">
        <v>1763</v>
      </c>
      <c r="D5569" s="891">
        <v>43693</v>
      </c>
      <c r="E5569" s="890">
        <v>3225.15</v>
      </c>
      <c r="F5569" s="889"/>
      <c r="G5569" s="888">
        <v>30</v>
      </c>
      <c r="H5569" s="887">
        <f t="shared" si="306"/>
        <v>2</v>
      </c>
      <c r="I5569" s="887">
        <v>-107.52000000000001</v>
      </c>
      <c r="J5569" s="771">
        <f t="shared" si="307"/>
        <v>232.96</v>
      </c>
      <c r="K5569" s="887">
        <v>125.44</v>
      </c>
      <c r="L5569" s="772">
        <f t="shared" si="308"/>
        <v>3099.71</v>
      </c>
    </row>
    <row r="5570" spans="2:12" ht="15.75" x14ac:dyDescent="0.25">
      <c r="B5570" s="893" t="s">
        <v>312</v>
      </c>
      <c r="C5570" s="892" t="s">
        <v>1043</v>
      </c>
      <c r="D5570" s="891">
        <v>38352</v>
      </c>
      <c r="E5570" s="890">
        <v>743.89</v>
      </c>
      <c r="F5570" s="889"/>
      <c r="G5570" s="888">
        <v>30</v>
      </c>
      <c r="H5570" s="887">
        <f t="shared" si="306"/>
        <v>17</v>
      </c>
      <c r="I5570" s="887">
        <v>-24.96</v>
      </c>
      <c r="J5570" s="771">
        <f t="shared" si="307"/>
        <v>424.4</v>
      </c>
      <c r="K5570" s="887">
        <v>399.44</v>
      </c>
      <c r="L5570" s="772">
        <f t="shared" si="308"/>
        <v>344.45</v>
      </c>
    </row>
    <row r="5571" spans="2:12" ht="15.75" x14ac:dyDescent="0.25">
      <c r="B5571" s="893" t="s">
        <v>312</v>
      </c>
      <c r="C5571" s="892" t="s">
        <v>1043</v>
      </c>
      <c r="D5571" s="891">
        <v>31047</v>
      </c>
      <c r="E5571" s="890">
        <v>2287.98</v>
      </c>
      <c r="F5571" s="889"/>
      <c r="G5571" s="888">
        <v>50</v>
      </c>
      <c r="H5571" s="887">
        <f t="shared" si="306"/>
        <v>37</v>
      </c>
      <c r="I5571" s="887">
        <v>-45.96</v>
      </c>
      <c r="J5571" s="771">
        <f t="shared" si="307"/>
        <v>1698.75</v>
      </c>
      <c r="K5571" s="887">
        <v>1652.79</v>
      </c>
      <c r="L5571" s="772">
        <f t="shared" si="308"/>
        <v>635.19000000000005</v>
      </c>
    </row>
    <row r="5572" spans="2:12" ht="15.75" x14ac:dyDescent="0.25">
      <c r="B5572" s="893" t="s">
        <v>312</v>
      </c>
      <c r="C5572" s="892" t="s">
        <v>1043</v>
      </c>
      <c r="D5572" s="891">
        <v>29586</v>
      </c>
      <c r="E5572" s="890">
        <v>2290</v>
      </c>
      <c r="F5572" s="889"/>
      <c r="G5572" s="888">
        <v>50</v>
      </c>
      <c r="H5572" s="887">
        <f t="shared" si="306"/>
        <v>41</v>
      </c>
      <c r="I5572" s="887">
        <v>-46.2</v>
      </c>
      <c r="J5572" s="771">
        <f t="shared" si="307"/>
        <v>1885.29</v>
      </c>
      <c r="K5572" s="887">
        <v>1839.09</v>
      </c>
      <c r="L5572" s="772">
        <f t="shared" si="308"/>
        <v>450.91000000000008</v>
      </c>
    </row>
    <row r="5573" spans="2:12" ht="15.75" x14ac:dyDescent="0.25">
      <c r="B5573" s="893" t="s">
        <v>312</v>
      </c>
      <c r="C5573" s="892" t="s">
        <v>1043</v>
      </c>
      <c r="D5573" s="891">
        <v>27029</v>
      </c>
      <c r="E5573" s="890">
        <v>2835</v>
      </c>
      <c r="F5573" s="889"/>
      <c r="G5573" s="888">
        <v>50</v>
      </c>
      <c r="H5573" s="887">
        <f t="shared" si="306"/>
        <v>48</v>
      </c>
      <c r="I5573" s="887">
        <v>-57.480000000000004</v>
      </c>
      <c r="J5573" s="771">
        <f t="shared" si="307"/>
        <v>2734.2400000000002</v>
      </c>
      <c r="K5573" s="887">
        <v>2676.76</v>
      </c>
      <c r="L5573" s="772">
        <f t="shared" si="308"/>
        <v>158.23999999999978</v>
      </c>
    </row>
    <row r="5574" spans="2:12" ht="15.75" x14ac:dyDescent="0.25">
      <c r="B5574" s="893" t="s">
        <v>312</v>
      </c>
      <c r="C5574" s="892" t="s">
        <v>1043</v>
      </c>
      <c r="D5574" s="891">
        <v>33603</v>
      </c>
      <c r="E5574" s="890">
        <v>2886</v>
      </c>
      <c r="F5574" s="889"/>
      <c r="G5574" s="888">
        <v>50</v>
      </c>
      <c r="H5574" s="887">
        <f t="shared" si="306"/>
        <v>30</v>
      </c>
      <c r="I5574" s="887">
        <v>-57.96</v>
      </c>
      <c r="J5574" s="771">
        <f t="shared" si="307"/>
        <v>1737.71</v>
      </c>
      <c r="K5574" s="887">
        <v>1679.75</v>
      </c>
      <c r="L5574" s="772">
        <f t="shared" si="308"/>
        <v>1206.25</v>
      </c>
    </row>
    <row r="5575" spans="2:12" ht="15.75" x14ac:dyDescent="0.25">
      <c r="B5575" s="893" t="s">
        <v>312</v>
      </c>
      <c r="C5575" s="892" t="s">
        <v>1043</v>
      </c>
      <c r="D5575" s="891">
        <v>32873</v>
      </c>
      <c r="E5575" s="890">
        <v>3276</v>
      </c>
      <c r="F5575" s="889"/>
      <c r="G5575" s="888">
        <v>50</v>
      </c>
      <c r="H5575" s="887">
        <f t="shared" si="306"/>
        <v>32</v>
      </c>
      <c r="I5575" s="887">
        <v>-65.760000000000005</v>
      </c>
      <c r="J5575" s="771">
        <f t="shared" si="307"/>
        <v>2104.3000000000002</v>
      </c>
      <c r="K5575" s="887">
        <v>2038.54</v>
      </c>
      <c r="L5575" s="772">
        <f t="shared" si="308"/>
        <v>1237.46</v>
      </c>
    </row>
    <row r="5576" spans="2:12" ht="15.75" x14ac:dyDescent="0.25">
      <c r="B5576" s="893" t="s">
        <v>312</v>
      </c>
      <c r="C5576" s="892" t="s">
        <v>1043</v>
      </c>
      <c r="D5576" s="891">
        <v>33238</v>
      </c>
      <c r="E5576" s="890">
        <v>5649</v>
      </c>
      <c r="F5576" s="889"/>
      <c r="G5576" s="888">
        <v>50</v>
      </c>
      <c r="H5576" s="887">
        <f t="shared" ref="H5576:H5639" si="309">IF(E5576&lt;&gt;"",IF((TestEOY-D5576)/365&gt;G5576,G5576,ROUNDUP(((TestEOY-D5576)/365),0)),"")</f>
        <v>31</v>
      </c>
      <c r="I5576" s="887">
        <v>-113.28</v>
      </c>
      <c r="J5576" s="771">
        <f t="shared" ref="J5576:J5639" si="310">K5576-I5576</f>
        <v>3514.5400000000004</v>
      </c>
      <c r="K5576" s="887">
        <v>3401.26</v>
      </c>
      <c r="L5576" s="772">
        <f t="shared" ref="L5576:L5639" si="311">IFERROR(IF(K5576&gt;E5576,0,(+E5576-K5576))-F5576,"")</f>
        <v>2247.7399999999998</v>
      </c>
    </row>
    <row r="5577" spans="2:12" ht="15.75" x14ac:dyDescent="0.25">
      <c r="B5577" s="893" t="s">
        <v>312</v>
      </c>
      <c r="C5577" s="892" t="s">
        <v>1043</v>
      </c>
      <c r="D5577" s="891">
        <v>30316</v>
      </c>
      <c r="E5577" s="890">
        <v>8967</v>
      </c>
      <c r="F5577" s="889"/>
      <c r="G5577" s="888">
        <v>50</v>
      </c>
      <c r="H5577" s="887">
        <f t="shared" si="309"/>
        <v>39</v>
      </c>
      <c r="I5577" s="887">
        <v>-180.12</v>
      </c>
      <c r="J5577" s="771">
        <f t="shared" si="310"/>
        <v>7016.3499999999995</v>
      </c>
      <c r="K5577" s="887">
        <v>6836.23</v>
      </c>
      <c r="L5577" s="772">
        <f t="shared" si="311"/>
        <v>2130.7700000000004</v>
      </c>
    </row>
    <row r="5578" spans="2:12" ht="15.75" x14ac:dyDescent="0.25">
      <c r="B5578" s="893" t="s">
        <v>312</v>
      </c>
      <c r="C5578" s="892" t="s">
        <v>1043</v>
      </c>
      <c r="D5578" s="891">
        <v>31412</v>
      </c>
      <c r="E5578" s="890">
        <v>16475</v>
      </c>
      <c r="F5578" s="889"/>
      <c r="G5578" s="888">
        <v>50</v>
      </c>
      <c r="H5578" s="887">
        <f t="shared" si="309"/>
        <v>36</v>
      </c>
      <c r="I5578" s="887">
        <v>-331.92</v>
      </c>
      <c r="J5578" s="771">
        <f t="shared" si="310"/>
        <v>11911.64</v>
      </c>
      <c r="K5578" s="887">
        <v>11579.72</v>
      </c>
      <c r="L5578" s="772">
        <f t="shared" si="311"/>
        <v>4895.2800000000007</v>
      </c>
    </row>
    <row r="5579" spans="2:12" ht="15.75" x14ac:dyDescent="0.25">
      <c r="B5579" s="893" t="s">
        <v>312</v>
      </c>
      <c r="C5579" s="892" t="s">
        <v>1043</v>
      </c>
      <c r="D5579" s="891">
        <v>32142</v>
      </c>
      <c r="E5579" s="890">
        <v>19288</v>
      </c>
      <c r="F5579" s="889"/>
      <c r="G5579" s="888">
        <v>50</v>
      </c>
      <c r="H5579" s="887">
        <f t="shared" si="309"/>
        <v>34</v>
      </c>
      <c r="I5579" s="887">
        <v>-388.32</v>
      </c>
      <c r="J5579" s="771">
        <f t="shared" si="310"/>
        <v>13171.46</v>
      </c>
      <c r="K5579" s="887">
        <v>12783.14</v>
      </c>
      <c r="L5579" s="772">
        <f t="shared" si="311"/>
        <v>6504.8600000000006</v>
      </c>
    </row>
    <row r="5580" spans="2:12" ht="15.75" x14ac:dyDescent="0.25">
      <c r="B5580" s="893" t="s">
        <v>312</v>
      </c>
      <c r="C5580" s="892" t="s">
        <v>1043</v>
      </c>
      <c r="D5580" s="891">
        <v>36525</v>
      </c>
      <c r="E5580" s="890">
        <v>20833.11</v>
      </c>
      <c r="F5580" s="889"/>
      <c r="G5580" s="888">
        <v>50</v>
      </c>
      <c r="H5580" s="887">
        <f t="shared" si="309"/>
        <v>22</v>
      </c>
      <c r="I5580" s="887">
        <v>-418.56000000000006</v>
      </c>
      <c r="J5580" s="771">
        <f t="shared" si="310"/>
        <v>9218.6899999999987</v>
      </c>
      <c r="K5580" s="887">
        <v>8800.1299999999992</v>
      </c>
      <c r="L5580" s="772">
        <f t="shared" si="311"/>
        <v>12032.980000000001</v>
      </c>
    </row>
    <row r="5581" spans="2:12" ht="15.75" x14ac:dyDescent="0.25">
      <c r="B5581" s="893" t="s">
        <v>312</v>
      </c>
      <c r="C5581" s="892" t="s">
        <v>1043</v>
      </c>
      <c r="D5581" s="891">
        <v>36891</v>
      </c>
      <c r="E5581" s="890">
        <v>21342</v>
      </c>
      <c r="F5581" s="889"/>
      <c r="G5581" s="888">
        <v>30</v>
      </c>
      <c r="H5581" s="887">
        <f t="shared" si="309"/>
        <v>21</v>
      </c>
      <c r="I5581" s="887">
        <v>-714.72</v>
      </c>
      <c r="J5581" s="771">
        <f t="shared" si="310"/>
        <v>15029.109999999999</v>
      </c>
      <c r="K5581" s="887">
        <v>14314.39</v>
      </c>
      <c r="L5581" s="772">
        <f t="shared" si="311"/>
        <v>7027.6100000000006</v>
      </c>
    </row>
    <row r="5582" spans="2:12" ht="15.75" x14ac:dyDescent="0.25">
      <c r="B5582" s="893" t="s">
        <v>312</v>
      </c>
      <c r="C5582" s="892" t="s">
        <v>1043</v>
      </c>
      <c r="D5582" s="891">
        <v>29220</v>
      </c>
      <c r="E5582" s="890">
        <v>23426</v>
      </c>
      <c r="F5582" s="889"/>
      <c r="G5582" s="888">
        <v>50</v>
      </c>
      <c r="H5582" s="887">
        <f t="shared" si="309"/>
        <v>42</v>
      </c>
      <c r="I5582" s="887">
        <v>-470.76000000000005</v>
      </c>
      <c r="J5582" s="771">
        <f t="shared" si="310"/>
        <v>19737.849999999999</v>
      </c>
      <c r="K5582" s="887">
        <v>19267.09</v>
      </c>
      <c r="L5582" s="772">
        <f t="shared" si="311"/>
        <v>4158.91</v>
      </c>
    </row>
    <row r="5583" spans="2:12" ht="15.75" x14ac:dyDescent="0.25">
      <c r="B5583" s="893" t="s">
        <v>312</v>
      </c>
      <c r="C5583" s="892" t="s">
        <v>1043</v>
      </c>
      <c r="D5583" s="891">
        <v>33969</v>
      </c>
      <c r="E5583" s="890">
        <v>41753</v>
      </c>
      <c r="F5583" s="889"/>
      <c r="G5583" s="888">
        <v>20</v>
      </c>
      <c r="H5583" s="887">
        <f t="shared" si="309"/>
        <v>20</v>
      </c>
      <c r="I5583" s="887">
        <v>0</v>
      </c>
      <c r="J5583" s="771">
        <f t="shared" si="310"/>
        <v>41753</v>
      </c>
      <c r="K5583" s="887">
        <v>41753</v>
      </c>
      <c r="L5583" s="772">
        <f t="shared" si="311"/>
        <v>0</v>
      </c>
    </row>
    <row r="5584" spans="2:12" ht="15.75" x14ac:dyDescent="0.25">
      <c r="B5584" s="893" t="s">
        <v>312</v>
      </c>
      <c r="C5584" s="892" t="s">
        <v>1043</v>
      </c>
      <c r="D5584" s="891">
        <v>38717</v>
      </c>
      <c r="E5584" s="890">
        <v>6209.25</v>
      </c>
      <c r="F5584" s="889"/>
      <c r="G5584" s="888">
        <v>30</v>
      </c>
      <c r="H5584" s="887">
        <f t="shared" si="309"/>
        <v>16</v>
      </c>
      <c r="I5584" s="887">
        <v>-207.71999999999997</v>
      </c>
      <c r="J5584" s="771">
        <f t="shared" si="310"/>
        <v>3335.93</v>
      </c>
      <c r="K5584" s="887">
        <v>3128.21</v>
      </c>
      <c r="L5584" s="772">
        <f t="shared" si="311"/>
        <v>3081.04</v>
      </c>
    </row>
    <row r="5585" spans="2:12" ht="15.75" x14ac:dyDescent="0.25">
      <c r="B5585" s="893" t="s">
        <v>312</v>
      </c>
      <c r="C5585" s="892" t="s">
        <v>1043</v>
      </c>
      <c r="D5585" s="891">
        <v>38352</v>
      </c>
      <c r="E5585" s="890">
        <v>33658.81</v>
      </c>
      <c r="F5585" s="889"/>
      <c r="G5585" s="888">
        <v>30</v>
      </c>
      <c r="H5585" s="887">
        <f t="shared" si="309"/>
        <v>17</v>
      </c>
      <c r="I5585" s="887">
        <v>-1130.52</v>
      </c>
      <c r="J5585" s="771">
        <f t="shared" si="310"/>
        <v>19245.330000000002</v>
      </c>
      <c r="K5585" s="887">
        <v>18114.810000000001</v>
      </c>
      <c r="L5585" s="772">
        <f t="shared" si="311"/>
        <v>15543.999999999996</v>
      </c>
    </row>
    <row r="5586" spans="2:12" ht="15.75" x14ac:dyDescent="0.25">
      <c r="B5586" s="893" t="e">
        <v>#N/A</v>
      </c>
      <c r="C5586" s="892" t="s">
        <v>1760</v>
      </c>
      <c r="D5586" s="891">
        <v>43123</v>
      </c>
      <c r="E5586" s="890">
        <v>3.42</v>
      </c>
      <c r="F5586" s="889"/>
      <c r="G5586" s="888">
        <v>30</v>
      </c>
      <c r="H5586" s="887">
        <f t="shared" si="309"/>
        <v>3</v>
      </c>
      <c r="I5586" s="887">
        <v>-0.12</v>
      </c>
      <c r="J5586" s="771">
        <f t="shared" si="310"/>
        <v>0.47</v>
      </c>
      <c r="K5586" s="887">
        <v>0.35</v>
      </c>
      <c r="L5586" s="772">
        <f t="shared" si="311"/>
        <v>3.07</v>
      </c>
    </row>
    <row r="5587" spans="2:12" ht="15.75" x14ac:dyDescent="0.25">
      <c r="B5587" s="893" t="e">
        <v>#N/A</v>
      </c>
      <c r="C5587" s="892" t="s">
        <v>1761</v>
      </c>
      <c r="D5587" s="891">
        <v>43228</v>
      </c>
      <c r="E5587" s="890">
        <v>39.04</v>
      </c>
      <c r="F5587" s="889"/>
      <c r="G5587" s="888">
        <v>30</v>
      </c>
      <c r="H5587" s="887">
        <f t="shared" si="309"/>
        <v>3</v>
      </c>
      <c r="I5587" s="887">
        <v>-1.32</v>
      </c>
      <c r="J5587" s="771">
        <f t="shared" si="310"/>
        <v>4.62</v>
      </c>
      <c r="K5587" s="887">
        <v>3.3</v>
      </c>
      <c r="L5587" s="772">
        <f t="shared" si="311"/>
        <v>35.74</v>
      </c>
    </row>
    <row r="5588" spans="2:12" ht="15.75" x14ac:dyDescent="0.25">
      <c r="B5588" s="893" t="e">
        <v>#N/A</v>
      </c>
      <c r="C5588" s="892" t="s">
        <v>1762</v>
      </c>
      <c r="D5588" s="891">
        <v>43437</v>
      </c>
      <c r="E5588" s="890">
        <v>450.92</v>
      </c>
      <c r="F5588" s="889"/>
      <c r="G5588" s="888">
        <v>30</v>
      </c>
      <c r="H5588" s="887">
        <f t="shared" si="309"/>
        <v>3</v>
      </c>
      <c r="I5588" s="887">
        <v>-15</v>
      </c>
      <c r="J5588" s="771">
        <f t="shared" si="310"/>
        <v>46.25</v>
      </c>
      <c r="K5588" s="887">
        <v>31.25</v>
      </c>
      <c r="L5588" s="772">
        <f t="shared" si="311"/>
        <v>419.67</v>
      </c>
    </row>
    <row r="5589" spans="2:12" ht="15.75" x14ac:dyDescent="0.25">
      <c r="B5589" s="893" t="e">
        <v>#N/A</v>
      </c>
      <c r="C5589" s="892" t="s">
        <v>1763</v>
      </c>
      <c r="D5589" s="891">
        <v>43693</v>
      </c>
      <c r="E5589" s="890">
        <v>54.78</v>
      </c>
      <c r="F5589" s="889"/>
      <c r="G5589" s="888">
        <v>30</v>
      </c>
      <c r="H5589" s="887">
        <f t="shared" si="309"/>
        <v>2</v>
      </c>
      <c r="I5589" s="887">
        <v>-1.7999999999999998</v>
      </c>
      <c r="J5589" s="771">
        <f t="shared" si="310"/>
        <v>3.9</v>
      </c>
      <c r="K5589" s="887">
        <v>2.1</v>
      </c>
      <c r="L5589" s="772">
        <f t="shared" si="311"/>
        <v>52.68</v>
      </c>
    </row>
    <row r="5590" spans="2:12" ht="15.75" x14ac:dyDescent="0.25">
      <c r="B5590" s="893" t="s">
        <v>359</v>
      </c>
      <c r="C5590" s="892" t="s">
        <v>536</v>
      </c>
      <c r="D5590" s="891">
        <v>39082</v>
      </c>
      <c r="E5590" s="890">
        <v>3019.09</v>
      </c>
      <c r="F5590" s="889"/>
      <c r="G5590" s="888">
        <v>50</v>
      </c>
      <c r="H5590" s="887">
        <f t="shared" si="309"/>
        <v>15</v>
      </c>
      <c r="I5590" s="887">
        <v>-60.480000000000004</v>
      </c>
      <c r="J5590" s="771">
        <f t="shared" si="310"/>
        <v>911.66</v>
      </c>
      <c r="K5590" s="887">
        <v>851.18</v>
      </c>
      <c r="L5590" s="772">
        <f t="shared" si="311"/>
        <v>2167.9100000000003</v>
      </c>
    </row>
    <row r="5591" spans="2:12" ht="15.75" x14ac:dyDescent="0.25">
      <c r="B5591" s="893" t="s">
        <v>359</v>
      </c>
      <c r="C5591" s="892" t="s">
        <v>536</v>
      </c>
      <c r="D5591" s="891">
        <v>39447</v>
      </c>
      <c r="E5591" s="890">
        <v>3358.05</v>
      </c>
      <c r="F5591" s="889"/>
      <c r="G5591" s="888">
        <v>50</v>
      </c>
      <c r="H5591" s="887">
        <f t="shared" si="309"/>
        <v>14</v>
      </c>
      <c r="I5591" s="887">
        <v>-67.320000000000007</v>
      </c>
      <c r="J5591" s="771">
        <f t="shared" si="310"/>
        <v>947.31000000000006</v>
      </c>
      <c r="K5591" s="887">
        <v>879.99</v>
      </c>
      <c r="L5591" s="772">
        <f t="shared" si="311"/>
        <v>2478.0600000000004</v>
      </c>
    </row>
    <row r="5592" spans="2:12" ht="15.75" x14ac:dyDescent="0.25">
      <c r="B5592" s="893" t="s">
        <v>359</v>
      </c>
      <c r="C5592" s="892" t="s">
        <v>536</v>
      </c>
      <c r="D5592" s="891">
        <v>39447</v>
      </c>
      <c r="E5592" s="890">
        <v>23819.11</v>
      </c>
      <c r="F5592" s="889"/>
      <c r="G5592" s="888">
        <v>50</v>
      </c>
      <c r="H5592" s="887">
        <f t="shared" si="309"/>
        <v>14</v>
      </c>
      <c r="I5592" s="887">
        <v>-478.08000000000004</v>
      </c>
      <c r="J5592" s="771">
        <f t="shared" si="310"/>
        <v>6725.53</v>
      </c>
      <c r="K5592" s="887">
        <v>6247.45</v>
      </c>
      <c r="L5592" s="772">
        <f t="shared" si="311"/>
        <v>17571.66</v>
      </c>
    </row>
    <row r="5593" spans="2:12" ht="15.75" x14ac:dyDescent="0.25">
      <c r="B5593" s="893" t="s">
        <v>359</v>
      </c>
      <c r="C5593" s="892" t="s">
        <v>536</v>
      </c>
      <c r="D5593" s="891">
        <v>39447</v>
      </c>
      <c r="E5593" s="890">
        <v>28545.09</v>
      </c>
      <c r="F5593" s="889"/>
      <c r="G5593" s="888">
        <v>50</v>
      </c>
      <c r="H5593" s="887">
        <f t="shared" si="309"/>
        <v>14</v>
      </c>
      <c r="I5593" s="887">
        <v>-571.92000000000007</v>
      </c>
      <c r="J5593" s="771">
        <f t="shared" si="310"/>
        <v>8049.53</v>
      </c>
      <c r="K5593" s="887">
        <v>7477.61</v>
      </c>
      <c r="L5593" s="772">
        <f t="shared" si="311"/>
        <v>21067.48</v>
      </c>
    </row>
    <row r="5594" spans="2:12" ht="15.75" x14ac:dyDescent="0.25">
      <c r="B5594" s="893" t="s">
        <v>359</v>
      </c>
      <c r="C5594" s="892" t="s">
        <v>536</v>
      </c>
      <c r="D5594" s="891">
        <v>39447</v>
      </c>
      <c r="E5594" s="890">
        <v>3358.05</v>
      </c>
      <c r="F5594" s="889"/>
      <c r="G5594" s="888">
        <v>50</v>
      </c>
      <c r="H5594" s="887">
        <f t="shared" si="309"/>
        <v>14</v>
      </c>
      <c r="I5594" s="887">
        <v>-67.320000000000007</v>
      </c>
      <c r="J5594" s="771">
        <f t="shared" si="310"/>
        <v>947.31000000000006</v>
      </c>
      <c r="K5594" s="887">
        <v>879.99</v>
      </c>
      <c r="L5594" s="772">
        <f t="shared" si="311"/>
        <v>2478.0600000000004</v>
      </c>
    </row>
    <row r="5595" spans="2:12" ht="15.75" x14ac:dyDescent="0.25">
      <c r="B5595" s="893" t="s">
        <v>359</v>
      </c>
      <c r="C5595" s="892" t="s">
        <v>536</v>
      </c>
      <c r="D5595" s="891">
        <v>39447</v>
      </c>
      <c r="E5595" s="890">
        <v>2722.66</v>
      </c>
      <c r="F5595" s="889"/>
      <c r="G5595" s="888">
        <v>50</v>
      </c>
      <c r="H5595" s="887">
        <f t="shared" si="309"/>
        <v>14</v>
      </c>
      <c r="I5595" s="887">
        <v>-54.599999999999994</v>
      </c>
      <c r="J5595" s="771">
        <f t="shared" si="310"/>
        <v>768.23</v>
      </c>
      <c r="K5595" s="887">
        <v>713.63</v>
      </c>
      <c r="L5595" s="772">
        <f t="shared" si="311"/>
        <v>2009.0299999999997</v>
      </c>
    </row>
    <row r="5596" spans="2:12" ht="15.75" x14ac:dyDescent="0.25">
      <c r="B5596" s="893" t="s">
        <v>359</v>
      </c>
      <c r="C5596" s="892" t="s">
        <v>536</v>
      </c>
      <c r="D5596" s="891">
        <v>39447</v>
      </c>
      <c r="E5596" s="890">
        <v>911</v>
      </c>
      <c r="F5596" s="889"/>
      <c r="G5596" s="888">
        <v>50</v>
      </c>
      <c r="H5596" s="887">
        <f t="shared" si="309"/>
        <v>14</v>
      </c>
      <c r="I5596" s="887">
        <v>-18.240000000000002</v>
      </c>
      <c r="J5596" s="771">
        <f t="shared" si="310"/>
        <v>256.77999999999997</v>
      </c>
      <c r="K5596" s="887">
        <v>238.54</v>
      </c>
      <c r="L5596" s="772">
        <f t="shared" si="311"/>
        <v>672.46</v>
      </c>
    </row>
    <row r="5597" spans="2:12" ht="15.75" x14ac:dyDescent="0.25">
      <c r="B5597" s="893" t="s">
        <v>359</v>
      </c>
      <c r="C5597" s="892" t="s">
        <v>536</v>
      </c>
      <c r="D5597" s="891">
        <v>39447</v>
      </c>
      <c r="E5597" s="890">
        <v>14116.06</v>
      </c>
      <c r="F5597" s="889"/>
      <c r="G5597" s="888">
        <v>50</v>
      </c>
      <c r="H5597" s="887">
        <f t="shared" si="309"/>
        <v>14</v>
      </c>
      <c r="I5597" s="887">
        <v>-282.84000000000003</v>
      </c>
      <c r="J5597" s="771">
        <f t="shared" si="310"/>
        <v>3980.78</v>
      </c>
      <c r="K5597" s="887">
        <v>3697.94</v>
      </c>
      <c r="L5597" s="772">
        <f t="shared" si="311"/>
        <v>10418.119999999999</v>
      </c>
    </row>
    <row r="5598" spans="2:12" ht="15.75" x14ac:dyDescent="0.25">
      <c r="B5598" s="893" t="s">
        <v>359</v>
      </c>
      <c r="C5598" s="892" t="s">
        <v>536</v>
      </c>
      <c r="D5598" s="891">
        <v>39447</v>
      </c>
      <c r="E5598" s="890">
        <v>66821</v>
      </c>
      <c r="F5598" s="889"/>
      <c r="G5598" s="888">
        <v>50</v>
      </c>
      <c r="H5598" s="887">
        <f t="shared" si="309"/>
        <v>14</v>
      </c>
      <c r="I5598" s="887">
        <v>-1341.3600000000001</v>
      </c>
      <c r="J5598" s="771">
        <f t="shared" si="310"/>
        <v>18866.53</v>
      </c>
      <c r="K5598" s="887">
        <v>17525.169999999998</v>
      </c>
      <c r="L5598" s="772">
        <f t="shared" si="311"/>
        <v>49295.83</v>
      </c>
    </row>
    <row r="5599" spans="2:12" ht="15.75" x14ac:dyDescent="0.25">
      <c r="B5599" s="893" t="s">
        <v>359</v>
      </c>
      <c r="C5599" s="892" t="s">
        <v>536</v>
      </c>
      <c r="D5599" s="891">
        <v>39447</v>
      </c>
      <c r="E5599" s="890">
        <v>12992.86</v>
      </c>
      <c r="F5599" s="889"/>
      <c r="G5599" s="888">
        <v>50</v>
      </c>
      <c r="H5599" s="887">
        <f t="shared" si="309"/>
        <v>14</v>
      </c>
      <c r="I5599" s="887">
        <v>-260.39999999999998</v>
      </c>
      <c r="J5599" s="771">
        <f t="shared" si="310"/>
        <v>3664.07</v>
      </c>
      <c r="K5599" s="887">
        <v>3403.67</v>
      </c>
      <c r="L5599" s="772">
        <f t="shared" si="311"/>
        <v>9589.19</v>
      </c>
    </row>
    <row r="5600" spans="2:12" ht="15.75" x14ac:dyDescent="0.25">
      <c r="B5600" s="893" t="s">
        <v>359</v>
      </c>
      <c r="C5600" s="892" t="s">
        <v>536</v>
      </c>
      <c r="D5600" s="891">
        <v>39478</v>
      </c>
      <c r="E5600" s="890">
        <v>1120.43</v>
      </c>
      <c r="F5600" s="889"/>
      <c r="G5600" s="888">
        <v>50</v>
      </c>
      <c r="H5600" s="887">
        <f t="shared" si="309"/>
        <v>13</v>
      </c>
      <c r="I5600" s="887">
        <v>-22.44</v>
      </c>
      <c r="J5600" s="771">
        <f t="shared" si="310"/>
        <v>314</v>
      </c>
      <c r="K5600" s="887">
        <v>291.56</v>
      </c>
      <c r="L5600" s="772">
        <f t="shared" si="311"/>
        <v>828.87000000000012</v>
      </c>
    </row>
    <row r="5601" spans="2:12" ht="15.75" x14ac:dyDescent="0.25">
      <c r="B5601" s="893" t="s">
        <v>359</v>
      </c>
      <c r="C5601" s="892" t="s">
        <v>536</v>
      </c>
      <c r="D5601" s="891">
        <v>39478</v>
      </c>
      <c r="E5601" s="890">
        <v>82168.88</v>
      </c>
      <c r="F5601" s="889"/>
      <c r="G5601" s="888">
        <v>50</v>
      </c>
      <c r="H5601" s="887">
        <f t="shared" si="309"/>
        <v>13</v>
      </c>
      <c r="I5601" s="887">
        <v>-1646.4</v>
      </c>
      <c r="J5601" s="771">
        <f t="shared" si="310"/>
        <v>23034.99</v>
      </c>
      <c r="K5601" s="887">
        <v>21388.59</v>
      </c>
      <c r="L5601" s="772">
        <f t="shared" si="311"/>
        <v>60780.290000000008</v>
      </c>
    </row>
    <row r="5602" spans="2:12" ht="15.75" x14ac:dyDescent="0.25">
      <c r="B5602" s="893" t="s">
        <v>359</v>
      </c>
      <c r="C5602" s="892" t="s">
        <v>536</v>
      </c>
      <c r="D5602" s="891">
        <v>39478</v>
      </c>
      <c r="E5602" s="890">
        <v>1813.64</v>
      </c>
      <c r="F5602" s="889"/>
      <c r="G5602" s="888">
        <v>50</v>
      </c>
      <c r="H5602" s="887">
        <f t="shared" si="309"/>
        <v>13</v>
      </c>
      <c r="I5602" s="887">
        <v>-36.36</v>
      </c>
      <c r="J5602" s="771">
        <f t="shared" si="310"/>
        <v>508.62</v>
      </c>
      <c r="K5602" s="887">
        <v>472.26</v>
      </c>
      <c r="L5602" s="772">
        <f t="shared" si="311"/>
        <v>1341.38</v>
      </c>
    </row>
    <row r="5603" spans="2:12" ht="15.75" x14ac:dyDescent="0.25">
      <c r="B5603" s="893" t="s">
        <v>359</v>
      </c>
      <c r="C5603" s="892" t="s">
        <v>536</v>
      </c>
      <c r="D5603" s="891">
        <v>39478</v>
      </c>
      <c r="E5603" s="890">
        <v>1975.98</v>
      </c>
      <c r="F5603" s="889"/>
      <c r="G5603" s="888">
        <v>50</v>
      </c>
      <c r="H5603" s="887">
        <f t="shared" si="309"/>
        <v>13</v>
      </c>
      <c r="I5603" s="887">
        <v>-39.72</v>
      </c>
      <c r="J5603" s="771">
        <f t="shared" si="310"/>
        <v>554.89</v>
      </c>
      <c r="K5603" s="887">
        <v>515.16999999999996</v>
      </c>
      <c r="L5603" s="772">
        <f t="shared" si="311"/>
        <v>1460.81</v>
      </c>
    </row>
    <row r="5604" spans="2:12" ht="15.75" x14ac:dyDescent="0.25">
      <c r="B5604" s="893" t="s">
        <v>359</v>
      </c>
      <c r="C5604" s="892" t="s">
        <v>536</v>
      </c>
      <c r="D5604" s="891">
        <v>39478</v>
      </c>
      <c r="E5604" s="890">
        <v>2828.65</v>
      </c>
      <c r="F5604" s="889"/>
      <c r="G5604" s="888">
        <v>50</v>
      </c>
      <c r="H5604" s="887">
        <f t="shared" si="309"/>
        <v>13</v>
      </c>
      <c r="I5604" s="887">
        <v>-56.64</v>
      </c>
      <c r="J5604" s="771">
        <f t="shared" si="310"/>
        <v>792.63</v>
      </c>
      <c r="K5604" s="887">
        <v>735.99</v>
      </c>
      <c r="L5604" s="772">
        <f t="shared" si="311"/>
        <v>2092.66</v>
      </c>
    </row>
    <row r="5605" spans="2:12" ht="15.75" x14ac:dyDescent="0.25">
      <c r="B5605" s="893" t="s">
        <v>359</v>
      </c>
      <c r="C5605" s="892" t="s">
        <v>536</v>
      </c>
      <c r="D5605" s="891">
        <v>39478</v>
      </c>
      <c r="E5605" s="890">
        <v>553.15</v>
      </c>
      <c r="F5605" s="889"/>
      <c r="G5605" s="888">
        <v>50</v>
      </c>
      <c r="H5605" s="887">
        <f t="shared" si="309"/>
        <v>13</v>
      </c>
      <c r="I5605" s="887">
        <v>-11.040000000000001</v>
      </c>
      <c r="J5605" s="771">
        <f t="shared" si="310"/>
        <v>154.66999999999999</v>
      </c>
      <c r="K5605" s="887">
        <v>143.63</v>
      </c>
      <c r="L5605" s="772">
        <f t="shared" si="311"/>
        <v>409.52</v>
      </c>
    </row>
    <row r="5606" spans="2:12" ht="15.75" x14ac:dyDescent="0.25">
      <c r="B5606" s="893" t="s">
        <v>359</v>
      </c>
      <c r="C5606" s="892" t="s">
        <v>536</v>
      </c>
      <c r="D5606" s="891">
        <v>39478</v>
      </c>
      <c r="E5606" s="890">
        <v>1785.01</v>
      </c>
      <c r="F5606" s="889"/>
      <c r="G5606" s="888">
        <v>50</v>
      </c>
      <c r="H5606" s="887">
        <f t="shared" si="309"/>
        <v>13</v>
      </c>
      <c r="I5606" s="887">
        <v>-35.76</v>
      </c>
      <c r="J5606" s="771">
        <f t="shared" si="310"/>
        <v>500.34999999999997</v>
      </c>
      <c r="K5606" s="887">
        <v>464.59</v>
      </c>
      <c r="L5606" s="772">
        <f t="shared" si="311"/>
        <v>1320.42</v>
      </c>
    </row>
    <row r="5607" spans="2:12" ht="15.75" x14ac:dyDescent="0.25">
      <c r="B5607" s="893" t="s">
        <v>359</v>
      </c>
      <c r="C5607" s="892" t="s">
        <v>536</v>
      </c>
      <c r="D5607" s="891">
        <v>39478</v>
      </c>
      <c r="E5607" s="890">
        <v>14415.73</v>
      </c>
      <c r="F5607" s="889"/>
      <c r="G5607" s="888">
        <v>50</v>
      </c>
      <c r="H5607" s="887">
        <f t="shared" si="309"/>
        <v>13</v>
      </c>
      <c r="I5607" s="887">
        <v>-289.44</v>
      </c>
      <c r="J5607" s="771">
        <f t="shared" si="310"/>
        <v>4046.33</v>
      </c>
      <c r="K5607" s="887">
        <v>3756.89</v>
      </c>
      <c r="L5607" s="772">
        <f t="shared" si="311"/>
        <v>10658.84</v>
      </c>
    </row>
    <row r="5608" spans="2:12" ht="15.75" x14ac:dyDescent="0.25">
      <c r="B5608" s="893" t="s">
        <v>359</v>
      </c>
      <c r="C5608" s="892" t="s">
        <v>536</v>
      </c>
      <c r="D5608" s="891">
        <v>39478</v>
      </c>
      <c r="E5608" s="890">
        <v>68.099999999999994</v>
      </c>
      <c r="F5608" s="889"/>
      <c r="G5608" s="888">
        <v>50</v>
      </c>
      <c r="H5608" s="887">
        <f t="shared" si="309"/>
        <v>13</v>
      </c>
      <c r="I5608" s="887">
        <v>-1.32</v>
      </c>
      <c r="J5608" s="771">
        <f t="shared" si="310"/>
        <v>18.690000000000001</v>
      </c>
      <c r="K5608" s="887">
        <v>17.37</v>
      </c>
      <c r="L5608" s="772">
        <f t="shared" si="311"/>
        <v>50.72999999999999</v>
      </c>
    </row>
    <row r="5609" spans="2:12" ht="15.75" x14ac:dyDescent="0.25">
      <c r="B5609" s="893" t="s">
        <v>359</v>
      </c>
      <c r="C5609" s="892" t="s">
        <v>536</v>
      </c>
      <c r="D5609" s="891">
        <v>39478</v>
      </c>
      <c r="E5609" s="890">
        <v>245.6</v>
      </c>
      <c r="F5609" s="889"/>
      <c r="G5609" s="888">
        <v>50</v>
      </c>
      <c r="H5609" s="887">
        <f t="shared" si="309"/>
        <v>13</v>
      </c>
      <c r="I5609" s="887">
        <v>-4.92</v>
      </c>
      <c r="J5609" s="771">
        <f t="shared" si="310"/>
        <v>68.84</v>
      </c>
      <c r="K5609" s="887">
        <v>63.92</v>
      </c>
      <c r="L5609" s="772">
        <f t="shared" si="311"/>
        <v>181.68</v>
      </c>
    </row>
    <row r="5610" spans="2:12" ht="15.75" x14ac:dyDescent="0.25">
      <c r="B5610" s="893" t="s">
        <v>359</v>
      </c>
      <c r="C5610" s="892" t="s">
        <v>536</v>
      </c>
      <c r="D5610" s="891">
        <v>39478</v>
      </c>
      <c r="E5610" s="890">
        <v>153.4</v>
      </c>
      <c r="F5610" s="889"/>
      <c r="G5610" s="888">
        <v>50</v>
      </c>
      <c r="H5610" s="887">
        <f t="shared" si="309"/>
        <v>13</v>
      </c>
      <c r="I5610" s="887">
        <v>-3.12</v>
      </c>
      <c r="J5610" s="771">
        <f t="shared" si="310"/>
        <v>43.43</v>
      </c>
      <c r="K5610" s="887">
        <v>40.31</v>
      </c>
      <c r="L5610" s="772">
        <f t="shared" si="311"/>
        <v>113.09</v>
      </c>
    </row>
    <row r="5611" spans="2:12" ht="15.75" x14ac:dyDescent="0.25">
      <c r="B5611" s="893" t="s">
        <v>359</v>
      </c>
      <c r="C5611" s="892" t="s">
        <v>536</v>
      </c>
      <c r="D5611" s="891">
        <v>39478</v>
      </c>
      <c r="E5611" s="890">
        <v>139.84</v>
      </c>
      <c r="F5611" s="889"/>
      <c r="G5611" s="888">
        <v>50</v>
      </c>
      <c r="H5611" s="887">
        <f t="shared" si="309"/>
        <v>13</v>
      </c>
      <c r="I5611" s="887">
        <v>-2.7600000000000002</v>
      </c>
      <c r="J5611" s="771">
        <f t="shared" si="310"/>
        <v>38.82</v>
      </c>
      <c r="K5611" s="887">
        <v>36.06</v>
      </c>
      <c r="L5611" s="772">
        <f t="shared" si="311"/>
        <v>103.78</v>
      </c>
    </row>
    <row r="5612" spans="2:12" ht="15.75" x14ac:dyDescent="0.25">
      <c r="B5612" s="893" t="s">
        <v>359</v>
      </c>
      <c r="C5612" s="892" t="s">
        <v>536</v>
      </c>
      <c r="D5612" s="891">
        <v>39844</v>
      </c>
      <c r="E5612" s="890">
        <v>405.36</v>
      </c>
      <c r="F5612" s="889"/>
      <c r="G5612" s="888">
        <v>50</v>
      </c>
      <c r="H5612" s="887">
        <f t="shared" si="309"/>
        <v>12</v>
      </c>
      <c r="I5612" s="887">
        <v>-8.16</v>
      </c>
      <c r="J5612" s="771">
        <f t="shared" si="310"/>
        <v>105.88</v>
      </c>
      <c r="K5612" s="887">
        <v>97.72</v>
      </c>
      <c r="L5612" s="772">
        <f t="shared" si="311"/>
        <v>307.64</v>
      </c>
    </row>
    <row r="5613" spans="2:12" ht="15.75" x14ac:dyDescent="0.25">
      <c r="B5613" s="893" t="s">
        <v>359</v>
      </c>
      <c r="C5613" s="892" t="s">
        <v>536</v>
      </c>
      <c r="D5613" s="891">
        <v>39844</v>
      </c>
      <c r="E5613" s="890">
        <v>1588.05</v>
      </c>
      <c r="F5613" s="889"/>
      <c r="G5613" s="888">
        <v>50</v>
      </c>
      <c r="H5613" s="887">
        <f t="shared" si="309"/>
        <v>12</v>
      </c>
      <c r="I5613" s="887">
        <v>-31.799999999999997</v>
      </c>
      <c r="J5613" s="771">
        <f t="shared" si="310"/>
        <v>413.25</v>
      </c>
      <c r="K5613" s="887">
        <v>381.45</v>
      </c>
      <c r="L5613" s="772">
        <f t="shared" si="311"/>
        <v>1206.5999999999999</v>
      </c>
    </row>
    <row r="5614" spans="2:12" ht="15.75" x14ac:dyDescent="0.25">
      <c r="B5614" s="893" t="s">
        <v>359</v>
      </c>
      <c r="C5614" s="892" t="s">
        <v>536</v>
      </c>
      <c r="D5614" s="891">
        <v>39844</v>
      </c>
      <c r="E5614" s="890">
        <v>810.45</v>
      </c>
      <c r="F5614" s="889"/>
      <c r="G5614" s="888">
        <v>50</v>
      </c>
      <c r="H5614" s="887">
        <f t="shared" si="309"/>
        <v>12</v>
      </c>
      <c r="I5614" s="887">
        <v>-16.32</v>
      </c>
      <c r="J5614" s="771">
        <f t="shared" si="310"/>
        <v>211.6</v>
      </c>
      <c r="K5614" s="887">
        <v>195.28</v>
      </c>
      <c r="L5614" s="772">
        <f t="shared" si="311"/>
        <v>615.17000000000007</v>
      </c>
    </row>
    <row r="5615" spans="2:12" ht="15.75" x14ac:dyDescent="0.25">
      <c r="B5615" s="893" t="s">
        <v>359</v>
      </c>
      <c r="C5615" s="892" t="s">
        <v>536</v>
      </c>
      <c r="D5615" s="891">
        <v>39844</v>
      </c>
      <c r="E5615" s="890">
        <v>1004.52</v>
      </c>
      <c r="F5615" s="889"/>
      <c r="G5615" s="888">
        <v>50</v>
      </c>
      <c r="H5615" s="887">
        <f t="shared" si="309"/>
        <v>12</v>
      </c>
      <c r="I5615" s="887">
        <v>-20.16</v>
      </c>
      <c r="J5615" s="771">
        <f t="shared" si="310"/>
        <v>261.81</v>
      </c>
      <c r="K5615" s="887">
        <v>241.65</v>
      </c>
      <c r="L5615" s="772">
        <f t="shared" si="311"/>
        <v>762.87</v>
      </c>
    </row>
    <row r="5616" spans="2:12" ht="15.75" x14ac:dyDescent="0.25">
      <c r="B5616" s="893" t="s">
        <v>359</v>
      </c>
      <c r="C5616" s="892" t="s">
        <v>536</v>
      </c>
      <c r="D5616" s="891">
        <v>39844</v>
      </c>
      <c r="E5616" s="890">
        <v>9.76</v>
      </c>
      <c r="F5616" s="889"/>
      <c r="G5616" s="888">
        <v>50</v>
      </c>
      <c r="H5616" s="887">
        <f t="shared" si="309"/>
        <v>12</v>
      </c>
      <c r="I5616" s="887">
        <v>-0.24</v>
      </c>
      <c r="J5616" s="771">
        <f t="shared" si="310"/>
        <v>2.95</v>
      </c>
      <c r="K5616" s="887">
        <v>2.71</v>
      </c>
      <c r="L5616" s="772">
        <f t="shared" si="311"/>
        <v>7.05</v>
      </c>
    </row>
    <row r="5617" spans="2:12" ht="15.75" x14ac:dyDescent="0.25">
      <c r="B5617" s="893" t="s">
        <v>359</v>
      </c>
      <c r="C5617" s="892" t="s">
        <v>536</v>
      </c>
      <c r="D5617" s="891">
        <v>39844</v>
      </c>
      <c r="E5617" s="890">
        <v>1356.05</v>
      </c>
      <c r="F5617" s="889"/>
      <c r="G5617" s="888">
        <v>50</v>
      </c>
      <c r="H5617" s="887">
        <f t="shared" si="309"/>
        <v>12</v>
      </c>
      <c r="I5617" s="887">
        <v>-27.120000000000005</v>
      </c>
      <c r="J5617" s="771">
        <f t="shared" si="310"/>
        <v>352.59000000000003</v>
      </c>
      <c r="K5617" s="887">
        <v>325.47000000000003</v>
      </c>
      <c r="L5617" s="772">
        <f t="shared" si="311"/>
        <v>1030.58</v>
      </c>
    </row>
    <row r="5618" spans="2:12" ht="15.75" x14ac:dyDescent="0.25">
      <c r="B5618" s="893" t="s">
        <v>359</v>
      </c>
      <c r="C5618" s="892" t="s">
        <v>536</v>
      </c>
      <c r="D5618" s="891">
        <v>39844</v>
      </c>
      <c r="E5618" s="890">
        <v>704.6</v>
      </c>
      <c r="F5618" s="889"/>
      <c r="G5618" s="888">
        <v>50</v>
      </c>
      <c r="H5618" s="887">
        <f t="shared" si="309"/>
        <v>12</v>
      </c>
      <c r="I5618" s="887">
        <v>-14.16</v>
      </c>
      <c r="J5618" s="771">
        <f t="shared" si="310"/>
        <v>183.82</v>
      </c>
      <c r="K5618" s="887">
        <v>169.66</v>
      </c>
      <c r="L5618" s="772">
        <f t="shared" si="311"/>
        <v>534.94000000000005</v>
      </c>
    </row>
    <row r="5619" spans="2:12" ht="15.75" x14ac:dyDescent="0.25">
      <c r="B5619" s="893" t="s">
        <v>359</v>
      </c>
      <c r="C5619" s="892" t="s">
        <v>536</v>
      </c>
      <c r="D5619" s="891">
        <v>40209</v>
      </c>
      <c r="E5619" s="890">
        <v>77484.490000000005</v>
      </c>
      <c r="F5619" s="889"/>
      <c r="G5619" s="888">
        <v>50</v>
      </c>
      <c r="H5619" s="887">
        <f t="shared" si="309"/>
        <v>11</v>
      </c>
      <c r="I5619" s="887">
        <v>-1555.1999999999998</v>
      </c>
      <c r="J5619" s="771">
        <f t="shared" si="310"/>
        <v>18517.650000000001</v>
      </c>
      <c r="K5619" s="887">
        <v>16962.45</v>
      </c>
      <c r="L5619" s="772">
        <f t="shared" si="311"/>
        <v>60522.040000000008</v>
      </c>
    </row>
    <row r="5620" spans="2:12" ht="15.75" x14ac:dyDescent="0.25">
      <c r="B5620" s="893" t="s">
        <v>359</v>
      </c>
      <c r="C5620" s="892" t="s">
        <v>536</v>
      </c>
      <c r="D5620" s="891">
        <v>40359</v>
      </c>
      <c r="E5620" s="890">
        <v>1083.33</v>
      </c>
      <c r="F5620" s="889"/>
      <c r="G5620" s="888">
        <v>50</v>
      </c>
      <c r="H5620" s="887">
        <f t="shared" si="309"/>
        <v>11</v>
      </c>
      <c r="I5620" s="887">
        <v>-21.72</v>
      </c>
      <c r="J5620" s="771">
        <f t="shared" si="310"/>
        <v>249.66</v>
      </c>
      <c r="K5620" s="887">
        <v>227.94</v>
      </c>
      <c r="L5620" s="772">
        <f t="shared" si="311"/>
        <v>855.38999999999987</v>
      </c>
    </row>
    <row r="5621" spans="2:12" ht="15.75" x14ac:dyDescent="0.25">
      <c r="B5621" s="893" t="s">
        <v>359</v>
      </c>
      <c r="C5621" s="892" t="s">
        <v>536</v>
      </c>
      <c r="D5621" s="891">
        <v>40359</v>
      </c>
      <c r="E5621" s="890">
        <v>3861.68</v>
      </c>
      <c r="F5621" s="889"/>
      <c r="G5621" s="888">
        <v>50</v>
      </c>
      <c r="H5621" s="887">
        <f t="shared" si="309"/>
        <v>11</v>
      </c>
      <c r="I5621" s="887">
        <v>-77.400000000000006</v>
      </c>
      <c r="J5621" s="771">
        <f t="shared" si="310"/>
        <v>889.70999999999992</v>
      </c>
      <c r="K5621" s="887">
        <v>812.31</v>
      </c>
      <c r="L5621" s="772">
        <f t="shared" si="311"/>
        <v>3049.37</v>
      </c>
    </row>
    <row r="5622" spans="2:12" ht="15.75" x14ac:dyDescent="0.25">
      <c r="B5622" s="893" t="s">
        <v>359</v>
      </c>
      <c r="C5622" s="892" t="s">
        <v>536</v>
      </c>
      <c r="D5622" s="891">
        <v>40359</v>
      </c>
      <c r="E5622" s="890">
        <v>60.87</v>
      </c>
      <c r="F5622" s="889"/>
      <c r="G5622" s="888">
        <v>50</v>
      </c>
      <c r="H5622" s="887">
        <f t="shared" si="309"/>
        <v>11</v>
      </c>
      <c r="I5622" s="887">
        <v>-1.2000000000000002</v>
      </c>
      <c r="J5622" s="771">
        <f t="shared" si="310"/>
        <v>13.84</v>
      </c>
      <c r="K5622" s="887">
        <v>12.64</v>
      </c>
      <c r="L5622" s="772">
        <f t="shared" si="311"/>
        <v>48.23</v>
      </c>
    </row>
    <row r="5623" spans="2:12" ht="15.75" x14ac:dyDescent="0.25">
      <c r="B5623" s="893" t="s">
        <v>359</v>
      </c>
      <c r="C5623" s="892" t="s">
        <v>536</v>
      </c>
      <c r="D5623" s="891">
        <v>40543</v>
      </c>
      <c r="E5623" s="890">
        <v>58345.18</v>
      </c>
      <c r="F5623" s="889"/>
      <c r="G5623" s="888">
        <v>50</v>
      </c>
      <c r="H5623" s="887">
        <f t="shared" si="309"/>
        <v>11</v>
      </c>
      <c r="I5623" s="887">
        <v>-1168.92</v>
      </c>
      <c r="J5623" s="771">
        <f t="shared" si="310"/>
        <v>12854.42</v>
      </c>
      <c r="K5623" s="887">
        <v>11685.5</v>
      </c>
      <c r="L5623" s="772">
        <f t="shared" si="311"/>
        <v>46659.68</v>
      </c>
    </row>
    <row r="5624" spans="2:12" ht="15.75" x14ac:dyDescent="0.25">
      <c r="B5624" s="893" t="s">
        <v>359</v>
      </c>
      <c r="C5624" s="892" t="s">
        <v>536</v>
      </c>
      <c r="D5624" s="891">
        <v>40663</v>
      </c>
      <c r="E5624" s="890">
        <v>347.48</v>
      </c>
      <c r="F5624" s="889"/>
      <c r="G5624" s="888">
        <v>50</v>
      </c>
      <c r="H5624" s="887">
        <f t="shared" si="309"/>
        <v>10</v>
      </c>
      <c r="I5624" s="887">
        <v>-6.9599999999999991</v>
      </c>
      <c r="J5624" s="771">
        <f t="shared" si="310"/>
        <v>74.8</v>
      </c>
      <c r="K5624" s="887">
        <v>67.84</v>
      </c>
      <c r="L5624" s="772">
        <f t="shared" si="311"/>
        <v>279.64</v>
      </c>
    </row>
    <row r="5625" spans="2:12" ht="15.75" x14ac:dyDescent="0.25">
      <c r="B5625" s="893" t="s">
        <v>359</v>
      </c>
      <c r="C5625" s="892" t="s">
        <v>536</v>
      </c>
      <c r="D5625" s="891">
        <v>40908</v>
      </c>
      <c r="E5625" s="890">
        <v>5000.6000000000004</v>
      </c>
      <c r="F5625" s="889"/>
      <c r="G5625" s="888">
        <v>50</v>
      </c>
      <c r="H5625" s="887">
        <f t="shared" si="309"/>
        <v>10</v>
      </c>
      <c r="I5625" s="887">
        <v>-100.19999999999999</v>
      </c>
      <c r="J5625" s="771">
        <f t="shared" si="310"/>
        <v>1001.8399999999999</v>
      </c>
      <c r="K5625" s="887">
        <v>901.64</v>
      </c>
      <c r="L5625" s="772">
        <f t="shared" si="311"/>
        <v>4098.96</v>
      </c>
    </row>
    <row r="5626" spans="2:12" ht="15.75" x14ac:dyDescent="0.25">
      <c r="B5626" s="893" t="s">
        <v>359</v>
      </c>
      <c r="C5626" s="892" t="s">
        <v>536</v>
      </c>
      <c r="D5626" s="891">
        <v>41182</v>
      </c>
      <c r="E5626" s="890">
        <v>3212.56</v>
      </c>
      <c r="F5626" s="889"/>
      <c r="G5626" s="888">
        <v>50</v>
      </c>
      <c r="H5626" s="887">
        <f t="shared" si="309"/>
        <v>9</v>
      </c>
      <c r="I5626" s="887">
        <v>-64.320000000000007</v>
      </c>
      <c r="J5626" s="771">
        <f t="shared" si="310"/>
        <v>594.95000000000005</v>
      </c>
      <c r="K5626" s="887">
        <v>530.63</v>
      </c>
      <c r="L5626" s="772">
        <f t="shared" si="311"/>
        <v>2681.93</v>
      </c>
    </row>
    <row r="5627" spans="2:12" ht="15.75" x14ac:dyDescent="0.25">
      <c r="B5627" s="893" t="s">
        <v>359</v>
      </c>
      <c r="C5627" s="892" t="s">
        <v>536</v>
      </c>
      <c r="D5627" s="891">
        <v>41182</v>
      </c>
      <c r="E5627" s="890">
        <v>1211.3699999999999</v>
      </c>
      <c r="F5627" s="889"/>
      <c r="G5627" s="888">
        <v>50</v>
      </c>
      <c r="H5627" s="887">
        <f t="shared" si="309"/>
        <v>9</v>
      </c>
      <c r="I5627" s="887">
        <v>-24.240000000000002</v>
      </c>
      <c r="J5627" s="771">
        <f t="shared" si="310"/>
        <v>224.22</v>
      </c>
      <c r="K5627" s="887">
        <v>199.98</v>
      </c>
      <c r="L5627" s="772">
        <f t="shared" si="311"/>
        <v>1011.3899999999999</v>
      </c>
    </row>
    <row r="5628" spans="2:12" ht="15.75" x14ac:dyDescent="0.25">
      <c r="B5628" s="893" t="s">
        <v>359</v>
      </c>
      <c r="C5628" s="892" t="s">
        <v>536</v>
      </c>
      <c r="D5628" s="891">
        <v>41182</v>
      </c>
      <c r="E5628" s="890">
        <v>4264.25</v>
      </c>
      <c r="F5628" s="889"/>
      <c r="G5628" s="888">
        <v>50</v>
      </c>
      <c r="H5628" s="887">
        <f t="shared" si="309"/>
        <v>9</v>
      </c>
      <c r="I5628" s="887">
        <v>-85.44</v>
      </c>
      <c r="J5628" s="771">
        <f t="shared" si="310"/>
        <v>790.31</v>
      </c>
      <c r="K5628" s="887">
        <v>704.87</v>
      </c>
      <c r="L5628" s="772">
        <f t="shared" si="311"/>
        <v>3559.38</v>
      </c>
    </row>
    <row r="5629" spans="2:12" ht="15.75" x14ac:dyDescent="0.25">
      <c r="B5629" s="893" t="s">
        <v>359</v>
      </c>
      <c r="C5629" s="892" t="s">
        <v>536</v>
      </c>
      <c r="D5629" s="891">
        <v>41213</v>
      </c>
      <c r="E5629" s="890">
        <v>14947.98</v>
      </c>
      <c r="F5629" s="889"/>
      <c r="G5629" s="888">
        <v>50</v>
      </c>
      <c r="H5629" s="887">
        <f t="shared" si="309"/>
        <v>9</v>
      </c>
      <c r="I5629" s="887">
        <v>-299.39999999999998</v>
      </c>
      <c r="J5629" s="771">
        <f t="shared" si="310"/>
        <v>2744.9300000000003</v>
      </c>
      <c r="K5629" s="887">
        <v>2445.5300000000002</v>
      </c>
      <c r="L5629" s="772">
        <f t="shared" si="311"/>
        <v>12502.449999999999</v>
      </c>
    </row>
    <row r="5630" spans="2:12" ht="15.75" x14ac:dyDescent="0.25">
      <c r="B5630" s="893" t="s">
        <v>359</v>
      </c>
      <c r="C5630" s="892" t="s">
        <v>1764</v>
      </c>
      <c r="D5630" s="891">
        <v>41394</v>
      </c>
      <c r="E5630" s="890">
        <v>426.96</v>
      </c>
      <c r="F5630" s="889"/>
      <c r="G5630" s="888">
        <v>50</v>
      </c>
      <c r="H5630" s="887">
        <f t="shared" si="309"/>
        <v>8</v>
      </c>
      <c r="I5630" s="887">
        <v>-8.52</v>
      </c>
      <c r="J5630" s="771">
        <f t="shared" si="310"/>
        <v>74.02</v>
      </c>
      <c r="K5630" s="887">
        <v>65.5</v>
      </c>
      <c r="L5630" s="772">
        <f t="shared" si="311"/>
        <v>361.46</v>
      </c>
    </row>
    <row r="5631" spans="2:12" ht="15.75" x14ac:dyDescent="0.25">
      <c r="B5631" s="893" t="s">
        <v>359</v>
      </c>
      <c r="C5631" s="892" t="s">
        <v>1765</v>
      </c>
      <c r="D5631" s="891">
        <v>41517</v>
      </c>
      <c r="E5631" s="890">
        <v>8941.44</v>
      </c>
      <c r="F5631" s="889"/>
      <c r="G5631" s="888">
        <v>50</v>
      </c>
      <c r="H5631" s="887">
        <f t="shared" si="309"/>
        <v>8</v>
      </c>
      <c r="I5631" s="887">
        <v>-178.56</v>
      </c>
      <c r="J5631" s="771">
        <f t="shared" si="310"/>
        <v>1503</v>
      </c>
      <c r="K5631" s="887">
        <v>1324.44</v>
      </c>
      <c r="L5631" s="772">
        <f t="shared" si="311"/>
        <v>7617</v>
      </c>
    </row>
    <row r="5632" spans="2:12" ht="15.75" x14ac:dyDescent="0.25">
      <c r="B5632" s="893" t="s">
        <v>359</v>
      </c>
      <c r="C5632" s="892" t="s">
        <v>1766</v>
      </c>
      <c r="D5632" s="891">
        <v>41517</v>
      </c>
      <c r="E5632" s="890">
        <v>8334.0400000000009</v>
      </c>
      <c r="F5632" s="889"/>
      <c r="G5632" s="888">
        <v>50</v>
      </c>
      <c r="H5632" s="887">
        <f t="shared" si="309"/>
        <v>8</v>
      </c>
      <c r="I5632" s="887">
        <v>-166.44</v>
      </c>
      <c r="J5632" s="771">
        <f t="shared" si="310"/>
        <v>1383.6000000000001</v>
      </c>
      <c r="K5632" s="887">
        <v>1217.1600000000001</v>
      </c>
      <c r="L5632" s="772">
        <f t="shared" si="311"/>
        <v>7116.880000000001</v>
      </c>
    </row>
    <row r="5633" spans="2:12" ht="15.75" x14ac:dyDescent="0.25">
      <c r="B5633" s="893" t="s">
        <v>359</v>
      </c>
      <c r="C5633" s="892" t="s">
        <v>1767</v>
      </c>
      <c r="D5633" s="891">
        <v>41547</v>
      </c>
      <c r="E5633" s="890">
        <v>43623.82</v>
      </c>
      <c r="F5633" s="889"/>
      <c r="G5633" s="888">
        <v>50</v>
      </c>
      <c r="H5633" s="887">
        <f t="shared" si="309"/>
        <v>8</v>
      </c>
      <c r="I5633" s="887">
        <v>-871.44</v>
      </c>
      <c r="J5633" s="771">
        <f t="shared" si="310"/>
        <v>7243.7800000000007</v>
      </c>
      <c r="K5633" s="887">
        <v>6372.34</v>
      </c>
      <c r="L5633" s="772">
        <f t="shared" si="311"/>
        <v>37251.479999999996</v>
      </c>
    </row>
    <row r="5634" spans="2:12" ht="15.75" x14ac:dyDescent="0.25">
      <c r="B5634" s="893" t="s">
        <v>359</v>
      </c>
      <c r="C5634" s="892" t="s">
        <v>1768</v>
      </c>
      <c r="D5634" s="891">
        <v>41912</v>
      </c>
      <c r="E5634" s="890">
        <v>2074.6799999999998</v>
      </c>
      <c r="F5634" s="889"/>
      <c r="G5634" s="888">
        <v>50</v>
      </c>
      <c r="H5634" s="887">
        <f t="shared" si="309"/>
        <v>7</v>
      </c>
      <c r="I5634" s="887">
        <v>-41.519999999999996</v>
      </c>
      <c r="J5634" s="771">
        <f t="shared" si="310"/>
        <v>298.41999999999996</v>
      </c>
      <c r="K5634" s="887">
        <v>256.89999999999998</v>
      </c>
      <c r="L5634" s="772">
        <f t="shared" si="311"/>
        <v>1817.7799999999997</v>
      </c>
    </row>
    <row r="5635" spans="2:12" ht="15.75" x14ac:dyDescent="0.25">
      <c r="B5635" s="893" t="s">
        <v>359</v>
      </c>
      <c r="C5635" s="892" t="s">
        <v>1769</v>
      </c>
      <c r="D5635" s="891">
        <v>41943</v>
      </c>
      <c r="E5635" s="890">
        <v>12090.31</v>
      </c>
      <c r="F5635" s="889"/>
      <c r="G5635" s="888">
        <v>50</v>
      </c>
      <c r="H5635" s="887">
        <f t="shared" si="309"/>
        <v>7</v>
      </c>
      <c r="I5635" s="887">
        <v>-241.68</v>
      </c>
      <c r="J5635" s="771">
        <f t="shared" si="310"/>
        <v>1716.95</v>
      </c>
      <c r="K5635" s="887">
        <v>1475.27</v>
      </c>
      <c r="L5635" s="772">
        <f t="shared" si="311"/>
        <v>10615.039999999999</v>
      </c>
    </row>
    <row r="5636" spans="2:12" ht="15.75" x14ac:dyDescent="0.25">
      <c r="B5636" s="893" t="s">
        <v>359</v>
      </c>
      <c r="C5636" s="892" t="s">
        <v>1770</v>
      </c>
      <c r="D5636" s="891">
        <v>42035</v>
      </c>
      <c r="E5636" s="890">
        <v>83552.31</v>
      </c>
      <c r="F5636" s="889"/>
      <c r="G5636" s="888">
        <v>50</v>
      </c>
      <c r="H5636" s="887">
        <f t="shared" si="309"/>
        <v>6</v>
      </c>
      <c r="I5636" s="887">
        <v>-1670.4</v>
      </c>
      <c r="J5636" s="771">
        <f t="shared" si="310"/>
        <v>11310.07</v>
      </c>
      <c r="K5636" s="887">
        <v>9639.67</v>
      </c>
      <c r="L5636" s="772">
        <f t="shared" si="311"/>
        <v>73912.639999999999</v>
      </c>
    </row>
    <row r="5637" spans="2:12" ht="15.75" x14ac:dyDescent="0.25">
      <c r="B5637" s="893" t="s">
        <v>359</v>
      </c>
      <c r="C5637" s="892" t="s">
        <v>1771</v>
      </c>
      <c r="D5637" s="891">
        <v>42490</v>
      </c>
      <c r="E5637" s="890">
        <v>6772.11</v>
      </c>
      <c r="F5637" s="889"/>
      <c r="G5637" s="888">
        <v>50</v>
      </c>
      <c r="H5637" s="887">
        <f t="shared" si="309"/>
        <v>5</v>
      </c>
      <c r="I5637" s="887">
        <v>-135.35999999999999</v>
      </c>
      <c r="J5637" s="771">
        <f t="shared" si="310"/>
        <v>758.59</v>
      </c>
      <c r="K5637" s="887">
        <v>623.23</v>
      </c>
      <c r="L5637" s="772">
        <f t="shared" si="311"/>
        <v>6148.8799999999992</v>
      </c>
    </row>
    <row r="5638" spans="2:12" ht="15.75" x14ac:dyDescent="0.25">
      <c r="B5638" s="893" t="s">
        <v>359</v>
      </c>
      <c r="C5638" s="892" t="s">
        <v>536</v>
      </c>
      <c r="D5638" s="891">
        <v>30681</v>
      </c>
      <c r="E5638" s="890">
        <v>159</v>
      </c>
      <c r="F5638" s="889"/>
      <c r="G5638" s="888">
        <v>50</v>
      </c>
      <c r="H5638" s="887">
        <f t="shared" si="309"/>
        <v>38</v>
      </c>
      <c r="I5638" s="887">
        <v>-3.12</v>
      </c>
      <c r="J5638" s="771">
        <f t="shared" si="310"/>
        <v>121.31</v>
      </c>
      <c r="K5638" s="887">
        <v>118.19</v>
      </c>
      <c r="L5638" s="772">
        <f t="shared" si="311"/>
        <v>40.81</v>
      </c>
    </row>
    <row r="5639" spans="2:12" ht="15.75" x14ac:dyDescent="0.25">
      <c r="B5639" s="893" t="s">
        <v>359</v>
      </c>
      <c r="C5639" s="892" t="s">
        <v>536</v>
      </c>
      <c r="D5639" s="891">
        <v>32508</v>
      </c>
      <c r="E5639" s="890">
        <v>2822</v>
      </c>
      <c r="F5639" s="889"/>
      <c r="G5639" s="888">
        <v>50</v>
      </c>
      <c r="H5639" s="887">
        <f t="shared" si="309"/>
        <v>33</v>
      </c>
      <c r="I5639" s="887">
        <v>-56.64</v>
      </c>
      <c r="J5639" s="771">
        <f t="shared" si="310"/>
        <v>1869.0500000000002</v>
      </c>
      <c r="K5639" s="887">
        <v>1812.41</v>
      </c>
      <c r="L5639" s="772">
        <f t="shared" si="311"/>
        <v>1009.5899999999999</v>
      </c>
    </row>
    <row r="5640" spans="2:12" ht="15.75" x14ac:dyDescent="0.25">
      <c r="B5640" s="893" t="s">
        <v>359</v>
      </c>
      <c r="C5640" s="892" t="s">
        <v>536</v>
      </c>
      <c r="D5640" s="891">
        <v>27029</v>
      </c>
      <c r="E5640" s="890">
        <v>2573.27</v>
      </c>
      <c r="F5640" s="889"/>
      <c r="G5640" s="888">
        <v>50</v>
      </c>
      <c r="H5640" s="887">
        <f t="shared" ref="H5640:H5703" si="312">IF(E5640&lt;&gt;"",IF((TestEOY-D5640)/365&gt;G5640,G5640,ROUNDUP(((TestEOY-D5640)/365),0)),"")</f>
        <v>48</v>
      </c>
      <c r="I5640" s="887">
        <v>-52.2</v>
      </c>
      <c r="J5640" s="771">
        <f t="shared" ref="J5640:J5703" si="313">K5640-I5640</f>
        <v>2481.79</v>
      </c>
      <c r="K5640" s="887">
        <v>2429.59</v>
      </c>
      <c r="L5640" s="772">
        <f t="shared" ref="L5640:L5703" si="314">IFERROR(IF(K5640&gt;E5640,0,(+E5640-K5640))-F5640,"")</f>
        <v>143.67999999999984</v>
      </c>
    </row>
    <row r="5641" spans="2:12" ht="15.75" x14ac:dyDescent="0.25">
      <c r="B5641" s="893" t="s">
        <v>359</v>
      </c>
      <c r="C5641" s="892" t="s">
        <v>536</v>
      </c>
      <c r="D5641" s="891">
        <v>32142</v>
      </c>
      <c r="E5641" s="890">
        <v>6507</v>
      </c>
      <c r="F5641" s="889"/>
      <c r="G5641" s="888">
        <v>50</v>
      </c>
      <c r="H5641" s="887">
        <f t="shared" si="312"/>
        <v>34</v>
      </c>
      <c r="I5641" s="887">
        <v>-130.56</v>
      </c>
      <c r="J5641" s="771">
        <f t="shared" si="313"/>
        <v>4439.4500000000007</v>
      </c>
      <c r="K5641" s="887">
        <v>4308.8900000000003</v>
      </c>
      <c r="L5641" s="772">
        <f t="shared" si="314"/>
        <v>2198.1099999999997</v>
      </c>
    </row>
    <row r="5642" spans="2:12" ht="15.75" x14ac:dyDescent="0.25">
      <c r="B5642" s="893" t="s">
        <v>359</v>
      </c>
      <c r="C5642" s="892" t="s">
        <v>536</v>
      </c>
      <c r="D5642" s="891">
        <v>28490</v>
      </c>
      <c r="E5642" s="890">
        <v>5202.47</v>
      </c>
      <c r="F5642" s="889"/>
      <c r="G5642" s="888">
        <v>50</v>
      </c>
      <c r="H5642" s="887">
        <f t="shared" si="312"/>
        <v>44</v>
      </c>
      <c r="I5642" s="887">
        <v>-104.64000000000001</v>
      </c>
      <c r="J5642" s="771">
        <f t="shared" si="313"/>
        <v>4592.2400000000007</v>
      </c>
      <c r="K5642" s="887">
        <v>4487.6000000000004</v>
      </c>
      <c r="L5642" s="772">
        <f t="shared" si="314"/>
        <v>714.86999999999989</v>
      </c>
    </row>
    <row r="5643" spans="2:12" ht="15.75" x14ac:dyDescent="0.25">
      <c r="B5643" s="893" t="s">
        <v>359</v>
      </c>
      <c r="C5643" s="892" t="s">
        <v>536</v>
      </c>
      <c r="D5643" s="891">
        <v>33603</v>
      </c>
      <c r="E5643" s="890">
        <v>10580.22</v>
      </c>
      <c r="F5643" s="889"/>
      <c r="G5643" s="888">
        <v>50</v>
      </c>
      <c r="H5643" s="887">
        <f t="shared" si="312"/>
        <v>30</v>
      </c>
      <c r="I5643" s="887">
        <v>-212.16</v>
      </c>
      <c r="J5643" s="771">
        <f t="shared" si="313"/>
        <v>6371.5199999999995</v>
      </c>
      <c r="K5643" s="887">
        <v>6159.36</v>
      </c>
      <c r="L5643" s="772">
        <f t="shared" si="314"/>
        <v>4420.8599999999997</v>
      </c>
    </row>
    <row r="5644" spans="2:12" ht="15.75" x14ac:dyDescent="0.25">
      <c r="B5644" s="893" t="s">
        <v>359</v>
      </c>
      <c r="C5644" s="892" t="s">
        <v>536</v>
      </c>
      <c r="D5644" s="891">
        <v>29586</v>
      </c>
      <c r="E5644" s="890">
        <v>18568</v>
      </c>
      <c r="F5644" s="889"/>
      <c r="G5644" s="888">
        <v>50</v>
      </c>
      <c r="H5644" s="887">
        <f t="shared" si="312"/>
        <v>41</v>
      </c>
      <c r="I5644" s="887">
        <v>-374.88</v>
      </c>
      <c r="J5644" s="771">
        <f t="shared" si="313"/>
        <v>15288.39</v>
      </c>
      <c r="K5644" s="887">
        <v>14913.51</v>
      </c>
      <c r="L5644" s="772">
        <f t="shared" si="314"/>
        <v>3654.49</v>
      </c>
    </row>
    <row r="5645" spans="2:12" ht="15.75" x14ac:dyDescent="0.25">
      <c r="B5645" s="893" t="s">
        <v>359</v>
      </c>
      <c r="C5645" s="892" t="s">
        <v>536</v>
      </c>
      <c r="D5645" s="891">
        <v>33238</v>
      </c>
      <c r="E5645" s="890">
        <v>22767</v>
      </c>
      <c r="F5645" s="889"/>
      <c r="G5645" s="888">
        <v>50</v>
      </c>
      <c r="H5645" s="887">
        <f t="shared" si="312"/>
        <v>31</v>
      </c>
      <c r="I5645" s="887">
        <v>-456.72</v>
      </c>
      <c r="J5645" s="771">
        <f t="shared" si="313"/>
        <v>14166.13</v>
      </c>
      <c r="K5645" s="887">
        <v>13709.41</v>
      </c>
      <c r="L5645" s="772">
        <f t="shared" si="314"/>
        <v>9057.59</v>
      </c>
    </row>
    <row r="5646" spans="2:12" ht="15.75" x14ac:dyDescent="0.25">
      <c r="B5646" s="893" t="s">
        <v>359</v>
      </c>
      <c r="C5646" s="892" t="s">
        <v>536</v>
      </c>
      <c r="D5646" s="891">
        <v>32873</v>
      </c>
      <c r="E5646" s="890">
        <v>35976</v>
      </c>
      <c r="F5646" s="889"/>
      <c r="G5646" s="888">
        <v>50</v>
      </c>
      <c r="H5646" s="887">
        <f t="shared" si="312"/>
        <v>32</v>
      </c>
      <c r="I5646" s="887">
        <v>-721.8</v>
      </c>
      <c r="J5646" s="771">
        <f t="shared" si="313"/>
        <v>23105.02</v>
      </c>
      <c r="K5646" s="887">
        <v>22383.22</v>
      </c>
      <c r="L5646" s="772">
        <f t="shared" si="314"/>
        <v>13592.779999999999</v>
      </c>
    </row>
    <row r="5647" spans="2:12" ht="15.75" x14ac:dyDescent="0.25">
      <c r="B5647" s="893" t="s">
        <v>359</v>
      </c>
      <c r="C5647" s="892" t="s">
        <v>536</v>
      </c>
      <c r="D5647" s="891">
        <v>36891</v>
      </c>
      <c r="E5647" s="890">
        <v>49995.15</v>
      </c>
      <c r="F5647" s="889"/>
      <c r="G5647" s="888">
        <v>50</v>
      </c>
      <c r="H5647" s="887">
        <f t="shared" si="312"/>
        <v>21</v>
      </c>
      <c r="I5647" s="887">
        <v>-1004.28</v>
      </c>
      <c r="J5647" s="771">
        <f t="shared" si="313"/>
        <v>21121.41</v>
      </c>
      <c r="K5647" s="887">
        <v>20117.13</v>
      </c>
      <c r="L5647" s="772">
        <f t="shared" si="314"/>
        <v>29878.02</v>
      </c>
    </row>
    <row r="5648" spans="2:12" ht="15.75" x14ac:dyDescent="0.25">
      <c r="B5648" s="893" t="s">
        <v>359</v>
      </c>
      <c r="C5648" s="892" t="s">
        <v>536</v>
      </c>
      <c r="D5648" s="891">
        <v>29220</v>
      </c>
      <c r="E5648" s="890">
        <v>50248.78</v>
      </c>
      <c r="F5648" s="889"/>
      <c r="G5648" s="888">
        <v>50</v>
      </c>
      <c r="H5648" s="887">
        <f t="shared" si="312"/>
        <v>42</v>
      </c>
      <c r="I5648" s="887">
        <v>-1009.92</v>
      </c>
      <c r="J5648" s="771">
        <f t="shared" si="313"/>
        <v>42337.909999999996</v>
      </c>
      <c r="K5648" s="887">
        <v>41327.99</v>
      </c>
      <c r="L5648" s="772">
        <f t="shared" si="314"/>
        <v>8920.7900000000009</v>
      </c>
    </row>
    <row r="5649" spans="2:12" ht="15.75" x14ac:dyDescent="0.25">
      <c r="B5649" s="893" t="s">
        <v>359</v>
      </c>
      <c r="C5649" s="892" t="s">
        <v>536</v>
      </c>
      <c r="D5649" s="891">
        <v>31412</v>
      </c>
      <c r="E5649" s="890">
        <v>51520</v>
      </c>
      <c r="F5649" s="889"/>
      <c r="G5649" s="888">
        <v>50</v>
      </c>
      <c r="H5649" s="887">
        <f t="shared" si="312"/>
        <v>36</v>
      </c>
      <c r="I5649" s="887">
        <v>-1037.8799999999999</v>
      </c>
      <c r="J5649" s="771">
        <f t="shared" si="313"/>
        <v>37248.839999999997</v>
      </c>
      <c r="K5649" s="887">
        <v>36210.959999999999</v>
      </c>
      <c r="L5649" s="772">
        <f t="shared" si="314"/>
        <v>15309.04</v>
      </c>
    </row>
    <row r="5650" spans="2:12" ht="15.75" x14ac:dyDescent="0.25">
      <c r="B5650" s="893" t="s">
        <v>359</v>
      </c>
      <c r="C5650" s="892" t="s">
        <v>536</v>
      </c>
      <c r="D5650" s="891">
        <v>36525</v>
      </c>
      <c r="E5650" s="890">
        <v>57793.67</v>
      </c>
      <c r="F5650" s="889"/>
      <c r="G5650" s="888">
        <v>50</v>
      </c>
      <c r="H5650" s="887">
        <f t="shared" si="312"/>
        <v>22</v>
      </c>
      <c r="I5650" s="887">
        <v>-1158.48</v>
      </c>
      <c r="J5650" s="771">
        <f t="shared" si="313"/>
        <v>25549.43</v>
      </c>
      <c r="K5650" s="887">
        <v>24390.95</v>
      </c>
      <c r="L5650" s="772">
        <f t="shared" si="314"/>
        <v>33402.720000000001</v>
      </c>
    </row>
    <row r="5651" spans="2:12" ht="15.75" x14ac:dyDescent="0.25">
      <c r="B5651" s="893" t="s">
        <v>359</v>
      </c>
      <c r="C5651" s="892" t="s">
        <v>536</v>
      </c>
      <c r="D5651" s="891">
        <v>33969</v>
      </c>
      <c r="E5651" s="890">
        <v>90229</v>
      </c>
      <c r="F5651" s="889"/>
      <c r="G5651" s="888">
        <v>50</v>
      </c>
      <c r="H5651" s="887">
        <f t="shared" si="312"/>
        <v>29</v>
      </c>
      <c r="I5651" s="887">
        <v>-1809.6000000000001</v>
      </c>
      <c r="J5651" s="771">
        <f t="shared" si="313"/>
        <v>52529.22</v>
      </c>
      <c r="K5651" s="887">
        <v>50719.62</v>
      </c>
      <c r="L5651" s="772">
        <f t="shared" si="314"/>
        <v>39509.379999999997</v>
      </c>
    </row>
    <row r="5652" spans="2:12" ht="15.75" x14ac:dyDescent="0.25">
      <c r="B5652" s="893" t="s">
        <v>359</v>
      </c>
      <c r="C5652" s="892" t="s">
        <v>536</v>
      </c>
      <c r="D5652" s="891">
        <v>30316</v>
      </c>
      <c r="E5652" s="890">
        <v>96708</v>
      </c>
      <c r="F5652" s="889"/>
      <c r="G5652" s="888">
        <v>50</v>
      </c>
      <c r="H5652" s="887">
        <f t="shared" si="312"/>
        <v>39</v>
      </c>
      <c r="I5652" s="887">
        <v>-1942.1999999999998</v>
      </c>
      <c r="J5652" s="771">
        <f t="shared" si="313"/>
        <v>75667.12</v>
      </c>
      <c r="K5652" s="887">
        <v>73724.92</v>
      </c>
      <c r="L5652" s="772">
        <f t="shared" si="314"/>
        <v>22983.08</v>
      </c>
    </row>
    <row r="5653" spans="2:12" ht="15.75" x14ac:dyDescent="0.25">
      <c r="B5653" s="893" t="s">
        <v>359</v>
      </c>
      <c r="C5653" s="892" t="s">
        <v>536</v>
      </c>
      <c r="D5653" s="891">
        <v>31777</v>
      </c>
      <c r="E5653" s="890">
        <v>210024.48</v>
      </c>
      <c r="F5653" s="889"/>
      <c r="G5653" s="888">
        <v>50</v>
      </c>
      <c r="H5653" s="887">
        <f t="shared" si="312"/>
        <v>35</v>
      </c>
      <c r="I5653" s="887">
        <v>-4215.12</v>
      </c>
      <c r="J5653" s="771">
        <f t="shared" si="313"/>
        <v>147501.1</v>
      </c>
      <c r="K5653" s="887">
        <v>143285.98000000001</v>
      </c>
      <c r="L5653" s="772">
        <f t="shared" si="314"/>
        <v>66738.5</v>
      </c>
    </row>
    <row r="5654" spans="2:12" ht="15.75" x14ac:dyDescent="0.25">
      <c r="B5654" s="893" t="s">
        <v>359</v>
      </c>
      <c r="C5654" s="892" t="s">
        <v>536</v>
      </c>
      <c r="D5654" s="891">
        <v>37256</v>
      </c>
      <c r="E5654" s="890">
        <v>244558.47</v>
      </c>
      <c r="F5654" s="889"/>
      <c r="G5654" s="888">
        <v>50</v>
      </c>
      <c r="H5654" s="887">
        <f t="shared" si="312"/>
        <v>20</v>
      </c>
      <c r="I5654" s="887">
        <v>-4901.6400000000003</v>
      </c>
      <c r="J5654" s="771">
        <f t="shared" si="313"/>
        <v>98326.96</v>
      </c>
      <c r="K5654" s="887">
        <v>93425.32</v>
      </c>
      <c r="L5654" s="772">
        <f t="shared" si="314"/>
        <v>151133.15</v>
      </c>
    </row>
    <row r="5655" spans="2:12" ht="15.75" x14ac:dyDescent="0.25">
      <c r="B5655" s="893" t="s">
        <v>359</v>
      </c>
      <c r="C5655" s="892" t="s">
        <v>536</v>
      </c>
      <c r="D5655" s="891">
        <v>37986</v>
      </c>
      <c r="E5655" s="890">
        <v>8042.82</v>
      </c>
      <c r="F5655" s="889"/>
      <c r="G5655" s="888">
        <v>50</v>
      </c>
      <c r="H5655" s="887">
        <f t="shared" si="312"/>
        <v>18</v>
      </c>
      <c r="I5655" s="887">
        <v>-161.16</v>
      </c>
      <c r="J5655" s="771">
        <f t="shared" si="313"/>
        <v>2911.7799999999997</v>
      </c>
      <c r="K5655" s="887">
        <v>2750.62</v>
      </c>
      <c r="L5655" s="772">
        <f t="shared" si="314"/>
        <v>5292.2</v>
      </c>
    </row>
    <row r="5656" spans="2:12" ht="15.75" x14ac:dyDescent="0.25">
      <c r="B5656" s="893" t="s">
        <v>359</v>
      </c>
      <c r="C5656" s="892" t="s">
        <v>536</v>
      </c>
      <c r="D5656" s="891">
        <v>37621</v>
      </c>
      <c r="E5656" s="890">
        <v>8081.04</v>
      </c>
      <c r="F5656" s="889"/>
      <c r="G5656" s="888">
        <v>50</v>
      </c>
      <c r="H5656" s="887">
        <f t="shared" si="312"/>
        <v>19</v>
      </c>
      <c r="I5656" s="887">
        <v>-162</v>
      </c>
      <c r="J5656" s="771">
        <f t="shared" si="313"/>
        <v>3087.42</v>
      </c>
      <c r="K5656" s="887">
        <v>2925.42</v>
      </c>
      <c r="L5656" s="772">
        <f t="shared" si="314"/>
        <v>5155.62</v>
      </c>
    </row>
    <row r="5657" spans="2:12" ht="15.75" x14ac:dyDescent="0.25">
      <c r="B5657" s="893" t="s">
        <v>359</v>
      </c>
      <c r="C5657" s="892" t="s">
        <v>1772</v>
      </c>
      <c r="D5657" s="891">
        <v>42947</v>
      </c>
      <c r="E5657" s="890">
        <v>3245.21</v>
      </c>
      <c r="F5657" s="889"/>
      <c r="G5657" s="888">
        <v>40</v>
      </c>
      <c r="H5657" s="887">
        <f t="shared" si="312"/>
        <v>4</v>
      </c>
      <c r="I5657" s="887">
        <v>-81.240000000000009</v>
      </c>
      <c r="J5657" s="771">
        <f t="shared" si="313"/>
        <v>349.28000000000003</v>
      </c>
      <c r="K5657" s="887">
        <v>268.04000000000002</v>
      </c>
      <c r="L5657" s="772">
        <f t="shared" si="314"/>
        <v>2977.17</v>
      </c>
    </row>
    <row r="5658" spans="2:12" ht="15.75" x14ac:dyDescent="0.25">
      <c r="B5658" s="893" t="s">
        <v>359</v>
      </c>
      <c r="C5658" s="892" t="s">
        <v>1773</v>
      </c>
      <c r="D5658" s="891">
        <v>42978</v>
      </c>
      <c r="E5658" s="890">
        <v>153.74</v>
      </c>
      <c r="F5658" s="889"/>
      <c r="G5658" s="888">
        <v>40</v>
      </c>
      <c r="H5658" s="887">
        <f t="shared" si="312"/>
        <v>4</v>
      </c>
      <c r="I5658" s="887">
        <v>-3.84</v>
      </c>
      <c r="J5658" s="771">
        <f t="shared" si="313"/>
        <v>16.52</v>
      </c>
      <c r="K5658" s="887">
        <v>12.68</v>
      </c>
      <c r="L5658" s="772">
        <f t="shared" si="314"/>
        <v>141.06</v>
      </c>
    </row>
    <row r="5659" spans="2:12" ht="15.75" x14ac:dyDescent="0.25">
      <c r="B5659" s="893" t="s">
        <v>359</v>
      </c>
      <c r="C5659" s="892" t="s">
        <v>1774</v>
      </c>
      <c r="D5659" s="891">
        <v>43242</v>
      </c>
      <c r="E5659" s="890">
        <v>1047.5899999999999</v>
      </c>
      <c r="F5659" s="889"/>
      <c r="G5659" s="888">
        <v>40</v>
      </c>
      <c r="H5659" s="887">
        <f t="shared" si="312"/>
        <v>3</v>
      </c>
      <c r="I5659" s="887">
        <v>-26.160000000000004</v>
      </c>
      <c r="J5659" s="771">
        <f t="shared" si="313"/>
        <v>90.5</v>
      </c>
      <c r="K5659" s="887">
        <v>64.34</v>
      </c>
      <c r="L5659" s="772">
        <f t="shared" si="314"/>
        <v>983.24999999999989</v>
      </c>
    </row>
    <row r="5660" spans="2:12" ht="15.75" x14ac:dyDescent="0.25">
      <c r="B5660" s="893" t="s">
        <v>359</v>
      </c>
      <c r="C5660" s="892" t="s">
        <v>1775</v>
      </c>
      <c r="D5660" s="891">
        <v>43480</v>
      </c>
      <c r="E5660" s="890">
        <v>5173.26</v>
      </c>
      <c r="F5660" s="889"/>
      <c r="G5660" s="888">
        <v>40</v>
      </c>
      <c r="H5660" s="887">
        <f t="shared" si="312"/>
        <v>2</v>
      </c>
      <c r="I5660" s="887">
        <v>-129.35999999999999</v>
      </c>
      <c r="J5660" s="771">
        <f t="shared" si="313"/>
        <v>280.27999999999997</v>
      </c>
      <c r="K5660" s="887">
        <v>150.91999999999999</v>
      </c>
      <c r="L5660" s="772">
        <f t="shared" si="314"/>
        <v>5022.34</v>
      </c>
    </row>
    <row r="5661" spans="2:12" ht="15.75" x14ac:dyDescent="0.25">
      <c r="B5661" s="893" t="s">
        <v>359</v>
      </c>
      <c r="C5661" s="892" t="s">
        <v>1776</v>
      </c>
      <c r="D5661" s="891">
        <v>43777</v>
      </c>
      <c r="E5661" s="890">
        <v>9174.02</v>
      </c>
      <c r="F5661" s="889"/>
      <c r="G5661" s="888">
        <v>40</v>
      </c>
      <c r="H5661" s="887">
        <f t="shared" si="312"/>
        <v>2</v>
      </c>
      <c r="I5661" s="887">
        <v>-229.32</v>
      </c>
      <c r="J5661" s="771">
        <f t="shared" si="313"/>
        <v>477.75</v>
      </c>
      <c r="K5661" s="887">
        <v>248.43</v>
      </c>
      <c r="L5661" s="772">
        <f t="shared" si="314"/>
        <v>8925.59</v>
      </c>
    </row>
    <row r="5662" spans="2:12" ht="15.75" x14ac:dyDescent="0.25">
      <c r="B5662" s="893" t="s">
        <v>359</v>
      </c>
      <c r="C5662" s="892" t="s">
        <v>1777</v>
      </c>
      <c r="D5662" s="891">
        <v>43962</v>
      </c>
      <c r="E5662" s="890">
        <v>1899.43</v>
      </c>
      <c r="F5662" s="889"/>
      <c r="G5662" s="888">
        <v>40</v>
      </c>
      <c r="H5662" s="887">
        <f t="shared" si="312"/>
        <v>1</v>
      </c>
      <c r="I5662" s="887">
        <v>-47.519999999999996</v>
      </c>
      <c r="J5662" s="771">
        <f t="shared" si="313"/>
        <v>75.239999999999995</v>
      </c>
      <c r="K5662" s="887">
        <v>27.72</v>
      </c>
      <c r="L5662" s="772">
        <f t="shared" si="314"/>
        <v>1871.71</v>
      </c>
    </row>
    <row r="5663" spans="2:12" ht="15.75" x14ac:dyDescent="0.25">
      <c r="B5663" s="893" t="s">
        <v>359</v>
      </c>
      <c r="C5663" s="892" t="s">
        <v>1778</v>
      </c>
      <c r="D5663" s="891">
        <v>43980</v>
      </c>
      <c r="E5663" s="890">
        <v>3025.63</v>
      </c>
      <c r="F5663" s="889"/>
      <c r="G5663" s="888">
        <v>40</v>
      </c>
      <c r="H5663" s="887">
        <f t="shared" si="312"/>
        <v>1</v>
      </c>
      <c r="I5663" s="887">
        <v>-75.599999999999994</v>
      </c>
      <c r="J5663" s="771">
        <f t="shared" si="313"/>
        <v>113.39999999999999</v>
      </c>
      <c r="K5663" s="887">
        <v>37.799999999999997</v>
      </c>
      <c r="L5663" s="772">
        <f t="shared" si="314"/>
        <v>2987.83</v>
      </c>
    </row>
    <row r="5664" spans="2:12" ht="15.75" x14ac:dyDescent="0.25">
      <c r="B5664" s="893" t="e">
        <v>#N/A</v>
      </c>
      <c r="C5664" s="892" t="s">
        <v>1774</v>
      </c>
      <c r="D5664" s="891">
        <v>43242</v>
      </c>
      <c r="E5664" s="890">
        <v>6.34</v>
      </c>
      <c r="F5664" s="889"/>
      <c r="G5664" s="888">
        <v>40</v>
      </c>
      <c r="H5664" s="887">
        <f t="shared" si="312"/>
        <v>3</v>
      </c>
      <c r="I5664" s="887">
        <v>-0.12</v>
      </c>
      <c r="J5664" s="771">
        <f t="shared" si="313"/>
        <v>0.42</v>
      </c>
      <c r="K5664" s="887">
        <v>0.3</v>
      </c>
      <c r="L5664" s="772">
        <f t="shared" si="314"/>
        <v>6.04</v>
      </c>
    </row>
    <row r="5665" spans="2:12" ht="15.75" x14ac:dyDescent="0.25">
      <c r="B5665" s="893" t="e">
        <v>#N/A</v>
      </c>
      <c r="C5665" s="892" t="s">
        <v>1775</v>
      </c>
      <c r="D5665" s="891">
        <v>43480</v>
      </c>
      <c r="E5665" s="890">
        <v>115.13</v>
      </c>
      <c r="F5665" s="889"/>
      <c r="G5665" s="888">
        <v>40</v>
      </c>
      <c r="H5665" s="887">
        <f t="shared" si="312"/>
        <v>2</v>
      </c>
      <c r="I5665" s="887">
        <v>-2.88</v>
      </c>
      <c r="J5665" s="771">
        <f t="shared" si="313"/>
        <v>6.24</v>
      </c>
      <c r="K5665" s="887">
        <v>3.36</v>
      </c>
      <c r="L5665" s="772">
        <f t="shared" si="314"/>
        <v>111.77</v>
      </c>
    </row>
    <row r="5666" spans="2:12" ht="15.75" x14ac:dyDescent="0.25">
      <c r="B5666" s="893" t="e">
        <v>#N/A</v>
      </c>
      <c r="C5666" s="892" t="s">
        <v>1776</v>
      </c>
      <c r="D5666" s="891">
        <v>43777</v>
      </c>
      <c r="E5666" s="890">
        <v>17.28</v>
      </c>
      <c r="F5666" s="889"/>
      <c r="G5666" s="888">
        <v>40</v>
      </c>
      <c r="H5666" s="887">
        <f t="shared" si="312"/>
        <v>2</v>
      </c>
      <c r="I5666" s="887">
        <v>-0.48</v>
      </c>
      <c r="J5666" s="771">
        <f t="shared" si="313"/>
        <v>1</v>
      </c>
      <c r="K5666" s="887">
        <v>0.52</v>
      </c>
      <c r="L5666" s="772">
        <f t="shared" si="314"/>
        <v>16.760000000000002</v>
      </c>
    </row>
    <row r="5667" spans="2:12" ht="15.75" x14ac:dyDescent="0.25">
      <c r="B5667" s="893" t="e">
        <v>#N/A</v>
      </c>
      <c r="C5667" s="892" t="s">
        <v>1777</v>
      </c>
      <c r="D5667" s="891">
        <v>43962</v>
      </c>
      <c r="E5667" s="890">
        <v>54.13</v>
      </c>
      <c r="F5667" s="889"/>
      <c r="G5667" s="888">
        <v>40</v>
      </c>
      <c r="H5667" s="887">
        <f t="shared" si="312"/>
        <v>1</v>
      </c>
      <c r="I5667" s="887">
        <v>-1.32</v>
      </c>
      <c r="J5667" s="771">
        <f t="shared" si="313"/>
        <v>2.09</v>
      </c>
      <c r="K5667" s="887">
        <v>0.77</v>
      </c>
      <c r="L5667" s="772">
        <f t="shared" si="314"/>
        <v>53.36</v>
      </c>
    </row>
    <row r="5668" spans="2:12" ht="15.75" x14ac:dyDescent="0.25">
      <c r="B5668" s="893" t="e">
        <v>#N/A</v>
      </c>
      <c r="C5668" s="892" t="s">
        <v>1778</v>
      </c>
      <c r="D5668" s="891">
        <v>43980</v>
      </c>
      <c r="E5668" s="890">
        <v>74.36</v>
      </c>
      <c r="F5668" s="889"/>
      <c r="G5668" s="888">
        <v>40</v>
      </c>
      <c r="H5668" s="887">
        <f t="shared" si="312"/>
        <v>1</v>
      </c>
      <c r="I5668" s="887">
        <v>-1.7999999999999998</v>
      </c>
      <c r="J5668" s="771">
        <f t="shared" si="313"/>
        <v>2.6999999999999997</v>
      </c>
      <c r="K5668" s="887">
        <v>0.9</v>
      </c>
      <c r="L5668" s="772">
        <f t="shared" si="314"/>
        <v>73.459999999999994</v>
      </c>
    </row>
    <row r="5669" spans="2:12" ht="15.75" x14ac:dyDescent="0.25">
      <c r="B5669" s="893" t="s">
        <v>359</v>
      </c>
      <c r="C5669" s="892" t="s">
        <v>1779</v>
      </c>
      <c r="D5669" s="891">
        <v>43777</v>
      </c>
      <c r="E5669" s="890">
        <v>7042.73</v>
      </c>
      <c r="F5669" s="889"/>
      <c r="G5669" s="888">
        <v>30</v>
      </c>
      <c r="H5669" s="887">
        <f t="shared" si="312"/>
        <v>2</v>
      </c>
      <c r="I5669" s="887">
        <v>-234.71999999999997</v>
      </c>
      <c r="J5669" s="771">
        <f t="shared" si="313"/>
        <v>489</v>
      </c>
      <c r="K5669" s="887">
        <v>254.28</v>
      </c>
      <c r="L5669" s="772">
        <f t="shared" si="314"/>
        <v>6788.45</v>
      </c>
    </row>
    <row r="5670" spans="2:12" ht="15.75" x14ac:dyDescent="0.25">
      <c r="B5670" s="893" t="s">
        <v>359</v>
      </c>
      <c r="C5670" s="892" t="s">
        <v>1780</v>
      </c>
      <c r="D5670" s="891">
        <v>43901</v>
      </c>
      <c r="E5670" s="890">
        <v>6268.75</v>
      </c>
      <c r="F5670" s="889"/>
      <c r="G5670" s="888">
        <v>30</v>
      </c>
      <c r="H5670" s="887">
        <f t="shared" si="312"/>
        <v>1</v>
      </c>
      <c r="I5670" s="887">
        <v>-208.92000000000002</v>
      </c>
      <c r="J5670" s="771">
        <f t="shared" si="313"/>
        <v>313.38</v>
      </c>
      <c r="K5670" s="887">
        <v>104.46</v>
      </c>
      <c r="L5670" s="772">
        <f t="shared" si="314"/>
        <v>6164.29</v>
      </c>
    </row>
    <row r="5671" spans="2:12" ht="15.75" x14ac:dyDescent="0.25">
      <c r="B5671" s="893" t="e">
        <v>#N/A</v>
      </c>
      <c r="C5671" s="892" t="s">
        <v>1780</v>
      </c>
      <c r="D5671" s="891">
        <v>43901</v>
      </c>
      <c r="E5671" s="890">
        <v>170.69</v>
      </c>
      <c r="F5671" s="889"/>
      <c r="G5671" s="888">
        <v>30</v>
      </c>
      <c r="H5671" s="887">
        <f t="shared" si="312"/>
        <v>1</v>
      </c>
      <c r="I5671" s="887">
        <v>-5.6400000000000006</v>
      </c>
      <c r="J5671" s="771">
        <f t="shared" si="313"/>
        <v>8.4600000000000009</v>
      </c>
      <c r="K5671" s="887">
        <v>2.82</v>
      </c>
      <c r="L5671" s="772">
        <f t="shared" si="314"/>
        <v>167.87</v>
      </c>
    </row>
    <row r="5672" spans="2:12" ht="15.75" x14ac:dyDescent="0.25">
      <c r="B5672" s="893" t="e">
        <v>#N/A</v>
      </c>
      <c r="C5672" s="892" t="s">
        <v>1779</v>
      </c>
      <c r="D5672" s="891">
        <v>43777</v>
      </c>
      <c r="E5672" s="890">
        <v>13.27</v>
      </c>
      <c r="F5672" s="889"/>
      <c r="G5672" s="888">
        <v>30</v>
      </c>
      <c r="H5672" s="887">
        <f t="shared" si="312"/>
        <v>2</v>
      </c>
      <c r="I5672" s="887">
        <v>-0.48</v>
      </c>
      <c r="J5672" s="771">
        <f t="shared" si="313"/>
        <v>1</v>
      </c>
      <c r="K5672" s="887">
        <v>0.52</v>
      </c>
      <c r="L5672" s="772">
        <f t="shared" si="314"/>
        <v>12.75</v>
      </c>
    </row>
    <row r="5673" spans="2:12" ht="15.75" x14ac:dyDescent="0.25">
      <c r="B5673" s="893" t="s">
        <v>359</v>
      </c>
      <c r="C5673" s="892" t="s">
        <v>1781</v>
      </c>
      <c r="D5673" s="891">
        <v>42735</v>
      </c>
      <c r="E5673" s="890">
        <v>2953.33</v>
      </c>
      <c r="F5673" s="889"/>
      <c r="G5673" s="888">
        <v>50</v>
      </c>
      <c r="H5673" s="887">
        <f t="shared" si="312"/>
        <v>5</v>
      </c>
      <c r="I5673" s="887">
        <v>-59.04</v>
      </c>
      <c r="J5673" s="771">
        <f t="shared" si="313"/>
        <v>286.59000000000003</v>
      </c>
      <c r="K5673" s="887">
        <v>227.55</v>
      </c>
      <c r="L5673" s="772">
        <f t="shared" si="314"/>
        <v>2725.7799999999997</v>
      </c>
    </row>
    <row r="5674" spans="2:12" ht="15.75" x14ac:dyDescent="0.25">
      <c r="B5674" s="893" t="s">
        <v>359</v>
      </c>
      <c r="C5674" s="892" t="s">
        <v>1782</v>
      </c>
      <c r="D5674" s="891">
        <v>42400</v>
      </c>
      <c r="E5674" s="890">
        <v>26104.87</v>
      </c>
      <c r="F5674" s="889"/>
      <c r="G5674" s="888">
        <v>50</v>
      </c>
      <c r="H5674" s="887">
        <f t="shared" si="312"/>
        <v>5</v>
      </c>
      <c r="I5674" s="887">
        <v>-521.88</v>
      </c>
      <c r="J5674" s="771">
        <f t="shared" si="313"/>
        <v>2489.83</v>
      </c>
      <c r="K5674" s="887">
        <v>1967.95</v>
      </c>
      <c r="L5674" s="772">
        <f t="shared" si="314"/>
        <v>24136.92</v>
      </c>
    </row>
    <row r="5675" spans="2:12" ht="15.75" x14ac:dyDescent="0.25">
      <c r="B5675" s="893" t="s">
        <v>359</v>
      </c>
      <c r="C5675" s="892" t="s">
        <v>1783</v>
      </c>
      <c r="D5675" s="891">
        <v>42978</v>
      </c>
      <c r="E5675" s="890">
        <v>3476.85</v>
      </c>
      <c r="F5675" s="889"/>
      <c r="G5675" s="888">
        <v>50</v>
      </c>
      <c r="H5675" s="887">
        <f t="shared" si="312"/>
        <v>4</v>
      </c>
      <c r="I5675" s="887">
        <v>-69.48</v>
      </c>
      <c r="J5675" s="771">
        <f t="shared" si="313"/>
        <v>302.53000000000003</v>
      </c>
      <c r="K5675" s="887">
        <v>233.05</v>
      </c>
      <c r="L5675" s="772">
        <f t="shared" si="314"/>
        <v>3243.7999999999997</v>
      </c>
    </row>
    <row r="5676" spans="2:12" ht="15.75" x14ac:dyDescent="0.25">
      <c r="B5676" s="893" t="s">
        <v>359</v>
      </c>
      <c r="C5676" s="892" t="s">
        <v>1784</v>
      </c>
      <c r="D5676" s="891">
        <v>42978</v>
      </c>
      <c r="E5676" s="890">
        <v>38.200000000000003</v>
      </c>
      <c r="F5676" s="889"/>
      <c r="G5676" s="888">
        <v>50</v>
      </c>
      <c r="H5676" s="887">
        <f t="shared" si="312"/>
        <v>4</v>
      </c>
      <c r="I5676" s="887">
        <v>-0.72</v>
      </c>
      <c r="J5676" s="771">
        <f t="shared" si="313"/>
        <v>3.1399999999999997</v>
      </c>
      <c r="K5676" s="887">
        <v>2.42</v>
      </c>
      <c r="L5676" s="772">
        <f t="shared" si="314"/>
        <v>35.78</v>
      </c>
    </row>
    <row r="5677" spans="2:12" ht="15.75" x14ac:dyDescent="0.25">
      <c r="B5677" s="893" t="s">
        <v>359</v>
      </c>
      <c r="C5677" s="892" t="s">
        <v>1785</v>
      </c>
      <c r="D5677" s="891">
        <v>42978</v>
      </c>
      <c r="E5677" s="890">
        <v>9968.09</v>
      </c>
      <c r="F5677" s="889"/>
      <c r="G5677" s="888">
        <v>50</v>
      </c>
      <c r="H5677" s="887">
        <f t="shared" si="312"/>
        <v>4</v>
      </c>
      <c r="I5677" s="887">
        <v>-199.32</v>
      </c>
      <c r="J5677" s="771">
        <f t="shared" si="313"/>
        <v>867.87999999999988</v>
      </c>
      <c r="K5677" s="887">
        <v>668.56</v>
      </c>
      <c r="L5677" s="772">
        <f t="shared" si="314"/>
        <v>9299.5300000000007</v>
      </c>
    </row>
    <row r="5678" spans="2:12" ht="15.75" x14ac:dyDescent="0.25">
      <c r="B5678" s="893" t="s">
        <v>359</v>
      </c>
      <c r="C5678" s="892" t="s">
        <v>1786</v>
      </c>
      <c r="D5678" s="891">
        <v>42978</v>
      </c>
      <c r="E5678" s="890">
        <v>20.71</v>
      </c>
      <c r="F5678" s="889"/>
      <c r="G5678" s="888">
        <v>50</v>
      </c>
      <c r="H5678" s="887">
        <f t="shared" si="312"/>
        <v>4</v>
      </c>
      <c r="I5678" s="887">
        <v>-0.36</v>
      </c>
      <c r="J5678" s="771">
        <f t="shared" si="313"/>
        <v>1.5699999999999998</v>
      </c>
      <c r="K5678" s="887">
        <v>1.21</v>
      </c>
      <c r="L5678" s="772">
        <f t="shared" si="314"/>
        <v>19.5</v>
      </c>
    </row>
    <row r="5679" spans="2:12" ht="15.75" x14ac:dyDescent="0.25">
      <c r="B5679" s="893" t="s">
        <v>359</v>
      </c>
      <c r="C5679" s="892" t="s">
        <v>1787</v>
      </c>
      <c r="D5679" s="891">
        <v>43157</v>
      </c>
      <c r="E5679" s="890">
        <v>114070.82</v>
      </c>
      <c r="F5679" s="889"/>
      <c r="G5679" s="888">
        <v>50</v>
      </c>
      <c r="H5679" s="887">
        <f t="shared" si="312"/>
        <v>3</v>
      </c>
      <c r="I5679" s="887">
        <v>-2280.6000000000004</v>
      </c>
      <c r="J5679" s="771">
        <f t="shared" si="313"/>
        <v>8594.7099999999991</v>
      </c>
      <c r="K5679" s="887">
        <v>6314.11</v>
      </c>
      <c r="L5679" s="772">
        <f t="shared" si="314"/>
        <v>107756.71</v>
      </c>
    </row>
    <row r="5680" spans="2:12" ht="15.75" x14ac:dyDescent="0.25">
      <c r="B5680" s="893" t="s">
        <v>359</v>
      </c>
      <c r="C5680" s="892" t="s">
        <v>1788</v>
      </c>
      <c r="D5680" s="891">
        <v>43385</v>
      </c>
      <c r="E5680" s="890">
        <v>2050.0300000000002</v>
      </c>
      <c r="F5680" s="889"/>
      <c r="G5680" s="888">
        <v>40</v>
      </c>
      <c r="H5680" s="887">
        <f t="shared" si="312"/>
        <v>3</v>
      </c>
      <c r="I5680" s="887">
        <v>-51.240000000000009</v>
      </c>
      <c r="J5680" s="771">
        <f t="shared" si="313"/>
        <v>162.26</v>
      </c>
      <c r="K5680" s="887">
        <v>111.02</v>
      </c>
      <c r="L5680" s="772">
        <f t="shared" si="314"/>
        <v>1939.0100000000002</v>
      </c>
    </row>
    <row r="5681" spans="2:12" ht="15.75" x14ac:dyDescent="0.25">
      <c r="B5681" s="893" t="s">
        <v>359</v>
      </c>
      <c r="C5681" s="892" t="s">
        <v>1789</v>
      </c>
      <c r="D5681" s="891">
        <v>43592</v>
      </c>
      <c r="E5681" s="890">
        <v>192234.18</v>
      </c>
      <c r="F5681" s="889"/>
      <c r="G5681" s="888">
        <v>40</v>
      </c>
      <c r="H5681" s="887">
        <f t="shared" si="312"/>
        <v>2</v>
      </c>
      <c r="I5681" s="887">
        <v>-4805.88</v>
      </c>
      <c r="J5681" s="771">
        <f t="shared" si="313"/>
        <v>12411.91</v>
      </c>
      <c r="K5681" s="887">
        <v>7606.03</v>
      </c>
      <c r="L5681" s="772">
        <f t="shared" si="314"/>
        <v>184628.15</v>
      </c>
    </row>
    <row r="5682" spans="2:12" ht="15.75" x14ac:dyDescent="0.25">
      <c r="B5682" s="893" t="s">
        <v>359</v>
      </c>
      <c r="C5682" s="892" t="s">
        <v>1790</v>
      </c>
      <c r="D5682" s="891">
        <v>43634</v>
      </c>
      <c r="E5682" s="890">
        <v>51680.73</v>
      </c>
      <c r="F5682" s="889"/>
      <c r="G5682" s="888">
        <v>40</v>
      </c>
      <c r="H5682" s="887">
        <f t="shared" si="312"/>
        <v>2</v>
      </c>
      <c r="I5682" s="887">
        <v>-1292.04</v>
      </c>
      <c r="J5682" s="771">
        <f t="shared" si="313"/>
        <v>3120.16</v>
      </c>
      <c r="K5682" s="887">
        <v>1828.12</v>
      </c>
      <c r="L5682" s="772">
        <f t="shared" si="314"/>
        <v>49852.61</v>
      </c>
    </row>
    <row r="5683" spans="2:12" ht="15.75" x14ac:dyDescent="0.25">
      <c r="B5683" s="893" t="s">
        <v>359</v>
      </c>
      <c r="C5683" s="892" t="s">
        <v>1791</v>
      </c>
      <c r="D5683" s="891">
        <v>43634</v>
      </c>
      <c r="E5683" s="890">
        <v>46546.9</v>
      </c>
      <c r="F5683" s="889"/>
      <c r="G5683" s="888">
        <v>40</v>
      </c>
      <c r="H5683" s="887">
        <f t="shared" si="312"/>
        <v>2</v>
      </c>
      <c r="I5683" s="887">
        <v>-1163.6399999999999</v>
      </c>
      <c r="J5683" s="771">
        <f t="shared" si="313"/>
        <v>2812.13</v>
      </c>
      <c r="K5683" s="887">
        <v>1648.49</v>
      </c>
      <c r="L5683" s="772">
        <f t="shared" si="314"/>
        <v>44898.41</v>
      </c>
    </row>
    <row r="5684" spans="2:12" ht="15.75" x14ac:dyDescent="0.25">
      <c r="B5684" s="893" t="s">
        <v>359</v>
      </c>
      <c r="C5684" s="892" t="s">
        <v>1792</v>
      </c>
      <c r="D5684" s="891">
        <v>43535</v>
      </c>
      <c r="E5684" s="890">
        <v>6636.12</v>
      </c>
      <c r="F5684" s="889"/>
      <c r="G5684" s="888">
        <v>40</v>
      </c>
      <c r="H5684" s="887">
        <f t="shared" si="312"/>
        <v>2</v>
      </c>
      <c r="I5684" s="887">
        <v>-165.96</v>
      </c>
      <c r="J5684" s="771">
        <f t="shared" si="313"/>
        <v>387.24</v>
      </c>
      <c r="K5684" s="887">
        <v>221.28</v>
      </c>
      <c r="L5684" s="772">
        <f t="shared" si="314"/>
        <v>6414.84</v>
      </c>
    </row>
    <row r="5685" spans="2:12" ht="15.75" x14ac:dyDescent="0.25">
      <c r="B5685" s="893" t="s">
        <v>359</v>
      </c>
      <c r="C5685" s="892" t="s">
        <v>1793</v>
      </c>
      <c r="D5685" s="891">
        <v>43535</v>
      </c>
      <c r="E5685" s="890">
        <v>6105.23</v>
      </c>
      <c r="F5685" s="889"/>
      <c r="G5685" s="888">
        <v>40</v>
      </c>
      <c r="H5685" s="887">
        <f t="shared" si="312"/>
        <v>2</v>
      </c>
      <c r="I5685" s="887">
        <v>-152.64000000000001</v>
      </c>
      <c r="J5685" s="771">
        <f t="shared" si="313"/>
        <v>356.16</v>
      </c>
      <c r="K5685" s="887">
        <v>203.52</v>
      </c>
      <c r="L5685" s="772">
        <f t="shared" si="314"/>
        <v>5901.7099999999991</v>
      </c>
    </row>
    <row r="5686" spans="2:12" ht="15.75" x14ac:dyDescent="0.25">
      <c r="B5686" s="893" t="s">
        <v>359</v>
      </c>
      <c r="C5686" s="892" t="s">
        <v>1794</v>
      </c>
      <c r="D5686" s="891">
        <v>43591</v>
      </c>
      <c r="E5686" s="890">
        <v>1334.65</v>
      </c>
      <c r="F5686" s="889"/>
      <c r="G5686" s="888">
        <v>40</v>
      </c>
      <c r="H5686" s="887">
        <f t="shared" si="312"/>
        <v>2</v>
      </c>
      <c r="I5686" s="887">
        <v>-33.36</v>
      </c>
      <c r="J5686" s="771">
        <f t="shared" si="313"/>
        <v>77.84</v>
      </c>
      <c r="K5686" s="887">
        <v>44.48</v>
      </c>
      <c r="L5686" s="772">
        <f t="shared" si="314"/>
        <v>1290.17</v>
      </c>
    </row>
    <row r="5687" spans="2:12" ht="15.75" x14ac:dyDescent="0.25">
      <c r="B5687" s="893" t="s">
        <v>359</v>
      </c>
      <c r="C5687" s="892" t="s">
        <v>1795</v>
      </c>
      <c r="D5687" s="891">
        <v>43677</v>
      </c>
      <c r="E5687" s="890">
        <v>3756.53</v>
      </c>
      <c r="F5687" s="889"/>
      <c r="G5687" s="888">
        <v>40</v>
      </c>
      <c r="H5687" s="887">
        <f t="shared" si="312"/>
        <v>2</v>
      </c>
      <c r="I5687" s="887">
        <v>-93.960000000000008</v>
      </c>
      <c r="J5687" s="771">
        <f t="shared" si="313"/>
        <v>211.41000000000003</v>
      </c>
      <c r="K5687" s="887">
        <v>117.45</v>
      </c>
      <c r="L5687" s="772">
        <f t="shared" si="314"/>
        <v>3639.0800000000004</v>
      </c>
    </row>
    <row r="5688" spans="2:12" ht="15.75" x14ac:dyDescent="0.25">
      <c r="B5688" s="893" t="s">
        <v>359</v>
      </c>
      <c r="C5688" s="892" t="s">
        <v>1796</v>
      </c>
      <c r="D5688" s="891">
        <v>43768</v>
      </c>
      <c r="E5688" s="890">
        <v>2264.02</v>
      </c>
      <c r="F5688" s="889"/>
      <c r="G5688" s="888">
        <v>40</v>
      </c>
      <c r="H5688" s="887">
        <f t="shared" si="312"/>
        <v>2</v>
      </c>
      <c r="I5688" s="887">
        <v>-56.64</v>
      </c>
      <c r="J5688" s="771">
        <f t="shared" si="313"/>
        <v>122.72</v>
      </c>
      <c r="K5688" s="887">
        <v>66.08</v>
      </c>
      <c r="L5688" s="772">
        <f t="shared" si="314"/>
        <v>2197.94</v>
      </c>
    </row>
    <row r="5689" spans="2:12" ht="15.75" x14ac:dyDescent="0.25">
      <c r="B5689" s="893" t="s">
        <v>359</v>
      </c>
      <c r="C5689" s="892" t="s">
        <v>1797</v>
      </c>
      <c r="D5689" s="891">
        <v>43747</v>
      </c>
      <c r="E5689" s="890">
        <v>4962.8900000000003</v>
      </c>
      <c r="F5689" s="889"/>
      <c r="G5689" s="888">
        <v>40</v>
      </c>
      <c r="H5689" s="887">
        <f t="shared" si="312"/>
        <v>2</v>
      </c>
      <c r="I5689" s="887">
        <v>-124.08</v>
      </c>
      <c r="J5689" s="771">
        <f t="shared" si="313"/>
        <v>258.38</v>
      </c>
      <c r="K5689" s="887">
        <v>134.30000000000001</v>
      </c>
      <c r="L5689" s="772">
        <f t="shared" si="314"/>
        <v>4828.59</v>
      </c>
    </row>
    <row r="5690" spans="2:12" ht="15.75" x14ac:dyDescent="0.25">
      <c r="B5690" s="893" t="s">
        <v>359</v>
      </c>
      <c r="C5690" s="892" t="s">
        <v>1798</v>
      </c>
      <c r="D5690" s="891">
        <v>43907</v>
      </c>
      <c r="E5690" s="890">
        <v>2447.6999999999998</v>
      </c>
      <c r="F5690" s="889"/>
      <c r="G5690" s="888">
        <v>40</v>
      </c>
      <c r="H5690" s="887">
        <f t="shared" si="312"/>
        <v>1</v>
      </c>
      <c r="I5690" s="887">
        <v>-61.2</v>
      </c>
      <c r="J5690" s="771">
        <f t="shared" si="313"/>
        <v>107.1</v>
      </c>
      <c r="K5690" s="887">
        <v>45.9</v>
      </c>
      <c r="L5690" s="772">
        <f t="shared" si="314"/>
        <v>2401.7999999999997</v>
      </c>
    </row>
    <row r="5691" spans="2:12" ht="15.75" x14ac:dyDescent="0.25">
      <c r="B5691" s="893" t="s">
        <v>359</v>
      </c>
      <c r="C5691" s="892" t="s">
        <v>1799</v>
      </c>
      <c r="D5691" s="891">
        <v>43747</v>
      </c>
      <c r="E5691" s="890">
        <v>3255.88</v>
      </c>
      <c r="F5691" s="889"/>
      <c r="G5691" s="888">
        <v>40</v>
      </c>
      <c r="H5691" s="887">
        <f t="shared" si="312"/>
        <v>2</v>
      </c>
      <c r="I5691" s="887">
        <v>-81.36</v>
      </c>
      <c r="J5691" s="771">
        <f t="shared" si="313"/>
        <v>128.82</v>
      </c>
      <c r="K5691" s="887">
        <v>47.46</v>
      </c>
      <c r="L5691" s="772">
        <f t="shared" si="314"/>
        <v>3208.42</v>
      </c>
    </row>
    <row r="5692" spans="2:12" ht="15.75" x14ac:dyDescent="0.25">
      <c r="B5692" s="893" t="s">
        <v>359</v>
      </c>
      <c r="C5692" s="892" t="s">
        <v>1800</v>
      </c>
      <c r="D5692" s="891">
        <v>43973</v>
      </c>
      <c r="E5692" s="890">
        <v>1324.41</v>
      </c>
      <c r="F5692" s="889"/>
      <c r="G5692" s="888">
        <v>40</v>
      </c>
      <c r="H5692" s="887">
        <f t="shared" si="312"/>
        <v>1</v>
      </c>
      <c r="I5692" s="887">
        <v>-33.120000000000005</v>
      </c>
      <c r="J5692" s="771">
        <f t="shared" si="313"/>
        <v>46.92</v>
      </c>
      <c r="K5692" s="887">
        <v>13.8</v>
      </c>
      <c r="L5692" s="772">
        <f t="shared" si="314"/>
        <v>1310.6100000000001</v>
      </c>
    </row>
    <row r="5693" spans="2:12" ht="15.75" x14ac:dyDescent="0.25">
      <c r="B5693" s="893" t="s">
        <v>359</v>
      </c>
      <c r="C5693" s="892" t="s">
        <v>1801</v>
      </c>
      <c r="D5693" s="891">
        <v>44020</v>
      </c>
      <c r="E5693" s="890">
        <v>2682.75</v>
      </c>
      <c r="F5693" s="889"/>
      <c r="G5693" s="888">
        <v>40</v>
      </c>
      <c r="H5693" s="887">
        <f t="shared" si="312"/>
        <v>1</v>
      </c>
      <c r="I5693" s="887">
        <v>-67.08</v>
      </c>
      <c r="J5693" s="771">
        <f t="shared" si="313"/>
        <v>95.03</v>
      </c>
      <c r="K5693" s="887">
        <v>27.95</v>
      </c>
      <c r="L5693" s="772">
        <f t="shared" si="314"/>
        <v>2654.8</v>
      </c>
    </row>
    <row r="5694" spans="2:12" ht="15.75" x14ac:dyDescent="0.25">
      <c r="B5694" s="893" t="s">
        <v>359</v>
      </c>
      <c r="C5694" s="892" t="s">
        <v>1802</v>
      </c>
      <c r="D5694" s="891">
        <v>44061</v>
      </c>
      <c r="E5694" s="890">
        <v>3352.3</v>
      </c>
      <c r="F5694" s="889"/>
      <c r="G5694" s="888">
        <v>40</v>
      </c>
      <c r="H5694" s="887">
        <f t="shared" si="312"/>
        <v>1</v>
      </c>
      <c r="I5694" s="887">
        <v>-83.76</v>
      </c>
      <c r="J5694" s="771">
        <f t="shared" si="313"/>
        <v>111.68</v>
      </c>
      <c r="K5694" s="887">
        <v>27.92</v>
      </c>
      <c r="L5694" s="772">
        <f t="shared" si="314"/>
        <v>3324.38</v>
      </c>
    </row>
    <row r="5695" spans="2:12" ht="15.75" x14ac:dyDescent="0.25">
      <c r="B5695" s="893" t="s">
        <v>359</v>
      </c>
      <c r="C5695" s="892" t="s">
        <v>1803</v>
      </c>
      <c r="D5695" s="891">
        <v>43875</v>
      </c>
      <c r="E5695" s="890">
        <v>767.82</v>
      </c>
      <c r="F5695" s="889"/>
      <c r="G5695" s="888">
        <v>40</v>
      </c>
      <c r="H5695" s="887">
        <f t="shared" si="312"/>
        <v>1</v>
      </c>
      <c r="I5695" s="887">
        <v>-19.200000000000003</v>
      </c>
      <c r="J5695" s="771">
        <f t="shared" si="313"/>
        <v>24.000000000000004</v>
      </c>
      <c r="K5695" s="887">
        <v>4.8</v>
      </c>
      <c r="L5695" s="772">
        <f t="shared" si="314"/>
        <v>763.0200000000001</v>
      </c>
    </row>
    <row r="5696" spans="2:12" ht="15.75" x14ac:dyDescent="0.25">
      <c r="B5696" s="893" t="s">
        <v>359</v>
      </c>
      <c r="C5696" s="892" t="s">
        <v>1804</v>
      </c>
      <c r="D5696" s="891">
        <v>44055</v>
      </c>
      <c r="E5696" s="890">
        <v>3843.22</v>
      </c>
      <c r="F5696" s="889"/>
      <c r="G5696" s="888">
        <v>40</v>
      </c>
      <c r="H5696" s="887">
        <f t="shared" si="312"/>
        <v>1</v>
      </c>
      <c r="I5696" s="887">
        <v>-96.12</v>
      </c>
      <c r="J5696" s="771">
        <f t="shared" si="313"/>
        <v>120.15</v>
      </c>
      <c r="K5696" s="887">
        <v>24.03</v>
      </c>
      <c r="L5696" s="772">
        <f t="shared" si="314"/>
        <v>3819.1899999999996</v>
      </c>
    </row>
    <row r="5697" spans="2:12" ht="15.75" x14ac:dyDescent="0.25">
      <c r="B5697" s="893" t="s">
        <v>359</v>
      </c>
      <c r="C5697" s="892" t="s">
        <v>1805</v>
      </c>
      <c r="D5697" s="891">
        <v>44166</v>
      </c>
      <c r="E5697" s="890">
        <v>161060.76999999999</v>
      </c>
      <c r="F5697" s="889"/>
      <c r="G5697" s="888">
        <v>40</v>
      </c>
      <c r="H5697" s="887">
        <f t="shared" si="312"/>
        <v>1</v>
      </c>
      <c r="I5697" s="887">
        <v>-4026.4800000000005</v>
      </c>
      <c r="J5697" s="771">
        <f t="shared" si="313"/>
        <v>4362.0200000000004</v>
      </c>
      <c r="K5697" s="887">
        <v>335.54</v>
      </c>
      <c r="L5697" s="772">
        <f t="shared" si="314"/>
        <v>160725.22999999998</v>
      </c>
    </row>
    <row r="5698" spans="2:12" ht="15.75" x14ac:dyDescent="0.25">
      <c r="B5698" s="893" t="s">
        <v>359</v>
      </c>
      <c r="C5698" s="892" t="s">
        <v>1806</v>
      </c>
      <c r="D5698" s="891">
        <v>44131</v>
      </c>
      <c r="E5698" s="890">
        <v>2949.88</v>
      </c>
      <c r="F5698" s="889"/>
      <c r="G5698" s="888">
        <v>40</v>
      </c>
      <c r="H5698" s="887">
        <f t="shared" si="312"/>
        <v>1</v>
      </c>
      <c r="I5698" s="887">
        <v>-73.800000000000011</v>
      </c>
      <c r="J5698" s="771">
        <f t="shared" si="313"/>
        <v>79.950000000000017</v>
      </c>
      <c r="K5698" s="887">
        <v>6.15</v>
      </c>
      <c r="L5698" s="772">
        <f t="shared" si="314"/>
        <v>2943.73</v>
      </c>
    </row>
    <row r="5699" spans="2:12" ht="15.75" x14ac:dyDescent="0.25">
      <c r="B5699" s="893" t="e">
        <v>#N/A</v>
      </c>
      <c r="C5699" s="892" t="s">
        <v>1787</v>
      </c>
      <c r="D5699" s="891">
        <v>43157</v>
      </c>
      <c r="E5699" s="890">
        <v>1069.3900000000001</v>
      </c>
      <c r="F5699" s="889"/>
      <c r="G5699" s="888">
        <v>50</v>
      </c>
      <c r="H5699" s="887">
        <f t="shared" si="312"/>
        <v>3</v>
      </c>
      <c r="I5699" s="887">
        <v>-21.36</v>
      </c>
      <c r="J5699" s="771">
        <f t="shared" si="313"/>
        <v>81.45</v>
      </c>
      <c r="K5699" s="887">
        <v>60.09</v>
      </c>
      <c r="L5699" s="772">
        <f t="shared" si="314"/>
        <v>1009.3000000000001</v>
      </c>
    </row>
    <row r="5700" spans="2:12" ht="15.75" x14ac:dyDescent="0.25">
      <c r="B5700" s="893" t="e">
        <v>#N/A</v>
      </c>
      <c r="C5700" s="892" t="s">
        <v>1807</v>
      </c>
      <c r="D5700" s="891">
        <v>43157</v>
      </c>
      <c r="E5700" s="890">
        <v>76.12</v>
      </c>
      <c r="F5700" s="889"/>
      <c r="G5700" s="888">
        <v>50</v>
      </c>
      <c r="H5700" s="887">
        <f t="shared" si="312"/>
        <v>3</v>
      </c>
      <c r="I5700" s="887">
        <v>-1.56</v>
      </c>
      <c r="J5700" s="771">
        <f t="shared" si="313"/>
        <v>5.6199999999999992</v>
      </c>
      <c r="K5700" s="887">
        <v>4.0599999999999996</v>
      </c>
      <c r="L5700" s="772">
        <f t="shared" si="314"/>
        <v>72.06</v>
      </c>
    </row>
    <row r="5701" spans="2:12" ht="15.75" x14ac:dyDescent="0.25">
      <c r="B5701" s="893" t="e">
        <v>#N/A</v>
      </c>
      <c r="C5701" s="892" t="s">
        <v>1788</v>
      </c>
      <c r="D5701" s="891">
        <v>43385</v>
      </c>
      <c r="E5701" s="890">
        <v>108.13</v>
      </c>
      <c r="F5701" s="889"/>
      <c r="G5701" s="888">
        <v>40</v>
      </c>
      <c r="H5701" s="887">
        <f t="shared" si="312"/>
        <v>3</v>
      </c>
      <c r="I5701" s="887">
        <v>-2.7600000000000002</v>
      </c>
      <c r="J5701" s="771">
        <f t="shared" si="313"/>
        <v>8.74</v>
      </c>
      <c r="K5701" s="887">
        <v>5.98</v>
      </c>
      <c r="L5701" s="772">
        <f t="shared" si="314"/>
        <v>102.14999999999999</v>
      </c>
    </row>
    <row r="5702" spans="2:12" ht="15.75" x14ac:dyDescent="0.25">
      <c r="B5702" s="893" t="e">
        <v>#N/A</v>
      </c>
      <c r="C5702" s="892" t="s">
        <v>1789</v>
      </c>
      <c r="D5702" s="891">
        <v>43592</v>
      </c>
      <c r="E5702" s="890">
        <v>1646.05</v>
      </c>
      <c r="F5702" s="889"/>
      <c r="G5702" s="888">
        <v>40</v>
      </c>
      <c r="H5702" s="887">
        <f t="shared" si="312"/>
        <v>2</v>
      </c>
      <c r="I5702" s="887">
        <v>-41.160000000000004</v>
      </c>
      <c r="J5702" s="771">
        <f t="shared" si="313"/>
        <v>106.33000000000001</v>
      </c>
      <c r="K5702" s="887">
        <v>65.17</v>
      </c>
      <c r="L5702" s="772">
        <f t="shared" si="314"/>
        <v>1580.8799999999999</v>
      </c>
    </row>
    <row r="5703" spans="2:12" ht="15.75" x14ac:dyDescent="0.25">
      <c r="B5703" s="893" t="e">
        <v>#N/A</v>
      </c>
      <c r="C5703" s="892" t="s">
        <v>1790</v>
      </c>
      <c r="D5703" s="891">
        <v>43634</v>
      </c>
      <c r="E5703" s="890">
        <v>999.14</v>
      </c>
      <c r="F5703" s="889"/>
      <c r="G5703" s="888">
        <v>40</v>
      </c>
      <c r="H5703" s="887">
        <f t="shared" si="312"/>
        <v>2</v>
      </c>
      <c r="I5703" s="887">
        <v>-24.96</v>
      </c>
      <c r="J5703" s="771">
        <f t="shared" si="313"/>
        <v>60.32</v>
      </c>
      <c r="K5703" s="887">
        <v>35.36</v>
      </c>
      <c r="L5703" s="772">
        <f t="shared" si="314"/>
        <v>963.78</v>
      </c>
    </row>
    <row r="5704" spans="2:12" ht="15.75" x14ac:dyDescent="0.25">
      <c r="B5704" s="893" t="e">
        <v>#N/A</v>
      </c>
      <c r="C5704" s="892" t="s">
        <v>1791</v>
      </c>
      <c r="D5704" s="891">
        <v>43634</v>
      </c>
      <c r="E5704" s="890">
        <v>919.21</v>
      </c>
      <c r="F5704" s="889"/>
      <c r="G5704" s="888">
        <v>40</v>
      </c>
      <c r="H5704" s="887">
        <f t="shared" ref="H5704:H5767" si="315">IF(E5704&lt;&gt;"",IF((TestEOY-D5704)/365&gt;G5704,G5704,ROUNDUP(((TestEOY-D5704)/365),0)),"")</f>
        <v>2</v>
      </c>
      <c r="I5704" s="887">
        <v>-22.92</v>
      </c>
      <c r="J5704" s="771">
        <f t="shared" ref="J5704:J5767" si="316">K5704-I5704</f>
        <v>55.480000000000004</v>
      </c>
      <c r="K5704" s="887">
        <v>32.56</v>
      </c>
      <c r="L5704" s="772">
        <f t="shared" ref="L5704:L5767" si="317">IFERROR(IF(K5704&gt;E5704,0,(+E5704-K5704))-F5704,"")</f>
        <v>886.65000000000009</v>
      </c>
    </row>
    <row r="5705" spans="2:12" ht="15.75" x14ac:dyDescent="0.25">
      <c r="B5705" s="893" t="e">
        <v>#N/A</v>
      </c>
      <c r="C5705" s="892" t="s">
        <v>1807</v>
      </c>
      <c r="D5705" s="891">
        <v>43592</v>
      </c>
      <c r="E5705" s="890">
        <v>14.58</v>
      </c>
      <c r="F5705" s="889"/>
      <c r="G5705" s="888">
        <v>40</v>
      </c>
      <c r="H5705" s="887">
        <f t="shared" si="315"/>
        <v>2</v>
      </c>
      <c r="I5705" s="887">
        <v>-0.36</v>
      </c>
      <c r="J5705" s="771">
        <f t="shared" si="316"/>
        <v>0.84</v>
      </c>
      <c r="K5705" s="887">
        <v>0.48</v>
      </c>
      <c r="L5705" s="772">
        <f t="shared" si="317"/>
        <v>14.1</v>
      </c>
    </row>
    <row r="5706" spans="2:12" ht="15.75" x14ac:dyDescent="0.25">
      <c r="B5706" s="893" t="e">
        <v>#N/A</v>
      </c>
      <c r="C5706" s="892" t="s">
        <v>1792</v>
      </c>
      <c r="D5706" s="891">
        <v>43535</v>
      </c>
      <c r="E5706" s="890">
        <v>304.72000000000003</v>
      </c>
      <c r="F5706" s="889"/>
      <c r="G5706" s="888">
        <v>40</v>
      </c>
      <c r="H5706" s="887">
        <f t="shared" si="315"/>
        <v>2</v>
      </c>
      <c r="I5706" s="887">
        <v>-7.5600000000000005</v>
      </c>
      <c r="J5706" s="771">
        <f t="shared" si="316"/>
        <v>17.64</v>
      </c>
      <c r="K5706" s="887">
        <v>10.08</v>
      </c>
      <c r="L5706" s="772">
        <f t="shared" si="317"/>
        <v>294.64000000000004</v>
      </c>
    </row>
    <row r="5707" spans="2:12" ht="15.75" x14ac:dyDescent="0.25">
      <c r="B5707" s="893" t="e">
        <v>#N/A</v>
      </c>
      <c r="C5707" s="892" t="s">
        <v>1793</v>
      </c>
      <c r="D5707" s="891">
        <v>43535</v>
      </c>
      <c r="E5707" s="890">
        <v>280.33999999999997</v>
      </c>
      <c r="F5707" s="889"/>
      <c r="G5707" s="888">
        <v>40</v>
      </c>
      <c r="H5707" s="887">
        <f t="shared" si="315"/>
        <v>2</v>
      </c>
      <c r="I5707" s="887">
        <v>-6.9599999999999991</v>
      </c>
      <c r="J5707" s="771">
        <f t="shared" si="316"/>
        <v>16.239999999999998</v>
      </c>
      <c r="K5707" s="887">
        <v>9.2799999999999994</v>
      </c>
      <c r="L5707" s="772">
        <f t="shared" si="317"/>
        <v>271.06</v>
      </c>
    </row>
    <row r="5708" spans="2:12" ht="15.75" x14ac:dyDescent="0.25">
      <c r="B5708" s="893" t="e">
        <v>#N/A</v>
      </c>
      <c r="C5708" s="892" t="s">
        <v>1807</v>
      </c>
      <c r="D5708" s="891">
        <v>43634</v>
      </c>
      <c r="E5708" s="890">
        <v>46.22</v>
      </c>
      <c r="F5708" s="889"/>
      <c r="G5708" s="888">
        <v>40</v>
      </c>
      <c r="H5708" s="887">
        <f t="shared" si="315"/>
        <v>2</v>
      </c>
      <c r="I5708" s="887">
        <v>-1.2000000000000002</v>
      </c>
      <c r="J5708" s="771">
        <f t="shared" si="316"/>
        <v>2.8000000000000003</v>
      </c>
      <c r="K5708" s="887">
        <v>1.6</v>
      </c>
      <c r="L5708" s="772">
        <f t="shared" si="317"/>
        <v>44.62</v>
      </c>
    </row>
    <row r="5709" spans="2:12" ht="15.75" x14ac:dyDescent="0.25">
      <c r="B5709" s="893" t="e">
        <v>#N/A</v>
      </c>
      <c r="C5709" s="892" t="s">
        <v>1794</v>
      </c>
      <c r="D5709" s="891">
        <v>43591</v>
      </c>
      <c r="E5709" s="890">
        <v>22.62</v>
      </c>
      <c r="F5709" s="889"/>
      <c r="G5709" s="888">
        <v>40</v>
      </c>
      <c r="H5709" s="887">
        <f t="shared" si="315"/>
        <v>2</v>
      </c>
      <c r="I5709" s="887">
        <v>-0.60000000000000009</v>
      </c>
      <c r="J5709" s="771">
        <f t="shared" si="316"/>
        <v>1.4000000000000001</v>
      </c>
      <c r="K5709" s="887">
        <v>0.8</v>
      </c>
      <c r="L5709" s="772">
        <f t="shared" si="317"/>
        <v>21.82</v>
      </c>
    </row>
    <row r="5710" spans="2:12" ht="15.75" x14ac:dyDescent="0.25">
      <c r="B5710" s="893" t="e">
        <v>#N/A</v>
      </c>
      <c r="C5710" s="892" t="s">
        <v>1795</v>
      </c>
      <c r="D5710" s="891">
        <v>43677</v>
      </c>
      <c r="E5710" s="890">
        <v>73.540000000000006</v>
      </c>
      <c r="F5710" s="889"/>
      <c r="G5710" s="888">
        <v>40</v>
      </c>
      <c r="H5710" s="887">
        <f t="shared" si="315"/>
        <v>2</v>
      </c>
      <c r="I5710" s="887">
        <v>-1.7999999999999998</v>
      </c>
      <c r="J5710" s="771">
        <f t="shared" si="316"/>
        <v>4.05</v>
      </c>
      <c r="K5710" s="887">
        <v>2.25</v>
      </c>
      <c r="L5710" s="772">
        <f t="shared" si="317"/>
        <v>71.290000000000006</v>
      </c>
    </row>
    <row r="5711" spans="2:12" ht="15.75" x14ac:dyDescent="0.25">
      <c r="B5711" s="893" t="e">
        <v>#N/A</v>
      </c>
      <c r="C5711" s="892" t="s">
        <v>1796</v>
      </c>
      <c r="D5711" s="891">
        <v>43768</v>
      </c>
      <c r="E5711" s="890">
        <v>34.58</v>
      </c>
      <c r="F5711" s="889"/>
      <c r="G5711" s="888">
        <v>40</v>
      </c>
      <c r="H5711" s="887">
        <f t="shared" si="315"/>
        <v>2</v>
      </c>
      <c r="I5711" s="887">
        <v>-0.84000000000000008</v>
      </c>
      <c r="J5711" s="771">
        <f t="shared" si="316"/>
        <v>1.82</v>
      </c>
      <c r="K5711" s="887">
        <v>0.98</v>
      </c>
      <c r="L5711" s="772">
        <f t="shared" si="317"/>
        <v>33.6</v>
      </c>
    </row>
    <row r="5712" spans="2:12" ht="15.75" x14ac:dyDescent="0.25">
      <c r="B5712" s="893" t="e">
        <v>#N/A</v>
      </c>
      <c r="C5712" s="892" t="s">
        <v>1797</v>
      </c>
      <c r="D5712" s="891">
        <v>43747</v>
      </c>
      <c r="E5712" s="890">
        <v>104.97</v>
      </c>
      <c r="F5712" s="889"/>
      <c r="G5712" s="888">
        <v>40</v>
      </c>
      <c r="H5712" s="887">
        <f t="shared" si="315"/>
        <v>2</v>
      </c>
      <c r="I5712" s="887">
        <v>-2.64</v>
      </c>
      <c r="J5712" s="771">
        <f t="shared" si="316"/>
        <v>5.5</v>
      </c>
      <c r="K5712" s="887">
        <v>2.86</v>
      </c>
      <c r="L5712" s="772">
        <f t="shared" si="317"/>
        <v>102.11</v>
      </c>
    </row>
    <row r="5713" spans="2:12" ht="15.75" x14ac:dyDescent="0.25">
      <c r="B5713" s="893" t="e">
        <v>#N/A</v>
      </c>
      <c r="C5713" s="892" t="s">
        <v>1798</v>
      </c>
      <c r="D5713" s="891">
        <v>43907</v>
      </c>
      <c r="E5713" s="890">
        <v>62.84</v>
      </c>
      <c r="F5713" s="889"/>
      <c r="G5713" s="888">
        <v>40</v>
      </c>
      <c r="H5713" s="887">
        <f t="shared" si="315"/>
        <v>1</v>
      </c>
      <c r="I5713" s="887">
        <v>-1.56</v>
      </c>
      <c r="J5713" s="771">
        <f t="shared" si="316"/>
        <v>2.73</v>
      </c>
      <c r="K5713" s="887">
        <v>1.17</v>
      </c>
      <c r="L5713" s="772">
        <f t="shared" si="317"/>
        <v>61.67</v>
      </c>
    </row>
    <row r="5714" spans="2:12" ht="15.75" x14ac:dyDescent="0.25">
      <c r="B5714" s="893" t="e">
        <v>#N/A</v>
      </c>
      <c r="C5714" s="892" t="s">
        <v>1799</v>
      </c>
      <c r="D5714" s="891">
        <v>43747</v>
      </c>
      <c r="E5714" s="890">
        <v>63.35</v>
      </c>
      <c r="F5714" s="889"/>
      <c r="G5714" s="888">
        <v>40</v>
      </c>
      <c r="H5714" s="887">
        <f t="shared" si="315"/>
        <v>2</v>
      </c>
      <c r="I5714" s="887">
        <v>-1.56</v>
      </c>
      <c r="J5714" s="771">
        <f t="shared" si="316"/>
        <v>2.4700000000000002</v>
      </c>
      <c r="K5714" s="887">
        <v>0.91</v>
      </c>
      <c r="L5714" s="772">
        <f t="shared" si="317"/>
        <v>62.440000000000005</v>
      </c>
    </row>
    <row r="5715" spans="2:12" ht="15.75" x14ac:dyDescent="0.25">
      <c r="B5715" s="893" t="e">
        <v>#N/A</v>
      </c>
      <c r="C5715" s="892" t="s">
        <v>1800</v>
      </c>
      <c r="D5715" s="891">
        <v>43973</v>
      </c>
      <c r="E5715" s="890">
        <v>27.78</v>
      </c>
      <c r="F5715" s="889"/>
      <c r="G5715" s="888">
        <v>40</v>
      </c>
      <c r="H5715" s="887">
        <f t="shared" si="315"/>
        <v>1</v>
      </c>
      <c r="I5715" s="887">
        <v>-0.72</v>
      </c>
      <c r="J5715" s="771">
        <f t="shared" si="316"/>
        <v>1.02</v>
      </c>
      <c r="K5715" s="887">
        <v>0.3</v>
      </c>
      <c r="L5715" s="772">
        <f t="shared" si="317"/>
        <v>27.48</v>
      </c>
    </row>
    <row r="5716" spans="2:12" ht="15.75" x14ac:dyDescent="0.25">
      <c r="B5716" s="893" t="e">
        <v>#N/A</v>
      </c>
      <c r="C5716" s="892" t="s">
        <v>1801</v>
      </c>
      <c r="D5716" s="891">
        <v>44020</v>
      </c>
      <c r="E5716" s="890">
        <v>73.98</v>
      </c>
      <c r="F5716" s="889"/>
      <c r="G5716" s="888">
        <v>40</v>
      </c>
      <c r="H5716" s="887">
        <f t="shared" si="315"/>
        <v>1</v>
      </c>
      <c r="I5716" s="887">
        <v>-1.7999999999999998</v>
      </c>
      <c r="J5716" s="771">
        <f t="shared" si="316"/>
        <v>2.5499999999999998</v>
      </c>
      <c r="K5716" s="887">
        <v>0.75</v>
      </c>
      <c r="L5716" s="772">
        <f t="shared" si="317"/>
        <v>73.23</v>
      </c>
    </row>
    <row r="5717" spans="2:12" ht="15.75" x14ac:dyDescent="0.25">
      <c r="B5717" s="893" t="e">
        <v>#N/A</v>
      </c>
      <c r="C5717" s="892" t="s">
        <v>1802</v>
      </c>
      <c r="D5717" s="891">
        <v>44061</v>
      </c>
      <c r="E5717" s="890">
        <v>71.95</v>
      </c>
      <c r="F5717" s="889"/>
      <c r="G5717" s="888">
        <v>40</v>
      </c>
      <c r="H5717" s="887">
        <f t="shared" si="315"/>
        <v>1</v>
      </c>
      <c r="I5717" s="887">
        <v>-1.7999999999999998</v>
      </c>
      <c r="J5717" s="771">
        <f t="shared" si="316"/>
        <v>2.4</v>
      </c>
      <c r="K5717" s="887">
        <v>0.6</v>
      </c>
      <c r="L5717" s="772">
        <f t="shared" si="317"/>
        <v>71.350000000000009</v>
      </c>
    </row>
    <row r="5718" spans="2:12" ht="15.75" x14ac:dyDescent="0.25">
      <c r="B5718" s="893" t="e">
        <v>#N/A</v>
      </c>
      <c r="C5718" s="892" t="s">
        <v>1803</v>
      </c>
      <c r="D5718" s="891">
        <v>43875</v>
      </c>
      <c r="E5718" s="890">
        <v>9.99</v>
      </c>
      <c r="F5718" s="889"/>
      <c r="G5718" s="888">
        <v>40</v>
      </c>
      <c r="H5718" s="887">
        <f t="shared" si="315"/>
        <v>1</v>
      </c>
      <c r="I5718" s="887">
        <v>-0.24</v>
      </c>
      <c r="J5718" s="771">
        <f t="shared" si="316"/>
        <v>0.3</v>
      </c>
      <c r="K5718" s="887">
        <v>0.06</v>
      </c>
      <c r="L5718" s="772">
        <f t="shared" si="317"/>
        <v>9.93</v>
      </c>
    </row>
    <row r="5719" spans="2:12" ht="15.75" x14ac:dyDescent="0.25">
      <c r="B5719" s="893" t="e">
        <v>#N/A</v>
      </c>
      <c r="C5719" s="892" t="s">
        <v>1804</v>
      </c>
      <c r="D5719" s="891">
        <v>44055</v>
      </c>
      <c r="E5719" s="890">
        <v>71.75</v>
      </c>
      <c r="F5719" s="889"/>
      <c r="G5719" s="888">
        <v>40</v>
      </c>
      <c r="H5719" s="887">
        <f t="shared" si="315"/>
        <v>1</v>
      </c>
      <c r="I5719" s="887">
        <v>-1.7999999999999998</v>
      </c>
      <c r="J5719" s="771">
        <f t="shared" si="316"/>
        <v>2.25</v>
      </c>
      <c r="K5719" s="887">
        <v>0.45</v>
      </c>
      <c r="L5719" s="772">
        <f t="shared" si="317"/>
        <v>71.3</v>
      </c>
    </row>
    <row r="5720" spans="2:12" ht="15.75" x14ac:dyDescent="0.25">
      <c r="B5720" s="893" t="e">
        <v>#N/A</v>
      </c>
      <c r="C5720" s="892" t="s">
        <v>1805</v>
      </c>
      <c r="D5720" s="891">
        <v>44166</v>
      </c>
      <c r="E5720" s="890">
        <v>1148.93</v>
      </c>
      <c r="F5720" s="889"/>
      <c r="G5720" s="888">
        <v>40</v>
      </c>
      <c r="H5720" s="887">
        <f t="shared" si="315"/>
        <v>1</v>
      </c>
      <c r="I5720" s="887">
        <v>-28.68</v>
      </c>
      <c r="J5720" s="771">
        <f t="shared" si="316"/>
        <v>31.07</v>
      </c>
      <c r="K5720" s="887">
        <v>2.39</v>
      </c>
      <c r="L5720" s="772">
        <f t="shared" si="317"/>
        <v>1146.54</v>
      </c>
    </row>
    <row r="5721" spans="2:12" ht="15.75" x14ac:dyDescent="0.25">
      <c r="B5721" s="893" t="e">
        <v>#N/A</v>
      </c>
      <c r="C5721" s="892" t="s">
        <v>1806</v>
      </c>
      <c r="D5721" s="891">
        <v>44131</v>
      </c>
      <c r="E5721" s="890">
        <v>36.04</v>
      </c>
      <c r="F5721" s="889"/>
      <c r="G5721" s="888">
        <v>40</v>
      </c>
      <c r="H5721" s="887">
        <f t="shared" si="315"/>
        <v>1</v>
      </c>
      <c r="I5721" s="887">
        <v>-0.96</v>
      </c>
      <c r="J5721" s="771">
        <f t="shared" si="316"/>
        <v>1.04</v>
      </c>
      <c r="K5721" s="887">
        <v>0.08</v>
      </c>
      <c r="L5721" s="772">
        <f t="shared" si="317"/>
        <v>35.96</v>
      </c>
    </row>
    <row r="5722" spans="2:12" ht="15.75" x14ac:dyDescent="0.25">
      <c r="B5722" s="893" t="s">
        <v>359</v>
      </c>
      <c r="C5722" s="892" t="s">
        <v>537</v>
      </c>
      <c r="D5722" s="891">
        <v>39447</v>
      </c>
      <c r="E5722" s="890">
        <v>5000</v>
      </c>
      <c r="F5722" s="889"/>
      <c r="G5722" s="888">
        <v>30</v>
      </c>
      <c r="H5722" s="887">
        <f t="shared" si="315"/>
        <v>14</v>
      </c>
      <c r="I5722" s="887">
        <v>-167.76</v>
      </c>
      <c r="J5722" s="771">
        <f t="shared" si="316"/>
        <v>2357.25</v>
      </c>
      <c r="K5722" s="887">
        <v>2189.4899999999998</v>
      </c>
      <c r="L5722" s="772">
        <f t="shared" si="317"/>
        <v>2810.51</v>
      </c>
    </row>
    <row r="5723" spans="2:12" ht="15.75" x14ac:dyDescent="0.25">
      <c r="B5723" s="893" t="s">
        <v>359</v>
      </c>
      <c r="C5723" s="892" t="s">
        <v>1229</v>
      </c>
      <c r="D5723" s="891">
        <v>43435</v>
      </c>
      <c r="E5723" s="890">
        <v>2689.02</v>
      </c>
      <c r="F5723" s="889"/>
      <c r="G5723" s="888">
        <v>30</v>
      </c>
      <c r="H5723" s="887">
        <f t="shared" si="315"/>
        <v>3</v>
      </c>
      <c r="I5723" s="887">
        <v>-89.88</v>
      </c>
      <c r="J5723" s="771">
        <f t="shared" si="316"/>
        <v>286.25</v>
      </c>
      <c r="K5723" s="887">
        <v>196.37</v>
      </c>
      <c r="L5723" s="772">
        <f t="shared" si="317"/>
        <v>2492.65</v>
      </c>
    </row>
    <row r="5724" spans="2:12" ht="15.75" x14ac:dyDescent="0.25">
      <c r="B5724" s="893" t="s">
        <v>359</v>
      </c>
      <c r="C5724" s="892" t="s">
        <v>1229</v>
      </c>
      <c r="D5724" s="891">
        <v>43435</v>
      </c>
      <c r="E5724" s="890">
        <v>644.54</v>
      </c>
      <c r="F5724" s="889"/>
      <c r="G5724" s="888">
        <v>30</v>
      </c>
      <c r="H5724" s="887">
        <f t="shared" si="315"/>
        <v>3</v>
      </c>
      <c r="I5724" s="887">
        <v>-21.36</v>
      </c>
      <c r="J5724" s="771">
        <f t="shared" si="316"/>
        <v>71.490000000000009</v>
      </c>
      <c r="K5724" s="887">
        <v>50.13</v>
      </c>
      <c r="L5724" s="772">
        <f t="shared" si="317"/>
        <v>594.41</v>
      </c>
    </row>
    <row r="5725" spans="2:12" ht="15.75" x14ac:dyDescent="0.25">
      <c r="B5725" s="893" t="s">
        <v>359</v>
      </c>
      <c r="C5725" s="892" t="s">
        <v>1808</v>
      </c>
      <c r="D5725" s="891">
        <v>43592</v>
      </c>
      <c r="E5725" s="890">
        <v>15712.94</v>
      </c>
      <c r="F5725" s="889"/>
      <c r="G5725" s="888">
        <v>30</v>
      </c>
      <c r="H5725" s="887">
        <f t="shared" si="315"/>
        <v>2</v>
      </c>
      <c r="I5725" s="887">
        <v>-523.79999999999995</v>
      </c>
      <c r="J5725" s="771">
        <f t="shared" si="316"/>
        <v>1353.15</v>
      </c>
      <c r="K5725" s="887">
        <v>829.35</v>
      </c>
      <c r="L5725" s="772">
        <f t="shared" si="317"/>
        <v>14883.59</v>
      </c>
    </row>
    <row r="5726" spans="2:12" ht="15.75" x14ac:dyDescent="0.25">
      <c r="B5726" s="893" t="s">
        <v>359</v>
      </c>
      <c r="C5726" s="892" t="s">
        <v>1239</v>
      </c>
      <c r="D5726" s="891">
        <v>43617</v>
      </c>
      <c r="E5726" s="890">
        <v>624.88</v>
      </c>
      <c r="F5726" s="889"/>
      <c r="G5726" s="888">
        <v>30</v>
      </c>
      <c r="H5726" s="887">
        <f t="shared" si="315"/>
        <v>2</v>
      </c>
      <c r="I5726" s="887">
        <v>-20.88</v>
      </c>
      <c r="J5726" s="771">
        <f t="shared" si="316"/>
        <v>59.879999999999995</v>
      </c>
      <c r="K5726" s="887">
        <v>39</v>
      </c>
      <c r="L5726" s="772">
        <f t="shared" si="317"/>
        <v>585.88</v>
      </c>
    </row>
    <row r="5727" spans="2:12" ht="15.75" x14ac:dyDescent="0.25">
      <c r="B5727" s="893" t="s">
        <v>359</v>
      </c>
      <c r="C5727" s="892" t="s">
        <v>1239</v>
      </c>
      <c r="D5727" s="891">
        <v>43617</v>
      </c>
      <c r="E5727" s="890">
        <v>537.61</v>
      </c>
      <c r="F5727" s="889"/>
      <c r="G5727" s="888">
        <v>30</v>
      </c>
      <c r="H5727" s="887">
        <f t="shared" si="315"/>
        <v>2</v>
      </c>
      <c r="I5727" s="887">
        <v>-17.88</v>
      </c>
      <c r="J5727" s="771">
        <f t="shared" si="316"/>
        <v>54.95</v>
      </c>
      <c r="K5727" s="887">
        <v>37.07</v>
      </c>
      <c r="L5727" s="772">
        <f t="shared" si="317"/>
        <v>500.54</v>
      </c>
    </row>
    <row r="5728" spans="2:12" ht="15.75" x14ac:dyDescent="0.25">
      <c r="B5728" s="893" t="s">
        <v>359</v>
      </c>
      <c r="C5728" s="892" t="s">
        <v>1809</v>
      </c>
      <c r="D5728" s="891">
        <v>43557</v>
      </c>
      <c r="E5728" s="890">
        <v>3203.16</v>
      </c>
      <c r="F5728" s="889"/>
      <c r="G5728" s="888">
        <v>30</v>
      </c>
      <c r="H5728" s="887">
        <f t="shared" si="315"/>
        <v>2</v>
      </c>
      <c r="I5728" s="887">
        <v>-106.68</v>
      </c>
      <c r="J5728" s="771">
        <f t="shared" si="316"/>
        <v>267.75</v>
      </c>
      <c r="K5728" s="887">
        <v>161.07</v>
      </c>
      <c r="L5728" s="772">
        <f t="shared" si="317"/>
        <v>3042.0899999999997</v>
      </c>
    </row>
    <row r="5729" spans="2:12" ht="15.75" x14ac:dyDescent="0.25">
      <c r="B5729" s="893" t="s">
        <v>359</v>
      </c>
      <c r="C5729" s="892" t="s">
        <v>1810</v>
      </c>
      <c r="D5729" s="891">
        <v>43634</v>
      </c>
      <c r="E5729" s="890">
        <v>23345.3</v>
      </c>
      <c r="F5729" s="889"/>
      <c r="G5729" s="888">
        <v>30</v>
      </c>
      <c r="H5729" s="887">
        <f t="shared" si="315"/>
        <v>2</v>
      </c>
      <c r="I5729" s="887">
        <v>-778.19999999999993</v>
      </c>
      <c r="J5729" s="771">
        <f t="shared" si="316"/>
        <v>1880.65</v>
      </c>
      <c r="K5729" s="887">
        <v>1102.45</v>
      </c>
      <c r="L5729" s="772">
        <f t="shared" si="317"/>
        <v>22242.85</v>
      </c>
    </row>
    <row r="5730" spans="2:12" ht="15.75" x14ac:dyDescent="0.25">
      <c r="B5730" s="893" t="s">
        <v>359</v>
      </c>
      <c r="C5730" s="892" t="s">
        <v>1811</v>
      </c>
      <c r="D5730" s="891">
        <v>43634</v>
      </c>
      <c r="E5730" s="890">
        <v>5620.17</v>
      </c>
      <c r="F5730" s="889"/>
      <c r="G5730" s="888">
        <v>30</v>
      </c>
      <c r="H5730" s="887">
        <f t="shared" si="315"/>
        <v>2</v>
      </c>
      <c r="I5730" s="887">
        <v>-187.32000000000002</v>
      </c>
      <c r="J5730" s="771">
        <f t="shared" si="316"/>
        <v>452.69000000000005</v>
      </c>
      <c r="K5730" s="887">
        <v>265.37</v>
      </c>
      <c r="L5730" s="772">
        <f t="shared" si="317"/>
        <v>5354.8</v>
      </c>
    </row>
    <row r="5731" spans="2:12" ht="15.75" x14ac:dyDescent="0.25">
      <c r="B5731" s="893" t="s">
        <v>359</v>
      </c>
      <c r="C5731" s="892" t="s">
        <v>1812</v>
      </c>
      <c r="D5731" s="891">
        <v>43620</v>
      </c>
      <c r="E5731" s="890">
        <v>2622.48</v>
      </c>
      <c r="F5731" s="889"/>
      <c r="G5731" s="888">
        <v>30</v>
      </c>
      <c r="H5731" s="887">
        <f t="shared" si="315"/>
        <v>2</v>
      </c>
      <c r="I5731" s="887">
        <v>-87.36</v>
      </c>
      <c r="J5731" s="771">
        <f t="shared" si="316"/>
        <v>211.12</v>
      </c>
      <c r="K5731" s="887">
        <v>123.76</v>
      </c>
      <c r="L5731" s="772">
        <f t="shared" si="317"/>
        <v>2498.7199999999998</v>
      </c>
    </row>
    <row r="5732" spans="2:12" ht="15.75" x14ac:dyDescent="0.25">
      <c r="B5732" s="893" t="s">
        <v>359</v>
      </c>
      <c r="C5732" s="892" t="s">
        <v>1813</v>
      </c>
      <c r="D5732" s="891">
        <v>43535</v>
      </c>
      <c r="E5732" s="890">
        <v>3062.07</v>
      </c>
      <c r="F5732" s="889"/>
      <c r="G5732" s="888">
        <v>30</v>
      </c>
      <c r="H5732" s="887">
        <f t="shared" si="315"/>
        <v>2</v>
      </c>
      <c r="I5732" s="887">
        <v>-102.12</v>
      </c>
      <c r="J5732" s="771">
        <f t="shared" si="316"/>
        <v>238.28</v>
      </c>
      <c r="K5732" s="887">
        <v>136.16</v>
      </c>
      <c r="L5732" s="772">
        <f t="shared" si="317"/>
        <v>2925.9100000000003</v>
      </c>
    </row>
    <row r="5733" spans="2:12" ht="15.75" x14ac:dyDescent="0.25">
      <c r="B5733" s="893" t="s">
        <v>359</v>
      </c>
      <c r="C5733" s="892" t="s">
        <v>1814</v>
      </c>
      <c r="D5733" s="891">
        <v>43535</v>
      </c>
      <c r="E5733" s="890">
        <v>737.16</v>
      </c>
      <c r="F5733" s="889"/>
      <c r="G5733" s="888">
        <v>30</v>
      </c>
      <c r="H5733" s="887">
        <f t="shared" si="315"/>
        <v>2</v>
      </c>
      <c r="I5733" s="887">
        <v>-24.599999999999998</v>
      </c>
      <c r="J5733" s="771">
        <f t="shared" si="316"/>
        <v>57.399999999999991</v>
      </c>
      <c r="K5733" s="887">
        <v>32.799999999999997</v>
      </c>
      <c r="L5733" s="772">
        <f t="shared" si="317"/>
        <v>704.36</v>
      </c>
    </row>
    <row r="5734" spans="2:12" ht="15.75" x14ac:dyDescent="0.25">
      <c r="B5734" s="893" t="s">
        <v>359</v>
      </c>
      <c r="C5734" s="892" t="s">
        <v>1815</v>
      </c>
      <c r="D5734" s="891">
        <v>43509</v>
      </c>
      <c r="E5734" s="890">
        <v>2016.54</v>
      </c>
      <c r="F5734" s="889"/>
      <c r="G5734" s="888">
        <v>30</v>
      </c>
      <c r="H5734" s="887">
        <f t="shared" si="315"/>
        <v>2</v>
      </c>
      <c r="I5734" s="887">
        <v>-67.2</v>
      </c>
      <c r="J5734" s="771">
        <f t="shared" si="316"/>
        <v>156.80000000000001</v>
      </c>
      <c r="K5734" s="887">
        <v>89.6</v>
      </c>
      <c r="L5734" s="772">
        <f t="shared" si="317"/>
        <v>1926.94</v>
      </c>
    </row>
    <row r="5735" spans="2:12" ht="15.75" x14ac:dyDescent="0.25">
      <c r="B5735" s="893" t="s">
        <v>359</v>
      </c>
      <c r="C5735" s="892" t="s">
        <v>1816</v>
      </c>
      <c r="D5735" s="891">
        <v>43621</v>
      </c>
      <c r="E5735" s="890">
        <v>2457.9299999999998</v>
      </c>
      <c r="F5735" s="889"/>
      <c r="G5735" s="888">
        <v>30</v>
      </c>
      <c r="H5735" s="887">
        <f t="shared" si="315"/>
        <v>2</v>
      </c>
      <c r="I5735" s="887">
        <v>-81.960000000000008</v>
      </c>
      <c r="J5735" s="771">
        <f t="shared" si="316"/>
        <v>191.24</v>
      </c>
      <c r="K5735" s="887">
        <v>109.28</v>
      </c>
      <c r="L5735" s="772">
        <f t="shared" si="317"/>
        <v>2348.6499999999996</v>
      </c>
    </row>
    <row r="5736" spans="2:12" ht="15.75" x14ac:dyDescent="0.25">
      <c r="B5736" s="893" t="s">
        <v>359</v>
      </c>
      <c r="C5736" s="892" t="s">
        <v>1817</v>
      </c>
      <c r="D5736" s="891">
        <v>43709</v>
      </c>
      <c r="E5736" s="890">
        <v>1815.27</v>
      </c>
      <c r="F5736" s="889"/>
      <c r="G5736" s="888">
        <v>30</v>
      </c>
      <c r="H5736" s="887">
        <f t="shared" si="315"/>
        <v>2</v>
      </c>
      <c r="I5736" s="887">
        <v>-60.96</v>
      </c>
      <c r="J5736" s="771">
        <f t="shared" si="316"/>
        <v>149.79</v>
      </c>
      <c r="K5736" s="887">
        <v>88.83</v>
      </c>
      <c r="L5736" s="772">
        <f t="shared" si="317"/>
        <v>1726.44</v>
      </c>
    </row>
    <row r="5737" spans="2:12" ht="15.75" x14ac:dyDescent="0.25">
      <c r="B5737" s="893" t="s">
        <v>359</v>
      </c>
      <c r="C5737" s="892" t="s">
        <v>1818</v>
      </c>
      <c r="D5737" s="891">
        <v>43677</v>
      </c>
      <c r="E5737" s="890">
        <v>675.81</v>
      </c>
      <c r="F5737" s="889"/>
      <c r="G5737" s="888">
        <v>30</v>
      </c>
      <c r="H5737" s="887">
        <f t="shared" si="315"/>
        <v>2</v>
      </c>
      <c r="I5737" s="887">
        <v>-22.560000000000002</v>
      </c>
      <c r="J5737" s="771">
        <f t="shared" si="316"/>
        <v>50.760000000000005</v>
      </c>
      <c r="K5737" s="887">
        <v>28.2</v>
      </c>
      <c r="L5737" s="772">
        <f t="shared" si="317"/>
        <v>647.6099999999999</v>
      </c>
    </row>
    <row r="5738" spans="2:12" ht="15.75" x14ac:dyDescent="0.25">
      <c r="B5738" s="893" t="s">
        <v>359</v>
      </c>
      <c r="C5738" s="892" t="s">
        <v>1819</v>
      </c>
      <c r="D5738" s="891">
        <v>43777</v>
      </c>
      <c r="E5738" s="890">
        <v>265689.32</v>
      </c>
      <c r="F5738" s="889"/>
      <c r="G5738" s="888">
        <v>30</v>
      </c>
      <c r="H5738" s="887">
        <f t="shared" si="315"/>
        <v>2</v>
      </c>
      <c r="I5738" s="887">
        <v>-8861.4000000000015</v>
      </c>
      <c r="J5738" s="771">
        <f t="shared" si="316"/>
        <v>18307.590000000004</v>
      </c>
      <c r="K5738" s="887">
        <v>9446.19</v>
      </c>
      <c r="L5738" s="772">
        <f t="shared" si="317"/>
        <v>256243.13</v>
      </c>
    </row>
    <row r="5739" spans="2:12" ht="15.75" x14ac:dyDescent="0.25">
      <c r="B5739" s="893" t="s">
        <v>359</v>
      </c>
      <c r="C5739" s="892" t="s">
        <v>1820</v>
      </c>
      <c r="D5739" s="891">
        <v>43800</v>
      </c>
      <c r="E5739" s="890">
        <v>1622.54</v>
      </c>
      <c r="F5739" s="889"/>
      <c r="G5739" s="888">
        <v>30</v>
      </c>
      <c r="H5739" s="887">
        <f t="shared" si="315"/>
        <v>2</v>
      </c>
      <c r="I5739" s="887">
        <v>-54</v>
      </c>
      <c r="J5739" s="771">
        <f t="shared" si="316"/>
        <v>124.88</v>
      </c>
      <c r="K5739" s="887">
        <v>70.88</v>
      </c>
      <c r="L5739" s="772">
        <f t="shared" si="317"/>
        <v>1551.6599999999999</v>
      </c>
    </row>
    <row r="5740" spans="2:12" ht="15.75" x14ac:dyDescent="0.25">
      <c r="B5740" s="893" t="s">
        <v>359</v>
      </c>
      <c r="C5740" s="892" t="s">
        <v>1821</v>
      </c>
      <c r="D5740" s="891">
        <v>43891</v>
      </c>
      <c r="E5740" s="890">
        <v>1982.34</v>
      </c>
      <c r="F5740" s="889"/>
      <c r="G5740" s="888">
        <v>30</v>
      </c>
      <c r="H5740" s="887">
        <f t="shared" si="315"/>
        <v>1</v>
      </c>
      <c r="I5740" s="887">
        <v>-66</v>
      </c>
      <c r="J5740" s="771">
        <f t="shared" si="316"/>
        <v>135.26999999999998</v>
      </c>
      <c r="K5740" s="887">
        <v>69.27</v>
      </c>
      <c r="L5740" s="772">
        <f t="shared" si="317"/>
        <v>1913.07</v>
      </c>
    </row>
    <row r="5741" spans="2:12" ht="15.75" x14ac:dyDescent="0.25">
      <c r="B5741" s="893" t="s">
        <v>359</v>
      </c>
      <c r="C5741" s="892" t="s">
        <v>537</v>
      </c>
      <c r="D5741" s="891">
        <v>33238</v>
      </c>
      <c r="E5741" s="890">
        <v>6488</v>
      </c>
      <c r="F5741" s="889"/>
      <c r="G5741" s="888">
        <v>50</v>
      </c>
      <c r="H5741" s="887">
        <f t="shared" si="315"/>
        <v>31</v>
      </c>
      <c r="I5741" s="887">
        <v>-130.07999999999998</v>
      </c>
      <c r="J5741" s="771">
        <f t="shared" si="316"/>
        <v>4036.97</v>
      </c>
      <c r="K5741" s="887">
        <v>3906.89</v>
      </c>
      <c r="L5741" s="772">
        <f t="shared" si="317"/>
        <v>2581.11</v>
      </c>
    </row>
    <row r="5742" spans="2:12" ht="15.75" x14ac:dyDescent="0.25">
      <c r="B5742" s="893" t="s">
        <v>359</v>
      </c>
      <c r="C5742" s="892" t="s">
        <v>537</v>
      </c>
      <c r="D5742" s="891">
        <v>29586</v>
      </c>
      <c r="E5742" s="890">
        <v>6282.91</v>
      </c>
      <c r="F5742" s="889"/>
      <c r="G5742" s="888">
        <v>50</v>
      </c>
      <c r="H5742" s="887">
        <f t="shared" si="315"/>
        <v>41</v>
      </c>
      <c r="I5742" s="887">
        <v>-126.24</v>
      </c>
      <c r="J5742" s="771">
        <f t="shared" si="316"/>
        <v>5167.5999999999995</v>
      </c>
      <c r="K5742" s="887">
        <v>5041.3599999999997</v>
      </c>
      <c r="L5742" s="772">
        <f t="shared" si="317"/>
        <v>1241.5500000000002</v>
      </c>
    </row>
    <row r="5743" spans="2:12" ht="15.75" x14ac:dyDescent="0.25">
      <c r="B5743" s="893" t="s">
        <v>359</v>
      </c>
      <c r="C5743" s="892" t="s">
        <v>537</v>
      </c>
      <c r="D5743" s="891">
        <v>36525</v>
      </c>
      <c r="E5743" s="890">
        <v>7274.02</v>
      </c>
      <c r="F5743" s="889"/>
      <c r="G5743" s="888">
        <v>50</v>
      </c>
      <c r="H5743" s="887">
        <f t="shared" si="315"/>
        <v>22</v>
      </c>
      <c r="I5743" s="887">
        <v>-146.16</v>
      </c>
      <c r="J5743" s="771">
        <f t="shared" si="316"/>
        <v>3218.92</v>
      </c>
      <c r="K5743" s="887">
        <v>3072.76</v>
      </c>
      <c r="L5743" s="772">
        <f t="shared" si="317"/>
        <v>4201.26</v>
      </c>
    </row>
    <row r="5744" spans="2:12" ht="15.75" x14ac:dyDescent="0.25">
      <c r="B5744" s="893" t="s">
        <v>359</v>
      </c>
      <c r="C5744" s="892" t="s">
        <v>537</v>
      </c>
      <c r="D5744" s="891">
        <v>32873</v>
      </c>
      <c r="E5744" s="890">
        <v>8132</v>
      </c>
      <c r="F5744" s="889"/>
      <c r="G5744" s="888">
        <v>50</v>
      </c>
      <c r="H5744" s="887">
        <f t="shared" si="315"/>
        <v>32</v>
      </c>
      <c r="I5744" s="887">
        <v>-163.19999999999999</v>
      </c>
      <c r="J5744" s="771">
        <f t="shared" si="316"/>
        <v>5222.7299999999996</v>
      </c>
      <c r="K5744" s="887">
        <v>5059.53</v>
      </c>
      <c r="L5744" s="772">
        <f t="shared" si="317"/>
        <v>3072.4700000000003</v>
      </c>
    </row>
    <row r="5745" spans="2:12" ht="15.75" x14ac:dyDescent="0.25">
      <c r="B5745" s="893" t="s">
        <v>359</v>
      </c>
      <c r="C5745" s="892" t="s">
        <v>537</v>
      </c>
      <c r="D5745" s="891">
        <v>33969</v>
      </c>
      <c r="E5745" s="890">
        <v>12045</v>
      </c>
      <c r="F5745" s="889"/>
      <c r="G5745" s="888">
        <v>50</v>
      </c>
      <c r="H5745" s="887">
        <f t="shared" si="315"/>
        <v>29</v>
      </c>
      <c r="I5745" s="887">
        <v>-241.56</v>
      </c>
      <c r="J5745" s="771">
        <f t="shared" si="316"/>
        <v>7012.22</v>
      </c>
      <c r="K5745" s="887">
        <v>6770.66</v>
      </c>
      <c r="L5745" s="772">
        <f t="shared" si="317"/>
        <v>5274.34</v>
      </c>
    </row>
    <row r="5746" spans="2:12" ht="15.75" x14ac:dyDescent="0.25">
      <c r="B5746" s="893" t="s">
        <v>359</v>
      </c>
      <c r="C5746" s="892" t="s">
        <v>537</v>
      </c>
      <c r="D5746" s="891">
        <v>31777</v>
      </c>
      <c r="E5746" s="890">
        <v>49287</v>
      </c>
      <c r="F5746" s="889"/>
      <c r="G5746" s="888">
        <v>50</v>
      </c>
      <c r="H5746" s="887">
        <f t="shared" si="315"/>
        <v>35</v>
      </c>
      <c r="I5746" s="887">
        <v>-989.16000000000008</v>
      </c>
      <c r="J5746" s="771">
        <f t="shared" si="316"/>
        <v>34614.390000000007</v>
      </c>
      <c r="K5746" s="887">
        <v>33625.230000000003</v>
      </c>
      <c r="L5746" s="772">
        <f t="shared" si="317"/>
        <v>15661.769999999997</v>
      </c>
    </row>
    <row r="5747" spans="2:12" ht="15.75" x14ac:dyDescent="0.25">
      <c r="B5747" s="893" t="s">
        <v>359</v>
      </c>
      <c r="C5747" s="892" t="s">
        <v>537</v>
      </c>
      <c r="D5747" s="891">
        <v>28490</v>
      </c>
      <c r="E5747" s="890">
        <v>75</v>
      </c>
      <c r="F5747" s="889"/>
      <c r="G5747" s="888">
        <v>50</v>
      </c>
      <c r="H5747" s="887">
        <f t="shared" si="315"/>
        <v>44</v>
      </c>
      <c r="I5747" s="887">
        <v>-2.04</v>
      </c>
      <c r="J5747" s="771">
        <f t="shared" si="316"/>
        <v>63.25</v>
      </c>
      <c r="K5747" s="887">
        <v>61.21</v>
      </c>
      <c r="L5747" s="772">
        <f t="shared" si="317"/>
        <v>13.79</v>
      </c>
    </row>
    <row r="5748" spans="2:12" ht="15.75" x14ac:dyDescent="0.25">
      <c r="B5748" s="893" t="s">
        <v>359</v>
      </c>
      <c r="C5748" s="892" t="s">
        <v>537</v>
      </c>
      <c r="D5748" s="891">
        <v>30316</v>
      </c>
      <c r="E5748" s="890">
        <v>744</v>
      </c>
      <c r="F5748" s="889"/>
      <c r="G5748" s="888">
        <v>50</v>
      </c>
      <c r="H5748" s="887">
        <f t="shared" si="315"/>
        <v>39</v>
      </c>
      <c r="I5748" s="887">
        <v>-15</v>
      </c>
      <c r="J5748" s="771">
        <f t="shared" si="316"/>
        <v>582.21</v>
      </c>
      <c r="K5748" s="887">
        <v>567.21</v>
      </c>
      <c r="L5748" s="772">
        <f t="shared" si="317"/>
        <v>176.78999999999996</v>
      </c>
    </row>
    <row r="5749" spans="2:12" ht="15.75" x14ac:dyDescent="0.25">
      <c r="B5749" s="893" t="s">
        <v>359</v>
      </c>
      <c r="C5749" s="892" t="s">
        <v>537</v>
      </c>
      <c r="D5749" s="891">
        <v>32142</v>
      </c>
      <c r="E5749" s="890">
        <v>1300.6400000000001</v>
      </c>
      <c r="F5749" s="889"/>
      <c r="G5749" s="888">
        <v>50</v>
      </c>
      <c r="H5749" s="887">
        <f t="shared" si="315"/>
        <v>34</v>
      </c>
      <c r="I5749" s="887">
        <v>-26.160000000000004</v>
      </c>
      <c r="J5749" s="771">
        <f t="shared" si="316"/>
        <v>887.89</v>
      </c>
      <c r="K5749" s="887">
        <v>861.73</v>
      </c>
      <c r="L5749" s="772">
        <f t="shared" si="317"/>
        <v>438.91000000000008</v>
      </c>
    </row>
    <row r="5750" spans="2:12" ht="15.75" x14ac:dyDescent="0.25">
      <c r="B5750" s="893" t="s">
        <v>359</v>
      </c>
      <c r="C5750" s="892" t="s">
        <v>537</v>
      </c>
      <c r="D5750" s="891">
        <v>30681</v>
      </c>
      <c r="E5750" s="890">
        <v>2125.5500000000002</v>
      </c>
      <c r="F5750" s="889"/>
      <c r="G5750" s="888">
        <v>50</v>
      </c>
      <c r="H5750" s="887">
        <f t="shared" si="315"/>
        <v>38</v>
      </c>
      <c r="I5750" s="887">
        <v>-42.84</v>
      </c>
      <c r="J5750" s="771">
        <f t="shared" si="316"/>
        <v>1622.05</v>
      </c>
      <c r="K5750" s="887">
        <v>1579.21</v>
      </c>
      <c r="L5750" s="772">
        <f t="shared" si="317"/>
        <v>546.34000000000015</v>
      </c>
    </row>
    <row r="5751" spans="2:12" ht="15.75" x14ac:dyDescent="0.25">
      <c r="B5751" s="893" t="s">
        <v>359</v>
      </c>
      <c r="C5751" s="892" t="s">
        <v>537</v>
      </c>
      <c r="D5751" s="891">
        <v>32508</v>
      </c>
      <c r="E5751" s="890">
        <v>2160</v>
      </c>
      <c r="F5751" s="889"/>
      <c r="G5751" s="888">
        <v>50</v>
      </c>
      <c r="H5751" s="887">
        <f t="shared" si="315"/>
        <v>33</v>
      </c>
      <c r="I5751" s="887">
        <v>-43.32</v>
      </c>
      <c r="J5751" s="771">
        <f t="shared" si="316"/>
        <v>1430.3</v>
      </c>
      <c r="K5751" s="887">
        <v>1386.98</v>
      </c>
      <c r="L5751" s="772">
        <f t="shared" si="317"/>
        <v>773.02</v>
      </c>
    </row>
    <row r="5752" spans="2:12" ht="15.75" x14ac:dyDescent="0.25">
      <c r="B5752" s="893" t="s">
        <v>359</v>
      </c>
      <c r="C5752" s="892" t="s">
        <v>537</v>
      </c>
      <c r="D5752" s="891">
        <v>33603</v>
      </c>
      <c r="E5752" s="890">
        <v>2716</v>
      </c>
      <c r="F5752" s="889"/>
      <c r="G5752" s="888">
        <v>50</v>
      </c>
      <c r="H5752" s="887">
        <f t="shared" si="315"/>
        <v>30</v>
      </c>
      <c r="I5752" s="887">
        <v>-54.599999999999994</v>
      </c>
      <c r="J5752" s="771">
        <f t="shared" si="316"/>
        <v>1636.6999999999998</v>
      </c>
      <c r="K5752" s="887">
        <v>1582.1</v>
      </c>
      <c r="L5752" s="772">
        <f t="shared" si="317"/>
        <v>1133.9000000000001</v>
      </c>
    </row>
    <row r="5753" spans="2:12" ht="15.75" x14ac:dyDescent="0.25">
      <c r="B5753" s="893" t="s">
        <v>359</v>
      </c>
      <c r="C5753" s="892" t="s">
        <v>537</v>
      </c>
      <c r="D5753" s="891">
        <v>31412</v>
      </c>
      <c r="E5753" s="890">
        <v>3650</v>
      </c>
      <c r="F5753" s="889"/>
      <c r="G5753" s="888">
        <v>50</v>
      </c>
      <c r="H5753" s="887">
        <f t="shared" si="315"/>
        <v>36</v>
      </c>
      <c r="I5753" s="887">
        <v>-73.2</v>
      </c>
      <c r="J5753" s="771">
        <f t="shared" si="316"/>
        <v>2636.5099999999998</v>
      </c>
      <c r="K5753" s="887">
        <v>2563.31</v>
      </c>
      <c r="L5753" s="772">
        <f t="shared" si="317"/>
        <v>1086.69</v>
      </c>
    </row>
    <row r="5754" spans="2:12" ht="15.75" x14ac:dyDescent="0.25">
      <c r="B5754" s="893" t="s">
        <v>359</v>
      </c>
      <c r="C5754" s="892" t="s">
        <v>537</v>
      </c>
      <c r="D5754" s="891">
        <v>28125</v>
      </c>
      <c r="E5754" s="890">
        <v>1844.02</v>
      </c>
      <c r="F5754" s="889"/>
      <c r="G5754" s="888">
        <v>50</v>
      </c>
      <c r="H5754" s="887">
        <f t="shared" si="315"/>
        <v>45</v>
      </c>
      <c r="I5754" s="887">
        <v>-37.08</v>
      </c>
      <c r="J5754" s="771">
        <f t="shared" si="316"/>
        <v>1664.6599999999999</v>
      </c>
      <c r="K5754" s="887">
        <v>1627.58</v>
      </c>
      <c r="L5754" s="772">
        <f t="shared" si="317"/>
        <v>216.44000000000005</v>
      </c>
    </row>
    <row r="5755" spans="2:12" ht="15.75" x14ac:dyDescent="0.25">
      <c r="B5755" s="893" t="s">
        <v>359</v>
      </c>
      <c r="C5755" s="892" t="s">
        <v>537</v>
      </c>
      <c r="D5755" s="891">
        <v>36891</v>
      </c>
      <c r="E5755" s="890">
        <v>6348.59</v>
      </c>
      <c r="F5755" s="889"/>
      <c r="G5755" s="888">
        <v>25</v>
      </c>
      <c r="H5755" s="887">
        <f t="shared" si="315"/>
        <v>21</v>
      </c>
      <c r="I5755" s="887">
        <v>-255.48</v>
      </c>
      <c r="J5755" s="771">
        <f t="shared" si="316"/>
        <v>5368.9599999999991</v>
      </c>
      <c r="K5755" s="887">
        <v>5113.4799999999996</v>
      </c>
      <c r="L5755" s="772">
        <f t="shared" si="317"/>
        <v>1235.1100000000006</v>
      </c>
    </row>
    <row r="5756" spans="2:12" ht="15.75" x14ac:dyDescent="0.25">
      <c r="B5756" s="893" t="s">
        <v>359</v>
      </c>
      <c r="C5756" s="892" t="s">
        <v>537</v>
      </c>
      <c r="D5756" s="891">
        <v>37986</v>
      </c>
      <c r="E5756" s="890">
        <v>3423.78</v>
      </c>
      <c r="F5756" s="889"/>
      <c r="G5756" s="888">
        <v>25</v>
      </c>
      <c r="H5756" s="887">
        <f t="shared" si="315"/>
        <v>18</v>
      </c>
      <c r="I5756" s="887">
        <v>-138.35999999999999</v>
      </c>
      <c r="J5756" s="771">
        <f t="shared" si="316"/>
        <v>2489.7200000000003</v>
      </c>
      <c r="K5756" s="887">
        <v>2351.36</v>
      </c>
      <c r="L5756" s="772">
        <f t="shared" si="317"/>
        <v>1072.42</v>
      </c>
    </row>
    <row r="5757" spans="2:12" ht="15.75" x14ac:dyDescent="0.25">
      <c r="B5757" s="893" t="s">
        <v>359</v>
      </c>
      <c r="C5757" s="892" t="s">
        <v>537</v>
      </c>
      <c r="D5757" s="891">
        <v>37621</v>
      </c>
      <c r="E5757" s="890">
        <v>2821</v>
      </c>
      <c r="F5757" s="889"/>
      <c r="G5757" s="888">
        <v>25</v>
      </c>
      <c r="H5757" s="887">
        <f t="shared" si="315"/>
        <v>19</v>
      </c>
      <c r="I5757" s="887">
        <v>-114.12</v>
      </c>
      <c r="J5757" s="771">
        <f t="shared" si="316"/>
        <v>2164.9499999999998</v>
      </c>
      <c r="K5757" s="887">
        <v>2050.83</v>
      </c>
      <c r="L5757" s="772">
        <f t="shared" si="317"/>
        <v>770.17000000000007</v>
      </c>
    </row>
    <row r="5758" spans="2:12" ht="15.75" x14ac:dyDescent="0.25">
      <c r="B5758" s="893" t="s">
        <v>359</v>
      </c>
      <c r="C5758" s="892" t="s">
        <v>537</v>
      </c>
      <c r="D5758" s="891">
        <v>37256</v>
      </c>
      <c r="E5758" s="890">
        <v>3868.49</v>
      </c>
      <c r="F5758" s="889"/>
      <c r="G5758" s="888">
        <v>25</v>
      </c>
      <c r="H5758" s="887">
        <f t="shared" si="315"/>
        <v>20</v>
      </c>
      <c r="I5758" s="887">
        <v>-155.64000000000001</v>
      </c>
      <c r="J5758" s="771">
        <f t="shared" si="316"/>
        <v>3116.1</v>
      </c>
      <c r="K5758" s="887">
        <v>2960.46</v>
      </c>
      <c r="L5758" s="772">
        <f t="shared" si="317"/>
        <v>908.02999999999975</v>
      </c>
    </row>
    <row r="5759" spans="2:12" ht="15.75" x14ac:dyDescent="0.25">
      <c r="B5759" s="893" t="s">
        <v>359</v>
      </c>
      <c r="C5759" s="892" t="s">
        <v>1822</v>
      </c>
      <c r="D5759" s="891">
        <v>43969</v>
      </c>
      <c r="E5759" s="890">
        <v>1329.46</v>
      </c>
      <c r="F5759" s="889"/>
      <c r="G5759" s="888">
        <v>30</v>
      </c>
      <c r="H5759" s="887">
        <f t="shared" si="315"/>
        <v>1</v>
      </c>
      <c r="I5759" s="887">
        <v>-44.28</v>
      </c>
      <c r="J5759" s="771">
        <f t="shared" si="316"/>
        <v>66.42</v>
      </c>
      <c r="K5759" s="887">
        <v>22.14</v>
      </c>
      <c r="L5759" s="772">
        <f t="shared" si="317"/>
        <v>1307.32</v>
      </c>
    </row>
    <row r="5760" spans="2:12" ht="15.75" x14ac:dyDescent="0.25">
      <c r="B5760" s="893" t="s">
        <v>359</v>
      </c>
      <c r="C5760" s="892" t="s">
        <v>1823</v>
      </c>
      <c r="D5760" s="891">
        <v>43860</v>
      </c>
      <c r="E5760" s="890">
        <v>3195.55</v>
      </c>
      <c r="F5760" s="889"/>
      <c r="G5760" s="888">
        <v>30</v>
      </c>
      <c r="H5760" s="887">
        <f t="shared" si="315"/>
        <v>1</v>
      </c>
      <c r="I5760" s="887">
        <v>-106.56</v>
      </c>
      <c r="J5760" s="771">
        <f t="shared" si="316"/>
        <v>133.19999999999999</v>
      </c>
      <c r="K5760" s="887">
        <v>26.64</v>
      </c>
      <c r="L5760" s="772">
        <f t="shared" si="317"/>
        <v>3168.9100000000003</v>
      </c>
    </row>
    <row r="5761" spans="2:12" ht="15.75" x14ac:dyDescent="0.25">
      <c r="B5761" s="893" t="s">
        <v>359</v>
      </c>
      <c r="C5761" s="892" t="s">
        <v>1824</v>
      </c>
      <c r="D5761" s="891">
        <v>43871</v>
      </c>
      <c r="E5761" s="890">
        <v>17879.91</v>
      </c>
      <c r="F5761" s="889"/>
      <c r="G5761" s="888">
        <v>30</v>
      </c>
      <c r="H5761" s="887">
        <f t="shared" si="315"/>
        <v>1</v>
      </c>
      <c r="I5761" s="887">
        <v>-596.04</v>
      </c>
      <c r="J5761" s="771">
        <f t="shared" si="316"/>
        <v>695.38</v>
      </c>
      <c r="K5761" s="887">
        <v>99.34</v>
      </c>
      <c r="L5761" s="772">
        <f t="shared" si="317"/>
        <v>17780.57</v>
      </c>
    </row>
    <row r="5762" spans="2:12" ht="15.75" x14ac:dyDescent="0.25">
      <c r="B5762" s="893" t="s">
        <v>359</v>
      </c>
      <c r="C5762" s="892" t="s">
        <v>1825</v>
      </c>
      <c r="D5762" s="891">
        <v>43481</v>
      </c>
      <c r="E5762" s="890">
        <v>2995.25</v>
      </c>
      <c r="F5762" s="889"/>
      <c r="G5762" s="888">
        <v>30</v>
      </c>
      <c r="H5762" s="887">
        <f t="shared" si="315"/>
        <v>2</v>
      </c>
      <c r="I5762" s="887">
        <v>-99.84</v>
      </c>
      <c r="J5762" s="771">
        <f t="shared" si="316"/>
        <v>116.48</v>
      </c>
      <c r="K5762" s="887">
        <v>16.64</v>
      </c>
      <c r="L5762" s="772">
        <f t="shared" si="317"/>
        <v>2978.61</v>
      </c>
    </row>
    <row r="5763" spans="2:12" ht="15.75" x14ac:dyDescent="0.25">
      <c r="B5763" s="893" t="s">
        <v>359</v>
      </c>
      <c r="C5763" s="892" t="s">
        <v>1826</v>
      </c>
      <c r="D5763" s="891">
        <v>43988</v>
      </c>
      <c r="E5763" s="890">
        <v>2974.83</v>
      </c>
      <c r="F5763" s="889"/>
      <c r="G5763" s="888">
        <v>30</v>
      </c>
      <c r="H5763" s="887">
        <f t="shared" si="315"/>
        <v>1</v>
      </c>
      <c r="I5763" s="887">
        <v>-99.12</v>
      </c>
      <c r="J5763" s="771">
        <f t="shared" si="316"/>
        <v>115.64</v>
      </c>
      <c r="K5763" s="887">
        <v>16.52</v>
      </c>
      <c r="L5763" s="772">
        <f t="shared" si="317"/>
        <v>2958.31</v>
      </c>
    </row>
    <row r="5764" spans="2:12" ht="15.75" x14ac:dyDescent="0.25">
      <c r="B5764" s="893" t="s">
        <v>359</v>
      </c>
      <c r="C5764" s="892" t="s">
        <v>1827</v>
      </c>
      <c r="D5764" s="891">
        <v>43893</v>
      </c>
      <c r="E5764" s="890">
        <v>3560.44</v>
      </c>
      <c r="F5764" s="889"/>
      <c r="G5764" s="888">
        <v>30</v>
      </c>
      <c r="H5764" s="887">
        <f t="shared" si="315"/>
        <v>1</v>
      </c>
      <c r="I5764" s="887">
        <v>-118.68</v>
      </c>
      <c r="J5764" s="771">
        <f t="shared" si="316"/>
        <v>138.46</v>
      </c>
      <c r="K5764" s="887">
        <v>19.78</v>
      </c>
      <c r="L5764" s="772">
        <f t="shared" si="317"/>
        <v>3540.66</v>
      </c>
    </row>
    <row r="5765" spans="2:12" ht="15.75" x14ac:dyDescent="0.25">
      <c r="B5765" s="893" t="s">
        <v>359</v>
      </c>
      <c r="C5765" s="892" t="s">
        <v>1828</v>
      </c>
      <c r="D5765" s="891">
        <v>44166</v>
      </c>
      <c r="E5765" s="890">
        <v>4700.3</v>
      </c>
      <c r="F5765" s="889"/>
      <c r="G5765" s="888">
        <v>30</v>
      </c>
      <c r="H5765" s="887">
        <f t="shared" si="315"/>
        <v>1</v>
      </c>
      <c r="I5765" s="887">
        <v>-156.72</v>
      </c>
      <c r="J5765" s="771">
        <f t="shared" si="316"/>
        <v>169.78</v>
      </c>
      <c r="K5765" s="887">
        <v>13.06</v>
      </c>
      <c r="L5765" s="772">
        <f t="shared" si="317"/>
        <v>4687.24</v>
      </c>
    </row>
    <row r="5766" spans="2:12" ht="15.75" x14ac:dyDescent="0.25">
      <c r="B5766" s="893" t="s">
        <v>359</v>
      </c>
      <c r="C5766" s="892" t="s">
        <v>1829</v>
      </c>
      <c r="D5766" s="891">
        <v>44166</v>
      </c>
      <c r="E5766" s="890">
        <v>16714.79</v>
      </c>
      <c r="F5766" s="889"/>
      <c r="G5766" s="888">
        <v>30</v>
      </c>
      <c r="H5766" s="887">
        <f t="shared" si="315"/>
        <v>1</v>
      </c>
      <c r="I5766" s="887">
        <v>-557.16</v>
      </c>
      <c r="J5766" s="771">
        <f t="shared" si="316"/>
        <v>603.58999999999992</v>
      </c>
      <c r="K5766" s="887">
        <v>46.43</v>
      </c>
      <c r="L5766" s="772">
        <f t="shared" si="317"/>
        <v>16668.36</v>
      </c>
    </row>
    <row r="5767" spans="2:12" ht="15.75" x14ac:dyDescent="0.25">
      <c r="B5767" s="893" t="s">
        <v>359</v>
      </c>
      <c r="C5767" s="892" t="s">
        <v>1830</v>
      </c>
      <c r="D5767" s="891">
        <v>43923</v>
      </c>
      <c r="E5767" s="890">
        <v>5857.47</v>
      </c>
      <c r="F5767" s="889"/>
      <c r="G5767" s="888">
        <v>30</v>
      </c>
      <c r="H5767" s="887">
        <f t="shared" si="315"/>
        <v>1</v>
      </c>
      <c r="I5767" s="887">
        <v>-195.24</v>
      </c>
      <c r="J5767" s="771">
        <f t="shared" si="316"/>
        <v>211.51000000000002</v>
      </c>
      <c r="K5767" s="887">
        <v>16.27</v>
      </c>
      <c r="L5767" s="772">
        <f t="shared" si="317"/>
        <v>5841.2</v>
      </c>
    </row>
    <row r="5768" spans="2:12" ht="15.75" x14ac:dyDescent="0.25">
      <c r="B5768" s="893" t="s">
        <v>359</v>
      </c>
      <c r="C5768" s="892" t="s">
        <v>1831</v>
      </c>
      <c r="D5768" s="891">
        <v>44131</v>
      </c>
      <c r="E5768" s="890">
        <v>2143.4899999999998</v>
      </c>
      <c r="F5768" s="889"/>
      <c r="G5768" s="888">
        <v>30</v>
      </c>
      <c r="H5768" s="887">
        <f t="shared" ref="H5768:H5831" si="318">IF(E5768&lt;&gt;"",IF((TestEOY-D5768)/365&gt;G5768,G5768,ROUNDUP(((TestEOY-D5768)/365),0)),"")</f>
        <v>1</v>
      </c>
      <c r="I5768" s="887">
        <v>-71.400000000000006</v>
      </c>
      <c r="J5768" s="771">
        <f t="shared" ref="J5768:J5831" si="319">K5768-I5768</f>
        <v>77.350000000000009</v>
      </c>
      <c r="K5768" s="887">
        <v>5.95</v>
      </c>
      <c r="L5768" s="772">
        <f t="shared" ref="L5768:L5831" si="320">IFERROR(IF(K5768&gt;E5768,0,(+E5768-K5768))-F5768,"")</f>
        <v>2137.54</v>
      </c>
    </row>
    <row r="5769" spans="2:12" ht="15.75" x14ac:dyDescent="0.25">
      <c r="B5769" s="893" t="e">
        <v>#N/A</v>
      </c>
      <c r="C5769" s="892" t="s">
        <v>1229</v>
      </c>
      <c r="D5769" s="891">
        <v>43435</v>
      </c>
      <c r="E5769" s="890">
        <v>88.36</v>
      </c>
      <c r="F5769" s="889"/>
      <c r="G5769" s="888">
        <v>30</v>
      </c>
      <c r="H5769" s="887">
        <f t="shared" si="318"/>
        <v>3</v>
      </c>
      <c r="I5769" s="887">
        <v>-3</v>
      </c>
      <c r="J5769" s="771">
        <f t="shared" si="319"/>
        <v>9.25</v>
      </c>
      <c r="K5769" s="887">
        <v>6.25</v>
      </c>
      <c r="L5769" s="772">
        <f t="shared" si="320"/>
        <v>82.11</v>
      </c>
    </row>
    <row r="5770" spans="2:12" ht="15.75" x14ac:dyDescent="0.25">
      <c r="B5770" s="893" t="e">
        <v>#N/A</v>
      </c>
      <c r="C5770" s="892" t="s">
        <v>1229</v>
      </c>
      <c r="D5770" s="891">
        <v>43435</v>
      </c>
      <c r="E5770" s="890">
        <v>28.41</v>
      </c>
      <c r="F5770" s="889"/>
      <c r="G5770" s="888">
        <v>30</v>
      </c>
      <c r="H5770" s="887">
        <f t="shared" si="318"/>
        <v>3</v>
      </c>
      <c r="I5770" s="887">
        <v>-0.96</v>
      </c>
      <c r="J5770" s="771">
        <f t="shared" si="319"/>
        <v>2.96</v>
      </c>
      <c r="K5770" s="887">
        <v>2</v>
      </c>
      <c r="L5770" s="772">
        <f t="shared" si="320"/>
        <v>26.41</v>
      </c>
    </row>
    <row r="5771" spans="2:12" ht="15.75" x14ac:dyDescent="0.25">
      <c r="B5771" s="893" t="e">
        <v>#N/A</v>
      </c>
      <c r="C5771" s="892" t="s">
        <v>1808</v>
      </c>
      <c r="D5771" s="891">
        <v>43592</v>
      </c>
      <c r="E5771" s="890">
        <v>134.91999999999999</v>
      </c>
      <c r="F5771" s="889"/>
      <c r="G5771" s="888">
        <v>30</v>
      </c>
      <c r="H5771" s="887">
        <f t="shared" si="318"/>
        <v>2</v>
      </c>
      <c r="I5771" s="887">
        <v>-4.5600000000000005</v>
      </c>
      <c r="J5771" s="771">
        <f t="shared" si="319"/>
        <v>11.61</v>
      </c>
      <c r="K5771" s="887">
        <v>7.05</v>
      </c>
      <c r="L5771" s="772">
        <f t="shared" si="320"/>
        <v>127.86999999999999</v>
      </c>
    </row>
    <row r="5772" spans="2:12" ht="15.75" x14ac:dyDescent="0.25">
      <c r="B5772" s="893" t="e">
        <v>#N/A</v>
      </c>
      <c r="C5772" s="892" t="s">
        <v>1239</v>
      </c>
      <c r="D5772" s="891">
        <v>43617</v>
      </c>
      <c r="E5772" s="890">
        <v>10.53</v>
      </c>
      <c r="F5772" s="889"/>
      <c r="G5772" s="888">
        <v>30</v>
      </c>
      <c r="H5772" s="887">
        <f t="shared" si="318"/>
        <v>2</v>
      </c>
      <c r="I5772" s="887">
        <v>-0.36</v>
      </c>
      <c r="J5772" s="771">
        <f t="shared" si="319"/>
        <v>0.92999999999999994</v>
      </c>
      <c r="K5772" s="887">
        <v>0.56999999999999995</v>
      </c>
      <c r="L5772" s="772">
        <f t="shared" si="320"/>
        <v>9.9599999999999991</v>
      </c>
    </row>
    <row r="5773" spans="2:12" ht="15.75" x14ac:dyDescent="0.25">
      <c r="B5773" s="893" t="e">
        <v>#N/A</v>
      </c>
      <c r="C5773" s="892" t="s">
        <v>1239</v>
      </c>
      <c r="D5773" s="891">
        <v>43617</v>
      </c>
      <c r="E5773" s="890">
        <v>3.95</v>
      </c>
      <c r="F5773" s="889"/>
      <c r="G5773" s="888">
        <v>30</v>
      </c>
      <c r="H5773" s="887">
        <f t="shared" si="318"/>
        <v>2</v>
      </c>
      <c r="I5773" s="887">
        <v>-0.12</v>
      </c>
      <c r="J5773" s="771">
        <f t="shared" si="319"/>
        <v>0.31</v>
      </c>
      <c r="K5773" s="887">
        <v>0.19</v>
      </c>
      <c r="L5773" s="772">
        <f t="shared" si="320"/>
        <v>3.7600000000000002</v>
      </c>
    </row>
    <row r="5774" spans="2:12" ht="15.75" x14ac:dyDescent="0.25">
      <c r="B5774" s="893" t="e">
        <v>#N/A</v>
      </c>
      <c r="C5774" s="892" t="s">
        <v>1809</v>
      </c>
      <c r="D5774" s="891">
        <v>43557</v>
      </c>
      <c r="E5774" s="890">
        <v>44.43</v>
      </c>
      <c r="F5774" s="889"/>
      <c r="G5774" s="888">
        <v>30</v>
      </c>
      <c r="H5774" s="887">
        <f t="shared" si="318"/>
        <v>2</v>
      </c>
      <c r="I5774" s="887">
        <v>-1.44</v>
      </c>
      <c r="J5774" s="771">
        <f t="shared" si="319"/>
        <v>3.6</v>
      </c>
      <c r="K5774" s="887">
        <v>2.16</v>
      </c>
      <c r="L5774" s="772">
        <f t="shared" si="320"/>
        <v>42.269999999999996</v>
      </c>
    </row>
    <row r="5775" spans="2:12" ht="15.75" x14ac:dyDescent="0.25">
      <c r="B5775" s="893" t="e">
        <v>#N/A</v>
      </c>
      <c r="C5775" s="892" t="s">
        <v>1811</v>
      </c>
      <c r="D5775" s="891">
        <v>43634</v>
      </c>
      <c r="E5775" s="890">
        <v>110.99</v>
      </c>
      <c r="F5775" s="889"/>
      <c r="G5775" s="888">
        <v>30</v>
      </c>
      <c r="H5775" s="887">
        <f t="shared" si="318"/>
        <v>2</v>
      </c>
      <c r="I5775" s="887">
        <v>-3.7199999999999998</v>
      </c>
      <c r="J5775" s="771">
        <f t="shared" si="319"/>
        <v>8.9899999999999984</v>
      </c>
      <c r="K5775" s="887">
        <v>5.27</v>
      </c>
      <c r="L5775" s="772">
        <f t="shared" si="320"/>
        <v>105.72</v>
      </c>
    </row>
    <row r="5776" spans="2:12" ht="15.75" x14ac:dyDescent="0.25">
      <c r="B5776" s="893" t="e">
        <v>#N/A</v>
      </c>
      <c r="C5776" s="892" t="s">
        <v>1810</v>
      </c>
      <c r="D5776" s="891">
        <v>43634</v>
      </c>
      <c r="E5776" s="890">
        <v>461.02</v>
      </c>
      <c r="F5776" s="889"/>
      <c r="G5776" s="888">
        <v>30</v>
      </c>
      <c r="H5776" s="887">
        <f t="shared" si="318"/>
        <v>2</v>
      </c>
      <c r="I5776" s="887">
        <v>-15.36</v>
      </c>
      <c r="J5776" s="771">
        <f t="shared" si="319"/>
        <v>37.120000000000005</v>
      </c>
      <c r="K5776" s="887">
        <v>21.76</v>
      </c>
      <c r="L5776" s="772">
        <f t="shared" si="320"/>
        <v>439.26</v>
      </c>
    </row>
    <row r="5777" spans="2:12" ht="15.75" x14ac:dyDescent="0.25">
      <c r="B5777" s="893" t="e">
        <v>#N/A</v>
      </c>
      <c r="C5777" s="892" t="s">
        <v>1812</v>
      </c>
      <c r="D5777" s="891">
        <v>43620</v>
      </c>
      <c r="E5777" s="890">
        <v>65.52</v>
      </c>
      <c r="F5777" s="889"/>
      <c r="G5777" s="888">
        <v>30</v>
      </c>
      <c r="H5777" s="887">
        <f t="shared" si="318"/>
        <v>2</v>
      </c>
      <c r="I5777" s="887">
        <v>-2.16</v>
      </c>
      <c r="J5777" s="771">
        <f t="shared" si="319"/>
        <v>5.2200000000000006</v>
      </c>
      <c r="K5777" s="887">
        <v>3.06</v>
      </c>
      <c r="L5777" s="772">
        <f t="shared" si="320"/>
        <v>62.459999999999994</v>
      </c>
    </row>
    <row r="5778" spans="2:12" ht="15.75" x14ac:dyDescent="0.25">
      <c r="B5778" s="893" t="e">
        <v>#N/A</v>
      </c>
      <c r="C5778" s="892" t="s">
        <v>1813</v>
      </c>
      <c r="D5778" s="891">
        <v>43535</v>
      </c>
      <c r="E5778" s="890">
        <v>140.6</v>
      </c>
      <c r="F5778" s="889"/>
      <c r="G5778" s="888">
        <v>30</v>
      </c>
      <c r="H5778" s="887">
        <f t="shared" si="318"/>
        <v>2</v>
      </c>
      <c r="I5778" s="887">
        <v>-4.68</v>
      </c>
      <c r="J5778" s="771">
        <f t="shared" si="319"/>
        <v>10.92</v>
      </c>
      <c r="K5778" s="887">
        <v>6.24</v>
      </c>
      <c r="L5778" s="772">
        <f t="shared" si="320"/>
        <v>134.35999999999999</v>
      </c>
    </row>
    <row r="5779" spans="2:12" ht="15.75" x14ac:dyDescent="0.25">
      <c r="B5779" s="893" t="e">
        <v>#N/A</v>
      </c>
      <c r="C5779" s="892" t="s">
        <v>1814</v>
      </c>
      <c r="D5779" s="891">
        <v>43535</v>
      </c>
      <c r="E5779" s="890">
        <v>33.85</v>
      </c>
      <c r="F5779" s="889"/>
      <c r="G5779" s="888">
        <v>30</v>
      </c>
      <c r="H5779" s="887">
        <f t="shared" si="318"/>
        <v>2</v>
      </c>
      <c r="I5779" s="887">
        <v>-1.08</v>
      </c>
      <c r="J5779" s="771">
        <f t="shared" si="319"/>
        <v>2.52</v>
      </c>
      <c r="K5779" s="887">
        <v>1.44</v>
      </c>
      <c r="L5779" s="772">
        <f t="shared" si="320"/>
        <v>32.410000000000004</v>
      </c>
    </row>
    <row r="5780" spans="2:12" ht="15.75" x14ac:dyDescent="0.25">
      <c r="B5780" s="893" t="e">
        <v>#N/A</v>
      </c>
      <c r="C5780" s="892" t="s">
        <v>1815</v>
      </c>
      <c r="D5780" s="891">
        <v>43509</v>
      </c>
      <c r="E5780" s="890">
        <v>54.75</v>
      </c>
      <c r="F5780" s="889"/>
      <c r="G5780" s="888">
        <v>30</v>
      </c>
      <c r="H5780" s="887">
        <f t="shared" si="318"/>
        <v>2</v>
      </c>
      <c r="I5780" s="887">
        <v>-1.7999999999999998</v>
      </c>
      <c r="J5780" s="771">
        <f t="shared" si="319"/>
        <v>4.1999999999999993</v>
      </c>
      <c r="K5780" s="887">
        <v>2.4</v>
      </c>
      <c r="L5780" s="772">
        <f t="shared" si="320"/>
        <v>52.35</v>
      </c>
    </row>
    <row r="5781" spans="2:12" ht="15.75" x14ac:dyDescent="0.25">
      <c r="B5781" s="893" t="e">
        <v>#N/A</v>
      </c>
      <c r="C5781" s="892" t="s">
        <v>1816</v>
      </c>
      <c r="D5781" s="891">
        <v>43621</v>
      </c>
      <c r="E5781" s="890">
        <v>35.43</v>
      </c>
      <c r="F5781" s="889"/>
      <c r="G5781" s="888">
        <v>30</v>
      </c>
      <c r="H5781" s="887">
        <f t="shared" si="318"/>
        <v>2</v>
      </c>
      <c r="I5781" s="887">
        <v>-1.2000000000000002</v>
      </c>
      <c r="J5781" s="771">
        <f t="shared" si="319"/>
        <v>2.8000000000000003</v>
      </c>
      <c r="K5781" s="887">
        <v>1.6</v>
      </c>
      <c r="L5781" s="772">
        <f t="shared" si="320"/>
        <v>33.83</v>
      </c>
    </row>
    <row r="5782" spans="2:12" ht="15.75" x14ac:dyDescent="0.25">
      <c r="B5782" s="893" t="e">
        <v>#N/A</v>
      </c>
      <c r="C5782" s="892" t="s">
        <v>1817</v>
      </c>
      <c r="D5782" s="891">
        <v>43709</v>
      </c>
      <c r="E5782" s="890">
        <v>31.51</v>
      </c>
      <c r="F5782" s="889"/>
      <c r="G5782" s="888">
        <v>30</v>
      </c>
      <c r="H5782" s="887">
        <f t="shared" si="318"/>
        <v>2</v>
      </c>
      <c r="I5782" s="887">
        <v>-1.08</v>
      </c>
      <c r="J5782" s="771">
        <f t="shared" si="319"/>
        <v>2.52</v>
      </c>
      <c r="K5782" s="887">
        <v>1.44</v>
      </c>
      <c r="L5782" s="772">
        <f t="shared" si="320"/>
        <v>30.07</v>
      </c>
    </row>
    <row r="5783" spans="2:12" ht="15.75" x14ac:dyDescent="0.25">
      <c r="B5783" s="893" t="e">
        <v>#N/A</v>
      </c>
      <c r="C5783" s="892" t="s">
        <v>1832</v>
      </c>
      <c r="D5783" s="891">
        <v>43557</v>
      </c>
      <c r="E5783" s="890">
        <v>-0.79</v>
      </c>
      <c r="F5783" s="889"/>
      <c r="G5783" s="888">
        <v>30</v>
      </c>
      <c r="H5783" s="887">
        <f t="shared" si="318"/>
        <v>2</v>
      </c>
      <c r="I5783" s="887">
        <v>0</v>
      </c>
      <c r="J5783" s="771">
        <f t="shared" si="319"/>
        <v>0</v>
      </c>
      <c r="K5783" s="887">
        <v>0</v>
      </c>
      <c r="L5783" s="772">
        <f t="shared" si="320"/>
        <v>0</v>
      </c>
    </row>
    <row r="5784" spans="2:12" ht="15.75" x14ac:dyDescent="0.25">
      <c r="B5784" s="893" t="e">
        <v>#N/A</v>
      </c>
      <c r="C5784" s="892" t="s">
        <v>1818</v>
      </c>
      <c r="D5784" s="891">
        <v>43677</v>
      </c>
      <c r="E5784" s="890">
        <v>11.49</v>
      </c>
      <c r="F5784" s="889"/>
      <c r="G5784" s="888">
        <v>30</v>
      </c>
      <c r="H5784" s="887">
        <f t="shared" si="318"/>
        <v>2</v>
      </c>
      <c r="I5784" s="887">
        <v>-0.36</v>
      </c>
      <c r="J5784" s="771">
        <f t="shared" si="319"/>
        <v>0.81</v>
      </c>
      <c r="K5784" s="887">
        <v>0.45</v>
      </c>
      <c r="L5784" s="772">
        <f t="shared" si="320"/>
        <v>11.040000000000001</v>
      </c>
    </row>
    <row r="5785" spans="2:12" ht="15.75" x14ac:dyDescent="0.25">
      <c r="B5785" s="893" t="e">
        <v>#N/A</v>
      </c>
      <c r="C5785" s="892" t="s">
        <v>1819</v>
      </c>
      <c r="D5785" s="891">
        <v>43777</v>
      </c>
      <c r="E5785" s="890">
        <v>466.02</v>
      </c>
      <c r="F5785" s="889"/>
      <c r="G5785" s="888">
        <v>30</v>
      </c>
      <c r="H5785" s="887">
        <f t="shared" si="318"/>
        <v>2</v>
      </c>
      <c r="I5785" s="887">
        <v>-15.48</v>
      </c>
      <c r="J5785" s="771">
        <f t="shared" si="319"/>
        <v>32.25</v>
      </c>
      <c r="K5785" s="887">
        <v>16.77</v>
      </c>
      <c r="L5785" s="772">
        <f t="shared" si="320"/>
        <v>449.25</v>
      </c>
    </row>
    <row r="5786" spans="2:12" ht="15.75" x14ac:dyDescent="0.25">
      <c r="B5786" s="893" t="e">
        <v>#N/A</v>
      </c>
      <c r="C5786" s="892" t="s">
        <v>1820</v>
      </c>
      <c r="D5786" s="891">
        <v>43800</v>
      </c>
      <c r="E5786" s="890">
        <v>32.479999999999997</v>
      </c>
      <c r="F5786" s="889"/>
      <c r="G5786" s="888">
        <v>30</v>
      </c>
      <c r="H5786" s="887">
        <f t="shared" si="318"/>
        <v>2</v>
      </c>
      <c r="I5786" s="887">
        <v>-1.08</v>
      </c>
      <c r="J5786" s="771">
        <f t="shared" si="319"/>
        <v>2.25</v>
      </c>
      <c r="K5786" s="887">
        <v>1.17</v>
      </c>
      <c r="L5786" s="772">
        <f t="shared" si="320"/>
        <v>31.309999999999995</v>
      </c>
    </row>
    <row r="5787" spans="2:12" ht="15.75" x14ac:dyDescent="0.25">
      <c r="B5787" s="893" t="e">
        <v>#N/A</v>
      </c>
      <c r="C5787" s="892" t="s">
        <v>1819</v>
      </c>
      <c r="D5787" s="891">
        <v>43777</v>
      </c>
      <c r="E5787" s="890">
        <v>20.85</v>
      </c>
      <c r="F5787" s="889"/>
      <c r="G5787" s="888">
        <v>30</v>
      </c>
      <c r="H5787" s="887">
        <f t="shared" si="318"/>
        <v>2</v>
      </c>
      <c r="I5787" s="887">
        <v>-0.72</v>
      </c>
      <c r="J5787" s="771">
        <f t="shared" si="319"/>
        <v>1.3199999999999998</v>
      </c>
      <c r="K5787" s="887">
        <v>0.6</v>
      </c>
      <c r="L5787" s="772">
        <f t="shared" si="320"/>
        <v>20.25</v>
      </c>
    </row>
    <row r="5788" spans="2:12" ht="15.75" x14ac:dyDescent="0.25">
      <c r="B5788" s="893" t="e">
        <v>#N/A</v>
      </c>
      <c r="C5788" s="892" t="s">
        <v>1821</v>
      </c>
      <c r="D5788" s="891">
        <v>43891</v>
      </c>
      <c r="E5788" s="890">
        <v>32.94</v>
      </c>
      <c r="F5788" s="889"/>
      <c r="G5788" s="888">
        <v>30</v>
      </c>
      <c r="H5788" s="887">
        <f t="shared" si="318"/>
        <v>1</v>
      </c>
      <c r="I5788" s="887">
        <v>-1.08</v>
      </c>
      <c r="J5788" s="771">
        <f t="shared" si="319"/>
        <v>1.98</v>
      </c>
      <c r="K5788" s="887">
        <v>0.9</v>
      </c>
      <c r="L5788" s="772">
        <f t="shared" si="320"/>
        <v>32.04</v>
      </c>
    </row>
    <row r="5789" spans="2:12" ht="15.75" x14ac:dyDescent="0.25">
      <c r="B5789" s="893" t="e">
        <v>#N/A</v>
      </c>
      <c r="C5789" s="892" t="s">
        <v>1822</v>
      </c>
      <c r="D5789" s="891">
        <v>43969</v>
      </c>
      <c r="E5789" s="890">
        <v>34.770000000000003</v>
      </c>
      <c r="F5789" s="889"/>
      <c r="G5789" s="888">
        <v>30</v>
      </c>
      <c r="H5789" s="887">
        <f t="shared" si="318"/>
        <v>1</v>
      </c>
      <c r="I5789" s="887">
        <v>-1.2000000000000002</v>
      </c>
      <c r="J5789" s="771">
        <f t="shared" si="319"/>
        <v>1.8000000000000003</v>
      </c>
      <c r="K5789" s="887">
        <v>0.6</v>
      </c>
      <c r="L5789" s="772">
        <f t="shared" si="320"/>
        <v>34.17</v>
      </c>
    </row>
    <row r="5790" spans="2:12" ht="15.75" x14ac:dyDescent="0.25">
      <c r="B5790" s="893" t="e">
        <v>#N/A</v>
      </c>
      <c r="C5790" s="892" t="s">
        <v>1823</v>
      </c>
      <c r="D5790" s="891">
        <v>43860</v>
      </c>
      <c r="E5790" s="890">
        <v>73.3</v>
      </c>
      <c r="F5790" s="889"/>
      <c r="G5790" s="888">
        <v>30</v>
      </c>
      <c r="H5790" s="887">
        <f t="shared" si="318"/>
        <v>1</v>
      </c>
      <c r="I5790" s="887">
        <v>-2.4000000000000004</v>
      </c>
      <c r="J5790" s="771">
        <f t="shared" si="319"/>
        <v>3.0000000000000004</v>
      </c>
      <c r="K5790" s="887">
        <v>0.6</v>
      </c>
      <c r="L5790" s="772">
        <f t="shared" si="320"/>
        <v>72.7</v>
      </c>
    </row>
    <row r="5791" spans="2:12" ht="15.75" x14ac:dyDescent="0.25">
      <c r="B5791" s="893" t="e">
        <v>#N/A</v>
      </c>
      <c r="C5791" s="892" t="s">
        <v>1824</v>
      </c>
      <c r="D5791" s="891">
        <v>43871</v>
      </c>
      <c r="E5791" s="890">
        <v>424.58</v>
      </c>
      <c r="F5791" s="889"/>
      <c r="G5791" s="888">
        <v>30</v>
      </c>
      <c r="H5791" s="887">
        <f t="shared" si="318"/>
        <v>1</v>
      </c>
      <c r="I5791" s="887">
        <v>-14.16</v>
      </c>
      <c r="J5791" s="771">
        <f t="shared" si="319"/>
        <v>16.52</v>
      </c>
      <c r="K5791" s="887">
        <v>2.36</v>
      </c>
      <c r="L5791" s="772">
        <f t="shared" si="320"/>
        <v>422.21999999999997</v>
      </c>
    </row>
    <row r="5792" spans="2:12" ht="15.75" x14ac:dyDescent="0.25">
      <c r="B5792" s="893" t="e">
        <v>#N/A</v>
      </c>
      <c r="C5792" s="892" t="s">
        <v>1825</v>
      </c>
      <c r="D5792" s="891">
        <v>43481</v>
      </c>
      <c r="E5792" s="890">
        <v>53.64</v>
      </c>
      <c r="F5792" s="889"/>
      <c r="G5792" s="888">
        <v>30</v>
      </c>
      <c r="H5792" s="887">
        <f t="shared" si="318"/>
        <v>2</v>
      </c>
      <c r="I5792" s="887">
        <v>-1.7999999999999998</v>
      </c>
      <c r="J5792" s="771">
        <f t="shared" si="319"/>
        <v>2.0999999999999996</v>
      </c>
      <c r="K5792" s="887">
        <v>0.3</v>
      </c>
      <c r="L5792" s="772">
        <f t="shared" si="320"/>
        <v>53.34</v>
      </c>
    </row>
    <row r="5793" spans="2:12" ht="15.75" x14ac:dyDescent="0.25">
      <c r="B5793" s="893" t="e">
        <v>#N/A</v>
      </c>
      <c r="C5793" s="892" t="s">
        <v>1826</v>
      </c>
      <c r="D5793" s="891">
        <v>43988</v>
      </c>
      <c r="E5793" s="890">
        <v>54.56</v>
      </c>
      <c r="F5793" s="889"/>
      <c r="G5793" s="888">
        <v>30</v>
      </c>
      <c r="H5793" s="887">
        <f t="shared" si="318"/>
        <v>1</v>
      </c>
      <c r="I5793" s="887">
        <v>-1.7999999999999998</v>
      </c>
      <c r="J5793" s="771">
        <f t="shared" si="319"/>
        <v>2.0999999999999996</v>
      </c>
      <c r="K5793" s="887">
        <v>0.3</v>
      </c>
      <c r="L5793" s="772">
        <f t="shared" si="320"/>
        <v>54.260000000000005</v>
      </c>
    </row>
    <row r="5794" spans="2:12" ht="15.75" x14ac:dyDescent="0.25">
      <c r="B5794" s="893" t="e">
        <v>#N/A</v>
      </c>
      <c r="C5794" s="892" t="s">
        <v>1827</v>
      </c>
      <c r="D5794" s="891">
        <v>43893</v>
      </c>
      <c r="E5794" s="890">
        <v>76.17</v>
      </c>
      <c r="F5794" s="889"/>
      <c r="G5794" s="888">
        <v>30</v>
      </c>
      <c r="H5794" s="887">
        <f t="shared" si="318"/>
        <v>1</v>
      </c>
      <c r="I5794" s="887">
        <v>-2.52</v>
      </c>
      <c r="J5794" s="771">
        <f t="shared" si="319"/>
        <v>2.94</v>
      </c>
      <c r="K5794" s="887">
        <v>0.42</v>
      </c>
      <c r="L5794" s="772">
        <f t="shared" si="320"/>
        <v>75.75</v>
      </c>
    </row>
    <row r="5795" spans="2:12" ht="15.75" x14ac:dyDescent="0.25">
      <c r="B5795" s="893" t="e">
        <v>#N/A</v>
      </c>
      <c r="C5795" s="892" t="s">
        <v>1833</v>
      </c>
      <c r="D5795" s="891">
        <v>44166</v>
      </c>
      <c r="E5795" s="890">
        <v>33.53</v>
      </c>
      <c r="F5795" s="889"/>
      <c r="G5795" s="888">
        <v>30</v>
      </c>
      <c r="H5795" s="887">
        <f t="shared" si="318"/>
        <v>1</v>
      </c>
      <c r="I5795" s="887">
        <v>-1.08</v>
      </c>
      <c r="J5795" s="771">
        <f t="shared" si="319"/>
        <v>1.1700000000000002</v>
      </c>
      <c r="K5795" s="887">
        <v>0.09</v>
      </c>
      <c r="L5795" s="772">
        <f t="shared" si="320"/>
        <v>33.44</v>
      </c>
    </row>
    <row r="5796" spans="2:12" ht="15.75" x14ac:dyDescent="0.25">
      <c r="B5796" s="893" t="e">
        <v>#N/A</v>
      </c>
      <c r="C5796" s="892" t="s">
        <v>1834</v>
      </c>
      <c r="D5796" s="891">
        <v>44166</v>
      </c>
      <c r="E5796" s="890">
        <v>119.23</v>
      </c>
      <c r="F5796" s="889"/>
      <c r="G5796" s="888">
        <v>30</v>
      </c>
      <c r="H5796" s="887">
        <f t="shared" si="318"/>
        <v>1</v>
      </c>
      <c r="I5796" s="887">
        <v>-3.96</v>
      </c>
      <c r="J5796" s="771">
        <f t="shared" si="319"/>
        <v>4.29</v>
      </c>
      <c r="K5796" s="887">
        <v>0.33</v>
      </c>
      <c r="L5796" s="772">
        <f t="shared" si="320"/>
        <v>118.9</v>
      </c>
    </row>
    <row r="5797" spans="2:12" ht="15.75" x14ac:dyDescent="0.25">
      <c r="B5797" s="893" t="e">
        <v>#N/A</v>
      </c>
      <c r="C5797" s="892" t="s">
        <v>1830</v>
      </c>
      <c r="D5797" s="891">
        <v>43923</v>
      </c>
      <c r="E5797" s="890">
        <v>76.650000000000006</v>
      </c>
      <c r="F5797" s="889"/>
      <c r="G5797" s="888">
        <v>30</v>
      </c>
      <c r="H5797" s="887">
        <f t="shared" si="318"/>
        <v>1</v>
      </c>
      <c r="I5797" s="887">
        <v>-2.52</v>
      </c>
      <c r="J5797" s="771">
        <f t="shared" si="319"/>
        <v>2.73</v>
      </c>
      <c r="K5797" s="887">
        <v>0.21</v>
      </c>
      <c r="L5797" s="772">
        <f t="shared" si="320"/>
        <v>76.440000000000012</v>
      </c>
    </row>
    <row r="5798" spans="2:12" ht="15.75" x14ac:dyDescent="0.25">
      <c r="B5798" s="893" t="e">
        <v>#N/A</v>
      </c>
      <c r="C5798" s="892" t="s">
        <v>1831</v>
      </c>
      <c r="D5798" s="891">
        <v>44131</v>
      </c>
      <c r="E5798" s="890">
        <v>25.14</v>
      </c>
      <c r="F5798" s="889"/>
      <c r="G5798" s="888">
        <v>30</v>
      </c>
      <c r="H5798" s="887">
        <f t="shared" si="318"/>
        <v>1</v>
      </c>
      <c r="I5798" s="887">
        <v>-0.84000000000000008</v>
      </c>
      <c r="J5798" s="771">
        <f t="shared" si="319"/>
        <v>0.91000000000000014</v>
      </c>
      <c r="K5798" s="887">
        <v>7.0000000000000007E-2</v>
      </c>
      <c r="L5798" s="772">
        <f t="shared" si="320"/>
        <v>25.07</v>
      </c>
    </row>
    <row r="5799" spans="2:12" ht="15.75" x14ac:dyDescent="0.25">
      <c r="B5799" s="893" t="e">
        <v>#N/A</v>
      </c>
      <c r="C5799" s="892" t="s">
        <v>539</v>
      </c>
      <c r="D5799" s="891">
        <v>43160</v>
      </c>
      <c r="E5799" s="890">
        <v>2.84</v>
      </c>
      <c r="F5799" s="889"/>
      <c r="G5799" s="888">
        <v>20</v>
      </c>
      <c r="H5799" s="887">
        <f t="shared" si="318"/>
        <v>3</v>
      </c>
      <c r="I5799" s="887">
        <v>-0.12</v>
      </c>
      <c r="J5799" s="771">
        <f t="shared" si="319"/>
        <v>0.46</v>
      </c>
      <c r="K5799" s="887">
        <v>0.34</v>
      </c>
      <c r="L5799" s="772">
        <f t="shared" si="320"/>
        <v>2.5</v>
      </c>
    </row>
    <row r="5800" spans="2:12" ht="15.75" x14ac:dyDescent="0.25">
      <c r="B5800" s="893" t="e">
        <v>#N/A</v>
      </c>
      <c r="C5800" s="892" t="s">
        <v>539</v>
      </c>
      <c r="D5800" s="891">
        <v>43160</v>
      </c>
      <c r="E5800" s="890">
        <v>17.7</v>
      </c>
      <c r="F5800" s="889"/>
      <c r="G5800" s="888">
        <v>20</v>
      </c>
      <c r="H5800" s="887">
        <f t="shared" si="318"/>
        <v>3</v>
      </c>
      <c r="I5800" s="887">
        <v>-0.84000000000000008</v>
      </c>
      <c r="J5800" s="771">
        <f t="shared" si="319"/>
        <v>3.2199999999999998</v>
      </c>
      <c r="K5800" s="887">
        <v>2.38</v>
      </c>
      <c r="L5800" s="772">
        <f t="shared" si="320"/>
        <v>15.32</v>
      </c>
    </row>
    <row r="5801" spans="2:12" ht="15.75" x14ac:dyDescent="0.25">
      <c r="B5801" s="893" t="e">
        <v>#N/A</v>
      </c>
      <c r="C5801" s="892" t="s">
        <v>540</v>
      </c>
      <c r="D5801" s="891">
        <v>43160</v>
      </c>
      <c r="E5801" s="890">
        <v>27.79</v>
      </c>
      <c r="F5801" s="889"/>
      <c r="G5801" s="888">
        <v>20</v>
      </c>
      <c r="H5801" s="887">
        <f t="shared" si="318"/>
        <v>3</v>
      </c>
      <c r="I5801" s="887">
        <v>-1.32</v>
      </c>
      <c r="J5801" s="771">
        <f t="shared" si="319"/>
        <v>5.0600000000000005</v>
      </c>
      <c r="K5801" s="887">
        <v>3.74</v>
      </c>
      <c r="L5801" s="772">
        <f t="shared" si="320"/>
        <v>24.049999999999997</v>
      </c>
    </row>
    <row r="5802" spans="2:12" ht="15.75" x14ac:dyDescent="0.25">
      <c r="B5802" s="893" t="e">
        <v>#N/A</v>
      </c>
      <c r="C5802" s="892" t="s">
        <v>539</v>
      </c>
      <c r="D5802" s="891">
        <v>43160</v>
      </c>
      <c r="E5802" s="890">
        <v>60.16</v>
      </c>
      <c r="F5802" s="889"/>
      <c r="G5802" s="888">
        <v>20</v>
      </c>
      <c r="H5802" s="887">
        <f t="shared" si="318"/>
        <v>3</v>
      </c>
      <c r="I5802" s="887">
        <v>-2.88</v>
      </c>
      <c r="J5802" s="771">
        <f t="shared" si="319"/>
        <v>11.04</v>
      </c>
      <c r="K5802" s="887">
        <v>8.16</v>
      </c>
      <c r="L5802" s="772">
        <f t="shared" si="320"/>
        <v>52</v>
      </c>
    </row>
    <row r="5803" spans="2:12" ht="15.75" x14ac:dyDescent="0.25">
      <c r="B5803" s="893" t="e">
        <v>#N/A</v>
      </c>
      <c r="C5803" s="892" t="s">
        <v>540</v>
      </c>
      <c r="D5803" s="891">
        <v>43160</v>
      </c>
      <c r="E5803" s="890">
        <v>4.28</v>
      </c>
      <c r="F5803" s="889"/>
      <c r="G5803" s="888">
        <v>20</v>
      </c>
      <c r="H5803" s="887">
        <f t="shared" si="318"/>
        <v>3</v>
      </c>
      <c r="I5803" s="887">
        <v>-0.24</v>
      </c>
      <c r="J5803" s="771">
        <f t="shared" si="319"/>
        <v>0.92</v>
      </c>
      <c r="K5803" s="887">
        <v>0.68</v>
      </c>
      <c r="L5803" s="772">
        <f t="shared" si="320"/>
        <v>3.6</v>
      </c>
    </row>
    <row r="5804" spans="2:12" ht="15.75" x14ac:dyDescent="0.25">
      <c r="B5804" s="893" t="e">
        <v>#N/A</v>
      </c>
      <c r="C5804" s="892" t="s">
        <v>540</v>
      </c>
      <c r="D5804" s="891">
        <v>43160</v>
      </c>
      <c r="E5804" s="890">
        <v>21.7</v>
      </c>
      <c r="F5804" s="889"/>
      <c r="G5804" s="888">
        <v>20</v>
      </c>
      <c r="H5804" s="887">
        <f t="shared" si="318"/>
        <v>3</v>
      </c>
      <c r="I5804" s="887">
        <v>-1.08</v>
      </c>
      <c r="J5804" s="771">
        <f t="shared" si="319"/>
        <v>4.1400000000000006</v>
      </c>
      <c r="K5804" s="887">
        <v>3.06</v>
      </c>
      <c r="L5804" s="772">
        <f t="shared" si="320"/>
        <v>18.64</v>
      </c>
    </row>
    <row r="5805" spans="2:12" ht="15.75" x14ac:dyDescent="0.25">
      <c r="B5805" s="893" t="e">
        <v>#N/A</v>
      </c>
      <c r="C5805" s="892" t="s">
        <v>539</v>
      </c>
      <c r="D5805" s="891">
        <v>43252</v>
      </c>
      <c r="E5805" s="890">
        <v>18.600000000000001</v>
      </c>
      <c r="F5805" s="889"/>
      <c r="G5805" s="888">
        <v>20</v>
      </c>
      <c r="H5805" s="887">
        <f t="shared" si="318"/>
        <v>3</v>
      </c>
      <c r="I5805" s="887">
        <v>-0.96</v>
      </c>
      <c r="J5805" s="771">
        <f t="shared" si="319"/>
        <v>3.44</v>
      </c>
      <c r="K5805" s="887">
        <v>2.48</v>
      </c>
      <c r="L5805" s="772">
        <f t="shared" si="320"/>
        <v>16.12</v>
      </c>
    </row>
    <row r="5806" spans="2:12" ht="15.75" x14ac:dyDescent="0.25">
      <c r="B5806" s="893" t="e">
        <v>#N/A</v>
      </c>
      <c r="C5806" s="892" t="s">
        <v>539</v>
      </c>
      <c r="D5806" s="891">
        <v>43252</v>
      </c>
      <c r="E5806" s="890">
        <v>81.77</v>
      </c>
      <c r="F5806" s="889"/>
      <c r="G5806" s="888">
        <v>20</v>
      </c>
      <c r="H5806" s="887">
        <f t="shared" si="318"/>
        <v>3</v>
      </c>
      <c r="I5806" s="887">
        <v>-3.96</v>
      </c>
      <c r="J5806" s="771">
        <f t="shared" si="319"/>
        <v>14.190000000000001</v>
      </c>
      <c r="K5806" s="887">
        <v>10.23</v>
      </c>
      <c r="L5806" s="772">
        <f t="shared" si="320"/>
        <v>71.539999999999992</v>
      </c>
    </row>
    <row r="5807" spans="2:12" ht="15.75" x14ac:dyDescent="0.25">
      <c r="B5807" s="893" t="e">
        <v>#N/A</v>
      </c>
      <c r="C5807" s="892" t="s">
        <v>539</v>
      </c>
      <c r="D5807" s="891">
        <v>43252</v>
      </c>
      <c r="E5807" s="890">
        <v>68.19</v>
      </c>
      <c r="F5807" s="889"/>
      <c r="G5807" s="888">
        <v>20</v>
      </c>
      <c r="H5807" s="887">
        <f t="shared" si="318"/>
        <v>3</v>
      </c>
      <c r="I5807" s="887">
        <v>-3.3600000000000003</v>
      </c>
      <c r="J5807" s="771">
        <f t="shared" si="319"/>
        <v>12.04</v>
      </c>
      <c r="K5807" s="887">
        <v>8.68</v>
      </c>
      <c r="L5807" s="772">
        <f t="shared" si="320"/>
        <v>59.51</v>
      </c>
    </row>
    <row r="5808" spans="2:12" ht="15.75" x14ac:dyDescent="0.25">
      <c r="B5808" s="893" t="e">
        <v>#N/A</v>
      </c>
      <c r="C5808" s="892" t="s">
        <v>539</v>
      </c>
      <c r="D5808" s="891">
        <v>43252</v>
      </c>
      <c r="E5808" s="890">
        <v>17.97</v>
      </c>
      <c r="F5808" s="889"/>
      <c r="G5808" s="888">
        <v>20</v>
      </c>
      <c r="H5808" s="887">
        <f t="shared" si="318"/>
        <v>3</v>
      </c>
      <c r="I5808" s="887">
        <v>-0.84000000000000008</v>
      </c>
      <c r="J5808" s="771">
        <f t="shared" si="319"/>
        <v>3.01</v>
      </c>
      <c r="K5808" s="887">
        <v>2.17</v>
      </c>
      <c r="L5808" s="772">
        <f t="shared" si="320"/>
        <v>15.799999999999999</v>
      </c>
    </row>
    <row r="5809" spans="2:12" ht="15.75" x14ac:dyDescent="0.25">
      <c r="B5809" s="893" t="e">
        <v>#N/A</v>
      </c>
      <c r="C5809" s="892" t="s">
        <v>539</v>
      </c>
      <c r="D5809" s="891">
        <v>43252</v>
      </c>
      <c r="E5809" s="890">
        <v>4.6500000000000004</v>
      </c>
      <c r="F5809" s="889"/>
      <c r="G5809" s="888">
        <v>20</v>
      </c>
      <c r="H5809" s="887">
        <f t="shared" si="318"/>
        <v>3</v>
      </c>
      <c r="I5809" s="887">
        <v>-0.24</v>
      </c>
      <c r="J5809" s="771">
        <f t="shared" si="319"/>
        <v>0.86</v>
      </c>
      <c r="K5809" s="887">
        <v>0.62</v>
      </c>
      <c r="L5809" s="772">
        <f t="shared" si="320"/>
        <v>4.03</v>
      </c>
    </row>
    <row r="5810" spans="2:12" ht="15.75" x14ac:dyDescent="0.25">
      <c r="B5810" s="893" t="e">
        <v>#N/A</v>
      </c>
      <c r="C5810" s="892" t="s">
        <v>1835</v>
      </c>
      <c r="D5810" s="891">
        <v>43306</v>
      </c>
      <c r="E5810" s="890">
        <v>26.47</v>
      </c>
      <c r="F5810" s="889"/>
      <c r="G5810" s="888">
        <v>20</v>
      </c>
      <c r="H5810" s="887">
        <f t="shared" si="318"/>
        <v>3</v>
      </c>
      <c r="I5810" s="887">
        <v>-1.32</v>
      </c>
      <c r="J5810" s="771">
        <f t="shared" si="319"/>
        <v>4.51</v>
      </c>
      <c r="K5810" s="887">
        <v>3.19</v>
      </c>
      <c r="L5810" s="772">
        <f t="shared" si="320"/>
        <v>23.279999999999998</v>
      </c>
    </row>
    <row r="5811" spans="2:12" ht="15.75" x14ac:dyDescent="0.25">
      <c r="B5811" s="893" t="e">
        <v>#N/A</v>
      </c>
      <c r="C5811" s="892" t="s">
        <v>539</v>
      </c>
      <c r="D5811" s="891">
        <v>43344</v>
      </c>
      <c r="E5811" s="890">
        <v>5.0999999999999996</v>
      </c>
      <c r="F5811" s="889"/>
      <c r="G5811" s="888">
        <v>20</v>
      </c>
      <c r="H5811" s="887">
        <f t="shared" si="318"/>
        <v>3</v>
      </c>
      <c r="I5811" s="887">
        <v>-0.24</v>
      </c>
      <c r="J5811" s="771">
        <f t="shared" si="319"/>
        <v>0.8</v>
      </c>
      <c r="K5811" s="887">
        <v>0.56000000000000005</v>
      </c>
      <c r="L5811" s="772">
        <f t="shared" si="320"/>
        <v>4.5399999999999991</v>
      </c>
    </row>
    <row r="5812" spans="2:12" ht="15.75" x14ac:dyDescent="0.25">
      <c r="B5812" s="893" t="e">
        <v>#N/A</v>
      </c>
      <c r="C5812" s="892" t="s">
        <v>539</v>
      </c>
      <c r="D5812" s="891">
        <v>43344</v>
      </c>
      <c r="E5812" s="890">
        <v>12.5</v>
      </c>
      <c r="F5812" s="889"/>
      <c r="G5812" s="888">
        <v>20</v>
      </c>
      <c r="H5812" s="887">
        <f t="shared" si="318"/>
        <v>3</v>
      </c>
      <c r="I5812" s="887">
        <v>-0.60000000000000009</v>
      </c>
      <c r="J5812" s="771">
        <f t="shared" si="319"/>
        <v>2</v>
      </c>
      <c r="K5812" s="887">
        <v>1.4</v>
      </c>
      <c r="L5812" s="772">
        <f t="shared" si="320"/>
        <v>11.1</v>
      </c>
    </row>
    <row r="5813" spans="2:12" ht="15.75" x14ac:dyDescent="0.25">
      <c r="B5813" s="893" t="e">
        <v>#N/A</v>
      </c>
      <c r="C5813" s="892" t="s">
        <v>539</v>
      </c>
      <c r="D5813" s="891">
        <v>43344</v>
      </c>
      <c r="E5813" s="890">
        <v>1.1599999999999999</v>
      </c>
      <c r="F5813" s="889"/>
      <c r="G5813" s="888">
        <v>20</v>
      </c>
      <c r="H5813" s="887">
        <f t="shared" si="318"/>
        <v>3</v>
      </c>
      <c r="I5813" s="887">
        <v>0</v>
      </c>
      <c r="J5813" s="771">
        <f t="shared" si="319"/>
        <v>0.09</v>
      </c>
      <c r="K5813" s="887">
        <v>0.09</v>
      </c>
      <c r="L5813" s="772">
        <f t="shared" si="320"/>
        <v>1.0699999999999998</v>
      </c>
    </row>
    <row r="5814" spans="2:12" ht="15.75" x14ac:dyDescent="0.25">
      <c r="B5814" s="893" t="e">
        <v>#N/A</v>
      </c>
      <c r="C5814" s="892" t="s">
        <v>539</v>
      </c>
      <c r="D5814" s="891">
        <v>43344</v>
      </c>
      <c r="E5814" s="890">
        <v>5.0999999999999996</v>
      </c>
      <c r="F5814" s="889"/>
      <c r="G5814" s="888">
        <v>20</v>
      </c>
      <c r="H5814" s="887">
        <f t="shared" si="318"/>
        <v>3</v>
      </c>
      <c r="I5814" s="887">
        <v>-0.24</v>
      </c>
      <c r="J5814" s="771">
        <f t="shared" si="319"/>
        <v>0.8</v>
      </c>
      <c r="K5814" s="887">
        <v>0.56000000000000005</v>
      </c>
      <c r="L5814" s="772">
        <f t="shared" si="320"/>
        <v>4.5399999999999991</v>
      </c>
    </row>
    <row r="5815" spans="2:12" ht="15.75" x14ac:dyDescent="0.25">
      <c r="B5815" s="893" t="e">
        <v>#N/A</v>
      </c>
      <c r="C5815" s="892" t="s">
        <v>539</v>
      </c>
      <c r="D5815" s="891">
        <v>43344</v>
      </c>
      <c r="E5815" s="890">
        <v>12.71</v>
      </c>
      <c r="F5815" s="889"/>
      <c r="G5815" s="888">
        <v>20</v>
      </c>
      <c r="H5815" s="887">
        <f t="shared" si="318"/>
        <v>3</v>
      </c>
      <c r="I5815" s="887">
        <v>-0.60000000000000009</v>
      </c>
      <c r="J5815" s="771">
        <f t="shared" si="319"/>
        <v>2</v>
      </c>
      <c r="K5815" s="887">
        <v>1.4</v>
      </c>
      <c r="L5815" s="772">
        <f t="shared" si="320"/>
        <v>11.31</v>
      </c>
    </row>
    <row r="5816" spans="2:12" ht="15.75" x14ac:dyDescent="0.25">
      <c r="B5816" s="893" t="e">
        <v>#N/A</v>
      </c>
      <c r="C5816" s="892" t="s">
        <v>539</v>
      </c>
      <c r="D5816" s="891">
        <v>43344</v>
      </c>
      <c r="E5816" s="890">
        <v>47.32</v>
      </c>
      <c r="F5816" s="889"/>
      <c r="G5816" s="888">
        <v>20</v>
      </c>
      <c r="H5816" s="887">
        <f t="shared" si="318"/>
        <v>3</v>
      </c>
      <c r="I5816" s="887">
        <v>-2.2800000000000002</v>
      </c>
      <c r="J5816" s="771">
        <f t="shared" si="319"/>
        <v>7.6000000000000005</v>
      </c>
      <c r="K5816" s="887">
        <v>5.32</v>
      </c>
      <c r="L5816" s="772">
        <f t="shared" si="320"/>
        <v>42</v>
      </c>
    </row>
    <row r="5817" spans="2:12" ht="15.75" x14ac:dyDescent="0.25">
      <c r="B5817" s="893" t="e">
        <v>#N/A</v>
      </c>
      <c r="C5817" s="892" t="s">
        <v>539</v>
      </c>
      <c r="D5817" s="891">
        <v>43344</v>
      </c>
      <c r="E5817" s="890">
        <v>10.08</v>
      </c>
      <c r="F5817" s="889"/>
      <c r="G5817" s="888">
        <v>20</v>
      </c>
      <c r="H5817" s="887">
        <f t="shared" si="318"/>
        <v>3</v>
      </c>
      <c r="I5817" s="887">
        <v>-0.48</v>
      </c>
      <c r="J5817" s="771">
        <f t="shared" si="319"/>
        <v>1.6</v>
      </c>
      <c r="K5817" s="887">
        <v>1.1200000000000001</v>
      </c>
      <c r="L5817" s="772">
        <f t="shared" si="320"/>
        <v>8.9600000000000009</v>
      </c>
    </row>
    <row r="5818" spans="2:12" ht="15.75" x14ac:dyDescent="0.25">
      <c r="B5818" s="893" t="e">
        <v>#N/A</v>
      </c>
      <c r="C5818" s="892" t="s">
        <v>539</v>
      </c>
      <c r="D5818" s="891">
        <v>43344</v>
      </c>
      <c r="E5818" s="890">
        <v>26.05</v>
      </c>
      <c r="F5818" s="889"/>
      <c r="G5818" s="888">
        <v>20</v>
      </c>
      <c r="H5818" s="887">
        <f t="shared" si="318"/>
        <v>3</v>
      </c>
      <c r="I5818" s="887">
        <v>-1.32</v>
      </c>
      <c r="J5818" s="771">
        <f t="shared" si="319"/>
        <v>4.4000000000000004</v>
      </c>
      <c r="K5818" s="887">
        <v>3.08</v>
      </c>
      <c r="L5818" s="772">
        <f t="shared" si="320"/>
        <v>22.97</v>
      </c>
    </row>
    <row r="5819" spans="2:12" ht="15.75" x14ac:dyDescent="0.25">
      <c r="B5819" s="893" t="e">
        <v>#N/A</v>
      </c>
      <c r="C5819" s="892" t="s">
        <v>539</v>
      </c>
      <c r="D5819" s="891">
        <v>43344</v>
      </c>
      <c r="E5819" s="890">
        <v>6.03</v>
      </c>
      <c r="F5819" s="889"/>
      <c r="G5819" s="888">
        <v>20</v>
      </c>
      <c r="H5819" s="887">
        <f t="shared" si="318"/>
        <v>3</v>
      </c>
      <c r="I5819" s="887">
        <v>-0.36</v>
      </c>
      <c r="J5819" s="771">
        <f t="shared" si="319"/>
        <v>1.01</v>
      </c>
      <c r="K5819" s="887">
        <v>0.65</v>
      </c>
      <c r="L5819" s="772">
        <f t="shared" si="320"/>
        <v>5.38</v>
      </c>
    </row>
    <row r="5820" spans="2:12" ht="15.75" x14ac:dyDescent="0.25">
      <c r="B5820" s="893" t="e">
        <v>#N/A</v>
      </c>
      <c r="C5820" s="892" t="s">
        <v>539</v>
      </c>
      <c r="D5820" s="891">
        <v>43435</v>
      </c>
      <c r="E5820" s="890">
        <v>3.07</v>
      </c>
      <c r="F5820" s="889"/>
      <c r="G5820" s="888">
        <v>20</v>
      </c>
      <c r="H5820" s="887">
        <f t="shared" si="318"/>
        <v>3</v>
      </c>
      <c r="I5820" s="887">
        <v>-0.12</v>
      </c>
      <c r="J5820" s="771">
        <f t="shared" si="319"/>
        <v>0.37</v>
      </c>
      <c r="K5820" s="887">
        <v>0.25</v>
      </c>
      <c r="L5820" s="772">
        <f t="shared" si="320"/>
        <v>2.82</v>
      </c>
    </row>
    <row r="5821" spans="2:12" ht="15.75" x14ac:dyDescent="0.25">
      <c r="B5821" s="893" t="e">
        <v>#N/A</v>
      </c>
      <c r="C5821" s="892" t="s">
        <v>539</v>
      </c>
      <c r="D5821" s="891">
        <v>43435</v>
      </c>
      <c r="E5821" s="890">
        <v>59.55</v>
      </c>
      <c r="F5821" s="889"/>
      <c r="G5821" s="888">
        <v>20</v>
      </c>
      <c r="H5821" s="887">
        <f t="shared" si="318"/>
        <v>3</v>
      </c>
      <c r="I5821" s="887">
        <v>-2.88</v>
      </c>
      <c r="J5821" s="771">
        <f t="shared" si="319"/>
        <v>8.879999999999999</v>
      </c>
      <c r="K5821" s="887">
        <v>6</v>
      </c>
      <c r="L5821" s="772">
        <f t="shared" si="320"/>
        <v>53.55</v>
      </c>
    </row>
    <row r="5822" spans="2:12" ht="15.75" x14ac:dyDescent="0.25">
      <c r="B5822" s="893" t="e">
        <v>#N/A</v>
      </c>
      <c r="C5822" s="892" t="s">
        <v>539</v>
      </c>
      <c r="D5822" s="891">
        <v>43435</v>
      </c>
      <c r="E5822" s="890">
        <v>176.73</v>
      </c>
      <c r="F5822" s="889"/>
      <c r="G5822" s="888">
        <v>20</v>
      </c>
      <c r="H5822" s="887">
        <f t="shared" si="318"/>
        <v>3</v>
      </c>
      <c r="I5822" s="887">
        <v>-8.64</v>
      </c>
      <c r="J5822" s="771">
        <f t="shared" si="319"/>
        <v>26.64</v>
      </c>
      <c r="K5822" s="887">
        <v>18</v>
      </c>
      <c r="L5822" s="772">
        <f t="shared" si="320"/>
        <v>158.72999999999999</v>
      </c>
    </row>
    <row r="5823" spans="2:12" ht="15.75" x14ac:dyDescent="0.25">
      <c r="B5823" s="893" t="e">
        <v>#N/A</v>
      </c>
      <c r="C5823" s="892" t="s">
        <v>539</v>
      </c>
      <c r="D5823" s="891">
        <v>43435</v>
      </c>
      <c r="E5823" s="890">
        <v>2.1</v>
      </c>
      <c r="F5823" s="889"/>
      <c r="G5823" s="888">
        <v>20</v>
      </c>
      <c r="H5823" s="887">
        <f t="shared" si="318"/>
        <v>3</v>
      </c>
      <c r="I5823" s="887">
        <v>-0.12</v>
      </c>
      <c r="J5823" s="771">
        <f t="shared" si="319"/>
        <v>0.37</v>
      </c>
      <c r="K5823" s="887">
        <v>0.25</v>
      </c>
      <c r="L5823" s="772">
        <f t="shared" si="320"/>
        <v>1.85</v>
      </c>
    </row>
    <row r="5824" spans="2:12" ht="15.75" x14ac:dyDescent="0.25">
      <c r="B5824" s="893" t="e">
        <v>#N/A</v>
      </c>
      <c r="C5824" s="892" t="s">
        <v>539</v>
      </c>
      <c r="D5824" s="891">
        <v>43435</v>
      </c>
      <c r="E5824" s="890">
        <v>56.82</v>
      </c>
      <c r="F5824" s="889"/>
      <c r="G5824" s="888">
        <v>20</v>
      </c>
      <c r="H5824" s="887">
        <f t="shared" si="318"/>
        <v>3</v>
      </c>
      <c r="I5824" s="887">
        <v>-2.7600000000000002</v>
      </c>
      <c r="J5824" s="771">
        <f t="shared" si="319"/>
        <v>8.51</v>
      </c>
      <c r="K5824" s="887">
        <v>5.75</v>
      </c>
      <c r="L5824" s="772">
        <f t="shared" si="320"/>
        <v>51.07</v>
      </c>
    </row>
    <row r="5825" spans="2:12" ht="15.75" x14ac:dyDescent="0.25">
      <c r="B5825" s="893" t="e">
        <v>#N/A</v>
      </c>
      <c r="C5825" s="892" t="s">
        <v>539</v>
      </c>
      <c r="D5825" s="891">
        <v>43435</v>
      </c>
      <c r="E5825" s="890">
        <v>1.75</v>
      </c>
      <c r="F5825" s="889"/>
      <c r="G5825" s="888">
        <v>20</v>
      </c>
      <c r="H5825" s="887">
        <f t="shared" si="318"/>
        <v>3</v>
      </c>
      <c r="I5825" s="887">
        <v>-0.12</v>
      </c>
      <c r="J5825" s="771">
        <f t="shared" si="319"/>
        <v>0.37</v>
      </c>
      <c r="K5825" s="887">
        <v>0.25</v>
      </c>
      <c r="L5825" s="772">
        <f t="shared" si="320"/>
        <v>1.5</v>
      </c>
    </row>
    <row r="5826" spans="2:12" ht="15.75" x14ac:dyDescent="0.25">
      <c r="B5826" s="893" t="e">
        <v>#N/A</v>
      </c>
      <c r="C5826" s="892" t="s">
        <v>539</v>
      </c>
      <c r="D5826" s="891">
        <v>43435</v>
      </c>
      <c r="E5826" s="890">
        <v>6.7</v>
      </c>
      <c r="F5826" s="889"/>
      <c r="G5826" s="888">
        <v>20</v>
      </c>
      <c r="H5826" s="887">
        <f t="shared" si="318"/>
        <v>3</v>
      </c>
      <c r="I5826" s="887">
        <v>-0.36</v>
      </c>
      <c r="J5826" s="771">
        <f t="shared" si="319"/>
        <v>1.1099999999999999</v>
      </c>
      <c r="K5826" s="887">
        <v>0.75</v>
      </c>
      <c r="L5826" s="772">
        <f t="shared" si="320"/>
        <v>5.95</v>
      </c>
    </row>
    <row r="5827" spans="2:12" ht="15.75" x14ac:dyDescent="0.25">
      <c r="B5827" s="893" t="e">
        <v>#N/A</v>
      </c>
      <c r="C5827" s="892" t="s">
        <v>539</v>
      </c>
      <c r="D5827" s="891">
        <v>43435</v>
      </c>
      <c r="E5827" s="890">
        <v>8.07</v>
      </c>
      <c r="F5827" s="889"/>
      <c r="G5827" s="888">
        <v>20</v>
      </c>
      <c r="H5827" s="887">
        <f t="shared" si="318"/>
        <v>3</v>
      </c>
      <c r="I5827" s="887">
        <v>-0.36</v>
      </c>
      <c r="J5827" s="771">
        <f t="shared" si="319"/>
        <v>1.1099999999999999</v>
      </c>
      <c r="K5827" s="887">
        <v>0.75</v>
      </c>
      <c r="L5827" s="772">
        <f t="shared" si="320"/>
        <v>7.32</v>
      </c>
    </row>
    <row r="5828" spans="2:12" ht="15.75" x14ac:dyDescent="0.25">
      <c r="B5828" s="893" t="e">
        <v>#N/A</v>
      </c>
      <c r="C5828" s="892" t="s">
        <v>539</v>
      </c>
      <c r="D5828" s="891">
        <v>43435</v>
      </c>
      <c r="E5828" s="890">
        <v>1.59</v>
      </c>
      <c r="F5828" s="889"/>
      <c r="G5828" s="888">
        <v>20</v>
      </c>
      <c r="H5828" s="887">
        <f t="shared" si="318"/>
        <v>3</v>
      </c>
      <c r="I5828" s="887">
        <v>-0.12</v>
      </c>
      <c r="J5828" s="771">
        <f t="shared" si="319"/>
        <v>0.37</v>
      </c>
      <c r="K5828" s="887">
        <v>0.25</v>
      </c>
      <c r="L5828" s="772">
        <f t="shared" si="320"/>
        <v>1.34</v>
      </c>
    </row>
    <row r="5829" spans="2:12" ht="15.75" x14ac:dyDescent="0.25">
      <c r="B5829" s="893" t="e">
        <v>#N/A</v>
      </c>
      <c r="C5829" s="892" t="s">
        <v>539</v>
      </c>
      <c r="D5829" s="891">
        <v>43435</v>
      </c>
      <c r="E5829" s="890">
        <v>1.75</v>
      </c>
      <c r="F5829" s="889"/>
      <c r="G5829" s="888">
        <v>20</v>
      </c>
      <c r="H5829" s="887">
        <f t="shared" si="318"/>
        <v>3</v>
      </c>
      <c r="I5829" s="887">
        <v>-0.12</v>
      </c>
      <c r="J5829" s="771">
        <f t="shared" si="319"/>
        <v>0.37</v>
      </c>
      <c r="K5829" s="887">
        <v>0.25</v>
      </c>
      <c r="L5829" s="772">
        <f t="shared" si="320"/>
        <v>1.5</v>
      </c>
    </row>
    <row r="5830" spans="2:12" ht="15.75" x14ac:dyDescent="0.25">
      <c r="B5830" s="893" t="e">
        <v>#N/A</v>
      </c>
      <c r="C5830" s="892" t="s">
        <v>539</v>
      </c>
      <c r="D5830" s="891">
        <v>43617</v>
      </c>
      <c r="E5830" s="890">
        <v>1.35</v>
      </c>
      <c r="F5830" s="889"/>
      <c r="G5830" s="888">
        <v>20</v>
      </c>
      <c r="H5830" s="887">
        <f t="shared" si="318"/>
        <v>2</v>
      </c>
      <c r="I5830" s="887">
        <v>-0.12</v>
      </c>
      <c r="J5830" s="771">
        <f t="shared" si="319"/>
        <v>0.31</v>
      </c>
      <c r="K5830" s="887">
        <v>0.19</v>
      </c>
      <c r="L5830" s="772">
        <f t="shared" si="320"/>
        <v>1.1600000000000001</v>
      </c>
    </row>
    <row r="5831" spans="2:12" ht="15.75" x14ac:dyDescent="0.25">
      <c r="B5831" s="893" t="e">
        <v>#N/A</v>
      </c>
      <c r="C5831" s="892" t="s">
        <v>539</v>
      </c>
      <c r="D5831" s="891">
        <v>43617</v>
      </c>
      <c r="E5831" s="890">
        <v>4.25</v>
      </c>
      <c r="F5831" s="889"/>
      <c r="G5831" s="888">
        <v>20</v>
      </c>
      <c r="H5831" s="887">
        <f t="shared" si="318"/>
        <v>2</v>
      </c>
      <c r="I5831" s="887">
        <v>-0.24</v>
      </c>
      <c r="J5831" s="771">
        <f t="shared" si="319"/>
        <v>0.62</v>
      </c>
      <c r="K5831" s="887">
        <v>0.38</v>
      </c>
      <c r="L5831" s="772">
        <f t="shared" si="320"/>
        <v>3.87</v>
      </c>
    </row>
    <row r="5832" spans="2:12" ht="15.75" x14ac:dyDescent="0.25">
      <c r="B5832" s="893" t="e">
        <v>#N/A</v>
      </c>
      <c r="C5832" s="892" t="s">
        <v>539</v>
      </c>
      <c r="D5832" s="891">
        <v>43617</v>
      </c>
      <c r="E5832" s="890">
        <v>9.65</v>
      </c>
      <c r="F5832" s="889"/>
      <c r="G5832" s="888">
        <v>20</v>
      </c>
      <c r="H5832" s="887">
        <f t="shared" ref="H5832:H5895" si="321">IF(E5832&lt;&gt;"",IF((TestEOY-D5832)/365&gt;G5832,G5832,ROUNDUP(((TestEOY-D5832)/365),0)),"")</f>
        <v>2</v>
      </c>
      <c r="I5832" s="887">
        <v>-0.48</v>
      </c>
      <c r="J5832" s="771">
        <f t="shared" ref="J5832:J5895" si="322">K5832-I5832</f>
        <v>1.24</v>
      </c>
      <c r="K5832" s="887">
        <v>0.76</v>
      </c>
      <c r="L5832" s="772">
        <f t="shared" ref="L5832:L5895" si="323">IFERROR(IF(K5832&gt;E5832,0,(+E5832-K5832))-F5832,"")</f>
        <v>8.89</v>
      </c>
    </row>
    <row r="5833" spans="2:12" ht="15.75" x14ac:dyDescent="0.25">
      <c r="B5833" s="893" t="e">
        <v>#N/A</v>
      </c>
      <c r="C5833" s="892" t="s">
        <v>539</v>
      </c>
      <c r="D5833" s="891">
        <v>43617</v>
      </c>
      <c r="E5833" s="890">
        <v>30.21</v>
      </c>
      <c r="F5833" s="889"/>
      <c r="G5833" s="888">
        <v>20</v>
      </c>
      <c r="H5833" s="887">
        <f t="shared" si="321"/>
        <v>2</v>
      </c>
      <c r="I5833" s="887">
        <v>-1.44</v>
      </c>
      <c r="J5833" s="771">
        <f t="shared" si="322"/>
        <v>3.7399999999999998</v>
      </c>
      <c r="K5833" s="887">
        <v>2.2999999999999998</v>
      </c>
      <c r="L5833" s="772">
        <f t="shared" si="323"/>
        <v>27.91</v>
      </c>
    </row>
    <row r="5834" spans="2:12" ht="15.75" x14ac:dyDescent="0.25">
      <c r="B5834" s="893" t="e">
        <v>#N/A</v>
      </c>
      <c r="C5834" s="892" t="s">
        <v>539</v>
      </c>
      <c r="D5834" s="891">
        <v>43617</v>
      </c>
      <c r="E5834" s="890">
        <v>17.989999999999998</v>
      </c>
      <c r="F5834" s="889"/>
      <c r="G5834" s="888">
        <v>20</v>
      </c>
      <c r="H5834" s="887">
        <f t="shared" si="321"/>
        <v>2</v>
      </c>
      <c r="I5834" s="887">
        <v>-0.84000000000000008</v>
      </c>
      <c r="J5834" s="771">
        <f t="shared" si="322"/>
        <v>2.17</v>
      </c>
      <c r="K5834" s="887">
        <v>1.33</v>
      </c>
      <c r="L5834" s="772">
        <f t="shared" si="323"/>
        <v>16.659999999999997</v>
      </c>
    </row>
    <row r="5835" spans="2:12" ht="15.75" x14ac:dyDescent="0.25">
      <c r="B5835" s="893" t="e">
        <v>#N/A</v>
      </c>
      <c r="C5835" s="892" t="s">
        <v>539</v>
      </c>
      <c r="D5835" s="891">
        <v>43617</v>
      </c>
      <c r="E5835" s="890">
        <v>64.62</v>
      </c>
      <c r="F5835" s="889"/>
      <c r="G5835" s="888">
        <v>20</v>
      </c>
      <c r="H5835" s="887">
        <f t="shared" si="321"/>
        <v>2</v>
      </c>
      <c r="I5835" s="887">
        <v>-3.24</v>
      </c>
      <c r="J5835" s="771">
        <f t="shared" si="322"/>
        <v>8.370000000000001</v>
      </c>
      <c r="K5835" s="887">
        <v>5.13</v>
      </c>
      <c r="L5835" s="772">
        <f t="shared" si="323"/>
        <v>59.49</v>
      </c>
    </row>
    <row r="5836" spans="2:12" ht="15.75" x14ac:dyDescent="0.25">
      <c r="B5836" s="893" t="e">
        <v>#N/A</v>
      </c>
      <c r="C5836" s="892" t="s">
        <v>539</v>
      </c>
      <c r="D5836" s="891">
        <v>43617</v>
      </c>
      <c r="E5836" s="890">
        <v>27.44</v>
      </c>
      <c r="F5836" s="889"/>
      <c r="G5836" s="888">
        <v>20</v>
      </c>
      <c r="H5836" s="887">
        <f t="shared" si="321"/>
        <v>2</v>
      </c>
      <c r="I5836" s="887">
        <v>-1.32</v>
      </c>
      <c r="J5836" s="771">
        <f t="shared" si="322"/>
        <v>3.41</v>
      </c>
      <c r="K5836" s="887">
        <v>2.09</v>
      </c>
      <c r="L5836" s="772">
        <f t="shared" si="323"/>
        <v>25.35</v>
      </c>
    </row>
    <row r="5837" spans="2:12" ht="15.75" x14ac:dyDescent="0.25">
      <c r="B5837" s="893" t="e">
        <v>#N/A</v>
      </c>
      <c r="C5837" s="892" t="s">
        <v>1836</v>
      </c>
      <c r="D5837" s="891">
        <v>43637</v>
      </c>
      <c r="E5837" s="890">
        <v>97.31</v>
      </c>
      <c r="F5837" s="889"/>
      <c r="G5837" s="888">
        <v>20</v>
      </c>
      <c r="H5837" s="887">
        <f t="shared" si="321"/>
        <v>2</v>
      </c>
      <c r="I5837" s="887">
        <v>-4.68</v>
      </c>
      <c r="J5837" s="771">
        <f t="shared" si="322"/>
        <v>11.309999999999999</v>
      </c>
      <c r="K5837" s="887">
        <v>6.63</v>
      </c>
      <c r="L5837" s="772">
        <f t="shared" si="323"/>
        <v>90.68</v>
      </c>
    </row>
    <row r="5838" spans="2:12" ht="15.75" x14ac:dyDescent="0.25">
      <c r="B5838" s="893" t="e">
        <v>#N/A</v>
      </c>
      <c r="C5838" s="892" t="s">
        <v>540</v>
      </c>
      <c r="D5838" s="891">
        <v>43709</v>
      </c>
      <c r="E5838" s="890">
        <v>0.79</v>
      </c>
      <c r="F5838" s="889"/>
      <c r="G5838" s="888">
        <v>20</v>
      </c>
      <c r="H5838" s="887">
        <f t="shared" si="321"/>
        <v>2</v>
      </c>
      <c r="I5838" s="887">
        <v>0</v>
      </c>
      <c r="J5838" s="771">
        <f t="shared" si="322"/>
        <v>0</v>
      </c>
      <c r="K5838" s="887">
        <v>0</v>
      </c>
      <c r="L5838" s="772">
        <f t="shared" si="323"/>
        <v>0.79</v>
      </c>
    </row>
    <row r="5839" spans="2:12" ht="15.75" x14ac:dyDescent="0.25">
      <c r="B5839" s="893" t="e">
        <v>#N/A</v>
      </c>
      <c r="C5839" s="892" t="s">
        <v>540</v>
      </c>
      <c r="D5839" s="891">
        <v>43709</v>
      </c>
      <c r="E5839" s="890">
        <v>29.91</v>
      </c>
      <c r="F5839" s="889"/>
      <c r="G5839" s="888">
        <v>20</v>
      </c>
      <c r="H5839" s="887">
        <f t="shared" si="321"/>
        <v>2</v>
      </c>
      <c r="I5839" s="887">
        <v>-1.44</v>
      </c>
      <c r="J5839" s="771">
        <f t="shared" si="322"/>
        <v>3.36</v>
      </c>
      <c r="K5839" s="887">
        <v>1.92</v>
      </c>
      <c r="L5839" s="772">
        <f t="shared" si="323"/>
        <v>27.990000000000002</v>
      </c>
    </row>
    <row r="5840" spans="2:12" ht="15.75" x14ac:dyDescent="0.25">
      <c r="B5840" s="893" t="e">
        <v>#N/A</v>
      </c>
      <c r="C5840" s="892" t="s">
        <v>540</v>
      </c>
      <c r="D5840" s="891">
        <v>43709</v>
      </c>
      <c r="E5840" s="890">
        <v>8.4499999999999993</v>
      </c>
      <c r="F5840" s="889"/>
      <c r="G5840" s="888">
        <v>20</v>
      </c>
      <c r="H5840" s="887">
        <f t="shared" si="321"/>
        <v>2</v>
      </c>
      <c r="I5840" s="887">
        <v>-0.48</v>
      </c>
      <c r="J5840" s="771">
        <f t="shared" si="322"/>
        <v>1.0899999999999999</v>
      </c>
      <c r="K5840" s="887">
        <v>0.61</v>
      </c>
      <c r="L5840" s="772">
        <f t="shared" si="323"/>
        <v>7.839999999999999</v>
      </c>
    </row>
    <row r="5841" spans="2:12" ht="15.75" x14ac:dyDescent="0.25">
      <c r="B5841" s="893" t="e">
        <v>#N/A</v>
      </c>
      <c r="C5841" s="892" t="s">
        <v>540</v>
      </c>
      <c r="D5841" s="891">
        <v>43709</v>
      </c>
      <c r="E5841" s="890">
        <v>0.8</v>
      </c>
      <c r="F5841" s="889"/>
      <c r="G5841" s="888">
        <v>20</v>
      </c>
      <c r="H5841" s="887">
        <f t="shared" si="321"/>
        <v>2</v>
      </c>
      <c r="I5841" s="887">
        <v>0</v>
      </c>
      <c r="J5841" s="771">
        <f t="shared" si="322"/>
        <v>0</v>
      </c>
      <c r="K5841" s="887">
        <v>0</v>
      </c>
      <c r="L5841" s="772">
        <f t="shared" si="323"/>
        <v>0.8</v>
      </c>
    </row>
    <row r="5842" spans="2:12" ht="15.75" x14ac:dyDescent="0.25">
      <c r="B5842" s="893" t="e">
        <v>#N/A</v>
      </c>
      <c r="C5842" s="892" t="s">
        <v>540</v>
      </c>
      <c r="D5842" s="891">
        <v>43709</v>
      </c>
      <c r="E5842" s="890">
        <v>13.59</v>
      </c>
      <c r="F5842" s="889"/>
      <c r="G5842" s="888">
        <v>20</v>
      </c>
      <c r="H5842" s="887">
        <f t="shared" si="321"/>
        <v>2</v>
      </c>
      <c r="I5842" s="887">
        <v>-0.72</v>
      </c>
      <c r="J5842" s="771">
        <f t="shared" si="322"/>
        <v>1.68</v>
      </c>
      <c r="K5842" s="887">
        <v>0.96</v>
      </c>
      <c r="L5842" s="772">
        <f t="shared" si="323"/>
        <v>12.629999999999999</v>
      </c>
    </row>
    <row r="5843" spans="2:12" ht="15.75" x14ac:dyDescent="0.25">
      <c r="B5843" s="893" t="e">
        <v>#N/A</v>
      </c>
      <c r="C5843" s="892" t="s">
        <v>540</v>
      </c>
      <c r="D5843" s="891">
        <v>43709</v>
      </c>
      <c r="E5843" s="890">
        <v>12.26</v>
      </c>
      <c r="F5843" s="889"/>
      <c r="G5843" s="888">
        <v>20</v>
      </c>
      <c r="H5843" s="887">
        <f t="shared" si="321"/>
        <v>2</v>
      </c>
      <c r="I5843" s="887">
        <v>-0.60000000000000009</v>
      </c>
      <c r="J5843" s="771">
        <f t="shared" si="322"/>
        <v>1.4000000000000001</v>
      </c>
      <c r="K5843" s="887">
        <v>0.8</v>
      </c>
      <c r="L5843" s="772">
        <f t="shared" si="323"/>
        <v>11.459999999999999</v>
      </c>
    </row>
    <row r="5844" spans="2:12" ht="15.75" x14ac:dyDescent="0.25">
      <c r="B5844" s="893" t="e">
        <v>#N/A</v>
      </c>
      <c r="C5844" s="892" t="s">
        <v>540</v>
      </c>
      <c r="D5844" s="891">
        <v>43800</v>
      </c>
      <c r="E5844" s="890">
        <v>0.28999999999999998</v>
      </c>
      <c r="F5844" s="889"/>
      <c r="G5844" s="888">
        <v>20</v>
      </c>
      <c r="H5844" s="887">
        <f t="shared" si="321"/>
        <v>2</v>
      </c>
      <c r="I5844" s="887">
        <v>0</v>
      </c>
      <c r="J5844" s="771">
        <f t="shared" si="322"/>
        <v>0</v>
      </c>
      <c r="K5844" s="887">
        <v>0</v>
      </c>
      <c r="L5844" s="772">
        <f t="shared" si="323"/>
        <v>0.28999999999999998</v>
      </c>
    </row>
    <row r="5845" spans="2:12" ht="15.75" x14ac:dyDescent="0.25">
      <c r="B5845" s="893" t="e">
        <v>#N/A</v>
      </c>
      <c r="C5845" s="892" t="s">
        <v>540</v>
      </c>
      <c r="D5845" s="891">
        <v>43800</v>
      </c>
      <c r="E5845" s="890">
        <v>1.1000000000000001</v>
      </c>
      <c r="F5845" s="889"/>
      <c r="G5845" s="888">
        <v>20</v>
      </c>
      <c r="H5845" s="887">
        <f t="shared" si="321"/>
        <v>2</v>
      </c>
      <c r="I5845" s="887">
        <v>0</v>
      </c>
      <c r="J5845" s="771">
        <f t="shared" si="322"/>
        <v>0</v>
      </c>
      <c r="K5845" s="887">
        <v>0</v>
      </c>
      <c r="L5845" s="772">
        <f t="shared" si="323"/>
        <v>1.1000000000000001</v>
      </c>
    </row>
    <row r="5846" spans="2:12" ht="15.75" x14ac:dyDescent="0.25">
      <c r="B5846" s="893" t="e">
        <v>#N/A</v>
      </c>
      <c r="C5846" s="892" t="s">
        <v>540</v>
      </c>
      <c r="D5846" s="891">
        <v>43800</v>
      </c>
      <c r="E5846" s="890">
        <v>5.22</v>
      </c>
      <c r="F5846" s="889"/>
      <c r="G5846" s="888">
        <v>20</v>
      </c>
      <c r="H5846" s="887">
        <f t="shared" si="321"/>
        <v>2</v>
      </c>
      <c r="I5846" s="887">
        <v>-0.24</v>
      </c>
      <c r="J5846" s="771">
        <f t="shared" si="322"/>
        <v>0.5</v>
      </c>
      <c r="K5846" s="887">
        <v>0.26</v>
      </c>
      <c r="L5846" s="772">
        <f t="shared" si="323"/>
        <v>4.96</v>
      </c>
    </row>
    <row r="5847" spans="2:12" ht="15.75" x14ac:dyDescent="0.25">
      <c r="B5847" s="893" t="e">
        <v>#N/A</v>
      </c>
      <c r="C5847" s="892" t="s">
        <v>540</v>
      </c>
      <c r="D5847" s="891">
        <v>43800</v>
      </c>
      <c r="E5847" s="890">
        <v>3.46</v>
      </c>
      <c r="F5847" s="889"/>
      <c r="G5847" s="888">
        <v>20</v>
      </c>
      <c r="H5847" s="887">
        <f t="shared" si="321"/>
        <v>2</v>
      </c>
      <c r="I5847" s="887">
        <v>-0.12</v>
      </c>
      <c r="J5847" s="771">
        <f t="shared" si="322"/>
        <v>0.25</v>
      </c>
      <c r="K5847" s="887">
        <v>0.13</v>
      </c>
      <c r="L5847" s="772">
        <f t="shared" si="323"/>
        <v>3.33</v>
      </c>
    </row>
    <row r="5848" spans="2:12" ht="15.75" x14ac:dyDescent="0.25">
      <c r="B5848" s="893" t="e">
        <v>#N/A</v>
      </c>
      <c r="C5848" s="892" t="s">
        <v>540</v>
      </c>
      <c r="D5848" s="891">
        <v>43800</v>
      </c>
      <c r="E5848" s="890">
        <v>32.479999999999997</v>
      </c>
      <c r="F5848" s="889"/>
      <c r="G5848" s="888">
        <v>20</v>
      </c>
      <c r="H5848" s="887">
        <f t="shared" si="321"/>
        <v>2</v>
      </c>
      <c r="I5848" s="887">
        <v>-1.6800000000000002</v>
      </c>
      <c r="J5848" s="771">
        <f t="shared" si="322"/>
        <v>3.5</v>
      </c>
      <c r="K5848" s="887">
        <v>1.82</v>
      </c>
      <c r="L5848" s="772">
        <f t="shared" si="323"/>
        <v>30.659999999999997</v>
      </c>
    </row>
    <row r="5849" spans="2:12" ht="15.75" x14ac:dyDescent="0.25">
      <c r="B5849" s="893" t="e">
        <v>#N/A</v>
      </c>
      <c r="C5849" s="892" t="s">
        <v>540</v>
      </c>
      <c r="D5849" s="891">
        <v>43800</v>
      </c>
      <c r="E5849" s="890">
        <v>1.66</v>
      </c>
      <c r="F5849" s="889"/>
      <c r="G5849" s="888">
        <v>20</v>
      </c>
      <c r="H5849" s="887">
        <f t="shared" si="321"/>
        <v>2</v>
      </c>
      <c r="I5849" s="887">
        <v>-0.12</v>
      </c>
      <c r="J5849" s="771">
        <f t="shared" si="322"/>
        <v>0.25</v>
      </c>
      <c r="K5849" s="887">
        <v>0.13</v>
      </c>
      <c r="L5849" s="772">
        <f t="shared" si="323"/>
        <v>1.5299999999999998</v>
      </c>
    </row>
    <row r="5850" spans="2:12" ht="15.75" x14ac:dyDescent="0.25">
      <c r="B5850" s="893" t="e">
        <v>#N/A</v>
      </c>
      <c r="C5850" s="892" t="s">
        <v>540</v>
      </c>
      <c r="D5850" s="891">
        <v>43891</v>
      </c>
      <c r="E5850" s="890">
        <v>3.22</v>
      </c>
      <c r="F5850" s="889"/>
      <c r="G5850" s="888">
        <v>20</v>
      </c>
      <c r="H5850" s="887">
        <f t="shared" si="321"/>
        <v>1</v>
      </c>
      <c r="I5850" s="887">
        <v>-0.12</v>
      </c>
      <c r="J5850" s="771">
        <f t="shared" si="322"/>
        <v>0.22</v>
      </c>
      <c r="K5850" s="887">
        <v>0.1</v>
      </c>
      <c r="L5850" s="772">
        <f t="shared" si="323"/>
        <v>3.12</v>
      </c>
    </row>
    <row r="5851" spans="2:12" ht="15.75" x14ac:dyDescent="0.25">
      <c r="B5851" s="893" t="e">
        <v>#N/A</v>
      </c>
      <c r="C5851" s="892" t="s">
        <v>540</v>
      </c>
      <c r="D5851" s="891">
        <v>43891</v>
      </c>
      <c r="E5851" s="890">
        <v>1.47</v>
      </c>
      <c r="F5851" s="889"/>
      <c r="G5851" s="888">
        <v>20</v>
      </c>
      <c r="H5851" s="887">
        <f t="shared" si="321"/>
        <v>1</v>
      </c>
      <c r="I5851" s="887">
        <v>-0.12</v>
      </c>
      <c r="J5851" s="771">
        <f t="shared" si="322"/>
        <v>0.22</v>
      </c>
      <c r="K5851" s="887">
        <v>0.1</v>
      </c>
      <c r="L5851" s="772">
        <f t="shared" si="323"/>
        <v>1.3699999999999999</v>
      </c>
    </row>
    <row r="5852" spans="2:12" ht="15.75" x14ac:dyDescent="0.25">
      <c r="B5852" s="893" t="e">
        <v>#N/A</v>
      </c>
      <c r="C5852" s="892" t="s">
        <v>540</v>
      </c>
      <c r="D5852" s="891">
        <v>43891</v>
      </c>
      <c r="E5852" s="890">
        <v>11.23</v>
      </c>
      <c r="F5852" s="889"/>
      <c r="G5852" s="888">
        <v>20</v>
      </c>
      <c r="H5852" s="887">
        <f t="shared" si="321"/>
        <v>1</v>
      </c>
      <c r="I5852" s="887">
        <v>-0.60000000000000009</v>
      </c>
      <c r="J5852" s="771">
        <f t="shared" si="322"/>
        <v>1.1000000000000001</v>
      </c>
      <c r="K5852" s="887">
        <v>0.5</v>
      </c>
      <c r="L5852" s="772">
        <f t="shared" si="323"/>
        <v>10.73</v>
      </c>
    </row>
    <row r="5853" spans="2:12" ht="15.75" x14ac:dyDescent="0.25">
      <c r="B5853" s="893" t="e">
        <v>#N/A</v>
      </c>
      <c r="C5853" s="892" t="s">
        <v>1837</v>
      </c>
      <c r="D5853" s="891">
        <v>43891</v>
      </c>
      <c r="E5853" s="890">
        <v>0.8</v>
      </c>
      <c r="F5853" s="889"/>
      <c r="G5853" s="888">
        <v>20</v>
      </c>
      <c r="H5853" s="887">
        <f t="shared" si="321"/>
        <v>1</v>
      </c>
      <c r="I5853" s="887">
        <v>0</v>
      </c>
      <c r="J5853" s="771">
        <f t="shared" si="322"/>
        <v>0</v>
      </c>
      <c r="K5853" s="887">
        <v>0</v>
      </c>
      <c r="L5853" s="772">
        <f t="shared" si="323"/>
        <v>0.8</v>
      </c>
    </row>
    <row r="5854" spans="2:12" ht="15.75" x14ac:dyDescent="0.25">
      <c r="B5854" s="893" t="e">
        <v>#N/A</v>
      </c>
      <c r="C5854" s="892" t="s">
        <v>539</v>
      </c>
      <c r="D5854" s="891">
        <v>43891</v>
      </c>
      <c r="E5854" s="890">
        <v>21.07</v>
      </c>
      <c r="F5854" s="889"/>
      <c r="G5854" s="888">
        <v>20</v>
      </c>
      <c r="H5854" s="887">
        <f t="shared" si="321"/>
        <v>1</v>
      </c>
      <c r="I5854" s="887">
        <v>-1.08</v>
      </c>
      <c r="J5854" s="771">
        <f t="shared" si="322"/>
        <v>1.98</v>
      </c>
      <c r="K5854" s="887">
        <v>0.9</v>
      </c>
      <c r="L5854" s="772">
        <f t="shared" si="323"/>
        <v>20.170000000000002</v>
      </c>
    </row>
    <row r="5855" spans="2:12" ht="15.75" x14ac:dyDescent="0.25">
      <c r="B5855" s="893" t="e">
        <v>#N/A</v>
      </c>
      <c r="C5855" s="892" t="s">
        <v>540</v>
      </c>
      <c r="D5855" s="891">
        <v>43891</v>
      </c>
      <c r="E5855" s="890">
        <v>2.75</v>
      </c>
      <c r="F5855" s="889"/>
      <c r="G5855" s="888">
        <v>20</v>
      </c>
      <c r="H5855" s="887">
        <f t="shared" si="321"/>
        <v>1</v>
      </c>
      <c r="I5855" s="887">
        <v>-0.12</v>
      </c>
      <c r="J5855" s="771">
        <f t="shared" si="322"/>
        <v>0.22</v>
      </c>
      <c r="K5855" s="887">
        <v>0.1</v>
      </c>
      <c r="L5855" s="772">
        <f t="shared" si="323"/>
        <v>2.65</v>
      </c>
    </row>
    <row r="5856" spans="2:12" ht="15.75" x14ac:dyDescent="0.25">
      <c r="B5856" s="893" t="e">
        <v>#N/A</v>
      </c>
      <c r="C5856" s="892" t="s">
        <v>540</v>
      </c>
      <c r="D5856" s="891">
        <v>43891</v>
      </c>
      <c r="E5856" s="890">
        <v>1.55</v>
      </c>
      <c r="F5856" s="889"/>
      <c r="G5856" s="888">
        <v>20</v>
      </c>
      <c r="H5856" s="887">
        <f t="shared" si="321"/>
        <v>1</v>
      </c>
      <c r="I5856" s="887">
        <v>-0.12</v>
      </c>
      <c r="J5856" s="771">
        <f t="shared" si="322"/>
        <v>0.22</v>
      </c>
      <c r="K5856" s="887">
        <v>0.1</v>
      </c>
      <c r="L5856" s="772">
        <f t="shared" si="323"/>
        <v>1.45</v>
      </c>
    </row>
    <row r="5857" spans="2:12" ht="15.75" x14ac:dyDescent="0.25">
      <c r="B5857" s="893" t="e">
        <v>#N/A</v>
      </c>
      <c r="C5857" s="892" t="s">
        <v>540</v>
      </c>
      <c r="D5857" s="891">
        <v>43891</v>
      </c>
      <c r="E5857" s="890">
        <v>0.77</v>
      </c>
      <c r="F5857" s="889"/>
      <c r="G5857" s="888">
        <v>20</v>
      </c>
      <c r="H5857" s="887">
        <f t="shared" si="321"/>
        <v>1</v>
      </c>
      <c r="I5857" s="887">
        <v>0</v>
      </c>
      <c r="J5857" s="771">
        <f t="shared" si="322"/>
        <v>0</v>
      </c>
      <c r="K5857" s="887">
        <v>0</v>
      </c>
      <c r="L5857" s="772">
        <f t="shared" si="323"/>
        <v>0.77</v>
      </c>
    </row>
    <row r="5858" spans="2:12" ht="15.75" x14ac:dyDescent="0.25">
      <c r="B5858" s="893" t="e">
        <v>#N/A</v>
      </c>
      <c r="C5858" s="892" t="s">
        <v>540</v>
      </c>
      <c r="D5858" s="891">
        <v>43891</v>
      </c>
      <c r="E5858" s="890">
        <v>7.33</v>
      </c>
      <c r="F5858" s="889"/>
      <c r="G5858" s="888">
        <v>20</v>
      </c>
      <c r="H5858" s="887">
        <f t="shared" si="321"/>
        <v>1</v>
      </c>
      <c r="I5858" s="887">
        <v>-0.36</v>
      </c>
      <c r="J5858" s="771">
        <f t="shared" si="322"/>
        <v>0.65999999999999992</v>
      </c>
      <c r="K5858" s="887">
        <v>0.3</v>
      </c>
      <c r="L5858" s="772">
        <f t="shared" si="323"/>
        <v>7.03</v>
      </c>
    </row>
    <row r="5859" spans="2:12" ht="15.75" x14ac:dyDescent="0.25">
      <c r="B5859" s="893" t="e">
        <v>#N/A</v>
      </c>
      <c r="C5859" s="892" t="s">
        <v>540</v>
      </c>
      <c r="D5859" s="891">
        <v>43891</v>
      </c>
      <c r="E5859" s="890">
        <v>4.84</v>
      </c>
      <c r="F5859" s="889"/>
      <c r="G5859" s="888">
        <v>20</v>
      </c>
      <c r="H5859" s="887">
        <f t="shared" si="321"/>
        <v>1</v>
      </c>
      <c r="I5859" s="887">
        <v>-0.24</v>
      </c>
      <c r="J5859" s="771">
        <f t="shared" si="322"/>
        <v>0.44</v>
      </c>
      <c r="K5859" s="887">
        <v>0.2</v>
      </c>
      <c r="L5859" s="772">
        <f t="shared" si="323"/>
        <v>4.6399999999999997</v>
      </c>
    </row>
    <row r="5860" spans="2:12" ht="15.75" x14ac:dyDescent="0.25">
      <c r="B5860" s="893" t="e">
        <v>#N/A</v>
      </c>
      <c r="C5860" s="892" t="s">
        <v>540</v>
      </c>
      <c r="D5860" s="891">
        <v>43891</v>
      </c>
      <c r="E5860" s="890">
        <v>1.59</v>
      </c>
      <c r="F5860" s="889"/>
      <c r="G5860" s="888">
        <v>20</v>
      </c>
      <c r="H5860" s="887">
        <f t="shared" si="321"/>
        <v>1</v>
      </c>
      <c r="I5860" s="887">
        <v>-0.12</v>
      </c>
      <c r="J5860" s="771">
        <f t="shared" si="322"/>
        <v>0.22</v>
      </c>
      <c r="K5860" s="887">
        <v>0.1</v>
      </c>
      <c r="L5860" s="772">
        <f t="shared" si="323"/>
        <v>1.49</v>
      </c>
    </row>
    <row r="5861" spans="2:12" ht="15.75" x14ac:dyDescent="0.25">
      <c r="B5861" s="893" t="e">
        <v>#N/A</v>
      </c>
      <c r="C5861" s="892" t="s">
        <v>540</v>
      </c>
      <c r="D5861" s="891">
        <v>43891</v>
      </c>
      <c r="E5861" s="890">
        <v>1.03</v>
      </c>
      <c r="F5861" s="889"/>
      <c r="G5861" s="888">
        <v>20</v>
      </c>
      <c r="H5861" s="887">
        <f t="shared" si="321"/>
        <v>1</v>
      </c>
      <c r="I5861" s="887">
        <v>0</v>
      </c>
      <c r="J5861" s="771">
        <f t="shared" si="322"/>
        <v>0</v>
      </c>
      <c r="K5861" s="887">
        <v>0</v>
      </c>
      <c r="L5861" s="772">
        <f t="shared" si="323"/>
        <v>1.03</v>
      </c>
    </row>
    <row r="5862" spans="2:12" ht="15.75" x14ac:dyDescent="0.25">
      <c r="B5862" s="893" t="e">
        <v>#N/A</v>
      </c>
      <c r="C5862" s="892" t="s">
        <v>540</v>
      </c>
      <c r="D5862" s="891">
        <v>43891</v>
      </c>
      <c r="E5862" s="890">
        <v>1.38</v>
      </c>
      <c r="F5862" s="889"/>
      <c r="G5862" s="888">
        <v>20</v>
      </c>
      <c r="H5862" s="887">
        <f t="shared" si="321"/>
        <v>1</v>
      </c>
      <c r="I5862" s="887">
        <v>-0.12</v>
      </c>
      <c r="J5862" s="771">
        <f t="shared" si="322"/>
        <v>0.22</v>
      </c>
      <c r="K5862" s="887">
        <v>0.1</v>
      </c>
      <c r="L5862" s="772">
        <f t="shared" si="323"/>
        <v>1.2799999999999998</v>
      </c>
    </row>
    <row r="5863" spans="2:12" ht="15.75" x14ac:dyDescent="0.25">
      <c r="B5863" s="893" t="e">
        <v>#N/A</v>
      </c>
      <c r="C5863" s="892" t="s">
        <v>540</v>
      </c>
      <c r="D5863" s="891">
        <v>43983</v>
      </c>
      <c r="E5863" s="890">
        <v>0.31</v>
      </c>
      <c r="F5863" s="889"/>
      <c r="G5863" s="888">
        <v>20</v>
      </c>
      <c r="H5863" s="887">
        <f t="shared" si="321"/>
        <v>1</v>
      </c>
      <c r="I5863" s="887">
        <v>0</v>
      </c>
      <c r="J5863" s="771">
        <f t="shared" si="322"/>
        <v>0</v>
      </c>
      <c r="K5863" s="887">
        <v>0</v>
      </c>
      <c r="L5863" s="772">
        <f t="shared" si="323"/>
        <v>0.31</v>
      </c>
    </row>
    <row r="5864" spans="2:12" ht="15.75" x14ac:dyDescent="0.25">
      <c r="B5864" s="893" t="e">
        <v>#N/A</v>
      </c>
      <c r="C5864" s="892" t="s">
        <v>540</v>
      </c>
      <c r="D5864" s="891">
        <v>43983</v>
      </c>
      <c r="E5864" s="890">
        <v>0.77</v>
      </c>
      <c r="F5864" s="889"/>
      <c r="G5864" s="888">
        <v>20</v>
      </c>
      <c r="H5864" s="887">
        <f t="shared" si="321"/>
        <v>1</v>
      </c>
      <c r="I5864" s="887">
        <v>0</v>
      </c>
      <c r="J5864" s="771">
        <f t="shared" si="322"/>
        <v>0</v>
      </c>
      <c r="K5864" s="887">
        <v>0</v>
      </c>
      <c r="L5864" s="772">
        <f t="shared" si="323"/>
        <v>0.77</v>
      </c>
    </row>
    <row r="5865" spans="2:12" ht="15.75" x14ac:dyDescent="0.25">
      <c r="B5865" s="893" t="e">
        <v>#N/A</v>
      </c>
      <c r="C5865" s="892" t="s">
        <v>540</v>
      </c>
      <c r="D5865" s="891">
        <v>43983</v>
      </c>
      <c r="E5865" s="890">
        <v>0.77</v>
      </c>
      <c r="F5865" s="889"/>
      <c r="G5865" s="888">
        <v>20</v>
      </c>
      <c r="H5865" s="887">
        <f t="shared" si="321"/>
        <v>1</v>
      </c>
      <c r="I5865" s="887">
        <v>0</v>
      </c>
      <c r="J5865" s="771">
        <f t="shared" si="322"/>
        <v>0</v>
      </c>
      <c r="K5865" s="887">
        <v>0</v>
      </c>
      <c r="L5865" s="772">
        <f t="shared" si="323"/>
        <v>0.77</v>
      </c>
    </row>
    <row r="5866" spans="2:12" ht="15.75" x14ac:dyDescent="0.25">
      <c r="B5866" s="893" t="e">
        <v>#N/A</v>
      </c>
      <c r="C5866" s="892" t="s">
        <v>540</v>
      </c>
      <c r="D5866" s="891">
        <v>43983</v>
      </c>
      <c r="E5866" s="890">
        <v>1.55</v>
      </c>
      <c r="F5866" s="889"/>
      <c r="G5866" s="888">
        <v>20</v>
      </c>
      <c r="H5866" s="887">
        <f t="shared" si="321"/>
        <v>1</v>
      </c>
      <c r="I5866" s="887">
        <v>-0.12</v>
      </c>
      <c r="J5866" s="771">
        <f t="shared" si="322"/>
        <v>0.19</v>
      </c>
      <c r="K5866" s="887">
        <v>7.0000000000000007E-2</v>
      </c>
      <c r="L5866" s="772">
        <f t="shared" si="323"/>
        <v>1.48</v>
      </c>
    </row>
    <row r="5867" spans="2:12" ht="15.75" x14ac:dyDescent="0.25">
      <c r="B5867" s="893" t="e">
        <v>#N/A</v>
      </c>
      <c r="C5867" s="892" t="s">
        <v>540</v>
      </c>
      <c r="D5867" s="891">
        <v>43983</v>
      </c>
      <c r="E5867" s="890">
        <v>6.29</v>
      </c>
      <c r="F5867" s="889"/>
      <c r="G5867" s="888">
        <v>20</v>
      </c>
      <c r="H5867" s="887">
        <f t="shared" si="321"/>
        <v>1</v>
      </c>
      <c r="I5867" s="887">
        <v>-0.36</v>
      </c>
      <c r="J5867" s="771">
        <f t="shared" si="322"/>
        <v>0.56999999999999995</v>
      </c>
      <c r="K5867" s="887">
        <v>0.21</v>
      </c>
      <c r="L5867" s="772">
        <f t="shared" si="323"/>
        <v>6.08</v>
      </c>
    </row>
    <row r="5868" spans="2:12" ht="15.75" x14ac:dyDescent="0.25">
      <c r="B5868" s="893" t="e">
        <v>#N/A</v>
      </c>
      <c r="C5868" s="892" t="s">
        <v>1838</v>
      </c>
      <c r="D5868" s="891">
        <v>43935</v>
      </c>
      <c r="E5868" s="890">
        <v>8.56</v>
      </c>
      <c r="F5868" s="889"/>
      <c r="G5868" s="888">
        <v>20</v>
      </c>
      <c r="H5868" s="887">
        <f t="shared" si="321"/>
        <v>1</v>
      </c>
      <c r="I5868" s="887">
        <v>-0.48</v>
      </c>
      <c r="J5868" s="771">
        <f t="shared" si="322"/>
        <v>0.72</v>
      </c>
      <c r="K5868" s="887">
        <v>0.24</v>
      </c>
      <c r="L5868" s="772">
        <f t="shared" si="323"/>
        <v>8.32</v>
      </c>
    </row>
    <row r="5869" spans="2:12" ht="15.75" x14ac:dyDescent="0.25">
      <c r="B5869" s="893" t="e">
        <v>#N/A</v>
      </c>
      <c r="C5869" s="892" t="s">
        <v>1839</v>
      </c>
      <c r="D5869" s="891">
        <v>43873</v>
      </c>
      <c r="E5869" s="890">
        <v>6.81</v>
      </c>
      <c r="F5869" s="889"/>
      <c r="G5869" s="888">
        <v>20</v>
      </c>
      <c r="H5869" s="887">
        <f t="shared" si="321"/>
        <v>1</v>
      </c>
      <c r="I5869" s="887">
        <v>-0.36</v>
      </c>
      <c r="J5869" s="771">
        <f t="shared" si="322"/>
        <v>0.51</v>
      </c>
      <c r="K5869" s="887">
        <v>0.15</v>
      </c>
      <c r="L5869" s="772">
        <f t="shared" si="323"/>
        <v>6.6599999999999993</v>
      </c>
    </row>
    <row r="5870" spans="2:12" ht="15.75" x14ac:dyDescent="0.25">
      <c r="B5870" s="893" t="e">
        <v>#N/A</v>
      </c>
      <c r="C5870" s="892" t="s">
        <v>1840</v>
      </c>
      <c r="D5870" s="891">
        <v>44020</v>
      </c>
      <c r="E5870" s="890">
        <v>120.46</v>
      </c>
      <c r="F5870" s="889"/>
      <c r="G5870" s="888">
        <v>20</v>
      </c>
      <c r="H5870" s="887">
        <f t="shared" si="321"/>
        <v>1</v>
      </c>
      <c r="I5870" s="887">
        <v>-6</v>
      </c>
      <c r="J5870" s="771">
        <f t="shared" si="322"/>
        <v>8</v>
      </c>
      <c r="K5870" s="887">
        <v>2</v>
      </c>
      <c r="L5870" s="772">
        <f t="shared" si="323"/>
        <v>118.46</v>
      </c>
    </row>
    <row r="5871" spans="2:12" ht="15.75" x14ac:dyDescent="0.25">
      <c r="B5871" s="893" t="e">
        <v>#N/A</v>
      </c>
      <c r="C5871" s="892" t="s">
        <v>539</v>
      </c>
      <c r="D5871" s="891">
        <v>44075</v>
      </c>
      <c r="E5871" s="890">
        <v>5.54</v>
      </c>
      <c r="F5871" s="889"/>
      <c r="G5871" s="888">
        <v>20</v>
      </c>
      <c r="H5871" s="887">
        <f t="shared" si="321"/>
        <v>1</v>
      </c>
      <c r="I5871" s="887">
        <v>-0.24</v>
      </c>
      <c r="J5871" s="771">
        <f t="shared" si="322"/>
        <v>0.32</v>
      </c>
      <c r="K5871" s="887">
        <v>0.08</v>
      </c>
      <c r="L5871" s="772">
        <f t="shared" si="323"/>
        <v>5.46</v>
      </c>
    </row>
    <row r="5872" spans="2:12" ht="15.75" x14ac:dyDescent="0.25">
      <c r="B5872" s="893" t="e">
        <v>#N/A</v>
      </c>
      <c r="C5872" s="892" t="s">
        <v>539</v>
      </c>
      <c r="D5872" s="891">
        <v>44075</v>
      </c>
      <c r="E5872" s="890">
        <v>3.51</v>
      </c>
      <c r="F5872" s="889"/>
      <c r="G5872" s="888">
        <v>20</v>
      </c>
      <c r="H5872" s="887">
        <f t="shared" si="321"/>
        <v>1</v>
      </c>
      <c r="I5872" s="887">
        <v>-0.12</v>
      </c>
      <c r="J5872" s="771">
        <f t="shared" si="322"/>
        <v>0.16</v>
      </c>
      <c r="K5872" s="887">
        <v>0.04</v>
      </c>
      <c r="L5872" s="772">
        <f t="shared" si="323"/>
        <v>3.4699999999999998</v>
      </c>
    </row>
    <row r="5873" spans="2:12" ht="15.75" x14ac:dyDescent="0.25">
      <c r="B5873" s="893" t="e">
        <v>#N/A</v>
      </c>
      <c r="C5873" s="892" t="s">
        <v>1841</v>
      </c>
      <c r="D5873" s="891">
        <v>44095</v>
      </c>
      <c r="E5873" s="890">
        <v>4.43</v>
      </c>
      <c r="F5873" s="889"/>
      <c r="G5873" s="888">
        <v>20</v>
      </c>
      <c r="H5873" s="887">
        <f t="shared" si="321"/>
        <v>1</v>
      </c>
      <c r="I5873" s="887">
        <v>-0.24</v>
      </c>
      <c r="J5873" s="771">
        <f t="shared" si="322"/>
        <v>0.27999999999999997</v>
      </c>
      <c r="K5873" s="887">
        <v>0.04</v>
      </c>
      <c r="L5873" s="772">
        <f t="shared" si="323"/>
        <v>4.3899999999999997</v>
      </c>
    </row>
    <row r="5874" spans="2:12" ht="15.75" x14ac:dyDescent="0.25">
      <c r="B5874" s="893" t="e">
        <v>#N/A</v>
      </c>
      <c r="C5874" s="892" t="s">
        <v>540</v>
      </c>
      <c r="D5874" s="891">
        <v>44166</v>
      </c>
      <c r="E5874" s="890">
        <v>5.91</v>
      </c>
      <c r="F5874" s="889"/>
      <c r="G5874" s="888">
        <v>20</v>
      </c>
      <c r="H5874" s="887">
        <f t="shared" si="321"/>
        <v>1</v>
      </c>
      <c r="I5874" s="887">
        <v>-0.24</v>
      </c>
      <c r="J5874" s="771">
        <f t="shared" si="322"/>
        <v>0.26</v>
      </c>
      <c r="K5874" s="887">
        <v>0.02</v>
      </c>
      <c r="L5874" s="772">
        <f t="shared" si="323"/>
        <v>5.8900000000000006</v>
      </c>
    </row>
    <row r="5875" spans="2:12" ht="15.75" x14ac:dyDescent="0.25">
      <c r="B5875" s="893" t="e">
        <v>#N/A</v>
      </c>
      <c r="C5875" s="892" t="s">
        <v>540</v>
      </c>
      <c r="D5875" s="891">
        <v>44166</v>
      </c>
      <c r="E5875" s="890">
        <v>1.48</v>
      </c>
      <c r="F5875" s="889"/>
      <c r="G5875" s="888">
        <v>20</v>
      </c>
      <c r="H5875" s="887">
        <f t="shared" si="321"/>
        <v>1</v>
      </c>
      <c r="I5875" s="887">
        <v>-0.12</v>
      </c>
      <c r="J5875" s="771">
        <f t="shared" si="322"/>
        <v>0.13</v>
      </c>
      <c r="K5875" s="887">
        <v>0.01</v>
      </c>
      <c r="L5875" s="772">
        <f t="shared" si="323"/>
        <v>1.47</v>
      </c>
    </row>
    <row r="5876" spans="2:12" ht="15.75" x14ac:dyDescent="0.25">
      <c r="B5876" s="893" t="e">
        <v>#N/A</v>
      </c>
      <c r="C5876" s="892" t="s">
        <v>540</v>
      </c>
      <c r="D5876" s="891">
        <v>44166</v>
      </c>
      <c r="E5876" s="890">
        <v>1.76</v>
      </c>
      <c r="F5876" s="889"/>
      <c r="G5876" s="888">
        <v>20</v>
      </c>
      <c r="H5876" s="887">
        <f t="shared" si="321"/>
        <v>1</v>
      </c>
      <c r="I5876" s="887">
        <v>-0.12</v>
      </c>
      <c r="J5876" s="771">
        <f t="shared" si="322"/>
        <v>0.13</v>
      </c>
      <c r="K5876" s="887">
        <v>0.01</v>
      </c>
      <c r="L5876" s="772">
        <f t="shared" si="323"/>
        <v>1.75</v>
      </c>
    </row>
    <row r="5877" spans="2:12" ht="15.75" x14ac:dyDescent="0.25">
      <c r="B5877" s="893" t="e">
        <v>#N/A</v>
      </c>
      <c r="C5877" s="892" t="s">
        <v>540</v>
      </c>
      <c r="D5877" s="891">
        <v>44166</v>
      </c>
      <c r="E5877" s="890">
        <v>1.85</v>
      </c>
      <c r="F5877" s="889"/>
      <c r="G5877" s="888">
        <v>20</v>
      </c>
      <c r="H5877" s="887">
        <f t="shared" si="321"/>
        <v>1</v>
      </c>
      <c r="I5877" s="887">
        <v>-0.12</v>
      </c>
      <c r="J5877" s="771">
        <f t="shared" si="322"/>
        <v>0.13</v>
      </c>
      <c r="K5877" s="887">
        <v>0.01</v>
      </c>
      <c r="L5877" s="772">
        <f t="shared" si="323"/>
        <v>1.84</v>
      </c>
    </row>
    <row r="5878" spans="2:12" ht="15.75" x14ac:dyDescent="0.25">
      <c r="B5878" s="893" t="e">
        <v>#N/A</v>
      </c>
      <c r="C5878" s="892" t="s">
        <v>540</v>
      </c>
      <c r="D5878" s="891">
        <v>44166</v>
      </c>
      <c r="E5878" s="890">
        <v>74.5</v>
      </c>
      <c r="F5878" s="889"/>
      <c r="G5878" s="888">
        <v>20</v>
      </c>
      <c r="H5878" s="887">
        <f t="shared" si="321"/>
        <v>1</v>
      </c>
      <c r="I5878" s="887">
        <v>-3.7199999999999998</v>
      </c>
      <c r="J5878" s="771">
        <f t="shared" si="322"/>
        <v>4.0299999999999994</v>
      </c>
      <c r="K5878" s="887">
        <v>0.31</v>
      </c>
      <c r="L5878" s="772">
        <f t="shared" si="323"/>
        <v>74.19</v>
      </c>
    </row>
    <row r="5879" spans="2:12" ht="15.75" x14ac:dyDescent="0.25">
      <c r="B5879" s="893" t="s">
        <v>321</v>
      </c>
      <c r="C5879" s="892" t="s">
        <v>107</v>
      </c>
      <c r="D5879" s="891">
        <v>39082</v>
      </c>
      <c r="E5879" s="890">
        <v>257.85000000000002</v>
      </c>
      <c r="F5879" s="889"/>
      <c r="G5879" s="888">
        <v>20</v>
      </c>
      <c r="H5879" s="887">
        <f t="shared" si="321"/>
        <v>15</v>
      </c>
      <c r="I5879" s="887">
        <v>-11.16</v>
      </c>
      <c r="J5879" s="771">
        <f t="shared" si="322"/>
        <v>171.7</v>
      </c>
      <c r="K5879" s="887">
        <v>160.54</v>
      </c>
      <c r="L5879" s="772">
        <f t="shared" si="323"/>
        <v>97.310000000000031</v>
      </c>
    </row>
    <row r="5880" spans="2:12" ht="15.75" x14ac:dyDescent="0.25">
      <c r="B5880" s="893" t="s">
        <v>321</v>
      </c>
      <c r="C5880" s="892" t="s">
        <v>107</v>
      </c>
      <c r="D5880" s="891">
        <v>39447</v>
      </c>
      <c r="E5880" s="890">
        <v>238.71</v>
      </c>
      <c r="F5880" s="889"/>
      <c r="G5880" s="888">
        <v>20</v>
      </c>
      <c r="H5880" s="887">
        <f t="shared" si="321"/>
        <v>14</v>
      </c>
      <c r="I5880" s="887">
        <v>-10.44</v>
      </c>
      <c r="J5880" s="771">
        <f t="shared" si="322"/>
        <v>149.16</v>
      </c>
      <c r="K5880" s="887">
        <v>138.72</v>
      </c>
      <c r="L5880" s="772">
        <f t="shared" si="323"/>
        <v>99.990000000000009</v>
      </c>
    </row>
    <row r="5881" spans="2:12" ht="15.75" x14ac:dyDescent="0.25">
      <c r="B5881" s="893" t="s">
        <v>321</v>
      </c>
      <c r="C5881" s="892" t="s">
        <v>107</v>
      </c>
      <c r="D5881" s="891">
        <v>39447</v>
      </c>
      <c r="E5881" s="890">
        <v>166.63</v>
      </c>
      <c r="F5881" s="889"/>
      <c r="G5881" s="888">
        <v>20</v>
      </c>
      <c r="H5881" s="887">
        <f t="shared" si="321"/>
        <v>14</v>
      </c>
      <c r="I5881" s="887">
        <v>-7.32</v>
      </c>
      <c r="J5881" s="771">
        <f t="shared" si="322"/>
        <v>104.41999999999999</v>
      </c>
      <c r="K5881" s="887">
        <v>97.1</v>
      </c>
      <c r="L5881" s="772">
        <f t="shared" si="323"/>
        <v>69.53</v>
      </c>
    </row>
    <row r="5882" spans="2:12" ht="15.75" x14ac:dyDescent="0.25">
      <c r="B5882" s="893" t="s">
        <v>321</v>
      </c>
      <c r="C5882" s="892" t="s">
        <v>107</v>
      </c>
      <c r="D5882" s="891">
        <v>39447</v>
      </c>
      <c r="E5882" s="890">
        <v>318.02</v>
      </c>
      <c r="F5882" s="889"/>
      <c r="G5882" s="888">
        <v>20</v>
      </c>
      <c r="H5882" s="887">
        <f t="shared" si="321"/>
        <v>14</v>
      </c>
      <c r="I5882" s="887">
        <v>-13.919999999999998</v>
      </c>
      <c r="J5882" s="771">
        <f t="shared" si="322"/>
        <v>198.86999999999998</v>
      </c>
      <c r="K5882" s="887">
        <v>184.95</v>
      </c>
      <c r="L5882" s="772">
        <f t="shared" si="323"/>
        <v>133.07</v>
      </c>
    </row>
    <row r="5883" spans="2:12" ht="15.75" x14ac:dyDescent="0.25">
      <c r="B5883" s="893" t="s">
        <v>321</v>
      </c>
      <c r="C5883" s="892" t="s">
        <v>107</v>
      </c>
      <c r="D5883" s="891">
        <v>39447</v>
      </c>
      <c r="E5883" s="890">
        <v>2271.91</v>
      </c>
      <c r="F5883" s="889"/>
      <c r="G5883" s="888">
        <v>20</v>
      </c>
      <c r="H5883" s="887">
        <f t="shared" si="321"/>
        <v>14</v>
      </c>
      <c r="I5883" s="887">
        <v>-99.600000000000009</v>
      </c>
      <c r="J5883" s="771">
        <f t="shared" si="322"/>
        <v>1421.9599999999998</v>
      </c>
      <c r="K5883" s="887">
        <v>1322.36</v>
      </c>
      <c r="L5883" s="772">
        <f t="shared" si="323"/>
        <v>949.55</v>
      </c>
    </row>
    <row r="5884" spans="2:12" ht="15.75" x14ac:dyDescent="0.25">
      <c r="B5884" s="893" t="s">
        <v>321</v>
      </c>
      <c r="C5884" s="892" t="s">
        <v>107</v>
      </c>
      <c r="D5884" s="891">
        <v>39447</v>
      </c>
      <c r="E5884" s="890">
        <v>133.4</v>
      </c>
      <c r="F5884" s="889"/>
      <c r="G5884" s="888">
        <v>20</v>
      </c>
      <c r="H5884" s="887">
        <f t="shared" si="321"/>
        <v>14</v>
      </c>
      <c r="I5884" s="887">
        <v>-5.88</v>
      </c>
      <c r="J5884" s="771">
        <f t="shared" si="322"/>
        <v>83.75</v>
      </c>
      <c r="K5884" s="887">
        <v>77.87</v>
      </c>
      <c r="L5884" s="772">
        <f t="shared" si="323"/>
        <v>55.53</v>
      </c>
    </row>
    <row r="5885" spans="2:12" ht="15.75" x14ac:dyDescent="0.25">
      <c r="B5885" s="893" t="s">
        <v>321</v>
      </c>
      <c r="C5885" s="892" t="s">
        <v>107</v>
      </c>
      <c r="D5885" s="891">
        <v>39447</v>
      </c>
      <c r="E5885" s="890">
        <v>133.4</v>
      </c>
      <c r="F5885" s="889"/>
      <c r="G5885" s="888">
        <v>20</v>
      </c>
      <c r="H5885" s="887">
        <f t="shared" si="321"/>
        <v>14</v>
      </c>
      <c r="I5885" s="887">
        <v>-5.88</v>
      </c>
      <c r="J5885" s="771">
        <f t="shared" si="322"/>
        <v>83.75</v>
      </c>
      <c r="K5885" s="887">
        <v>77.87</v>
      </c>
      <c r="L5885" s="772">
        <f t="shared" si="323"/>
        <v>55.53</v>
      </c>
    </row>
    <row r="5886" spans="2:12" ht="15.75" x14ac:dyDescent="0.25">
      <c r="B5886" s="893" t="s">
        <v>321</v>
      </c>
      <c r="C5886" s="892" t="s">
        <v>107</v>
      </c>
      <c r="D5886" s="891">
        <v>39478</v>
      </c>
      <c r="E5886" s="890">
        <v>157.82</v>
      </c>
      <c r="F5886" s="889"/>
      <c r="G5886" s="888">
        <v>20</v>
      </c>
      <c r="H5886" s="887">
        <f t="shared" si="321"/>
        <v>13</v>
      </c>
      <c r="I5886" s="887">
        <v>-6.9599999999999991</v>
      </c>
      <c r="J5886" s="771">
        <f t="shared" si="322"/>
        <v>98.399999999999991</v>
      </c>
      <c r="K5886" s="887">
        <v>91.44</v>
      </c>
      <c r="L5886" s="772">
        <f t="shared" si="323"/>
        <v>66.38</v>
      </c>
    </row>
    <row r="5887" spans="2:12" ht="15.75" x14ac:dyDescent="0.25">
      <c r="B5887" s="893" t="s">
        <v>321</v>
      </c>
      <c r="C5887" s="892" t="s">
        <v>107</v>
      </c>
      <c r="D5887" s="891">
        <v>39478</v>
      </c>
      <c r="E5887" s="890">
        <v>455.26</v>
      </c>
      <c r="F5887" s="889"/>
      <c r="G5887" s="888">
        <v>20</v>
      </c>
      <c r="H5887" s="887">
        <f t="shared" si="321"/>
        <v>13</v>
      </c>
      <c r="I5887" s="887">
        <v>-20.04</v>
      </c>
      <c r="J5887" s="771">
        <f t="shared" si="322"/>
        <v>283.25</v>
      </c>
      <c r="K5887" s="887">
        <v>263.20999999999998</v>
      </c>
      <c r="L5887" s="772">
        <f t="shared" si="323"/>
        <v>192.05</v>
      </c>
    </row>
    <row r="5888" spans="2:12" ht="15.75" x14ac:dyDescent="0.25">
      <c r="B5888" s="893" t="s">
        <v>321</v>
      </c>
      <c r="C5888" s="892" t="s">
        <v>107</v>
      </c>
      <c r="D5888" s="891">
        <v>39844</v>
      </c>
      <c r="E5888" s="890">
        <v>34.19</v>
      </c>
      <c r="F5888" s="889"/>
      <c r="G5888" s="888">
        <v>20</v>
      </c>
      <c r="H5888" s="887">
        <f t="shared" si="321"/>
        <v>12</v>
      </c>
      <c r="I5888" s="887">
        <v>-1.6800000000000002</v>
      </c>
      <c r="J5888" s="771">
        <f t="shared" si="322"/>
        <v>21.3</v>
      </c>
      <c r="K5888" s="887">
        <v>19.62</v>
      </c>
      <c r="L5888" s="772">
        <f t="shared" si="323"/>
        <v>14.569999999999997</v>
      </c>
    </row>
    <row r="5889" spans="2:12" ht="15.75" x14ac:dyDescent="0.25">
      <c r="B5889" s="893" t="s">
        <v>321</v>
      </c>
      <c r="C5889" s="892" t="s">
        <v>107</v>
      </c>
      <c r="D5889" s="891">
        <v>39844</v>
      </c>
      <c r="E5889" s="890">
        <v>42.68</v>
      </c>
      <c r="F5889" s="889"/>
      <c r="G5889" s="888">
        <v>20</v>
      </c>
      <c r="H5889" s="887">
        <f t="shared" si="321"/>
        <v>12</v>
      </c>
      <c r="I5889" s="887">
        <v>-1.92</v>
      </c>
      <c r="J5889" s="771">
        <f t="shared" si="322"/>
        <v>24.990000000000002</v>
      </c>
      <c r="K5889" s="887">
        <v>23.07</v>
      </c>
      <c r="L5889" s="772">
        <f t="shared" si="323"/>
        <v>19.61</v>
      </c>
    </row>
    <row r="5890" spans="2:12" ht="15.75" x14ac:dyDescent="0.25">
      <c r="B5890" s="893" t="s">
        <v>321</v>
      </c>
      <c r="C5890" s="892" t="s">
        <v>107</v>
      </c>
      <c r="D5890" s="891">
        <v>39844</v>
      </c>
      <c r="E5890" s="890">
        <v>14.27</v>
      </c>
      <c r="F5890" s="889"/>
      <c r="G5890" s="888">
        <v>20</v>
      </c>
      <c r="H5890" s="887">
        <f t="shared" si="321"/>
        <v>12</v>
      </c>
      <c r="I5890" s="887">
        <v>-0.72</v>
      </c>
      <c r="J5890" s="771">
        <f t="shared" si="322"/>
        <v>9.07</v>
      </c>
      <c r="K5890" s="887">
        <v>8.35</v>
      </c>
      <c r="L5890" s="772">
        <f t="shared" si="323"/>
        <v>5.92</v>
      </c>
    </row>
    <row r="5891" spans="2:12" ht="15.75" x14ac:dyDescent="0.25">
      <c r="B5891" s="893" t="s">
        <v>321</v>
      </c>
      <c r="C5891" s="892" t="s">
        <v>107</v>
      </c>
      <c r="D5891" s="891">
        <v>39844</v>
      </c>
      <c r="E5891" s="890">
        <v>28.53</v>
      </c>
      <c r="F5891" s="889"/>
      <c r="G5891" s="888">
        <v>20</v>
      </c>
      <c r="H5891" s="887">
        <f t="shared" si="321"/>
        <v>12</v>
      </c>
      <c r="I5891" s="887">
        <v>-1.32</v>
      </c>
      <c r="J5891" s="771">
        <f t="shared" si="322"/>
        <v>16.61</v>
      </c>
      <c r="K5891" s="887">
        <v>15.29</v>
      </c>
      <c r="L5891" s="772">
        <f t="shared" si="323"/>
        <v>13.240000000000002</v>
      </c>
    </row>
    <row r="5892" spans="2:12" ht="15.75" x14ac:dyDescent="0.25">
      <c r="B5892" s="893" t="s">
        <v>321</v>
      </c>
      <c r="C5892" s="892" t="s">
        <v>107</v>
      </c>
      <c r="D5892" s="891">
        <v>39844</v>
      </c>
      <c r="E5892" s="890">
        <v>28.53</v>
      </c>
      <c r="F5892" s="889"/>
      <c r="G5892" s="888">
        <v>20</v>
      </c>
      <c r="H5892" s="887">
        <f t="shared" si="321"/>
        <v>12</v>
      </c>
      <c r="I5892" s="887">
        <v>-1.44</v>
      </c>
      <c r="J5892" s="771">
        <f t="shared" si="322"/>
        <v>17.73</v>
      </c>
      <c r="K5892" s="887">
        <v>16.29</v>
      </c>
      <c r="L5892" s="772">
        <f t="shared" si="323"/>
        <v>12.240000000000002</v>
      </c>
    </row>
    <row r="5893" spans="2:12" ht="15.75" x14ac:dyDescent="0.25">
      <c r="B5893" s="893" t="s">
        <v>321</v>
      </c>
      <c r="C5893" s="892" t="s">
        <v>107</v>
      </c>
      <c r="D5893" s="891">
        <v>39844</v>
      </c>
      <c r="E5893" s="890">
        <v>24.05</v>
      </c>
      <c r="F5893" s="889"/>
      <c r="G5893" s="888">
        <v>20</v>
      </c>
      <c r="H5893" s="887">
        <f t="shared" si="321"/>
        <v>12</v>
      </c>
      <c r="I5893" s="887">
        <v>-1.08</v>
      </c>
      <c r="J5893" s="771">
        <f t="shared" si="322"/>
        <v>14.1</v>
      </c>
      <c r="K5893" s="887">
        <v>13.02</v>
      </c>
      <c r="L5893" s="772">
        <f t="shared" si="323"/>
        <v>11.030000000000001</v>
      </c>
    </row>
    <row r="5894" spans="2:12" ht="15.75" x14ac:dyDescent="0.25">
      <c r="B5894" s="893" t="s">
        <v>321</v>
      </c>
      <c r="C5894" s="892" t="s">
        <v>107</v>
      </c>
      <c r="D5894" s="891">
        <v>39844</v>
      </c>
      <c r="E5894" s="890">
        <v>25.07</v>
      </c>
      <c r="F5894" s="889"/>
      <c r="G5894" s="888">
        <v>20</v>
      </c>
      <c r="H5894" s="887">
        <f t="shared" si="321"/>
        <v>12</v>
      </c>
      <c r="I5894" s="887">
        <v>-1.08</v>
      </c>
      <c r="J5894" s="771">
        <f t="shared" si="322"/>
        <v>13.81</v>
      </c>
      <c r="K5894" s="887">
        <v>12.73</v>
      </c>
      <c r="L5894" s="772">
        <f t="shared" si="323"/>
        <v>12.34</v>
      </c>
    </row>
    <row r="5895" spans="2:12" ht="15.75" x14ac:dyDescent="0.25">
      <c r="B5895" s="893" t="s">
        <v>321</v>
      </c>
      <c r="C5895" s="892" t="s">
        <v>107</v>
      </c>
      <c r="D5895" s="891">
        <v>39844</v>
      </c>
      <c r="E5895" s="890">
        <v>28.53</v>
      </c>
      <c r="F5895" s="889"/>
      <c r="G5895" s="888">
        <v>20</v>
      </c>
      <c r="H5895" s="887">
        <f t="shared" si="321"/>
        <v>12</v>
      </c>
      <c r="I5895" s="887">
        <v>-1.44</v>
      </c>
      <c r="J5895" s="771">
        <f t="shared" si="322"/>
        <v>17.73</v>
      </c>
      <c r="K5895" s="887">
        <v>16.29</v>
      </c>
      <c r="L5895" s="772">
        <f t="shared" si="323"/>
        <v>12.240000000000002</v>
      </c>
    </row>
    <row r="5896" spans="2:12" ht="15.75" x14ac:dyDescent="0.25">
      <c r="B5896" s="893" t="s">
        <v>321</v>
      </c>
      <c r="C5896" s="892" t="s">
        <v>107</v>
      </c>
      <c r="D5896" s="891">
        <v>39844</v>
      </c>
      <c r="E5896" s="890">
        <v>381.01</v>
      </c>
      <c r="F5896" s="889"/>
      <c r="G5896" s="888">
        <v>20</v>
      </c>
      <c r="H5896" s="887">
        <f t="shared" ref="H5896:H5959" si="324">IF(E5896&lt;&gt;"",IF((TestEOY-D5896)/365&gt;G5896,G5896,ROUNDUP(((TestEOY-D5896)/365),0)),"")</f>
        <v>12</v>
      </c>
      <c r="I5896" s="887">
        <v>-18.48</v>
      </c>
      <c r="J5896" s="771">
        <f t="shared" ref="J5896:J5959" si="325">K5896-I5896</f>
        <v>235.42999999999998</v>
      </c>
      <c r="K5896" s="887">
        <v>216.95</v>
      </c>
      <c r="L5896" s="772">
        <f t="shared" ref="L5896:L5959" si="326">IFERROR(IF(K5896&gt;E5896,0,(+E5896-K5896))-F5896,"")</f>
        <v>164.06</v>
      </c>
    </row>
    <row r="5897" spans="2:12" ht="15.75" x14ac:dyDescent="0.25">
      <c r="B5897" s="893" t="s">
        <v>321</v>
      </c>
      <c r="C5897" s="892" t="s">
        <v>107</v>
      </c>
      <c r="D5897" s="891">
        <v>39844</v>
      </c>
      <c r="E5897" s="890">
        <v>162.44</v>
      </c>
      <c r="F5897" s="889"/>
      <c r="G5897" s="888">
        <v>20</v>
      </c>
      <c r="H5897" s="887">
        <f t="shared" si="324"/>
        <v>12</v>
      </c>
      <c r="I5897" s="887">
        <v>-7.92</v>
      </c>
      <c r="J5897" s="771">
        <f t="shared" si="325"/>
        <v>100.65</v>
      </c>
      <c r="K5897" s="887">
        <v>92.73</v>
      </c>
      <c r="L5897" s="772">
        <f t="shared" si="326"/>
        <v>69.709999999999994</v>
      </c>
    </row>
    <row r="5898" spans="2:12" ht="15.75" x14ac:dyDescent="0.25">
      <c r="B5898" s="893" t="s">
        <v>321</v>
      </c>
      <c r="C5898" s="892" t="s">
        <v>107</v>
      </c>
      <c r="D5898" s="891">
        <v>39844</v>
      </c>
      <c r="E5898" s="890">
        <v>171.02</v>
      </c>
      <c r="F5898" s="889"/>
      <c r="G5898" s="888">
        <v>20</v>
      </c>
      <c r="H5898" s="887">
        <f t="shared" si="324"/>
        <v>12</v>
      </c>
      <c r="I5898" s="887">
        <v>-7.5600000000000005</v>
      </c>
      <c r="J5898" s="771">
        <f t="shared" si="325"/>
        <v>99.25</v>
      </c>
      <c r="K5898" s="887">
        <v>91.69</v>
      </c>
      <c r="L5898" s="772">
        <f t="shared" si="326"/>
        <v>79.330000000000013</v>
      </c>
    </row>
    <row r="5899" spans="2:12" ht="15.75" x14ac:dyDescent="0.25">
      <c r="B5899" s="893" t="s">
        <v>321</v>
      </c>
      <c r="C5899" s="892" t="s">
        <v>107</v>
      </c>
      <c r="D5899" s="891">
        <v>39844</v>
      </c>
      <c r="E5899" s="890">
        <v>170.06</v>
      </c>
      <c r="F5899" s="889"/>
      <c r="G5899" s="888">
        <v>20</v>
      </c>
      <c r="H5899" s="887">
        <f t="shared" si="324"/>
        <v>12</v>
      </c>
      <c r="I5899" s="887">
        <v>-7.5600000000000005</v>
      </c>
      <c r="J5899" s="771">
        <f t="shared" si="325"/>
        <v>98.740000000000009</v>
      </c>
      <c r="K5899" s="887">
        <v>91.18</v>
      </c>
      <c r="L5899" s="772">
        <f t="shared" si="326"/>
        <v>78.88</v>
      </c>
    </row>
    <row r="5900" spans="2:12" ht="15.75" x14ac:dyDescent="0.25">
      <c r="B5900" s="893" t="s">
        <v>321</v>
      </c>
      <c r="C5900" s="892" t="s">
        <v>107</v>
      </c>
      <c r="D5900" s="891">
        <v>39844</v>
      </c>
      <c r="E5900" s="890">
        <v>415.89</v>
      </c>
      <c r="F5900" s="889"/>
      <c r="G5900" s="888">
        <v>20</v>
      </c>
      <c r="H5900" s="887">
        <f t="shared" si="324"/>
        <v>12</v>
      </c>
      <c r="I5900" s="887">
        <v>-20.16</v>
      </c>
      <c r="J5900" s="771">
        <f t="shared" si="325"/>
        <v>256.90000000000003</v>
      </c>
      <c r="K5900" s="887">
        <v>236.74</v>
      </c>
      <c r="L5900" s="772">
        <f t="shared" si="326"/>
        <v>179.14999999999998</v>
      </c>
    </row>
    <row r="5901" spans="2:12" ht="15.75" x14ac:dyDescent="0.25">
      <c r="B5901" s="893" t="s">
        <v>321</v>
      </c>
      <c r="C5901" s="892" t="s">
        <v>107</v>
      </c>
      <c r="D5901" s="891">
        <v>39844</v>
      </c>
      <c r="E5901" s="890">
        <v>1512.28</v>
      </c>
      <c r="F5901" s="889"/>
      <c r="G5901" s="888">
        <v>20</v>
      </c>
      <c r="H5901" s="887">
        <f t="shared" si="324"/>
        <v>12</v>
      </c>
      <c r="I5901" s="887">
        <v>-66.84</v>
      </c>
      <c r="J5901" s="771">
        <f t="shared" si="325"/>
        <v>876.96</v>
      </c>
      <c r="K5901" s="887">
        <v>810.12</v>
      </c>
      <c r="L5901" s="772">
        <f t="shared" si="326"/>
        <v>702.16</v>
      </c>
    </row>
    <row r="5902" spans="2:12" ht="15.75" x14ac:dyDescent="0.25">
      <c r="B5902" s="893" t="s">
        <v>321</v>
      </c>
      <c r="C5902" s="892" t="s">
        <v>107</v>
      </c>
      <c r="D5902" s="891">
        <v>39844</v>
      </c>
      <c r="E5902" s="890">
        <v>508.59</v>
      </c>
      <c r="F5902" s="889"/>
      <c r="G5902" s="888">
        <v>20</v>
      </c>
      <c r="H5902" s="887">
        <f t="shared" si="324"/>
        <v>12</v>
      </c>
      <c r="I5902" s="887">
        <v>-22.44</v>
      </c>
      <c r="J5902" s="771">
        <f t="shared" si="325"/>
        <v>294.77999999999997</v>
      </c>
      <c r="K5902" s="887">
        <v>272.33999999999997</v>
      </c>
      <c r="L5902" s="772">
        <f t="shared" si="326"/>
        <v>236.25</v>
      </c>
    </row>
    <row r="5903" spans="2:12" ht="15.75" x14ac:dyDescent="0.25">
      <c r="B5903" s="893" t="s">
        <v>321</v>
      </c>
      <c r="C5903" s="892" t="s">
        <v>107</v>
      </c>
      <c r="D5903" s="891">
        <v>39844</v>
      </c>
      <c r="E5903" s="890">
        <v>490.37</v>
      </c>
      <c r="F5903" s="889"/>
      <c r="G5903" s="888">
        <v>20</v>
      </c>
      <c r="H5903" s="887">
        <f t="shared" si="324"/>
        <v>12</v>
      </c>
      <c r="I5903" s="887">
        <v>-21.72</v>
      </c>
      <c r="J5903" s="771">
        <f t="shared" si="325"/>
        <v>284.36</v>
      </c>
      <c r="K5903" s="887">
        <v>262.64</v>
      </c>
      <c r="L5903" s="772">
        <f t="shared" si="326"/>
        <v>227.73000000000002</v>
      </c>
    </row>
    <row r="5904" spans="2:12" ht="15.75" x14ac:dyDescent="0.25">
      <c r="B5904" s="893" t="s">
        <v>321</v>
      </c>
      <c r="C5904" s="892" t="s">
        <v>107</v>
      </c>
      <c r="D5904" s="891">
        <v>39844</v>
      </c>
      <c r="E5904" s="890">
        <v>342.04</v>
      </c>
      <c r="F5904" s="889"/>
      <c r="G5904" s="888">
        <v>20</v>
      </c>
      <c r="H5904" s="887">
        <f t="shared" si="324"/>
        <v>12</v>
      </c>
      <c r="I5904" s="887">
        <v>-15.120000000000001</v>
      </c>
      <c r="J5904" s="771">
        <f t="shared" si="325"/>
        <v>198.51</v>
      </c>
      <c r="K5904" s="887">
        <v>183.39</v>
      </c>
      <c r="L5904" s="772">
        <f t="shared" si="326"/>
        <v>158.65000000000003</v>
      </c>
    </row>
    <row r="5905" spans="2:12" ht="15.75" x14ac:dyDescent="0.25">
      <c r="B5905" s="893" t="s">
        <v>321</v>
      </c>
      <c r="C5905" s="892" t="s">
        <v>107</v>
      </c>
      <c r="D5905" s="891">
        <v>39844</v>
      </c>
      <c r="E5905" s="890">
        <v>1559.12</v>
      </c>
      <c r="F5905" s="889"/>
      <c r="G5905" s="888">
        <v>20</v>
      </c>
      <c r="H5905" s="887">
        <f t="shared" si="324"/>
        <v>12</v>
      </c>
      <c r="I5905" s="887">
        <v>-75.72</v>
      </c>
      <c r="J5905" s="771">
        <f t="shared" si="325"/>
        <v>963.88</v>
      </c>
      <c r="K5905" s="887">
        <v>888.16</v>
      </c>
      <c r="L5905" s="772">
        <f t="shared" si="326"/>
        <v>670.95999999999992</v>
      </c>
    </row>
    <row r="5906" spans="2:12" ht="15.75" x14ac:dyDescent="0.25">
      <c r="B5906" s="893" t="s">
        <v>321</v>
      </c>
      <c r="C5906" s="892" t="s">
        <v>107</v>
      </c>
      <c r="D5906" s="891">
        <v>39844</v>
      </c>
      <c r="E5906" s="890">
        <v>171.02</v>
      </c>
      <c r="F5906" s="889"/>
      <c r="G5906" s="888">
        <v>20</v>
      </c>
      <c r="H5906" s="887">
        <f t="shared" si="324"/>
        <v>12</v>
      </c>
      <c r="I5906" s="887">
        <v>-8.2800000000000011</v>
      </c>
      <c r="J5906" s="771">
        <f t="shared" si="325"/>
        <v>105.55</v>
      </c>
      <c r="K5906" s="887">
        <v>97.27</v>
      </c>
      <c r="L5906" s="772">
        <f t="shared" si="326"/>
        <v>73.750000000000014</v>
      </c>
    </row>
    <row r="5907" spans="2:12" ht="15.75" x14ac:dyDescent="0.25">
      <c r="B5907" s="893" t="s">
        <v>321</v>
      </c>
      <c r="C5907" s="892" t="s">
        <v>107</v>
      </c>
      <c r="D5907" s="891">
        <v>39844</v>
      </c>
      <c r="E5907" s="890">
        <v>171.3</v>
      </c>
      <c r="F5907" s="889"/>
      <c r="G5907" s="888">
        <v>20</v>
      </c>
      <c r="H5907" s="887">
        <f t="shared" si="324"/>
        <v>12</v>
      </c>
      <c r="I5907" s="887">
        <v>-8.4</v>
      </c>
      <c r="J5907" s="771">
        <f t="shared" si="325"/>
        <v>105.76</v>
      </c>
      <c r="K5907" s="887">
        <v>97.36</v>
      </c>
      <c r="L5907" s="772">
        <f t="shared" si="326"/>
        <v>73.940000000000012</v>
      </c>
    </row>
    <row r="5908" spans="2:12" ht="15.75" x14ac:dyDescent="0.25">
      <c r="B5908" s="893" t="s">
        <v>321</v>
      </c>
      <c r="C5908" s="892" t="s">
        <v>107</v>
      </c>
      <c r="D5908" s="891">
        <v>39844</v>
      </c>
      <c r="E5908" s="890">
        <v>206.72</v>
      </c>
      <c r="F5908" s="889"/>
      <c r="G5908" s="888">
        <v>20</v>
      </c>
      <c r="H5908" s="887">
        <f t="shared" si="324"/>
        <v>12</v>
      </c>
      <c r="I5908" s="887">
        <v>-9.120000000000001</v>
      </c>
      <c r="J5908" s="771">
        <f t="shared" si="325"/>
        <v>119.81</v>
      </c>
      <c r="K5908" s="887">
        <v>110.69</v>
      </c>
      <c r="L5908" s="772">
        <f t="shared" si="326"/>
        <v>96.03</v>
      </c>
    </row>
    <row r="5909" spans="2:12" ht="15.75" x14ac:dyDescent="0.25">
      <c r="B5909" s="893" t="s">
        <v>321</v>
      </c>
      <c r="C5909" s="892" t="s">
        <v>107</v>
      </c>
      <c r="D5909" s="891">
        <v>39844</v>
      </c>
      <c r="E5909" s="890">
        <v>342.04</v>
      </c>
      <c r="F5909" s="889"/>
      <c r="G5909" s="888">
        <v>20</v>
      </c>
      <c r="H5909" s="887">
        <f t="shared" si="324"/>
        <v>12</v>
      </c>
      <c r="I5909" s="887">
        <v>-15.120000000000001</v>
      </c>
      <c r="J5909" s="771">
        <f t="shared" si="325"/>
        <v>198.51</v>
      </c>
      <c r="K5909" s="887">
        <v>183.39</v>
      </c>
      <c r="L5909" s="772">
        <f t="shared" si="326"/>
        <v>158.65000000000003</v>
      </c>
    </row>
    <row r="5910" spans="2:12" ht="15.75" x14ac:dyDescent="0.25">
      <c r="B5910" s="893" t="s">
        <v>321</v>
      </c>
      <c r="C5910" s="892" t="s">
        <v>107</v>
      </c>
      <c r="D5910" s="891">
        <v>39844</v>
      </c>
      <c r="E5910" s="890">
        <v>841.75</v>
      </c>
      <c r="F5910" s="889"/>
      <c r="G5910" s="888">
        <v>20</v>
      </c>
      <c r="H5910" s="887">
        <f t="shared" si="324"/>
        <v>12</v>
      </c>
      <c r="I5910" s="887">
        <v>-37.200000000000003</v>
      </c>
      <c r="J5910" s="771">
        <f t="shared" si="325"/>
        <v>488.38</v>
      </c>
      <c r="K5910" s="887">
        <v>451.18</v>
      </c>
      <c r="L5910" s="772">
        <f t="shared" si="326"/>
        <v>390.57</v>
      </c>
    </row>
    <row r="5911" spans="2:12" ht="15.75" x14ac:dyDescent="0.25">
      <c r="B5911" s="893" t="s">
        <v>321</v>
      </c>
      <c r="C5911" s="892" t="s">
        <v>107</v>
      </c>
      <c r="D5911" s="891">
        <v>39844</v>
      </c>
      <c r="E5911" s="890">
        <v>322.22000000000003</v>
      </c>
      <c r="F5911" s="889"/>
      <c r="G5911" s="888">
        <v>20</v>
      </c>
      <c r="H5911" s="887">
        <f t="shared" si="324"/>
        <v>12</v>
      </c>
      <c r="I5911" s="887">
        <v>-15.72</v>
      </c>
      <c r="J5911" s="771">
        <f t="shared" si="325"/>
        <v>199.08</v>
      </c>
      <c r="K5911" s="887">
        <v>183.36</v>
      </c>
      <c r="L5911" s="772">
        <f t="shared" si="326"/>
        <v>138.86000000000001</v>
      </c>
    </row>
    <row r="5912" spans="2:12" ht="15.75" x14ac:dyDescent="0.25">
      <c r="B5912" s="893" t="s">
        <v>321</v>
      </c>
      <c r="C5912" s="892" t="s">
        <v>107</v>
      </c>
      <c r="D5912" s="891">
        <v>39844</v>
      </c>
      <c r="E5912" s="890">
        <v>1664.08</v>
      </c>
      <c r="F5912" s="889"/>
      <c r="G5912" s="888">
        <v>20</v>
      </c>
      <c r="H5912" s="887">
        <f t="shared" si="324"/>
        <v>12</v>
      </c>
      <c r="I5912" s="887">
        <v>-80.760000000000005</v>
      </c>
      <c r="J5912" s="771">
        <f t="shared" si="325"/>
        <v>1028.6500000000001</v>
      </c>
      <c r="K5912" s="887">
        <v>947.89</v>
      </c>
      <c r="L5912" s="772">
        <f t="shared" si="326"/>
        <v>716.18999999999994</v>
      </c>
    </row>
    <row r="5913" spans="2:12" ht="15.75" x14ac:dyDescent="0.25">
      <c r="B5913" s="893" t="s">
        <v>321</v>
      </c>
      <c r="C5913" s="892" t="s">
        <v>107</v>
      </c>
      <c r="D5913" s="891">
        <v>40209</v>
      </c>
      <c r="E5913" s="890">
        <v>5.49</v>
      </c>
      <c r="F5913" s="889"/>
      <c r="G5913" s="888">
        <v>20</v>
      </c>
      <c r="H5913" s="887">
        <f t="shared" si="324"/>
        <v>11</v>
      </c>
      <c r="I5913" s="887">
        <v>-0.24</v>
      </c>
      <c r="J5913" s="771">
        <f t="shared" si="325"/>
        <v>2.8899999999999997</v>
      </c>
      <c r="K5913" s="887">
        <v>2.65</v>
      </c>
      <c r="L5913" s="772">
        <f t="shared" si="326"/>
        <v>2.8400000000000003</v>
      </c>
    </row>
    <row r="5914" spans="2:12" ht="15.75" x14ac:dyDescent="0.25">
      <c r="B5914" s="893" t="s">
        <v>321</v>
      </c>
      <c r="C5914" s="892" t="s">
        <v>107</v>
      </c>
      <c r="D5914" s="891">
        <v>40209</v>
      </c>
      <c r="E5914" s="890">
        <v>675.09</v>
      </c>
      <c r="F5914" s="889"/>
      <c r="G5914" s="888">
        <v>20</v>
      </c>
      <c r="H5914" s="887">
        <f t="shared" si="324"/>
        <v>11</v>
      </c>
      <c r="I5914" s="887">
        <v>-30</v>
      </c>
      <c r="J5914" s="771">
        <f t="shared" si="325"/>
        <v>360.2</v>
      </c>
      <c r="K5914" s="887">
        <v>330.2</v>
      </c>
      <c r="L5914" s="772">
        <f t="shared" si="326"/>
        <v>344.89000000000004</v>
      </c>
    </row>
    <row r="5915" spans="2:12" ht="15.75" x14ac:dyDescent="0.25">
      <c r="B5915" s="893" t="s">
        <v>321</v>
      </c>
      <c r="C5915" s="892" t="s">
        <v>107</v>
      </c>
      <c r="D5915" s="891">
        <v>40359</v>
      </c>
      <c r="E5915" s="890">
        <v>336.57</v>
      </c>
      <c r="F5915" s="889"/>
      <c r="G5915" s="888">
        <v>20</v>
      </c>
      <c r="H5915" s="887">
        <f t="shared" si="324"/>
        <v>11</v>
      </c>
      <c r="I5915" s="887">
        <v>-15</v>
      </c>
      <c r="J5915" s="771">
        <f t="shared" si="325"/>
        <v>173.64</v>
      </c>
      <c r="K5915" s="887">
        <v>158.63999999999999</v>
      </c>
      <c r="L5915" s="772">
        <f t="shared" si="326"/>
        <v>177.93</v>
      </c>
    </row>
    <row r="5916" spans="2:12" ht="15.75" x14ac:dyDescent="0.25">
      <c r="B5916" s="893" t="s">
        <v>321</v>
      </c>
      <c r="C5916" s="892" t="s">
        <v>107</v>
      </c>
      <c r="D5916" s="891">
        <v>40359</v>
      </c>
      <c r="E5916" s="890">
        <v>130.82</v>
      </c>
      <c r="F5916" s="889"/>
      <c r="G5916" s="888">
        <v>20</v>
      </c>
      <c r="H5916" s="887">
        <f t="shared" si="324"/>
        <v>11</v>
      </c>
      <c r="I5916" s="887">
        <v>-5.88</v>
      </c>
      <c r="J5916" s="771">
        <f t="shared" si="325"/>
        <v>67.849999999999994</v>
      </c>
      <c r="K5916" s="887">
        <v>61.97</v>
      </c>
      <c r="L5916" s="772">
        <f t="shared" si="326"/>
        <v>68.849999999999994</v>
      </c>
    </row>
    <row r="5917" spans="2:12" ht="15.75" x14ac:dyDescent="0.25">
      <c r="B5917" s="893" t="s">
        <v>321</v>
      </c>
      <c r="C5917" s="892" t="s">
        <v>107</v>
      </c>
      <c r="D5917" s="891">
        <v>40359</v>
      </c>
      <c r="E5917" s="890">
        <v>177</v>
      </c>
      <c r="F5917" s="889"/>
      <c r="G5917" s="888">
        <v>20</v>
      </c>
      <c r="H5917" s="887">
        <f t="shared" si="324"/>
        <v>11</v>
      </c>
      <c r="I5917" s="887">
        <v>-7.92</v>
      </c>
      <c r="J5917" s="771">
        <f t="shared" si="325"/>
        <v>91.59</v>
      </c>
      <c r="K5917" s="887">
        <v>83.67</v>
      </c>
      <c r="L5917" s="772">
        <f t="shared" si="326"/>
        <v>93.33</v>
      </c>
    </row>
    <row r="5918" spans="2:12" ht="15.75" x14ac:dyDescent="0.25">
      <c r="B5918" s="893" t="s">
        <v>321</v>
      </c>
      <c r="C5918" s="892" t="s">
        <v>107</v>
      </c>
      <c r="D5918" s="891">
        <v>40359</v>
      </c>
      <c r="E5918" s="890">
        <v>142.34</v>
      </c>
      <c r="F5918" s="889"/>
      <c r="G5918" s="888">
        <v>20</v>
      </c>
      <c r="H5918" s="887">
        <f t="shared" si="324"/>
        <v>11</v>
      </c>
      <c r="I5918" s="887">
        <v>-6.36</v>
      </c>
      <c r="J5918" s="771">
        <f t="shared" si="325"/>
        <v>73.599999999999994</v>
      </c>
      <c r="K5918" s="887">
        <v>67.239999999999995</v>
      </c>
      <c r="L5918" s="772">
        <f t="shared" si="326"/>
        <v>75.100000000000009</v>
      </c>
    </row>
    <row r="5919" spans="2:12" ht="15.75" x14ac:dyDescent="0.25">
      <c r="B5919" s="893" t="s">
        <v>321</v>
      </c>
      <c r="C5919" s="892" t="s">
        <v>107</v>
      </c>
      <c r="D5919" s="891">
        <v>40359</v>
      </c>
      <c r="E5919" s="890">
        <v>29.13</v>
      </c>
      <c r="F5919" s="889"/>
      <c r="G5919" s="888">
        <v>20</v>
      </c>
      <c r="H5919" s="887">
        <f t="shared" si="324"/>
        <v>11</v>
      </c>
      <c r="I5919" s="887">
        <v>-1.32</v>
      </c>
      <c r="J5919" s="771">
        <f t="shared" si="325"/>
        <v>15.21</v>
      </c>
      <c r="K5919" s="887">
        <v>13.89</v>
      </c>
      <c r="L5919" s="772">
        <f t="shared" si="326"/>
        <v>15.239999999999998</v>
      </c>
    </row>
    <row r="5920" spans="2:12" ht="15.75" x14ac:dyDescent="0.25">
      <c r="B5920" s="893" t="s">
        <v>321</v>
      </c>
      <c r="C5920" s="892" t="s">
        <v>107</v>
      </c>
      <c r="D5920" s="891">
        <v>40359</v>
      </c>
      <c r="E5920" s="890">
        <v>436.06</v>
      </c>
      <c r="F5920" s="889"/>
      <c r="G5920" s="888">
        <v>20</v>
      </c>
      <c r="H5920" s="887">
        <f t="shared" si="324"/>
        <v>11</v>
      </c>
      <c r="I5920" s="887">
        <v>-19.440000000000001</v>
      </c>
      <c r="J5920" s="771">
        <f t="shared" si="325"/>
        <v>225.03</v>
      </c>
      <c r="K5920" s="887">
        <v>205.59</v>
      </c>
      <c r="L5920" s="772">
        <f t="shared" si="326"/>
        <v>230.47</v>
      </c>
    </row>
    <row r="5921" spans="2:12" ht="15.75" x14ac:dyDescent="0.25">
      <c r="B5921" s="893" t="s">
        <v>321</v>
      </c>
      <c r="C5921" s="892" t="s">
        <v>107</v>
      </c>
      <c r="D5921" s="891">
        <v>40359</v>
      </c>
      <c r="E5921" s="890">
        <v>1201.1500000000001</v>
      </c>
      <c r="F5921" s="889"/>
      <c r="G5921" s="888">
        <v>20</v>
      </c>
      <c r="H5921" s="887">
        <f t="shared" si="324"/>
        <v>11</v>
      </c>
      <c r="I5921" s="887">
        <v>-53.64</v>
      </c>
      <c r="J5921" s="771">
        <f t="shared" si="325"/>
        <v>620.72</v>
      </c>
      <c r="K5921" s="887">
        <v>567.08000000000004</v>
      </c>
      <c r="L5921" s="772">
        <f t="shared" si="326"/>
        <v>634.07000000000005</v>
      </c>
    </row>
    <row r="5922" spans="2:12" ht="15.75" x14ac:dyDescent="0.25">
      <c r="B5922" s="893" t="s">
        <v>321</v>
      </c>
      <c r="C5922" s="892" t="s">
        <v>107</v>
      </c>
      <c r="D5922" s="891">
        <v>40359</v>
      </c>
      <c r="E5922" s="890">
        <v>591.11</v>
      </c>
      <c r="F5922" s="889"/>
      <c r="G5922" s="888">
        <v>20</v>
      </c>
      <c r="H5922" s="887">
        <f t="shared" si="324"/>
        <v>11</v>
      </c>
      <c r="I5922" s="887">
        <v>-26.400000000000002</v>
      </c>
      <c r="J5922" s="771">
        <f t="shared" si="325"/>
        <v>305.46999999999997</v>
      </c>
      <c r="K5922" s="887">
        <v>279.07</v>
      </c>
      <c r="L5922" s="772">
        <f t="shared" si="326"/>
        <v>312.04000000000002</v>
      </c>
    </row>
    <row r="5923" spans="2:12" ht="15.75" x14ac:dyDescent="0.25">
      <c r="B5923" s="893" t="s">
        <v>321</v>
      </c>
      <c r="C5923" s="892" t="s">
        <v>107</v>
      </c>
      <c r="D5923" s="891">
        <v>40359</v>
      </c>
      <c r="E5923" s="890">
        <v>795.51</v>
      </c>
      <c r="F5923" s="889"/>
      <c r="G5923" s="888">
        <v>20</v>
      </c>
      <c r="H5923" s="887">
        <f t="shared" si="324"/>
        <v>11</v>
      </c>
      <c r="I5923" s="887">
        <v>-35.519999999999996</v>
      </c>
      <c r="J5923" s="771">
        <f t="shared" si="325"/>
        <v>411.03</v>
      </c>
      <c r="K5923" s="887">
        <v>375.51</v>
      </c>
      <c r="L5923" s="772">
        <f t="shared" si="326"/>
        <v>420</v>
      </c>
    </row>
    <row r="5924" spans="2:12" ht="15.75" x14ac:dyDescent="0.25">
      <c r="B5924" s="893" t="s">
        <v>321</v>
      </c>
      <c r="C5924" s="892" t="s">
        <v>107</v>
      </c>
      <c r="D5924" s="891">
        <v>40359</v>
      </c>
      <c r="E5924" s="890">
        <v>1437.88</v>
      </c>
      <c r="F5924" s="889"/>
      <c r="G5924" s="888">
        <v>20</v>
      </c>
      <c r="H5924" s="887">
        <f t="shared" si="324"/>
        <v>11</v>
      </c>
      <c r="I5924" s="887">
        <v>-64.2</v>
      </c>
      <c r="J5924" s="771">
        <f t="shared" si="325"/>
        <v>742.93000000000006</v>
      </c>
      <c r="K5924" s="887">
        <v>678.73</v>
      </c>
      <c r="L5924" s="772">
        <f t="shared" si="326"/>
        <v>759.15000000000009</v>
      </c>
    </row>
    <row r="5925" spans="2:12" ht="15.75" x14ac:dyDescent="0.25">
      <c r="B5925" s="893" t="s">
        <v>321</v>
      </c>
      <c r="C5925" s="892" t="s">
        <v>107</v>
      </c>
      <c r="D5925" s="891">
        <v>40359</v>
      </c>
      <c r="E5925" s="890">
        <v>38.06</v>
      </c>
      <c r="F5925" s="889"/>
      <c r="G5925" s="888">
        <v>20</v>
      </c>
      <c r="H5925" s="887">
        <f t="shared" si="324"/>
        <v>11</v>
      </c>
      <c r="I5925" s="887">
        <v>-1.6800000000000002</v>
      </c>
      <c r="J5925" s="771">
        <f t="shared" si="325"/>
        <v>19.5</v>
      </c>
      <c r="K5925" s="887">
        <v>17.82</v>
      </c>
      <c r="L5925" s="772">
        <f t="shared" si="326"/>
        <v>20.240000000000002</v>
      </c>
    </row>
    <row r="5926" spans="2:12" ht="15.75" x14ac:dyDescent="0.25">
      <c r="B5926" s="893" t="s">
        <v>321</v>
      </c>
      <c r="C5926" s="892" t="s">
        <v>107</v>
      </c>
      <c r="D5926" s="891">
        <v>40359</v>
      </c>
      <c r="E5926" s="890">
        <v>5227.2700000000004</v>
      </c>
      <c r="F5926" s="889"/>
      <c r="G5926" s="888">
        <v>20</v>
      </c>
      <c r="H5926" s="887">
        <f t="shared" si="324"/>
        <v>11</v>
      </c>
      <c r="I5926" s="887">
        <v>-233.39999999999998</v>
      </c>
      <c r="J5926" s="771">
        <f t="shared" si="325"/>
        <v>2700.9100000000003</v>
      </c>
      <c r="K5926" s="887">
        <v>2467.5100000000002</v>
      </c>
      <c r="L5926" s="772">
        <f t="shared" si="326"/>
        <v>2759.76</v>
      </c>
    </row>
    <row r="5927" spans="2:12" ht="15.75" x14ac:dyDescent="0.25">
      <c r="B5927" s="893" t="s">
        <v>321</v>
      </c>
      <c r="C5927" s="892" t="s">
        <v>107</v>
      </c>
      <c r="D5927" s="891">
        <v>40359</v>
      </c>
      <c r="E5927" s="890">
        <v>362.62</v>
      </c>
      <c r="F5927" s="889"/>
      <c r="G5927" s="888">
        <v>20</v>
      </c>
      <c r="H5927" s="887">
        <f t="shared" si="324"/>
        <v>11</v>
      </c>
      <c r="I5927" s="887">
        <v>-16.200000000000003</v>
      </c>
      <c r="J5927" s="771">
        <f t="shared" si="325"/>
        <v>187.43</v>
      </c>
      <c r="K5927" s="887">
        <v>171.23</v>
      </c>
      <c r="L5927" s="772">
        <f t="shared" si="326"/>
        <v>191.39000000000001</v>
      </c>
    </row>
    <row r="5928" spans="2:12" ht="15.75" x14ac:dyDescent="0.25">
      <c r="B5928" s="893" t="s">
        <v>321</v>
      </c>
      <c r="C5928" s="892" t="s">
        <v>107</v>
      </c>
      <c r="D5928" s="891">
        <v>40359</v>
      </c>
      <c r="E5928" s="890">
        <v>1921.96</v>
      </c>
      <c r="F5928" s="889"/>
      <c r="G5928" s="888">
        <v>20</v>
      </c>
      <c r="H5928" s="887">
        <f t="shared" si="324"/>
        <v>11</v>
      </c>
      <c r="I5928" s="887">
        <v>-85.800000000000011</v>
      </c>
      <c r="J5928" s="771">
        <f t="shared" si="325"/>
        <v>992.95</v>
      </c>
      <c r="K5928" s="887">
        <v>907.15</v>
      </c>
      <c r="L5928" s="772">
        <f t="shared" si="326"/>
        <v>1014.8100000000001</v>
      </c>
    </row>
    <row r="5929" spans="2:12" ht="15.75" x14ac:dyDescent="0.25">
      <c r="B5929" s="893" t="s">
        <v>321</v>
      </c>
      <c r="C5929" s="892" t="s">
        <v>107</v>
      </c>
      <c r="D5929" s="891">
        <v>40359</v>
      </c>
      <c r="E5929" s="890">
        <v>355.94</v>
      </c>
      <c r="F5929" s="889"/>
      <c r="G5929" s="888">
        <v>20</v>
      </c>
      <c r="H5929" s="887">
        <f t="shared" si="324"/>
        <v>11</v>
      </c>
      <c r="I5929" s="887">
        <v>-15.96</v>
      </c>
      <c r="J5929" s="771">
        <f t="shared" si="325"/>
        <v>183.94</v>
      </c>
      <c r="K5929" s="887">
        <v>167.98</v>
      </c>
      <c r="L5929" s="772">
        <f t="shared" si="326"/>
        <v>187.96</v>
      </c>
    </row>
    <row r="5930" spans="2:12" ht="15.75" x14ac:dyDescent="0.25">
      <c r="B5930" s="893" t="s">
        <v>321</v>
      </c>
      <c r="C5930" s="892" t="s">
        <v>107</v>
      </c>
      <c r="D5930" s="891">
        <v>40359</v>
      </c>
      <c r="E5930" s="890">
        <v>1738.82</v>
      </c>
      <c r="F5930" s="889"/>
      <c r="G5930" s="888">
        <v>20</v>
      </c>
      <c r="H5930" s="887">
        <f t="shared" si="324"/>
        <v>11</v>
      </c>
      <c r="I5930" s="887">
        <v>-77.64</v>
      </c>
      <c r="J5930" s="771">
        <f t="shared" si="325"/>
        <v>898.48</v>
      </c>
      <c r="K5930" s="887">
        <v>820.84</v>
      </c>
      <c r="L5930" s="772">
        <f t="shared" si="326"/>
        <v>917.9799999999999</v>
      </c>
    </row>
    <row r="5931" spans="2:12" ht="15.75" x14ac:dyDescent="0.25">
      <c r="B5931" s="893" t="s">
        <v>321</v>
      </c>
      <c r="C5931" s="892" t="s">
        <v>107</v>
      </c>
      <c r="D5931" s="891">
        <v>40359</v>
      </c>
      <c r="E5931" s="890">
        <v>1873.31</v>
      </c>
      <c r="F5931" s="889"/>
      <c r="G5931" s="888">
        <v>20</v>
      </c>
      <c r="H5931" s="887">
        <f t="shared" si="324"/>
        <v>11</v>
      </c>
      <c r="I5931" s="887">
        <v>-83.64</v>
      </c>
      <c r="J5931" s="771">
        <f t="shared" si="325"/>
        <v>967.9</v>
      </c>
      <c r="K5931" s="887">
        <v>884.26</v>
      </c>
      <c r="L5931" s="772">
        <f t="shared" si="326"/>
        <v>989.05</v>
      </c>
    </row>
    <row r="5932" spans="2:12" ht="15.75" x14ac:dyDescent="0.25">
      <c r="B5932" s="893" t="s">
        <v>321</v>
      </c>
      <c r="C5932" s="892" t="s">
        <v>107</v>
      </c>
      <c r="D5932" s="891">
        <v>40359</v>
      </c>
      <c r="E5932" s="890">
        <v>249.71</v>
      </c>
      <c r="F5932" s="889"/>
      <c r="G5932" s="888">
        <v>20</v>
      </c>
      <c r="H5932" s="887">
        <f t="shared" si="324"/>
        <v>11</v>
      </c>
      <c r="I5932" s="887">
        <v>-11.16</v>
      </c>
      <c r="J5932" s="771">
        <f t="shared" si="325"/>
        <v>129.12</v>
      </c>
      <c r="K5932" s="887">
        <v>117.96</v>
      </c>
      <c r="L5932" s="772">
        <f t="shared" si="326"/>
        <v>131.75</v>
      </c>
    </row>
    <row r="5933" spans="2:12" ht="15.75" x14ac:dyDescent="0.25">
      <c r="B5933" s="893" t="s">
        <v>321</v>
      </c>
      <c r="C5933" s="892" t="s">
        <v>107</v>
      </c>
      <c r="D5933" s="891">
        <v>40359</v>
      </c>
      <c r="E5933" s="890">
        <v>466.61</v>
      </c>
      <c r="F5933" s="889"/>
      <c r="G5933" s="888">
        <v>20</v>
      </c>
      <c r="H5933" s="887">
        <f t="shared" si="324"/>
        <v>11</v>
      </c>
      <c r="I5933" s="887">
        <v>-20.88</v>
      </c>
      <c r="J5933" s="771">
        <f t="shared" si="325"/>
        <v>241.31</v>
      </c>
      <c r="K5933" s="887">
        <v>220.43</v>
      </c>
      <c r="L5933" s="772">
        <f t="shared" si="326"/>
        <v>246.18</v>
      </c>
    </row>
    <row r="5934" spans="2:12" ht="15.75" x14ac:dyDescent="0.25">
      <c r="B5934" s="893" t="s">
        <v>321</v>
      </c>
      <c r="C5934" s="892" t="s">
        <v>107</v>
      </c>
      <c r="D5934" s="891">
        <v>40359</v>
      </c>
      <c r="E5934" s="890">
        <v>83.14</v>
      </c>
      <c r="F5934" s="889"/>
      <c r="G5934" s="888">
        <v>20</v>
      </c>
      <c r="H5934" s="887">
        <f t="shared" si="324"/>
        <v>11</v>
      </c>
      <c r="I5934" s="887">
        <v>-3.7199999999999998</v>
      </c>
      <c r="J5934" s="771">
        <f t="shared" si="325"/>
        <v>43.03</v>
      </c>
      <c r="K5934" s="887">
        <v>39.31</v>
      </c>
      <c r="L5934" s="772">
        <f t="shared" si="326"/>
        <v>43.83</v>
      </c>
    </row>
    <row r="5935" spans="2:12" ht="15.75" x14ac:dyDescent="0.25">
      <c r="B5935" s="893" t="s">
        <v>321</v>
      </c>
      <c r="C5935" s="892" t="s">
        <v>107</v>
      </c>
      <c r="D5935" s="891">
        <v>40390</v>
      </c>
      <c r="E5935" s="890">
        <v>224.92</v>
      </c>
      <c r="F5935" s="889"/>
      <c r="G5935" s="888">
        <v>20</v>
      </c>
      <c r="H5935" s="887">
        <f t="shared" si="324"/>
        <v>11</v>
      </c>
      <c r="I5935" s="887">
        <v>-9.9600000000000009</v>
      </c>
      <c r="J5935" s="771">
        <f t="shared" si="325"/>
        <v>115.53</v>
      </c>
      <c r="K5935" s="887">
        <v>105.57</v>
      </c>
      <c r="L5935" s="772">
        <f t="shared" si="326"/>
        <v>119.35</v>
      </c>
    </row>
    <row r="5936" spans="2:12" ht="15.75" x14ac:dyDescent="0.25">
      <c r="B5936" s="893" t="s">
        <v>321</v>
      </c>
      <c r="C5936" s="892" t="s">
        <v>107</v>
      </c>
      <c r="D5936" s="891">
        <v>40390</v>
      </c>
      <c r="E5936" s="890">
        <v>154.91</v>
      </c>
      <c r="F5936" s="889"/>
      <c r="G5936" s="888">
        <v>20</v>
      </c>
      <c r="H5936" s="887">
        <f t="shared" si="324"/>
        <v>11</v>
      </c>
      <c r="I5936" s="887">
        <v>-6.8400000000000007</v>
      </c>
      <c r="J5936" s="771">
        <f t="shared" si="325"/>
        <v>79.56</v>
      </c>
      <c r="K5936" s="887">
        <v>72.72</v>
      </c>
      <c r="L5936" s="772">
        <f t="shared" si="326"/>
        <v>82.19</v>
      </c>
    </row>
    <row r="5937" spans="2:12" ht="15.75" x14ac:dyDescent="0.25">
      <c r="B5937" s="893" t="s">
        <v>321</v>
      </c>
      <c r="C5937" s="892" t="s">
        <v>107</v>
      </c>
      <c r="D5937" s="891">
        <v>40390</v>
      </c>
      <c r="E5937" s="890">
        <v>130.58000000000001</v>
      </c>
      <c r="F5937" s="889"/>
      <c r="G5937" s="888">
        <v>20</v>
      </c>
      <c r="H5937" s="887">
        <f t="shared" si="324"/>
        <v>11</v>
      </c>
      <c r="I5937" s="887">
        <v>-5.76</v>
      </c>
      <c r="J5937" s="771">
        <f t="shared" si="325"/>
        <v>67.02</v>
      </c>
      <c r="K5937" s="887">
        <v>61.26</v>
      </c>
      <c r="L5937" s="772">
        <f t="shared" si="326"/>
        <v>69.320000000000022</v>
      </c>
    </row>
    <row r="5938" spans="2:12" ht="15.75" x14ac:dyDescent="0.25">
      <c r="B5938" s="893" t="s">
        <v>321</v>
      </c>
      <c r="C5938" s="892" t="s">
        <v>107</v>
      </c>
      <c r="D5938" s="891">
        <v>40390</v>
      </c>
      <c r="E5938" s="890">
        <v>404.32</v>
      </c>
      <c r="F5938" s="889"/>
      <c r="G5938" s="888">
        <v>20</v>
      </c>
      <c r="H5938" s="887">
        <f t="shared" si="324"/>
        <v>11</v>
      </c>
      <c r="I5938" s="887">
        <v>-18</v>
      </c>
      <c r="J5938" s="771">
        <f t="shared" si="325"/>
        <v>207.31</v>
      </c>
      <c r="K5938" s="887">
        <v>189.31</v>
      </c>
      <c r="L5938" s="772">
        <f t="shared" si="326"/>
        <v>215.01</v>
      </c>
    </row>
    <row r="5939" spans="2:12" ht="15.75" x14ac:dyDescent="0.25">
      <c r="B5939" s="893" t="s">
        <v>321</v>
      </c>
      <c r="C5939" s="892" t="s">
        <v>107</v>
      </c>
      <c r="D5939" s="891">
        <v>40390</v>
      </c>
      <c r="E5939" s="890">
        <v>66.17</v>
      </c>
      <c r="F5939" s="889"/>
      <c r="G5939" s="888">
        <v>20</v>
      </c>
      <c r="H5939" s="887">
        <f t="shared" si="324"/>
        <v>11</v>
      </c>
      <c r="I5939" s="887">
        <v>-2.88</v>
      </c>
      <c r="J5939" s="771">
        <f t="shared" si="325"/>
        <v>34.01</v>
      </c>
      <c r="K5939" s="887">
        <v>31.13</v>
      </c>
      <c r="L5939" s="772">
        <f t="shared" si="326"/>
        <v>35.040000000000006</v>
      </c>
    </row>
    <row r="5940" spans="2:12" ht="15.75" x14ac:dyDescent="0.25">
      <c r="B5940" s="893" t="s">
        <v>321</v>
      </c>
      <c r="C5940" s="892" t="s">
        <v>107</v>
      </c>
      <c r="D5940" s="891">
        <v>40390</v>
      </c>
      <c r="E5940" s="890">
        <v>47.86</v>
      </c>
      <c r="F5940" s="889"/>
      <c r="G5940" s="888">
        <v>20</v>
      </c>
      <c r="H5940" s="887">
        <f t="shared" si="324"/>
        <v>11</v>
      </c>
      <c r="I5940" s="887">
        <v>-2.16</v>
      </c>
      <c r="J5940" s="771">
        <f t="shared" si="325"/>
        <v>24.74</v>
      </c>
      <c r="K5940" s="887">
        <v>22.58</v>
      </c>
      <c r="L5940" s="772">
        <f t="shared" si="326"/>
        <v>25.28</v>
      </c>
    </row>
    <row r="5941" spans="2:12" ht="15.75" x14ac:dyDescent="0.25">
      <c r="B5941" s="893" t="s">
        <v>321</v>
      </c>
      <c r="C5941" s="892" t="s">
        <v>107</v>
      </c>
      <c r="D5941" s="891">
        <v>40390</v>
      </c>
      <c r="E5941" s="890">
        <v>218.81</v>
      </c>
      <c r="F5941" s="889"/>
      <c r="G5941" s="888">
        <v>20</v>
      </c>
      <c r="H5941" s="887">
        <f t="shared" si="324"/>
        <v>11</v>
      </c>
      <c r="I5941" s="887">
        <v>-9.7200000000000006</v>
      </c>
      <c r="J5941" s="771">
        <f t="shared" si="325"/>
        <v>112.11</v>
      </c>
      <c r="K5941" s="887">
        <v>102.39</v>
      </c>
      <c r="L5941" s="772">
        <f t="shared" si="326"/>
        <v>116.42</v>
      </c>
    </row>
    <row r="5942" spans="2:12" ht="15.75" x14ac:dyDescent="0.25">
      <c r="B5942" s="893" t="s">
        <v>321</v>
      </c>
      <c r="C5942" s="892" t="s">
        <v>107</v>
      </c>
      <c r="D5942" s="891">
        <v>40390</v>
      </c>
      <c r="E5942" s="890">
        <v>345.5</v>
      </c>
      <c r="F5942" s="889"/>
      <c r="G5942" s="888">
        <v>20</v>
      </c>
      <c r="H5942" s="887">
        <f t="shared" si="324"/>
        <v>11</v>
      </c>
      <c r="I5942" s="887">
        <v>-15.36</v>
      </c>
      <c r="J5942" s="771">
        <f t="shared" si="325"/>
        <v>177.25</v>
      </c>
      <c r="K5942" s="887">
        <v>161.88999999999999</v>
      </c>
      <c r="L5942" s="772">
        <f t="shared" si="326"/>
        <v>183.61</v>
      </c>
    </row>
    <row r="5943" spans="2:12" ht="15.75" x14ac:dyDescent="0.25">
      <c r="B5943" s="893" t="s">
        <v>321</v>
      </c>
      <c r="C5943" s="892" t="s">
        <v>107</v>
      </c>
      <c r="D5943" s="891">
        <v>40390</v>
      </c>
      <c r="E5943" s="890">
        <v>6.32</v>
      </c>
      <c r="F5943" s="889"/>
      <c r="G5943" s="888">
        <v>20</v>
      </c>
      <c r="H5943" s="887">
        <f t="shared" si="324"/>
        <v>11</v>
      </c>
      <c r="I5943" s="887">
        <v>-0.24</v>
      </c>
      <c r="J5943" s="771">
        <f t="shared" si="325"/>
        <v>3.0300000000000002</v>
      </c>
      <c r="K5943" s="887">
        <v>2.79</v>
      </c>
      <c r="L5943" s="772">
        <f t="shared" si="326"/>
        <v>3.5300000000000002</v>
      </c>
    </row>
    <row r="5944" spans="2:12" ht="15.75" x14ac:dyDescent="0.25">
      <c r="B5944" s="893" t="s">
        <v>321</v>
      </c>
      <c r="C5944" s="892" t="s">
        <v>107</v>
      </c>
      <c r="D5944" s="891">
        <v>40421</v>
      </c>
      <c r="E5944" s="890">
        <v>199.83</v>
      </c>
      <c r="F5944" s="889"/>
      <c r="G5944" s="888">
        <v>20</v>
      </c>
      <c r="H5944" s="887">
        <f t="shared" si="324"/>
        <v>11</v>
      </c>
      <c r="I5944" s="887">
        <v>-9</v>
      </c>
      <c r="J5944" s="771">
        <f t="shared" si="325"/>
        <v>101.69</v>
      </c>
      <c r="K5944" s="887">
        <v>92.69</v>
      </c>
      <c r="L5944" s="772">
        <f t="shared" si="326"/>
        <v>107.14000000000001</v>
      </c>
    </row>
    <row r="5945" spans="2:12" ht="15.75" x14ac:dyDescent="0.25">
      <c r="B5945" s="893" t="s">
        <v>321</v>
      </c>
      <c r="C5945" s="892" t="s">
        <v>107</v>
      </c>
      <c r="D5945" s="891">
        <v>40421</v>
      </c>
      <c r="E5945" s="890">
        <v>176.77</v>
      </c>
      <c r="F5945" s="889"/>
      <c r="G5945" s="888">
        <v>20</v>
      </c>
      <c r="H5945" s="887">
        <f t="shared" si="324"/>
        <v>11</v>
      </c>
      <c r="I5945" s="887">
        <v>-7.92</v>
      </c>
      <c r="J5945" s="771">
        <f t="shared" si="325"/>
        <v>90.24</v>
      </c>
      <c r="K5945" s="887">
        <v>82.32</v>
      </c>
      <c r="L5945" s="772">
        <f t="shared" si="326"/>
        <v>94.450000000000017</v>
      </c>
    </row>
    <row r="5946" spans="2:12" ht="15.75" x14ac:dyDescent="0.25">
      <c r="B5946" s="893" t="s">
        <v>321</v>
      </c>
      <c r="C5946" s="892" t="s">
        <v>107</v>
      </c>
      <c r="D5946" s="891">
        <v>40421</v>
      </c>
      <c r="E5946" s="890">
        <v>1671</v>
      </c>
      <c r="F5946" s="889"/>
      <c r="G5946" s="888">
        <v>20</v>
      </c>
      <c r="H5946" s="887">
        <f t="shared" si="324"/>
        <v>11</v>
      </c>
      <c r="I5946" s="887">
        <v>-74.64</v>
      </c>
      <c r="J5946" s="771">
        <f t="shared" si="325"/>
        <v>851.06999999999994</v>
      </c>
      <c r="K5946" s="887">
        <v>776.43</v>
      </c>
      <c r="L5946" s="772">
        <f t="shared" si="326"/>
        <v>894.57</v>
      </c>
    </row>
    <row r="5947" spans="2:12" ht="15.75" x14ac:dyDescent="0.25">
      <c r="B5947" s="893" t="s">
        <v>321</v>
      </c>
      <c r="C5947" s="892" t="s">
        <v>107</v>
      </c>
      <c r="D5947" s="891">
        <v>40421</v>
      </c>
      <c r="E5947" s="890">
        <v>295.81</v>
      </c>
      <c r="F5947" s="889"/>
      <c r="G5947" s="888">
        <v>20</v>
      </c>
      <c r="H5947" s="887">
        <f t="shared" si="324"/>
        <v>11</v>
      </c>
      <c r="I5947" s="887">
        <v>-13.200000000000001</v>
      </c>
      <c r="J5947" s="771">
        <f t="shared" si="325"/>
        <v>150.54</v>
      </c>
      <c r="K5947" s="887">
        <v>137.34</v>
      </c>
      <c r="L5947" s="772">
        <f t="shared" si="326"/>
        <v>158.47</v>
      </c>
    </row>
    <row r="5948" spans="2:12" ht="15.75" x14ac:dyDescent="0.25">
      <c r="B5948" s="893" t="s">
        <v>321</v>
      </c>
      <c r="C5948" s="892" t="s">
        <v>107</v>
      </c>
      <c r="D5948" s="891">
        <v>40421</v>
      </c>
      <c r="E5948" s="890">
        <v>217.45</v>
      </c>
      <c r="F5948" s="889"/>
      <c r="G5948" s="888">
        <v>20</v>
      </c>
      <c r="H5948" s="887">
        <f t="shared" si="324"/>
        <v>11</v>
      </c>
      <c r="I5948" s="887">
        <v>-9.7200000000000006</v>
      </c>
      <c r="J5948" s="771">
        <f t="shared" si="325"/>
        <v>110.8</v>
      </c>
      <c r="K5948" s="887">
        <v>101.08</v>
      </c>
      <c r="L5948" s="772">
        <f t="shared" si="326"/>
        <v>116.36999999999999</v>
      </c>
    </row>
    <row r="5949" spans="2:12" ht="15.75" x14ac:dyDescent="0.25">
      <c r="B5949" s="893" t="s">
        <v>321</v>
      </c>
      <c r="C5949" s="892" t="s">
        <v>107</v>
      </c>
      <c r="D5949" s="891">
        <v>40421</v>
      </c>
      <c r="E5949" s="890">
        <v>187.42</v>
      </c>
      <c r="F5949" s="889"/>
      <c r="G5949" s="888">
        <v>20</v>
      </c>
      <c r="H5949" s="887">
        <f t="shared" si="324"/>
        <v>11</v>
      </c>
      <c r="I5949" s="887">
        <v>-8.4</v>
      </c>
      <c r="J5949" s="771">
        <f t="shared" si="325"/>
        <v>95.73</v>
      </c>
      <c r="K5949" s="887">
        <v>87.33</v>
      </c>
      <c r="L5949" s="772">
        <f t="shared" si="326"/>
        <v>100.08999999999999</v>
      </c>
    </row>
    <row r="5950" spans="2:12" ht="15.75" x14ac:dyDescent="0.25">
      <c r="B5950" s="893" t="s">
        <v>321</v>
      </c>
      <c r="C5950" s="892" t="s">
        <v>107</v>
      </c>
      <c r="D5950" s="891">
        <v>40421</v>
      </c>
      <c r="E5950" s="890">
        <v>84.33</v>
      </c>
      <c r="F5950" s="889"/>
      <c r="G5950" s="888">
        <v>20</v>
      </c>
      <c r="H5950" s="887">
        <f t="shared" si="324"/>
        <v>11</v>
      </c>
      <c r="I5950" s="887">
        <v>-3.84</v>
      </c>
      <c r="J5950" s="771">
        <f t="shared" si="325"/>
        <v>42.89</v>
      </c>
      <c r="K5950" s="887">
        <v>39.049999999999997</v>
      </c>
      <c r="L5950" s="772">
        <f t="shared" si="326"/>
        <v>45.28</v>
      </c>
    </row>
    <row r="5951" spans="2:12" ht="15.75" x14ac:dyDescent="0.25">
      <c r="B5951" s="893" t="s">
        <v>321</v>
      </c>
      <c r="C5951" s="892" t="s">
        <v>107</v>
      </c>
      <c r="D5951" s="891">
        <v>40421</v>
      </c>
      <c r="E5951" s="890">
        <v>1594.58</v>
      </c>
      <c r="F5951" s="889"/>
      <c r="G5951" s="888">
        <v>20</v>
      </c>
      <c r="H5951" s="887">
        <f t="shared" si="324"/>
        <v>11</v>
      </c>
      <c r="I5951" s="887">
        <v>-71.28</v>
      </c>
      <c r="J5951" s="771">
        <f t="shared" si="325"/>
        <v>812.01</v>
      </c>
      <c r="K5951" s="887">
        <v>740.73</v>
      </c>
      <c r="L5951" s="772">
        <f t="shared" si="326"/>
        <v>853.84999999999991</v>
      </c>
    </row>
    <row r="5952" spans="2:12" ht="15.75" x14ac:dyDescent="0.25">
      <c r="B5952" s="893" t="s">
        <v>321</v>
      </c>
      <c r="C5952" s="892" t="s">
        <v>107</v>
      </c>
      <c r="D5952" s="891">
        <v>40421</v>
      </c>
      <c r="E5952" s="890">
        <v>793.52</v>
      </c>
      <c r="F5952" s="889"/>
      <c r="G5952" s="888">
        <v>20</v>
      </c>
      <c r="H5952" s="887">
        <f t="shared" si="324"/>
        <v>11</v>
      </c>
      <c r="I5952" s="887">
        <v>-35.519999999999996</v>
      </c>
      <c r="J5952" s="771">
        <f t="shared" si="325"/>
        <v>403.96</v>
      </c>
      <c r="K5952" s="887">
        <v>368.44</v>
      </c>
      <c r="L5952" s="772">
        <f t="shared" si="326"/>
        <v>425.08</v>
      </c>
    </row>
    <row r="5953" spans="2:12" ht="15.75" x14ac:dyDescent="0.25">
      <c r="B5953" s="893" t="s">
        <v>321</v>
      </c>
      <c r="C5953" s="892" t="s">
        <v>107</v>
      </c>
      <c r="D5953" s="891">
        <v>40421</v>
      </c>
      <c r="E5953" s="890">
        <v>6612.67</v>
      </c>
      <c r="F5953" s="889"/>
      <c r="G5953" s="888">
        <v>20</v>
      </c>
      <c r="H5953" s="887">
        <f t="shared" si="324"/>
        <v>11</v>
      </c>
      <c r="I5953" s="887">
        <v>-295.32</v>
      </c>
      <c r="J5953" s="771">
        <f t="shared" si="325"/>
        <v>3367.59</v>
      </c>
      <c r="K5953" s="887">
        <v>3072.27</v>
      </c>
      <c r="L5953" s="772">
        <f t="shared" si="326"/>
        <v>3540.4</v>
      </c>
    </row>
    <row r="5954" spans="2:12" ht="15.75" x14ac:dyDescent="0.25">
      <c r="B5954" s="893" t="s">
        <v>321</v>
      </c>
      <c r="C5954" s="892" t="s">
        <v>107</v>
      </c>
      <c r="D5954" s="891">
        <v>40421</v>
      </c>
      <c r="E5954" s="890">
        <v>1058.03</v>
      </c>
      <c r="F5954" s="889"/>
      <c r="G5954" s="888">
        <v>20</v>
      </c>
      <c r="H5954" s="887">
        <f t="shared" si="324"/>
        <v>11</v>
      </c>
      <c r="I5954" s="887">
        <v>-47.28</v>
      </c>
      <c r="J5954" s="771">
        <f t="shared" si="325"/>
        <v>539.05999999999995</v>
      </c>
      <c r="K5954" s="887">
        <v>491.78</v>
      </c>
      <c r="L5954" s="772">
        <f t="shared" si="326"/>
        <v>566.25</v>
      </c>
    </row>
    <row r="5955" spans="2:12" ht="15.75" x14ac:dyDescent="0.25">
      <c r="B5955" s="893" t="s">
        <v>321</v>
      </c>
      <c r="C5955" s="892" t="s">
        <v>107</v>
      </c>
      <c r="D5955" s="891">
        <v>40421</v>
      </c>
      <c r="E5955" s="890">
        <v>264.51</v>
      </c>
      <c r="F5955" s="889"/>
      <c r="G5955" s="888">
        <v>20</v>
      </c>
      <c r="H5955" s="887">
        <f t="shared" si="324"/>
        <v>11</v>
      </c>
      <c r="I5955" s="887">
        <v>-11.879999999999999</v>
      </c>
      <c r="J5955" s="771">
        <f t="shared" si="325"/>
        <v>134.69999999999999</v>
      </c>
      <c r="K5955" s="887">
        <v>122.82</v>
      </c>
      <c r="L5955" s="772">
        <f t="shared" si="326"/>
        <v>141.69</v>
      </c>
    </row>
    <row r="5956" spans="2:12" ht="15.75" x14ac:dyDescent="0.25">
      <c r="B5956" s="893" t="s">
        <v>321</v>
      </c>
      <c r="C5956" s="892" t="s">
        <v>107</v>
      </c>
      <c r="D5956" s="891">
        <v>40421</v>
      </c>
      <c r="E5956" s="890">
        <v>793.52</v>
      </c>
      <c r="F5956" s="889"/>
      <c r="G5956" s="888">
        <v>20</v>
      </c>
      <c r="H5956" s="887">
        <f t="shared" si="324"/>
        <v>11</v>
      </c>
      <c r="I5956" s="887">
        <v>-35.519999999999996</v>
      </c>
      <c r="J5956" s="771">
        <f t="shared" si="325"/>
        <v>403.96</v>
      </c>
      <c r="K5956" s="887">
        <v>368.44</v>
      </c>
      <c r="L5956" s="772">
        <f t="shared" si="326"/>
        <v>425.08</v>
      </c>
    </row>
    <row r="5957" spans="2:12" ht="15.75" x14ac:dyDescent="0.25">
      <c r="B5957" s="893" t="s">
        <v>321</v>
      </c>
      <c r="C5957" s="892" t="s">
        <v>107</v>
      </c>
      <c r="D5957" s="891">
        <v>40421</v>
      </c>
      <c r="E5957" s="890">
        <v>264.51</v>
      </c>
      <c r="F5957" s="889"/>
      <c r="G5957" s="888">
        <v>20</v>
      </c>
      <c r="H5957" s="887">
        <f t="shared" si="324"/>
        <v>11</v>
      </c>
      <c r="I5957" s="887">
        <v>-11.879999999999999</v>
      </c>
      <c r="J5957" s="771">
        <f t="shared" si="325"/>
        <v>134.69999999999999</v>
      </c>
      <c r="K5957" s="887">
        <v>122.82</v>
      </c>
      <c r="L5957" s="772">
        <f t="shared" si="326"/>
        <v>141.69</v>
      </c>
    </row>
    <row r="5958" spans="2:12" ht="15.75" x14ac:dyDescent="0.25">
      <c r="B5958" s="893" t="s">
        <v>321</v>
      </c>
      <c r="C5958" s="892" t="s">
        <v>107</v>
      </c>
      <c r="D5958" s="891">
        <v>40421</v>
      </c>
      <c r="E5958" s="890">
        <v>264.51</v>
      </c>
      <c r="F5958" s="889"/>
      <c r="G5958" s="888">
        <v>20</v>
      </c>
      <c r="H5958" s="887">
        <f t="shared" si="324"/>
        <v>11</v>
      </c>
      <c r="I5958" s="887">
        <v>-11.879999999999999</v>
      </c>
      <c r="J5958" s="771">
        <f t="shared" si="325"/>
        <v>134.69999999999999</v>
      </c>
      <c r="K5958" s="887">
        <v>122.82</v>
      </c>
      <c r="L5958" s="772">
        <f t="shared" si="326"/>
        <v>141.69</v>
      </c>
    </row>
    <row r="5959" spans="2:12" ht="15.75" x14ac:dyDescent="0.25">
      <c r="B5959" s="893" t="s">
        <v>321</v>
      </c>
      <c r="C5959" s="892" t="s">
        <v>107</v>
      </c>
      <c r="D5959" s="891">
        <v>40421</v>
      </c>
      <c r="E5959" s="890">
        <v>2116.06</v>
      </c>
      <c r="F5959" s="889"/>
      <c r="G5959" s="888">
        <v>20</v>
      </c>
      <c r="H5959" s="887">
        <f t="shared" si="324"/>
        <v>11</v>
      </c>
      <c r="I5959" s="887">
        <v>-94.56</v>
      </c>
      <c r="J5959" s="771">
        <f t="shared" si="325"/>
        <v>1077.6400000000001</v>
      </c>
      <c r="K5959" s="887">
        <v>983.08</v>
      </c>
      <c r="L5959" s="772">
        <f t="shared" si="326"/>
        <v>1132.98</v>
      </c>
    </row>
    <row r="5960" spans="2:12" ht="15.75" x14ac:dyDescent="0.25">
      <c r="B5960" s="893" t="s">
        <v>321</v>
      </c>
      <c r="C5960" s="892" t="s">
        <v>107</v>
      </c>
      <c r="D5960" s="891">
        <v>40421</v>
      </c>
      <c r="E5960" s="890">
        <v>529.01</v>
      </c>
      <c r="F5960" s="889"/>
      <c r="G5960" s="888">
        <v>20</v>
      </c>
      <c r="H5960" s="887">
        <f t="shared" ref="H5960:H6023" si="327">IF(E5960&lt;&gt;"",IF((TestEOY-D5960)/365&gt;G5960,G5960,ROUNDUP(((TestEOY-D5960)/365),0)),"")</f>
        <v>11</v>
      </c>
      <c r="I5960" s="887">
        <v>-23.64</v>
      </c>
      <c r="J5960" s="771">
        <f t="shared" ref="J5960:J6023" si="328">K5960-I5960</f>
        <v>269.52999999999997</v>
      </c>
      <c r="K5960" s="887">
        <v>245.89</v>
      </c>
      <c r="L5960" s="772">
        <f t="shared" ref="L5960:L6023" si="329">IFERROR(IF(K5960&gt;E5960,0,(+E5960-K5960))-F5960,"")</f>
        <v>283.12</v>
      </c>
    </row>
    <row r="5961" spans="2:12" ht="15.75" x14ac:dyDescent="0.25">
      <c r="B5961" s="893" t="s">
        <v>321</v>
      </c>
      <c r="C5961" s="892" t="s">
        <v>107</v>
      </c>
      <c r="D5961" s="891">
        <v>40421</v>
      </c>
      <c r="E5961" s="890">
        <v>529.01</v>
      </c>
      <c r="F5961" s="889"/>
      <c r="G5961" s="888">
        <v>20</v>
      </c>
      <c r="H5961" s="887">
        <f t="shared" si="327"/>
        <v>11</v>
      </c>
      <c r="I5961" s="887">
        <v>-23.64</v>
      </c>
      <c r="J5961" s="771">
        <f t="shared" si="328"/>
        <v>269.52999999999997</v>
      </c>
      <c r="K5961" s="887">
        <v>245.89</v>
      </c>
      <c r="L5961" s="772">
        <f t="shared" si="329"/>
        <v>283.12</v>
      </c>
    </row>
    <row r="5962" spans="2:12" ht="15.75" x14ac:dyDescent="0.25">
      <c r="B5962" s="893" t="s">
        <v>321</v>
      </c>
      <c r="C5962" s="892" t="s">
        <v>107</v>
      </c>
      <c r="D5962" s="891">
        <v>40482</v>
      </c>
      <c r="E5962" s="890">
        <v>241.53</v>
      </c>
      <c r="F5962" s="889"/>
      <c r="G5962" s="888">
        <v>20</v>
      </c>
      <c r="H5962" s="887">
        <f t="shared" si="327"/>
        <v>11</v>
      </c>
      <c r="I5962" s="887">
        <v>-10.8</v>
      </c>
      <c r="J5962" s="771">
        <f t="shared" si="328"/>
        <v>121.28999999999999</v>
      </c>
      <c r="K5962" s="887">
        <v>110.49</v>
      </c>
      <c r="L5962" s="772">
        <f t="shared" si="329"/>
        <v>131.04000000000002</v>
      </c>
    </row>
    <row r="5963" spans="2:12" ht="15.75" x14ac:dyDescent="0.25">
      <c r="B5963" s="893" t="s">
        <v>321</v>
      </c>
      <c r="C5963" s="892" t="s">
        <v>107</v>
      </c>
      <c r="D5963" s="891">
        <v>40482</v>
      </c>
      <c r="E5963" s="890">
        <v>39.93</v>
      </c>
      <c r="F5963" s="889"/>
      <c r="G5963" s="888">
        <v>20</v>
      </c>
      <c r="H5963" s="887">
        <f t="shared" si="327"/>
        <v>11</v>
      </c>
      <c r="I5963" s="887">
        <v>-1.7999999999999998</v>
      </c>
      <c r="J5963" s="771">
        <f t="shared" si="328"/>
        <v>20.2</v>
      </c>
      <c r="K5963" s="887">
        <v>18.399999999999999</v>
      </c>
      <c r="L5963" s="772">
        <f t="shared" si="329"/>
        <v>21.53</v>
      </c>
    </row>
    <row r="5964" spans="2:12" ht="15.75" x14ac:dyDescent="0.25">
      <c r="B5964" s="893" t="s">
        <v>321</v>
      </c>
      <c r="C5964" s="892" t="s">
        <v>107</v>
      </c>
      <c r="D5964" s="891">
        <v>40482</v>
      </c>
      <c r="E5964" s="890">
        <v>623.6</v>
      </c>
      <c r="F5964" s="889"/>
      <c r="G5964" s="888">
        <v>20</v>
      </c>
      <c r="H5964" s="887">
        <f t="shared" si="327"/>
        <v>11</v>
      </c>
      <c r="I5964" s="887">
        <v>-27.839999999999996</v>
      </c>
      <c r="J5964" s="771">
        <f t="shared" si="328"/>
        <v>312.82</v>
      </c>
      <c r="K5964" s="887">
        <v>284.98</v>
      </c>
      <c r="L5964" s="772">
        <f t="shared" si="329"/>
        <v>338.62</v>
      </c>
    </row>
    <row r="5965" spans="2:12" ht="15.75" x14ac:dyDescent="0.25">
      <c r="B5965" s="893" t="s">
        <v>321</v>
      </c>
      <c r="C5965" s="892" t="s">
        <v>107</v>
      </c>
      <c r="D5965" s="891">
        <v>40482</v>
      </c>
      <c r="E5965" s="890">
        <v>316.54000000000002</v>
      </c>
      <c r="F5965" s="889"/>
      <c r="G5965" s="888">
        <v>20</v>
      </c>
      <c r="H5965" s="887">
        <f t="shared" si="327"/>
        <v>11</v>
      </c>
      <c r="I5965" s="887">
        <v>-14.16</v>
      </c>
      <c r="J5965" s="771">
        <f t="shared" si="328"/>
        <v>159.04</v>
      </c>
      <c r="K5965" s="887">
        <v>144.88</v>
      </c>
      <c r="L5965" s="772">
        <f t="shared" si="329"/>
        <v>171.66000000000003</v>
      </c>
    </row>
    <row r="5966" spans="2:12" ht="15.75" x14ac:dyDescent="0.25">
      <c r="B5966" s="893" t="s">
        <v>321</v>
      </c>
      <c r="C5966" s="892" t="s">
        <v>107</v>
      </c>
      <c r="D5966" s="891">
        <v>40482</v>
      </c>
      <c r="E5966" s="890">
        <v>130.38999999999999</v>
      </c>
      <c r="F5966" s="889"/>
      <c r="G5966" s="888">
        <v>20</v>
      </c>
      <c r="H5966" s="887">
        <f t="shared" si="327"/>
        <v>11</v>
      </c>
      <c r="I5966" s="887">
        <v>-5.76</v>
      </c>
      <c r="J5966" s="771">
        <f t="shared" si="328"/>
        <v>65.39</v>
      </c>
      <c r="K5966" s="887">
        <v>59.63</v>
      </c>
      <c r="L5966" s="772">
        <f t="shared" si="329"/>
        <v>70.759999999999991</v>
      </c>
    </row>
    <row r="5967" spans="2:12" ht="15.75" x14ac:dyDescent="0.25">
      <c r="B5967" s="893" t="s">
        <v>321</v>
      </c>
      <c r="C5967" s="892" t="s">
        <v>107</v>
      </c>
      <c r="D5967" s="891">
        <v>40482</v>
      </c>
      <c r="E5967" s="890">
        <v>411.21</v>
      </c>
      <c r="F5967" s="889"/>
      <c r="G5967" s="888">
        <v>20</v>
      </c>
      <c r="H5967" s="887">
        <f t="shared" si="327"/>
        <v>11</v>
      </c>
      <c r="I5967" s="887">
        <v>-18.36</v>
      </c>
      <c r="J5967" s="771">
        <f t="shared" si="328"/>
        <v>206.26</v>
      </c>
      <c r="K5967" s="887">
        <v>187.9</v>
      </c>
      <c r="L5967" s="772">
        <f t="shared" si="329"/>
        <v>223.30999999999997</v>
      </c>
    </row>
    <row r="5968" spans="2:12" ht="15.75" x14ac:dyDescent="0.25">
      <c r="B5968" s="893" t="s">
        <v>321</v>
      </c>
      <c r="C5968" s="892" t="s">
        <v>107</v>
      </c>
      <c r="D5968" s="891">
        <v>40482</v>
      </c>
      <c r="E5968" s="890">
        <v>761.58</v>
      </c>
      <c r="F5968" s="889"/>
      <c r="G5968" s="888">
        <v>20</v>
      </c>
      <c r="H5968" s="887">
        <f t="shared" si="327"/>
        <v>11</v>
      </c>
      <c r="I5968" s="887">
        <v>-33.96</v>
      </c>
      <c r="J5968" s="771">
        <f t="shared" si="328"/>
        <v>382.01</v>
      </c>
      <c r="K5968" s="887">
        <v>348.05</v>
      </c>
      <c r="L5968" s="772">
        <f t="shared" si="329"/>
        <v>413.53000000000003</v>
      </c>
    </row>
    <row r="5969" spans="2:12" ht="15.75" x14ac:dyDescent="0.25">
      <c r="B5969" s="893" t="s">
        <v>321</v>
      </c>
      <c r="C5969" s="892" t="s">
        <v>107</v>
      </c>
      <c r="D5969" s="891">
        <v>40482</v>
      </c>
      <c r="E5969" s="890">
        <v>674.64</v>
      </c>
      <c r="F5969" s="889"/>
      <c r="G5969" s="888">
        <v>20</v>
      </c>
      <c r="H5969" s="887">
        <f t="shared" si="327"/>
        <v>11</v>
      </c>
      <c r="I5969" s="887">
        <v>-30.120000000000005</v>
      </c>
      <c r="J5969" s="771">
        <f t="shared" si="328"/>
        <v>338.42</v>
      </c>
      <c r="K5969" s="887">
        <v>308.3</v>
      </c>
      <c r="L5969" s="772">
        <f t="shared" si="329"/>
        <v>366.34</v>
      </c>
    </row>
    <row r="5970" spans="2:12" ht="15.75" x14ac:dyDescent="0.25">
      <c r="B5970" s="893" t="s">
        <v>321</v>
      </c>
      <c r="C5970" s="892" t="s">
        <v>107</v>
      </c>
      <c r="D5970" s="891">
        <v>40482</v>
      </c>
      <c r="E5970" s="890">
        <v>264.20999999999998</v>
      </c>
      <c r="F5970" s="889"/>
      <c r="G5970" s="888">
        <v>20</v>
      </c>
      <c r="H5970" s="887">
        <f t="shared" si="327"/>
        <v>11</v>
      </c>
      <c r="I5970" s="887">
        <v>-11.76</v>
      </c>
      <c r="J5970" s="771">
        <f t="shared" si="328"/>
        <v>132.32999999999998</v>
      </c>
      <c r="K5970" s="887">
        <v>120.57</v>
      </c>
      <c r="L5970" s="772">
        <f t="shared" si="329"/>
        <v>143.63999999999999</v>
      </c>
    </row>
    <row r="5971" spans="2:12" ht="15.75" x14ac:dyDescent="0.25">
      <c r="B5971" s="893" t="s">
        <v>321</v>
      </c>
      <c r="C5971" s="892" t="s">
        <v>107</v>
      </c>
      <c r="D5971" s="891">
        <v>40482</v>
      </c>
      <c r="E5971" s="890">
        <v>1687.83</v>
      </c>
      <c r="F5971" s="889"/>
      <c r="G5971" s="888">
        <v>20</v>
      </c>
      <c r="H5971" s="887">
        <f t="shared" si="327"/>
        <v>11</v>
      </c>
      <c r="I5971" s="887">
        <v>-75.36</v>
      </c>
      <c r="J5971" s="771">
        <f t="shared" si="328"/>
        <v>846.7</v>
      </c>
      <c r="K5971" s="887">
        <v>771.34</v>
      </c>
      <c r="L5971" s="772">
        <f t="shared" si="329"/>
        <v>916.4899999999999</v>
      </c>
    </row>
    <row r="5972" spans="2:12" ht="15.75" x14ac:dyDescent="0.25">
      <c r="B5972" s="893" t="s">
        <v>321</v>
      </c>
      <c r="C5972" s="892" t="s">
        <v>107</v>
      </c>
      <c r="D5972" s="891">
        <v>40482</v>
      </c>
      <c r="E5972" s="890">
        <v>221.33</v>
      </c>
      <c r="F5972" s="889"/>
      <c r="G5972" s="888">
        <v>20</v>
      </c>
      <c r="H5972" s="887">
        <f t="shared" si="327"/>
        <v>11</v>
      </c>
      <c r="I5972" s="887">
        <v>-9.84</v>
      </c>
      <c r="J5972" s="771">
        <f t="shared" si="328"/>
        <v>110.86</v>
      </c>
      <c r="K5972" s="887">
        <v>101.02</v>
      </c>
      <c r="L5972" s="772">
        <f t="shared" si="329"/>
        <v>120.31000000000002</v>
      </c>
    </row>
    <row r="5973" spans="2:12" ht="15.75" x14ac:dyDescent="0.25">
      <c r="B5973" s="893" t="s">
        <v>321</v>
      </c>
      <c r="C5973" s="892" t="s">
        <v>107</v>
      </c>
      <c r="D5973" s="891">
        <v>40482</v>
      </c>
      <c r="E5973" s="890">
        <v>204.06</v>
      </c>
      <c r="F5973" s="889"/>
      <c r="G5973" s="888">
        <v>20</v>
      </c>
      <c r="H5973" s="887">
        <f t="shared" si="327"/>
        <v>11</v>
      </c>
      <c r="I5973" s="887">
        <v>-9.120000000000001</v>
      </c>
      <c r="J5973" s="771">
        <f t="shared" si="328"/>
        <v>102.46000000000001</v>
      </c>
      <c r="K5973" s="887">
        <v>93.34</v>
      </c>
      <c r="L5973" s="772">
        <f t="shared" si="329"/>
        <v>110.72</v>
      </c>
    </row>
    <row r="5974" spans="2:12" ht="15.75" x14ac:dyDescent="0.25">
      <c r="B5974" s="893" t="s">
        <v>321</v>
      </c>
      <c r="C5974" s="892" t="s">
        <v>107</v>
      </c>
      <c r="D5974" s="891">
        <v>40512</v>
      </c>
      <c r="E5974" s="890">
        <v>67.41</v>
      </c>
      <c r="F5974" s="889"/>
      <c r="G5974" s="888">
        <v>20</v>
      </c>
      <c r="H5974" s="887">
        <f t="shared" si="327"/>
        <v>11</v>
      </c>
      <c r="I5974" s="887">
        <v>-3</v>
      </c>
      <c r="J5974" s="771">
        <f t="shared" si="328"/>
        <v>33.47</v>
      </c>
      <c r="K5974" s="887">
        <v>30.47</v>
      </c>
      <c r="L5974" s="772">
        <f t="shared" si="329"/>
        <v>36.94</v>
      </c>
    </row>
    <row r="5975" spans="2:12" ht="15.75" x14ac:dyDescent="0.25">
      <c r="B5975" s="893" t="s">
        <v>321</v>
      </c>
      <c r="C5975" s="892" t="s">
        <v>107</v>
      </c>
      <c r="D5975" s="891">
        <v>40512</v>
      </c>
      <c r="E5975" s="890">
        <v>666.47</v>
      </c>
      <c r="F5975" s="889"/>
      <c r="G5975" s="888">
        <v>20</v>
      </c>
      <c r="H5975" s="887">
        <f t="shared" si="327"/>
        <v>11</v>
      </c>
      <c r="I5975" s="887">
        <v>-29.759999999999998</v>
      </c>
      <c r="J5975" s="771">
        <f t="shared" si="328"/>
        <v>331.83</v>
      </c>
      <c r="K5975" s="887">
        <v>302.07</v>
      </c>
      <c r="L5975" s="772">
        <f t="shared" si="329"/>
        <v>364.40000000000003</v>
      </c>
    </row>
    <row r="5976" spans="2:12" ht="15.75" x14ac:dyDescent="0.25">
      <c r="B5976" s="893" t="s">
        <v>321</v>
      </c>
      <c r="C5976" s="892" t="s">
        <v>107</v>
      </c>
      <c r="D5976" s="891">
        <v>40512</v>
      </c>
      <c r="E5976" s="890">
        <v>337.61</v>
      </c>
      <c r="F5976" s="889"/>
      <c r="G5976" s="888">
        <v>20</v>
      </c>
      <c r="H5976" s="887">
        <f t="shared" si="327"/>
        <v>11</v>
      </c>
      <c r="I5976" s="887">
        <v>-15.120000000000001</v>
      </c>
      <c r="J5976" s="771">
        <f t="shared" si="328"/>
        <v>168.37</v>
      </c>
      <c r="K5976" s="887">
        <v>153.25</v>
      </c>
      <c r="L5976" s="772">
        <f t="shared" si="329"/>
        <v>184.36</v>
      </c>
    </row>
    <row r="5977" spans="2:12" ht="15.75" x14ac:dyDescent="0.25">
      <c r="B5977" s="893" t="s">
        <v>321</v>
      </c>
      <c r="C5977" s="892" t="s">
        <v>107</v>
      </c>
      <c r="D5977" s="891">
        <v>40512</v>
      </c>
      <c r="E5977" s="890">
        <v>469.9</v>
      </c>
      <c r="F5977" s="889"/>
      <c r="G5977" s="888">
        <v>20</v>
      </c>
      <c r="H5977" s="887">
        <f t="shared" si="327"/>
        <v>11</v>
      </c>
      <c r="I5977" s="887">
        <v>-21</v>
      </c>
      <c r="J5977" s="771">
        <f t="shared" si="328"/>
        <v>234.13</v>
      </c>
      <c r="K5977" s="887">
        <v>213.13</v>
      </c>
      <c r="L5977" s="772">
        <f t="shared" si="329"/>
        <v>256.77</v>
      </c>
    </row>
    <row r="5978" spans="2:12" ht="15.75" x14ac:dyDescent="0.25">
      <c r="B5978" s="893" t="s">
        <v>321</v>
      </c>
      <c r="C5978" s="892" t="s">
        <v>107</v>
      </c>
      <c r="D5978" s="891">
        <v>40512</v>
      </c>
      <c r="E5978" s="890">
        <v>200.89</v>
      </c>
      <c r="F5978" s="889"/>
      <c r="G5978" s="888">
        <v>20</v>
      </c>
      <c r="H5978" s="887">
        <f t="shared" si="327"/>
        <v>11</v>
      </c>
      <c r="I5978" s="887">
        <v>-9</v>
      </c>
      <c r="J5978" s="771">
        <f t="shared" si="328"/>
        <v>100.27</v>
      </c>
      <c r="K5978" s="887">
        <v>91.27</v>
      </c>
      <c r="L5978" s="772">
        <f t="shared" si="329"/>
        <v>109.61999999999999</v>
      </c>
    </row>
    <row r="5979" spans="2:12" ht="15.75" x14ac:dyDescent="0.25">
      <c r="B5979" s="893" t="s">
        <v>321</v>
      </c>
      <c r="C5979" s="892" t="s">
        <v>107</v>
      </c>
      <c r="D5979" s="891">
        <v>40512</v>
      </c>
      <c r="E5979" s="890">
        <v>662.85</v>
      </c>
      <c r="F5979" s="889"/>
      <c r="G5979" s="888">
        <v>20</v>
      </c>
      <c r="H5979" s="887">
        <f t="shared" si="327"/>
        <v>11</v>
      </c>
      <c r="I5979" s="887">
        <v>-29.64</v>
      </c>
      <c r="J5979" s="771">
        <f t="shared" si="328"/>
        <v>330.40999999999997</v>
      </c>
      <c r="K5979" s="887">
        <v>300.77</v>
      </c>
      <c r="L5979" s="772">
        <f t="shared" si="329"/>
        <v>362.08000000000004</v>
      </c>
    </row>
    <row r="5980" spans="2:12" ht="15.75" x14ac:dyDescent="0.25">
      <c r="B5980" s="893" t="s">
        <v>321</v>
      </c>
      <c r="C5980" s="892" t="s">
        <v>107</v>
      </c>
      <c r="D5980" s="891">
        <v>40512</v>
      </c>
      <c r="E5980" s="890">
        <v>152.63</v>
      </c>
      <c r="F5980" s="889"/>
      <c r="G5980" s="888">
        <v>20</v>
      </c>
      <c r="H5980" s="887">
        <f t="shared" si="327"/>
        <v>11</v>
      </c>
      <c r="I5980" s="887">
        <v>-6.8400000000000007</v>
      </c>
      <c r="J5980" s="771">
        <f t="shared" si="328"/>
        <v>76.210000000000008</v>
      </c>
      <c r="K5980" s="887">
        <v>69.37</v>
      </c>
      <c r="L5980" s="772">
        <f t="shared" si="329"/>
        <v>83.259999999999991</v>
      </c>
    </row>
    <row r="5981" spans="2:12" ht="15.75" x14ac:dyDescent="0.25">
      <c r="B5981" s="893" t="s">
        <v>321</v>
      </c>
      <c r="C5981" s="892" t="s">
        <v>107</v>
      </c>
      <c r="D5981" s="891">
        <v>40512</v>
      </c>
      <c r="E5981" s="890">
        <v>130.16</v>
      </c>
      <c r="F5981" s="889"/>
      <c r="G5981" s="888">
        <v>20</v>
      </c>
      <c r="H5981" s="887">
        <f t="shared" si="327"/>
        <v>11</v>
      </c>
      <c r="I5981" s="887">
        <v>-5.88</v>
      </c>
      <c r="J5981" s="771">
        <f t="shared" si="328"/>
        <v>64.819999999999993</v>
      </c>
      <c r="K5981" s="887">
        <v>58.94</v>
      </c>
      <c r="L5981" s="772">
        <f t="shared" si="329"/>
        <v>71.22</v>
      </c>
    </row>
    <row r="5982" spans="2:12" ht="15.75" x14ac:dyDescent="0.25">
      <c r="B5982" s="893" t="s">
        <v>321</v>
      </c>
      <c r="C5982" s="892" t="s">
        <v>107</v>
      </c>
      <c r="D5982" s="891">
        <v>40512</v>
      </c>
      <c r="E5982" s="890">
        <v>130.16</v>
      </c>
      <c r="F5982" s="889"/>
      <c r="G5982" s="888">
        <v>20</v>
      </c>
      <c r="H5982" s="887">
        <f t="shared" si="327"/>
        <v>11</v>
      </c>
      <c r="I5982" s="887">
        <v>-5.88</v>
      </c>
      <c r="J5982" s="771">
        <f t="shared" si="328"/>
        <v>64.819999999999993</v>
      </c>
      <c r="K5982" s="887">
        <v>58.94</v>
      </c>
      <c r="L5982" s="772">
        <f t="shared" si="329"/>
        <v>71.22</v>
      </c>
    </row>
    <row r="5983" spans="2:12" ht="15.75" x14ac:dyDescent="0.25">
      <c r="B5983" s="893" t="s">
        <v>321</v>
      </c>
      <c r="C5983" s="892" t="s">
        <v>107</v>
      </c>
      <c r="D5983" s="891">
        <v>40543</v>
      </c>
      <c r="E5983" s="890">
        <v>347.89</v>
      </c>
      <c r="F5983" s="889"/>
      <c r="G5983" s="888">
        <v>20</v>
      </c>
      <c r="H5983" s="887">
        <f t="shared" si="327"/>
        <v>11</v>
      </c>
      <c r="I5983" s="887">
        <v>-15.48</v>
      </c>
      <c r="J5983" s="771">
        <f t="shared" si="328"/>
        <v>171.88</v>
      </c>
      <c r="K5983" s="887">
        <v>156.4</v>
      </c>
      <c r="L5983" s="772">
        <f t="shared" si="329"/>
        <v>191.48999999999998</v>
      </c>
    </row>
    <row r="5984" spans="2:12" ht="15.75" x14ac:dyDescent="0.25">
      <c r="B5984" s="893" t="s">
        <v>321</v>
      </c>
      <c r="C5984" s="892" t="s">
        <v>107</v>
      </c>
      <c r="D5984" s="891">
        <v>40543</v>
      </c>
      <c r="E5984" s="890">
        <v>564.23</v>
      </c>
      <c r="F5984" s="889"/>
      <c r="G5984" s="888">
        <v>20</v>
      </c>
      <c r="H5984" s="887">
        <f t="shared" si="327"/>
        <v>11</v>
      </c>
      <c r="I5984" s="887">
        <v>-25.200000000000003</v>
      </c>
      <c r="J5984" s="771">
        <f t="shared" si="328"/>
        <v>278.85000000000002</v>
      </c>
      <c r="K5984" s="887">
        <v>253.65</v>
      </c>
      <c r="L5984" s="772">
        <f t="shared" si="329"/>
        <v>310.58000000000004</v>
      </c>
    </row>
    <row r="5985" spans="2:12" ht="15.75" x14ac:dyDescent="0.25">
      <c r="B5985" s="893" t="s">
        <v>321</v>
      </c>
      <c r="C5985" s="892" t="s">
        <v>107</v>
      </c>
      <c r="D5985" s="891">
        <v>40543</v>
      </c>
      <c r="E5985" s="890">
        <v>504.06</v>
      </c>
      <c r="F5985" s="889"/>
      <c r="G5985" s="888">
        <v>20</v>
      </c>
      <c r="H5985" s="887">
        <f t="shared" si="327"/>
        <v>11</v>
      </c>
      <c r="I5985" s="887">
        <v>-22.44</v>
      </c>
      <c r="J5985" s="771">
        <f t="shared" si="328"/>
        <v>249.21</v>
      </c>
      <c r="K5985" s="887">
        <v>226.77</v>
      </c>
      <c r="L5985" s="772">
        <f t="shared" si="329"/>
        <v>277.28999999999996</v>
      </c>
    </row>
    <row r="5986" spans="2:12" ht="15.75" x14ac:dyDescent="0.25">
      <c r="B5986" s="893" t="s">
        <v>321</v>
      </c>
      <c r="C5986" s="892" t="s">
        <v>107</v>
      </c>
      <c r="D5986" s="891">
        <v>40543</v>
      </c>
      <c r="E5986" s="890">
        <v>151.82</v>
      </c>
      <c r="F5986" s="889"/>
      <c r="G5986" s="888">
        <v>20</v>
      </c>
      <c r="H5986" s="887">
        <f t="shared" si="327"/>
        <v>11</v>
      </c>
      <c r="I5986" s="887">
        <v>-6.7200000000000006</v>
      </c>
      <c r="J5986" s="771">
        <f t="shared" si="328"/>
        <v>74.989999999999995</v>
      </c>
      <c r="K5986" s="887">
        <v>68.27</v>
      </c>
      <c r="L5986" s="772">
        <f t="shared" si="329"/>
        <v>83.55</v>
      </c>
    </row>
    <row r="5987" spans="2:12" ht="15.75" x14ac:dyDescent="0.25">
      <c r="B5987" s="893" t="s">
        <v>321</v>
      </c>
      <c r="C5987" s="892" t="s">
        <v>107</v>
      </c>
      <c r="D5987" s="891">
        <v>40543</v>
      </c>
      <c r="E5987" s="890">
        <v>166.28</v>
      </c>
      <c r="F5987" s="889"/>
      <c r="G5987" s="888">
        <v>20</v>
      </c>
      <c r="H5987" s="887">
        <f t="shared" si="327"/>
        <v>11</v>
      </c>
      <c r="I5987" s="887">
        <v>-7.4399999999999995</v>
      </c>
      <c r="J5987" s="771">
        <f t="shared" si="328"/>
        <v>82.32</v>
      </c>
      <c r="K5987" s="887">
        <v>74.88</v>
      </c>
      <c r="L5987" s="772">
        <f t="shared" si="329"/>
        <v>91.4</v>
      </c>
    </row>
    <row r="5988" spans="2:12" ht="15.75" x14ac:dyDescent="0.25">
      <c r="B5988" s="893" t="s">
        <v>321</v>
      </c>
      <c r="C5988" s="892" t="s">
        <v>107</v>
      </c>
      <c r="D5988" s="891">
        <v>40543</v>
      </c>
      <c r="E5988" s="890">
        <v>32.51</v>
      </c>
      <c r="F5988" s="889"/>
      <c r="G5988" s="888">
        <v>20</v>
      </c>
      <c r="H5988" s="887">
        <f t="shared" si="327"/>
        <v>11</v>
      </c>
      <c r="I5988" s="887">
        <v>-1.44</v>
      </c>
      <c r="J5988" s="771">
        <f t="shared" si="328"/>
        <v>15.979999999999999</v>
      </c>
      <c r="K5988" s="887">
        <v>14.54</v>
      </c>
      <c r="L5988" s="772">
        <f t="shared" si="329"/>
        <v>17.97</v>
      </c>
    </row>
    <row r="5989" spans="2:12" ht="15.75" x14ac:dyDescent="0.25">
      <c r="B5989" s="893" t="s">
        <v>321</v>
      </c>
      <c r="C5989" s="892" t="s">
        <v>107</v>
      </c>
      <c r="D5989" s="891">
        <v>40543</v>
      </c>
      <c r="E5989" s="890">
        <v>19.05</v>
      </c>
      <c r="F5989" s="889"/>
      <c r="G5989" s="888">
        <v>20</v>
      </c>
      <c r="H5989" s="887">
        <f t="shared" si="327"/>
        <v>11</v>
      </c>
      <c r="I5989" s="887">
        <v>-0.84000000000000008</v>
      </c>
      <c r="J5989" s="771">
        <f t="shared" si="328"/>
        <v>9.32</v>
      </c>
      <c r="K5989" s="887">
        <v>8.48</v>
      </c>
      <c r="L5989" s="772">
        <f t="shared" si="329"/>
        <v>10.57</v>
      </c>
    </row>
    <row r="5990" spans="2:12" ht="15.75" x14ac:dyDescent="0.25">
      <c r="B5990" s="893" t="s">
        <v>321</v>
      </c>
      <c r="C5990" s="892" t="s">
        <v>107</v>
      </c>
      <c r="D5990" s="891">
        <v>40543</v>
      </c>
      <c r="E5990" s="890">
        <v>32.51</v>
      </c>
      <c r="F5990" s="889"/>
      <c r="G5990" s="888">
        <v>20</v>
      </c>
      <c r="H5990" s="887">
        <f t="shared" si="327"/>
        <v>11</v>
      </c>
      <c r="I5990" s="887">
        <v>-1.44</v>
      </c>
      <c r="J5990" s="771">
        <f t="shared" si="328"/>
        <v>15.979999999999999</v>
      </c>
      <c r="K5990" s="887">
        <v>14.54</v>
      </c>
      <c r="L5990" s="772">
        <f t="shared" si="329"/>
        <v>17.97</v>
      </c>
    </row>
    <row r="5991" spans="2:12" ht="15.75" x14ac:dyDescent="0.25">
      <c r="B5991" s="893" t="s">
        <v>321</v>
      </c>
      <c r="C5991" s="892" t="s">
        <v>107</v>
      </c>
      <c r="D5991" s="891">
        <v>40543</v>
      </c>
      <c r="E5991" s="890">
        <v>639.52</v>
      </c>
      <c r="F5991" s="889"/>
      <c r="G5991" s="888">
        <v>20</v>
      </c>
      <c r="H5991" s="887">
        <f t="shared" si="327"/>
        <v>11</v>
      </c>
      <c r="I5991" s="887">
        <v>-28.56</v>
      </c>
      <c r="J5991" s="771">
        <f t="shared" si="328"/>
        <v>316.06</v>
      </c>
      <c r="K5991" s="887">
        <v>287.5</v>
      </c>
      <c r="L5991" s="772">
        <f t="shared" si="329"/>
        <v>352.02</v>
      </c>
    </row>
    <row r="5992" spans="2:12" ht="15.75" x14ac:dyDescent="0.25">
      <c r="B5992" s="893" t="s">
        <v>321</v>
      </c>
      <c r="C5992" s="892" t="s">
        <v>107</v>
      </c>
      <c r="D5992" s="891">
        <v>40543</v>
      </c>
      <c r="E5992" s="890">
        <v>130.13999999999999</v>
      </c>
      <c r="F5992" s="889"/>
      <c r="G5992" s="888">
        <v>20</v>
      </c>
      <c r="H5992" s="887">
        <f t="shared" si="327"/>
        <v>11</v>
      </c>
      <c r="I5992" s="887">
        <v>-5.76</v>
      </c>
      <c r="J5992" s="771">
        <f t="shared" si="328"/>
        <v>64.2</v>
      </c>
      <c r="K5992" s="887">
        <v>58.44</v>
      </c>
      <c r="L5992" s="772">
        <f t="shared" si="329"/>
        <v>71.699999999999989</v>
      </c>
    </row>
    <row r="5993" spans="2:12" ht="15.75" x14ac:dyDescent="0.25">
      <c r="B5993" s="893" t="s">
        <v>321</v>
      </c>
      <c r="C5993" s="892" t="s">
        <v>107</v>
      </c>
      <c r="D5993" s="891">
        <v>40451</v>
      </c>
      <c r="E5993" s="890">
        <v>75</v>
      </c>
      <c r="F5993" s="889"/>
      <c r="G5993" s="888">
        <v>20</v>
      </c>
      <c r="H5993" s="887">
        <f t="shared" si="327"/>
        <v>11</v>
      </c>
      <c r="I5993" s="887">
        <v>-3.3600000000000003</v>
      </c>
      <c r="J5993" s="771">
        <f t="shared" si="328"/>
        <v>37.979999999999997</v>
      </c>
      <c r="K5993" s="887">
        <v>34.619999999999997</v>
      </c>
      <c r="L5993" s="772">
        <f t="shared" si="329"/>
        <v>40.380000000000003</v>
      </c>
    </row>
    <row r="5994" spans="2:12" ht="15.75" x14ac:dyDescent="0.25">
      <c r="B5994" s="893" t="s">
        <v>321</v>
      </c>
      <c r="C5994" s="892" t="s">
        <v>107</v>
      </c>
      <c r="D5994" s="891">
        <v>40451</v>
      </c>
      <c r="E5994" s="890">
        <v>161.83000000000001</v>
      </c>
      <c r="F5994" s="889"/>
      <c r="G5994" s="888">
        <v>20</v>
      </c>
      <c r="H5994" s="887">
        <f t="shared" si="327"/>
        <v>11</v>
      </c>
      <c r="I5994" s="887">
        <v>-7.1999999999999993</v>
      </c>
      <c r="J5994" s="771">
        <f t="shared" si="328"/>
        <v>81.570000000000007</v>
      </c>
      <c r="K5994" s="887">
        <v>74.37</v>
      </c>
      <c r="L5994" s="772">
        <f t="shared" si="329"/>
        <v>87.460000000000008</v>
      </c>
    </row>
    <row r="5995" spans="2:12" ht="15.75" x14ac:dyDescent="0.25">
      <c r="B5995" s="893" t="s">
        <v>321</v>
      </c>
      <c r="C5995" s="892" t="s">
        <v>107</v>
      </c>
      <c r="D5995" s="891">
        <v>40451</v>
      </c>
      <c r="E5995" s="890">
        <v>422.63</v>
      </c>
      <c r="F5995" s="889"/>
      <c r="G5995" s="888">
        <v>20</v>
      </c>
      <c r="H5995" s="887">
        <f t="shared" si="327"/>
        <v>11</v>
      </c>
      <c r="I5995" s="887">
        <v>-18.96</v>
      </c>
      <c r="J5995" s="771">
        <f t="shared" si="328"/>
        <v>213.48000000000002</v>
      </c>
      <c r="K5995" s="887">
        <v>194.52</v>
      </c>
      <c r="L5995" s="772">
        <f t="shared" si="329"/>
        <v>228.10999999999999</v>
      </c>
    </row>
    <row r="5996" spans="2:12" ht="15.75" x14ac:dyDescent="0.25">
      <c r="B5996" s="893" t="s">
        <v>321</v>
      </c>
      <c r="C5996" s="892" t="s">
        <v>107</v>
      </c>
      <c r="D5996" s="891">
        <v>40451</v>
      </c>
      <c r="E5996" s="890">
        <v>1125.43</v>
      </c>
      <c r="F5996" s="889"/>
      <c r="G5996" s="888">
        <v>20</v>
      </c>
      <c r="H5996" s="887">
        <f t="shared" si="327"/>
        <v>11</v>
      </c>
      <c r="I5996" s="887">
        <v>-50.28</v>
      </c>
      <c r="J5996" s="771">
        <f t="shared" si="328"/>
        <v>569.05999999999995</v>
      </c>
      <c r="K5996" s="887">
        <v>518.78</v>
      </c>
      <c r="L5996" s="772">
        <f t="shared" si="329"/>
        <v>606.65000000000009</v>
      </c>
    </row>
    <row r="5997" spans="2:12" ht="15.75" x14ac:dyDescent="0.25">
      <c r="B5997" s="893" t="s">
        <v>321</v>
      </c>
      <c r="C5997" s="892" t="s">
        <v>107</v>
      </c>
      <c r="D5997" s="891">
        <v>40451</v>
      </c>
      <c r="E5997" s="890">
        <v>215.45</v>
      </c>
      <c r="F5997" s="889"/>
      <c r="G5997" s="888">
        <v>20</v>
      </c>
      <c r="H5997" s="887">
        <f t="shared" si="327"/>
        <v>11</v>
      </c>
      <c r="I5997" s="887">
        <v>-9.6000000000000014</v>
      </c>
      <c r="J5997" s="771">
        <f t="shared" si="328"/>
        <v>108.69999999999999</v>
      </c>
      <c r="K5997" s="887">
        <v>99.1</v>
      </c>
      <c r="L5997" s="772">
        <f t="shared" si="329"/>
        <v>116.35</v>
      </c>
    </row>
    <row r="5998" spans="2:12" ht="15.75" x14ac:dyDescent="0.25">
      <c r="B5998" s="893" t="s">
        <v>321</v>
      </c>
      <c r="C5998" s="892" t="s">
        <v>107</v>
      </c>
      <c r="D5998" s="891">
        <v>40451</v>
      </c>
      <c r="E5998" s="890">
        <v>222.47</v>
      </c>
      <c r="F5998" s="889"/>
      <c r="G5998" s="888">
        <v>20</v>
      </c>
      <c r="H5998" s="887">
        <f t="shared" si="327"/>
        <v>11</v>
      </c>
      <c r="I5998" s="887">
        <v>-9.9600000000000009</v>
      </c>
      <c r="J5998" s="771">
        <f t="shared" si="328"/>
        <v>112.65</v>
      </c>
      <c r="K5998" s="887">
        <v>102.69</v>
      </c>
      <c r="L5998" s="772">
        <f t="shared" si="329"/>
        <v>119.78</v>
      </c>
    </row>
    <row r="5999" spans="2:12" ht="15.75" x14ac:dyDescent="0.25">
      <c r="B5999" s="893" t="s">
        <v>321</v>
      </c>
      <c r="C5999" s="892" t="s">
        <v>107</v>
      </c>
      <c r="D5999" s="891">
        <v>40451</v>
      </c>
      <c r="E5999" s="890">
        <v>437.38</v>
      </c>
      <c r="F5999" s="889"/>
      <c r="G5999" s="888">
        <v>20</v>
      </c>
      <c r="H5999" s="887">
        <f t="shared" si="327"/>
        <v>11</v>
      </c>
      <c r="I5999" s="887">
        <v>-19.560000000000002</v>
      </c>
      <c r="J5999" s="771">
        <f t="shared" si="328"/>
        <v>221.34</v>
      </c>
      <c r="K5999" s="887">
        <v>201.78</v>
      </c>
      <c r="L5999" s="772">
        <f t="shared" si="329"/>
        <v>235.6</v>
      </c>
    </row>
    <row r="6000" spans="2:12" ht="15.75" x14ac:dyDescent="0.25">
      <c r="B6000" s="893" t="s">
        <v>321</v>
      </c>
      <c r="C6000" s="892" t="s">
        <v>107</v>
      </c>
      <c r="D6000" s="891">
        <v>40451</v>
      </c>
      <c r="E6000" s="890">
        <v>433.02</v>
      </c>
      <c r="F6000" s="889"/>
      <c r="G6000" s="888">
        <v>20</v>
      </c>
      <c r="H6000" s="887">
        <f t="shared" si="327"/>
        <v>11</v>
      </c>
      <c r="I6000" s="887">
        <v>-19.32</v>
      </c>
      <c r="J6000" s="771">
        <f t="shared" si="328"/>
        <v>218.75</v>
      </c>
      <c r="K6000" s="887">
        <v>199.43</v>
      </c>
      <c r="L6000" s="772">
        <f t="shared" si="329"/>
        <v>233.58999999999997</v>
      </c>
    </row>
    <row r="6001" spans="2:12" ht="15.75" x14ac:dyDescent="0.25">
      <c r="B6001" s="893" t="s">
        <v>321</v>
      </c>
      <c r="C6001" s="892" t="s">
        <v>107</v>
      </c>
      <c r="D6001" s="891">
        <v>40451</v>
      </c>
      <c r="E6001" s="890">
        <v>234.01</v>
      </c>
      <c r="F6001" s="889"/>
      <c r="G6001" s="888">
        <v>20</v>
      </c>
      <c r="H6001" s="887">
        <f t="shared" si="327"/>
        <v>11</v>
      </c>
      <c r="I6001" s="887">
        <v>-10.44</v>
      </c>
      <c r="J6001" s="771">
        <f t="shared" si="328"/>
        <v>118.19</v>
      </c>
      <c r="K6001" s="887">
        <v>107.75</v>
      </c>
      <c r="L6001" s="772">
        <f t="shared" si="329"/>
        <v>126.25999999999999</v>
      </c>
    </row>
    <row r="6002" spans="2:12" ht="15.75" x14ac:dyDescent="0.25">
      <c r="B6002" s="893" t="s">
        <v>321</v>
      </c>
      <c r="C6002" s="892" t="s">
        <v>107</v>
      </c>
      <c r="D6002" s="891">
        <v>40451</v>
      </c>
      <c r="E6002" s="890">
        <v>88.96</v>
      </c>
      <c r="F6002" s="889"/>
      <c r="G6002" s="888">
        <v>20</v>
      </c>
      <c r="H6002" s="887">
        <f t="shared" si="327"/>
        <v>11</v>
      </c>
      <c r="I6002" s="887">
        <v>-3.96</v>
      </c>
      <c r="J6002" s="771">
        <f t="shared" si="328"/>
        <v>44.84</v>
      </c>
      <c r="K6002" s="887">
        <v>40.880000000000003</v>
      </c>
      <c r="L6002" s="772">
        <f t="shared" si="329"/>
        <v>48.079999999999991</v>
      </c>
    </row>
    <row r="6003" spans="2:12" ht="15.75" x14ac:dyDescent="0.25">
      <c r="B6003" s="893" t="s">
        <v>321</v>
      </c>
      <c r="C6003" s="892" t="s">
        <v>107</v>
      </c>
      <c r="D6003" s="891">
        <v>40574</v>
      </c>
      <c r="E6003" s="890">
        <v>384.12</v>
      </c>
      <c r="F6003" s="889"/>
      <c r="G6003" s="888">
        <v>20</v>
      </c>
      <c r="H6003" s="887">
        <f t="shared" si="327"/>
        <v>10</v>
      </c>
      <c r="I6003" s="887">
        <v>-18.72</v>
      </c>
      <c r="J6003" s="771">
        <f t="shared" si="328"/>
        <v>206</v>
      </c>
      <c r="K6003" s="887">
        <v>187.28</v>
      </c>
      <c r="L6003" s="772">
        <f t="shared" si="329"/>
        <v>196.84</v>
      </c>
    </row>
    <row r="6004" spans="2:12" ht="15.75" x14ac:dyDescent="0.25">
      <c r="B6004" s="893" t="s">
        <v>321</v>
      </c>
      <c r="C6004" s="892" t="s">
        <v>107</v>
      </c>
      <c r="D6004" s="891">
        <v>40574</v>
      </c>
      <c r="E6004" s="890">
        <v>168.79</v>
      </c>
      <c r="F6004" s="889"/>
      <c r="G6004" s="888">
        <v>20</v>
      </c>
      <c r="H6004" s="887">
        <f t="shared" si="327"/>
        <v>10</v>
      </c>
      <c r="I6004" s="887">
        <v>-8.16</v>
      </c>
      <c r="J6004" s="771">
        <f t="shared" si="328"/>
        <v>90.36999999999999</v>
      </c>
      <c r="K6004" s="887">
        <v>82.21</v>
      </c>
      <c r="L6004" s="772">
        <f t="shared" si="329"/>
        <v>86.58</v>
      </c>
    </row>
    <row r="6005" spans="2:12" ht="15.75" x14ac:dyDescent="0.25">
      <c r="B6005" s="893" t="s">
        <v>321</v>
      </c>
      <c r="C6005" s="892" t="s">
        <v>107</v>
      </c>
      <c r="D6005" s="891">
        <v>40574</v>
      </c>
      <c r="E6005" s="890">
        <v>85.45</v>
      </c>
      <c r="F6005" s="889"/>
      <c r="G6005" s="888">
        <v>20</v>
      </c>
      <c r="H6005" s="887">
        <f t="shared" si="327"/>
        <v>10</v>
      </c>
      <c r="I6005" s="887">
        <v>-4.08</v>
      </c>
      <c r="J6005" s="771">
        <f t="shared" si="328"/>
        <v>45.91</v>
      </c>
      <c r="K6005" s="887">
        <v>41.83</v>
      </c>
      <c r="L6005" s="772">
        <f t="shared" si="329"/>
        <v>43.620000000000005</v>
      </c>
    </row>
    <row r="6006" spans="2:12" ht="15.75" x14ac:dyDescent="0.25">
      <c r="B6006" s="893" t="s">
        <v>321</v>
      </c>
      <c r="C6006" s="892" t="s">
        <v>107</v>
      </c>
      <c r="D6006" s="891">
        <v>40574</v>
      </c>
      <c r="E6006" s="890">
        <v>184.07</v>
      </c>
      <c r="F6006" s="889"/>
      <c r="G6006" s="888">
        <v>20</v>
      </c>
      <c r="H6006" s="887">
        <f t="shared" si="327"/>
        <v>10</v>
      </c>
      <c r="I6006" s="887">
        <v>-8.879999999999999</v>
      </c>
      <c r="J6006" s="771">
        <f t="shared" si="328"/>
        <v>98.77</v>
      </c>
      <c r="K6006" s="887">
        <v>89.89</v>
      </c>
      <c r="L6006" s="772">
        <f t="shared" si="329"/>
        <v>94.179999999999993</v>
      </c>
    </row>
    <row r="6007" spans="2:12" ht="15.75" x14ac:dyDescent="0.25">
      <c r="B6007" s="893" t="s">
        <v>321</v>
      </c>
      <c r="C6007" s="892" t="s">
        <v>107</v>
      </c>
      <c r="D6007" s="891">
        <v>40574</v>
      </c>
      <c r="E6007" s="890">
        <v>278.68</v>
      </c>
      <c r="F6007" s="889"/>
      <c r="G6007" s="888">
        <v>20</v>
      </c>
      <c r="H6007" s="887">
        <f t="shared" si="327"/>
        <v>10</v>
      </c>
      <c r="I6007" s="887">
        <v>-13.560000000000002</v>
      </c>
      <c r="J6007" s="771">
        <f t="shared" si="328"/>
        <v>149.28</v>
      </c>
      <c r="K6007" s="887">
        <v>135.72</v>
      </c>
      <c r="L6007" s="772">
        <f t="shared" si="329"/>
        <v>142.96</v>
      </c>
    </row>
    <row r="6008" spans="2:12" ht="15.75" x14ac:dyDescent="0.25">
      <c r="B6008" s="893" t="s">
        <v>321</v>
      </c>
      <c r="C6008" s="892" t="s">
        <v>107</v>
      </c>
      <c r="D6008" s="891">
        <v>40602</v>
      </c>
      <c r="E6008" s="890">
        <v>209.14</v>
      </c>
      <c r="F6008" s="889"/>
      <c r="G6008" s="888">
        <v>20</v>
      </c>
      <c r="H6008" s="887">
        <f t="shared" si="327"/>
        <v>10</v>
      </c>
      <c r="I6008" s="887">
        <v>-10.199999999999999</v>
      </c>
      <c r="J6008" s="771">
        <f t="shared" si="328"/>
        <v>111.4</v>
      </c>
      <c r="K6008" s="887">
        <v>101.2</v>
      </c>
      <c r="L6008" s="772">
        <f t="shared" si="329"/>
        <v>107.93999999999998</v>
      </c>
    </row>
    <row r="6009" spans="2:12" ht="15.75" x14ac:dyDescent="0.25">
      <c r="B6009" s="893" t="s">
        <v>321</v>
      </c>
      <c r="C6009" s="892" t="s">
        <v>107</v>
      </c>
      <c r="D6009" s="891">
        <v>40602</v>
      </c>
      <c r="E6009" s="890">
        <v>217.07</v>
      </c>
      <c r="F6009" s="889"/>
      <c r="G6009" s="888">
        <v>20</v>
      </c>
      <c r="H6009" s="887">
        <f t="shared" si="327"/>
        <v>10</v>
      </c>
      <c r="I6009" s="887">
        <v>-10.56</v>
      </c>
      <c r="J6009" s="771">
        <f t="shared" si="328"/>
        <v>115.37</v>
      </c>
      <c r="K6009" s="887">
        <v>104.81</v>
      </c>
      <c r="L6009" s="772">
        <f t="shared" si="329"/>
        <v>112.25999999999999</v>
      </c>
    </row>
    <row r="6010" spans="2:12" ht="15.75" x14ac:dyDescent="0.25">
      <c r="B6010" s="893" t="s">
        <v>321</v>
      </c>
      <c r="C6010" s="892" t="s">
        <v>107</v>
      </c>
      <c r="D6010" s="891">
        <v>40602</v>
      </c>
      <c r="E6010" s="890">
        <v>180.58</v>
      </c>
      <c r="F6010" s="889"/>
      <c r="G6010" s="888">
        <v>20</v>
      </c>
      <c r="H6010" s="887">
        <f t="shared" si="327"/>
        <v>10</v>
      </c>
      <c r="I6010" s="887">
        <v>-8.76</v>
      </c>
      <c r="J6010" s="771">
        <f t="shared" si="328"/>
        <v>95.78</v>
      </c>
      <c r="K6010" s="887">
        <v>87.02</v>
      </c>
      <c r="L6010" s="772">
        <f t="shared" si="329"/>
        <v>93.560000000000016</v>
      </c>
    </row>
    <row r="6011" spans="2:12" ht="15.75" x14ac:dyDescent="0.25">
      <c r="B6011" s="893" t="s">
        <v>321</v>
      </c>
      <c r="C6011" s="892" t="s">
        <v>107</v>
      </c>
      <c r="D6011" s="891">
        <v>40602</v>
      </c>
      <c r="E6011" s="890">
        <v>130.12</v>
      </c>
      <c r="F6011" s="889"/>
      <c r="G6011" s="888">
        <v>20</v>
      </c>
      <c r="H6011" s="887">
        <f t="shared" si="327"/>
        <v>10</v>
      </c>
      <c r="I6011" s="887">
        <v>-6.36</v>
      </c>
      <c r="J6011" s="771">
        <f t="shared" si="328"/>
        <v>69.44</v>
      </c>
      <c r="K6011" s="887">
        <v>63.08</v>
      </c>
      <c r="L6011" s="772">
        <f t="shared" si="329"/>
        <v>67.040000000000006</v>
      </c>
    </row>
    <row r="6012" spans="2:12" ht="15.75" x14ac:dyDescent="0.25">
      <c r="B6012" s="893" t="s">
        <v>321</v>
      </c>
      <c r="C6012" s="892" t="s">
        <v>107</v>
      </c>
      <c r="D6012" s="891">
        <v>40602</v>
      </c>
      <c r="E6012" s="890">
        <v>362.7</v>
      </c>
      <c r="F6012" s="889"/>
      <c r="G6012" s="888">
        <v>20</v>
      </c>
      <c r="H6012" s="887">
        <f t="shared" si="327"/>
        <v>10</v>
      </c>
      <c r="I6012" s="887">
        <v>-17.64</v>
      </c>
      <c r="J6012" s="771">
        <f t="shared" si="328"/>
        <v>192.74</v>
      </c>
      <c r="K6012" s="887">
        <v>175.1</v>
      </c>
      <c r="L6012" s="772">
        <f t="shared" si="329"/>
        <v>187.6</v>
      </c>
    </row>
    <row r="6013" spans="2:12" ht="15.75" x14ac:dyDescent="0.25">
      <c r="B6013" s="893" t="s">
        <v>321</v>
      </c>
      <c r="C6013" s="892" t="s">
        <v>107</v>
      </c>
      <c r="D6013" s="891">
        <v>40602</v>
      </c>
      <c r="E6013" s="890">
        <v>151.75</v>
      </c>
      <c r="F6013" s="889"/>
      <c r="G6013" s="888">
        <v>20</v>
      </c>
      <c r="H6013" s="887">
        <f t="shared" si="327"/>
        <v>10</v>
      </c>
      <c r="I6013" s="887">
        <v>-7.4399999999999995</v>
      </c>
      <c r="J6013" s="771">
        <f t="shared" si="328"/>
        <v>80.84</v>
      </c>
      <c r="K6013" s="887">
        <v>73.400000000000006</v>
      </c>
      <c r="L6013" s="772">
        <f t="shared" si="329"/>
        <v>78.349999999999994</v>
      </c>
    </row>
    <row r="6014" spans="2:12" ht="15.75" x14ac:dyDescent="0.25">
      <c r="B6014" s="893" t="s">
        <v>321</v>
      </c>
      <c r="C6014" s="892" t="s">
        <v>107</v>
      </c>
      <c r="D6014" s="891">
        <v>40602</v>
      </c>
      <c r="E6014" s="890">
        <v>241.75</v>
      </c>
      <c r="F6014" s="889"/>
      <c r="G6014" s="888">
        <v>20</v>
      </c>
      <c r="H6014" s="887">
        <f t="shared" si="327"/>
        <v>10</v>
      </c>
      <c r="I6014" s="887">
        <v>-11.76</v>
      </c>
      <c r="J6014" s="771">
        <f t="shared" si="328"/>
        <v>128.47</v>
      </c>
      <c r="K6014" s="887">
        <v>116.71</v>
      </c>
      <c r="L6014" s="772">
        <f t="shared" si="329"/>
        <v>125.04</v>
      </c>
    </row>
    <row r="6015" spans="2:12" ht="15.75" x14ac:dyDescent="0.25">
      <c r="B6015" s="893" t="s">
        <v>321</v>
      </c>
      <c r="C6015" s="892" t="s">
        <v>107</v>
      </c>
      <c r="D6015" s="891">
        <v>40633</v>
      </c>
      <c r="E6015" s="890">
        <v>817.46</v>
      </c>
      <c r="F6015" s="889"/>
      <c r="G6015" s="888">
        <v>20</v>
      </c>
      <c r="H6015" s="887">
        <f t="shared" si="327"/>
        <v>10</v>
      </c>
      <c r="I6015" s="887">
        <v>-39.72</v>
      </c>
      <c r="J6015" s="771">
        <f t="shared" si="328"/>
        <v>431.53999999999996</v>
      </c>
      <c r="K6015" s="887">
        <v>391.82</v>
      </c>
      <c r="L6015" s="772">
        <f t="shared" si="329"/>
        <v>425.64000000000004</v>
      </c>
    </row>
    <row r="6016" spans="2:12" ht="15.75" x14ac:dyDescent="0.25">
      <c r="B6016" s="893" t="s">
        <v>321</v>
      </c>
      <c r="C6016" s="892" t="s">
        <v>107</v>
      </c>
      <c r="D6016" s="891">
        <v>40633</v>
      </c>
      <c r="E6016" s="890">
        <v>73.03</v>
      </c>
      <c r="F6016" s="889"/>
      <c r="G6016" s="888">
        <v>20</v>
      </c>
      <c r="H6016" s="887">
        <f t="shared" si="327"/>
        <v>10</v>
      </c>
      <c r="I6016" s="887">
        <v>-3.4799999999999995</v>
      </c>
      <c r="J6016" s="771">
        <f t="shared" si="328"/>
        <v>38.619999999999997</v>
      </c>
      <c r="K6016" s="887">
        <v>35.14</v>
      </c>
      <c r="L6016" s="772">
        <f t="shared" si="329"/>
        <v>37.89</v>
      </c>
    </row>
    <row r="6017" spans="2:12" ht="15.75" x14ac:dyDescent="0.25">
      <c r="B6017" s="893" t="s">
        <v>321</v>
      </c>
      <c r="C6017" s="892" t="s">
        <v>107</v>
      </c>
      <c r="D6017" s="891">
        <v>40633</v>
      </c>
      <c r="E6017" s="890">
        <v>48.68</v>
      </c>
      <c r="F6017" s="889"/>
      <c r="G6017" s="888">
        <v>20</v>
      </c>
      <c r="H6017" s="887">
        <f t="shared" si="327"/>
        <v>10</v>
      </c>
      <c r="I6017" s="887">
        <v>-2.4000000000000004</v>
      </c>
      <c r="J6017" s="771">
        <f t="shared" si="328"/>
        <v>25.939999999999998</v>
      </c>
      <c r="K6017" s="887">
        <v>23.54</v>
      </c>
      <c r="L6017" s="772">
        <f t="shared" si="329"/>
        <v>25.14</v>
      </c>
    </row>
    <row r="6018" spans="2:12" ht="15.75" x14ac:dyDescent="0.25">
      <c r="B6018" s="893" t="s">
        <v>321</v>
      </c>
      <c r="C6018" s="892" t="s">
        <v>107</v>
      </c>
      <c r="D6018" s="891">
        <v>40633</v>
      </c>
      <c r="E6018" s="890">
        <v>376.29</v>
      </c>
      <c r="F6018" s="889"/>
      <c r="G6018" s="888">
        <v>20</v>
      </c>
      <c r="H6018" s="887">
        <f t="shared" si="327"/>
        <v>10</v>
      </c>
      <c r="I6018" s="887">
        <v>-18.240000000000002</v>
      </c>
      <c r="J6018" s="771">
        <f t="shared" si="328"/>
        <v>198.71</v>
      </c>
      <c r="K6018" s="887">
        <v>180.47</v>
      </c>
      <c r="L6018" s="772">
        <f t="shared" si="329"/>
        <v>195.82000000000002</v>
      </c>
    </row>
    <row r="6019" spans="2:12" ht="15.75" x14ac:dyDescent="0.25">
      <c r="B6019" s="893" t="s">
        <v>321</v>
      </c>
      <c r="C6019" s="892" t="s">
        <v>107</v>
      </c>
      <c r="D6019" s="891">
        <v>40663</v>
      </c>
      <c r="E6019" s="890">
        <v>210.03</v>
      </c>
      <c r="F6019" s="889"/>
      <c r="G6019" s="888">
        <v>20</v>
      </c>
      <c r="H6019" s="887">
        <f t="shared" si="327"/>
        <v>10</v>
      </c>
      <c r="I6019" s="887">
        <v>-10.199999999999999</v>
      </c>
      <c r="J6019" s="771">
        <f t="shared" si="328"/>
        <v>109.78</v>
      </c>
      <c r="K6019" s="887">
        <v>99.58</v>
      </c>
      <c r="L6019" s="772">
        <f t="shared" si="329"/>
        <v>110.45</v>
      </c>
    </row>
    <row r="6020" spans="2:12" ht="15.75" x14ac:dyDescent="0.25">
      <c r="B6020" s="893" t="s">
        <v>321</v>
      </c>
      <c r="C6020" s="892" t="s">
        <v>107</v>
      </c>
      <c r="D6020" s="891">
        <v>40663</v>
      </c>
      <c r="E6020" s="890">
        <v>2479.2399999999998</v>
      </c>
      <c r="F6020" s="889"/>
      <c r="G6020" s="888">
        <v>20</v>
      </c>
      <c r="H6020" s="887">
        <f t="shared" si="327"/>
        <v>10</v>
      </c>
      <c r="I6020" s="887">
        <v>-120.72</v>
      </c>
      <c r="J6020" s="771">
        <f t="shared" si="328"/>
        <v>1298.68</v>
      </c>
      <c r="K6020" s="887">
        <v>1177.96</v>
      </c>
      <c r="L6020" s="772">
        <f t="shared" si="329"/>
        <v>1301.2799999999997</v>
      </c>
    </row>
    <row r="6021" spans="2:12" ht="15.75" x14ac:dyDescent="0.25">
      <c r="B6021" s="893" t="s">
        <v>321</v>
      </c>
      <c r="C6021" s="892" t="s">
        <v>107</v>
      </c>
      <c r="D6021" s="891">
        <v>40663</v>
      </c>
      <c r="E6021" s="890">
        <v>190.58</v>
      </c>
      <c r="F6021" s="889"/>
      <c r="G6021" s="888">
        <v>20</v>
      </c>
      <c r="H6021" s="887">
        <f t="shared" si="327"/>
        <v>10</v>
      </c>
      <c r="I6021" s="887">
        <v>-9.24</v>
      </c>
      <c r="J6021" s="771">
        <f t="shared" si="328"/>
        <v>99.55</v>
      </c>
      <c r="K6021" s="887">
        <v>90.31</v>
      </c>
      <c r="L6021" s="772">
        <f t="shared" si="329"/>
        <v>100.27000000000001</v>
      </c>
    </row>
    <row r="6022" spans="2:12" ht="15.75" x14ac:dyDescent="0.25">
      <c r="B6022" s="893" t="s">
        <v>321</v>
      </c>
      <c r="C6022" s="892" t="s">
        <v>107</v>
      </c>
      <c r="D6022" s="891">
        <v>40663</v>
      </c>
      <c r="E6022" s="890">
        <v>1255.55</v>
      </c>
      <c r="F6022" s="889"/>
      <c r="G6022" s="888">
        <v>20</v>
      </c>
      <c r="H6022" s="887">
        <f t="shared" si="327"/>
        <v>10</v>
      </c>
      <c r="I6022" s="887">
        <v>-61.08</v>
      </c>
      <c r="J6022" s="771">
        <f t="shared" si="328"/>
        <v>657.37</v>
      </c>
      <c r="K6022" s="887">
        <v>596.29</v>
      </c>
      <c r="L6022" s="772">
        <f t="shared" si="329"/>
        <v>659.26</v>
      </c>
    </row>
    <row r="6023" spans="2:12" ht="15.75" x14ac:dyDescent="0.25">
      <c r="B6023" s="893" t="s">
        <v>321</v>
      </c>
      <c r="C6023" s="892" t="s">
        <v>107</v>
      </c>
      <c r="D6023" s="891">
        <v>40663</v>
      </c>
      <c r="E6023" s="890">
        <v>228.65</v>
      </c>
      <c r="F6023" s="889"/>
      <c r="G6023" s="888">
        <v>20</v>
      </c>
      <c r="H6023" s="887">
        <f t="shared" si="327"/>
        <v>10</v>
      </c>
      <c r="I6023" s="887">
        <v>-11.16</v>
      </c>
      <c r="J6023" s="771">
        <f t="shared" si="328"/>
        <v>120.00999999999999</v>
      </c>
      <c r="K6023" s="887">
        <v>108.85</v>
      </c>
      <c r="L6023" s="772">
        <f t="shared" si="329"/>
        <v>119.80000000000001</v>
      </c>
    </row>
    <row r="6024" spans="2:12" ht="15.75" x14ac:dyDescent="0.25">
      <c r="B6024" s="893" t="s">
        <v>321</v>
      </c>
      <c r="C6024" s="892" t="s">
        <v>107</v>
      </c>
      <c r="D6024" s="891">
        <v>40663</v>
      </c>
      <c r="E6024" s="890">
        <v>401.42</v>
      </c>
      <c r="F6024" s="889"/>
      <c r="G6024" s="888">
        <v>20</v>
      </c>
      <c r="H6024" s="887">
        <f t="shared" ref="H6024:H6087" si="330">IF(E6024&lt;&gt;"",IF((TestEOY-D6024)/365&gt;G6024,G6024,ROUNDUP(((TestEOY-D6024)/365),0)),"")</f>
        <v>10</v>
      </c>
      <c r="I6024" s="887">
        <v>-19.560000000000002</v>
      </c>
      <c r="J6024" s="771">
        <f t="shared" ref="J6024:J6087" si="331">K6024-I6024</f>
        <v>210.37</v>
      </c>
      <c r="K6024" s="887">
        <v>190.81</v>
      </c>
      <c r="L6024" s="772">
        <f t="shared" ref="L6024:L6087" si="332">IFERROR(IF(K6024&gt;E6024,0,(+E6024-K6024))-F6024,"")</f>
        <v>210.61</v>
      </c>
    </row>
    <row r="6025" spans="2:12" ht="15.75" x14ac:dyDescent="0.25">
      <c r="B6025" s="893" t="s">
        <v>321</v>
      </c>
      <c r="C6025" s="892" t="s">
        <v>107</v>
      </c>
      <c r="D6025" s="891">
        <v>40663</v>
      </c>
      <c r="E6025" s="890">
        <v>366.74</v>
      </c>
      <c r="F6025" s="889"/>
      <c r="G6025" s="888">
        <v>20</v>
      </c>
      <c r="H6025" s="887">
        <f t="shared" si="330"/>
        <v>10</v>
      </c>
      <c r="I6025" s="887">
        <v>-17.88</v>
      </c>
      <c r="J6025" s="771">
        <f t="shared" si="331"/>
        <v>192.31</v>
      </c>
      <c r="K6025" s="887">
        <v>174.43</v>
      </c>
      <c r="L6025" s="772">
        <f t="shared" si="332"/>
        <v>192.31</v>
      </c>
    </row>
    <row r="6026" spans="2:12" ht="15.75" x14ac:dyDescent="0.25">
      <c r="B6026" s="893" t="s">
        <v>321</v>
      </c>
      <c r="C6026" s="892" t="s">
        <v>107</v>
      </c>
      <c r="D6026" s="891">
        <v>40694</v>
      </c>
      <c r="E6026" s="890">
        <v>1169.49</v>
      </c>
      <c r="F6026" s="889"/>
      <c r="G6026" s="888">
        <v>20</v>
      </c>
      <c r="H6026" s="887">
        <f t="shared" si="330"/>
        <v>10</v>
      </c>
      <c r="I6026" s="887">
        <v>-57</v>
      </c>
      <c r="J6026" s="771">
        <f t="shared" si="331"/>
        <v>607.78</v>
      </c>
      <c r="K6026" s="887">
        <v>550.78</v>
      </c>
      <c r="L6026" s="772">
        <f t="shared" si="332"/>
        <v>618.71</v>
      </c>
    </row>
    <row r="6027" spans="2:12" ht="15.75" x14ac:dyDescent="0.25">
      <c r="B6027" s="893" t="s">
        <v>321</v>
      </c>
      <c r="C6027" s="892" t="s">
        <v>107</v>
      </c>
      <c r="D6027" s="891">
        <v>40694</v>
      </c>
      <c r="E6027" s="890">
        <v>313.91000000000003</v>
      </c>
      <c r="F6027" s="889"/>
      <c r="G6027" s="888">
        <v>20</v>
      </c>
      <c r="H6027" s="887">
        <f t="shared" si="330"/>
        <v>10</v>
      </c>
      <c r="I6027" s="887">
        <v>-15.36</v>
      </c>
      <c r="J6027" s="771">
        <f t="shared" si="331"/>
        <v>163.02999999999997</v>
      </c>
      <c r="K6027" s="887">
        <v>147.66999999999999</v>
      </c>
      <c r="L6027" s="772">
        <f t="shared" si="332"/>
        <v>166.24000000000004</v>
      </c>
    </row>
    <row r="6028" spans="2:12" ht="15.75" x14ac:dyDescent="0.25">
      <c r="B6028" s="893" t="s">
        <v>321</v>
      </c>
      <c r="C6028" s="892" t="s">
        <v>107</v>
      </c>
      <c r="D6028" s="891">
        <v>40694</v>
      </c>
      <c r="E6028" s="890">
        <v>1839.8</v>
      </c>
      <c r="F6028" s="889"/>
      <c r="G6028" s="888">
        <v>20</v>
      </c>
      <c r="H6028" s="887">
        <f t="shared" si="330"/>
        <v>10</v>
      </c>
      <c r="I6028" s="887">
        <v>-89.64</v>
      </c>
      <c r="J6028" s="771">
        <f t="shared" si="331"/>
        <v>956.06</v>
      </c>
      <c r="K6028" s="887">
        <v>866.42</v>
      </c>
      <c r="L6028" s="772">
        <f t="shared" si="332"/>
        <v>973.38</v>
      </c>
    </row>
    <row r="6029" spans="2:12" ht="15.75" x14ac:dyDescent="0.25">
      <c r="B6029" s="893" t="s">
        <v>321</v>
      </c>
      <c r="C6029" s="892" t="s">
        <v>107</v>
      </c>
      <c r="D6029" s="891">
        <v>40694</v>
      </c>
      <c r="E6029" s="890">
        <v>191.7</v>
      </c>
      <c r="F6029" s="889"/>
      <c r="G6029" s="888">
        <v>20</v>
      </c>
      <c r="H6029" s="887">
        <f t="shared" si="330"/>
        <v>10</v>
      </c>
      <c r="I6029" s="887">
        <v>-9.36</v>
      </c>
      <c r="J6029" s="771">
        <f t="shared" si="331"/>
        <v>99.85</v>
      </c>
      <c r="K6029" s="887">
        <v>90.49</v>
      </c>
      <c r="L6029" s="772">
        <f t="shared" si="332"/>
        <v>101.21</v>
      </c>
    </row>
    <row r="6030" spans="2:12" ht="15.75" x14ac:dyDescent="0.25">
      <c r="B6030" s="893" t="s">
        <v>321</v>
      </c>
      <c r="C6030" s="892" t="s">
        <v>107</v>
      </c>
      <c r="D6030" s="891">
        <v>40694</v>
      </c>
      <c r="E6030" s="890">
        <v>179.37</v>
      </c>
      <c r="F6030" s="889"/>
      <c r="G6030" s="888">
        <v>20</v>
      </c>
      <c r="H6030" s="887">
        <f t="shared" si="330"/>
        <v>10</v>
      </c>
      <c r="I6030" s="887">
        <v>-8.76</v>
      </c>
      <c r="J6030" s="771">
        <f t="shared" si="331"/>
        <v>93.45</v>
      </c>
      <c r="K6030" s="887">
        <v>84.69</v>
      </c>
      <c r="L6030" s="772">
        <f t="shared" si="332"/>
        <v>94.68</v>
      </c>
    </row>
    <row r="6031" spans="2:12" ht="15.75" x14ac:dyDescent="0.25">
      <c r="B6031" s="893" t="s">
        <v>321</v>
      </c>
      <c r="C6031" s="892" t="s">
        <v>107</v>
      </c>
      <c r="D6031" s="891">
        <v>40694</v>
      </c>
      <c r="E6031" s="890">
        <v>654.91</v>
      </c>
      <c r="F6031" s="889"/>
      <c r="G6031" s="888">
        <v>20</v>
      </c>
      <c r="H6031" s="887">
        <f t="shared" si="330"/>
        <v>10</v>
      </c>
      <c r="I6031" s="887">
        <v>-31.92</v>
      </c>
      <c r="J6031" s="771">
        <f t="shared" si="331"/>
        <v>340.62</v>
      </c>
      <c r="K6031" s="887">
        <v>308.7</v>
      </c>
      <c r="L6031" s="772">
        <f t="shared" si="332"/>
        <v>346.21</v>
      </c>
    </row>
    <row r="6032" spans="2:12" ht="15.75" x14ac:dyDescent="0.25">
      <c r="B6032" s="893" t="s">
        <v>321</v>
      </c>
      <c r="C6032" s="892" t="s">
        <v>107</v>
      </c>
      <c r="D6032" s="891">
        <v>40724</v>
      </c>
      <c r="E6032" s="890">
        <v>355.68</v>
      </c>
      <c r="F6032" s="889"/>
      <c r="G6032" s="888">
        <v>20</v>
      </c>
      <c r="H6032" s="887">
        <f t="shared" si="330"/>
        <v>10</v>
      </c>
      <c r="I6032" s="887">
        <v>-17.28</v>
      </c>
      <c r="J6032" s="771">
        <f t="shared" si="331"/>
        <v>183.11</v>
      </c>
      <c r="K6032" s="887">
        <v>165.83</v>
      </c>
      <c r="L6032" s="772">
        <f t="shared" si="332"/>
        <v>189.85</v>
      </c>
    </row>
    <row r="6033" spans="2:12" ht="15.75" x14ac:dyDescent="0.25">
      <c r="B6033" s="893" t="s">
        <v>321</v>
      </c>
      <c r="C6033" s="892" t="s">
        <v>107</v>
      </c>
      <c r="D6033" s="891">
        <v>40724</v>
      </c>
      <c r="E6033" s="890">
        <v>151.75</v>
      </c>
      <c r="F6033" s="889"/>
      <c r="G6033" s="888">
        <v>20</v>
      </c>
      <c r="H6033" s="887">
        <f t="shared" si="330"/>
        <v>10</v>
      </c>
      <c r="I6033" s="887">
        <v>-7.32</v>
      </c>
      <c r="J6033" s="771">
        <f t="shared" si="331"/>
        <v>78.259999999999991</v>
      </c>
      <c r="K6033" s="887">
        <v>70.94</v>
      </c>
      <c r="L6033" s="772">
        <f t="shared" si="332"/>
        <v>80.81</v>
      </c>
    </row>
    <row r="6034" spans="2:12" ht="15.75" x14ac:dyDescent="0.25">
      <c r="B6034" s="893" t="s">
        <v>321</v>
      </c>
      <c r="C6034" s="892" t="s">
        <v>107</v>
      </c>
      <c r="D6034" s="891">
        <v>40724</v>
      </c>
      <c r="E6034" s="890">
        <v>146.01</v>
      </c>
      <c r="F6034" s="889"/>
      <c r="G6034" s="888">
        <v>20</v>
      </c>
      <c r="H6034" s="887">
        <f t="shared" si="330"/>
        <v>10</v>
      </c>
      <c r="I6034" s="887">
        <v>-7.08</v>
      </c>
      <c r="J6034" s="771">
        <f t="shared" si="331"/>
        <v>75.03</v>
      </c>
      <c r="K6034" s="887">
        <v>67.95</v>
      </c>
      <c r="L6034" s="772">
        <f t="shared" si="332"/>
        <v>78.059999999999988</v>
      </c>
    </row>
    <row r="6035" spans="2:12" ht="15.75" x14ac:dyDescent="0.25">
      <c r="B6035" s="893" t="s">
        <v>321</v>
      </c>
      <c r="C6035" s="892" t="s">
        <v>107</v>
      </c>
      <c r="D6035" s="891">
        <v>40724</v>
      </c>
      <c r="E6035" s="890">
        <v>1689.36</v>
      </c>
      <c r="F6035" s="889"/>
      <c r="G6035" s="888">
        <v>20</v>
      </c>
      <c r="H6035" s="887">
        <f t="shared" si="330"/>
        <v>10</v>
      </c>
      <c r="I6035" s="887">
        <v>-82.2</v>
      </c>
      <c r="J6035" s="771">
        <f t="shared" si="331"/>
        <v>870.86</v>
      </c>
      <c r="K6035" s="887">
        <v>788.66</v>
      </c>
      <c r="L6035" s="772">
        <f t="shared" si="332"/>
        <v>900.69999999999993</v>
      </c>
    </row>
    <row r="6036" spans="2:12" ht="15.75" x14ac:dyDescent="0.25">
      <c r="B6036" s="893" t="s">
        <v>321</v>
      </c>
      <c r="C6036" s="892" t="s">
        <v>107</v>
      </c>
      <c r="D6036" s="891">
        <v>40724</v>
      </c>
      <c r="E6036" s="890">
        <v>402.64</v>
      </c>
      <c r="F6036" s="889"/>
      <c r="G6036" s="888">
        <v>20</v>
      </c>
      <c r="H6036" s="887">
        <f t="shared" si="330"/>
        <v>10</v>
      </c>
      <c r="I6036" s="887">
        <v>-19.560000000000002</v>
      </c>
      <c r="J6036" s="771">
        <f t="shared" si="331"/>
        <v>207.38</v>
      </c>
      <c r="K6036" s="887">
        <v>187.82</v>
      </c>
      <c r="L6036" s="772">
        <f t="shared" si="332"/>
        <v>214.82</v>
      </c>
    </row>
    <row r="6037" spans="2:12" ht="15.75" x14ac:dyDescent="0.25">
      <c r="B6037" s="893" t="s">
        <v>321</v>
      </c>
      <c r="C6037" s="892" t="s">
        <v>107</v>
      </c>
      <c r="D6037" s="891">
        <v>40724</v>
      </c>
      <c r="E6037" s="890">
        <v>704.54</v>
      </c>
      <c r="F6037" s="889"/>
      <c r="G6037" s="888">
        <v>20</v>
      </c>
      <c r="H6037" s="887">
        <f t="shared" si="330"/>
        <v>10</v>
      </c>
      <c r="I6037" s="887">
        <v>-34.32</v>
      </c>
      <c r="J6037" s="771">
        <f t="shared" si="331"/>
        <v>363.51</v>
      </c>
      <c r="K6037" s="887">
        <v>329.19</v>
      </c>
      <c r="L6037" s="772">
        <f t="shared" si="332"/>
        <v>375.34999999999997</v>
      </c>
    </row>
    <row r="6038" spans="2:12" ht="15.75" x14ac:dyDescent="0.25">
      <c r="B6038" s="893" t="s">
        <v>321</v>
      </c>
      <c r="C6038" s="892" t="s">
        <v>107</v>
      </c>
      <c r="D6038" s="891">
        <v>40755</v>
      </c>
      <c r="E6038" s="890">
        <v>2587.7399999999998</v>
      </c>
      <c r="F6038" s="889"/>
      <c r="G6038" s="888">
        <v>20</v>
      </c>
      <c r="H6038" s="887">
        <f t="shared" si="330"/>
        <v>10</v>
      </c>
      <c r="I6038" s="887">
        <v>-126</v>
      </c>
      <c r="J6038" s="771">
        <f t="shared" si="331"/>
        <v>1324.09</v>
      </c>
      <c r="K6038" s="887">
        <v>1198.0899999999999</v>
      </c>
      <c r="L6038" s="772">
        <f t="shared" si="332"/>
        <v>1389.6499999999999</v>
      </c>
    </row>
    <row r="6039" spans="2:12" ht="15.75" x14ac:dyDescent="0.25">
      <c r="B6039" s="893" t="s">
        <v>321</v>
      </c>
      <c r="C6039" s="892" t="s">
        <v>107</v>
      </c>
      <c r="D6039" s="891">
        <v>40755</v>
      </c>
      <c r="E6039" s="890">
        <v>1554.56</v>
      </c>
      <c r="F6039" s="889"/>
      <c r="G6039" s="888">
        <v>20</v>
      </c>
      <c r="H6039" s="887">
        <f t="shared" si="330"/>
        <v>10</v>
      </c>
      <c r="I6039" s="887">
        <v>-75.72</v>
      </c>
      <c r="J6039" s="771">
        <f t="shared" si="331"/>
        <v>795.52</v>
      </c>
      <c r="K6039" s="887">
        <v>719.8</v>
      </c>
      <c r="L6039" s="772">
        <f t="shared" si="332"/>
        <v>834.76</v>
      </c>
    </row>
    <row r="6040" spans="2:12" ht="15.75" x14ac:dyDescent="0.25">
      <c r="B6040" s="893" t="s">
        <v>321</v>
      </c>
      <c r="C6040" s="892" t="s">
        <v>107</v>
      </c>
      <c r="D6040" s="891">
        <v>40755</v>
      </c>
      <c r="E6040" s="890">
        <v>167.7</v>
      </c>
      <c r="F6040" s="889"/>
      <c r="G6040" s="888">
        <v>20</v>
      </c>
      <c r="H6040" s="887">
        <f t="shared" si="330"/>
        <v>10</v>
      </c>
      <c r="I6040" s="887">
        <v>-8.16</v>
      </c>
      <c r="J6040" s="771">
        <f t="shared" si="331"/>
        <v>85.75</v>
      </c>
      <c r="K6040" s="887">
        <v>77.59</v>
      </c>
      <c r="L6040" s="772">
        <f t="shared" si="332"/>
        <v>90.109999999999985</v>
      </c>
    </row>
    <row r="6041" spans="2:12" ht="15.75" x14ac:dyDescent="0.25">
      <c r="B6041" s="893" t="s">
        <v>321</v>
      </c>
      <c r="C6041" s="892" t="s">
        <v>107</v>
      </c>
      <c r="D6041" s="891">
        <v>40755</v>
      </c>
      <c r="E6041" s="890">
        <v>154.5</v>
      </c>
      <c r="F6041" s="889"/>
      <c r="G6041" s="888">
        <v>20</v>
      </c>
      <c r="H6041" s="887">
        <f t="shared" si="330"/>
        <v>10</v>
      </c>
      <c r="I6041" s="887">
        <v>-7.5600000000000005</v>
      </c>
      <c r="J6041" s="771">
        <f t="shared" si="331"/>
        <v>79.31</v>
      </c>
      <c r="K6041" s="887">
        <v>71.75</v>
      </c>
      <c r="L6041" s="772">
        <f t="shared" si="332"/>
        <v>82.75</v>
      </c>
    </row>
    <row r="6042" spans="2:12" ht="15.75" x14ac:dyDescent="0.25">
      <c r="B6042" s="893" t="s">
        <v>321</v>
      </c>
      <c r="C6042" s="892" t="s">
        <v>107</v>
      </c>
      <c r="D6042" s="891">
        <v>40755</v>
      </c>
      <c r="E6042" s="890">
        <v>154.57</v>
      </c>
      <c r="F6042" s="889"/>
      <c r="G6042" s="888">
        <v>20</v>
      </c>
      <c r="H6042" s="887">
        <f t="shared" si="330"/>
        <v>10</v>
      </c>
      <c r="I6042" s="887">
        <v>-7.5600000000000005</v>
      </c>
      <c r="J6042" s="771">
        <f t="shared" si="331"/>
        <v>79.37</v>
      </c>
      <c r="K6042" s="887">
        <v>71.81</v>
      </c>
      <c r="L6042" s="772">
        <f t="shared" si="332"/>
        <v>82.759999999999991</v>
      </c>
    </row>
    <row r="6043" spans="2:12" ht="15.75" x14ac:dyDescent="0.25">
      <c r="B6043" s="893" t="s">
        <v>321</v>
      </c>
      <c r="C6043" s="892" t="s">
        <v>107</v>
      </c>
      <c r="D6043" s="891">
        <v>40755</v>
      </c>
      <c r="E6043" s="890">
        <v>229.15</v>
      </c>
      <c r="F6043" s="889"/>
      <c r="G6043" s="888">
        <v>20</v>
      </c>
      <c r="H6043" s="887">
        <f t="shared" si="330"/>
        <v>10</v>
      </c>
      <c r="I6043" s="887">
        <v>-11.16</v>
      </c>
      <c r="J6043" s="771">
        <f t="shared" si="331"/>
        <v>117.27</v>
      </c>
      <c r="K6043" s="887">
        <v>106.11</v>
      </c>
      <c r="L6043" s="772">
        <f t="shared" si="332"/>
        <v>123.04</v>
      </c>
    </row>
    <row r="6044" spans="2:12" ht="15.75" x14ac:dyDescent="0.25">
      <c r="B6044" s="893" t="s">
        <v>321</v>
      </c>
      <c r="C6044" s="892" t="s">
        <v>107</v>
      </c>
      <c r="D6044" s="891">
        <v>40755</v>
      </c>
      <c r="E6044" s="890">
        <v>211.55</v>
      </c>
      <c r="F6044" s="889"/>
      <c r="G6044" s="888">
        <v>20</v>
      </c>
      <c r="H6044" s="887">
        <f t="shared" si="330"/>
        <v>10</v>
      </c>
      <c r="I6044" s="887">
        <v>-10.32</v>
      </c>
      <c r="J6044" s="771">
        <f t="shared" si="331"/>
        <v>108.43</v>
      </c>
      <c r="K6044" s="887">
        <v>98.11</v>
      </c>
      <c r="L6044" s="772">
        <f t="shared" si="332"/>
        <v>113.44000000000001</v>
      </c>
    </row>
    <row r="6045" spans="2:12" ht="15.75" x14ac:dyDescent="0.25">
      <c r="B6045" s="893" t="s">
        <v>321</v>
      </c>
      <c r="C6045" s="892" t="s">
        <v>107</v>
      </c>
      <c r="D6045" s="891">
        <v>40755</v>
      </c>
      <c r="E6045" s="890">
        <v>205.92</v>
      </c>
      <c r="F6045" s="889"/>
      <c r="G6045" s="888">
        <v>20</v>
      </c>
      <c r="H6045" s="887">
        <f t="shared" si="330"/>
        <v>10</v>
      </c>
      <c r="I6045" s="887">
        <v>-10.08</v>
      </c>
      <c r="J6045" s="771">
        <f t="shared" si="331"/>
        <v>105.45</v>
      </c>
      <c r="K6045" s="887">
        <v>95.37</v>
      </c>
      <c r="L6045" s="772">
        <f t="shared" si="332"/>
        <v>110.54999999999998</v>
      </c>
    </row>
    <row r="6046" spans="2:12" ht="15.75" x14ac:dyDescent="0.25">
      <c r="B6046" s="893" t="s">
        <v>321</v>
      </c>
      <c r="C6046" s="892" t="s">
        <v>107</v>
      </c>
      <c r="D6046" s="891">
        <v>40786</v>
      </c>
      <c r="E6046" s="890">
        <v>4866.7700000000004</v>
      </c>
      <c r="F6046" s="889"/>
      <c r="G6046" s="888">
        <v>20</v>
      </c>
      <c r="H6046" s="887">
        <f t="shared" si="330"/>
        <v>10</v>
      </c>
      <c r="I6046" s="887">
        <v>-236.88000000000002</v>
      </c>
      <c r="J6046" s="771">
        <f t="shared" si="331"/>
        <v>2469.8000000000002</v>
      </c>
      <c r="K6046" s="887">
        <v>2232.92</v>
      </c>
      <c r="L6046" s="772">
        <f t="shared" si="332"/>
        <v>2633.8500000000004</v>
      </c>
    </row>
    <row r="6047" spans="2:12" ht="15.75" x14ac:dyDescent="0.25">
      <c r="B6047" s="893" t="s">
        <v>321</v>
      </c>
      <c r="C6047" s="892" t="s">
        <v>107</v>
      </c>
      <c r="D6047" s="891">
        <v>40786</v>
      </c>
      <c r="E6047" s="890">
        <v>172.6</v>
      </c>
      <c r="F6047" s="889"/>
      <c r="G6047" s="888">
        <v>20</v>
      </c>
      <c r="H6047" s="887">
        <f t="shared" si="330"/>
        <v>10</v>
      </c>
      <c r="I6047" s="887">
        <v>-8.4</v>
      </c>
      <c r="J6047" s="771">
        <f t="shared" si="331"/>
        <v>87.570000000000007</v>
      </c>
      <c r="K6047" s="887">
        <v>79.17</v>
      </c>
      <c r="L6047" s="772">
        <f t="shared" si="332"/>
        <v>93.429999999999993</v>
      </c>
    </row>
    <row r="6048" spans="2:12" ht="15.75" x14ac:dyDescent="0.25">
      <c r="B6048" s="893" t="s">
        <v>321</v>
      </c>
      <c r="C6048" s="892" t="s">
        <v>107</v>
      </c>
      <c r="D6048" s="891">
        <v>40786</v>
      </c>
      <c r="E6048" s="890">
        <v>177.46</v>
      </c>
      <c r="F6048" s="889"/>
      <c r="G6048" s="888">
        <v>20</v>
      </c>
      <c r="H6048" s="887">
        <f t="shared" si="330"/>
        <v>10</v>
      </c>
      <c r="I6048" s="887">
        <v>-8.64</v>
      </c>
      <c r="J6048" s="771">
        <f t="shared" si="331"/>
        <v>90.06</v>
      </c>
      <c r="K6048" s="887">
        <v>81.42</v>
      </c>
      <c r="L6048" s="772">
        <f t="shared" si="332"/>
        <v>96.04</v>
      </c>
    </row>
    <row r="6049" spans="2:12" ht="15.75" x14ac:dyDescent="0.25">
      <c r="B6049" s="893" t="s">
        <v>321</v>
      </c>
      <c r="C6049" s="892" t="s">
        <v>107</v>
      </c>
      <c r="D6049" s="891">
        <v>40786</v>
      </c>
      <c r="E6049" s="890">
        <v>260.72000000000003</v>
      </c>
      <c r="F6049" s="889"/>
      <c r="G6049" s="888">
        <v>20</v>
      </c>
      <c r="H6049" s="887">
        <f t="shared" si="330"/>
        <v>10</v>
      </c>
      <c r="I6049" s="887">
        <v>-12.72</v>
      </c>
      <c r="J6049" s="771">
        <f t="shared" si="331"/>
        <v>132.56</v>
      </c>
      <c r="K6049" s="887">
        <v>119.84</v>
      </c>
      <c r="L6049" s="772">
        <f t="shared" si="332"/>
        <v>140.88000000000002</v>
      </c>
    </row>
    <row r="6050" spans="2:12" ht="15.75" x14ac:dyDescent="0.25">
      <c r="B6050" s="893" t="s">
        <v>321</v>
      </c>
      <c r="C6050" s="892" t="s">
        <v>107</v>
      </c>
      <c r="D6050" s="891">
        <v>40786</v>
      </c>
      <c r="E6050" s="890">
        <v>1484.44</v>
      </c>
      <c r="F6050" s="889"/>
      <c r="G6050" s="888">
        <v>20</v>
      </c>
      <c r="H6050" s="887">
        <f t="shared" si="330"/>
        <v>10</v>
      </c>
      <c r="I6050" s="887">
        <v>-72.240000000000009</v>
      </c>
      <c r="J6050" s="771">
        <f t="shared" si="331"/>
        <v>753.25</v>
      </c>
      <c r="K6050" s="887">
        <v>681.01</v>
      </c>
      <c r="L6050" s="772">
        <f t="shared" si="332"/>
        <v>803.43000000000006</v>
      </c>
    </row>
    <row r="6051" spans="2:12" ht="15.75" x14ac:dyDescent="0.25">
      <c r="B6051" s="893" t="s">
        <v>321</v>
      </c>
      <c r="C6051" s="892" t="s">
        <v>107</v>
      </c>
      <c r="D6051" s="891">
        <v>40786</v>
      </c>
      <c r="E6051" s="890">
        <v>178.24</v>
      </c>
      <c r="F6051" s="889"/>
      <c r="G6051" s="888">
        <v>20</v>
      </c>
      <c r="H6051" s="887">
        <f t="shared" si="330"/>
        <v>10</v>
      </c>
      <c r="I6051" s="887">
        <v>-8.64</v>
      </c>
      <c r="J6051" s="771">
        <f t="shared" si="331"/>
        <v>90.18</v>
      </c>
      <c r="K6051" s="887">
        <v>81.540000000000006</v>
      </c>
      <c r="L6051" s="772">
        <f t="shared" si="332"/>
        <v>96.7</v>
      </c>
    </row>
    <row r="6052" spans="2:12" ht="15.75" x14ac:dyDescent="0.25">
      <c r="B6052" s="893" t="s">
        <v>321</v>
      </c>
      <c r="C6052" s="892" t="s">
        <v>107</v>
      </c>
      <c r="D6052" s="891">
        <v>40786</v>
      </c>
      <c r="E6052" s="890">
        <v>612.80999999999995</v>
      </c>
      <c r="F6052" s="889"/>
      <c r="G6052" s="888">
        <v>20</v>
      </c>
      <c r="H6052" s="887">
        <f t="shared" si="330"/>
        <v>10</v>
      </c>
      <c r="I6052" s="887">
        <v>-29.759999999999998</v>
      </c>
      <c r="J6052" s="771">
        <f t="shared" si="331"/>
        <v>311.08</v>
      </c>
      <c r="K6052" s="887">
        <v>281.32</v>
      </c>
      <c r="L6052" s="772">
        <f t="shared" si="332"/>
        <v>331.48999999999995</v>
      </c>
    </row>
    <row r="6053" spans="2:12" ht="15.75" x14ac:dyDescent="0.25">
      <c r="B6053" s="893" t="s">
        <v>321</v>
      </c>
      <c r="C6053" s="892" t="s">
        <v>107</v>
      </c>
      <c r="D6053" s="891">
        <v>40786</v>
      </c>
      <c r="E6053" s="890">
        <v>251.8</v>
      </c>
      <c r="F6053" s="889"/>
      <c r="G6053" s="888">
        <v>20</v>
      </c>
      <c r="H6053" s="887">
        <f t="shared" si="330"/>
        <v>10</v>
      </c>
      <c r="I6053" s="887">
        <v>-12.24</v>
      </c>
      <c r="J6053" s="771">
        <f t="shared" si="331"/>
        <v>127.67</v>
      </c>
      <c r="K6053" s="887">
        <v>115.43</v>
      </c>
      <c r="L6053" s="772">
        <f t="shared" si="332"/>
        <v>136.37</v>
      </c>
    </row>
    <row r="6054" spans="2:12" ht="15.75" x14ac:dyDescent="0.25">
      <c r="B6054" s="893" t="s">
        <v>321</v>
      </c>
      <c r="C6054" s="892" t="s">
        <v>107</v>
      </c>
      <c r="D6054" s="891">
        <v>40816</v>
      </c>
      <c r="E6054" s="890">
        <v>501.92</v>
      </c>
      <c r="F6054" s="889"/>
      <c r="G6054" s="888">
        <v>20</v>
      </c>
      <c r="H6054" s="887">
        <f t="shared" si="330"/>
        <v>10</v>
      </c>
      <c r="I6054" s="887">
        <v>-24.48</v>
      </c>
      <c r="J6054" s="771">
        <f t="shared" si="331"/>
        <v>252.89999999999998</v>
      </c>
      <c r="K6054" s="887">
        <v>228.42</v>
      </c>
      <c r="L6054" s="772">
        <f t="shared" si="332"/>
        <v>273.5</v>
      </c>
    </row>
    <row r="6055" spans="2:12" ht="15.75" x14ac:dyDescent="0.25">
      <c r="B6055" s="893" t="s">
        <v>321</v>
      </c>
      <c r="C6055" s="892" t="s">
        <v>107</v>
      </c>
      <c r="D6055" s="891">
        <v>40816</v>
      </c>
      <c r="E6055" s="890">
        <v>5223.72</v>
      </c>
      <c r="F6055" s="889"/>
      <c r="G6055" s="888">
        <v>20</v>
      </c>
      <c r="H6055" s="887">
        <f t="shared" si="330"/>
        <v>10</v>
      </c>
      <c r="I6055" s="887">
        <v>-254.28000000000003</v>
      </c>
      <c r="J6055" s="771">
        <f t="shared" si="331"/>
        <v>2630.03</v>
      </c>
      <c r="K6055" s="887">
        <v>2375.75</v>
      </c>
      <c r="L6055" s="772">
        <f t="shared" si="332"/>
        <v>2847.9700000000003</v>
      </c>
    </row>
    <row r="6056" spans="2:12" ht="15.75" x14ac:dyDescent="0.25">
      <c r="B6056" s="893" t="s">
        <v>321</v>
      </c>
      <c r="C6056" s="892" t="s">
        <v>107</v>
      </c>
      <c r="D6056" s="891">
        <v>40816</v>
      </c>
      <c r="E6056" s="890">
        <v>491.51</v>
      </c>
      <c r="F6056" s="889"/>
      <c r="G6056" s="888">
        <v>20</v>
      </c>
      <c r="H6056" s="887">
        <f t="shared" si="330"/>
        <v>10</v>
      </c>
      <c r="I6056" s="887">
        <v>-24</v>
      </c>
      <c r="J6056" s="771">
        <f t="shared" si="331"/>
        <v>247.4</v>
      </c>
      <c r="K6056" s="887">
        <v>223.4</v>
      </c>
      <c r="L6056" s="772">
        <f t="shared" si="332"/>
        <v>268.11</v>
      </c>
    </row>
    <row r="6057" spans="2:12" ht="15.75" x14ac:dyDescent="0.25">
      <c r="B6057" s="893" t="s">
        <v>321</v>
      </c>
      <c r="C6057" s="892" t="s">
        <v>107</v>
      </c>
      <c r="D6057" s="891">
        <v>40816</v>
      </c>
      <c r="E6057" s="890">
        <v>143.91999999999999</v>
      </c>
      <c r="F6057" s="889"/>
      <c r="G6057" s="888">
        <v>20</v>
      </c>
      <c r="H6057" s="887">
        <f t="shared" si="330"/>
        <v>10</v>
      </c>
      <c r="I6057" s="887">
        <v>-7.08</v>
      </c>
      <c r="J6057" s="771">
        <f t="shared" si="331"/>
        <v>72.39</v>
      </c>
      <c r="K6057" s="887">
        <v>65.31</v>
      </c>
      <c r="L6057" s="772">
        <f t="shared" si="332"/>
        <v>78.609999999999985</v>
      </c>
    </row>
    <row r="6058" spans="2:12" ht="15.75" x14ac:dyDescent="0.25">
      <c r="B6058" s="893" t="s">
        <v>321</v>
      </c>
      <c r="C6058" s="892" t="s">
        <v>107</v>
      </c>
      <c r="D6058" s="891">
        <v>40847</v>
      </c>
      <c r="E6058" s="890">
        <v>297.19</v>
      </c>
      <c r="F6058" s="889"/>
      <c r="G6058" s="888">
        <v>20</v>
      </c>
      <c r="H6058" s="887">
        <f t="shared" si="330"/>
        <v>10</v>
      </c>
      <c r="I6058" s="887">
        <v>-14.399999999999999</v>
      </c>
      <c r="J6058" s="771">
        <f t="shared" si="331"/>
        <v>148.43</v>
      </c>
      <c r="K6058" s="887">
        <v>134.03</v>
      </c>
      <c r="L6058" s="772">
        <f t="shared" si="332"/>
        <v>163.16</v>
      </c>
    </row>
    <row r="6059" spans="2:12" ht="15.75" x14ac:dyDescent="0.25">
      <c r="B6059" s="893" t="s">
        <v>321</v>
      </c>
      <c r="C6059" s="892" t="s">
        <v>107</v>
      </c>
      <c r="D6059" s="891">
        <v>40847</v>
      </c>
      <c r="E6059" s="890">
        <v>191.69</v>
      </c>
      <c r="F6059" s="889"/>
      <c r="G6059" s="888">
        <v>20</v>
      </c>
      <c r="H6059" s="887">
        <f t="shared" si="330"/>
        <v>10</v>
      </c>
      <c r="I6059" s="887">
        <v>-9.36</v>
      </c>
      <c r="J6059" s="771">
        <f t="shared" si="331"/>
        <v>95.97</v>
      </c>
      <c r="K6059" s="887">
        <v>86.61</v>
      </c>
      <c r="L6059" s="772">
        <f t="shared" si="332"/>
        <v>105.08</v>
      </c>
    </row>
    <row r="6060" spans="2:12" ht="15.75" x14ac:dyDescent="0.25">
      <c r="B6060" s="893" t="s">
        <v>321</v>
      </c>
      <c r="C6060" s="892" t="s">
        <v>107</v>
      </c>
      <c r="D6060" s="891">
        <v>40847</v>
      </c>
      <c r="E6060" s="890">
        <v>341.3</v>
      </c>
      <c r="F6060" s="889"/>
      <c r="G6060" s="888">
        <v>20</v>
      </c>
      <c r="H6060" s="887">
        <f t="shared" si="330"/>
        <v>10</v>
      </c>
      <c r="I6060" s="887">
        <v>-16.560000000000002</v>
      </c>
      <c r="J6060" s="771">
        <f t="shared" si="331"/>
        <v>170.34</v>
      </c>
      <c r="K6060" s="887">
        <v>153.78</v>
      </c>
      <c r="L6060" s="772">
        <f t="shared" si="332"/>
        <v>187.52</v>
      </c>
    </row>
    <row r="6061" spans="2:12" ht="15.75" x14ac:dyDescent="0.25">
      <c r="B6061" s="893" t="s">
        <v>321</v>
      </c>
      <c r="C6061" s="892" t="s">
        <v>107</v>
      </c>
      <c r="D6061" s="891">
        <v>40847</v>
      </c>
      <c r="E6061" s="890">
        <v>4746.9399999999996</v>
      </c>
      <c r="F6061" s="889"/>
      <c r="G6061" s="888">
        <v>20</v>
      </c>
      <c r="H6061" s="887">
        <f t="shared" si="330"/>
        <v>10</v>
      </c>
      <c r="I6061" s="887">
        <v>-231</v>
      </c>
      <c r="J6061" s="771">
        <f t="shared" si="331"/>
        <v>2370.89</v>
      </c>
      <c r="K6061" s="887">
        <v>2139.89</v>
      </c>
      <c r="L6061" s="772">
        <f t="shared" si="332"/>
        <v>2607.0499999999997</v>
      </c>
    </row>
    <row r="6062" spans="2:12" ht="15.75" x14ac:dyDescent="0.25">
      <c r="B6062" s="893" t="s">
        <v>321</v>
      </c>
      <c r="C6062" s="892" t="s">
        <v>107</v>
      </c>
      <c r="D6062" s="891">
        <v>40847</v>
      </c>
      <c r="E6062" s="890">
        <v>1594.3</v>
      </c>
      <c r="F6062" s="889"/>
      <c r="G6062" s="888">
        <v>20</v>
      </c>
      <c r="H6062" s="887">
        <f t="shared" si="330"/>
        <v>10</v>
      </c>
      <c r="I6062" s="887">
        <v>-77.64</v>
      </c>
      <c r="J6062" s="771">
        <f t="shared" si="331"/>
        <v>796.52</v>
      </c>
      <c r="K6062" s="887">
        <v>718.88</v>
      </c>
      <c r="L6062" s="772">
        <f t="shared" si="332"/>
        <v>875.42</v>
      </c>
    </row>
    <row r="6063" spans="2:12" ht="15.75" x14ac:dyDescent="0.25">
      <c r="B6063" s="893" t="s">
        <v>321</v>
      </c>
      <c r="C6063" s="892" t="s">
        <v>107</v>
      </c>
      <c r="D6063" s="891">
        <v>40847</v>
      </c>
      <c r="E6063" s="890">
        <v>384.75</v>
      </c>
      <c r="F6063" s="889"/>
      <c r="G6063" s="888">
        <v>20</v>
      </c>
      <c r="H6063" s="887">
        <f t="shared" si="330"/>
        <v>10</v>
      </c>
      <c r="I6063" s="887">
        <v>-18.72</v>
      </c>
      <c r="J6063" s="771">
        <f t="shared" si="331"/>
        <v>192.07</v>
      </c>
      <c r="K6063" s="887">
        <v>173.35</v>
      </c>
      <c r="L6063" s="772">
        <f t="shared" si="332"/>
        <v>211.4</v>
      </c>
    </row>
    <row r="6064" spans="2:12" ht="15.75" x14ac:dyDescent="0.25">
      <c r="B6064" s="893" t="s">
        <v>321</v>
      </c>
      <c r="C6064" s="892" t="s">
        <v>107</v>
      </c>
      <c r="D6064" s="891">
        <v>40847</v>
      </c>
      <c r="E6064" s="890">
        <v>456.46</v>
      </c>
      <c r="F6064" s="889"/>
      <c r="G6064" s="888">
        <v>20</v>
      </c>
      <c r="H6064" s="887">
        <f t="shared" si="330"/>
        <v>10</v>
      </c>
      <c r="I6064" s="887">
        <v>-22.200000000000003</v>
      </c>
      <c r="J6064" s="771">
        <f t="shared" si="331"/>
        <v>227.78000000000003</v>
      </c>
      <c r="K6064" s="887">
        <v>205.58</v>
      </c>
      <c r="L6064" s="772">
        <f t="shared" si="332"/>
        <v>250.87999999999997</v>
      </c>
    </row>
    <row r="6065" spans="2:12" ht="15.75" x14ac:dyDescent="0.25">
      <c r="B6065" s="893" t="s">
        <v>321</v>
      </c>
      <c r="C6065" s="892" t="s">
        <v>107</v>
      </c>
      <c r="D6065" s="891">
        <v>40847</v>
      </c>
      <c r="E6065" s="890">
        <v>184.02</v>
      </c>
      <c r="F6065" s="889"/>
      <c r="G6065" s="888">
        <v>20</v>
      </c>
      <c r="H6065" s="887">
        <f t="shared" si="330"/>
        <v>10</v>
      </c>
      <c r="I6065" s="887">
        <v>-8.879999999999999</v>
      </c>
      <c r="J6065" s="771">
        <f t="shared" si="331"/>
        <v>92.02</v>
      </c>
      <c r="K6065" s="887">
        <v>83.14</v>
      </c>
      <c r="L6065" s="772">
        <f t="shared" si="332"/>
        <v>100.88000000000001</v>
      </c>
    </row>
    <row r="6066" spans="2:12" ht="15.75" x14ac:dyDescent="0.25">
      <c r="B6066" s="893" t="s">
        <v>321</v>
      </c>
      <c r="C6066" s="892" t="s">
        <v>107</v>
      </c>
      <c r="D6066" s="891">
        <v>40847</v>
      </c>
      <c r="E6066" s="890">
        <v>560.47</v>
      </c>
      <c r="F6066" s="889"/>
      <c r="G6066" s="888">
        <v>20</v>
      </c>
      <c r="H6066" s="887">
        <f t="shared" si="330"/>
        <v>10</v>
      </c>
      <c r="I6066" s="887">
        <v>-27.240000000000002</v>
      </c>
      <c r="J6066" s="771">
        <f t="shared" si="331"/>
        <v>279.7</v>
      </c>
      <c r="K6066" s="887">
        <v>252.46</v>
      </c>
      <c r="L6066" s="772">
        <f t="shared" si="332"/>
        <v>308.01</v>
      </c>
    </row>
    <row r="6067" spans="2:12" ht="15.75" x14ac:dyDescent="0.25">
      <c r="B6067" s="893" t="s">
        <v>321</v>
      </c>
      <c r="C6067" s="892" t="s">
        <v>107</v>
      </c>
      <c r="D6067" s="891">
        <v>40847</v>
      </c>
      <c r="E6067" s="890">
        <v>470.73</v>
      </c>
      <c r="F6067" s="889"/>
      <c r="G6067" s="888">
        <v>20</v>
      </c>
      <c r="H6067" s="887">
        <f t="shared" si="330"/>
        <v>10</v>
      </c>
      <c r="I6067" s="887">
        <v>-22.92</v>
      </c>
      <c r="J6067" s="771">
        <f t="shared" si="331"/>
        <v>235.14</v>
      </c>
      <c r="K6067" s="887">
        <v>212.22</v>
      </c>
      <c r="L6067" s="772">
        <f t="shared" si="332"/>
        <v>258.51</v>
      </c>
    </row>
    <row r="6068" spans="2:12" ht="15.75" x14ac:dyDescent="0.25">
      <c r="B6068" s="893" t="s">
        <v>321</v>
      </c>
      <c r="C6068" s="892" t="s">
        <v>107</v>
      </c>
      <c r="D6068" s="891">
        <v>40847</v>
      </c>
      <c r="E6068" s="890">
        <v>556.77</v>
      </c>
      <c r="F6068" s="889"/>
      <c r="G6068" s="888">
        <v>20</v>
      </c>
      <c r="H6068" s="887">
        <f t="shared" si="330"/>
        <v>10</v>
      </c>
      <c r="I6068" s="887">
        <v>-27.120000000000005</v>
      </c>
      <c r="J6068" s="771">
        <f t="shared" si="331"/>
        <v>278.20000000000005</v>
      </c>
      <c r="K6068" s="887">
        <v>251.08</v>
      </c>
      <c r="L6068" s="772">
        <f t="shared" si="332"/>
        <v>305.68999999999994</v>
      </c>
    </row>
    <row r="6069" spans="2:12" ht="15.75" x14ac:dyDescent="0.25">
      <c r="B6069" s="893" t="s">
        <v>321</v>
      </c>
      <c r="C6069" s="892" t="s">
        <v>107</v>
      </c>
      <c r="D6069" s="891">
        <v>40847</v>
      </c>
      <c r="E6069" s="890">
        <v>613.82000000000005</v>
      </c>
      <c r="F6069" s="889"/>
      <c r="G6069" s="888">
        <v>20</v>
      </c>
      <c r="H6069" s="887">
        <f t="shared" si="330"/>
        <v>10</v>
      </c>
      <c r="I6069" s="887">
        <v>-29.880000000000003</v>
      </c>
      <c r="J6069" s="771">
        <f t="shared" si="331"/>
        <v>306.55</v>
      </c>
      <c r="K6069" s="887">
        <v>276.67</v>
      </c>
      <c r="L6069" s="772">
        <f t="shared" si="332"/>
        <v>337.15000000000003</v>
      </c>
    </row>
    <row r="6070" spans="2:12" ht="15.75" x14ac:dyDescent="0.25">
      <c r="B6070" s="893" t="s">
        <v>321</v>
      </c>
      <c r="C6070" s="892" t="s">
        <v>107</v>
      </c>
      <c r="D6070" s="891">
        <v>40847</v>
      </c>
      <c r="E6070" s="890">
        <v>313.04000000000002</v>
      </c>
      <c r="F6070" s="889"/>
      <c r="G6070" s="888">
        <v>20</v>
      </c>
      <c r="H6070" s="887">
        <f t="shared" si="330"/>
        <v>10</v>
      </c>
      <c r="I6070" s="887">
        <v>-15.24</v>
      </c>
      <c r="J6070" s="771">
        <f t="shared" si="331"/>
        <v>156.35000000000002</v>
      </c>
      <c r="K6070" s="887">
        <v>141.11000000000001</v>
      </c>
      <c r="L6070" s="772">
        <f t="shared" si="332"/>
        <v>171.93</v>
      </c>
    </row>
    <row r="6071" spans="2:12" ht="15.75" x14ac:dyDescent="0.25">
      <c r="B6071" s="893" t="s">
        <v>321</v>
      </c>
      <c r="C6071" s="892" t="s">
        <v>107</v>
      </c>
      <c r="D6071" s="891">
        <v>40847</v>
      </c>
      <c r="E6071" s="890">
        <v>196.28</v>
      </c>
      <c r="F6071" s="889"/>
      <c r="G6071" s="888">
        <v>20</v>
      </c>
      <c r="H6071" s="887">
        <f t="shared" si="330"/>
        <v>10</v>
      </c>
      <c r="I6071" s="887">
        <v>-9.48</v>
      </c>
      <c r="J6071" s="771">
        <f t="shared" si="331"/>
        <v>98.11</v>
      </c>
      <c r="K6071" s="887">
        <v>88.63</v>
      </c>
      <c r="L6071" s="772">
        <f t="shared" si="332"/>
        <v>107.65</v>
      </c>
    </row>
    <row r="6072" spans="2:12" ht="15.75" x14ac:dyDescent="0.25">
      <c r="B6072" s="893" t="s">
        <v>321</v>
      </c>
      <c r="C6072" s="892" t="s">
        <v>107</v>
      </c>
      <c r="D6072" s="891">
        <v>40847</v>
      </c>
      <c r="E6072" s="890">
        <v>173.11</v>
      </c>
      <c r="F6072" s="889"/>
      <c r="G6072" s="888">
        <v>20</v>
      </c>
      <c r="H6072" s="887">
        <f t="shared" si="330"/>
        <v>10</v>
      </c>
      <c r="I6072" s="887">
        <v>-8.4</v>
      </c>
      <c r="J6072" s="771">
        <f t="shared" si="331"/>
        <v>86.25</v>
      </c>
      <c r="K6072" s="887">
        <v>77.849999999999994</v>
      </c>
      <c r="L6072" s="772">
        <f t="shared" si="332"/>
        <v>95.260000000000019</v>
      </c>
    </row>
    <row r="6073" spans="2:12" ht="15.75" x14ac:dyDescent="0.25">
      <c r="B6073" s="893" t="s">
        <v>321</v>
      </c>
      <c r="C6073" s="892" t="s">
        <v>107</v>
      </c>
      <c r="D6073" s="891">
        <v>40847</v>
      </c>
      <c r="E6073" s="890">
        <v>163.19</v>
      </c>
      <c r="F6073" s="889"/>
      <c r="G6073" s="888">
        <v>20</v>
      </c>
      <c r="H6073" s="887">
        <f t="shared" si="330"/>
        <v>10</v>
      </c>
      <c r="I6073" s="887">
        <v>-7.92</v>
      </c>
      <c r="J6073" s="771">
        <f t="shared" si="331"/>
        <v>81.28</v>
      </c>
      <c r="K6073" s="887">
        <v>73.36</v>
      </c>
      <c r="L6073" s="772">
        <f t="shared" si="332"/>
        <v>89.83</v>
      </c>
    </row>
    <row r="6074" spans="2:12" ht="15.75" x14ac:dyDescent="0.25">
      <c r="B6074" s="893" t="s">
        <v>321</v>
      </c>
      <c r="C6074" s="892" t="s">
        <v>107</v>
      </c>
      <c r="D6074" s="891">
        <v>40877</v>
      </c>
      <c r="E6074" s="890">
        <v>215.82</v>
      </c>
      <c r="F6074" s="889"/>
      <c r="G6074" s="888">
        <v>20</v>
      </c>
      <c r="H6074" s="887">
        <f t="shared" si="330"/>
        <v>10</v>
      </c>
      <c r="I6074" s="887">
        <v>-10.56</v>
      </c>
      <c r="J6074" s="771">
        <f t="shared" si="331"/>
        <v>107.04</v>
      </c>
      <c r="K6074" s="887">
        <v>96.48</v>
      </c>
      <c r="L6074" s="772">
        <f t="shared" si="332"/>
        <v>119.33999999999999</v>
      </c>
    </row>
    <row r="6075" spans="2:12" ht="15.75" x14ac:dyDescent="0.25">
      <c r="B6075" s="893" t="s">
        <v>321</v>
      </c>
      <c r="C6075" s="892" t="s">
        <v>107</v>
      </c>
      <c r="D6075" s="891">
        <v>40877</v>
      </c>
      <c r="E6075" s="890">
        <v>162.43</v>
      </c>
      <c r="F6075" s="889"/>
      <c r="G6075" s="888">
        <v>20</v>
      </c>
      <c r="H6075" s="887">
        <f t="shared" si="330"/>
        <v>10</v>
      </c>
      <c r="I6075" s="887">
        <v>-7.92</v>
      </c>
      <c r="J6075" s="771">
        <f t="shared" si="331"/>
        <v>80.570000000000007</v>
      </c>
      <c r="K6075" s="887">
        <v>72.650000000000006</v>
      </c>
      <c r="L6075" s="772">
        <f t="shared" si="332"/>
        <v>89.78</v>
      </c>
    </row>
    <row r="6076" spans="2:12" ht="15.75" x14ac:dyDescent="0.25">
      <c r="B6076" s="893" t="s">
        <v>321</v>
      </c>
      <c r="C6076" s="892" t="s">
        <v>107</v>
      </c>
      <c r="D6076" s="891">
        <v>40877</v>
      </c>
      <c r="E6076" s="890">
        <v>162.43</v>
      </c>
      <c r="F6076" s="889"/>
      <c r="G6076" s="888">
        <v>20</v>
      </c>
      <c r="H6076" s="887">
        <f t="shared" si="330"/>
        <v>10</v>
      </c>
      <c r="I6076" s="887">
        <v>-7.92</v>
      </c>
      <c r="J6076" s="771">
        <f t="shared" si="331"/>
        <v>80.570000000000007</v>
      </c>
      <c r="K6076" s="887">
        <v>72.650000000000006</v>
      </c>
      <c r="L6076" s="772">
        <f t="shared" si="332"/>
        <v>89.78</v>
      </c>
    </row>
    <row r="6077" spans="2:12" ht="15.75" x14ac:dyDescent="0.25">
      <c r="B6077" s="893" t="s">
        <v>321</v>
      </c>
      <c r="C6077" s="892" t="s">
        <v>107</v>
      </c>
      <c r="D6077" s="891">
        <v>40877</v>
      </c>
      <c r="E6077" s="890">
        <v>467.77</v>
      </c>
      <c r="F6077" s="889"/>
      <c r="G6077" s="888">
        <v>20</v>
      </c>
      <c r="H6077" s="887">
        <f t="shared" si="330"/>
        <v>10</v>
      </c>
      <c r="I6077" s="887">
        <v>-22.8</v>
      </c>
      <c r="J6077" s="771">
        <f t="shared" si="331"/>
        <v>231.99</v>
      </c>
      <c r="K6077" s="887">
        <v>209.19</v>
      </c>
      <c r="L6077" s="772">
        <f t="shared" si="332"/>
        <v>258.58</v>
      </c>
    </row>
    <row r="6078" spans="2:12" ht="15.75" x14ac:dyDescent="0.25">
      <c r="B6078" s="893" t="s">
        <v>321</v>
      </c>
      <c r="C6078" s="892" t="s">
        <v>107</v>
      </c>
      <c r="D6078" s="891">
        <v>40877</v>
      </c>
      <c r="E6078" s="890">
        <v>434.25</v>
      </c>
      <c r="F6078" s="889"/>
      <c r="G6078" s="888">
        <v>20</v>
      </c>
      <c r="H6078" s="887">
        <f t="shared" si="330"/>
        <v>10</v>
      </c>
      <c r="I6078" s="887">
        <v>-21.12</v>
      </c>
      <c r="J6078" s="771">
        <f t="shared" si="331"/>
        <v>214.96</v>
      </c>
      <c r="K6078" s="887">
        <v>193.84</v>
      </c>
      <c r="L6078" s="772">
        <f t="shared" si="332"/>
        <v>240.41</v>
      </c>
    </row>
    <row r="6079" spans="2:12" ht="15.75" x14ac:dyDescent="0.25">
      <c r="B6079" s="893" t="s">
        <v>321</v>
      </c>
      <c r="C6079" s="892" t="s">
        <v>107</v>
      </c>
      <c r="D6079" s="891">
        <v>40877</v>
      </c>
      <c r="E6079" s="890">
        <v>857.36</v>
      </c>
      <c r="F6079" s="889"/>
      <c r="G6079" s="888">
        <v>20</v>
      </c>
      <c r="H6079" s="887">
        <f t="shared" si="330"/>
        <v>10</v>
      </c>
      <c r="I6079" s="887">
        <v>-41.76</v>
      </c>
      <c r="J6079" s="771">
        <f t="shared" si="331"/>
        <v>424.93</v>
      </c>
      <c r="K6079" s="887">
        <v>383.17</v>
      </c>
      <c r="L6079" s="772">
        <f t="shared" si="332"/>
        <v>474.19</v>
      </c>
    </row>
    <row r="6080" spans="2:12" ht="15.75" x14ac:dyDescent="0.25">
      <c r="B6080" s="893" t="s">
        <v>321</v>
      </c>
      <c r="C6080" s="892" t="s">
        <v>107</v>
      </c>
      <c r="D6080" s="891">
        <v>40877</v>
      </c>
      <c r="E6080" s="890">
        <v>292.52</v>
      </c>
      <c r="F6080" s="889"/>
      <c r="G6080" s="888">
        <v>20</v>
      </c>
      <c r="H6080" s="887">
        <f t="shared" si="330"/>
        <v>10</v>
      </c>
      <c r="I6080" s="887">
        <v>-14.28</v>
      </c>
      <c r="J6080" s="771">
        <f t="shared" si="331"/>
        <v>145.16</v>
      </c>
      <c r="K6080" s="887">
        <v>130.88</v>
      </c>
      <c r="L6080" s="772">
        <f t="shared" si="332"/>
        <v>161.63999999999999</v>
      </c>
    </row>
    <row r="6081" spans="2:12" ht="15.75" x14ac:dyDescent="0.25">
      <c r="B6081" s="893" t="s">
        <v>321</v>
      </c>
      <c r="C6081" s="892" t="s">
        <v>107</v>
      </c>
      <c r="D6081" s="891">
        <v>40877</v>
      </c>
      <c r="E6081" s="890">
        <v>271.64999999999998</v>
      </c>
      <c r="F6081" s="889"/>
      <c r="G6081" s="888">
        <v>20</v>
      </c>
      <c r="H6081" s="887">
        <f t="shared" si="330"/>
        <v>10</v>
      </c>
      <c r="I6081" s="887">
        <v>-13.200000000000001</v>
      </c>
      <c r="J6081" s="771">
        <f t="shared" si="331"/>
        <v>134.38</v>
      </c>
      <c r="K6081" s="887">
        <v>121.18</v>
      </c>
      <c r="L6081" s="772">
        <f t="shared" si="332"/>
        <v>150.46999999999997</v>
      </c>
    </row>
    <row r="6082" spans="2:12" ht="15.75" x14ac:dyDescent="0.25">
      <c r="B6082" s="893" t="s">
        <v>321</v>
      </c>
      <c r="C6082" s="892" t="s">
        <v>107</v>
      </c>
      <c r="D6082" s="891">
        <v>40877</v>
      </c>
      <c r="E6082" s="890">
        <v>355.22</v>
      </c>
      <c r="F6082" s="889"/>
      <c r="G6082" s="888">
        <v>20</v>
      </c>
      <c r="H6082" s="887">
        <f t="shared" si="330"/>
        <v>10</v>
      </c>
      <c r="I6082" s="887">
        <v>-17.28</v>
      </c>
      <c r="J6082" s="771">
        <f t="shared" si="331"/>
        <v>175.88</v>
      </c>
      <c r="K6082" s="887">
        <v>158.6</v>
      </c>
      <c r="L6082" s="772">
        <f t="shared" si="332"/>
        <v>196.62000000000003</v>
      </c>
    </row>
    <row r="6083" spans="2:12" ht="15.75" x14ac:dyDescent="0.25">
      <c r="B6083" s="893" t="s">
        <v>321</v>
      </c>
      <c r="C6083" s="892" t="s">
        <v>107</v>
      </c>
      <c r="D6083" s="891">
        <v>40877</v>
      </c>
      <c r="E6083" s="890">
        <v>64.08</v>
      </c>
      <c r="F6083" s="889"/>
      <c r="G6083" s="888">
        <v>20</v>
      </c>
      <c r="H6083" s="887">
        <f t="shared" si="330"/>
        <v>10</v>
      </c>
      <c r="I6083" s="887">
        <v>-3.12</v>
      </c>
      <c r="J6083" s="771">
        <f t="shared" si="331"/>
        <v>31.76</v>
      </c>
      <c r="K6083" s="887">
        <v>28.64</v>
      </c>
      <c r="L6083" s="772">
        <f t="shared" si="332"/>
        <v>35.44</v>
      </c>
    </row>
    <row r="6084" spans="2:12" ht="15.75" x14ac:dyDescent="0.25">
      <c r="B6084" s="893" t="s">
        <v>321</v>
      </c>
      <c r="C6084" s="892" t="s">
        <v>107</v>
      </c>
      <c r="D6084" s="891">
        <v>40877</v>
      </c>
      <c r="E6084" s="890">
        <v>153.80000000000001</v>
      </c>
      <c r="F6084" s="889"/>
      <c r="G6084" s="888">
        <v>20</v>
      </c>
      <c r="H6084" s="887">
        <f t="shared" si="330"/>
        <v>10</v>
      </c>
      <c r="I6084" s="887">
        <v>-7.5600000000000005</v>
      </c>
      <c r="J6084" s="771">
        <f t="shared" si="331"/>
        <v>76.13</v>
      </c>
      <c r="K6084" s="887">
        <v>68.569999999999993</v>
      </c>
      <c r="L6084" s="772">
        <f t="shared" si="332"/>
        <v>85.230000000000018</v>
      </c>
    </row>
    <row r="6085" spans="2:12" ht="15.75" x14ac:dyDescent="0.25">
      <c r="B6085" s="893" t="s">
        <v>321</v>
      </c>
      <c r="C6085" s="892" t="s">
        <v>107</v>
      </c>
      <c r="D6085" s="891">
        <v>40877</v>
      </c>
      <c r="E6085" s="890">
        <v>124.9</v>
      </c>
      <c r="F6085" s="889"/>
      <c r="G6085" s="888">
        <v>20</v>
      </c>
      <c r="H6085" s="887">
        <f t="shared" si="330"/>
        <v>10</v>
      </c>
      <c r="I6085" s="887">
        <v>-6.12</v>
      </c>
      <c r="J6085" s="771">
        <f t="shared" si="331"/>
        <v>62.129999999999995</v>
      </c>
      <c r="K6085" s="887">
        <v>56.01</v>
      </c>
      <c r="L6085" s="772">
        <f t="shared" si="332"/>
        <v>68.890000000000015</v>
      </c>
    </row>
    <row r="6086" spans="2:12" ht="15.75" x14ac:dyDescent="0.25">
      <c r="B6086" s="893" t="s">
        <v>321</v>
      </c>
      <c r="C6086" s="892" t="s">
        <v>107</v>
      </c>
      <c r="D6086" s="891">
        <v>40908</v>
      </c>
      <c r="E6086" s="890">
        <v>725.95</v>
      </c>
      <c r="F6086" s="889"/>
      <c r="G6086" s="888">
        <v>20</v>
      </c>
      <c r="H6086" s="887">
        <f t="shared" si="330"/>
        <v>10</v>
      </c>
      <c r="I6086" s="887">
        <v>-35.400000000000006</v>
      </c>
      <c r="J6086" s="771">
        <f t="shared" si="331"/>
        <v>353.78</v>
      </c>
      <c r="K6086" s="887">
        <v>318.38</v>
      </c>
      <c r="L6086" s="772">
        <f t="shared" si="332"/>
        <v>407.57000000000005</v>
      </c>
    </row>
    <row r="6087" spans="2:12" ht="15.75" x14ac:dyDescent="0.25">
      <c r="B6087" s="893" t="s">
        <v>321</v>
      </c>
      <c r="C6087" s="892" t="s">
        <v>107</v>
      </c>
      <c r="D6087" s="891">
        <v>40908</v>
      </c>
      <c r="E6087" s="890">
        <v>433.82</v>
      </c>
      <c r="F6087" s="889"/>
      <c r="G6087" s="888">
        <v>20</v>
      </c>
      <c r="H6087" s="887">
        <f t="shared" si="330"/>
        <v>10</v>
      </c>
      <c r="I6087" s="887">
        <v>-21.12</v>
      </c>
      <c r="J6087" s="771">
        <f t="shared" si="331"/>
        <v>211.43</v>
      </c>
      <c r="K6087" s="887">
        <v>190.31</v>
      </c>
      <c r="L6087" s="772">
        <f t="shared" si="332"/>
        <v>243.51</v>
      </c>
    </row>
    <row r="6088" spans="2:12" ht="15.75" x14ac:dyDescent="0.25">
      <c r="B6088" s="893" t="s">
        <v>321</v>
      </c>
      <c r="C6088" s="892" t="s">
        <v>107</v>
      </c>
      <c r="D6088" s="891">
        <v>40908</v>
      </c>
      <c r="E6088" s="890">
        <v>494.97</v>
      </c>
      <c r="F6088" s="889"/>
      <c r="G6088" s="888">
        <v>20</v>
      </c>
      <c r="H6088" s="887">
        <f t="shared" ref="H6088:H6151" si="333">IF(E6088&lt;&gt;"",IF((TestEOY-D6088)/365&gt;G6088,G6088,ROUNDUP(((TestEOY-D6088)/365),0)),"")</f>
        <v>10</v>
      </c>
      <c r="I6088" s="887">
        <v>-24.120000000000005</v>
      </c>
      <c r="J6088" s="771">
        <f t="shared" ref="J6088:J6151" si="334">K6088-I6088</f>
        <v>241.41</v>
      </c>
      <c r="K6088" s="887">
        <v>217.29</v>
      </c>
      <c r="L6088" s="772">
        <f t="shared" ref="L6088:L6151" si="335">IFERROR(IF(K6088&gt;E6088,0,(+E6088-K6088))-F6088,"")</f>
        <v>277.68000000000006</v>
      </c>
    </row>
    <row r="6089" spans="2:12" ht="15.75" x14ac:dyDescent="0.25">
      <c r="B6089" s="893" t="s">
        <v>321</v>
      </c>
      <c r="C6089" s="892" t="s">
        <v>107</v>
      </c>
      <c r="D6089" s="891">
        <v>40908</v>
      </c>
      <c r="E6089" s="890">
        <v>148.51</v>
      </c>
      <c r="F6089" s="889"/>
      <c r="G6089" s="888">
        <v>20</v>
      </c>
      <c r="H6089" s="887">
        <f t="shared" si="333"/>
        <v>10</v>
      </c>
      <c r="I6089" s="887">
        <v>-7.1999999999999993</v>
      </c>
      <c r="J6089" s="771">
        <f t="shared" si="334"/>
        <v>72.100000000000009</v>
      </c>
      <c r="K6089" s="887">
        <v>64.900000000000006</v>
      </c>
      <c r="L6089" s="772">
        <f t="shared" si="335"/>
        <v>83.609999999999985</v>
      </c>
    </row>
    <row r="6090" spans="2:12" ht="15.75" x14ac:dyDescent="0.25">
      <c r="B6090" s="893" t="s">
        <v>321</v>
      </c>
      <c r="C6090" s="892" t="s">
        <v>107</v>
      </c>
      <c r="D6090" s="891">
        <v>40908</v>
      </c>
      <c r="E6090" s="890">
        <v>116.19</v>
      </c>
      <c r="F6090" s="889"/>
      <c r="G6090" s="888">
        <v>20</v>
      </c>
      <c r="H6090" s="887">
        <f t="shared" si="333"/>
        <v>10</v>
      </c>
      <c r="I6090" s="887">
        <v>-5.6400000000000006</v>
      </c>
      <c r="J6090" s="771">
        <f t="shared" si="334"/>
        <v>56.5</v>
      </c>
      <c r="K6090" s="887">
        <v>50.86</v>
      </c>
      <c r="L6090" s="772">
        <f t="shared" si="335"/>
        <v>65.33</v>
      </c>
    </row>
    <row r="6091" spans="2:12" ht="15.75" x14ac:dyDescent="0.25">
      <c r="B6091" s="893" t="s">
        <v>321</v>
      </c>
      <c r="C6091" s="892" t="s">
        <v>107</v>
      </c>
      <c r="D6091" s="891">
        <v>40908</v>
      </c>
      <c r="E6091" s="890">
        <v>236.15</v>
      </c>
      <c r="F6091" s="889"/>
      <c r="G6091" s="888">
        <v>20</v>
      </c>
      <c r="H6091" s="887">
        <f t="shared" si="333"/>
        <v>10</v>
      </c>
      <c r="I6091" s="887">
        <v>-11.52</v>
      </c>
      <c r="J6091" s="771">
        <f t="shared" si="334"/>
        <v>115.28999999999999</v>
      </c>
      <c r="K6091" s="887">
        <v>103.77</v>
      </c>
      <c r="L6091" s="772">
        <f t="shared" si="335"/>
        <v>132.38</v>
      </c>
    </row>
    <row r="6092" spans="2:12" ht="15.75" x14ac:dyDescent="0.25">
      <c r="B6092" s="893" t="s">
        <v>321</v>
      </c>
      <c r="C6092" s="892" t="s">
        <v>107</v>
      </c>
      <c r="D6092" s="891">
        <v>40908</v>
      </c>
      <c r="E6092" s="890">
        <v>219.96</v>
      </c>
      <c r="F6092" s="889"/>
      <c r="G6092" s="888">
        <v>20</v>
      </c>
      <c r="H6092" s="887">
        <f t="shared" si="333"/>
        <v>10</v>
      </c>
      <c r="I6092" s="887">
        <v>-10.68</v>
      </c>
      <c r="J6092" s="771">
        <f t="shared" si="334"/>
        <v>106.94</v>
      </c>
      <c r="K6092" s="887">
        <v>96.26</v>
      </c>
      <c r="L6092" s="772">
        <f t="shared" si="335"/>
        <v>123.7</v>
      </c>
    </row>
    <row r="6093" spans="2:12" ht="15.75" x14ac:dyDescent="0.25">
      <c r="B6093" s="893" t="s">
        <v>321</v>
      </c>
      <c r="C6093" s="892" t="s">
        <v>107</v>
      </c>
      <c r="D6093" s="891">
        <v>40908</v>
      </c>
      <c r="E6093" s="890">
        <v>625.30999999999995</v>
      </c>
      <c r="F6093" s="889"/>
      <c r="G6093" s="888">
        <v>20</v>
      </c>
      <c r="H6093" s="887">
        <f t="shared" si="333"/>
        <v>10</v>
      </c>
      <c r="I6093" s="887">
        <v>-30.48</v>
      </c>
      <c r="J6093" s="771">
        <f t="shared" si="334"/>
        <v>304.95000000000005</v>
      </c>
      <c r="K6093" s="887">
        <v>274.47000000000003</v>
      </c>
      <c r="L6093" s="772">
        <f t="shared" si="335"/>
        <v>350.83999999999992</v>
      </c>
    </row>
    <row r="6094" spans="2:12" ht="15.75" x14ac:dyDescent="0.25">
      <c r="B6094" s="893" t="s">
        <v>321</v>
      </c>
      <c r="C6094" s="892" t="s">
        <v>107</v>
      </c>
      <c r="D6094" s="891">
        <v>40908</v>
      </c>
      <c r="E6094" s="890">
        <v>446.66</v>
      </c>
      <c r="F6094" s="889"/>
      <c r="G6094" s="888">
        <v>20</v>
      </c>
      <c r="H6094" s="887">
        <f t="shared" si="333"/>
        <v>10</v>
      </c>
      <c r="I6094" s="887">
        <v>-21.72</v>
      </c>
      <c r="J6094" s="771">
        <f t="shared" si="334"/>
        <v>217.45</v>
      </c>
      <c r="K6094" s="887">
        <v>195.73</v>
      </c>
      <c r="L6094" s="772">
        <f t="shared" si="335"/>
        <v>250.93000000000004</v>
      </c>
    </row>
    <row r="6095" spans="2:12" ht="15.75" x14ac:dyDescent="0.25">
      <c r="B6095" s="893" t="s">
        <v>321</v>
      </c>
      <c r="C6095" s="892" t="s">
        <v>107</v>
      </c>
      <c r="D6095" s="891">
        <v>40908</v>
      </c>
      <c r="E6095" s="890">
        <v>272.52</v>
      </c>
      <c r="F6095" s="889"/>
      <c r="G6095" s="888">
        <v>20</v>
      </c>
      <c r="H6095" s="887">
        <f t="shared" si="333"/>
        <v>10</v>
      </c>
      <c r="I6095" s="887">
        <v>-13.32</v>
      </c>
      <c r="J6095" s="771">
        <f t="shared" si="334"/>
        <v>132.91</v>
      </c>
      <c r="K6095" s="887">
        <v>119.59</v>
      </c>
      <c r="L6095" s="772">
        <f t="shared" si="335"/>
        <v>152.92999999999998</v>
      </c>
    </row>
    <row r="6096" spans="2:12" ht="15.75" x14ac:dyDescent="0.25">
      <c r="B6096" s="893" t="s">
        <v>321</v>
      </c>
      <c r="C6096" s="892" t="s">
        <v>107</v>
      </c>
      <c r="D6096" s="891">
        <v>40999</v>
      </c>
      <c r="E6096" s="890">
        <v>470.13</v>
      </c>
      <c r="F6096" s="889"/>
      <c r="G6096" s="888">
        <v>20</v>
      </c>
      <c r="H6096" s="887">
        <f t="shared" si="333"/>
        <v>9</v>
      </c>
      <c r="I6096" s="887">
        <v>-22.92</v>
      </c>
      <c r="J6096" s="771">
        <f t="shared" si="334"/>
        <v>223.68</v>
      </c>
      <c r="K6096" s="887">
        <v>200.76</v>
      </c>
      <c r="L6096" s="772">
        <f t="shared" si="335"/>
        <v>269.37</v>
      </c>
    </row>
    <row r="6097" spans="2:12" ht="15.75" x14ac:dyDescent="0.25">
      <c r="B6097" s="893" t="s">
        <v>321</v>
      </c>
      <c r="C6097" s="892" t="s">
        <v>107</v>
      </c>
      <c r="D6097" s="891">
        <v>40999</v>
      </c>
      <c r="E6097" s="890">
        <v>525.13</v>
      </c>
      <c r="F6097" s="889"/>
      <c r="G6097" s="888">
        <v>20</v>
      </c>
      <c r="H6097" s="887">
        <f t="shared" si="333"/>
        <v>9</v>
      </c>
      <c r="I6097" s="887">
        <v>-25.56</v>
      </c>
      <c r="J6097" s="771">
        <f t="shared" si="334"/>
        <v>249.51</v>
      </c>
      <c r="K6097" s="887">
        <v>223.95</v>
      </c>
      <c r="L6097" s="772">
        <f t="shared" si="335"/>
        <v>301.18</v>
      </c>
    </row>
    <row r="6098" spans="2:12" ht="15.75" x14ac:dyDescent="0.25">
      <c r="B6098" s="893" t="s">
        <v>321</v>
      </c>
      <c r="C6098" s="892" t="s">
        <v>107</v>
      </c>
      <c r="D6098" s="891">
        <v>40999</v>
      </c>
      <c r="E6098" s="890">
        <v>2203.06</v>
      </c>
      <c r="F6098" s="889"/>
      <c r="G6098" s="888">
        <v>20</v>
      </c>
      <c r="H6098" s="887">
        <f t="shared" si="333"/>
        <v>9</v>
      </c>
      <c r="I6098" s="887">
        <v>-107.28</v>
      </c>
      <c r="J6098" s="771">
        <f t="shared" si="334"/>
        <v>1046.96</v>
      </c>
      <c r="K6098" s="887">
        <v>939.68</v>
      </c>
      <c r="L6098" s="772">
        <f t="shared" si="335"/>
        <v>1263.3800000000001</v>
      </c>
    </row>
    <row r="6099" spans="2:12" ht="15.75" x14ac:dyDescent="0.25">
      <c r="B6099" s="893" t="s">
        <v>321</v>
      </c>
      <c r="C6099" s="892" t="s">
        <v>107</v>
      </c>
      <c r="D6099" s="891">
        <v>40999</v>
      </c>
      <c r="E6099" s="890">
        <v>222.28</v>
      </c>
      <c r="F6099" s="889"/>
      <c r="G6099" s="888">
        <v>20</v>
      </c>
      <c r="H6099" s="887">
        <f t="shared" si="333"/>
        <v>9</v>
      </c>
      <c r="I6099" s="887">
        <v>-10.8</v>
      </c>
      <c r="J6099" s="771">
        <f t="shared" si="334"/>
        <v>105.44</v>
      </c>
      <c r="K6099" s="887">
        <v>94.64</v>
      </c>
      <c r="L6099" s="772">
        <f t="shared" si="335"/>
        <v>127.64</v>
      </c>
    </row>
    <row r="6100" spans="2:12" ht="15.75" x14ac:dyDescent="0.25">
      <c r="B6100" s="893" t="s">
        <v>321</v>
      </c>
      <c r="C6100" s="892" t="s">
        <v>107</v>
      </c>
      <c r="D6100" s="891">
        <v>40999</v>
      </c>
      <c r="E6100" s="890">
        <v>440.71</v>
      </c>
      <c r="F6100" s="889"/>
      <c r="G6100" s="888">
        <v>20</v>
      </c>
      <c r="H6100" s="887">
        <f t="shared" si="333"/>
        <v>9</v>
      </c>
      <c r="I6100" s="887">
        <v>-21.48</v>
      </c>
      <c r="J6100" s="771">
        <f t="shared" si="334"/>
        <v>209.67</v>
      </c>
      <c r="K6100" s="887">
        <v>188.19</v>
      </c>
      <c r="L6100" s="772">
        <f t="shared" si="335"/>
        <v>252.51999999999998</v>
      </c>
    </row>
    <row r="6101" spans="2:12" ht="15.75" x14ac:dyDescent="0.25">
      <c r="B6101" s="893" t="s">
        <v>321</v>
      </c>
      <c r="C6101" s="892" t="s">
        <v>107</v>
      </c>
      <c r="D6101" s="891">
        <v>40999</v>
      </c>
      <c r="E6101" s="890">
        <v>338.34</v>
      </c>
      <c r="F6101" s="889"/>
      <c r="G6101" s="888">
        <v>20</v>
      </c>
      <c r="H6101" s="887">
        <f t="shared" si="333"/>
        <v>9</v>
      </c>
      <c r="I6101" s="887">
        <v>-16.440000000000001</v>
      </c>
      <c r="J6101" s="771">
        <f t="shared" si="334"/>
        <v>160.52000000000001</v>
      </c>
      <c r="K6101" s="887">
        <v>144.08000000000001</v>
      </c>
      <c r="L6101" s="772">
        <f t="shared" si="335"/>
        <v>194.25999999999996</v>
      </c>
    </row>
    <row r="6102" spans="2:12" ht="15.75" x14ac:dyDescent="0.25">
      <c r="B6102" s="893" t="s">
        <v>321</v>
      </c>
      <c r="C6102" s="892" t="s">
        <v>107</v>
      </c>
      <c r="D6102" s="891">
        <v>40999</v>
      </c>
      <c r="E6102" s="890">
        <v>178.76</v>
      </c>
      <c r="F6102" s="889"/>
      <c r="G6102" s="888">
        <v>20</v>
      </c>
      <c r="H6102" s="887">
        <f t="shared" si="333"/>
        <v>9</v>
      </c>
      <c r="I6102" s="887">
        <v>-8.76</v>
      </c>
      <c r="J6102" s="771">
        <f t="shared" si="334"/>
        <v>85.01</v>
      </c>
      <c r="K6102" s="887">
        <v>76.25</v>
      </c>
      <c r="L6102" s="772">
        <f t="shared" si="335"/>
        <v>102.50999999999999</v>
      </c>
    </row>
    <row r="6103" spans="2:12" ht="15.75" x14ac:dyDescent="0.25">
      <c r="B6103" s="893" t="s">
        <v>321</v>
      </c>
      <c r="C6103" s="892" t="s">
        <v>107</v>
      </c>
      <c r="D6103" s="891">
        <v>40999</v>
      </c>
      <c r="E6103" s="890">
        <v>345.97</v>
      </c>
      <c r="F6103" s="889"/>
      <c r="G6103" s="888">
        <v>20</v>
      </c>
      <c r="H6103" s="887">
        <f t="shared" si="333"/>
        <v>9</v>
      </c>
      <c r="I6103" s="887">
        <v>-16.919999999999998</v>
      </c>
      <c r="J6103" s="771">
        <f t="shared" si="334"/>
        <v>164.23999999999998</v>
      </c>
      <c r="K6103" s="887">
        <v>147.32</v>
      </c>
      <c r="L6103" s="772">
        <f t="shared" si="335"/>
        <v>198.65000000000003</v>
      </c>
    </row>
    <row r="6104" spans="2:12" ht="15.75" x14ac:dyDescent="0.25">
      <c r="B6104" s="893" t="s">
        <v>321</v>
      </c>
      <c r="C6104" s="892" t="s">
        <v>107</v>
      </c>
      <c r="D6104" s="891">
        <v>40999</v>
      </c>
      <c r="E6104" s="890">
        <v>474.24</v>
      </c>
      <c r="F6104" s="889"/>
      <c r="G6104" s="888">
        <v>20</v>
      </c>
      <c r="H6104" s="887">
        <f t="shared" si="333"/>
        <v>9</v>
      </c>
      <c r="I6104" s="887">
        <v>-23.16</v>
      </c>
      <c r="J6104" s="771">
        <f t="shared" si="334"/>
        <v>225.22</v>
      </c>
      <c r="K6104" s="887">
        <v>202.06</v>
      </c>
      <c r="L6104" s="772">
        <f t="shared" si="335"/>
        <v>272.18</v>
      </c>
    </row>
    <row r="6105" spans="2:12" ht="15.75" x14ac:dyDescent="0.25">
      <c r="B6105" s="893" t="s">
        <v>321</v>
      </c>
      <c r="C6105" s="892" t="s">
        <v>107</v>
      </c>
      <c r="D6105" s="891">
        <v>40999</v>
      </c>
      <c r="E6105" s="890">
        <v>599.71</v>
      </c>
      <c r="F6105" s="889"/>
      <c r="G6105" s="888">
        <v>20</v>
      </c>
      <c r="H6105" s="887">
        <f t="shared" si="333"/>
        <v>9</v>
      </c>
      <c r="I6105" s="887">
        <v>-29.160000000000004</v>
      </c>
      <c r="J6105" s="771">
        <f t="shared" si="334"/>
        <v>284.67</v>
      </c>
      <c r="K6105" s="887">
        <v>255.51</v>
      </c>
      <c r="L6105" s="772">
        <f t="shared" si="335"/>
        <v>344.20000000000005</v>
      </c>
    </row>
    <row r="6106" spans="2:12" ht="15.75" x14ac:dyDescent="0.25">
      <c r="B6106" s="893" t="s">
        <v>321</v>
      </c>
      <c r="C6106" s="892" t="s">
        <v>107</v>
      </c>
      <c r="D6106" s="891">
        <v>41029</v>
      </c>
      <c r="E6106" s="890">
        <v>3823.76</v>
      </c>
      <c r="F6106" s="889"/>
      <c r="G6106" s="888">
        <v>20</v>
      </c>
      <c r="H6106" s="887">
        <f t="shared" si="333"/>
        <v>9</v>
      </c>
      <c r="I6106" s="887">
        <v>-186.12</v>
      </c>
      <c r="J6106" s="771">
        <f t="shared" si="334"/>
        <v>1801.33</v>
      </c>
      <c r="K6106" s="887">
        <v>1615.21</v>
      </c>
      <c r="L6106" s="772">
        <f t="shared" si="335"/>
        <v>2208.5500000000002</v>
      </c>
    </row>
    <row r="6107" spans="2:12" ht="15.75" x14ac:dyDescent="0.25">
      <c r="B6107" s="893" t="s">
        <v>321</v>
      </c>
      <c r="C6107" s="892" t="s">
        <v>107</v>
      </c>
      <c r="D6107" s="891">
        <v>41029</v>
      </c>
      <c r="E6107" s="890">
        <v>583.64</v>
      </c>
      <c r="F6107" s="889"/>
      <c r="G6107" s="888">
        <v>20</v>
      </c>
      <c r="H6107" s="887">
        <f t="shared" si="333"/>
        <v>9</v>
      </c>
      <c r="I6107" s="887">
        <v>-28.44</v>
      </c>
      <c r="J6107" s="771">
        <f t="shared" si="334"/>
        <v>275.2</v>
      </c>
      <c r="K6107" s="887">
        <v>246.76</v>
      </c>
      <c r="L6107" s="772">
        <f t="shared" si="335"/>
        <v>336.88</v>
      </c>
    </row>
    <row r="6108" spans="2:12" ht="15.75" x14ac:dyDescent="0.25">
      <c r="B6108" s="893" t="s">
        <v>321</v>
      </c>
      <c r="C6108" s="892" t="s">
        <v>107</v>
      </c>
      <c r="D6108" s="891">
        <v>41029</v>
      </c>
      <c r="E6108" s="890">
        <v>2160</v>
      </c>
      <c r="F6108" s="889"/>
      <c r="G6108" s="888">
        <v>20</v>
      </c>
      <c r="H6108" s="887">
        <f t="shared" si="333"/>
        <v>9</v>
      </c>
      <c r="I6108" s="887">
        <v>-105.12</v>
      </c>
      <c r="J6108" s="771">
        <f t="shared" si="334"/>
        <v>1017.43</v>
      </c>
      <c r="K6108" s="887">
        <v>912.31</v>
      </c>
      <c r="L6108" s="772">
        <f t="shared" si="335"/>
        <v>1247.69</v>
      </c>
    </row>
    <row r="6109" spans="2:12" ht="15.75" x14ac:dyDescent="0.25">
      <c r="B6109" s="893" t="s">
        <v>321</v>
      </c>
      <c r="C6109" s="892" t="s">
        <v>107</v>
      </c>
      <c r="D6109" s="891">
        <v>41029</v>
      </c>
      <c r="E6109" s="890">
        <v>663.7</v>
      </c>
      <c r="F6109" s="889"/>
      <c r="G6109" s="888">
        <v>20</v>
      </c>
      <c r="H6109" s="887">
        <f t="shared" si="333"/>
        <v>9</v>
      </c>
      <c r="I6109" s="887">
        <v>-32.28</v>
      </c>
      <c r="J6109" s="771">
        <f t="shared" si="334"/>
        <v>312.44000000000005</v>
      </c>
      <c r="K6109" s="887">
        <v>280.16000000000003</v>
      </c>
      <c r="L6109" s="772">
        <f t="shared" si="335"/>
        <v>383.54</v>
      </c>
    </row>
    <row r="6110" spans="2:12" ht="15.75" x14ac:dyDescent="0.25">
      <c r="B6110" s="893" t="s">
        <v>321</v>
      </c>
      <c r="C6110" s="892" t="s">
        <v>107</v>
      </c>
      <c r="D6110" s="891">
        <v>41029</v>
      </c>
      <c r="E6110" s="890">
        <v>240.1</v>
      </c>
      <c r="F6110" s="889"/>
      <c r="G6110" s="888">
        <v>20</v>
      </c>
      <c r="H6110" s="887">
        <f t="shared" si="333"/>
        <v>9</v>
      </c>
      <c r="I6110" s="887">
        <v>-11.64</v>
      </c>
      <c r="J6110" s="771">
        <f t="shared" si="334"/>
        <v>112.91</v>
      </c>
      <c r="K6110" s="887">
        <v>101.27</v>
      </c>
      <c r="L6110" s="772">
        <f t="shared" si="335"/>
        <v>138.82999999999998</v>
      </c>
    </row>
    <row r="6111" spans="2:12" ht="15.75" x14ac:dyDescent="0.25">
      <c r="B6111" s="893" t="s">
        <v>321</v>
      </c>
      <c r="C6111" s="892" t="s">
        <v>107</v>
      </c>
      <c r="D6111" s="891">
        <v>41029</v>
      </c>
      <c r="E6111" s="890">
        <v>804.89</v>
      </c>
      <c r="F6111" s="889"/>
      <c r="G6111" s="888">
        <v>20</v>
      </c>
      <c r="H6111" s="887">
        <f t="shared" si="333"/>
        <v>9</v>
      </c>
      <c r="I6111" s="887">
        <v>-39.120000000000005</v>
      </c>
      <c r="J6111" s="771">
        <f t="shared" si="334"/>
        <v>379.08</v>
      </c>
      <c r="K6111" s="887">
        <v>339.96</v>
      </c>
      <c r="L6111" s="772">
        <f t="shared" si="335"/>
        <v>464.93</v>
      </c>
    </row>
    <row r="6112" spans="2:12" ht="15.75" x14ac:dyDescent="0.25">
      <c r="B6112" s="893" t="s">
        <v>321</v>
      </c>
      <c r="C6112" s="892" t="s">
        <v>107</v>
      </c>
      <c r="D6112" s="891">
        <v>41060</v>
      </c>
      <c r="E6112" s="890">
        <v>1215.4100000000001</v>
      </c>
      <c r="F6112" s="889"/>
      <c r="G6112" s="888">
        <v>20</v>
      </c>
      <c r="H6112" s="887">
        <f t="shared" si="333"/>
        <v>9</v>
      </c>
      <c r="I6112" s="887">
        <v>-59.16</v>
      </c>
      <c r="J6112" s="771">
        <f t="shared" si="334"/>
        <v>567.66</v>
      </c>
      <c r="K6112" s="887">
        <v>508.5</v>
      </c>
      <c r="L6112" s="772">
        <f t="shared" si="335"/>
        <v>706.91000000000008</v>
      </c>
    </row>
    <row r="6113" spans="2:12" ht="15.75" x14ac:dyDescent="0.25">
      <c r="B6113" s="893" t="s">
        <v>321</v>
      </c>
      <c r="C6113" s="892" t="s">
        <v>107</v>
      </c>
      <c r="D6113" s="891">
        <v>41060</v>
      </c>
      <c r="E6113" s="890">
        <v>154.97</v>
      </c>
      <c r="F6113" s="889"/>
      <c r="G6113" s="888">
        <v>20</v>
      </c>
      <c r="H6113" s="887">
        <f t="shared" si="333"/>
        <v>9</v>
      </c>
      <c r="I6113" s="887">
        <v>-7.5600000000000005</v>
      </c>
      <c r="J6113" s="771">
        <f t="shared" si="334"/>
        <v>72.53</v>
      </c>
      <c r="K6113" s="887">
        <v>64.97</v>
      </c>
      <c r="L6113" s="772">
        <f t="shared" si="335"/>
        <v>90</v>
      </c>
    </row>
    <row r="6114" spans="2:12" ht="15.75" x14ac:dyDescent="0.25">
      <c r="B6114" s="893" t="s">
        <v>321</v>
      </c>
      <c r="C6114" s="892" t="s">
        <v>107</v>
      </c>
      <c r="D6114" s="891">
        <v>41060</v>
      </c>
      <c r="E6114" s="890">
        <v>1534.39</v>
      </c>
      <c r="F6114" s="889"/>
      <c r="G6114" s="888">
        <v>20</v>
      </c>
      <c r="H6114" s="887">
        <f t="shared" si="333"/>
        <v>9</v>
      </c>
      <c r="I6114" s="887">
        <v>-74.64</v>
      </c>
      <c r="J6114" s="771">
        <f t="shared" si="334"/>
        <v>716.4</v>
      </c>
      <c r="K6114" s="887">
        <v>641.76</v>
      </c>
      <c r="L6114" s="772">
        <f t="shared" si="335"/>
        <v>892.63000000000011</v>
      </c>
    </row>
    <row r="6115" spans="2:12" ht="15.75" x14ac:dyDescent="0.25">
      <c r="B6115" s="893" t="s">
        <v>321</v>
      </c>
      <c r="C6115" s="892" t="s">
        <v>107</v>
      </c>
      <c r="D6115" s="891">
        <v>41060</v>
      </c>
      <c r="E6115" s="890">
        <v>174.15</v>
      </c>
      <c r="F6115" s="889"/>
      <c r="G6115" s="888">
        <v>20</v>
      </c>
      <c r="H6115" s="887">
        <f t="shared" si="333"/>
        <v>9</v>
      </c>
      <c r="I6115" s="887">
        <v>-8.4</v>
      </c>
      <c r="J6115" s="771">
        <f t="shared" si="334"/>
        <v>81.45</v>
      </c>
      <c r="K6115" s="887">
        <v>73.05</v>
      </c>
      <c r="L6115" s="772">
        <f t="shared" si="335"/>
        <v>101.10000000000001</v>
      </c>
    </row>
    <row r="6116" spans="2:12" ht="15.75" x14ac:dyDescent="0.25">
      <c r="B6116" s="893" t="s">
        <v>321</v>
      </c>
      <c r="C6116" s="892" t="s">
        <v>107</v>
      </c>
      <c r="D6116" s="891">
        <v>41060</v>
      </c>
      <c r="E6116" s="890">
        <v>269.25</v>
      </c>
      <c r="F6116" s="889"/>
      <c r="G6116" s="888">
        <v>20</v>
      </c>
      <c r="H6116" s="887">
        <f t="shared" si="333"/>
        <v>9</v>
      </c>
      <c r="I6116" s="887">
        <v>-13.080000000000002</v>
      </c>
      <c r="J6116" s="771">
        <f t="shared" si="334"/>
        <v>125.53999999999999</v>
      </c>
      <c r="K6116" s="887">
        <v>112.46</v>
      </c>
      <c r="L6116" s="772">
        <f t="shared" si="335"/>
        <v>156.79000000000002</v>
      </c>
    </row>
    <row r="6117" spans="2:12" ht="15.75" x14ac:dyDescent="0.25">
      <c r="B6117" s="893" t="s">
        <v>321</v>
      </c>
      <c r="C6117" s="892" t="s">
        <v>107</v>
      </c>
      <c r="D6117" s="891">
        <v>41060</v>
      </c>
      <c r="E6117" s="890">
        <v>104.92</v>
      </c>
      <c r="F6117" s="889"/>
      <c r="G6117" s="888">
        <v>20</v>
      </c>
      <c r="H6117" s="887">
        <f t="shared" si="333"/>
        <v>9</v>
      </c>
      <c r="I6117" s="887">
        <v>-5.04</v>
      </c>
      <c r="J6117" s="771">
        <f t="shared" si="334"/>
        <v>49.01</v>
      </c>
      <c r="K6117" s="887">
        <v>43.97</v>
      </c>
      <c r="L6117" s="772">
        <f t="shared" si="335"/>
        <v>60.95</v>
      </c>
    </row>
    <row r="6118" spans="2:12" ht="15.75" x14ac:dyDescent="0.25">
      <c r="B6118" s="893" t="s">
        <v>321</v>
      </c>
      <c r="C6118" s="892" t="s">
        <v>107</v>
      </c>
      <c r="D6118" s="891">
        <v>41060</v>
      </c>
      <c r="E6118" s="890">
        <v>183.66</v>
      </c>
      <c r="F6118" s="889"/>
      <c r="G6118" s="888">
        <v>20</v>
      </c>
      <c r="H6118" s="887">
        <f t="shared" si="333"/>
        <v>9</v>
      </c>
      <c r="I6118" s="887">
        <v>-8.879999999999999</v>
      </c>
      <c r="J6118" s="771">
        <f t="shared" si="334"/>
        <v>85.71</v>
      </c>
      <c r="K6118" s="887">
        <v>76.83</v>
      </c>
      <c r="L6118" s="772">
        <f t="shared" si="335"/>
        <v>106.83</v>
      </c>
    </row>
    <row r="6119" spans="2:12" ht="15.75" x14ac:dyDescent="0.25">
      <c r="B6119" s="893" t="s">
        <v>321</v>
      </c>
      <c r="C6119" s="892" t="s">
        <v>107</v>
      </c>
      <c r="D6119" s="891">
        <v>41060</v>
      </c>
      <c r="E6119" s="890">
        <v>308.77</v>
      </c>
      <c r="F6119" s="889"/>
      <c r="G6119" s="888">
        <v>20</v>
      </c>
      <c r="H6119" s="887">
        <f t="shared" si="333"/>
        <v>9</v>
      </c>
      <c r="I6119" s="887">
        <v>-15</v>
      </c>
      <c r="J6119" s="771">
        <f t="shared" si="334"/>
        <v>143.94</v>
      </c>
      <c r="K6119" s="887">
        <v>128.94</v>
      </c>
      <c r="L6119" s="772">
        <f t="shared" si="335"/>
        <v>179.82999999999998</v>
      </c>
    </row>
    <row r="6120" spans="2:12" ht="15.75" x14ac:dyDescent="0.25">
      <c r="B6120" s="893" t="s">
        <v>321</v>
      </c>
      <c r="C6120" s="892" t="s">
        <v>107</v>
      </c>
      <c r="D6120" s="891">
        <v>41090</v>
      </c>
      <c r="E6120" s="890">
        <v>158.1</v>
      </c>
      <c r="F6120" s="889"/>
      <c r="G6120" s="888">
        <v>20</v>
      </c>
      <c r="H6120" s="887">
        <f t="shared" si="333"/>
        <v>9</v>
      </c>
      <c r="I6120" s="887">
        <v>-7.68</v>
      </c>
      <c r="J6120" s="771">
        <f t="shared" si="334"/>
        <v>73.06</v>
      </c>
      <c r="K6120" s="887">
        <v>65.38</v>
      </c>
      <c r="L6120" s="772">
        <f t="shared" si="335"/>
        <v>92.72</v>
      </c>
    </row>
    <row r="6121" spans="2:12" ht="15.75" x14ac:dyDescent="0.25">
      <c r="B6121" s="893" t="s">
        <v>321</v>
      </c>
      <c r="C6121" s="892" t="s">
        <v>107</v>
      </c>
      <c r="D6121" s="891">
        <v>41090</v>
      </c>
      <c r="E6121" s="890">
        <v>616.95000000000005</v>
      </c>
      <c r="F6121" s="889"/>
      <c r="G6121" s="888">
        <v>20</v>
      </c>
      <c r="H6121" s="887">
        <f t="shared" si="333"/>
        <v>9</v>
      </c>
      <c r="I6121" s="887">
        <v>-30</v>
      </c>
      <c r="J6121" s="771">
        <f t="shared" si="334"/>
        <v>285.37</v>
      </c>
      <c r="K6121" s="887">
        <v>255.37</v>
      </c>
      <c r="L6121" s="772">
        <f t="shared" si="335"/>
        <v>361.58000000000004</v>
      </c>
    </row>
    <row r="6122" spans="2:12" ht="15.75" x14ac:dyDescent="0.25">
      <c r="B6122" s="893" t="s">
        <v>321</v>
      </c>
      <c r="C6122" s="892" t="s">
        <v>107</v>
      </c>
      <c r="D6122" s="891">
        <v>41090</v>
      </c>
      <c r="E6122" s="890">
        <v>10721.7</v>
      </c>
      <c r="F6122" s="889"/>
      <c r="G6122" s="888">
        <v>20</v>
      </c>
      <c r="H6122" s="887">
        <f t="shared" si="333"/>
        <v>9</v>
      </c>
      <c r="I6122" s="887">
        <v>-521.88</v>
      </c>
      <c r="J6122" s="771">
        <f t="shared" si="334"/>
        <v>4964.2300000000005</v>
      </c>
      <c r="K6122" s="887">
        <v>4442.3500000000004</v>
      </c>
      <c r="L6122" s="772">
        <f t="shared" si="335"/>
        <v>6279.35</v>
      </c>
    </row>
    <row r="6123" spans="2:12" ht="15.75" x14ac:dyDescent="0.25">
      <c r="B6123" s="893" t="s">
        <v>321</v>
      </c>
      <c r="C6123" s="892" t="s">
        <v>107</v>
      </c>
      <c r="D6123" s="891">
        <v>41121</v>
      </c>
      <c r="E6123" s="890">
        <v>1049.24</v>
      </c>
      <c r="F6123" s="889"/>
      <c r="G6123" s="888">
        <v>20</v>
      </c>
      <c r="H6123" s="887">
        <f t="shared" si="333"/>
        <v>9</v>
      </c>
      <c r="I6123" s="887">
        <v>-51</v>
      </c>
      <c r="J6123" s="771">
        <f t="shared" si="334"/>
        <v>481.57</v>
      </c>
      <c r="K6123" s="887">
        <v>430.57</v>
      </c>
      <c r="L6123" s="772">
        <f t="shared" si="335"/>
        <v>618.67000000000007</v>
      </c>
    </row>
    <row r="6124" spans="2:12" ht="15.75" x14ac:dyDescent="0.25">
      <c r="B6124" s="893" t="s">
        <v>321</v>
      </c>
      <c r="C6124" s="892" t="s">
        <v>107</v>
      </c>
      <c r="D6124" s="891">
        <v>41121</v>
      </c>
      <c r="E6124" s="890">
        <v>502.2</v>
      </c>
      <c r="F6124" s="889"/>
      <c r="G6124" s="888">
        <v>20</v>
      </c>
      <c r="H6124" s="887">
        <f t="shared" si="333"/>
        <v>9</v>
      </c>
      <c r="I6124" s="887">
        <v>-24.360000000000003</v>
      </c>
      <c r="J6124" s="771">
        <f t="shared" si="334"/>
        <v>230.66000000000003</v>
      </c>
      <c r="K6124" s="887">
        <v>206.3</v>
      </c>
      <c r="L6124" s="772">
        <f t="shared" si="335"/>
        <v>295.89999999999998</v>
      </c>
    </row>
    <row r="6125" spans="2:12" ht="15.75" x14ac:dyDescent="0.25">
      <c r="B6125" s="893" t="s">
        <v>321</v>
      </c>
      <c r="C6125" s="892" t="s">
        <v>107</v>
      </c>
      <c r="D6125" s="891">
        <v>41121</v>
      </c>
      <c r="E6125" s="890">
        <v>225.87</v>
      </c>
      <c r="F6125" s="889"/>
      <c r="G6125" s="888">
        <v>20</v>
      </c>
      <c r="H6125" s="887">
        <f t="shared" si="333"/>
        <v>9</v>
      </c>
      <c r="I6125" s="887">
        <v>-10.92</v>
      </c>
      <c r="J6125" s="771">
        <f t="shared" si="334"/>
        <v>103.74</v>
      </c>
      <c r="K6125" s="887">
        <v>92.82</v>
      </c>
      <c r="L6125" s="772">
        <f t="shared" si="335"/>
        <v>133.05000000000001</v>
      </c>
    </row>
    <row r="6126" spans="2:12" ht="15.75" x14ac:dyDescent="0.25">
      <c r="B6126" s="893" t="s">
        <v>321</v>
      </c>
      <c r="C6126" s="892" t="s">
        <v>107</v>
      </c>
      <c r="D6126" s="891">
        <v>41121</v>
      </c>
      <c r="E6126" s="890">
        <v>749.54</v>
      </c>
      <c r="F6126" s="889"/>
      <c r="G6126" s="888">
        <v>20</v>
      </c>
      <c r="H6126" s="887">
        <f t="shared" si="333"/>
        <v>9</v>
      </c>
      <c r="I6126" s="887">
        <v>-36.480000000000004</v>
      </c>
      <c r="J6126" s="771">
        <f t="shared" si="334"/>
        <v>343.99</v>
      </c>
      <c r="K6126" s="887">
        <v>307.51</v>
      </c>
      <c r="L6126" s="772">
        <f t="shared" si="335"/>
        <v>442.03</v>
      </c>
    </row>
    <row r="6127" spans="2:12" ht="15.75" x14ac:dyDescent="0.25">
      <c r="B6127" s="893" t="s">
        <v>321</v>
      </c>
      <c r="C6127" s="892" t="s">
        <v>107</v>
      </c>
      <c r="D6127" s="891">
        <v>41121</v>
      </c>
      <c r="E6127" s="890">
        <v>47.89</v>
      </c>
      <c r="F6127" s="889"/>
      <c r="G6127" s="888">
        <v>20</v>
      </c>
      <c r="H6127" s="887">
        <f t="shared" si="333"/>
        <v>9</v>
      </c>
      <c r="I6127" s="887">
        <v>-2.2800000000000002</v>
      </c>
      <c r="J6127" s="771">
        <f t="shared" si="334"/>
        <v>21.82</v>
      </c>
      <c r="K6127" s="887">
        <v>19.54</v>
      </c>
      <c r="L6127" s="772">
        <f t="shared" si="335"/>
        <v>28.35</v>
      </c>
    </row>
    <row r="6128" spans="2:12" ht="15.75" x14ac:dyDescent="0.25">
      <c r="B6128" s="893" t="s">
        <v>321</v>
      </c>
      <c r="C6128" s="892" t="s">
        <v>107</v>
      </c>
      <c r="D6128" s="891">
        <v>41121</v>
      </c>
      <c r="E6128" s="890">
        <v>157.06</v>
      </c>
      <c r="F6128" s="889"/>
      <c r="G6128" s="888">
        <v>20</v>
      </c>
      <c r="H6128" s="887">
        <f t="shared" si="333"/>
        <v>9</v>
      </c>
      <c r="I6128" s="887">
        <v>-7.68</v>
      </c>
      <c r="J6128" s="771">
        <f t="shared" si="334"/>
        <v>72.400000000000006</v>
      </c>
      <c r="K6128" s="887">
        <v>64.72</v>
      </c>
      <c r="L6128" s="772">
        <f t="shared" si="335"/>
        <v>92.34</v>
      </c>
    </row>
    <row r="6129" spans="2:12" ht="15.75" x14ac:dyDescent="0.25">
      <c r="B6129" s="893" t="s">
        <v>321</v>
      </c>
      <c r="C6129" s="892" t="s">
        <v>107</v>
      </c>
      <c r="D6129" s="891">
        <v>41121</v>
      </c>
      <c r="E6129" s="890">
        <v>2435.83</v>
      </c>
      <c r="F6129" s="889"/>
      <c r="G6129" s="888">
        <v>20</v>
      </c>
      <c r="H6129" s="887">
        <f t="shared" si="333"/>
        <v>9</v>
      </c>
      <c r="I6129" s="887">
        <v>-118.56</v>
      </c>
      <c r="J6129" s="771">
        <f t="shared" si="334"/>
        <v>1117.93</v>
      </c>
      <c r="K6129" s="887">
        <v>999.37</v>
      </c>
      <c r="L6129" s="772">
        <f t="shared" si="335"/>
        <v>1436.46</v>
      </c>
    </row>
    <row r="6130" spans="2:12" ht="15.75" x14ac:dyDescent="0.25">
      <c r="B6130" s="893" t="s">
        <v>321</v>
      </c>
      <c r="C6130" s="892" t="s">
        <v>107</v>
      </c>
      <c r="D6130" s="891">
        <v>41182</v>
      </c>
      <c r="E6130" s="890">
        <v>154.32</v>
      </c>
      <c r="F6130" s="889"/>
      <c r="G6130" s="888">
        <v>20</v>
      </c>
      <c r="H6130" s="887">
        <f t="shared" si="333"/>
        <v>9</v>
      </c>
      <c r="I6130" s="887">
        <v>-7.5600000000000005</v>
      </c>
      <c r="J6130" s="771">
        <f t="shared" si="334"/>
        <v>69.75</v>
      </c>
      <c r="K6130" s="887">
        <v>62.19</v>
      </c>
      <c r="L6130" s="772">
        <f t="shared" si="335"/>
        <v>92.13</v>
      </c>
    </row>
    <row r="6131" spans="2:12" ht="15.75" x14ac:dyDescent="0.25">
      <c r="B6131" s="893" t="s">
        <v>321</v>
      </c>
      <c r="C6131" s="892" t="s">
        <v>107</v>
      </c>
      <c r="D6131" s="891">
        <v>41182</v>
      </c>
      <c r="E6131" s="890">
        <v>186.14</v>
      </c>
      <c r="F6131" s="889"/>
      <c r="G6131" s="888">
        <v>20</v>
      </c>
      <c r="H6131" s="887">
        <f t="shared" si="333"/>
        <v>9</v>
      </c>
      <c r="I6131" s="887">
        <v>-9.120000000000001</v>
      </c>
      <c r="J6131" s="771">
        <f t="shared" si="334"/>
        <v>83.98</v>
      </c>
      <c r="K6131" s="887">
        <v>74.86</v>
      </c>
      <c r="L6131" s="772">
        <f t="shared" si="335"/>
        <v>111.27999999999999</v>
      </c>
    </row>
    <row r="6132" spans="2:12" ht="15.75" x14ac:dyDescent="0.25">
      <c r="B6132" s="893" t="s">
        <v>321</v>
      </c>
      <c r="C6132" s="892" t="s">
        <v>107</v>
      </c>
      <c r="D6132" s="891">
        <v>41182</v>
      </c>
      <c r="E6132" s="890">
        <v>2325.48</v>
      </c>
      <c r="F6132" s="889"/>
      <c r="G6132" s="888">
        <v>20</v>
      </c>
      <c r="H6132" s="887">
        <f t="shared" si="333"/>
        <v>9</v>
      </c>
      <c r="I6132" s="887">
        <v>-113.16</v>
      </c>
      <c r="J6132" s="771">
        <f t="shared" si="334"/>
        <v>1048.2</v>
      </c>
      <c r="K6132" s="887">
        <v>935.04</v>
      </c>
      <c r="L6132" s="772">
        <f t="shared" si="335"/>
        <v>1390.44</v>
      </c>
    </row>
    <row r="6133" spans="2:12" ht="15.75" x14ac:dyDescent="0.25">
      <c r="B6133" s="893" t="s">
        <v>321</v>
      </c>
      <c r="C6133" s="892" t="s">
        <v>107</v>
      </c>
      <c r="D6133" s="891">
        <v>41182</v>
      </c>
      <c r="E6133" s="890">
        <v>184.9</v>
      </c>
      <c r="F6133" s="889"/>
      <c r="G6133" s="888">
        <v>20</v>
      </c>
      <c r="H6133" s="887">
        <f t="shared" si="333"/>
        <v>9</v>
      </c>
      <c r="I6133" s="887">
        <v>-9</v>
      </c>
      <c r="J6133" s="771">
        <f t="shared" si="334"/>
        <v>83.35</v>
      </c>
      <c r="K6133" s="887">
        <v>74.349999999999994</v>
      </c>
      <c r="L6133" s="772">
        <f t="shared" si="335"/>
        <v>110.55000000000001</v>
      </c>
    </row>
    <row r="6134" spans="2:12" ht="15.75" x14ac:dyDescent="0.25">
      <c r="B6134" s="893" t="s">
        <v>321</v>
      </c>
      <c r="C6134" s="892" t="s">
        <v>107</v>
      </c>
      <c r="D6134" s="891">
        <v>41182</v>
      </c>
      <c r="E6134" s="890">
        <v>319.08999999999997</v>
      </c>
      <c r="F6134" s="889"/>
      <c r="G6134" s="888">
        <v>20</v>
      </c>
      <c r="H6134" s="887">
        <f t="shared" si="333"/>
        <v>9</v>
      </c>
      <c r="I6134" s="887">
        <v>-15.600000000000001</v>
      </c>
      <c r="J6134" s="771">
        <f t="shared" si="334"/>
        <v>143.82</v>
      </c>
      <c r="K6134" s="887">
        <v>128.22</v>
      </c>
      <c r="L6134" s="772">
        <f t="shared" si="335"/>
        <v>190.86999999999998</v>
      </c>
    </row>
    <row r="6135" spans="2:12" ht="15.75" x14ac:dyDescent="0.25">
      <c r="B6135" s="893" t="s">
        <v>321</v>
      </c>
      <c r="C6135" s="892" t="s">
        <v>107</v>
      </c>
      <c r="D6135" s="891">
        <v>41182</v>
      </c>
      <c r="E6135" s="890">
        <v>568.9</v>
      </c>
      <c r="F6135" s="889"/>
      <c r="G6135" s="888">
        <v>20</v>
      </c>
      <c r="H6135" s="887">
        <f t="shared" si="333"/>
        <v>9</v>
      </c>
      <c r="I6135" s="887">
        <v>-27.72</v>
      </c>
      <c r="J6135" s="771">
        <f t="shared" si="334"/>
        <v>256.75</v>
      </c>
      <c r="K6135" s="887">
        <v>229.03</v>
      </c>
      <c r="L6135" s="772">
        <f t="shared" si="335"/>
        <v>339.87</v>
      </c>
    </row>
    <row r="6136" spans="2:12" ht="15.75" x14ac:dyDescent="0.25">
      <c r="B6136" s="893" t="s">
        <v>321</v>
      </c>
      <c r="C6136" s="892" t="s">
        <v>107</v>
      </c>
      <c r="D6136" s="891">
        <v>41182</v>
      </c>
      <c r="E6136" s="890">
        <v>299.14999999999998</v>
      </c>
      <c r="F6136" s="889"/>
      <c r="G6136" s="888">
        <v>20</v>
      </c>
      <c r="H6136" s="887">
        <f t="shared" si="333"/>
        <v>9</v>
      </c>
      <c r="I6136" s="887">
        <v>-14.64</v>
      </c>
      <c r="J6136" s="771">
        <f t="shared" si="334"/>
        <v>134.72</v>
      </c>
      <c r="K6136" s="887">
        <v>120.08</v>
      </c>
      <c r="L6136" s="772">
        <f t="shared" si="335"/>
        <v>179.07</v>
      </c>
    </row>
    <row r="6137" spans="2:12" ht="15.75" x14ac:dyDescent="0.25">
      <c r="B6137" s="893" t="s">
        <v>321</v>
      </c>
      <c r="C6137" s="892" t="s">
        <v>107</v>
      </c>
      <c r="D6137" s="891">
        <v>41182</v>
      </c>
      <c r="E6137" s="890">
        <v>1201.07</v>
      </c>
      <c r="F6137" s="889"/>
      <c r="G6137" s="888">
        <v>20</v>
      </c>
      <c r="H6137" s="887">
        <f t="shared" si="333"/>
        <v>9</v>
      </c>
      <c r="I6137" s="887">
        <v>-58.44</v>
      </c>
      <c r="J6137" s="771">
        <f t="shared" si="334"/>
        <v>541.35</v>
      </c>
      <c r="K6137" s="887">
        <v>482.91</v>
      </c>
      <c r="L6137" s="772">
        <f t="shared" si="335"/>
        <v>718.15999999999985</v>
      </c>
    </row>
    <row r="6138" spans="2:12" ht="15.75" x14ac:dyDescent="0.25">
      <c r="B6138" s="893" t="s">
        <v>321</v>
      </c>
      <c r="C6138" s="892" t="s">
        <v>107</v>
      </c>
      <c r="D6138" s="891">
        <v>41182</v>
      </c>
      <c r="E6138" s="890">
        <v>330.8</v>
      </c>
      <c r="F6138" s="889"/>
      <c r="G6138" s="888">
        <v>20</v>
      </c>
      <c r="H6138" s="887">
        <f t="shared" si="333"/>
        <v>9</v>
      </c>
      <c r="I6138" s="887">
        <v>-16.080000000000002</v>
      </c>
      <c r="J6138" s="771">
        <f t="shared" si="334"/>
        <v>148.94000000000003</v>
      </c>
      <c r="K6138" s="887">
        <v>132.86000000000001</v>
      </c>
      <c r="L6138" s="772">
        <f t="shared" si="335"/>
        <v>197.94</v>
      </c>
    </row>
    <row r="6139" spans="2:12" ht="15.75" x14ac:dyDescent="0.25">
      <c r="B6139" s="893" t="s">
        <v>321</v>
      </c>
      <c r="C6139" s="892" t="s">
        <v>107</v>
      </c>
      <c r="D6139" s="891">
        <v>41182</v>
      </c>
      <c r="E6139" s="890">
        <v>792.47</v>
      </c>
      <c r="F6139" s="889"/>
      <c r="G6139" s="888">
        <v>20</v>
      </c>
      <c r="H6139" s="887">
        <f t="shared" si="333"/>
        <v>9</v>
      </c>
      <c r="I6139" s="887">
        <v>-38.64</v>
      </c>
      <c r="J6139" s="771">
        <f t="shared" si="334"/>
        <v>357.24</v>
      </c>
      <c r="K6139" s="887">
        <v>318.60000000000002</v>
      </c>
      <c r="L6139" s="772">
        <f t="shared" si="335"/>
        <v>473.87</v>
      </c>
    </row>
    <row r="6140" spans="2:12" ht="15.75" x14ac:dyDescent="0.25">
      <c r="B6140" s="893" t="s">
        <v>321</v>
      </c>
      <c r="C6140" s="892" t="s">
        <v>107</v>
      </c>
      <c r="D6140" s="891">
        <v>41182</v>
      </c>
      <c r="E6140" s="890">
        <v>338.05</v>
      </c>
      <c r="F6140" s="889"/>
      <c r="G6140" s="888">
        <v>20</v>
      </c>
      <c r="H6140" s="887">
        <f t="shared" si="333"/>
        <v>9</v>
      </c>
      <c r="I6140" s="887">
        <v>-16.440000000000001</v>
      </c>
      <c r="J6140" s="771">
        <f t="shared" si="334"/>
        <v>152.27000000000001</v>
      </c>
      <c r="K6140" s="887">
        <v>135.83000000000001</v>
      </c>
      <c r="L6140" s="772">
        <f t="shared" si="335"/>
        <v>202.22</v>
      </c>
    </row>
    <row r="6141" spans="2:12" ht="15.75" x14ac:dyDescent="0.25">
      <c r="B6141" s="893" t="s">
        <v>321</v>
      </c>
      <c r="C6141" s="892" t="s">
        <v>107</v>
      </c>
      <c r="D6141" s="891">
        <v>41182</v>
      </c>
      <c r="E6141" s="890">
        <v>144.86000000000001</v>
      </c>
      <c r="F6141" s="889"/>
      <c r="G6141" s="888">
        <v>20</v>
      </c>
      <c r="H6141" s="887">
        <f t="shared" si="333"/>
        <v>9</v>
      </c>
      <c r="I6141" s="887">
        <v>-7.08</v>
      </c>
      <c r="J6141" s="771">
        <f t="shared" si="334"/>
        <v>65.59</v>
      </c>
      <c r="K6141" s="887">
        <v>58.51</v>
      </c>
      <c r="L6141" s="772">
        <f t="shared" si="335"/>
        <v>86.350000000000023</v>
      </c>
    </row>
    <row r="6142" spans="2:12" ht="15.75" x14ac:dyDescent="0.25">
      <c r="B6142" s="893" t="s">
        <v>321</v>
      </c>
      <c r="C6142" s="892" t="s">
        <v>107</v>
      </c>
      <c r="D6142" s="891">
        <v>41182</v>
      </c>
      <c r="E6142" s="890">
        <v>5633.51</v>
      </c>
      <c r="F6142" s="889"/>
      <c r="G6142" s="888">
        <v>20</v>
      </c>
      <c r="H6142" s="887">
        <f t="shared" si="333"/>
        <v>9</v>
      </c>
      <c r="I6142" s="887">
        <v>-274.20000000000005</v>
      </c>
      <c r="J6142" s="771">
        <f t="shared" si="334"/>
        <v>2539.87</v>
      </c>
      <c r="K6142" s="887">
        <v>2265.67</v>
      </c>
      <c r="L6142" s="772">
        <f t="shared" si="335"/>
        <v>3367.84</v>
      </c>
    </row>
    <row r="6143" spans="2:12" ht="15.75" x14ac:dyDescent="0.25">
      <c r="B6143" s="893" t="s">
        <v>321</v>
      </c>
      <c r="C6143" s="892" t="s">
        <v>107</v>
      </c>
      <c r="D6143" s="891">
        <v>41213</v>
      </c>
      <c r="E6143" s="890">
        <v>166.9</v>
      </c>
      <c r="F6143" s="889"/>
      <c r="G6143" s="888">
        <v>20</v>
      </c>
      <c r="H6143" s="887">
        <f t="shared" si="333"/>
        <v>9</v>
      </c>
      <c r="I6143" s="887">
        <v>-8.0400000000000009</v>
      </c>
      <c r="J6143" s="771">
        <f t="shared" si="334"/>
        <v>74.75</v>
      </c>
      <c r="K6143" s="887">
        <v>66.709999999999994</v>
      </c>
      <c r="L6143" s="772">
        <f t="shared" si="335"/>
        <v>100.19000000000001</v>
      </c>
    </row>
    <row r="6144" spans="2:12" ht="15.75" x14ac:dyDescent="0.25">
      <c r="B6144" s="893" t="s">
        <v>321</v>
      </c>
      <c r="C6144" s="892" t="s">
        <v>107</v>
      </c>
      <c r="D6144" s="891">
        <v>41213</v>
      </c>
      <c r="E6144" s="890">
        <v>262.95999999999998</v>
      </c>
      <c r="F6144" s="889"/>
      <c r="G6144" s="888">
        <v>20</v>
      </c>
      <c r="H6144" s="887">
        <f t="shared" si="333"/>
        <v>9</v>
      </c>
      <c r="I6144" s="887">
        <v>-12.72</v>
      </c>
      <c r="J6144" s="771">
        <f t="shared" si="334"/>
        <v>117.62</v>
      </c>
      <c r="K6144" s="887">
        <v>104.9</v>
      </c>
      <c r="L6144" s="772">
        <f t="shared" si="335"/>
        <v>158.05999999999997</v>
      </c>
    </row>
    <row r="6145" spans="2:12" ht="15.75" x14ac:dyDescent="0.25">
      <c r="B6145" s="893" t="s">
        <v>321</v>
      </c>
      <c r="C6145" s="892" t="s">
        <v>107</v>
      </c>
      <c r="D6145" s="891">
        <v>41213</v>
      </c>
      <c r="E6145" s="890">
        <v>265.17</v>
      </c>
      <c r="F6145" s="889"/>
      <c r="G6145" s="888">
        <v>20</v>
      </c>
      <c r="H6145" s="887">
        <f t="shared" si="333"/>
        <v>9</v>
      </c>
      <c r="I6145" s="887">
        <v>-12.84</v>
      </c>
      <c r="J6145" s="771">
        <f t="shared" si="334"/>
        <v>118.47</v>
      </c>
      <c r="K6145" s="887">
        <v>105.63</v>
      </c>
      <c r="L6145" s="772">
        <f t="shared" si="335"/>
        <v>159.54000000000002</v>
      </c>
    </row>
    <row r="6146" spans="2:12" ht="15.75" x14ac:dyDescent="0.25">
      <c r="B6146" s="893" t="s">
        <v>321</v>
      </c>
      <c r="C6146" s="892" t="s">
        <v>107</v>
      </c>
      <c r="D6146" s="891">
        <v>41213</v>
      </c>
      <c r="E6146" s="890">
        <v>422.53</v>
      </c>
      <c r="F6146" s="889"/>
      <c r="G6146" s="888">
        <v>20</v>
      </c>
      <c r="H6146" s="887">
        <f t="shared" si="333"/>
        <v>9</v>
      </c>
      <c r="I6146" s="887">
        <v>-20.52</v>
      </c>
      <c r="J6146" s="771">
        <f t="shared" si="334"/>
        <v>188.55</v>
      </c>
      <c r="K6146" s="887">
        <v>168.03</v>
      </c>
      <c r="L6146" s="772">
        <f t="shared" si="335"/>
        <v>254.49999999999997</v>
      </c>
    </row>
    <row r="6147" spans="2:12" ht="15.75" x14ac:dyDescent="0.25">
      <c r="B6147" s="893" t="s">
        <v>321</v>
      </c>
      <c r="C6147" s="892" t="s">
        <v>107</v>
      </c>
      <c r="D6147" s="891">
        <v>41213</v>
      </c>
      <c r="E6147" s="890">
        <v>168.58</v>
      </c>
      <c r="F6147" s="889"/>
      <c r="G6147" s="888">
        <v>20</v>
      </c>
      <c r="H6147" s="887">
        <f t="shared" si="333"/>
        <v>9</v>
      </c>
      <c r="I6147" s="887">
        <v>-8.16</v>
      </c>
      <c r="J6147" s="771">
        <f t="shared" si="334"/>
        <v>75.09</v>
      </c>
      <c r="K6147" s="887">
        <v>66.930000000000007</v>
      </c>
      <c r="L6147" s="772">
        <f t="shared" si="335"/>
        <v>101.65</v>
      </c>
    </row>
    <row r="6148" spans="2:12" ht="15.75" x14ac:dyDescent="0.25">
      <c r="B6148" s="893" t="s">
        <v>321</v>
      </c>
      <c r="C6148" s="892" t="s">
        <v>107</v>
      </c>
      <c r="D6148" s="891">
        <v>41213</v>
      </c>
      <c r="E6148" s="890">
        <v>168.67</v>
      </c>
      <c r="F6148" s="889"/>
      <c r="G6148" s="888">
        <v>20</v>
      </c>
      <c r="H6148" s="887">
        <f t="shared" si="333"/>
        <v>9</v>
      </c>
      <c r="I6148" s="887">
        <v>-8.16</v>
      </c>
      <c r="J6148" s="771">
        <f t="shared" si="334"/>
        <v>75.179999999999993</v>
      </c>
      <c r="K6148" s="887">
        <v>67.02</v>
      </c>
      <c r="L6148" s="772">
        <f t="shared" si="335"/>
        <v>101.64999999999999</v>
      </c>
    </row>
    <row r="6149" spans="2:12" ht="15.75" x14ac:dyDescent="0.25">
      <c r="B6149" s="893" t="s">
        <v>321</v>
      </c>
      <c r="C6149" s="892" t="s">
        <v>107</v>
      </c>
      <c r="D6149" s="891">
        <v>41213</v>
      </c>
      <c r="E6149" s="890">
        <v>232.65</v>
      </c>
      <c r="F6149" s="889"/>
      <c r="G6149" s="888">
        <v>20</v>
      </c>
      <c r="H6149" s="887">
        <f t="shared" si="333"/>
        <v>9</v>
      </c>
      <c r="I6149" s="887">
        <v>-11.280000000000001</v>
      </c>
      <c r="J6149" s="771">
        <f t="shared" si="334"/>
        <v>103.7</v>
      </c>
      <c r="K6149" s="887">
        <v>92.42</v>
      </c>
      <c r="L6149" s="772">
        <f t="shared" si="335"/>
        <v>140.23000000000002</v>
      </c>
    </row>
    <row r="6150" spans="2:12" ht="15.75" x14ac:dyDescent="0.25">
      <c r="B6150" s="893" t="s">
        <v>321</v>
      </c>
      <c r="C6150" s="892" t="s">
        <v>1341</v>
      </c>
      <c r="D6150" s="891">
        <v>41364</v>
      </c>
      <c r="E6150" s="890">
        <v>242.73</v>
      </c>
      <c r="F6150" s="889"/>
      <c r="G6150" s="888">
        <v>20</v>
      </c>
      <c r="H6150" s="887">
        <f t="shared" si="333"/>
        <v>8</v>
      </c>
      <c r="I6150" s="887">
        <v>-11.76</v>
      </c>
      <c r="J6150" s="771">
        <f t="shared" si="334"/>
        <v>102.96000000000001</v>
      </c>
      <c r="K6150" s="887">
        <v>91.2</v>
      </c>
      <c r="L6150" s="772">
        <f t="shared" si="335"/>
        <v>151.52999999999997</v>
      </c>
    </row>
    <row r="6151" spans="2:12" ht="15.75" x14ac:dyDescent="0.25">
      <c r="B6151" s="893" t="s">
        <v>321</v>
      </c>
      <c r="C6151" s="892" t="s">
        <v>1341</v>
      </c>
      <c r="D6151" s="891">
        <v>41364</v>
      </c>
      <c r="E6151" s="890">
        <v>2654.32</v>
      </c>
      <c r="F6151" s="889"/>
      <c r="G6151" s="888">
        <v>20</v>
      </c>
      <c r="H6151" s="887">
        <f t="shared" si="333"/>
        <v>8</v>
      </c>
      <c r="I6151" s="887">
        <v>-128.76</v>
      </c>
      <c r="J6151" s="771">
        <f t="shared" si="334"/>
        <v>1126.8800000000001</v>
      </c>
      <c r="K6151" s="887">
        <v>998.12</v>
      </c>
      <c r="L6151" s="772">
        <f t="shared" si="335"/>
        <v>1656.2000000000003</v>
      </c>
    </row>
    <row r="6152" spans="2:12" ht="15.75" x14ac:dyDescent="0.25">
      <c r="B6152" s="893" t="s">
        <v>321</v>
      </c>
      <c r="C6152" s="892" t="s">
        <v>1345</v>
      </c>
      <c r="D6152" s="891">
        <v>41364</v>
      </c>
      <c r="E6152" s="890">
        <v>6191.59</v>
      </c>
      <c r="F6152" s="889"/>
      <c r="G6152" s="888">
        <v>20</v>
      </c>
      <c r="H6152" s="887">
        <f t="shared" ref="H6152:H6215" si="336">IF(E6152&lt;&gt;"",IF((TestEOY-D6152)/365&gt;G6152,G6152,ROUNDUP(((TestEOY-D6152)/365),0)),"")</f>
        <v>8</v>
      </c>
      <c r="I6152" s="887">
        <v>-300.24</v>
      </c>
      <c r="J6152" s="771">
        <f t="shared" ref="J6152:J6215" si="337">K6152-I6152</f>
        <v>2628.66</v>
      </c>
      <c r="K6152" s="887">
        <v>2328.42</v>
      </c>
      <c r="L6152" s="772">
        <f t="shared" ref="L6152:L6215" si="338">IFERROR(IF(K6152&gt;E6152,0,(+E6152-K6152))-F6152,"")</f>
        <v>3863.17</v>
      </c>
    </row>
    <row r="6153" spans="2:12" ht="15.75" x14ac:dyDescent="0.25">
      <c r="B6153" s="893" t="s">
        <v>321</v>
      </c>
      <c r="C6153" s="892" t="s">
        <v>1341</v>
      </c>
      <c r="D6153" s="891">
        <v>41364</v>
      </c>
      <c r="E6153" s="890">
        <v>650.19000000000005</v>
      </c>
      <c r="F6153" s="889"/>
      <c r="G6153" s="888">
        <v>20</v>
      </c>
      <c r="H6153" s="887">
        <f t="shared" si="336"/>
        <v>8</v>
      </c>
      <c r="I6153" s="887">
        <v>-31.56</v>
      </c>
      <c r="J6153" s="771">
        <f t="shared" si="337"/>
        <v>276.31</v>
      </c>
      <c r="K6153" s="887">
        <v>244.75</v>
      </c>
      <c r="L6153" s="772">
        <f t="shared" si="338"/>
        <v>405.44000000000005</v>
      </c>
    </row>
    <row r="6154" spans="2:12" ht="15.75" x14ac:dyDescent="0.25">
      <c r="B6154" s="893" t="s">
        <v>321</v>
      </c>
      <c r="C6154" s="892" t="s">
        <v>1341</v>
      </c>
      <c r="D6154" s="891">
        <v>41364</v>
      </c>
      <c r="E6154" s="890">
        <v>422.05</v>
      </c>
      <c r="F6154" s="889"/>
      <c r="G6154" s="888">
        <v>20</v>
      </c>
      <c r="H6154" s="887">
        <f t="shared" si="336"/>
        <v>8</v>
      </c>
      <c r="I6154" s="887">
        <v>-20.52</v>
      </c>
      <c r="J6154" s="771">
        <f t="shared" si="337"/>
        <v>179.28</v>
      </c>
      <c r="K6154" s="887">
        <v>158.76</v>
      </c>
      <c r="L6154" s="772">
        <f t="shared" si="338"/>
        <v>263.29000000000002</v>
      </c>
    </row>
    <row r="6155" spans="2:12" ht="15.75" x14ac:dyDescent="0.25">
      <c r="B6155" s="893" t="s">
        <v>321</v>
      </c>
      <c r="C6155" s="892" t="s">
        <v>1341</v>
      </c>
      <c r="D6155" s="891">
        <v>41364</v>
      </c>
      <c r="E6155" s="890">
        <v>501.58</v>
      </c>
      <c r="F6155" s="889"/>
      <c r="G6155" s="888">
        <v>20</v>
      </c>
      <c r="H6155" s="887">
        <f t="shared" si="336"/>
        <v>8</v>
      </c>
      <c r="I6155" s="887">
        <v>-24.360000000000003</v>
      </c>
      <c r="J6155" s="771">
        <f t="shared" si="337"/>
        <v>213.22000000000003</v>
      </c>
      <c r="K6155" s="887">
        <v>188.86</v>
      </c>
      <c r="L6155" s="772">
        <f t="shared" si="338"/>
        <v>312.71999999999997</v>
      </c>
    </row>
    <row r="6156" spans="2:12" ht="15.75" x14ac:dyDescent="0.25">
      <c r="B6156" s="893" t="s">
        <v>321</v>
      </c>
      <c r="C6156" s="892" t="s">
        <v>1342</v>
      </c>
      <c r="D6156" s="891">
        <v>41364</v>
      </c>
      <c r="E6156" s="890">
        <v>177.28</v>
      </c>
      <c r="F6156" s="889"/>
      <c r="G6156" s="888">
        <v>20</v>
      </c>
      <c r="H6156" s="887">
        <f t="shared" si="336"/>
        <v>8</v>
      </c>
      <c r="I6156" s="887">
        <v>-8.64</v>
      </c>
      <c r="J6156" s="771">
        <f t="shared" si="337"/>
        <v>75.5</v>
      </c>
      <c r="K6156" s="887">
        <v>66.86</v>
      </c>
      <c r="L6156" s="772">
        <f t="shared" si="338"/>
        <v>110.42</v>
      </c>
    </row>
    <row r="6157" spans="2:12" ht="15.75" x14ac:dyDescent="0.25">
      <c r="B6157" s="893" t="s">
        <v>321</v>
      </c>
      <c r="C6157" s="892" t="s">
        <v>1342</v>
      </c>
      <c r="D6157" s="891">
        <v>41364</v>
      </c>
      <c r="E6157" s="890">
        <v>248.3</v>
      </c>
      <c r="F6157" s="889"/>
      <c r="G6157" s="888">
        <v>20</v>
      </c>
      <c r="H6157" s="887">
        <f t="shared" si="336"/>
        <v>8</v>
      </c>
      <c r="I6157" s="887">
        <v>-12.120000000000001</v>
      </c>
      <c r="J6157" s="771">
        <f t="shared" si="337"/>
        <v>105.24000000000001</v>
      </c>
      <c r="K6157" s="887">
        <v>93.12</v>
      </c>
      <c r="L6157" s="772">
        <f t="shared" si="338"/>
        <v>155.18</v>
      </c>
    </row>
    <row r="6158" spans="2:12" ht="15.75" x14ac:dyDescent="0.25">
      <c r="B6158" s="893" t="s">
        <v>321</v>
      </c>
      <c r="C6158" s="892" t="s">
        <v>1345</v>
      </c>
      <c r="D6158" s="891">
        <v>41364</v>
      </c>
      <c r="E6158" s="890">
        <v>6442.52</v>
      </c>
      <c r="F6158" s="889"/>
      <c r="G6158" s="888">
        <v>20</v>
      </c>
      <c r="H6158" s="887">
        <f t="shared" si="336"/>
        <v>8</v>
      </c>
      <c r="I6158" s="887">
        <v>-312.36</v>
      </c>
      <c r="J6158" s="771">
        <f t="shared" si="337"/>
        <v>2734.77</v>
      </c>
      <c r="K6158" s="887">
        <v>2422.41</v>
      </c>
      <c r="L6158" s="772">
        <f t="shared" si="338"/>
        <v>4020.1100000000006</v>
      </c>
    </row>
    <row r="6159" spans="2:12" ht="15.75" x14ac:dyDescent="0.25">
      <c r="B6159" s="893" t="s">
        <v>321</v>
      </c>
      <c r="C6159" s="892" t="s">
        <v>1341</v>
      </c>
      <c r="D6159" s="891">
        <v>41364</v>
      </c>
      <c r="E6159" s="890">
        <v>12421.97</v>
      </c>
      <c r="F6159" s="889"/>
      <c r="G6159" s="888">
        <v>20</v>
      </c>
      <c r="H6159" s="887">
        <f t="shared" si="336"/>
        <v>8</v>
      </c>
      <c r="I6159" s="887">
        <v>-602.28</v>
      </c>
      <c r="J6159" s="771">
        <f t="shared" si="337"/>
        <v>5273.09</v>
      </c>
      <c r="K6159" s="887">
        <v>4670.8100000000004</v>
      </c>
      <c r="L6159" s="772">
        <f t="shared" si="338"/>
        <v>7751.1599999999989</v>
      </c>
    </row>
    <row r="6160" spans="2:12" ht="15.75" x14ac:dyDescent="0.25">
      <c r="B6160" s="893" t="s">
        <v>321</v>
      </c>
      <c r="C6160" s="892" t="s">
        <v>1341</v>
      </c>
      <c r="D6160" s="891">
        <v>41364</v>
      </c>
      <c r="E6160" s="890">
        <v>3623.04</v>
      </c>
      <c r="F6160" s="889"/>
      <c r="G6160" s="888">
        <v>20</v>
      </c>
      <c r="H6160" s="887">
        <f t="shared" si="336"/>
        <v>8</v>
      </c>
      <c r="I6160" s="887">
        <v>-175.68</v>
      </c>
      <c r="J6160" s="771">
        <f t="shared" si="337"/>
        <v>1538.1200000000001</v>
      </c>
      <c r="K6160" s="887">
        <v>1362.44</v>
      </c>
      <c r="L6160" s="772">
        <f t="shared" si="338"/>
        <v>2260.6</v>
      </c>
    </row>
    <row r="6161" spans="2:12" ht="15.75" x14ac:dyDescent="0.25">
      <c r="B6161" s="893" t="s">
        <v>321</v>
      </c>
      <c r="C6161" s="892" t="s">
        <v>1341</v>
      </c>
      <c r="D6161" s="891">
        <v>41364</v>
      </c>
      <c r="E6161" s="890">
        <v>7034.03</v>
      </c>
      <c r="F6161" s="889"/>
      <c r="G6161" s="888">
        <v>20</v>
      </c>
      <c r="H6161" s="887">
        <f t="shared" si="336"/>
        <v>8</v>
      </c>
      <c r="I6161" s="887">
        <v>-341.04</v>
      </c>
      <c r="J6161" s="771">
        <f t="shared" si="337"/>
        <v>2985.88</v>
      </c>
      <c r="K6161" s="887">
        <v>2644.84</v>
      </c>
      <c r="L6161" s="772">
        <f t="shared" si="338"/>
        <v>4389.1899999999996</v>
      </c>
    </row>
    <row r="6162" spans="2:12" ht="15.75" x14ac:dyDescent="0.25">
      <c r="B6162" s="893" t="s">
        <v>321</v>
      </c>
      <c r="C6162" s="892" t="s">
        <v>1341</v>
      </c>
      <c r="D6162" s="891">
        <v>41364</v>
      </c>
      <c r="E6162" s="890">
        <v>1027.49</v>
      </c>
      <c r="F6162" s="889"/>
      <c r="G6162" s="888">
        <v>20</v>
      </c>
      <c r="H6162" s="887">
        <f t="shared" si="336"/>
        <v>8</v>
      </c>
      <c r="I6162" s="887">
        <v>-49.800000000000004</v>
      </c>
      <c r="J6162" s="771">
        <f t="shared" si="337"/>
        <v>436.01</v>
      </c>
      <c r="K6162" s="887">
        <v>386.21</v>
      </c>
      <c r="L6162" s="772">
        <f t="shared" si="338"/>
        <v>641.28</v>
      </c>
    </row>
    <row r="6163" spans="2:12" ht="15.75" x14ac:dyDescent="0.25">
      <c r="B6163" s="893" t="s">
        <v>321</v>
      </c>
      <c r="C6163" s="892" t="s">
        <v>1341</v>
      </c>
      <c r="D6163" s="891">
        <v>41364</v>
      </c>
      <c r="E6163" s="890">
        <v>2726.19</v>
      </c>
      <c r="F6163" s="889"/>
      <c r="G6163" s="888">
        <v>20</v>
      </c>
      <c r="H6163" s="887">
        <f t="shared" si="336"/>
        <v>8</v>
      </c>
      <c r="I6163" s="887">
        <v>-132.24</v>
      </c>
      <c r="J6163" s="771">
        <f t="shared" si="337"/>
        <v>1157.44</v>
      </c>
      <c r="K6163" s="887">
        <v>1025.2</v>
      </c>
      <c r="L6163" s="772">
        <f t="shared" si="338"/>
        <v>1700.99</v>
      </c>
    </row>
    <row r="6164" spans="2:12" ht="15.75" x14ac:dyDescent="0.25">
      <c r="B6164" s="893" t="s">
        <v>321</v>
      </c>
      <c r="C6164" s="892" t="s">
        <v>1342</v>
      </c>
      <c r="D6164" s="891">
        <v>41364</v>
      </c>
      <c r="E6164" s="890">
        <v>324.62</v>
      </c>
      <c r="F6164" s="889"/>
      <c r="G6164" s="888">
        <v>20</v>
      </c>
      <c r="H6164" s="887">
        <f t="shared" si="336"/>
        <v>8</v>
      </c>
      <c r="I6164" s="887">
        <v>-15.72</v>
      </c>
      <c r="J6164" s="771">
        <f t="shared" si="337"/>
        <v>137.63</v>
      </c>
      <c r="K6164" s="887">
        <v>121.91</v>
      </c>
      <c r="L6164" s="772">
        <f t="shared" si="338"/>
        <v>202.71</v>
      </c>
    </row>
    <row r="6165" spans="2:12" ht="15.75" x14ac:dyDescent="0.25">
      <c r="B6165" s="893" t="s">
        <v>321</v>
      </c>
      <c r="C6165" s="892" t="s">
        <v>1342</v>
      </c>
      <c r="D6165" s="891">
        <v>41364</v>
      </c>
      <c r="E6165" s="890">
        <v>684.89</v>
      </c>
      <c r="F6165" s="889"/>
      <c r="G6165" s="888">
        <v>20</v>
      </c>
      <c r="H6165" s="887">
        <f t="shared" si="336"/>
        <v>8</v>
      </c>
      <c r="I6165" s="887">
        <v>-33.24</v>
      </c>
      <c r="J6165" s="771">
        <f t="shared" si="337"/>
        <v>291.01</v>
      </c>
      <c r="K6165" s="887">
        <v>257.77</v>
      </c>
      <c r="L6165" s="772">
        <f t="shared" si="338"/>
        <v>427.12</v>
      </c>
    </row>
    <row r="6166" spans="2:12" ht="15.75" x14ac:dyDescent="0.25">
      <c r="B6166" s="893" t="s">
        <v>321</v>
      </c>
      <c r="C6166" s="892" t="s">
        <v>1342</v>
      </c>
      <c r="D6166" s="891">
        <v>41364</v>
      </c>
      <c r="E6166" s="890">
        <v>512.28</v>
      </c>
      <c r="F6166" s="889"/>
      <c r="G6166" s="888">
        <v>20</v>
      </c>
      <c r="H6166" s="887">
        <f t="shared" si="336"/>
        <v>8</v>
      </c>
      <c r="I6166" s="887">
        <v>-24.839999999999996</v>
      </c>
      <c r="J6166" s="771">
        <f t="shared" si="337"/>
        <v>217.47</v>
      </c>
      <c r="K6166" s="887">
        <v>192.63</v>
      </c>
      <c r="L6166" s="772">
        <f t="shared" si="338"/>
        <v>319.64999999999998</v>
      </c>
    </row>
    <row r="6167" spans="2:12" ht="15.75" x14ac:dyDescent="0.25">
      <c r="B6167" s="893" t="s">
        <v>321</v>
      </c>
      <c r="C6167" s="892" t="s">
        <v>1342</v>
      </c>
      <c r="D6167" s="891">
        <v>41364</v>
      </c>
      <c r="E6167" s="890">
        <v>672.2</v>
      </c>
      <c r="F6167" s="889"/>
      <c r="G6167" s="888">
        <v>20</v>
      </c>
      <c r="H6167" s="887">
        <f t="shared" si="336"/>
        <v>8</v>
      </c>
      <c r="I6167" s="887">
        <v>-32.64</v>
      </c>
      <c r="J6167" s="771">
        <f t="shared" si="337"/>
        <v>285.57</v>
      </c>
      <c r="K6167" s="887">
        <v>252.93</v>
      </c>
      <c r="L6167" s="772">
        <f t="shared" si="338"/>
        <v>419.27000000000004</v>
      </c>
    </row>
    <row r="6168" spans="2:12" ht="15.75" x14ac:dyDescent="0.25">
      <c r="B6168" s="893" t="s">
        <v>321</v>
      </c>
      <c r="C6168" s="892" t="s">
        <v>1341</v>
      </c>
      <c r="D6168" s="891">
        <v>41364</v>
      </c>
      <c r="E6168" s="890">
        <v>1695.79</v>
      </c>
      <c r="F6168" s="889"/>
      <c r="G6168" s="888">
        <v>20</v>
      </c>
      <c r="H6168" s="887">
        <f t="shared" si="336"/>
        <v>8</v>
      </c>
      <c r="I6168" s="887">
        <v>-82.2</v>
      </c>
      <c r="J6168" s="771">
        <f t="shared" si="337"/>
        <v>719.69</v>
      </c>
      <c r="K6168" s="887">
        <v>637.49</v>
      </c>
      <c r="L6168" s="772">
        <f t="shared" si="338"/>
        <v>1058.3</v>
      </c>
    </row>
    <row r="6169" spans="2:12" ht="15.75" x14ac:dyDescent="0.25">
      <c r="B6169" s="893" t="s">
        <v>321</v>
      </c>
      <c r="C6169" s="892" t="s">
        <v>1341</v>
      </c>
      <c r="D6169" s="891">
        <v>41364</v>
      </c>
      <c r="E6169" s="890">
        <v>2000.49</v>
      </c>
      <c r="F6169" s="889"/>
      <c r="G6169" s="888">
        <v>20</v>
      </c>
      <c r="H6169" s="887">
        <f t="shared" si="336"/>
        <v>8</v>
      </c>
      <c r="I6169" s="887">
        <v>-97.08</v>
      </c>
      <c r="J6169" s="771">
        <f t="shared" si="337"/>
        <v>849.07</v>
      </c>
      <c r="K6169" s="887">
        <v>751.99</v>
      </c>
      <c r="L6169" s="772">
        <f t="shared" si="338"/>
        <v>1248.5</v>
      </c>
    </row>
    <row r="6170" spans="2:12" ht="15.75" x14ac:dyDescent="0.25">
      <c r="B6170" s="893" t="s">
        <v>321</v>
      </c>
      <c r="C6170" s="892" t="s">
        <v>539</v>
      </c>
      <c r="D6170" s="891">
        <v>41394</v>
      </c>
      <c r="E6170" s="890">
        <v>424.26</v>
      </c>
      <c r="F6170" s="889"/>
      <c r="G6170" s="888">
        <v>20</v>
      </c>
      <c r="H6170" s="887">
        <f t="shared" si="336"/>
        <v>8</v>
      </c>
      <c r="I6170" s="887">
        <v>-20.52</v>
      </c>
      <c r="J6170" s="771">
        <f t="shared" si="337"/>
        <v>178.23000000000002</v>
      </c>
      <c r="K6170" s="887">
        <v>157.71</v>
      </c>
      <c r="L6170" s="772">
        <f t="shared" si="338"/>
        <v>266.54999999999995</v>
      </c>
    </row>
    <row r="6171" spans="2:12" ht="15.75" x14ac:dyDescent="0.25">
      <c r="B6171" s="893" t="s">
        <v>321</v>
      </c>
      <c r="C6171" s="892" t="s">
        <v>1842</v>
      </c>
      <c r="D6171" s="891">
        <v>41394</v>
      </c>
      <c r="E6171" s="890">
        <v>786.48</v>
      </c>
      <c r="F6171" s="889"/>
      <c r="G6171" s="888">
        <v>20</v>
      </c>
      <c r="H6171" s="887">
        <f t="shared" si="336"/>
        <v>8</v>
      </c>
      <c r="I6171" s="887">
        <v>-38.160000000000004</v>
      </c>
      <c r="J6171" s="771">
        <f t="shared" si="337"/>
        <v>327.64000000000004</v>
      </c>
      <c r="K6171" s="887">
        <v>289.48</v>
      </c>
      <c r="L6171" s="772">
        <f t="shared" si="338"/>
        <v>497</v>
      </c>
    </row>
    <row r="6172" spans="2:12" ht="15.75" x14ac:dyDescent="0.25">
      <c r="B6172" s="893" t="s">
        <v>321</v>
      </c>
      <c r="C6172" s="892" t="s">
        <v>539</v>
      </c>
      <c r="D6172" s="891">
        <v>41609</v>
      </c>
      <c r="E6172" s="890">
        <v>3359.79</v>
      </c>
      <c r="F6172" s="889"/>
      <c r="G6172" s="888">
        <v>20</v>
      </c>
      <c r="H6172" s="887">
        <f t="shared" si="336"/>
        <v>8</v>
      </c>
      <c r="I6172" s="887">
        <v>-162.84</v>
      </c>
      <c r="J6172" s="771">
        <f t="shared" si="337"/>
        <v>1413.59</v>
      </c>
      <c r="K6172" s="887">
        <v>1250.75</v>
      </c>
      <c r="L6172" s="772">
        <f t="shared" si="338"/>
        <v>2109.04</v>
      </c>
    </row>
    <row r="6173" spans="2:12" ht="15.75" x14ac:dyDescent="0.25">
      <c r="B6173" s="893" t="s">
        <v>321</v>
      </c>
      <c r="C6173" s="892" t="s">
        <v>539</v>
      </c>
      <c r="D6173" s="891">
        <v>41609</v>
      </c>
      <c r="E6173" s="890">
        <v>3267.19</v>
      </c>
      <c r="F6173" s="889"/>
      <c r="G6173" s="888">
        <v>20</v>
      </c>
      <c r="H6173" s="887">
        <f t="shared" si="336"/>
        <v>8</v>
      </c>
      <c r="I6173" s="887">
        <v>-159.72</v>
      </c>
      <c r="J6173" s="771">
        <f t="shared" si="337"/>
        <v>1358.7</v>
      </c>
      <c r="K6173" s="887">
        <v>1198.98</v>
      </c>
      <c r="L6173" s="772">
        <f t="shared" si="338"/>
        <v>2068.21</v>
      </c>
    </row>
    <row r="6174" spans="2:12" ht="15.75" x14ac:dyDescent="0.25">
      <c r="B6174" s="893" t="s">
        <v>321</v>
      </c>
      <c r="C6174" s="892" t="s">
        <v>1345</v>
      </c>
      <c r="D6174" s="891">
        <v>41609</v>
      </c>
      <c r="E6174" s="890">
        <v>8337.16</v>
      </c>
      <c r="F6174" s="889"/>
      <c r="G6174" s="888">
        <v>20</v>
      </c>
      <c r="H6174" s="887">
        <f t="shared" si="336"/>
        <v>8</v>
      </c>
      <c r="I6174" s="887">
        <v>-416.28</v>
      </c>
      <c r="J6174" s="771">
        <f t="shared" si="337"/>
        <v>3369.41</v>
      </c>
      <c r="K6174" s="887">
        <v>2953.13</v>
      </c>
      <c r="L6174" s="772">
        <f t="shared" si="338"/>
        <v>5384.03</v>
      </c>
    </row>
    <row r="6175" spans="2:12" ht="15.75" x14ac:dyDescent="0.25">
      <c r="B6175" s="893" t="s">
        <v>321</v>
      </c>
      <c r="C6175" s="892" t="s">
        <v>539</v>
      </c>
      <c r="D6175" s="891">
        <v>41609</v>
      </c>
      <c r="E6175" s="890">
        <v>2293.64</v>
      </c>
      <c r="F6175" s="889"/>
      <c r="G6175" s="888">
        <v>20</v>
      </c>
      <c r="H6175" s="887">
        <f t="shared" si="336"/>
        <v>8</v>
      </c>
      <c r="I6175" s="887">
        <v>-111.24</v>
      </c>
      <c r="J6175" s="771">
        <f t="shared" si="337"/>
        <v>918.53</v>
      </c>
      <c r="K6175" s="887">
        <v>807.29</v>
      </c>
      <c r="L6175" s="772">
        <f t="shared" si="338"/>
        <v>1486.35</v>
      </c>
    </row>
    <row r="6176" spans="2:12" ht="15.75" x14ac:dyDescent="0.25">
      <c r="B6176" s="893" t="s">
        <v>321</v>
      </c>
      <c r="C6176" s="892" t="s">
        <v>1843</v>
      </c>
      <c r="D6176" s="891">
        <v>41609</v>
      </c>
      <c r="E6176" s="890">
        <v>157.47999999999999</v>
      </c>
      <c r="F6176" s="889"/>
      <c r="G6176" s="888">
        <v>20</v>
      </c>
      <c r="H6176" s="887">
        <f t="shared" si="336"/>
        <v>8</v>
      </c>
      <c r="I6176" s="887">
        <v>-7.5600000000000005</v>
      </c>
      <c r="J6176" s="771">
        <f t="shared" si="337"/>
        <v>65.42</v>
      </c>
      <c r="K6176" s="887">
        <v>57.86</v>
      </c>
      <c r="L6176" s="772">
        <f t="shared" si="338"/>
        <v>99.61999999999999</v>
      </c>
    </row>
    <row r="6177" spans="2:12" ht="15.75" x14ac:dyDescent="0.25">
      <c r="B6177" s="893" t="s">
        <v>321</v>
      </c>
      <c r="C6177" s="892" t="s">
        <v>539</v>
      </c>
      <c r="D6177" s="891">
        <v>41609</v>
      </c>
      <c r="E6177" s="890">
        <v>577.27</v>
      </c>
      <c r="F6177" s="889"/>
      <c r="G6177" s="888">
        <v>20</v>
      </c>
      <c r="H6177" s="887">
        <f t="shared" si="336"/>
        <v>8</v>
      </c>
      <c r="I6177" s="887">
        <v>-28.32</v>
      </c>
      <c r="J6177" s="771">
        <f t="shared" si="337"/>
        <v>238.54999999999998</v>
      </c>
      <c r="K6177" s="887">
        <v>210.23</v>
      </c>
      <c r="L6177" s="772">
        <f t="shared" si="338"/>
        <v>367.03999999999996</v>
      </c>
    </row>
    <row r="6178" spans="2:12" ht="15.75" x14ac:dyDescent="0.25">
      <c r="B6178" s="893" t="s">
        <v>321</v>
      </c>
      <c r="C6178" s="892" t="s">
        <v>539</v>
      </c>
      <c r="D6178" s="891">
        <v>41609</v>
      </c>
      <c r="E6178" s="890">
        <v>1486.98</v>
      </c>
      <c r="F6178" s="889"/>
      <c r="G6178" s="888">
        <v>20</v>
      </c>
      <c r="H6178" s="887">
        <f t="shared" si="336"/>
        <v>8</v>
      </c>
      <c r="I6178" s="887">
        <v>-73.56</v>
      </c>
      <c r="J6178" s="771">
        <f t="shared" si="337"/>
        <v>607.95000000000005</v>
      </c>
      <c r="K6178" s="887">
        <v>534.39</v>
      </c>
      <c r="L6178" s="772">
        <f t="shared" si="338"/>
        <v>952.59</v>
      </c>
    </row>
    <row r="6179" spans="2:12" ht="15.75" x14ac:dyDescent="0.25">
      <c r="B6179" s="893" t="s">
        <v>321</v>
      </c>
      <c r="C6179" s="892" t="s">
        <v>539</v>
      </c>
      <c r="D6179" s="891">
        <v>41609</v>
      </c>
      <c r="E6179" s="890">
        <v>3571.26</v>
      </c>
      <c r="F6179" s="889"/>
      <c r="G6179" s="888">
        <v>20</v>
      </c>
      <c r="H6179" s="887">
        <f t="shared" si="336"/>
        <v>8</v>
      </c>
      <c r="I6179" s="887">
        <v>-177.24</v>
      </c>
      <c r="J6179" s="771">
        <f t="shared" si="337"/>
        <v>1455.69</v>
      </c>
      <c r="K6179" s="887">
        <v>1278.45</v>
      </c>
      <c r="L6179" s="772">
        <f t="shared" si="338"/>
        <v>2292.8100000000004</v>
      </c>
    </row>
    <row r="6180" spans="2:12" ht="15.75" x14ac:dyDescent="0.25">
      <c r="B6180" s="893" t="s">
        <v>321</v>
      </c>
      <c r="C6180" s="892" t="s">
        <v>539</v>
      </c>
      <c r="D6180" s="891">
        <v>41609</v>
      </c>
      <c r="E6180" s="890">
        <v>3362.09</v>
      </c>
      <c r="F6180" s="889"/>
      <c r="G6180" s="888">
        <v>20</v>
      </c>
      <c r="H6180" s="887">
        <f t="shared" si="336"/>
        <v>8</v>
      </c>
      <c r="I6180" s="887">
        <v>-162.96</v>
      </c>
      <c r="J6180" s="771">
        <f t="shared" si="337"/>
        <v>1387.45</v>
      </c>
      <c r="K6180" s="887">
        <v>1224.49</v>
      </c>
      <c r="L6180" s="772">
        <f t="shared" si="338"/>
        <v>2137.6000000000004</v>
      </c>
    </row>
    <row r="6181" spans="2:12" ht="15.75" x14ac:dyDescent="0.25">
      <c r="B6181" s="893" t="s">
        <v>321</v>
      </c>
      <c r="C6181" s="892" t="s">
        <v>539</v>
      </c>
      <c r="D6181" s="891">
        <v>41609</v>
      </c>
      <c r="E6181" s="890">
        <v>14076.47</v>
      </c>
      <c r="F6181" s="889"/>
      <c r="G6181" s="888">
        <v>20</v>
      </c>
      <c r="H6181" s="887">
        <f t="shared" si="336"/>
        <v>8</v>
      </c>
      <c r="I6181" s="887">
        <v>-696.48</v>
      </c>
      <c r="J6181" s="771">
        <f t="shared" si="337"/>
        <v>5760.34</v>
      </c>
      <c r="K6181" s="887">
        <v>5063.8599999999997</v>
      </c>
      <c r="L6181" s="772">
        <f t="shared" si="338"/>
        <v>9012.61</v>
      </c>
    </row>
    <row r="6182" spans="2:12" ht="15.75" x14ac:dyDescent="0.25">
      <c r="B6182" s="893" t="s">
        <v>321</v>
      </c>
      <c r="C6182" s="892" t="s">
        <v>539</v>
      </c>
      <c r="D6182" s="891">
        <v>41609</v>
      </c>
      <c r="E6182" s="890">
        <v>999.44</v>
      </c>
      <c r="F6182" s="889"/>
      <c r="G6182" s="888">
        <v>20</v>
      </c>
      <c r="H6182" s="887">
        <f t="shared" si="336"/>
        <v>8</v>
      </c>
      <c r="I6182" s="887">
        <v>-48.96</v>
      </c>
      <c r="J6182" s="771">
        <f t="shared" si="337"/>
        <v>406.81</v>
      </c>
      <c r="K6182" s="887">
        <v>357.85</v>
      </c>
      <c r="L6182" s="772">
        <f t="shared" si="338"/>
        <v>641.59</v>
      </c>
    </row>
    <row r="6183" spans="2:12" ht="15.75" x14ac:dyDescent="0.25">
      <c r="B6183" s="893" t="s">
        <v>321</v>
      </c>
      <c r="C6183" s="892" t="s">
        <v>539</v>
      </c>
      <c r="D6183" s="891">
        <v>41609</v>
      </c>
      <c r="E6183" s="890">
        <v>1849.97</v>
      </c>
      <c r="F6183" s="889"/>
      <c r="G6183" s="888">
        <v>20</v>
      </c>
      <c r="H6183" s="887">
        <f t="shared" si="336"/>
        <v>8</v>
      </c>
      <c r="I6183" s="887">
        <v>-90.84</v>
      </c>
      <c r="J6183" s="771">
        <f t="shared" si="337"/>
        <v>749.06000000000006</v>
      </c>
      <c r="K6183" s="887">
        <v>658.22</v>
      </c>
      <c r="L6183" s="772">
        <f t="shared" si="338"/>
        <v>1191.75</v>
      </c>
    </row>
    <row r="6184" spans="2:12" ht="15.75" x14ac:dyDescent="0.25">
      <c r="B6184" s="893" t="s">
        <v>321</v>
      </c>
      <c r="C6184" s="892" t="s">
        <v>539</v>
      </c>
      <c r="D6184" s="891">
        <v>41609</v>
      </c>
      <c r="E6184" s="890">
        <v>11872.29</v>
      </c>
      <c r="F6184" s="889"/>
      <c r="G6184" s="888">
        <v>20</v>
      </c>
      <c r="H6184" s="887">
        <f t="shared" si="336"/>
        <v>8</v>
      </c>
      <c r="I6184" s="887">
        <v>-586.44000000000005</v>
      </c>
      <c r="J6184" s="771">
        <f t="shared" si="337"/>
        <v>4869.0599999999995</v>
      </c>
      <c r="K6184" s="887">
        <v>4282.62</v>
      </c>
      <c r="L6184" s="772">
        <f t="shared" si="338"/>
        <v>7589.670000000001</v>
      </c>
    </row>
    <row r="6185" spans="2:12" ht="15.75" x14ac:dyDescent="0.25">
      <c r="B6185" s="893" t="s">
        <v>321</v>
      </c>
      <c r="C6185" s="892" t="s">
        <v>539</v>
      </c>
      <c r="D6185" s="891">
        <v>41609</v>
      </c>
      <c r="E6185" s="890">
        <v>3127.58</v>
      </c>
      <c r="F6185" s="889"/>
      <c r="G6185" s="888">
        <v>20</v>
      </c>
      <c r="H6185" s="887">
        <f t="shared" si="336"/>
        <v>8</v>
      </c>
      <c r="I6185" s="887">
        <v>-153.96</v>
      </c>
      <c r="J6185" s="771">
        <f t="shared" si="337"/>
        <v>1289.33</v>
      </c>
      <c r="K6185" s="887">
        <v>1135.3699999999999</v>
      </c>
      <c r="L6185" s="772">
        <f t="shared" si="338"/>
        <v>1992.21</v>
      </c>
    </row>
    <row r="6186" spans="2:12" ht="15.75" x14ac:dyDescent="0.25">
      <c r="B6186" s="893" t="s">
        <v>321</v>
      </c>
      <c r="C6186" s="892" t="s">
        <v>539</v>
      </c>
      <c r="D6186" s="891">
        <v>41609</v>
      </c>
      <c r="E6186" s="890">
        <v>1016.82</v>
      </c>
      <c r="F6186" s="889"/>
      <c r="G6186" s="888">
        <v>20</v>
      </c>
      <c r="H6186" s="887">
        <f t="shared" si="336"/>
        <v>8</v>
      </c>
      <c r="I6186" s="887">
        <v>-49.92</v>
      </c>
      <c r="J6186" s="771">
        <f t="shared" si="337"/>
        <v>421.02000000000004</v>
      </c>
      <c r="K6186" s="887">
        <v>371.1</v>
      </c>
      <c r="L6186" s="772">
        <f t="shared" si="338"/>
        <v>645.72</v>
      </c>
    </row>
    <row r="6187" spans="2:12" ht="15.75" x14ac:dyDescent="0.25">
      <c r="B6187" s="893" t="s">
        <v>321</v>
      </c>
      <c r="C6187" s="892" t="s">
        <v>539</v>
      </c>
      <c r="D6187" s="891">
        <v>41609</v>
      </c>
      <c r="E6187" s="890">
        <v>1033.48</v>
      </c>
      <c r="F6187" s="889"/>
      <c r="G6187" s="888">
        <v>20</v>
      </c>
      <c r="H6187" s="887">
        <f t="shared" si="336"/>
        <v>8</v>
      </c>
      <c r="I6187" s="887">
        <v>-50.04</v>
      </c>
      <c r="J6187" s="771">
        <f t="shared" si="337"/>
        <v>434.62</v>
      </c>
      <c r="K6187" s="887">
        <v>384.58</v>
      </c>
      <c r="L6187" s="772">
        <f t="shared" si="338"/>
        <v>648.90000000000009</v>
      </c>
    </row>
    <row r="6188" spans="2:12" ht="15.75" x14ac:dyDescent="0.25">
      <c r="B6188" s="893" t="s">
        <v>321</v>
      </c>
      <c r="C6188" s="892" t="s">
        <v>539</v>
      </c>
      <c r="D6188" s="891">
        <v>41609</v>
      </c>
      <c r="E6188" s="890">
        <v>1229.31</v>
      </c>
      <c r="F6188" s="889"/>
      <c r="G6188" s="888">
        <v>20</v>
      </c>
      <c r="H6188" s="887">
        <f t="shared" si="336"/>
        <v>8</v>
      </c>
      <c r="I6188" s="887">
        <v>-60.96</v>
      </c>
      <c r="J6188" s="771">
        <f t="shared" si="337"/>
        <v>500.81</v>
      </c>
      <c r="K6188" s="887">
        <v>439.85</v>
      </c>
      <c r="L6188" s="772">
        <f t="shared" si="338"/>
        <v>789.45999999999992</v>
      </c>
    </row>
    <row r="6189" spans="2:12" ht="15.75" x14ac:dyDescent="0.25">
      <c r="B6189" s="893" t="s">
        <v>321</v>
      </c>
      <c r="C6189" s="892" t="s">
        <v>539</v>
      </c>
      <c r="D6189" s="891">
        <v>41609</v>
      </c>
      <c r="E6189" s="890">
        <v>2246.9499999999998</v>
      </c>
      <c r="F6189" s="889"/>
      <c r="G6189" s="888">
        <v>20</v>
      </c>
      <c r="H6189" s="887">
        <f t="shared" si="336"/>
        <v>8</v>
      </c>
      <c r="I6189" s="887">
        <v>-110.76</v>
      </c>
      <c r="J6189" s="771">
        <f t="shared" si="337"/>
        <v>924.73</v>
      </c>
      <c r="K6189" s="887">
        <v>813.97</v>
      </c>
      <c r="L6189" s="772">
        <f t="shared" si="338"/>
        <v>1432.9799999999998</v>
      </c>
    </row>
    <row r="6190" spans="2:12" ht="15.75" x14ac:dyDescent="0.25">
      <c r="B6190" s="893" t="s">
        <v>321</v>
      </c>
      <c r="C6190" s="892" t="s">
        <v>539</v>
      </c>
      <c r="D6190" s="891">
        <v>41609</v>
      </c>
      <c r="E6190" s="890">
        <v>3523.5</v>
      </c>
      <c r="F6190" s="889"/>
      <c r="G6190" s="888">
        <v>20</v>
      </c>
      <c r="H6190" s="887">
        <f t="shared" si="336"/>
        <v>8</v>
      </c>
      <c r="I6190" s="887">
        <v>-172.92000000000002</v>
      </c>
      <c r="J6190" s="771">
        <f t="shared" si="337"/>
        <v>1457.3400000000001</v>
      </c>
      <c r="K6190" s="887">
        <v>1284.42</v>
      </c>
      <c r="L6190" s="772">
        <f t="shared" si="338"/>
        <v>2239.08</v>
      </c>
    </row>
    <row r="6191" spans="2:12" ht="15.75" x14ac:dyDescent="0.25">
      <c r="B6191" s="893" t="s">
        <v>321</v>
      </c>
      <c r="C6191" s="892" t="s">
        <v>539</v>
      </c>
      <c r="D6191" s="891">
        <v>41609</v>
      </c>
      <c r="E6191" s="890">
        <v>2453.36</v>
      </c>
      <c r="F6191" s="889"/>
      <c r="G6191" s="888">
        <v>20</v>
      </c>
      <c r="H6191" s="887">
        <f t="shared" si="336"/>
        <v>8</v>
      </c>
      <c r="I6191" s="887">
        <v>-118.92</v>
      </c>
      <c r="J6191" s="771">
        <f t="shared" si="337"/>
        <v>982.66</v>
      </c>
      <c r="K6191" s="887">
        <v>863.74</v>
      </c>
      <c r="L6191" s="772">
        <f t="shared" si="338"/>
        <v>1589.6200000000001</v>
      </c>
    </row>
    <row r="6192" spans="2:12" ht="15.75" x14ac:dyDescent="0.25">
      <c r="B6192" s="893" t="s">
        <v>321</v>
      </c>
      <c r="C6192" s="892" t="s">
        <v>539</v>
      </c>
      <c r="D6192" s="891">
        <v>41609</v>
      </c>
      <c r="E6192" s="890">
        <v>1591.35</v>
      </c>
      <c r="F6192" s="889"/>
      <c r="G6192" s="888">
        <v>20</v>
      </c>
      <c r="H6192" s="887">
        <f t="shared" si="336"/>
        <v>8</v>
      </c>
      <c r="I6192" s="887">
        <v>-78.48</v>
      </c>
      <c r="J6192" s="771">
        <f t="shared" si="337"/>
        <v>654.39</v>
      </c>
      <c r="K6192" s="887">
        <v>575.91</v>
      </c>
      <c r="L6192" s="772">
        <f t="shared" si="338"/>
        <v>1015.4399999999999</v>
      </c>
    </row>
    <row r="6193" spans="2:12" ht="15.75" x14ac:dyDescent="0.25">
      <c r="B6193" s="893" t="s">
        <v>321</v>
      </c>
      <c r="C6193" s="892" t="s">
        <v>539</v>
      </c>
      <c r="D6193" s="891">
        <v>41609</v>
      </c>
      <c r="E6193" s="890">
        <v>700.74</v>
      </c>
      <c r="F6193" s="889"/>
      <c r="G6193" s="888">
        <v>20</v>
      </c>
      <c r="H6193" s="887">
        <f t="shared" si="336"/>
        <v>8</v>
      </c>
      <c r="I6193" s="887">
        <v>-34.200000000000003</v>
      </c>
      <c r="J6193" s="771">
        <f t="shared" si="337"/>
        <v>292.24</v>
      </c>
      <c r="K6193" s="887">
        <v>258.04000000000002</v>
      </c>
      <c r="L6193" s="772">
        <f t="shared" si="338"/>
        <v>442.7</v>
      </c>
    </row>
    <row r="6194" spans="2:12" ht="15.75" x14ac:dyDescent="0.25">
      <c r="B6194" s="893" t="s">
        <v>321</v>
      </c>
      <c r="C6194" s="892" t="s">
        <v>539</v>
      </c>
      <c r="D6194" s="891">
        <v>41609</v>
      </c>
      <c r="E6194" s="890">
        <v>8244.0300000000007</v>
      </c>
      <c r="F6194" s="889"/>
      <c r="G6194" s="888">
        <v>20</v>
      </c>
      <c r="H6194" s="887">
        <f t="shared" si="336"/>
        <v>8</v>
      </c>
      <c r="I6194" s="887">
        <v>-400.92000000000007</v>
      </c>
      <c r="J6194" s="771">
        <f t="shared" si="337"/>
        <v>3452.21</v>
      </c>
      <c r="K6194" s="887">
        <v>3051.29</v>
      </c>
      <c r="L6194" s="772">
        <f t="shared" si="338"/>
        <v>5192.7400000000007</v>
      </c>
    </row>
    <row r="6195" spans="2:12" ht="15.75" x14ac:dyDescent="0.25">
      <c r="B6195" s="893" t="s">
        <v>321</v>
      </c>
      <c r="C6195" s="892" t="s">
        <v>539</v>
      </c>
      <c r="D6195" s="891">
        <v>41699</v>
      </c>
      <c r="E6195" s="890">
        <v>288.05</v>
      </c>
      <c r="F6195" s="889"/>
      <c r="G6195" s="888">
        <v>20</v>
      </c>
      <c r="H6195" s="887">
        <f t="shared" si="336"/>
        <v>7</v>
      </c>
      <c r="I6195" s="887">
        <v>-13.919999999999998</v>
      </c>
      <c r="J6195" s="771">
        <f t="shared" si="337"/>
        <v>110.42</v>
      </c>
      <c r="K6195" s="887">
        <v>96.5</v>
      </c>
      <c r="L6195" s="772">
        <f t="shared" si="338"/>
        <v>191.55</v>
      </c>
    </row>
    <row r="6196" spans="2:12" ht="15.75" x14ac:dyDescent="0.25">
      <c r="B6196" s="893" t="s">
        <v>321</v>
      </c>
      <c r="C6196" s="892" t="s">
        <v>539</v>
      </c>
      <c r="D6196" s="891">
        <v>41699</v>
      </c>
      <c r="E6196" s="890">
        <v>1081.5</v>
      </c>
      <c r="F6196" s="889"/>
      <c r="G6196" s="888">
        <v>20</v>
      </c>
      <c r="H6196" s="887">
        <f t="shared" si="336"/>
        <v>7</v>
      </c>
      <c r="I6196" s="887">
        <v>-52.44</v>
      </c>
      <c r="J6196" s="771">
        <f t="shared" si="337"/>
        <v>414.62</v>
      </c>
      <c r="K6196" s="887">
        <v>362.18</v>
      </c>
      <c r="L6196" s="772">
        <f t="shared" si="338"/>
        <v>719.31999999999994</v>
      </c>
    </row>
    <row r="6197" spans="2:12" ht="15.75" x14ac:dyDescent="0.25">
      <c r="B6197" s="893" t="s">
        <v>321</v>
      </c>
      <c r="C6197" s="892" t="s">
        <v>539</v>
      </c>
      <c r="D6197" s="891">
        <v>41699</v>
      </c>
      <c r="E6197" s="890">
        <v>281.75</v>
      </c>
      <c r="F6197" s="889"/>
      <c r="G6197" s="888">
        <v>20</v>
      </c>
      <c r="H6197" s="887">
        <f t="shared" si="336"/>
        <v>7</v>
      </c>
      <c r="I6197" s="887">
        <v>-13.680000000000001</v>
      </c>
      <c r="J6197" s="771">
        <f t="shared" si="337"/>
        <v>118.68</v>
      </c>
      <c r="K6197" s="887">
        <v>105</v>
      </c>
      <c r="L6197" s="772">
        <f t="shared" si="338"/>
        <v>176.75</v>
      </c>
    </row>
    <row r="6198" spans="2:12" ht="15.75" x14ac:dyDescent="0.25">
      <c r="B6198" s="893" t="s">
        <v>321</v>
      </c>
      <c r="C6198" s="892" t="s">
        <v>539</v>
      </c>
      <c r="D6198" s="891">
        <v>41699</v>
      </c>
      <c r="E6198" s="890">
        <v>256.91000000000003</v>
      </c>
      <c r="F6198" s="889"/>
      <c r="G6198" s="888">
        <v>20</v>
      </c>
      <c r="H6198" s="887">
        <f t="shared" si="336"/>
        <v>7</v>
      </c>
      <c r="I6198" s="887">
        <v>-12.48</v>
      </c>
      <c r="J6198" s="771">
        <f t="shared" si="337"/>
        <v>98.86</v>
      </c>
      <c r="K6198" s="887">
        <v>86.38</v>
      </c>
      <c r="L6198" s="772">
        <f t="shared" si="338"/>
        <v>170.53000000000003</v>
      </c>
    </row>
    <row r="6199" spans="2:12" ht="15.75" x14ac:dyDescent="0.25">
      <c r="B6199" s="893" t="s">
        <v>321</v>
      </c>
      <c r="C6199" s="892" t="s">
        <v>539</v>
      </c>
      <c r="D6199" s="891">
        <v>41699</v>
      </c>
      <c r="E6199" s="890">
        <v>5932.24</v>
      </c>
      <c r="F6199" s="889"/>
      <c r="G6199" s="888">
        <v>20</v>
      </c>
      <c r="H6199" s="887">
        <f t="shared" si="336"/>
        <v>7</v>
      </c>
      <c r="I6199" s="887">
        <v>-287.88</v>
      </c>
      <c r="J6199" s="771">
        <f t="shared" si="337"/>
        <v>2274.9299999999998</v>
      </c>
      <c r="K6199" s="887">
        <v>1987.05</v>
      </c>
      <c r="L6199" s="772">
        <f t="shared" si="338"/>
        <v>3945.1899999999996</v>
      </c>
    </row>
    <row r="6200" spans="2:12" ht="15.75" x14ac:dyDescent="0.25">
      <c r="B6200" s="893" t="s">
        <v>321</v>
      </c>
      <c r="C6200" s="892" t="s">
        <v>539</v>
      </c>
      <c r="D6200" s="891">
        <v>41699</v>
      </c>
      <c r="E6200" s="890">
        <v>808.36</v>
      </c>
      <c r="F6200" s="889"/>
      <c r="G6200" s="888">
        <v>20</v>
      </c>
      <c r="H6200" s="887">
        <f t="shared" si="336"/>
        <v>7</v>
      </c>
      <c r="I6200" s="887">
        <v>-39.480000000000004</v>
      </c>
      <c r="J6200" s="771">
        <f t="shared" si="337"/>
        <v>311.03000000000003</v>
      </c>
      <c r="K6200" s="887">
        <v>271.55</v>
      </c>
      <c r="L6200" s="772">
        <f t="shared" si="338"/>
        <v>536.80999999999995</v>
      </c>
    </row>
    <row r="6201" spans="2:12" ht="15.75" x14ac:dyDescent="0.25">
      <c r="B6201" s="893" t="s">
        <v>321</v>
      </c>
      <c r="C6201" s="892" t="s">
        <v>539</v>
      </c>
      <c r="D6201" s="891">
        <v>41699</v>
      </c>
      <c r="E6201" s="890">
        <v>262.76</v>
      </c>
      <c r="F6201" s="889"/>
      <c r="G6201" s="888">
        <v>20</v>
      </c>
      <c r="H6201" s="887">
        <f t="shared" si="336"/>
        <v>7</v>
      </c>
      <c r="I6201" s="887">
        <v>-12.84</v>
      </c>
      <c r="J6201" s="771">
        <f t="shared" si="337"/>
        <v>109.19</v>
      </c>
      <c r="K6201" s="887">
        <v>96.35</v>
      </c>
      <c r="L6201" s="772">
        <f t="shared" si="338"/>
        <v>166.41</v>
      </c>
    </row>
    <row r="6202" spans="2:12" ht="15.75" x14ac:dyDescent="0.25">
      <c r="B6202" s="893" t="s">
        <v>321</v>
      </c>
      <c r="C6202" s="892" t="s">
        <v>539</v>
      </c>
      <c r="D6202" s="891">
        <v>41699</v>
      </c>
      <c r="E6202" s="890">
        <v>1542.54</v>
      </c>
      <c r="F6202" s="889"/>
      <c r="G6202" s="888">
        <v>20</v>
      </c>
      <c r="H6202" s="887">
        <f t="shared" si="336"/>
        <v>7</v>
      </c>
      <c r="I6202" s="887">
        <v>-74.88</v>
      </c>
      <c r="J6202" s="771">
        <f t="shared" si="337"/>
        <v>598.25</v>
      </c>
      <c r="K6202" s="887">
        <v>523.37</v>
      </c>
      <c r="L6202" s="772">
        <f t="shared" si="338"/>
        <v>1019.17</v>
      </c>
    </row>
    <row r="6203" spans="2:12" ht="15.75" x14ac:dyDescent="0.25">
      <c r="B6203" s="893" t="s">
        <v>321</v>
      </c>
      <c r="C6203" s="892" t="s">
        <v>539</v>
      </c>
      <c r="D6203" s="891">
        <v>41699</v>
      </c>
      <c r="E6203" s="890">
        <v>2784.02</v>
      </c>
      <c r="F6203" s="889"/>
      <c r="G6203" s="888">
        <v>20</v>
      </c>
      <c r="H6203" s="887">
        <f t="shared" si="336"/>
        <v>7</v>
      </c>
      <c r="I6203" s="887">
        <v>-135.96</v>
      </c>
      <c r="J6203" s="771">
        <f t="shared" si="337"/>
        <v>1068.6600000000001</v>
      </c>
      <c r="K6203" s="887">
        <v>932.7</v>
      </c>
      <c r="L6203" s="772">
        <f t="shared" si="338"/>
        <v>1851.32</v>
      </c>
    </row>
    <row r="6204" spans="2:12" ht="15.75" x14ac:dyDescent="0.25">
      <c r="B6204" s="893" t="s">
        <v>321</v>
      </c>
      <c r="C6204" s="892" t="s">
        <v>539</v>
      </c>
      <c r="D6204" s="891">
        <v>41699</v>
      </c>
      <c r="E6204" s="890">
        <v>805.64</v>
      </c>
      <c r="F6204" s="889"/>
      <c r="G6204" s="888">
        <v>20</v>
      </c>
      <c r="H6204" s="887">
        <f t="shared" si="336"/>
        <v>7</v>
      </c>
      <c r="I6204" s="887">
        <v>-39.120000000000005</v>
      </c>
      <c r="J6204" s="771">
        <f t="shared" si="337"/>
        <v>308.95999999999998</v>
      </c>
      <c r="K6204" s="887">
        <v>269.83999999999997</v>
      </c>
      <c r="L6204" s="772">
        <f t="shared" si="338"/>
        <v>535.79999999999995</v>
      </c>
    </row>
    <row r="6205" spans="2:12" ht="15.75" x14ac:dyDescent="0.25">
      <c r="B6205" s="893" t="s">
        <v>321</v>
      </c>
      <c r="C6205" s="892" t="s">
        <v>539</v>
      </c>
      <c r="D6205" s="891">
        <v>41699</v>
      </c>
      <c r="E6205" s="890">
        <v>2051.48</v>
      </c>
      <c r="F6205" s="889"/>
      <c r="G6205" s="888">
        <v>20</v>
      </c>
      <c r="H6205" s="887">
        <f t="shared" si="336"/>
        <v>7</v>
      </c>
      <c r="I6205" s="887">
        <v>-100.08</v>
      </c>
      <c r="J6205" s="771">
        <f t="shared" si="337"/>
        <v>789.76</v>
      </c>
      <c r="K6205" s="887">
        <v>689.68</v>
      </c>
      <c r="L6205" s="772">
        <f t="shared" si="338"/>
        <v>1361.8000000000002</v>
      </c>
    </row>
    <row r="6206" spans="2:12" ht="15.75" x14ac:dyDescent="0.25">
      <c r="B6206" s="893" t="s">
        <v>321</v>
      </c>
      <c r="C6206" s="892" t="s">
        <v>539</v>
      </c>
      <c r="D6206" s="891">
        <v>41699</v>
      </c>
      <c r="E6206" s="890">
        <v>2348.7600000000002</v>
      </c>
      <c r="F6206" s="889"/>
      <c r="G6206" s="888">
        <v>20</v>
      </c>
      <c r="H6206" s="887">
        <f t="shared" si="336"/>
        <v>7</v>
      </c>
      <c r="I6206" s="887">
        <v>-114.12</v>
      </c>
      <c r="J6206" s="771">
        <f t="shared" si="337"/>
        <v>908.94</v>
      </c>
      <c r="K6206" s="887">
        <v>794.82</v>
      </c>
      <c r="L6206" s="772">
        <f t="shared" si="338"/>
        <v>1553.94</v>
      </c>
    </row>
    <row r="6207" spans="2:12" ht="15.75" x14ac:dyDescent="0.25">
      <c r="B6207" s="893" t="s">
        <v>321</v>
      </c>
      <c r="C6207" s="892" t="s">
        <v>539</v>
      </c>
      <c r="D6207" s="891">
        <v>41699</v>
      </c>
      <c r="E6207" s="890">
        <v>1934.15</v>
      </c>
      <c r="F6207" s="889"/>
      <c r="G6207" s="888">
        <v>20</v>
      </c>
      <c r="H6207" s="887">
        <f t="shared" si="336"/>
        <v>7</v>
      </c>
      <c r="I6207" s="887">
        <v>-94.2</v>
      </c>
      <c r="J6207" s="771">
        <f t="shared" si="337"/>
        <v>746.12</v>
      </c>
      <c r="K6207" s="887">
        <v>651.91999999999996</v>
      </c>
      <c r="L6207" s="772">
        <f t="shared" si="338"/>
        <v>1282.23</v>
      </c>
    </row>
    <row r="6208" spans="2:12" ht="15.75" x14ac:dyDescent="0.25">
      <c r="B6208" s="893" t="s">
        <v>321</v>
      </c>
      <c r="C6208" s="892" t="s">
        <v>539</v>
      </c>
      <c r="D6208" s="891">
        <v>41699</v>
      </c>
      <c r="E6208" s="890">
        <v>1797.35</v>
      </c>
      <c r="F6208" s="889"/>
      <c r="G6208" s="888">
        <v>20</v>
      </c>
      <c r="H6208" s="887">
        <f t="shared" si="336"/>
        <v>7</v>
      </c>
      <c r="I6208" s="887">
        <v>-87.12</v>
      </c>
      <c r="J6208" s="771">
        <f t="shared" si="337"/>
        <v>690.16</v>
      </c>
      <c r="K6208" s="887">
        <v>603.04</v>
      </c>
      <c r="L6208" s="772">
        <f t="shared" si="338"/>
        <v>1194.31</v>
      </c>
    </row>
    <row r="6209" spans="2:12" ht="15.75" x14ac:dyDescent="0.25">
      <c r="B6209" s="893" t="s">
        <v>321</v>
      </c>
      <c r="C6209" s="892" t="s">
        <v>539</v>
      </c>
      <c r="D6209" s="891">
        <v>41699</v>
      </c>
      <c r="E6209" s="890">
        <v>2618.7399999999998</v>
      </c>
      <c r="F6209" s="889"/>
      <c r="G6209" s="888">
        <v>20</v>
      </c>
      <c r="H6209" s="887">
        <f t="shared" si="336"/>
        <v>7</v>
      </c>
      <c r="I6209" s="887">
        <v>-126.96000000000001</v>
      </c>
      <c r="J6209" s="771">
        <f t="shared" si="337"/>
        <v>1005.76</v>
      </c>
      <c r="K6209" s="887">
        <v>878.8</v>
      </c>
      <c r="L6209" s="772">
        <f t="shared" si="338"/>
        <v>1739.9399999999998</v>
      </c>
    </row>
    <row r="6210" spans="2:12" ht="15.75" x14ac:dyDescent="0.25">
      <c r="B6210" s="893" t="s">
        <v>321</v>
      </c>
      <c r="C6210" s="892" t="s">
        <v>539</v>
      </c>
      <c r="D6210" s="891">
        <v>41699</v>
      </c>
      <c r="E6210" s="890">
        <v>221.18</v>
      </c>
      <c r="F6210" s="889"/>
      <c r="G6210" s="888">
        <v>20</v>
      </c>
      <c r="H6210" s="887">
        <f t="shared" si="336"/>
        <v>7</v>
      </c>
      <c r="I6210" s="887">
        <v>-10.68</v>
      </c>
      <c r="J6210" s="771">
        <f t="shared" si="337"/>
        <v>84.699999999999989</v>
      </c>
      <c r="K6210" s="887">
        <v>74.02</v>
      </c>
      <c r="L6210" s="772">
        <f t="shared" si="338"/>
        <v>147.16000000000003</v>
      </c>
    </row>
    <row r="6211" spans="2:12" ht="15.75" x14ac:dyDescent="0.25">
      <c r="B6211" s="893" t="s">
        <v>321</v>
      </c>
      <c r="C6211" s="892" t="s">
        <v>539</v>
      </c>
      <c r="D6211" s="891">
        <v>41699</v>
      </c>
      <c r="E6211" s="890">
        <v>174.86</v>
      </c>
      <c r="F6211" s="889"/>
      <c r="G6211" s="888">
        <v>20</v>
      </c>
      <c r="H6211" s="887">
        <f t="shared" si="336"/>
        <v>7</v>
      </c>
      <c r="I6211" s="887">
        <v>-8.52</v>
      </c>
      <c r="J6211" s="771">
        <f t="shared" si="337"/>
        <v>68.150000000000006</v>
      </c>
      <c r="K6211" s="887">
        <v>59.63</v>
      </c>
      <c r="L6211" s="772">
        <f t="shared" si="338"/>
        <v>115.23000000000002</v>
      </c>
    </row>
    <row r="6212" spans="2:12" ht="15.75" x14ac:dyDescent="0.25">
      <c r="B6212" s="893" t="s">
        <v>321</v>
      </c>
      <c r="C6212" s="892" t="s">
        <v>539</v>
      </c>
      <c r="D6212" s="891">
        <v>41699</v>
      </c>
      <c r="E6212" s="890">
        <v>17.18</v>
      </c>
      <c r="F6212" s="889"/>
      <c r="G6212" s="888">
        <v>20</v>
      </c>
      <c r="H6212" s="887">
        <f t="shared" si="336"/>
        <v>7</v>
      </c>
      <c r="I6212" s="887">
        <v>-0.84000000000000008</v>
      </c>
      <c r="J6212" s="771">
        <f t="shared" si="337"/>
        <v>7.14</v>
      </c>
      <c r="K6212" s="887">
        <v>6.3</v>
      </c>
      <c r="L6212" s="772">
        <f t="shared" si="338"/>
        <v>10.879999999999999</v>
      </c>
    </row>
    <row r="6213" spans="2:12" ht="15.75" x14ac:dyDescent="0.25">
      <c r="B6213" s="893" t="s">
        <v>321</v>
      </c>
      <c r="C6213" s="892" t="s">
        <v>539</v>
      </c>
      <c r="D6213" s="891">
        <v>41791</v>
      </c>
      <c r="E6213" s="890">
        <v>218.91</v>
      </c>
      <c r="F6213" s="889"/>
      <c r="G6213" s="888">
        <v>20</v>
      </c>
      <c r="H6213" s="887">
        <f t="shared" si="336"/>
        <v>7</v>
      </c>
      <c r="I6213" s="887">
        <v>-10.56</v>
      </c>
      <c r="J6213" s="771">
        <f t="shared" si="337"/>
        <v>81.3</v>
      </c>
      <c r="K6213" s="887">
        <v>70.739999999999995</v>
      </c>
      <c r="L6213" s="772">
        <f t="shared" si="338"/>
        <v>148.17000000000002</v>
      </c>
    </row>
    <row r="6214" spans="2:12" ht="15.75" x14ac:dyDescent="0.25">
      <c r="B6214" s="893" t="s">
        <v>321</v>
      </c>
      <c r="C6214" s="892" t="s">
        <v>539</v>
      </c>
      <c r="D6214" s="891">
        <v>41791</v>
      </c>
      <c r="E6214" s="890">
        <v>248.82</v>
      </c>
      <c r="F6214" s="889"/>
      <c r="G6214" s="888">
        <v>20</v>
      </c>
      <c r="H6214" s="887">
        <f t="shared" si="336"/>
        <v>7</v>
      </c>
      <c r="I6214" s="887">
        <v>-12</v>
      </c>
      <c r="J6214" s="771">
        <f t="shared" si="337"/>
        <v>92.56</v>
      </c>
      <c r="K6214" s="887">
        <v>80.56</v>
      </c>
      <c r="L6214" s="772">
        <f t="shared" si="338"/>
        <v>168.26</v>
      </c>
    </row>
    <row r="6215" spans="2:12" ht="15.75" x14ac:dyDescent="0.25">
      <c r="B6215" s="893" t="s">
        <v>321</v>
      </c>
      <c r="C6215" s="892" t="s">
        <v>539</v>
      </c>
      <c r="D6215" s="891">
        <v>41791</v>
      </c>
      <c r="E6215" s="890">
        <v>1418.8</v>
      </c>
      <c r="F6215" s="889"/>
      <c r="G6215" s="888">
        <v>20</v>
      </c>
      <c r="H6215" s="887">
        <f t="shared" si="336"/>
        <v>7</v>
      </c>
      <c r="I6215" s="887">
        <v>-68.760000000000005</v>
      </c>
      <c r="J6215" s="771">
        <f t="shared" si="337"/>
        <v>521.79</v>
      </c>
      <c r="K6215" s="887">
        <v>453.03</v>
      </c>
      <c r="L6215" s="772">
        <f t="shared" si="338"/>
        <v>965.77</v>
      </c>
    </row>
    <row r="6216" spans="2:12" ht="15.75" x14ac:dyDescent="0.25">
      <c r="B6216" s="893" t="s">
        <v>321</v>
      </c>
      <c r="C6216" s="892" t="s">
        <v>539</v>
      </c>
      <c r="D6216" s="891">
        <v>41791</v>
      </c>
      <c r="E6216" s="890">
        <v>462.37</v>
      </c>
      <c r="F6216" s="889"/>
      <c r="G6216" s="888">
        <v>20</v>
      </c>
      <c r="H6216" s="887">
        <f t="shared" ref="H6216:H6279" si="339">IF(E6216&lt;&gt;"",IF((TestEOY-D6216)/365&gt;G6216,G6216,ROUNDUP(((TestEOY-D6216)/365),0)),"")</f>
        <v>7</v>
      </c>
      <c r="I6216" s="887">
        <v>-22.44</v>
      </c>
      <c r="J6216" s="771">
        <f t="shared" ref="J6216:J6279" si="340">K6216-I6216</f>
        <v>172.16</v>
      </c>
      <c r="K6216" s="887">
        <v>149.72</v>
      </c>
      <c r="L6216" s="772">
        <f t="shared" ref="L6216:L6279" si="341">IFERROR(IF(K6216&gt;E6216,0,(+E6216-K6216))-F6216,"")</f>
        <v>312.64999999999998</v>
      </c>
    </row>
    <row r="6217" spans="2:12" ht="15.75" x14ac:dyDescent="0.25">
      <c r="B6217" s="893" t="s">
        <v>321</v>
      </c>
      <c r="C6217" s="892" t="s">
        <v>539</v>
      </c>
      <c r="D6217" s="891">
        <v>41791</v>
      </c>
      <c r="E6217" s="890">
        <v>2256.5500000000002</v>
      </c>
      <c r="F6217" s="889"/>
      <c r="G6217" s="888">
        <v>20</v>
      </c>
      <c r="H6217" s="887">
        <f t="shared" si="339"/>
        <v>7</v>
      </c>
      <c r="I6217" s="887">
        <v>-111.12</v>
      </c>
      <c r="J6217" s="771">
        <f t="shared" si="340"/>
        <v>856.13</v>
      </c>
      <c r="K6217" s="887">
        <v>745.01</v>
      </c>
      <c r="L6217" s="772">
        <f t="shared" si="341"/>
        <v>1511.5400000000002</v>
      </c>
    </row>
    <row r="6218" spans="2:12" ht="15.75" x14ac:dyDescent="0.25">
      <c r="B6218" s="893" t="s">
        <v>321</v>
      </c>
      <c r="C6218" s="892" t="s">
        <v>539</v>
      </c>
      <c r="D6218" s="891">
        <v>41791</v>
      </c>
      <c r="E6218" s="890">
        <v>3118.1</v>
      </c>
      <c r="F6218" s="889"/>
      <c r="G6218" s="888">
        <v>20</v>
      </c>
      <c r="H6218" s="887">
        <f t="shared" si="339"/>
        <v>7</v>
      </c>
      <c r="I6218" s="887">
        <v>-153.96</v>
      </c>
      <c r="J6218" s="771">
        <f t="shared" si="340"/>
        <v>1176.3399999999999</v>
      </c>
      <c r="K6218" s="887">
        <v>1022.38</v>
      </c>
      <c r="L6218" s="772">
        <f t="shared" si="341"/>
        <v>2095.7199999999998</v>
      </c>
    </row>
    <row r="6219" spans="2:12" ht="15.75" x14ac:dyDescent="0.25">
      <c r="B6219" s="893" t="s">
        <v>321</v>
      </c>
      <c r="C6219" s="892" t="s">
        <v>539</v>
      </c>
      <c r="D6219" s="891">
        <v>41791</v>
      </c>
      <c r="E6219" s="890">
        <v>33</v>
      </c>
      <c r="F6219" s="889"/>
      <c r="G6219" s="888">
        <v>20</v>
      </c>
      <c r="H6219" s="887">
        <f t="shared" si="339"/>
        <v>7</v>
      </c>
      <c r="I6219" s="887">
        <v>-1.6800000000000002</v>
      </c>
      <c r="J6219" s="771">
        <f t="shared" si="340"/>
        <v>12.629999999999999</v>
      </c>
      <c r="K6219" s="887">
        <v>10.95</v>
      </c>
      <c r="L6219" s="772">
        <f t="shared" si="341"/>
        <v>22.05</v>
      </c>
    </row>
    <row r="6220" spans="2:12" ht="15.75" x14ac:dyDescent="0.25">
      <c r="B6220" s="893" t="s">
        <v>321</v>
      </c>
      <c r="C6220" s="892" t="s">
        <v>539</v>
      </c>
      <c r="D6220" s="891">
        <v>41791</v>
      </c>
      <c r="E6220" s="890">
        <v>238.53</v>
      </c>
      <c r="F6220" s="889"/>
      <c r="G6220" s="888">
        <v>20</v>
      </c>
      <c r="H6220" s="887">
        <f t="shared" si="339"/>
        <v>7</v>
      </c>
      <c r="I6220" s="887">
        <v>-11.64</v>
      </c>
      <c r="J6220" s="771">
        <f t="shared" si="340"/>
        <v>90.01</v>
      </c>
      <c r="K6220" s="887">
        <v>78.37</v>
      </c>
      <c r="L6220" s="772">
        <f t="shared" si="341"/>
        <v>160.16</v>
      </c>
    </row>
    <row r="6221" spans="2:12" ht="15.75" x14ac:dyDescent="0.25">
      <c r="B6221" s="893" t="s">
        <v>321</v>
      </c>
      <c r="C6221" s="892" t="s">
        <v>539</v>
      </c>
      <c r="D6221" s="891">
        <v>41791</v>
      </c>
      <c r="E6221" s="890">
        <v>243.34</v>
      </c>
      <c r="F6221" s="889"/>
      <c r="G6221" s="888">
        <v>20</v>
      </c>
      <c r="H6221" s="887">
        <f t="shared" si="339"/>
        <v>7</v>
      </c>
      <c r="I6221" s="887">
        <v>-11.879999999999999</v>
      </c>
      <c r="J6221" s="771">
        <f t="shared" si="340"/>
        <v>92.1</v>
      </c>
      <c r="K6221" s="887">
        <v>80.22</v>
      </c>
      <c r="L6221" s="772">
        <f t="shared" si="341"/>
        <v>163.12</v>
      </c>
    </row>
    <row r="6222" spans="2:12" ht="15.75" x14ac:dyDescent="0.25">
      <c r="B6222" s="893" t="s">
        <v>321</v>
      </c>
      <c r="C6222" s="892" t="s">
        <v>539</v>
      </c>
      <c r="D6222" s="891">
        <v>41791</v>
      </c>
      <c r="E6222" s="890">
        <v>124</v>
      </c>
      <c r="F6222" s="889"/>
      <c r="G6222" s="888">
        <v>20</v>
      </c>
      <c r="H6222" s="887">
        <f t="shared" si="339"/>
        <v>7</v>
      </c>
      <c r="I6222" s="887">
        <v>-6</v>
      </c>
      <c r="J6222" s="771">
        <f t="shared" si="340"/>
        <v>46.04</v>
      </c>
      <c r="K6222" s="887">
        <v>40.04</v>
      </c>
      <c r="L6222" s="772">
        <f t="shared" si="341"/>
        <v>83.960000000000008</v>
      </c>
    </row>
    <row r="6223" spans="2:12" ht="15.75" x14ac:dyDescent="0.25">
      <c r="B6223" s="893" t="s">
        <v>321</v>
      </c>
      <c r="C6223" s="892" t="s">
        <v>539</v>
      </c>
      <c r="D6223" s="891">
        <v>41791</v>
      </c>
      <c r="E6223" s="890">
        <v>280.66000000000003</v>
      </c>
      <c r="F6223" s="889"/>
      <c r="G6223" s="888">
        <v>20</v>
      </c>
      <c r="H6223" s="887">
        <f t="shared" si="339"/>
        <v>7</v>
      </c>
      <c r="I6223" s="887">
        <v>-13.680000000000001</v>
      </c>
      <c r="J6223" s="771">
        <f t="shared" si="340"/>
        <v>105.46000000000001</v>
      </c>
      <c r="K6223" s="887">
        <v>91.78</v>
      </c>
      <c r="L6223" s="772">
        <f t="shared" si="341"/>
        <v>188.88000000000002</v>
      </c>
    </row>
    <row r="6224" spans="2:12" ht="15.75" x14ac:dyDescent="0.25">
      <c r="B6224" s="893" t="s">
        <v>321</v>
      </c>
      <c r="C6224" s="892" t="s">
        <v>539</v>
      </c>
      <c r="D6224" s="891">
        <v>41883</v>
      </c>
      <c r="E6224" s="890">
        <v>167.18</v>
      </c>
      <c r="F6224" s="889"/>
      <c r="G6224" s="888">
        <v>20</v>
      </c>
      <c r="H6224" s="887">
        <f t="shared" si="339"/>
        <v>7</v>
      </c>
      <c r="I6224" s="887">
        <v>-8.16</v>
      </c>
      <c r="J6224" s="771">
        <f t="shared" si="340"/>
        <v>63</v>
      </c>
      <c r="K6224" s="887">
        <v>54.84</v>
      </c>
      <c r="L6224" s="772">
        <f t="shared" si="341"/>
        <v>112.34</v>
      </c>
    </row>
    <row r="6225" spans="2:12" ht="15.75" x14ac:dyDescent="0.25">
      <c r="B6225" s="893" t="s">
        <v>321</v>
      </c>
      <c r="C6225" s="892" t="s">
        <v>539</v>
      </c>
      <c r="D6225" s="891">
        <v>41883</v>
      </c>
      <c r="E6225" s="890">
        <v>6184.09</v>
      </c>
      <c r="F6225" s="889"/>
      <c r="G6225" s="888">
        <v>20</v>
      </c>
      <c r="H6225" s="887">
        <f t="shared" si="339"/>
        <v>7</v>
      </c>
      <c r="I6225" s="887">
        <v>-299.88</v>
      </c>
      <c r="J6225" s="771">
        <f t="shared" si="340"/>
        <v>2199.9</v>
      </c>
      <c r="K6225" s="887">
        <v>1900.02</v>
      </c>
      <c r="L6225" s="772">
        <f t="shared" si="341"/>
        <v>4284.07</v>
      </c>
    </row>
    <row r="6226" spans="2:12" ht="15.75" x14ac:dyDescent="0.25">
      <c r="B6226" s="893" t="s">
        <v>321</v>
      </c>
      <c r="C6226" s="892" t="s">
        <v>539</v>
      </c>
      <c r="D6226" s="891">
        <v>41883</v>
      </c>
      <c r="E6226" s="890">
        <v>1224.49</v>
      </c>
      <c r="F6226" s="889"/>
      <c r="G6226" s="888">
        <v>20</v>
      </c>
      <c r="H6226" s="887">
        <f t="shared" si="339"/>
        <v>7</v>
      </c>
      <c r="I6226" s="887">
        <v>-59.400000000000006</v>
      </c>
      <c r="J6226" s="771">
        <f t="shared" si="340"/>
        <v>435.75</v>
      </c>
      <c r="K6226" s="887">
        <v>376.35</v>
      </c>
      <c r="L6226" s="772">
        <f t="shared" si="341"/>
        <v>848.14</v>
      </c>
    </row>
    <row r="6227" spans="2:12" ht="15.75" x14ac:dyDescent="0.25">
      <c r="B6227" s="893" t="s">
        <v>321</v>
      </c>
      <c r="C6227" s="892" t="s">
        <v>539</v>
      </c>
      <c r="D6227" s="891">
        <v>41883</v>
      </c>
      <c r="E6227" s="890">
        <v>1656.53</v>
      </c>
      <c r="F6227" s="889"/>
      <c r="G6227" s="888">
        <v>20</v>
      </c>
      <c r="H6227" s="887">
        <f t="shared" si="339"/>
        <v>7</v>
      </c>
      <c r="I6227" s="887">
        <v>-81.12</v>
      </c>
      <c r="J6227" s="771">
        <f t="shared" si="340"/>
        <v>605.54999999999995</v>
      </c>
      <c r="K6227" s="887">
        <v>524.42999999999995</v>
      </c>
      <c r="L6227" s="772">
        <f t="shared" si="341"/>
        <v>1132.0999999999999</v>
      </c>
    </row>
    <row r="6228" spans="2:12" ht="15.75" x14ac:dyDescent="0.25">
      <c r="B6228" s="893" t="s">
        <v>321</v>
      </c>
      <c r="C6228" s="892" t="s">
        <v>539</v>
      </c>
      <c r="D6228" s="891">
        <v>41883</v>
      </c>
      <c r="E6228" s="890">
        <v>682.07</v>
      </c>
      <c r="F6228" s="889"/>
      <c r="G6228" s="888">
        <v>20</v>
      </c>
      <c r="H6228" s="887">
        <f t="shared" si="339"/>
        <v>7</v>
      </c>
      <c r="I6228" s="887">
        <v>-33.120000000000005</v>
      </c>
      <c r="J6228" s="771">
        <f t="shared" si="340"/>
        <v>244.03</v>
      </c>
      <c r="K6228" s="887">
        <v>210.91</v>
      </c>
      <c r="L6228" s="772">
        <f t="shared" si="341"/>
        <v>471.16000000000008</v>
      </c>
    </row>
    <row r="6229" spans="2:12" ht="15.75" x14ac:dyDescent="0.25">
      <c r="B6229" s="893" t="s">
        <v>321</v>
      </c>
      <c r="C6229" s="892" t="s">
        <v>539</v>
      </c>
      <c r="D6229" s="891">
        <v>41883</v>
      </c>
      <c r="E6229" s="890">
        <v>4837.6099999999997</v>
      </c>
      <c r="F6229" s="889"/>
      <c r="G6229" s="888">
        <v>20</v>
      </c>
      <c r="H6229" s="887">
        <f t="shared" si="339"/>
        <v>7</v>
      </c>
      <c r="I6229" s="887">
        <v>-241.92000000000002</v>
      </c>
      <c r="J6229" s="771">
        <f t="shared" si="340"/>
        <v>1788.8600000000001</v>
      </c>
      <c r="K6229" s="887">
        <v>1546.94</v>
      </c>
      <c r="L6229" s="772">
        <f t="shared" si="341"/>
        <v>3290.6699999999996</v>
      </c>
    </row>
    <row r="6230" spans="2:12" ht="15.75" x14ac:dyDescent="0.25">
      <c r="B6230" s="893" t="s">
        <v>321</v>
      </c>
      <c r="C6230" s="892" t="s">
        <v>539</v>
      </c>
      <c r="D6230" s="891">
        <v>41883</v>
      </c>
      <c r="E6230" s="890">
        <v>1654.33</v>
      </c>
      <c r="F6230" s="889"/>
      <c r="G6230" s="888">
        <v>20</v>
      </c>
      <c r="H6230" s="887">
        <f t="shared" si="339"/>
        <v>7</v>
      </c>
      <c r="I6230" s="887">
        <v>-80.52</v>
      </c>
      <c r="J6230" s="771">
        <f t="shared" si="340"/>
        <v>591.54999999999995</v>
      </c>
      <c r="K6230" s="887">
        <v>511.03</v>
      </c>
      <c r="L6230" s="772">
        <f t="shared" si="341"/>
        <v>1143.3</v>
      </c>
    </row>
    <row r="6231" spans="2:12" ht="15.75" x14ac:dyDescent="0.25">
      <c r="B6231" s="893" t="s">
        <v>321</v>
      </c>
      <c r="C6231" s="892" t="s">
        <v>539</v>
      </c>
      <c r="D6231" s="891">
        <v>41883</v>
      </c>
      <c r="E6231" s="890">
        <v>426.98</v>
      </c>
      <c r="F6231" s="889"/>
      <c r="G6231" s="888">
        <v>20</v>
      </c>
      <c r="H6231" s="887">
        <f t="shared" si="339"/>
        <v>7</v>
      </c>
      <c r="I6231" s="887">
        <v>-20.64</v>
      </c>
      <c r="J6231" s="771">
        <f t="shared" si="340"/>
        <v>153.63</v>
      </c>
      <c r="K6231" s="887">
        <v>132.99</v>
      </c>
      <c r="L6231" s="772">
        <f t="shared" si="341"/>
        <v>293.99</v>
      </c>
    </row>
    <row r="6232" spans="2:12" ht="15.75" x14ac:dyDescent="0.25">
      <c r="B6232" s="893" t="s">
        <v>321</v>
      </c>
      <c r="C6232" s="892" t="s">
        <v>539</v>
      </c>
      <c r="D6232" s="891">
        <v>41883</v>
      </c>
      <c r="E6232" s="890">
        <v>3328.09</v>
      </c>
      <c r="F6232" s="889"/>
      <c r="G6232" s="888">
        <v>20</v>
      </c>
      <c r="H6232" s="887">
        <f t="shared" si="339"/>
        <v>7</v>
      </c>
      <c r="I6232" s="887">
        <v>-162.60000000000002</v>
      </c>
      <c r="J6232" s="771">
        <f t="shared" si="340"/>
        <v>1196.56</v>
      </c>
      <c r="K6232" s="887">
        <v>1033.96</v>
      </c>
      <c r="L6232" s="772">
        <f t="shared" si="341"/>
        <v>2294.13</v>
      </c>
    </row>
    <row r="6233" spans="2:12" ht="15.75" x14ac:dyDescent="0.25">
      <c r="B6233" s="893" t="s">
        <v>321</v>
      </c>
      <c r="C6233" s="892" t="s">
        <v>539</v>
      </c>
      <c r="D6233" s="891">
        <v>41883</v>
      </c>
      <c r="E6233" s="890">
        <v>241.97</v>
      </c>
      <c r="F6233" s="889"/>
      <c r="G6233" s="888">
        <v>20</v>
      </c>
      <c r="H6233" s="887">
        <f t="shared" si="339"/>
        <v>7</v>
      </c>
      <c r="I6233" s="887">
        <v>-12</v>
      </c>
      <c r="J6233" s="771">
        <f t="shared" si="340"/>
        <v>90.03</v>
      </c>
      <c r="K6233" s="887">
        <v>78.03</v>
      </c>
      <c r="L6233" s="772">
        <f t="shared" si="341"/>
        <v>163.94</v>
      </c>
    </row>
    <row r="6234" spans="2:12" ht="15.75" x14ac:dyDescent="0.25">
      <c r="B6234" s="893" t="s">
        <v>321</v>
      </c>
      <c r="C6234" s="892" t="s">
        <v>539</v>
      </c>
      <c r="D6234" s="891">
        <v>41883</v>
      </c>
      <c r="E6234" s="890">
        <v>1434.21</v>
      </c>
      <c r="F6234" s="889"/>
      <c r="G6234" s="888">
        <v>20</v>
      </c>
      <c r="H6234" s="887">
        <f t="shared" si="339"/>
        <v>7</v>
      </c>
      <c r="I6234" s="887">
        <v>-70.2</v>
      </c>
      <c r="J6234" s="771">
        <f t="shared" si="340"/>
        <v>526.03</v>
      </c>
      <c r="K6234" s="887">
        <v>455.83</v>
      </c>
      <c r="L6234" s="772">
        <f t="shared" si="341"/>
        <v>978.38000000000011</v>
      </c>
    </row>
    <row r="6235" spans="2:12" ht="15.75" x14ac:dyDescent="0.25">
      <c r="B6235" s="893" t="s">
        <v>321</v>
      </c>
      <c r="C6235" s="892" t="s">
        <v>539</v>
      </c>
      <c r="D6235" s="891">
        <v>41974</v>
      </c>
      <c r="E6235" s="890">
        <v>19.559999999999999</v>
      </c>
      <c r="F6235" s="889"/>
      <c r="G6235" s="888">
        <v>20</v>
      </c>
      <c r="H6235" s="887">
        <f t="shared" si="339"/>
        <v>7</v>
      </c>
      <c r="I6235" s="887">
        <v>-0.96</v>
      </c>
      <c r="J6235" s="771">
        <f t="shared" si="340"/>
        <v>6.88</v>
      </c>
      <c r="K6235" s="887">
        <v>5.92</v>
      </c>
      <c r="L6235" s="772">
        <f t="shared" si="341"/>
        <v>13.639999999999999</v>
      </c>
    </row>
    <row r="6236" spans="2:12" ht="15.75" x14ac:dyDescent="0.25">
      <c r="B6236" s="893" t="s">
        <v>321</v>
      </c>
      <c r="C6236" s="892" t="s">
        <v>540</v>
      </c>
      <c r="D6236" s="891">
        <v>41974</v>
      </c>
      <c r="E6236" s="890">
        <v>1166.7</v>
      </c>
      <c r="F6236" s="889"/>
      <c r="G6236" s="888">
        <v>20</v>
      </c>
      <c r="H6236" s="887">
        <f t="shared" si="339"/>
        <v>7</v>
      </c>
      <c r="I6236" s="887">
        <v>-56.64</v>
      </c>
      <c r="J6236" s="771">
        <f t="shared" si="340"/>
        <v>410.37</v>
      </c>
      <c r="K6236" s="887">
        <v>353.73</v>
      </c>
      <c r="L6236" s="772">
        <f t="shared" si="341"/>
        <v>812.97</v>
      </c>
    </row>
    <row r="6237" spans="2:12" ht="15.75" x14ac:dyDescent="0.25">
      <c r="B6237" s="893" t="s">
        <v>321</v>
      </c>
      <c r="C6237" s="892" t="s">
        <v>539</v>
      </c>
      <c r="D6237" s="891">
        <v>41974</v>
      </c>
      <c r="E6237" s="890">
        <v>80.39</v>
      </c>
      <c r="F6237" s="889"/>
      <c r="G6237" s="888">
        <v>20</v>
      </c>
      <c r="H6237" s="887">
        <f t="shared" si="339"/>
        <v>7</v>
      </c>
      <c r="I6237" s="887">
        <v>-3.96</v>
      </c>
      <c r="J6237" s="771">
        <f t="shared" si="340"/>
        <v>28.32</v>
      </c>
      <c r="K6237" s="887">
        <v>24.36</v>
      </c>
      <c r="L6237" s="772">
        <f t="shared" si="341"/>
        <v>56.03</v>
      </c>
    </row>
    <row r="6238" spans="2:12" ht="15.75" x14ac:dyDescent="0.25">
      <c r="B6238" s="893" t="s">
        <v>321</v>
      </c>
      <c r="C6238" s="892" t="s">
        <v>540</v>
      </c>
      <c r="D6238" s="891">
        <v>41974</v>
      </c>
      <c r="E6238" s="890">
        <v>6512.67</v>
      </c>
      <c r="F6238" s="889"/>
      <c r="G6238" s="888">
        <v>20</v>
      </c>
      <c r="H6238" s="887">
        <f t="shared" si="339"/>
        <v>7</v>
      </c>
      <c r="I6238" s="887">
        <v>-315.96000000000004</v>
      </c>
      <c r="J6238" s="771">
        <f t="shared" si="340"/>
        <v>2289.5699999999997</v>
      </c>
      <c r="K6238" s="887">
        <v>1973.61</v>
      </c>
      <c r="L6238" s="772">
        <f t="shared" si="341"/>
        <v>4539.0600000000004</v>
      </c>
    </row>
    <row r="6239" spans="2:12" ht="15.75" x14ac:dyDescent="0.25">
      <c r="B6239" s="893" t="s">
        <v>321</v>
      </c>
      <c r="C6239" s="892" t="s">
        <v>539</v>
      </c>
      <c r="D6239" s="891">
        <v>41974</v>
      </c>
      <c r="E6239" s="890">
        <v>120.57</v>
      </c>
      <c r="F6239" s="889"/>
      <c r="G6239" s="888">
        <v>20</v>
      </c>
      <c r="H6239" s="887">
        <f t="shared" si="339"/>
        <v>7</v>
      </c>
      <c r="I6239" s="887">
        <v>-6</v>
      </c>
      <c r="J6239" s="771">
        <f t="shared" si="340"/>
        <v>43.51</v>
      </c>
      <c r="K6239" s="887">
        <v>37.51</v>
      </c>
      <c r="L6239" s="772">
        <f t="shared" si="341"/>
        <v>83.06</v>
      </c>
    </row>
    <row r="6240" spans="2:12" ht="15.75" x14ac:dyDescent="0.25">
      <c r="B6240" s="893" t="s">
        <v>321</v>
      </c>
      <c r="C6240" s="892" t="s">
        <v>539</v>
      </c>
      <c r="D6240" s="891">
        <v>41974</v>
      </c>
      <c r="E6240" s="890">
        <v>40.19</v>
      </c>
      <c r="F6240" s="889"/>
      <c r="G6240" s="888">
        <v>20</v>
      </c>
      <c r="H6240" s="887">
        <f t="shared" si="339"/>
        <v>7</v>
      </c>
      <c r="I6240" s="887">
        <v>-1.92</v>
      </c>
      <c r="J6240" s="771">
        <f t="shared" si="340"/>
        <v>14</v>
      </c>
      <c r="K6240" s="887">
        <v>12.08</v>
      </c>
      <c r="L6240" s="772">
        <f t="shared" si="341"/>
        <v>28.11</v>
      </c>
    </row>
    <row r="6241" spans="2:12" ht="15.75" x14ac:dyDescent="0.25">
      <c r="B6241" s="893" t="s">
        <v>321</v>
      </c>
      <c r="C6241" s="892" t="s">
        <v>539</v>
      </c>
      <c r="D6241" s="891">
        <v>41974</v>
      </c>
      <c r="E6241" s="890">
        <v>-0.41</v>
      </c>
      <c r="F6241" s="889"/>
      <c r="G6241" s="888">
        <v>20</v>
      </c>
      <c r="H6241" s="887">
        <f t="shared" si="339"/>
        <v>7</v>
      </c>
      <c r="I6241" s="887">
        <v>0</v>
      </c>
      <c r="J6241" s="771">
        <f t="shared" si="340"/>
        <v>0</v>
      </c>
      <c r="K6241" s="887">
        <v>0</v>
      </c>
      <c r="L6241" s="772">
        <f t="shared" si="341"/>
        <v>0</v>
      </c>
    </row>
    <row r="6242" spans="2:12" ht="15.75" x14ac:dyDescent="0.25">
      <c r="B6242" s="893" t="s">
        <v>321</v>
      </c>
      <c r="C6242" s="892" t="s">
        <v>540</v>
      </c>
      <c r="D6242" s="891">
        <v>41974</v>
      </c>
      <c r="E6242" s="890">
        <v>3606.69</v>
      </c>
      <c r="F6242" s="889"/>
      <c r="G6242" s="888">
        <v>20</v>
      </c>
      <c r="H6242" s="887">
        <f t="shared" si="339"/>
        <v>7</v>
      </c>
      <c r="I6242" s="887">
        <v>-182.76</v>
      </c>
      <c r="J6242" s="771">
        <f t="shared" si="340"/>
        <v>1304.8900000000001</v>
      </c>
      <c r="K6242" s="887">
        <v>1122.1300000000001</v>
      </c>
      <c r="L6242" s="772">
        <f t="shared" si="341"/>
        <v>2484.56</v>
      </c>
    </row>
    <row r="6243" spans="2:12" ht="15.75" x14ac:dyDescent="0.25">
      <c r="B6243" s="893" t="s">
        <v>321</v>
      </c>
      <c r="C6243" s="892" t="s">
        <v>539</v>
      </c>
      <c r="D6243" s="891">
        <v>41974</v>
      </c>
      <c r="E6243" s="890">
        <v>8274.2999999999993</v>
      </c>
      <c r="F6243" s="889"/>
      <c r="G6243" s="888">
        <v>20</v>
      </c>
      <c r="H6243" s="887">
        <f t="shared" si="339"/>
        <v>7</v>
      </c>
      <c r="I6243" s="887">
        <v>-402.72</v>
      </c>
      <c r="J6243" s="771">
        <f t="shared" si="340"/>
        <v>2890.8500000000004</v>
      </c>
      <c r="K6243" s="887">
        <v>2488.13</v>
      </c>
      <c r="L6243" s="772">
        <f t="shared" si="341"/>
        <v>5786.1699999999992</v>
      </c>
    </row>
    <row r="6244" spans="2:12" ht="15.75" x14ac:dyDescent="0.25">
      <c r="B6244" s="893" t="s">
        <v>321</v>
      </c>
      <c r="C6244" s="892" t="s">
        <v>539</v>
      </c>
      <c r="D6244" s="891">
        <v>41974</v>
      </c>
      <c r="E6244" s="890">
        <v>-1.94</v>
      </c>
      <c r="F6244" s="889"/>
      <c r="G6244" s="888">
        <v>20</v>
      </c>
      <c r="H6244" s="887">
        <f t="shared" si="339"/>
        <v>7</v>
      </c>
      <c r="I6244" s="887">
        <v>0.12</v>
      </c>
      <c r="J6244" s="771">
        <f t="shared" si="340"/>
        <v>-1.02</v>
      </c>
      <c r="K6244" s="887">
        <v>-0.9</v>
      </c>
      <c r="L6244" s="772">
        <f t="shared" si="341"/>
        <v>0</v>
      </c>
    </row>
    <row r="6245" spans="2:12" ht="15.75" x14ac:dyDescent="0.25">
      <c r="B6245" s="893" t="s">
        <v>321</v>
      </c>
      <c r="C6245" s="892" t="s">
        <v>540</v>
      </c>
      <c r="D6245" s="891">
        <v>41974</v>
      </c>
      <c r="E6245" s="890">
        <v>1006.47</v>
      </c>
      <c r="F6245" s="889"/>
      <c r="G6245" s="888">
        <v>20</v>
      </c>
      <c r="H6245" s="887">
        <f t="shared" si="339"/>
        <v>7</v>
      </c>
      <c r="I6245" s="887">
        <v>-49.44</v>
      </c>
      <c r="J6245" s="771">
        <f t="shared" si="340"/>
        <v>354.56</v>
      </c>
      <c r="K6245" s="887">
        <v>305.12</v>
      </c>
      <c r="L6245" s="772">
        <f t="shared" si="341"/>
        <v>701.35</v>
      </c>
    </row>
    <row r="6246" spans="2:12" ht="15.75" x14ac:dyDescent="0.25">
      <c r="B6246" s="893" t="s">
        <v>321</v>
      </c>
      <c r="C6246" s="892" t="s">
        <v>539</v>
      </c>
      <c r="D6246" s="891">
        <v>41974</v>
      </c>
      <c r="E6246" s="890">
        <v>3.53</v>
      </c>
      <c r="F6246" s="889"/>
      <c r="G6246" s="888">
        <v>20</v>
      </c>
      <c r="H6246" s="887">
        <f t="shared" si="339"/>
        <v>7</v>
      </c>
      <c r="I6246" s="887">
        <v>-0.24</v>
      </c>
      <c r="J6246" s="771">
        <f t="shared" si="340"/>
        <v>0.71</v>
      </c>
      <c r="K6246" s="887">
        <v>0.47</v>
      </c>
      <c r="L6246" s="772">
        <f t="shared" si="341"/>
        <v>3.0599999999999996</v>
      </c>
    </row>
    <row r="6247" spans="2:12" ht="15.75" x14ac:dyDescent="0.25">
      <c r="B6247" s="893" t="s">
        <v>321</v>
      </c>
      <c r="C6247" s="892" t="s">
        <v>539</v>
      </c>
      <c r="D6247" s="891">
        <v>41974</v>
      </c>
      <c r="E6247" s="890">
        <v>194.64</v>
      </c>
      <c r="F6247" s="889"/>
      <c r="G6247" s="888">
        <v>20</v>
      </c>
      <c r="H6247" s="887">
        <f t="shared" si="339"/>
        <v>7</v>
      </c>
      <c r="I6247" s="887">
        <v>-9.48</v>
      </c>
      <c r="J6247" s="771">
        <f t="shared" si="340"/>
        <v>68.760000000000005</v>
      </c>
      <c r="K6247" s="887">
        <v>59.28</v>
      </c>
      <c r="L6247" s="772">
        <f t="shared" si="341"/>
        <v>135.35999999999999</v>
      </c>
    </row>
    <row r="6248" spans="2:12" ht="15.75" x14ac:dyDescent="0.25">
      <c r="B6248" s="893" t="s">
        <v>321</v>
      </c>
      <c r="C6248" s="892" t="s">
        <v>540</v>
      </c>
      <c r="D6248" s="891">
        <v>41974</v>
      </c>
      <c r="E6248" s="890">
        <v>556.91</v>
      </c>
      <c r="F6248" s="889"/>
      <c r="G6248" s="888">
        <v>20</v>
      </c>
      <c r="H6248" s="887">
        <f t="shared" si="339"/>
        <v>7</v>
      </c>
      <c r="I6248" s="887">
        <v>-27.240000000000002</v>
      </c>
      <c r="J6248" s="771">
        <f t="shared" si="340"/>
        <v>196.75</v>
      </c>
      <c r="K6248" s="887">
        <v>169.51</v>
      </c>
      <c r="L6248" s="772">
        <f t="shared" si="341"/>
        <v>387.4</v>
      </c>
    </row>
    <row r="6249" spans="2:12" ht="15.75" x14ac:dyDescent="0.25">
      <c r="B6249" s="893" t="s">
        <v>321</v>
      </c>
      <c r="C6249" s="892" t="s">
        <v>540</v>
      </c>
      <c r="D6249" s="891">
        <v>41974</v>
      </c>
      <c r="E6249" s="890">
        <v>669.21</v>
      </c>
      <c r="F6249" s="889"/>
      <c r="G6249" s="888">
        <v>20</v>
      </c>
      <c r="H6249" s="887">
        <f t="shared" si="339"/>
        <v>7</v>
      </c>
      <c r="I6249" s="887">
        <v>-32.880000000000003</v>
      </c>
      <c r="J6249" s="771">
        <f t="shared" si="340"/>
        <v>238.46</v>
      </c>
      <c r="K6249" s="887">
        <v>205.58</v>
      </c>
      <c r="L6249" s="772">
        <f t="shared" si="341"/>
        <v>463.63</v>
      </c>
    </row>
    <row r="6250" spans="2:12" ht="15.75" x14ac:dyDescent="0.25">
      <c r="B6250" s="893" t="s">
        <v>321</v>
      </c>
      <c r="C6250" s="892" t="s">
        <v>540</v>
      </c>
      <c r="D6250" s="891">
        <v>41974</v>
      </c>
      <c r="E6250" s="890">
        <v>8207.89</v>
      </c>
      <c r="F6250" s="889"/>
      <c r="G6250" s="888">
        <v>20</v>
      </c>
      <c r="H6250" s="887">
        <f t="shared" si="339"/>
        <v>7</v>
      </c>
      <c r="I6250" s="887">
        <v>-414.24</v>
      </c>
      <c r="J6250" s="771">
        <f t="shared" si="340"/>
        <v>2955.46</v>
      </c>
      <c r="K6250" s="887">
        <v>2541.2199999999998</v>
      </c>
      <c r="L6250" s="772">
        <f t="shared" si="341"/>
        <v>5666.67</v>
      </c>
    </row>
    <row r="6251" spans="2:12" ht="15.75" x14ac:dyDescent="0.25">
      <c r="B6251" s="893" t="s">
        <v>321</v>
      </c>
      <c r="C6251" s="892" t="s">
        <v>539</v>
      </c>
      <c r="D6251" s="891">
        <v>41974</v>
      </c>
      <c r="E6251" s="890">
        <v>-1.56</v>
      </c>
      <c r="F6251" s="889"/>
      <c r="G6251" s="888">
        <v>20</v>
      </c>
      <c r="H6251" s="887">
        <f t="shared" si="339"/>
        <v>7</v>
      </c>
      <c r="I6251" s="887">
        <v>0</v>
      </c>
      <c r="J6251" s="771">
        <f t="shared" si="340"/>
        <v>-0.77</v>
      </c>
      <c r="K6251" s="887">
        <v>-0.77</v>
      </c>
      <c r="L6251" s="772">
        <f t="shared" si="341"/>
        <v>0</v>
      </c>
    </row>
    <row r="6252" spans="2:12" ht="15.75" x14ac:dyDescent="0.25">
      <c r="B6252" s="893" t="s">
        <v>321</v>
      </c>
      <c r="C6252" s="892" t="s">
        <v>539</v>
      </c>
      <c r="D6252" s="891">
        <v>41974</v>
      </c>
      <c r="E6252" s="890">
        <v>-1.17</v>
      </c>
      <c r="F6252" s="889"/>
      <c r="G6252" s="888">
        <v>20</v>
      </c>
      <c r="H6252" s="887">
        <f t="shared" si="339"/>
        <v>7</v>
      </c>
      <c r="I6252" s="887">
        <v>0</v>
      </c>
      <c r="J6252" s="771">
        <f t="shared" si="340"/>
        <v>-0.39</v>
      </c>
      <c r="K6252" s="887">
        <v>-0.39</v>
      </c>
      <c r="L6252" s="772">
        <f t="shared" si="341"/>
        <v>0</v>
      </c>
    </row>
    <row r="6253" spans="2:12" ht="15.75" x14ac:dyDescent="0.25">
      <c r="B6253" s="893" t="s">
        <v>321</v>
      </c>
      <c r="C6253" s="892" t="s">
        <v>539</v>
      </c>
      <c r="D6253" s="891">
        <v>41974</v>
      </c>
      <c r="E6253" s="890">
        <v>193.1</v>
      </c>
      <c r="F6253" s="889"/>
      <c r="G6253" s="888">
        <v>20</v>
      </c>
      <c r="H6253" s="887">
        <f t="shared" si="339"/>
        <v>7</v>
      </c>
      <c r="I6253" s="887">
        <v>-10.08</v>
      </c>
      <c r="J6253" s="771">
        <f t="shared" si="340"/>
        <v>72.86</v>
      </c>
      <c r="K6253" s="887">
        <v>62.78</v>
      </c>
      <c r="L6253" s="772">
        <f t="shared" si="341"/>
        <v>130.32</v>
      </c>
    </row>
    <row r="6254" spans="2:12" ht="15.75" x14ac:dyDescent="0.25">
      <c r="B6254" s="893" t="s">
        <v>321</v>
      </c>
      <c r="C6254" s="892" t="s">
        <v>539</v>
      </c>
      <c r="D6254" s="891">
        <v>42064</v>
      </c>
      <c r="E6254" s="890">
        <v>212.71</v>
      </c>
      <c r="F6254" s="889"/>
      <c r="G6254" s="888">
        <v>20</v>
      </c>
      <c r="H6254" s="887">
        <f t="shared" si="339"/>
        <v>6</v>
      </c>
      <c r="I6254" s="887">
        <v>-10.32</v>
      </c>
      <c r="J6254" s="771">
        <f t="shared" si="340"/>
        <v>70.55</v>
      </c>
      <c r="K6254" s="887">
        <v>60.23</v>
      </c>
      <c r="L6254" s="772">
        <f t="shared" si="341"/>
        <v>152.48000000000002</v>
      </c>
    </row>
    <row r="6255" spans="2:12" ht="15.75" x14ac:dyDescent="0.25">
      <c r="B6255" s="893" t="s">
        <v>321</v>
      </c>
      <c r="C6255" s="892" t="s">
        <v>539</v>
      </c>
      <c r="D6255" s="891">
        <v>42064</v>
      </c>
      <c r="E6255" s="890">
        <v>2195.06</v>
      </c>
      <c r="F6255" s="889"/>
      <c r="G6255" s="888">
        <v>20</v>
      </c>
      <c r="H6255" s="887">
        <f t="shared" si="339"/>
        <v>6</v>
      </c>
      <c r="I6255" s="887">
        <v>-106.80000000000001</v>
      </c>
      <c r="J6255" s="771">
        <f t="shared" si="340"/>
        <v>732.57999999999993</v>
      </c>
      <c r="K6255" s="887">
        <v>625.78</v>
      </c>
      <c r="L6255" s="772">
        <f t="shared" si="341"/>
        <v>1569.28</v>
      </c>
    </row>
    <row r="6256" spans="2:12" ht="15.75" x14ac:dyDescent="0.25">
      <c r="B6256" s="893" t="s">
        <v>321</v>
      </c>
      <c r="C6256" s="892" t="s">
        <v>539</v>
      </c>
      <c r="D6256" s="891">
        <v>42064</v>
      </c>
      <c r="E6256" s="890">
        <v>406.66</v>
      </c>
      <c r="F6256" s="889"/>
      <c r="G6256" s="888">
        <v>20</v>
      </c>
      <c r="H6256" s="887">
        <f t="shared" si="339"/>
        <v>6</v>
      </c>
      <c r="I6256" s="887">
        <v>-19.68</v>
      </c>
      <c r="J6256" s="771">
        <f t="shared" si="340"/>
        <v>136.13</v>
      </c>
      <c r="K6256" s="887">
        <v>116.45</v>
      </c>
      <c r="L6256" s="772">
        <f t="shared" si="341"/>
        <v>290.21000000000004</v>
      </c>
    </row>
    <row r="6257" spans="2:12" ht="15.75" x14ac:dyDescent="0.25">
      <c r="B6257" s="893" t="s">
        <v>321</v>
      </c>
      <c r="C6257" s="892" t="s">
        <v>539</v>
      </c>
      <c r="D6257" s="891">
        <v>42064</v>
      </c>
      <c r="E6257" s="890">
        <v>652.79999999999995</v>
      </c>
      <c r="F6257" s="889"/>
      <c r="G6257" s="888">
        <v>20</v>
      </c>
      <c r="H6257" s="887">
        <f t="shared" si="339"/>
        <v>6</v>
      </c>
      <c r="I6257" s="887">
        <v>-31.68</v>
      </c>
      <c r="J6257" s="771">
        <f t="shared" si="340"/>
        <v>221.07</v>
      </c>
      <c r="K6257" s="887">
        <v>189.39</v>
      </c>
      <c r="L6257" s="772">
        <f t="shared" si="341"/>
        <v>463.40999999999997</v>
      </c>
    </row>
    <row r="6258" spans="2:12" ht="15.75" x14ac:dyDescent="0.25">
      <c r="B6258" s="893" t="s">
        <v>321</v>
      </c>
      <c r="C6258" s="892" t="s">
        <v>539</v>
      </c>
      <c r="D6258" s="891">
        <v>42064</v>
      </c>
      <c r="E6258" s="890">
        <v>1833.44</v>
      </c>
      <c r="F6258" s="889"/>
      <c r="G6258" s="888">
        <v>20</v>
      </c>
      <c r="H6258" s="887">
        <f t="shared" si="339"/>
        <v>6</v>
      </c>
      <c r="I6258" s="887">
        <v>-88.92</v>
      </c>
      <c r="J6258" s="771">
        <f t="shared" si="340"/>
        <v>615.49</v>
      </c>
      <c r="K6258" s="887">
        <v>526.57000000000005</v>
      </c>
      <c r="L6258" s="772">
        <f t="shared" si="341"/>
        <v>1306.8699999999999</v>
      </c>
    </row>
    <row r="6259" spans="2:12" ht="15.75" x14ac:dyDescent="0.25">
      <c r="B6259" s="893" t="s">
        <v>321</v>
      </c>
      <c r="C6259" s="892" t="s">
        <v>539</v>
      </c>
      <c r="D6259" s="891">
        <v>42064</v>
      </c>
      <c r="E6259" s="890">
        <v>568.92999999999995</v>
      </c>
      <c r="F6259" s="889"/>
      <c r="G6259" s="888">
        <v>20</v>
      </c>
      <c r="H6259" s="887">
        <f t="shared" si="339"/>
        <v>6</v>
      </c>
      <c r="I6259" s="887">
        <v>-27.72</v>
      </c>
      <c r="J6259" s="771">
        <f t="shared" si="340"/>
        <v>191.3</v>
      </c>
      <c r="K6259" s="887">
        <v>163.58000000000001</v>
      </c>
      <c r="L6259" s="772">
        <f t="shared" si="341"/>
        <v>405.34999999999991</v>
      </c>
    </row>
    <row r="6260" spans="2:12" ht="15.75" x14ac:dyDescent="0.25">
      <c r="B6260" s="893" t="s">
        <v>321</v>
      </c>
      <c r="C6260" s="892" t="s">
        <v>539</v>
      </c>
      <c r="D6260" s="891">
        <v>42064</v>
      </c>
      <c r="E6260" s="890">
        <v>3028.02</v>
      </c>
      <c r="F6260" s="889"/>
      <c r="G6260" s="888">
        <v>20</v>
      </c>
      <c r="H6260" s="887">
        <f t="shared" si="339"/>
        <v>6</v>
      </c>
      <c r="I6260" s="887">
        <v>-147</v>
      </c>
      <c r="J6260" s="771">
        <f t="shared" si="340"/>
        <v>1025.6500000000001</v>
      </c>
      <c r="K6260" s="887">
        <v>878.65</v>
      </c>
      <c r="L6260" s="772">
        <f t="shared" si="341"/>
        <v>2149.37</v>
      </c>
    </row>
    <row r="6261" spans="2:12" ht="15.75" x14ac:dyDescent="0.25">
      <c r="B6261" s="893" t="s">
        <v>321</v>
      </c>
      <c r="C6261" s="892" t="s">
        <v>539</v>
      </c>
      <c r="D6261" s="891">
        <v>42064</v>
      </c>
      <c r="E6261" s="890">
        <v>1112.42</v>
      </c>
      <c r="F6261" s="889"/>
      <c r="G6261" s="888">
        <v>20</v>
      </c>
      <c r="H6261" s="887">
        <f t="shared" si="339"/>
        <v>6</v>
      </c>
      <c r="I6261" s="887">
        <v>-54.12</v>
      </c>
      <c r="J6261" s="771">
        <f t="shared" si="340"/>
        <v>376.33</v>
      </c>
      <c r="K6261" s="887">
        <v>322.20999999999998</v>
      </c>
      <c r="L6261" s="772">
        <f t="shared" si="341"/>
        <v>790.21</v>
      </c>
    </row>
    <row r="6262" spans="2:12" ht="15.75" x14ac:dyDescent="0.25">
      <c r="B6262" s="893" t="s">
        <v>321</v>
      </c>
      <c r="C6262" s="892" t="s">
        <v>539</v>
      </c>
      <c r="D6262" s="891">
        <v>42064</v>
      </c>
      <c r="E6262" s="890">
        <v>493.85</v>
      </c>
      <c r="F6262" s="889"/>
      <c r="G6262" s="888">
        <v>20</v>
      </c>
      <c r="H6262" s="887">
        <f t="shared" si="339"/>
        <v>6</v>
      </c>
      <c r="I6262" s="887">
        <v>-23.88</v>
      </c>
      <c r="J6262" s="771">
        <f t="shared" si="340"/>
        <v>165.75</v>
      </c>
      <c r="K6262" s="887">
        <v>141.87</v>
      </c>
      <c r="L6262" s="772">
        <f t="shared" si="341"/>
        <v>351.98</v>
      </c>
    </row>
    <row r="6263" spans="2:12" ht="15.75" x14ac:dyDescent="0.25">
      <c r="B6263" s="893" t="s">
        <v>321</v>
      </c>
      <c r="C6263" s="892" t="s">
        <v>539</v>
      </c>
      <c r="D6263" s="891">
        <v>42156</v>
      </c>
      <c r="E6263" s="890">
        <v>4065.09</v>
      </c>
      <c r="F6263" s="889"/>
      <c r="G6263" s="888">
        <v>20</v>
      </c>
      <c r="H6263" s="887">
        <f t="shared" si="339"/>
        <v>6</v>
      </c>
      <c r="I6263" s="887">
        <v>-199.32</v>
      </c>
      <c r="J6263" s="771">
        <f t="shared" si="340"/>
        <v>1334.52</v>
      </c>
      <c r="K6263" s="887">
        <v>1135.2</v>
      </c>
      <c r="L6263" s="772">
        <f t="shared" si="341"/>
        <v>2929.8900000000003</v>
      </c>
    </row>
    <row r="6264" spans="2:12" ht="15.75" x14ac:dyDescent="0.25">
      <c r="B6264" s="893" t="s">
        <v>321</v>
      </c>
      <c r="C6264" s="892" t="s">
        <v>539</v>
      </c>
      <c r="D6264" s="891">
        <v>42156</v>
      </c>
      <c r="E6264" s="890">
        <v>446.59</v>
      </c>
      <c r="F6264" s="889"/>
      <c r="G6264" s="888">
        <v>20</v>
      </c>
      <c r="H6264" s="887">
        <f t="shared" si="339"/>
        <v>6</v>
      </c>
      <c r="I6264" s="887">
        <v>-21.96</v>
      </c>
      <c r="J6264" s="771">
        <f t="shared" si="340"/>
        <v>146.49</v>
      </c>
      <c r="K6264" s="887">
        <v>124.53</v>
      </c>
      <c r="L6264" s="772">
        <f t="shared" si="341"/>
        <v>322.05999999999995</v>
      </c>
    </row>
    <row r="6265" spans="2:12" ht="15.75" x14ac:dyDescent="0.25">
      <c r="B6265" s="893" t="s">
        <v>321</v>
      </c>
      <c r="C6265" s="892" t="s">
        <v>539</v>
      </c>
      <c r="D6265" s="891">
        <v>42156</v>
      </c>
      <c r="E6265" s="890">
        <v>4758.1000000000004</v>
      </c>
      <c r="F6265" s="889"/>
      <c r="G6265" s="888">
        <v>20</v>
      </c>
      <c r="H6265" s="887">
        <f t="shared" si="339"/>
        <v>6</v>
      </c>
      <c r="I6265" s="887">
        <v>-234</v>
      </c>
      <c r="J6265" s="771">
        <f t="shared" si="340"/>
        <v>1573.38</v>
      </c>
      <c r="K6265" s="887">
        <v>1339.38</v>
      </c>
      <c r="L6265" s="772">
        <f t="shared" si="341"/>
        <v>3418.7200000000003</v>
      </c>
    </row>
    <row r="6266" spans="2:12" ht="15.75" x14ac:dyDescent="0.25">
      <c r="B6266" s="893" t="s">
        <v>321</v>
      </c>
      <c r="C6266" s="892" t="s">
        <v>539</v>
      </c>
      <c r="D6266" s="891">
        <v>42156</v>
      </c>
      <c r="E6266" s="890">
        <v>6418.89</v>
      </c>
      <c r="F6266" s="889"/>
      <c r="G6266" s="888">
        <v>20</v>
      </c>
      <c r="H6266" s="887">
        <f t="shared" si="339"/>
        <v>6</v>
      </c>
      <c r="I6266" s="887">
        <v>-312.24</v>
      </c>
      <c r="J6266" s="771">
        <f t="shared" si="340"/>
        <v>2088.2799999999997</v>
      </c>
      <c r="K6266" s="887">
        <v>1776.04</v>
      </c>
      <c r="L6266" s="772">
        <f t="shared" si="341"/>
        <v>4642.8500000000004</v>
      </c>
    </row>
    <row r="6267" spans="2:12" ht="15.75" x14ac:dyDescent="0.25">
      <c r="B6267" s="893" t="s">
        <v>321</v>
      </c>
      <c r="C6267" s="892" t="s">
        <v>539</v>
      </c>
      <c r="D6267" s="891">
        <v>42156</v>
      </c>
      <c r="E6267" s="890">
        <v>861.74</v>
      </c>
      <c r="F6267" s="889"/>
      <c r="G6267" s="888">
        <v>20</v>
      </c>
      <c r="H6267" s="887">
        <f t="shared" si="339"/>
        <v>6</v>
      </c>
      <c r="I6267" s="887">
        <v>-42.6</v>
      </c>
      <c r="J6267" s="771">
        <f t="shared" si="340"/>
        <v>282.29000000000002</v>
      </c>
      <c r="K6267" s="887">
        <v>239.69</v>
      </c>
      <c r="L6267" s="772">
        <f t="shared" si="341"/>
        <v>622.04999999999995</v>
      </c>
    </row>
    <row r="6268" spans="2:12" ht="15.75" x14ac:dyDescent="0.25">
      <c r="B6268" s="893" t="s">
        <v>321</v>
      </c>
      <c r="C6268" s="892" t="s">
        <v>539</v>
      </c>
      <c r="D6268" s="891">
        <v>42156</v>
      </c>
      <c r="E6268" s="890">
        <v>133.6</v>
      </c>
      <c r="F6268" s="889"/>
      <c r="G6268" s="888">
        <v>20</v>
      </c>
      <c r="H6268" s="887">
        <f t="shared" si="339"/>
        <v>6</v>
      </c>
      <c r="I6268" s="887">
        <v>-6.48</v>
      </c>
      <c r="J6268" s="771">
        <f t="shared" si="340"/>
        <v>44.67</v>
      </c>
      <c r="K6268" s="887">
        <v>38.19</v>
      </c>
      <c r="L6268" s="772">
        <f t="shared" si="341"/>
        <v>95.41</v>
      </c>
    </row>
    <row r="6269" spans="2:12" ht="15.75" x14ac:dyDescent="0.25">
      <c r="B6269" s="893" t="s">
        <v>321</v>
      </c>
      <c r="C6269" s="892" t="s">
        <v>539</v>
      </c>
      <c r="D6269" s="891">
        <v>42156</v>
      </c>
      <c r="E6269" s="890">
        <v>3275.74</v>
      </c>
      <c r="F6269" s="889"/>
      <c r="G6269" s="888">
        <v>20</v>
      </c>
      <c r="H6269" s="887">
        <f t="shared" si="339"/>
        <v>6</v>
      </c>
      <c r="I6269" s="887">
        <v>-160.92000000000002</v>
      </c>
      <c r="J6269" s="771">
        <f t="shared" si="340"/>
        <v>1086.21</v>
      </c>
      <c r="K6269" s="887">
        <v>925.29</v>
      </c>
      <c r="L6269" s="772">
        <f t="shared" si="341"/>
        <v>2350.4499999999998</v>
      </c>
    </row>
    <row r="6270" spans="2:12" ht="15.75" x14ac:dyDescent="0.25">
      <c r="B6270" s="893" t="s">
        <v>321</v>
      </c>
      <c r="C6270" s="892" t="s">
        <v>539</v>
      </c>
      <c r="D6270" s="891">
        <v>42156</v>
      </c>
      <c r="E6270" s="890">
        <v>1817.11</v>
      </c>
      <c r="F6270" s="889"/>
      <c r="G6270" s="888">
        <v>20</v>
      </c>
      <c r="H6270" s="887">
        <f t="shared" si="339"/>
        <v>6</v>
      </c>
      <c r="I6270" s="887">
        <v>-88.08</v>
      </c>
      <c r="J6270" s="771">
        <f t="shared" si="340"/>
        <v>587.34</v>
      </c>
      <c r="K6270" s="887">
        <v>499.26</v>
      </c>
      <c r="L6270" s="772">
        <f t="shared" si="341"/>
        <v>1317.85</v>
      </c>
    </row>
    <row r="6271" spans="2:12" ht="15.75" x14ac:dyDescent="0.25">
      <c r="B6271" s="893" t="s">
        <v>321</v>
      </c>
      <c r="C6271" s="892" t="s">
        <v>539</v>
      </c>
      <c r="D6271" s="891">
        <v>42156</v>
      </c>
      <c r="E6271" s="890">
        <v>559.54</v>
      </c>
      <c r="F6271" s="889"/>
      <c r="G6271" s="888">
        <v>20</v>
      </c>
      <c r="H6271" s="887">
        <f t="shared" si="339"/>
        <v>6</v>
      </c>
      <c r="I6271" s="887">
        <v>-27.120000000000005</v>
      </c>
      <c r="J6271" s="771">
        <f t="shared" si="340"/>
        <v>180.29</v>
      </c>
      <c r="K6271" s="887">
        <v>153.16999999999999</v>
      </c>
      <c r="L6271" s="772">
        <f t="shared" si="341"/>
        <v>406.37</v>
      </c>
    </row>
    <row r="6272" spans="2:12" ht="15.75" x14ac:dyDescent="0.25">
      <c r="B6272" s="893" t="s">
        <v>321</v>
      </c>
      <c r="C6272" s="892" t="s">
        <v>539</v>
      </c>
      <c r="D6272" s="891">
        <v>42248</v>
      </c>
      <c r="E6272" s="890">
        <v>63.06</v>
      </c>
      <c r="F6272" s="889"/>
      <c r="G6272" s="888">
        <v>20</v>
      </c>
      <c r="H6272" s="887">
        <f t="shared" si="339"/>
        <v>6</v>
      </c>
      <c r="I6272" s="887">
        <v>-3</v>
      </c>
      <c r="J6272" s="771">
        <f t="shared" si="340"/>
        <v>20.56</v>
      </c>
      <c r="K6272" s="887">
        <v>17.559999999999999</v>
      </c>
      <c r="L6272" s="772">
        <f t="shared" si="341"/>
        <v>45.5</v>
      </c>
    </row>
    <row r="6273" spans="2:12" ht="15.75" x14ac:dyDescent="0.25">
      <c r="B6273" s="893" t="s">
        <v>321</v>
      </c>
      <c r="C6273" s="892" t="s">
        <v>539</v>
      </c>
      <c r="D6273" s="891">
        <v>42248</v>
      </c>
      <c r="E6273" s="890">
        <v>1254.4000000000001</v>
      </c>
      <c r="F6273" s="889"/>
      <c r="G6273" s="888">
        <v>20</v>
      </c>
      <c r="H6273" s="887">
        <f t="shared" si="339"/>
        <v>6</v>
      </c>
      <c r="I6273" s="887">
        <v>-61.800000000000004</v>
      </c>
      <c r="J6273" s="771">
        <f t="shared" si="340"/>
        <v>397.22</v>
      </c>
      <c r="K6273" s="887">
        <v>335.42</v>
      </c>
      <c r="L6273" s="772">
        <f t="shared" si="341"/>
        <v>918.98</v>
      </c>
    </row>
    <row r="6274" spans="2:12" ht="15.75" x14ac:dyDescent="0.25">
      <c r="B6274" s="893" t="s">
        <v>321</v>
      </c>
      <c r="C6274" s="892" t="s">
        <v>539</v>
      </c>
      <c r="D6274" s="891">
        <v>42248</v>
      </c>
      <c r="E6274" s="890">
        <v>1313.38</v>
      </c>
      <c r="F6274" s="889"/>
      <c r="G6274" s="888">
        <v>20</v>
      </c>
      <c r="H6274" s="887">
        <f t="shared" si="339"/>
        <v>6</v>
      </c>
      <c r="I6274" s="887">
        <v>-63.720000000000006</v>
      </c>
      <c r="J6274" s="771">
        <f t="shared" si="340"/>
        <v>414.18</v>
      </c>
      <c r="K6274" s="887">
        <v>350.46</v>
      </c>
      <c r="L6274" s="772">
        <f t="shared" si="341"/>
        <v>962.92000000000007</v>
      </c>
    </row>
    <row r="6275" spans="2:12" ht="15.75" x14ac:dyDescent="0.25">
      <c r="B6275" s="893" t="s">
        <v>321</v>
      </c>
      <c r="C6275" s="892" t="s">
        <v>539</v>
      </c>
      <c r="D6275" s="891">
        <v>42248</v>
      </c>
      <c r="E6275" s="890">
        <v>1724.16</v>
      </c>
      <c r="F6275" s="889"/>
      <c r="G6275" s="888">
        <v>20</v>
      </c>
      <c r="H6275" s="887">
        <f t="shared" si="339"/>
        <v>6</v>
      </c>
      <c r="I6275" s="887">
        <v>-85.44</v>
      </c>
      <c r="J6275" s="771">
        <f t="shared" si="340"/>
        <v>555.36</v>
      </c>
      <c r="K6275" s="887">
        <v>469.92</v>
      </c>
      <c r="L6275" s="772">
        <f t="shared" si="341"/>
        <v>1254.24</v>
      </c>
    </row>
    <row r="6276" spans="2:12" ht="15.75" x14ac:dyDescent="0.25">
      <c r="B6276" s="893" t="s">
        <v>321</v>
      </c>
      <c r="C6276" s="892" t="s">
        <v>539</v>
      </c>
      <c r="D6276" s="891">
        <v>42248</v>
      </c>
      <c r="E6276" s="890">
        <v>883.28</v>
      </c>
      <c r="F6276" s="889"/>
      <c r="G6276" s="888">
        <v>20</v>
      </c>
      <c r="H6276" s="887">
        <f t="shared" si="339"/>
        <v>6</v>
      </c>
      <c r="I6276" s="887">
        <v>-44.160000000000004</v>
      </c>
      <c r="J6276" s="771">
        <f t="shared" si="340"/>
        <v>281.92</v>
      </c>
      <c r="K6276" s="887">
        <v>237.76</v>
      </c>
      <c r="L6276" s="772">
        <f t="shared" si="341"/>
        <v>645.52</v>
      </c>
    </row>
    <row r="6277" spans="2:12" ht="15.75" x14ac:dyDescent="0.25">
      <c r="B6277" s="893" t="s">
        <v>321</v>
      </c>
      <c r="C6277" s="892" t="s">
        <v>539</v>
      </c>
      <c r="D6277" s="891">
        <v>42248</v>
      </c>
      <c r="E6277" s="890">
        <v>3145.68</v>
      </c>
      <c r="F6277" s="889"/>
      <c r="G6277" s="888">
        <v>20</v>
      </c>
      <c r="H6277" s="887">
        <f t="shared" si="339"/>
        <v>6</v>
      </c>
      <c r="I6277" s="887">
        <v>-153</v>
      </c>
      <c r="J6277" s="771">
        <f t="shared" si="340"/>
        <v>972.94</v>
      </c>
      <c r="K6277" s="887">
        <v>819.94</v>
      </c>
      <c r="L6277" s="772">
        <f t="shared" si="341"/>
        <v>2325.7399999999998</v>
      </c>
    </row>
    <row r="6278" spans="2:12" ht="15.75" x14ac:dyDescent="0.25">
      <c r="B6278" s="893" t="s">
        <v>321</v>
      </c>
      <c r="C6278" s="892" t="s">
        <v>539</v>
      </c>
      <c r="D6278" s="891">
        <v>42248</v>
      </c>
      <c r="E6278" s="890">
        <v>3151.38</v>
      </c>
      <c r="F6278" s="889"/>
      <c r="G6278" s="888">
        <v>20</v>
      </c>
      <c r="H6278" s="887">
        <f t="shared" si="339"/>
        <v>6</v>
      </c>
      <c r="I6278" s="887">
        <v>-152.88</v>
      </c>
      <c r="J6278" s="771">
        <f t="shared" si="340"/>
        <v>968.24</v>
      </c>
      <c r="K6278" s="887">
        <v>815.36</v>
      </c>
      <c r="L6278" s="772">
        <f t="shared" si="341"/>
        <v>2336.02</v>
      </c>
    </row>
    <row r="6279" spans="2:12" ht="15.75" x14ac:dyDescent="0.25">
      <c r="B6279" s="893" t="s">
        <v>321</v>
      </c>
      <c r="C6279" s="892" t="s">
        <v>539</v>
      </c>
      <c r="D6279" s="891">
        <v>42248</v>
      </c>
      <c r="E6279" s="890">
        <v>196.75</v>
      </c>
      <c r="F6279" s="889"/>
      <c r="G6279" s="888">
        <v>20</v>
      </c>
      <c r="H6279" s="887">
        <f t="shared" si="339"/>
        <v>6</v>
      </c>
      <c r="I6279" s="887">
        <v>-9.48</v>
      </c>
      <c r="J6279" s="771">
        <f t="shared" si="340"/>
        <v>60.41</v>
      </c>
      <c r="K6279" s="887">
        <v>50.93</v>
      </c>
      <c r="L6279" s="772">
        <f t="shared" si="341"/>
        <v>145.82</v>
      </c>
    </row>
    <row r="6280" spans="2:12" ht="15.75" x14ac:dyDescent="0.25">
      <c r="B6280" s="893" t="s">
        <v>321</v>
      </c>
      <c r="C6280" s="892" t="s">
        <v>539</v>
      </c>
      <c r="D6280" s="891">
        <v>42248</v>
      </c>
      <c r="E6280" s="890">
        <v>750.09</v>
      </c>
      <c r="F6280" s="889"/>
      <c r="G6280" s="888">
        <v>20</v>
      </c>
      <c r="H6280" s="887">
        <f t="shared" ref="H6280:H6343" si="342">IF(E6280&lt;&gt;"",IF((TestEOY-D6280)/365&gt;G6280,G6280,ROUNDUP(((TestEOY-D6280)/365),0)),"")</f>
        <v>6</v>
      </c>
      <c r="I6280" s="887">
        <v>-36.840000000000003</v>
      </c>
      <c r="J6280" s="771">
        <f t="shared" ref="J6280:J6343" si="343">K6280-I6280</f>
        <v>235.78</v>
      </c>
      <c r="K6280" s="887">
        <v>198.94</v>
      </c>
      <c r="L6280" s="772">
        <f t="shared" ref="L6280:L6343" si="344">IFERROR(IF(K6280&gt;E6280,0,(+E6280-K6280))-F6280,"")</f>
        <v>551.15000000000009</v>
      </c>
    </row>
    <row r="6281" spans="2:12" ht="15.75" x14ac:dyDescent="0.25">
      <c r="B6281" s="893" t="s">
        <v>321</v>
      </c>
      <c r="C6281" s="892" t="s">
        <v>539</v>
      </c>
      <c r="D6281" s="891">
        <v>42248</v>
      </c>
      <c r="E6281" s="890">
        <v>13322.19</v>
      </c>
      <c r="F6281" s="889"/>
      <c r="G6281" s="888">
        <v>20</v>
      </c>
      <c r="H6281" s="887">
        <f t="shared" si="342"/>
        <v>6</v>
      </c>
      <c r="I6281" s="887">
        <v>-655.31999999999994</v>
      </c>
      <c r="J6281" s="771">
        <f t="shared" si="343"/>
        <v>4185.47</v>
      </c>
      <c r="K6281" s="887">
        <v>3530.15</v>
      </c>
      <c r="L6281" s="772">
        <f t="shared" si="344"/>
        <v>9792.0400000000009</v>
      </c>
    </row>
    <row r="6282" spans="2:12" ht="15.75" x14ac:dyDescent="0.25">
      <c r="B6282" s="893" t="s">
        <v>321</v>
      </c>
      <c r="C6282" s="892" t="s">
        <v>539</v>
      </c>
      <c r="D6282" s="891">
        <v>42248</v>
      </c>
      <c r="E6282" s="890">
        <v>255</v>
      </c>
      <c r="F6282" s="889"/>
      <c r="G6282" s="888">
        <v>20</v>
      </c>
      <c r="H6282" s="887">
        <f t="shared" si="342"/>
        <v>6</v>
      </c>
      <c r="I6282" s="887">
        <v>-12.36</v>
      </c>
      <c r="J6282" s="771">
        <f t="shared" si="343"/>
        <v>79.31</v>
      </c>
      <c r="K6282" s="887">
        <v>66.95</v>
      </c>
      <c r="L6282" s="772">
        <f t="shared" si="344"/>
        <v>188.05</v>
      </c>
    </row>
    <row r="6283" spans="2:12" ht="15.75" x14ac:dyDescent="0.25">
      <c r="B6283" s="893" t="s">
        <v>321</v>
      </c>
      <c r="C6283" s="892" t="s">
        <v>539</v>
      </c>
      <c r="D6283" s="891">
        <v>42339</v>
      </c>
      <c r="E6283" s="890">
        <v>406.6</v>
      </c>
      <c r="F6283" s="889"/>
      <c r="G6283" s="888">
        <v>20</v>
      </c>
      <c r="H6283" s="887">
        <f t="shared" si="342"/>
        <v>6</v>
      </c>
      <c r="I6283" s="887">
        <v>-19.68</v>
      </c>
      <c r="J6283" s="771">
        <f t="shared" si="343"/>
        <v>119.72</v>
      </c>
      <c r="K6283" s="887">
        <v>100.04</v>
      </c>
      <c r="L6283" s="772">
        <f t="shared" si="344"/>
        <v>306.56</v>
      </c>
    </row>
    <row r="6284" spans="2:12" ht="15.75" x14ac:dyDescent="0.25">
      <c r="B6284" s="893" t="s">
        <v>321</v>
      </c>
      <c r="C6284" s="892" t="s">
        <v>539</v>
      </c>
      <c r="D6284" s="891">
        <v>42339</v>
      </c>
      <c r="E6284" s="890">
        <v>9901.25</v>
      </c>
      <c r="F6284" s="889"/>
      <c r="G6284" s="888">
        <v>20</v>
      </c>
      <c r="H6284" s="887">
        <f t="shared" si="342"/>
        <v>6</v>
      </c>
      <c r="I6284" s="887">
        <v>-502.79999999999995</v>
      </c>
      <c r="J6284" s="771">
        <f t="shared" si="343"/>
        <v>3067.8500000000004</v>
      </c>
      <c r="K6284" s="887">
        <v>2565.0500000000002</v>
      </c>
      <c r="L6284" s="772">
        <f t="shared" si="344"/>
        <v>7336.2</v>
      </c>
    </row>
    <row r="6285" spans="2:12" ht="15.75" x14ac:dyDescent="0.25">
      <c r="B6285" s="893" t="s">
        <v>321</v>
      </c>
      <c r="C6285" s="892" t="s">
        <v>539</v>
      </c>
      <c r="D6285" s="891">
        <v>42339</v>
      </c>
      <c r="E6285" s="890">
        <v>14396.4</v>
      </c>
      <c r="F6285" s="889"/>
      <c r="G6285" s="888">
        <v>20</v>
      </c>
      <c r="H6285" s="887">
        <f t="shared" si="342"/>
        <v>6</v>
      </c>
      <c r="I6285" s="887">
        <v>-731.04</v>
      </c>
      <c r="J6285" s="771">
        <f t="shared" si="343"/>
        <v>4460.46</v>
      </c>
      <c r="K6285" s="887">
        <v>3729.42</v>
      </c>
      <c r="L6285" s="772">
        <f t="shared" si="344"/>
        <v>10666.98</v>
      </c>
    </row>
    <row r="6286" spans="2:12" ht="15.75" x14ac:dyDescent="0.25">
      <c r="B6286" s="893" t="s">
        <v>321</v>
      </c>
      <c r="C6286" s="892" t="s">
        <v>539</v>
      </c>
      <c r="D6286" s="891">
        <v>42339</v>
      </c>
      <c r="E6286" s="890">
        <v>196.8</v>
      </c>
      <c r="F6286" s="889"/>
      <c r="G6286" s="888">
        <v>20</v>
      </c>
      <c r="H6286" s="887">
        <f t="shared" si="342"/>
        <v>6</v>
      </c>
      <c r="I6286" s="887">
        <v>-9.6000000000000014</v>
      </c>
      <c r="J6286" s="771">
        <f t="shared" si="343"/>
        <v>58.2</v>
      </c>
      <c r="K6286" s="887">
        <v>48.6</v>
      </c>
      <c r="L6286" s="772">
        <f t="shared" si="344"/>
        <v>148.20000000000002</v>
      </c>
    </row>
    <row r="6287" spans="2:12" ht="15.75" x14ac:dyDescent="0.25">
      <c r="B6287" s="893" t="s">
        <v>321</v>
      </c>
      <c r="C6287" s="892" t="s">
        <v>539</v>
      </c>
      <c r="D6287" s="891">
        <v>42339</v>
      </c>
      <c r="E6287" s="890">
        <v>3378.19</v>
      </c>
      <c r="F6287" s="889"/>
      <c r="G6287" s="888">
        <v>20</v>
      </c>
      <c r="H6287" s="887">
        <f t="shared" si="342"/>
        <v>6</v>
      </c>
      <c r="I6287" s="887">
        <v>-163.80000000000001</v>
      </c>
      <c r="J6287" s="771">
        <f t="shared" si="343"/>
        <v>996.45</v>
      </c>
      <c r="K6287" s="887">
        <v>832.65</v>
      </c>
      <c r="L6287" s="772">
        <f t="shared" si="344"/>
        <v>2545.54</v>
      </c>
    </row>
    <row r="6288" spans="2:12" ht="15.75" x14ac:dyDescent="0.25">
      <c r="B6288" s="893" t="s">
        <v>321</v>
      </c>
      <c r="C6288" s="892" t="s">
        <v>539</v>
      </c>
      <c r="D6288" s="891">
        <v>42339</v>
      </c>
      <c r="E6288" s="890">
        <v>1609.41</v>
      </c>
      <c r="F6288" s="889"/>
      <c r="G6288" s="888">
        <v>20</v>
      </c>
      <c r="H6288" s="887">
        <f t="shared" si="342"/>
        <v>6</v>
      </c>
      <c r="I6288" s="887">
        <v>-80.760000000000005</v>
      </c>
      <c r="J6288" s="771">
        <f t="shared" si="343"/>
        <v>504.75</v>
      </c>
      <c r="K6288" s="887">
        <v>423.99</v>
      </c>
      <c r="L6288" s="772">
        <f t="shared" si="344"/>
        <v>1185.42</v>
      </c>
    </row>
    <row r="6289" spans="2:12" ht="15.75" x14ac:dyDescent="0.25">
      <c r="B6289" s="893" t="s">
        <v>321</v>
      </c>
      <c r="C6289" s="892" t="s">
        <v>539</v>
      </c>
      <c r="D6289" s="891">
        <v>42339</v>
      </c>
      <c r="E6289" s="890">
        <v>188.69</v>
      </c>
      <c r="F6289" s="889"/>
      <c r="G6289" s="888">
        <v>20</v>
      </c>
      <c r="H6289" s="887">
        <f t="shared" si="342"/>
        <v>6</v>
      </c>
      <c r="I6289" s="887">
        <v>-9.120000000000001</v>
      </c>
      <c r="J6289" s="771">
        <f t="shared" si="343"/>
        <v>56.239999999999995</v>
      </c>
      <c r="K6289" s="887">
        <v>47.12</v>
      </c>
      <c r="L6289" s="772">
        <f t="shared" si="344"/>
        <v>141.57</v>
      </c>
    </row>
    <row r="6290" spans="2:12" ht="15.75" x14ac:dyDescent="0.25">
      <c r="B6290" s="893" t="s">
        <v>321</v>
      </c>
      <c r="C6290" s="892" t="s">
        <v>539</v>
      </c>
      <c r="D6290" s="891">
        <v>42339</v>
      </c>
      <c r="E6290" s="890">
        <v>944.95</v>
      </c>
      <c r="F6290" s="889"/>
      <c r="G6290" s="888">
        <v>20</v>
      </c>
      <c r="H6290" s="887">
        <f t="shared" si="342"/>
        <v>6</v>
      </c>
      <c r="I6290" s="887">
        <v>-46.56</v>
      </c>
      <c r="J6290" s="771">
        <f t="shared" si="343"/>
        <v>285.03999999999996</v>
      </c>
      <c r="K6290" s="887">
        <v>238.48</v>
      </c>
      <c r="L6290" s="772">
        <f t="shared" si="344"/>
        <v>706.47</v>
      </c>
    </row>
    <row r="6291" spans="2:12" ht="15.75" x14ac:dyDescent="0.25">
      <c r="B6291" s="893" t="s">
        <v>321</v>
      </c>
      <c r="C6291" s="892" t="s">
        <v>539</v>
      </c>
      <c r="D6291" s="891">
        <v>42339</v>
      </c>
      <c r="E6291" s="890">
        <v>44.27</v>
      </c>
      <c r="F6291" s="889"/>
      <c r="G6291" s="888">
        <v>20</v>
      </c>
      <c r="H6291" s="887">
        <f t="shared" si="342"/>
        <v>6</v>
      </c>
      <c r="I6291" s="887">
        <v>-2.16</v>
      </c>
      <c r="J6291" s="771">
        <f t="shared" si="343"/>
        <v>13.5</v>
      </c>
      <c r="K6291" s="887">
        <v>11.34</v>
      </c>
      <c r="L6291" s="772">
        <f t="shared" si="344"/>
        <v>32.930000000000007</v>
      </c>
    </row>
    <row r="6292" spans="2:12" ht="15.75" x14ac:dyDescent="0.25">
      <c r="B6292" s="893" t="s">
        <v>321</v>
      </c>
      <c r="C6292" s="892" t="s">
        <v>539</v>
      </c>
      <c r="D6292" s="891">
        <v>42339</v>
      </c>
      <c r="E6292" s="890">
        <v>2299.33</v>
      </c>
      <c r="F6292" s="889"/>
      <c r="G6292" s="888">
        <v>20</v>
      </c>
      <c r="H6292" s="887">
        <f t="shared" si="342"/>
        <v>6</v>
      </c>
      <c r="I6292" s="887">
        <v>-115.44000000000001</v>
      </c>
      <c r="J6292" s="771">
        <f t="shared" si="343"/>
        <v>729.13000000000011</v>
      </c>
      <c r="K6292" s="887">
        <v>613.69000000000005</v>
      </c>
      <c r="L6292" s="772">
        <f t="shared" si="344"/>
        <v>1685.6399999999999</v>
      </c>
    </row>
    <row r="6293" spans="2:12" ht="15.75" x14ac:dyDescent="0.25">
      <c r="B6293" s="893" t="s">
        <v>321</v>
      </c>
      <c r="C6293" s="892" t="s">
        <v>539</v>
      </c>
      <c r="D6293" s="891">
        <v>42339</v>
      </c>
      <c r="E6293" s="890">
        <v>689.08</v>
      </c>
      <c r="F6293" s="889"/>
      <c r="G6293" s="888">
        <v>20</v>
      </c>
      <c r="H6293" s="887">
        <f t="shared" si="342"/>
        <v>6</v>
      </c>
      <c r="I6293" s="887">
        <v>-33.480000000000004</v>
      </c>
      <c r="J6293" s="771">
        <f t="shared" si="343"/>
        <v>208.95</v>
      </c>
      <c r="K6293" s="887">
        <v>175.47</v>
      </c>
      <c r="L6293" s="772">
        <f t="shared" si="344"/>
        <v>513.61</v>
      </c>
    </row>
    <row r="6294" spans="2:12" ht="15.75" x14ac:dyDescent="0.25">
      <c r="B6294" s="893" t="s">
        <v>321</v>
      </c>
      <c r="C6294" s="892" t="s">
        <v>539</v>
      </c>
      <c r="D6294" s="891">
        <v>42339</v>
      </c>
      <c r="E6294" s="890">
        <v>996.59</v>
      </c>
      <c r="F6294" s="889"/>
      <c r="G6294" s="888">
        <v>20</v>
      </c>
      <c r="H6294" s="887">
        <f t="shared" si="342"/>
        <v>6</v>
      </c>
      <c r="I6294" s="887">
        <v>-48.36</v>
      </c>
      <c r="J6294" s="771">
        <f t="shared" si="343"/>
        <v>302.25</v>
      </c>
      <c r="K6294" s="887">
        <v>253.89</v>
      </c>
      <c r="L6294" s="772">
        <f t="shared" si="344"/>
        <v>742.7</v>
      </c>
    </row>
    <row r="6295" spans="2:12" ht="15.75" x14ac:dyDescent="0.25">
      <c r="B6295" s="893" t="s">
        <v>321</v>
      </c>
      <c r="C6295" s="892" t="s">
        <v>539</v>
      </c>
      <c r="D6295" s="891">
        <v>42339</v>
      </c>
      <c r="E6295" s="890">
        <v>408.14</v>
      </c>
      <c r="F6295" s="889"/>
      <c r="G6295" s="888">
        <v>20</v>
      </c>
      <c r="H6295" s="887">
        <f t="shared" si="342"/>
        <v>6</v>
      </c>
      <c r="I6295" s="887">
        <v>-20.28</v>
      </c>
      <c r="J6295" s="771">
        <f t="shared" si="343"/>
        <v>125.88</v>
      </c>
      <c r="K6295" s="887">
        <v>105.6</v>
      </c>
      <c r="L6295" s="772">
        <f t="shared" si="344"/>
        <v>302.53999999999996</v>
      </c>
    </row>
    <row r="6296" spans="2:12" ht="15.75" x14ac:dyDescent="0.25">
      <c r="B6296" s="893" t="s">
        <v>321</v>
      </c>
      <c r="C6296" s="892" t="s">
        <v>539</v>
      </c>
      <c r="D6296" s="891">
        <v>42339</v>
      </c>
      <c r="E6296" s="890">
        <v>66.23</v>
      </c>
      <c r="F6296" s="889"/>
      <c r="G6296" s="888">
        <v>20</v>
      </c>
      <c r="H6296" s="887">
        <f t="shared" si="342"/>
        <v>6</v>
      </c>
      <c r="I6296" s="887">
        <v>-3.24</v>
      </c>
      <c r="J6296" s="771">
        <f t="shared" si="343"/>
        <v>20.79</v>
      </c>
      <c r="K6296" s="887">
        <v>17.55</v>
      </c>
      <c r="L6296" s="772">
        <f t="shared" si="344"/>
        <v>48.680000000000007</v>
      </c>
    </row>
    <row r="6297" spans="2:12" ht="15.75" x14ac:dyDescent="0.25">
      <c r="B6297" s="893" t="s">
        <v>321</v>
      </c>
      <c r="C6297" s="892" t="s">
        <v>539</v>
      </c>
      <c r="D6297" s="891">
        <v>42430</v>
      </c>
      <c r="E6297" s="890">
        <v>1002.79</v>
      </c>
      <c r="F6297" s="889"/>
      <c r="G6297" s="888">
        <v>20</v>
      </c>
      <c r="H6297" s="887">
        <f t="shared" si="342"/>
        <v>5</v>
      </c>
      <c r="I6297" s="887">
        <v>-48.84</v>
      </c>
      <c r="J6297" s="771">
        <f t="shared" si="343"/>
        <v>288.88</v>
      </c>
      <c r="K6297" s="887">
        <v>240.04</v>
      </c>
      <c r="L6297" s="772">
        <f t="shared" si="344"/>
        <v>762.75</v>
      </c>
    </row>
    <row r="6298" spans="2:12" ht="15.75" x14ac:dyDescent="0.25">
      <c r="B6298" s="893" t="s">
        <v>321</v>
      </c>
      <c r="C6298" s="892" t="s">
        <v>539</v>
      </c>
      <c r="D6298" s="891">
        <v>42430</v>
      </c>
      <c r="E6298" s="890">
        <v>1439.88</v>
      </c>
      <c r="F6298" s="889"/>
      <c r="G6298" s="888">
        <v>20</v>
      </c>
      <c r="H6298" s="887">
        <f t="shared" si="342"/>
        <v>5</v>
      </c>
      <c r="I6298" s="887">
        <v>-69.84</v>
      </c>
      <c r="J6298" s="771">
        <f t="shared" si="343"/>
        <v>413.22</v>
      </c>
      <c r="K6298" s="887">
        <v>343.38</v>
      </c>
      <c r="L6298" s="772">
        <f t="shared" si="344"/>
        <v>1096.5</v>
      </c>
    </row>
    <row r="6299" spans="2:12" ht="15.75" x14ac:dyDescent="0.25">
      <c r="B6299" s="893" t="s">
        <v>321</v>
      </c>
      <c r="C6299" s="892" t="s">
        <v>539</v>
      </c>
      <c r="D6299" s="891">
        <v>42430</v>
      </c>
      <c r="E6299" s="890">
        <v>3150.14</v>
      </c>
      <c r="F6299" s="889"/>
      <c r="G6299" s="888">
        <v>20</v>
      </c>
      <c r="H6299" s="887">
        <f t="shared" si="342"/>
        <v>5</v>
      </c>
      <c r="I6299" s="887">
        <v>-153.96</v>
      </c>
      <c r="J6299" s="771">
        <f t="shared" si="343"/>
        <v>900.02</v>
      </c>
      <c r="K6299" s="887">
        <v>746.06</v>
      </c>
      <c r="L6299" s="772">
        <f t="shared" si="344"/>
        <v>2404.08</v>
      </c>
    </row>
    <row r="6300" spans="2:12" ht="15.75" x14ac:dyDescent="0.25">
      <c r="B6300" s="893" t="s">
        <v>321</v>
      </c>
      <c r="C6300" s="892" t="s">
        <v>539</v>
      </c>
      <c r="D6300" s="891">
        <v>42430</v>
      </c>
      <c r="E6300" s="890">
        <v>116.45</v>
      </c>
      <c r="F6300" s="889"/>
      <c r="G6300" s="888">
        <v>20</v>
      </c>
      <c r="H6300" s="887">
        <f t="shared" si="342"/>
        <v>5</v>
      </c>
      <c r="I6300" s="887">
        <v>-5.6400000000000006</v>
      </c>
      <c r="J6300" s="771">
        <f t="shared" si="343"/>
        <v>33.370000000000005</v>
      </c>
      <c r="K6300" s="887">
        <v>27.73</v>
      </c>
      <c r="L6300" s="772">
        <f t="shared" si="344"/>
        <v>88.72</v>
      </c>
    </row>
    <row r="6301" spans="2:12" ht="15.75" x14ac:dyDescent="0.25">
      <c r="B6301" s="893" t="s">
        <v>321</v>
      </c>
      <c r="C6301" s="892" t="s">
        <v>539</v>
      </c>
      <c r="D6301" s="891">
        <v>42430</v>
      </c>
      <c r="E6301" s="890">
        <v>1180.1500000000001</v>
      </c>
      <c r="F6301" s="889"/>
      <c r="G6301" s="888">
        <v>20</v>
      </c>
      <c r="H6301" s="887">
        <f t="shared" si="342"/>
        <v>5</v>
      </c>
      <c r="I6301" s="887">
        <v>-57.240000000000009</v>
      </c>
      <c r="J6301" s="771">
        <f t="shared" si="343"/>
        <v>333.90000000000003</v>
      </c>
      <c r="K6301" s="887">
        <v>276.66000000000003</v>
      </c>
      <c r="L6301" s="772">
        <f t="shared" si="344"/>
        <v>903.49</v>
      </c>
    </row>
    <row r="6302" spans="2:12" ht="15.75" x14ac:dyDescent="0.25">
      <c r="B6302" s="893" t="s">
        <v>321</v>
      </c>
      <c r="C6302" s="892" t="s">
        <v>539</v>
      </c>
      <c r="D6302" s="891">
        <v>42430</v>
      </c>
      <c r="E6302" s="890">
        <v>6143.45</v>
      </c>
      <c r="F6302" s="889"/>
      <c r="G6302" s="888">
        <v>20</v>
      </c>
      <c r="H6302" s="887">
        <f t="shared" si="342"/>
        <v>5</v>
      </c>
      <c r="I6302" s="887">
        <v>-300.36</v>
      </c>
      <c r="J6302" s="771">
        <f t="shared" si="343"/>
        <v>1753.21</v>
      </c>
      <c r="K6302" s="887">
        <v>1452.85</v>
      </c>
      <c r="L6302" s="772">
        <f t="shared" si="344"/>
        <v>4690.6000000000004</v>
      </c>
    </row>
    <row r="6303" spans="2:12" ht="15.75" x14ac:dyDescent="0.25">
      <c r="B6303" s="893" t="s">
        <v>321</v>
      </c>
      <c r="C6303" s="892" t="s">
        <v>539</v>
      </c>
      <c r="D6303" s="891">
        <v>42430</v>
      </c>
      <c r="E6303" s="890">
        <v>3764.46</v>
      </c>
      <c r="F6303" s="889"/>
      <c r="G6303" s="888">
        <v>20</v>
      </c>
      <c r="H6303" s="887">
        <f t="shared" si="342"/>
        <v>5</v>
      </c>
      <c r="I6303" s="887">
        <v>-183.24</v>
      </c>
      <c r="J6303" s="771">
        <f t="shared" si="343"/>
        <v>1070.29</v>
      </c>
      <c r="K6303" s="887">
        <v>887.05</v>
      </c>
      <c r="L6303" s="772">
        <f t="shared" si="344"/>
        <v>2877.41</v>
      </c>
    </row>
    <row r="6304" spans="2:12" ht="15.75" x14ac:dyDescent="0.25">
      <c r="B6304" s="893" t="s">
        <v>321</v>
      </c>
      <c r="C6304" s="892" t="s">
        <v>539</v>
      </c>
      <c r="D6304" s="891">
        <v>42430</v>
      </c>
      <c r="E6304" s="890">
        <v>248.66</v>
      </c>
      <c r="F6304" s="889"/>
      <c r="G6304" s="888">
        <v>20</v>
      </c>
      <c r="H6304" s="887">
        <f t="shared" si="342"/>
        <v>5</v>
      </c>
      <c r="I6304" s="887">
        <v>-12.120000000000001</v>
      </c>
      <c r="J6304" s="771">
        <f t="shared" si="343"/>
        <v>70.41</v>
      </c>
      <c r="K6304" s="887">
        <v>58.29</v>
      </c>
      <c r="L6304" s="772">
        <f t="shared" si="344"/>
        <v>190.37</v>
      </c>
    </row>
    <row r="6305" spans="2:12" ht="15.75" x14ac:dyDescent="0.25">
      <c r="B6305" s="893" t="s">
        <v>321</v>
      </c>
      <c r="C6305" s="892" t="s">
        <v>539</v>
      </c>
      <c r="D6305" s="891">
        <v>42522</v>
      </c>
      <c r="E6305" s="890">
        <v>92.36</v>
      </c>
      <c r="F6305" s="889"/>
      <c r="G6305" s="888">
        <v>20</v>
      </c>
      <c r="H6305" s="887">
        <f t="shared" si="342"/>
        <v>5</v>
      </c>
      <c r="I6305" s="887">
        <v>-4.5600000000000005</v>
      </c>
      <c r="J6305" s="771">
        <f t="shared" si="343"/>
        <v>26.22</v>
      </c>
      <c r="K6305" s="887">
        <v>21.66</v>
      </c>
      <c r="L6305" s="772">
        <f t="shared" si="344"/>
        <v>70.7</v>
      </c>
    </row>
    <row r="6306" spans="2:12" ht="15.75" x14ac:dyDescent="0.25">
      <c r="B6306" s="893" t="s">
        <v>321</v>
      </c>
      <c r="C6306" s="892" t="s">
        <v>539</v>
      </c>
      <c r="D6306" s="891">
        <v>42522</v>
      </c>
      <c r="E6306" s="890">
        <v>92.36</v>
      </c>
      <c r="F6306" s="889"/>
      <c r="G6306" s="888">
        <v>20</v>
      </c>
      <c r="H6306" s="887">
        <f t="shared" si="342"/>
        <v>5</v>
      </c>
      <c r="I6306" s="887">
        <v>-4.4399999999999995</v>
      </c>
      <c r="J6306" s="771">
        <f t="shared" si="343"/>
        <v>25.53</v>
      </c>
      <c r="K6306" s="887">
        <v>21.09</v>
      </c>
      <c r="L6306" s="772">
        <f t="shared" si="344"/>
        <v>71.27</v>
      </c>
    </row>
    <row r="6307" spans="2:12" ht="15.75" x14ac:dyDescent="0.25">
      <c r="B6307" s="893" t="s">
        <v>321</v>
      </c>
      <c r="C6307" s="892" t="s">
        <v>539</v>
      </c>
      <c r="D6307" s="891">
        <v>42522</v>
      </c>
      <c r="E6307" s="890">
        <v>356.74</v>
      </c>
      <c r="F6307" s="889"/>
      <c r="G6307" s="888">
        <v>20</v>
      </c>
      <c r="H6307" s="887">
        <f t="shared" si="342"/>
        <v>5</v>
      </c>
      <c r="I6307" s="887">
        <v>-17.399999999999999</v>
      </c>
      <c r="J6307" s="771">
        <f t="shared" si="343"/>
        <v>97.460000000000008</v>
      </c>
      <c r="K6307" s="887">
        <v>80.06</v>
      </c>
      <c r="L6307" s="772">
        <f t="shared" si="344"/>
        <v>276.68</v>
      </c>
    </row>
    <row r="6308" spans="2:12" ht="15.75" x14ac:dyDescent="0.25">
      <c r="B6308" s="893" t="s">
        <v>321</v>
      </c>
      <c r="C6308" s="892" t="s">
        <v>539</v>
      </c>
      <c r="D6308" s="891">
        <v>42522</v>
      </c>
      <c r="E6308" s="890">
        <v>278.48</v>
      </c>
      <c r="F6308" s="889"/>
      <c r="G6308" s="888">
        <v>20</v>
      </c>
      <c r="H6308" s="887">
        <f t="shared" si="342"/>
        <v>5</v>
      </c>
      <c r="I6308" s="887">
        <v>-13.440000000000001</v>
      </c>
      <c r="J6308" s="771">
        <f t="shared" si="343"/>
        <v>77.69</v>
      </c>
      <c r="K6308" s="887">
        <v>64.25</v>
      </c>
      <c r="L6308" s="772">
        <f t="shared" si="344"/>
        <v>214.23000000000002</v>
      </c>
    </row>
    <row r="6309" spans="2:12" ht="15.75" x14ac:dyDescent="0.25">
      <c r="B6309" s="893" t="s">
        <v>321</v>
      </c>
      <c r="C6309" s="892" t="s">
        <v>539</v>
      </c>
      <c r="D6309" s="891">
        <v>42522</v>
      </c>
      <c r="E6309" s="890">
        <v>230.89</v>
      </c>
      <c r="F6309" s="889"/>
      <c r="G6309" s="888">
        <v>20</v>
      </c>
      <c r="H6309" s="887">
        <f t="shared" si="342"/>
        <v>5</v>
      </c>
      <c r="I6309" s="887">
        <v>-11.280000000000001</v>
      </c>
      <c r="J6309" s="771">
        <f t="shared" si="343"/>
        <v>64.86</v>
      </c>
      <c r="K6309" s="887">
        <v>53.58</v>
      </c>
      <c r="L6309" s="772">
        <f t="shared" si="344"/>
        <v>177.31</v>
      </c>
    </row>
    <row r="6310" spans="2:12" ht="15.75" x14ac:dyDescent="0.25">
      <c r="B6310" s="893" t="s">
        <v>321</v>
      </c>
      <c r="C6310" s="892" t="s">
        <v>539</v>
      </c>
      <c r="D6310" s="891">
        <v>42522</v>
      </c>
      <c r="E6310" s="890">
        <v>17.38</v>
      </c>
      <c r="F6310" s="889"/>
      <c r="G6310" s="888">
        <v>20</v>
      </c>
      <c r="H6310" s="887">
        <f t="shared" si="342"/>
        <v>5</v>
      </c>
      <c r="I6310" s="887">
        <v>-0.84000000000000008</v>
      </c>
      <c r="J6310" s="771">
        <f t="shared" si="343"/>
        <v>4.83</v>
      </c>
      <c r="K6310" s="887">
        <v>3.99</v>
      </c>
      <c r="L6310" s="772">
        <f t="shared" si="344"/>
        <v>13.389999999999999</v>
      </c>
    </row>
    <row r="6311" spans="2:12" ht="15.75" x14ac:dyDescent="0.25">
      <c r="B6311" s="893" t="s">
        <v>321</v>
      </c>
      <c r="C6311" s="892" t="s">
        <v>539</v>
      </c>
      <c r="D6311" s="891">
        <v>42522</v>
      </c>
      <c r="E6311" s="890">
        <v>9121.59</v>
      </c>
      <c r="F6311" s="889"/>
      <c r="G6311" s="888">
        <v>20</v>
      </c>
      <c r="H6311" s="887">
        <f t="shared" si="342"/>
        <v>5</v>
      </c>
      <c r="I6311" s="887">
        <v>-449.52</v>
      </c>
      <c r="J6311" s="771">
        <f t="shared" si="343"/>
        <v>2554.31</v>
      </c>
      <c r="K6311" s="887">
        <v>2104.79</v>
      </c>
      <c r="L6311" s="772">
        <f t="shared" si="344"/>
        <v>7016.8</v>
      </c>
    </row>
    <row r="6312" spans="2:12" ht="15.75" x14ac:dyDescent="0.25">
      <c r="B6312" s="893" t="s">
        <v>321</v>
      </c>
      <c r="C6312" s="892" t="s">
        <v>539</v>
      </c>
      <c r="D6312" s="891">
        <v>42522</v>
      </c>
      <c r="E6312" s="890">
        <v>609.96</v>
      </c>
      <c r="F6312" s="889"/>
      <c r="G6312" s="888">
        <v>20</v>
      </c>
      <c r="H6312" s="887">
        <f t="shared" si="342"/>
        <v>5</v>
      </c>
      <c r="I6312" s="887">
        <v>-29.52</v>
      </c>
      <c r="J6312" s="771">
        <f t="shared" si="343"/>
        <v>170.08</v>
      </c>
      <c r="K6312" s="887">
        <v>140.56</v>
      </c>
      <c r="L6312" s="772">
        <f t="shared" si="344"/>
        <v>469.40000000000003</v>
      </c>
    </row>
    <row r="6313" spans="2:12" ht="15.75" x14ac:dyDescent="0.25">
      <c r="B6313" s="893" t="s">
        <v>321</v>
      </c>
      <c r="C6313" s="892" t="s">
        <v>539</v>
      </c>
      <c r="D6313" s="891">
        <v>42522</v>
      </c>
      <c r="E6313" s="890">
        <v>1001.18</v>
      </c>
      <c r="F6313" s="889"/>
      <c r="G6313" s="888">
        <v>20</v>
      </c>
      <c r="H6313" s="887">
        <f t="shared" si="342"/>
        <v>5</v>
      </c>
      <c r="I6313" s="887">
        <v>-48.599999999999994</v>
      </c>
      <c r="J6313" s="771">
        <f t="shared" si="343"/>
        <v>279.45</v>
      </c>
      <c r="K6313" s="887">
        <v>230.85</v>
      </c>
      <c r="L6313" s="772">
        <f t="shared" si="344"/>
        <v>770.32999999999993</v>
      </c>
    </row>
    <row r="6314" spans="2:12" ht="15.75" x14ac:dyDescent="0.25">
      <c r="B6314" s="893" t="s">
        <v>321</v>
      </c>
      <c r="C6314" s="892" t="s">
        <v>539</v>
      </c>
      <c r="D6314" s="891">
        <v>42522</v>
      </c>
      <c r="E6314" s="890">
        <v>2345.58</v>
      </c>
      <c r="F6314" s="889"/>
      <c r="G6314" s="888">
        <v>20</v>
      </c>
      <c r="H6314" s="887">
        <f t="shared" si="342"/>
        <v>5</v>
      </c>
      <c r="I6314" s="887">
        <v>-114.72</v>
      </c>
      <c r="J6314" s="771">
        <f t="shared" si="343"/>
        <v>659.39</v>
      </c>
      <c r="K6314" s="887">
        <v>544.66999999999996</v>
      </c>
      <c r="L6314" s="772">
        <f t="shared" si="344"/>
        <v>1800.9099999999999</v>
      </c>
    </row>
    <row r="6315" spans="2:12" ht="15.75" x14ac:dyDescent="0.25">
      <c r="B6315" s="893" t="s">
        <v>321</v>
      </c>
      <c r="C6315" s="892" t="s">
        <v>539</v>
      </c>
      <c r="D6315" s="891">
        <v>42522</v>
      </c>
      <c r="E6315" s="890">
        <v>79.7</v>
      </c>
      <c r="F6315" s="889"/>
      <c r="G6315" s="888">
        <v>20</v>
      </c>
      <c r="H6315" s="887">
        <f t="shared" si="342"/>
        <v>5</v>
      </c>
      <c r="I6315" s="887">
        <v>-3.84</v>
      </c>
      <c r="J6315" s="771">
        <f t="shared" si="343"/>
        <v>22.08</v>
      </c>
      <c r="K6315" s="887">
        <v>18.239999999999998</v>
      </c>
      <c r="L6315" s="772">
        <f t="shared" si="344"/>
        <v>61.460000000000008</v>
      </c>
    </row>
    <row r="6316" spans="2:12" ht="15.75" x14ac:dyDescent="0.25">
      <c r="B6316" s="893" t="s">
        <v>321</v>
      </c>
      <c r="C6316" s="892" t="s">
        <v>539</v>
      </c>
      <c r="D6316" s="891">
        <v>42522</v>
      </c>
      <c r="E6316" s="890">
        <v>293.75</v>
      </c>
      <c r="F6316" s="889"/>
      <c r="G6316" s="888">
        <v>20</v>
      </c>
      <c r="H6316" s="887">
        <f t="shared" si="342"/>
        <v>5</v>
      </c>
      <c r="I6316" s="887">
        <v>-14.28</v>
      </c>
      <c r="J6316" s="771">
        <f t="shared" si="343"/>
        <v>81.010000000000005</v>
      </c>
      <c r="K6316" s="887">
        <v>66.73</v>
      </c>
      <c r="L6316" s="772">
        <f t="shared" si="344"/>
        <v>227.01999999999998</v>
      </c>
    </row>
    <row r="6317" spans="2:12" ht="15.75" x14ac:dyDescent="0.25">
      <c r="B6317" s="893" t="s">
        <v>321</v>
      </c>
      <c r="C6317" s="892" t="s">
        <v>539</v>
      </c>
      <c r="D6317" s="891">
        <v>42522</v>
      </c>
      <c r="E6317" s="890">
        <v>189.49</v>
      </c>
      <c r="F6317" s="889"/>
      <c r="G6317" s="888">
        <v>20</v>
      </c>
      <c r="H6317" s="887">
        <f t="shared" si="342"/>
        <v>5</v>
      </c>
      <c r="I6317" s="887">
        <v>-9.120000000000001</v>
      </c>
      <c r="J6317" s="771">
        <f t="shared" si="343"/>
        <v>52.930000000000007</v>
      </c>
      <c r="K6317" s="887">
        <v>43.81</v>
      </c>
      <c r="L6317" s="772">
        <f t="shared" si="344"/>
        <v>145.68</v>
      </c>
    </row>
    <row r="6318" spans="2:12" ht="15.75" x14ac:dyDescent="0.25">
      <c r="B6318" s="893" t="s">
        <v>321</v>
      </c>
      <c r="C6318" s="892" t="s">
        <v>539</v>
      </c>
      <c r="D6318" s="891">
        <v>42522</v>
      </c>
      <c r="E6318" s="890">
        <v>207.04</v>
      </c>
      <c r="F6318" s="889"/>
      <c r="G6318" s="888">
        <v>20</v>
      </c>
      <c r="H6318" s="887">
        <f t="shared" si="342"/>
        <v>5</v>
      </c>
      <c r="I6318" s="887">
        <v>-10.08</v>
      </c>
      <c r="J6318" s="771">
        <f t="shared" si="343"/>
        <v>57.26</v>
      </c>
      <c r="K6318" s="887">
        <v>47.18</v>
      </c>
      <c r="L6318" s="772">
        <f t="shared" si="344"/>
        <v>159.85999999999999</v>
      </c>
    </row>
    <row r="6319" spans="2:12" ht="15.75" x14ac:dyDescent="0.25">
      <c r="B6319" s="893" t="s">
        <v>321</v>
      </c>
      <c r="C6319" s="892" t="s">
        <v>539</v>
      </c>
      <c r="D6319" s="891">
        <v>42614</v>
      </c>
      <c r="E6319" s="890">
        <v>5091.6899999999996</v>
      </c>
      <c r="F6319" s="889"/>
      <c r="G6319" s="888">
        <v>20</v>
      </c>
      <c r="H6319" s="887">
        <f t="shared" si="342"/>
        <v>5</v>
      </c>
      <c r="I6319" s="887">
        <v>-253.44</v>
      </c>
      <c r="J6319" s="771">
        <f t="shared" si="343"/>
        <v>1391</v>
      </c>
      <c r="K6319" s="887">
        <v>1137.56</v>
      </c>
      <c r="L6319" s="772">
        <f t="shared" si="344"/>
        <v>3954.1299999999997</v>
      </c>
    </row>
    <row r="6320" spans="2:12" ht="15.75" x14ac:dyDescent="0.25">
      <c r="B6320" s="893" t="s">
        <v>321</v>
      </c>
      <c r="C6320" s="892" t="s">
        <v>539</v>
      </c>
      <c r="D6320" s="891">
        <v>42614</v>
      </c>
      <c r="E6320" s="890">
        <v>668.99</v>
      </c>
      <c r="F6320" s="889"/>
      <c r="G6320" s="888">
        <v>20</v>
      </c>
      <c r="H6320" s="887">
        <f t="shared" si="342"/>
        <v>5</v>
      </c>
      <c r="I6320" s="887">
        <v>-32.400000000000006</v>
      </c>
      <c r="J6320" s="771">
        <f t="shared" si="343"/>
        <v>175.5</v>
      </c>
      <c r="K6320" s="887">
        <v>143.1</v>
      </c>
      <c r="L6320" s="772">
        <f t="shared" si="344"/>
        <v>525.89</v>
      </c>
    </row>
    <row r="6321" spans="2:12" ht="15.75" x14ac:dyDescent="0.25">
      <c r="B6321" s="893" t="s">
        <v>321</v>
      </c>
      <c r="C6321" s="892" t="s">
        <v>539</v>
      </c>
      <c r="D6321" s="891">
        <v>42614</v>
      </c>
      <c r="E6321" s="890">
        <v>263.95999999999998</v>
      </c>
      <c r="F6321" s="889"/>
      <c r="G6321" s="888">
        <v>20</v>
      </c>
      <c r="H6321" s="887">
        <f t="shared" si="342"/>
        <v>5</v>
      </c>
      <c r="I6321" s="887">
        <v>-12.84</v>
      </c>
      <c r="J6321" s="771">
        <f t="shared" si="343"/>
        <v>69.55</v>
      </c>
      <c r="K6321" s="887">
        <v>56.71</v>
      </c>
      <c r="L6321" s="772">
        <f t="shared" si="344"/>
        <v>207.24999999999997</v>
      </c>
    </row>
    <row r="6322" spans="2:12" ht="15.75" x14ac:dyDescent="0.25">
      <c r="B6322" s="893" t="s">
        <v>321</v>
      </c>
      <c r="C6322" s="892" t="s">
        <v>539</v>
      </c>
      <c r="D6322" s="891">
        <v>42614</v>
      </c>
      <c r="E6322" s="890">
        <v>994.6</v>
      </c>
      <c r="F6322" s="889"/>
      <c r="G6322" s="888">
        <v>20</v>
      </c>
      <c r="H6322" s="887">
        <f t="shared" si="342"/>
        <v>5</v>
      </c>
      <c r="I6322" s="887">
        <v>-49.320000000000007</v>
      </c>
      <c r="J6322" s="771">
        <f t="shared" si="343"/>
        <v>269.72000000000003</v>
      </c>
      <c r="K6322" s="887">
        <v>220.4</v>
      </c>
      <c r="L6322" s="772">
        <f t="shared" si="344"/>
        <v>774.2</v>
      </c>
    </row>
    <row r="6323" spans="2:12" ht="15.75" x14ac:dyDescent="0.25">
      <c r="B6323" s="893" t="s">
        <v>321</v>
      </c>
      <c r="C6323" s="892" t="s">
        <v>539</v>
      </c>
      <c r="D6323" s="891">
        <v>42614</v>
      </c>
      <c r="E6323" s="890">
        <v>5675.35</v>
      </c>
      <c r="F6323" s="889"/>
      <c r="G6323" s="888">
        <v>20</v>
      </c>
      <c r="H6323" s="887">
        <f t="shared" si="342"/>
        <v>5</v>
      </c>
      <c r="I6323" s="887">
        <v>-283.92</v>
      </c>
      <c r="J6323" s="771">
        <f t="shared" si="343"/>
        <v>1530.3000000000002</v>
      </c>
      <c r="K6323" s="887">
        <v>1246.3800000000001</v>
      </c>
      <c r="L6323" s="772">
        <f t="shared" si="344"/>
        <v>4428.97</v>
      </c>
    </row>
    <row r="6324" spans="2:12" ht="15.75" x14ac:dyDescent="0.25">
      <c r="B6324" s="893" t="s">
        <v>321</v>
      </c>
      <c r="C6324" s="892" t="s">
        <v>539</v>
      </c>
      <c r="D6324" s="891">
        <v>42614</v>
      </c>
      <c r="E6324" s="890">
        <v>77.56</v>
      </c>
      <c r="F6324" s="889"/>
      <c r="G6324" s="888">
        <v>20</v>
      </c>
      <c r="H6324" s="887">
        <f t="shared" si="342"/>
        <v>5</v>
      </c>
      <c r="I6324" s="887">
        <v>-3.7199999999999998</v>
      </c>
      <c r="J6324" s="771">
        <f t="shared" si="343"/>
        <v>20.149999999999999</v>
      </c>
      <c r="K6324" s="887">
        <v>16.43</v>
      </c>
      <c r="L6324" s="772">
        <f t="shared" si="344"/>
        <v>61.13</v>
      </c>
    </row>
    <row r="6325" spans="2:12" ht="15.75" x14ac:dyDescent="0.25">
      <c r="B6325" s="893" t="s">
        <v>321</v>
      </c>
      <c r="C6325" s="892" t="s">
        <v>539</v>
      </c>
      <c r="D6325" s="891">
        <v>42614</v>
      </c>
      <c r="E6325" s="890">
        <v>2939.27</v>
      </c>
      <c r="F6325" s="889"/>
      <c r="G6325" s="888">
        <v>20</v>
      </c>
      <c r="H6325" s="887">
        <f t="shared" si="342"/>
        <v>5</v>
      </c>
      <c r="I6325" s="887">
        <v>-142.56</v>
      </c>
      <c r="J6325" s="771">
        <f t="shared" si="343"/>
        <v>771.21</v>
      </c>
      <c r="K6325" s="887">
        <v>628.65</v>
      </c>
      <c r="L6325" s="772">
        <f t="shared" si="344"/>
        <v>2310.62</v>
      </c>
    </row>
    <row r="6326" spans="2:12" ht="15.75" x14ac:dyDescent="0.25">
      <c r="B6326" s="893" t="s">
        <v>321</v>
      </c>
      <c r="C6326" s="892" t="s">
        <v>540</v>
      </c>
      <c r="D6326" s="891">
        <v>42705</v>
      </c>
      <c r="E6326" s="890">
        <v>687.89</v>
      </c>
      <c r="F6326" s="889"/>
      <c r="G6326" s="888">
        <v>20</v>
      </c>
      <c r="H6326" s="887">
        <f t="shared" si="342"/>
        <v>5</v>
      </c>
      <c r="I6326" s="887">
        <v>-34.68</v>
      </c>
      <c r="J6326" s="771">
        <f t="shared" si="343"/>
        <v>181.81</v>
      </c>
      <c r="K6326" s="887">
        <v>147.13</v>
      </c>
      <c r="L6326" s="772">
        <f t="shared" si="344"/>
        <v>540.76</v>
      </c>
    </row>
    <row r="6327" spans="2:12" ht="15.75" x14ac:dyDescent="0.25">
      <c r="B6327" s="893" t="s">
        <v>321</v>
      </c>
      <c r="C6327" s="892" t="s">
        <v>540</v>
      </c>
      <c r="D6327" s="891">
        <v>42705</v>
      </c>
      <c r="E6327" s="890">
        <v>5544.9</v>
      </c>
      <c r="F6327" s="889"/>
      <c r="G6327" s="888">
        <v>20</v>
      </c>
      <c r="H6327" s="887">
        <f t="shared" si="342"/>
        <v>5</v>
      </c>
      <c r="I6327" s="887">
        <v>-269.15999999999997</v>
      </c>
      <c r="J6327" s="771">
        <f t="shared" si="343"/>
        <v>1386.1799999999998</v>
      </c>
      <c r="K6327" s="887">
        <v>1117.02</v>
      </c>
      <c r="L6327" s="772">
        <f t="shared" si="344"/>
        <v>4427.8799999999992</v>
      </c>
    </row>
    <row r="6328" spans="2:12" ht="15.75" x14ac:dyDescent="0.25">
      <c r="B6328" s="893" t="s">
        <v>321</v>
      </c>
      <c r="C6328" s="892" t="s">
        <v>540</v>
      </c>
      <c r="D6328" s="891">
        <v>42705</v>
      </c>
      <c r="E6328" s="890">
        <v>77.56</v>
      </c>
      <c r="F6328" s="889"/>
      <c r="G6328" s="888">
        <v>20</v>
      </c>
      <c r="H6328" s="887">
        <f t="shared" si="342"/>
        <v>5</v>
      </c>
      <c r="I6328" s="887">
        <v>-3.7199999999999998</v>
      </c>
      <c r="J6328" s="771">
        <f t="shared" si="343"/>
        <v>20.149999999999999</v>
      </c>
      <c r="K6328" s="887">
        <v>16.43</v>
      </c>
      <c r="L6328" s="772">
        <f t="shared" si="344"/>
        <v>61.13</v>
      </c>
    </row>
    <row r="6329" spans="2:12" ht="15.75" x14ac:dyDescent="0.25">
      <c r="B6329" s="893" t="s">
        <v>321</v>
      </c>
      <c r="C6329" s="892" t="s">
        <v>540</v>
      </c>
      <c r="D6329" s="891">
        <v>42705</v>
      </c>
      <c r="E6329" s="890">
        <v>186.25</v>
      </c>
      <c r="F6329" s="889"/>
      <c r="G6329" s="888">
        <v>20</v>
      </c>
      <c r="H6329" s="887">
        <f t="shared" si="342"/>
        <v>5</v>
      </c>
      <c r="I6329" s="887">
        <v>-9</v>
      </c>
      <c r="J6329" s="771">
        <f t="shared" si="343"/>
        <v>46.5</v>
      </c>
      <c r="K6329" s="887">
        <v>37.5</v>
      </c>
      <c r="L6329" s="772">
        <f t="shared" si="344"/>
        <v>148.75</v>
      </c>
    </row>
    <row r="6330" spans="2:12" ht="15.75" x14ac:dyDescent="0.25">
      <c r="B6330" s="893" t="s">
        <v>321</v>
      </c>
      <c r="C6330" s="892" t="s">
        <v>540</v>
      </c>
      <c r="D6330" s="891">
        <v>42705</v>
      </c>
      <c r="E6330" s="890">
        <v>4382.38</v>
      </c>
      <c r="F6330" s="889"/>
      <c r="G6330" s="888">
        <v>20</v>
      </c>
      <c r="H6330" s="887">
        <f t="shared" si="342"/>
        <v>5</v>
      </c>
      <c r="I6330" s="887">
        <v>-212.76</v>
      </c>
      <c r="J6330" s="771">
        <f t="shared" si="343"/>
        <v>1095.7</v>
      </c>
      <c r="K6330" s="887">
        <v>882.94</v>
      </c>
      <c r="L6330" s="772">
        <f t="shared" si="344"/>
        <v>3499.44</v>
      </c>
    </row>
    <row r="6331" spans="2:12" ht="15.75" x14ac:dyDescent="0.25">
      <c r="B6331" s="893" t="s">
        <v>321</v>
      </c>
      <c r="C6331" s="892" t="s">
        <v>539</v>
      </c>
      <c r="D6331" s="891">
        <v>42705</v>
      </c>
      <c r="E6331" s="890">
        <v>1183.18</v>
      </c>
      <c r="F6331" s="889"/>
      <c r="G6331" s="888">
        <v>20</v>
      </c>
      <c r="H6331" s="887">
        <f t="shared" si="342"/>
        <v>5</v>
      </c>
      <c r="I6331" s="887">
        <v>-58.2</v>
      </c>
      <c r="J6331" s="771">
        <f t="shared" si="343"/>
        <v>303.73</v>
      </c>
      <c r="K6331" s="887">
        <v>245.53</v>
      </c>
      <c r="L6331" s="772">
        <f t="shared" si="344"/>
        <v>937.65000000000009</v>
      </c>
    </row>
    <row r="6332" spans="2:12" ht="15.75" x14ac:dyDescent="0.25">
      <c r="B6332" s="893" t="s">
        <v>321</v>
      </c>
      <c r="C6332" s="892" t="s">
        <v>540</v>
      </c>
      <c r="D6332" s="891">
        <v>42705</v>
      </c>
      <c r="E6332" s="890">
        <v>175.48</v>
      </c>
      <c r="F6332" s="889"/>
      <c r="G6332" s="888">
        <v>20</v>
      </c>
      <c r="H6332" s="887">
        <f t="shared" si="342"/>
        <v>5</v>
      </c>
      <c r="I6332" s="887">
        <v>-8.52</v>
      </c>
      <c r="J6332" s="771">
        <f t="shared" si="343"/>
        <v>46.150000000000006</v>
      </c>
      <c r="K6332" s="887">
        <v>37.630000000000003</v>
      </c>
      <c r="L6332" s="772">
        <f t="shared" si="344"/>
        <v>137.85</v>
      </c>
    </row>
    <row r="6333" spans="2:12" ht="15.75" x14ac:dyDescent="0.25">
      <c r="B6333" s="893" t="s">
        <v>321</v>
      </c>
      <c r="C6333" s="892" t="s">
        <v>540</v>
      </c>
      <c r="D6333" s="891">
        <v>42705</v>
      </c>
      <c r="E6333" s="890">
        <v>469.93</v>
      </c>
      <c r="F6333" s="889"/>
      <c r="G6333" s="888">
        <v>20</v>
      </c>
      <c r="H6333" s="887">
        <f t="shared" si="342"/>
        <v>5</v>
      </c>
      <c r="I6333" s="887">
        <v>-23.4</v>
      </c>
      <c r="J6333" s="771">
        <f t="shared" si="343"/>
        <v>123.03</v>
      </c>
      <c r="K6333" s="887">
        <v>99.63</v>
      </c>
      <c r="L6333" s="772">
        <f t="shared" si="344"/>
        <v>370.3</v>
      </c>
    </row>
    <row r="6334" spans="2:12" ht="15.75" x14ac:dyDescent="0.25">
      <c r="B6334" s="893" t="s">
        <v>321</v>
      </c>
      <c r="C6334" s="892" t="s">
        <v>540</v>
      </c>
      <c r="D6334" s="891">
        <v>42705</v>
      </c>
      <c r="E6334" s="890">
        <v>375.86</v>
      </c>
      <c r="F6334" s="889"/>
      <c r="G6334" s="888">
        <v>20</v>
      </c>
      <c r="H6334" s="887">
        <f t="shared" si="342"/>
        <v>5</v>
      </c>
      <c r="I6334" s="887">
        <v>-18.600000000000001</v>
      </c>
      <c r="J6334" s="771">
        <f t="shared" si="343"/>
        <v>99.16</v>
      </c>
      <c r="K6334" s="887">
        <v>80.56</v>
      </c>
      <c r="L6334" s="772">
        <f t="shared" si="344"/>
        <v>295.3</v>
      </c>
    </row>
    <row r="6335" spans="2:12" ht="15.75" x14ac:dyDescent="0.25">
      <c r="B6335" s="893" t="s">
        <v>321</v>
      </c>
      <c r="C6335" s="892" t="s">
        <v>540</v>
      </c>
      <c r="D6335" s="891">
        <v>42705</v>
      </c>
      <c r="E6335" s="890">
        <v>130.5</v>
      </c>
      <c r="F6335" s="889"/>
      <c r="G6335" s="888">
        <v>20</v>
      </c>
      <c r="H6335" s="887">
        <f t="shared" si="342"/>
        <v>5</v>
      </c>
      <c r="I6335" s="887">
        <v>-6.36</v>
      </c>
      <c r="J6335" s="771">
        <f t="shared" si="343"/>
        <v>33.67</v>
      </c>
      <c r="K6335" s="887">
        <v>27.31</v>
      </c>
      <c r="L6335" s="772">
        <f t="shared" si="344"/>
        <v>103.19</v>
      </c>
    </row>
    <row r="6336" spans="2:12" ht="15.75" x14ac:dyDescent="0.25">
      <c r="B6336" s="893" t="s">
        <v>321</v>
      </c>
      <c r="C6336" s="892" t="s">
        <v>540</v>
      </c>
      <c r="D6336" s="891">
        <v>42705</v>
      </c>
      <c r="E6336" s="890">
        <v>77.58</v>
      </c>
      <c r="F6336" s="889"/>
      <c r="G6336" s="888">
        <v>20</v>
      </c>
      <c r="H6336" s="887">
        <f t="shared" si="342"/>
        <v>5</v>
      </c>
      <c r="I6336" s="887">
        <v>-3.7199999999999998</v>
      </c>
      <c r="J6336" s="771">
        <f t="shared" si="343"/>
        <v>20.459999999999997</v>
      </c>
      <c r="K6336" s="887">
        <v>16.739999999999998</v>
      </c>
      <c r="L6336" s="772">
        <f t="shared" si="344"/>
        <v>60.84</v>
      </c>
    </row>
    <row r="6337" spans="2:12" ht="15.75" x14ac:dyDescent="0.25">
      <c r="B6337" s="893" t="s">
        <v>321</v>
      </c>
      <c r="C6337" s="892" t="s">
        <v>539</v>
      </c>
      <c r="D6337" s="891">
        <v>42795</v>
      </c>
      <c r="E6337" s="890">
        <v>109.65</v>
      </c>
      <c r="F6337" s="889"/>
      <c r="G6337" s="888">
        <v>20</v>
      </c>
      <c r="H6337" s="887">
        <f t="shared" si="342"/>
        <v>4</v>
      </c>
      <c r="I6337" s="887">
        <v>-5.28</v>
      </c>
      <c r="J6337" s="771">
        <f t="shared" si="343"/>
        <v>27.720000000000002</v>
      </c>
      <c r="K6337" s="887">
        <v>22.44</v>
      </c>
      <c r="L6337" s="772">
        <f t="shared" si="344"/>
        <v>87.210000000000008</v>
      </c>
    </row>
    <row r="6338" spans="2:12" ht="15.75" x14ac:dyDescent="0.25">
      <c r="B6338" s="893" t="s">
        <v>321</v>
      </c>
      <c r="C6338" s="892" t="s">
        <v>539</v>
      </c>
      <c r="D6338" s="891">
        <v>42795</v>
      </c>
      <c r="E6338" s="890">
        <v>218.18</v>
      </c>
      <c r="F6338" s="889"/>
      <c r="G6338" s="888">
        <v>20</v>
      </c>
      <c r="H6338" s="887">
        <f t="shared" si="342"/>
        <v>4</v>
      </c>
      <c r="I6338" s="887">
        <v>-10.56</v>
      </c>
      <c r="J6338" s="771">
        <f t="shared" si="343"/>
        <v>51.04</v>
      </c>
      <c r="K6338" s="887">
        <v>40.479999999999997</v>
      </c>
      <c r="L6338" s="772">
        <f t="shared" si="344"/>
        <v>177.70000000000002</v>
      </c>
    </row>
    <row r="6339" spans="2:12" ht="15.75" x14ac:dyDescent="0.25">
      <c r="B6339" s="893" t="s">
        <v>321</v>
      </c>
      <c r="C6339" s="892" t="s">
        <v>539</v>
      </c>
      <c r="D6339" s="891">
        <v>42795</v>
      </c>
      <c r="E6339" s="890">
        <v>238.26</v>
      </c>
      <c r="F6339" s="889"/>
      <c r="G6339" s="888">
        <v>20</v>
      </c>
      <c r="H6339" s="887">
        <f t="shared" si="342"/>
        <v>4</v>
      </c>
      <c r="I6339" s="887">
        <v>-11.52</v>
      </c>
      <c r="J6339" s="771">
        <f t="shared" si="343"/>
        <v>56.64</v>
      </c>
      <c r="K6339" s="887">
        <v>45.12</v>
      </c>
      <c r="L6339" s="772">
        <f t="shared" si="344"/>
        <v>193.14</v>
      </c>
    </row>
    <row r="6340" spans="2:12" ht="15.75" x14ac:dyDescent="0.25">
      <c r="B6340" s="893" t="s">
        <v>321</v>
      </c>
      <c r="C6340" s="892" t="s">
        <v>539</v>
      </c>
      <c r="D6340" s="891">
        <v>42795</v>
      </c>
      <c r="E6340" s="890">
        <v>267.89</v>
      </c>
      <c r="F6340" s="889"/>
      <c r="G6340" s="888">
        <v>20</v>
      </c>
      <c r="H6340" s="887">
        <f t="shared" si="342"/>
        <v>4</v>
      </c>
      <c r="I6340" s="887">
        <v>-12.96</v>
      </c>
      <c r="J6340" s="771">
        <f t="shared" si="343"/>
        <v>63.72</v>
      </c>
      <c r="K6340" s="887">
        <v>50.76</v>
      </c>
      <c r="L6340" s="772">
        <f t="shared" si="344"/>
        <v>217.13</v>
      </c>
    </row>
    <row r="6341" spans="2:12" ht="15.75" x14ac:dyDescent="0.25">
      <c r="B6341" s="893" t="s">
        <v>321</v>
      </c>
      <c r="C6341" s="892" t="s">
        <v>539</v>
      </c>
      <c r="D6341" s="891">
        <v>42795</v>
      </c>
      <c r="E6341" s="890">
        <v>2466.7399999999998</v>
      </c>
      <c r="F6341" s="889"/>
      <c r="G6341" s="888">
        <v>20</v>
      </c>
      <c r="H6341" s="887">
        <f t="shared" si="342"/>
        <v>4</v>
      </c>
      <c r="I6341" s="887">
        <v>-119.64000000000001</v>
      </c>
      <c r="J6341" s="771">
        <f t="shared" si="343"/>
        <v>578.26</v>
      </c>
      <c r="K6341" s="887">
        <v>458.62</v>
      </c>
      <c r="L6341" s="772">
        <f t="shared" si="344"/>
        <v>2008.12</v>
      </c>
    </row>
    <row r="6342" spans="2:12" ht="15.75" x14ac:dyDescent="0.25">
      <c r="B6342" s="893" t="s">
        <v>321</v>
      </c>
      <c r="C6342" s="892" t="s">
        <v>539</v>
      </c>
      <c r="D6342" s="891">
        <v>42795</v>
      </c>
      <c r="E6342" s="890">
        <v>44.61</v>
      </c>
      <c r="F6342" s="889"/>
      <c r="G6342" s="888">
        <v>20</v>
      </c>
      <c r="H6342" s="887">
        <f t="shared" si="342"/>
        <v>4</v>
      </c>
      <c r="I6342" s="887">
        <v>-2.16</v>
      </c>
      <c r="J6342" s="771">
        <f t="shared" si="343"/>
        <v>11.34</v>
      </c>
      <c r="K6342" s="887">
        <v>9.18</v>
      </c>
      <c r="L6342" s="772">
        <f t="shared" si="344"/>
        <v>35.43</v>
      </c>
    </row>
    <row r="6343" spans="2:12" ht="15.75" x14ac:dyDescent="0.25">
      <c r="B6343" s="893" t="s">
        <v>321</v>
      </c>
      <c r="C6343" s="892" t="s">
        <v>539</v>
      </c>
      <c r="D6343" s="891">
        <v>42795</v>
      </c>
      <c r="E6343" s="890">
        <v>803.69</v>
      </c>
      <c r="F6343" s="889"/>
      <c r="G6343" s="888">
        <v>20</v>
      </c>
      <c r="H6343" s="887">
        <f t="shared" si="342"/>
        <v>4</v>
      </c>
      <c r="I6343" s="887">
        <v>-39</v>
      </c>
      <c r="J6343" s="771">
        <f t="shared" si="343"/>
        <v>195</v>
      </c>
      <c r="K6343" s="887">
        <v>156</v>
      </c>
      <c r="L6343" s="772">
        <f t="shared" si="344"/>
        <v>647.69000000000005</v>
      </c>
    </row>
    <row r="6344" spans="2:12" ht="15.75" x14ac:dyDescent="0.25">
      <c r="B6344" s="893" t="s">
        <v>321</v>
      </c>
      <c r="C6344" s="892" t="s">
        <v>539</v>
      </c>
      <c r="D6344" s="891">
        <v>42795</v>
      </c>
      <c r="E6344" s="890">
        <v>92.78</v>
      </c>
      <c r="F6344" s="889"/>
      <c r="G6344" s="888">
        <v>20</v>
      </c>
      <c r="H6344" s="887">
        <f t="shared" ref="H6344:H6407" si="345">IF(E6344&lt;&gt;"",IF((TestEOY-D6344)/365&gt;G6344,G6344,ROUNDUP(((TestEOY-D6344)/365),0)),"")</f>
        <v>4</v>
      </c>
      <c r="I6344" s="887">
        <v>-4.5600000000000005</v>
      </c>
      <c r="J6344" s="771">
        <f t="shared" ref="J6344:J6407" si="346">K6344-I6344</f>
        <v>22.189999999999998</v>
      </c>
      <c r="K6344" s="887">
        <v>17.63</v>
      </c>
      <c r="L6344" s="772">
        <f t="shared" ref="L6344:L6407" si="347">IFERROR(IF(K6344&gt;E6344,0,(+E6344-K6344))-F6344,"")</f>
        <v>75.150000000000006</v>
      </c>
    </row>
    <row r="6345" spans="2:12" ht="15.75" x14ac:dyDescent="0.25">
      <c r="B6345" s="893" t="s">
        <v>321</v>
      </c>
      <c r="C6345" s="892" t="s">
        <v>539</v>
      </c>
      <c r="D6345" s="891">
        <v>42795</v>
      </c>
      <c r="E6345" s="890">
        <v>478.86</v>
      </c>
      <c r="F6345" s="889"/>
      <c r="G6345" s="888">
        <v>20</v>
      </c>
      <c r="H6345" s="887">
        <f t="shared" si="345"/>
        <v>4</v>
      </c>
      <c r="I6345" s="887">
        <v>-23.28</v>
      </c>
      <c r="J6345" s="771">
        <f t="shared" si="346"/>
        <v>114.45</v>
      </c>
      <c r="K6345" s="887">
        <v>91.17</v>
      </c>
      <c r="L6345" s="772">
        <f t="shared" si="347"/>
        <v>387.69</v>
      </c>
    </row>
    <row r="6346" spans="2:12" ht="15.75" x14ac:dyDescent="0.25">
      <c r="B6346" s="893" t="s">
        <v>321</v>
      </c>
      <c r="C6346" s="892" t="s">
        <v>539</v>
      </c>
      <c r="D6346" s="891">
        <v>42795</v>
      </c>
      <c r="E6346" s="890">
        <v>18.93</v>
      </c>
      <c r="F6346" s="889"/>
      <c r="G6346" s="888">
        <v>20</v>
      </c>
      <c r="H6346" s="887">
        <f t="shared" si="345"/>
        <v>4</v>
      </c>
      <c r="I6346" s="887">
        <v>-0.96</v>
      </c>
      <c r="J6346" s="771">
        <f t="shared" si="346"/>
        <v>4.72</v>
      </c>
      <c r="K6346" s="887">
        <v>3.76</v>
      </c>
      <c r="L6346" s="772">
        <f t="shared" si="347"/>
        <v>15.17</v>
      </c>
    </row>
    <row r="6347" spans="2:12" ht="15.75" x14ac:dyDescent="0.25">
      <c r="B6347" s="893" t="s">
        <v>321</v>
      </c>
      <c r="C6347" s="892" t="s">
        <v>539</v>
      </c>
      <c r="D6347" s="891">
        <v>42795</v>
      </c>
      <c r="E6347" s="890">
        <v>126.42</v>
      </c>
      <c r="F6347" s="889"/>
      <c r="G6347" s="888">
        <v>20</v>
      </c>
      <c r="H6347" s="887">
        <f t="shared" si="345"/>
        <v>4</v>
      </c>
      <c r="I6347" s="887">
        <v>-6.12</v>
      </c>
      <c r="J6347" s="771">
        <f t="shared" si="346"/>
        <v>30.16</v>
      </c>
      <c r="K6347" s="887">
        <v>24.04</v>
      </c>
      <c r="L6347" s="772">
        <f t="shared" si="347"/>
        <v>102.38</v>
      </c>
    </row>
    <row r="6348" spans="2:12" ht="15.75" x14ac:dyDescent="0.25">
      <c r="B6348" s="893" t="s">
        <v>321</v>
      </c>
      <c r="C6348" s="892" t="s">
        <v>539</v>
      </c>
      <c r="D6348" s="891">
        <v>42795</v>
      </c>
      <c r="E6348" s="890">
        <v>17.010000000000002</v>
      </c>
      <c r="F6348" s="889"/>
      <c r="G6348" s="888">
        <v>20</v>
      </c>
      <c r="H6348" s="887">
        <f t="shared" si="345"/>
        <v>4</v>
      </c>
      <c r="I6348" s="887">
        <v>-0.84000000000000008</v>
      </c>
      <c r="J6348" s="771">
        <f t="shared" si="346"/>
        <v>4.13</v>
      </c>
      <c r="K6348" s="887">
        <v>3.29</v>
      </c>
      <c r="L6348" s="772">
        <f t="shared" si="347"/>
        <v>13.720000000000002</v>
      </c>
    </row>
    <row r="6349" spans="2:12" ht="15.75" x14ac:dyDescent="0.25">
      <c r="B6349" s="893" t="s">
        <v>321</v>
      </c>
      <c r="C6349" s="892" t="s">
        <v>539</v>
      </c>
      <c r="D6349" s="891">
        <v>42887</v>
      </c>
      <c r="E6349" s="890">
        <v>209.59</v>
      </c>
      <c r="F6349" s="889"/>
      <c r="G6349" s="888">
        <v>20</v>
      </c>
      <c r="H6349" s="887">
        <f t="shared" si="345"/>
        <v>4</v>
      </c>
      <c r="I6349" s="887">
        <v>-10.199999999999999</v>
      </c>
      <c r="J6349" s="771">
        <f t="shared" si="346"/>
        <v>47.679999999999993</v>
      </c>
      <c r="K6349" s="887">
        <v>37.479999999999997</v>
      </c>
      <c r="L6349" s="772">
        <f t="shared" si="347"/>
        <v>172.11</v>
      </c>
    </row>
    <row r="6350" spans="2:12" ht="15.75" x14ac:dyDescent="0.25">
      <c r="B6350" s="893" t="s">
        <v>321</v>
      </c>
      <c r="C6350" s="892" t="s">
        <v>539</v>
      </c>
      <c r="D6350" s="891">
        <v>42887</v>
      </c>
      <c r="E6350" s="890">
        <v>549.94000000000005</v>
      </c>
      <c r="F6350" s="889"/>
      <c r="G6350" s="888">
        <v>20</v>
      </c>
      <c r="H6350" s="887">
        <f t="shared" si="345"/>
        <v>4</v>
      </c>
      <c r="I6350" s="887">
        <v>-26.880000000000003</v>
      </c>
      <c r="J6350" s="771">
        <f t="shared" si="346"/>
        <v>123.36000000000001</v>
      </c>
      <c r="K6350" s="887">
        <v>96.48</v>
      </c>
      <c r="L6350" s="772">
        <f t="shared" si="347"/>
        <v>453.46000000000004</v>
      </c>
    </row>
    <row r="6351" spans="2:12" ht="15.75" x14ac:dyDescent="0.25">
      <c r="B6351" s="893" t="s">
        <v>321</v>
      </c>
      <c r="C6351" s="892" t="s">
        <v>539</v>
      </c>
      <c r="D6351" s="891">
        <v>42887</v>
      </c>
      <c r="E6351" s="890">
        <v>1616.17</v>
      </c>
      <c r="F6351" s="889"/>
      <c r="G6351" s="888">
        <v>20</v>
      </c>
      <c r="H6351" s="887">
        <f t="shared" si="345"/>
        <v>4</v>
      </c>
      <c r="I6351" s="887">
        <v>-78.599999999999994</v>
      </c>
      <c r="J6351" s="771">
        <f t="shared" si="346"/>
        <v>362.12</v>
      </c>
      <c r="K6351" s="887">
        <v>283.52</v>
      </c>
      <c r="L6351" s="772">
        <f t="shared" si="347"/>
        <v>1332.65</v>
      </c>
    </row>
    <row r="6352" spans="2:12" ht="15.75" x14ac:dyDescent="0.25">
      <c r="B6352" s="893" t="s">
        <v>321</v>
      </c>
      <c r="C6352" s="892" t="s">
        <v>539</v>
      </c>
      <c r="D6352" s="891">
        <v>42887</v>
      </c>
      <c r="E6352" s="890">
        <v>868.46</v>
      </c>
      <c r="F6352" s="889"/>
      <c r="G6352" s="888">
        <v>20</v>
      </c>
      <c r="H6352" s="887">
        <f t="shared" si="345"/>
        <v>4</v>
      </c>
      <c r="I6352" s="887">
        <v>-42.120000000000005</v>
      </c>
      <c r="J6352" s="771">
        <f t="shared" si="346"/>
        <v>193.05</v>
      </c>
      <c r="K6352" s="887">
        <v>150.93</v>
      </c>
      <c r="L6352" s="772">
        <f t="shared" si="347"/>
        <v>717.53</v>
      </c>
    </row>
    <row r="6353" spans="2:12" ht="15.75" x14ac:dyDescent="0.25">
      <c r="B6353" s="893" t="s">
        <v>321</v>
      </c>
      <c r="C6353" s="892" t="s">
        <v>539</v>
      </c>
      <c r="D6353" s="891">
        <v>42887</v>
      </c>
      <c r="E6353" s="890">
        <v>1684.89</v>
      </c>
      <c r="F6353" s="889"/>
      <c r="G6353" s="888">
        <v>20</v>
      </c>
      <c r="H6353" s="887">
        <f t="shared" si="345"/>
        <v>4</v>
      </c>
      <c r="I6353" s="887">
        <v>-81.960000000000008</v>
      </c>
      <c r="J6353" s="771">
        <f t="shared" si="346"/>
        <v>377.86</v>
      </c>
      <c r="K6353" s="887">
        <v>295.89999999999998</v>
      </c>
      <c r="L6353" s="772">
        <f t="shared" si="347"/>
        <v>1388.9900000000002</v>
      </c>
    </row>
    <row r="6354" spans="2:12" ht="15.75" x14ac:dyDescent="0.25">
      <c r="B6354" s="893" t="s">
        <v>321</v>
      </c>
      <c r="C6354" s="892" t="s">
        <v>539</v>
      </c>
      <c r="D6354" s="891">
        <v>42887</v>
      </c>
      <c r="E6354" s="890">
        <v>2464.5300000000002</v>
      </c>
      <c r="F6354" s="889"/>
      <c r="G6354" s="888">
        <v>20</v>
      </c>
      <c r="H6354" s="887">
        <f t="shared" si="345"/>
        <v>4</v>
      </c>
      <c r="I6354" s="887">
        <v>-121.56</v>
      </c>
      <c r="J6354" s="771">
        <f t="shared" si="346"/>
        <v>557.97</v>
      </c>
      <c r="K6354" s="887">
        <v>436.41</v>
      </c>
      <c r="L6354" s="772">
        <f t="shared" si="347"/>
        <v>2028.1200000000001</v>
      </c>
    </row>
    <row r="6355" spans="2:12" ht="15.75" x14ac:dyDescent="0.25">
      <c r="B6355" s="893" t="s">
        <v>321</v>
      </c>
      <c r="C6355" s="892" t="s">
        <v>539</v>
      </c>
      <c r="D6355" s="891">
        <v>42887</v>
      </c>
      <c r="E6355" s="890">
        <v>5967.92</v>
      </c>
      <c r="F6355" s="889"/>
      <c r="G6355" s="888">
        <v>20</v>
      </c>
      <c r="H6355" s="887">
        <f t="shared" si="345"/>
        <v>4</v>
      </c>
      <c r="I6355" s="887">
        <v>-293.88</v>
      </c>
      <c r="J6355" s="771">
        <f t="shared" si="346"/>
        <v>1381.3899999999999</v>
      </c>
      <c r="K6355" s="887">
        <v>1087.51</v>
      </c>
      <c r="L6355" s="772">
        <f t="shared" si="347"/>
        <v>4880.41</v>
      </c>
    </row>
    <row r="6356" spans="2:12" ht="15.75" x14ac:dyDescent="0.25">
      <c r="B6356" s="893" t="s">
        <v>321</v>
      </c>
      <c r="C6356" s="892" t="s">
        <v>539</v>
      </c>
      <c r="D6356" s="891">
        <v>42887</v>
      </c>
      <c r="E6356" s="890">
        <v>35.78</v>
      </c>
      <c r="F6356" s="889"/>
      <c r="G6356" s="888">
        <v>20</v>
      </c>
      <c r="H6356" s="887">
        <f t="shared" si="345"/>
        <v>4</v>
      </c>
      <c r="I6356" s="887">
        <v>-1.7999999999999998</v>
      </c>
      <c r="J6356" s="771">
        <f t="shared" si="346"/>
        <v>8.5300000000000011</v>
      </c>
      <c r="K6356" s="887">
        <v>6.73</v>
      </c>
      <c r="L6356" s="772">
        <f t="shared" si="347"/>
        <v>29.05</v>
      </c>
    </row>
    <row r="6357" spans="2:12" ht="15.75" x14ac:dyDescent="0.25">
      <c r="B6357" s="893" t="s">
        <v>321</v>
      </c>
      <c r="C6357" s="892" t="s">
        <v>539</v>
      </c>
      <c r="D6357" s="891">
        <v>42887</v>
      </c>
      <c r="E6357" s="890">
        <v>568.96</v>
      </c>
      <c r="F6357" s="889"/>
      <c r="G6357" s="888">
        <v>20</v>
      </c>
      <c r="H6357" s="887">
        <f t="shared" si="345"/>
        <v>4</v>
      </c>
      <c r="I6357" s="887">
        <v>-27.6</v>
      </c>
      <c r="J6357" s="771">
        <f t="shared" si="346"/>
        <v>128.80000000000001</v>
      </c>
      <c r="K6357" s="887">
        <v>101.2</v>
      </c>
      <c r="L6357" s="772">
        <f t="shared" si="347"/>
        <v>467.76000000000005</v>
      </c>
    </row>
    <row r="6358" spans="2:12" ht="15.75" x14ac:dyDescent="0.25">
      <c r="B6358" s="893" t="s">
        <v>321</v>
      </c>
      <c r="C6358" s="892" t="s">
        <v>539</v>
      </c>
      <c r="D6358" s="891">
        <v>42887</v>
      </c>
      <c r="E6358" s="890">
        <v>243.33</v>
      </c>
      <c r="F6358" s="889"/>
      <c r="G6358" s="888">
        <v>20</v>
      </c>
      <c r="H6358" s="887">
        <f t="shared" si="345"/>
        <v>4</v>
      </c>
      <c r="I6358" s="887">
        <v>-12</v>
      </c>
      <c r="J6358" s="771">
        <f t="shared" si="346"/>
        <v>56.22</v>
      </c>
      <c r="K6358" s="887">
        <v>44.22</v>
      </c>
      <c r="L6358" s="772">
        <f t="shared" si="347"/>
        <v>199.11</v>
      </c>
    </row>
    <row r="6359" spans="2:12" ht="15.75" x14ac:dyDescent="0.25">
      <c r="B6359" s="893" t="s">
        <v>321</v>
      </c>
      <c r="C6359" s="892" t="s">
        <v>539</v>
      </c>
      <c r="D6359" s="891">
        <v>42887</v>
      </c>
      <c r="E6359" s="890">
        <v>949.27</v>
      </c>
      <c r="F6359" s="889"/>
      <c r="G6359" s="888">
        <v>20</v>
      </c>
      <c r="H6359" s="887">
        <f t="shared" si="345"/>
        <v>4</v>
      </c>
      <c r="I6359" s="887">
        <v>-46.8</v>
      </c>
      <c r="J6359" s="771">
        <f t="shared" si="346"/>
        <v>219.25</v>
      </c>
      <c r="K6359" s="887">
        <v>172.45</v>
      </c>
      <c r="L6359" s="772">
        <f t="shared" si="347"/>
        <v>776.81999999999994</v>
      </c>
    </row>
    <row r="6360" spans="2:12" ht="15.75" x14ac:dyDescent="0.25">
      <c r="B6360" s="893" t="s">
        <v>321</v>
      </c>
      <c r="C6360" s="892" t="s">
        <v>539</v>
      </c>
      <c r="D6360" s="891">
        <v>42979</v>
      </c>
      <c r="E6360" s="890">
        <v>203.52</v>
      </c>
      <c r="F6360" s="889"/>
      <c r="G6360" s="888">
        <v>20</v>
      </c>
      <c r="H6360" s="887">
        <f t="shared" si="345"/>
        <v>4</v>
      </c>
      <c r="I6360" s="887">
        <v>-9.84</v>
      </c>
      <c r="J6360" s="771">
        <f t="shared" si="346"/>
        <v>43.459999999999994</v>
      </c>
      <c r="K6360" s="887">
        <v>33.619999999999997</v>
      </c>
      <c r="L6360" s="772">
        <f t="shared" si="347"/>
        <v>169.9</v>
      </c>
    </row>
    <row r="6361" spans="2:12" ht="15.75" x14ac:dyDescent="0.25">
      <c r="B6361" s="893" t="s">
        <v>321</v>
      </c>
      <c r="C6361" s="892" t="s">
        <v>539</v>
      </c>
      <c r="D6361" s="891">
        <v>42979</v>
      </c>
      <c r="E6361" s="890">
        <v>500.79</v>
      </c>
      <c r="F6361" s="889"/>
      <c r="G6361" s="888">
        <v>20</v>
      </c>
      <c r="H6361" s="887">
        <f t="shared" si="345"/>
        <v>4</v>
      </c>
      <c r="I6361" s="887">
        <v>-24.599999999999998</v>
      </c>
      <c r="J6361" s="771">
        <f t="shared" si="346"/>
        <v>108.24</v>
      </c>
      <c r="K6361" s="887">
        <v>83.64</v>
      </c>
      <c r="L6361" s="772">
        <f t="shared" si="347"/>
        <v>417.15000000000003</v>
      </c>
    </row>
    <row r="6362" spans="2:12" ht="15.75" x14ac:dyDescent="0.25">
      <c r="B6362" s="893" t="s">
        <v>321</v>
      </c>
      <c r="C6362" s="892" t="s">
        <v>539</v>
      </c>
      <c r="D6362" s="891">
        <v>42979</v>
      </c>
      <c r="E6362" s="890">
        <v>3662.03</v>
      </c>
      <c r="F6362" s="889"/>
      <c r="G6362" s="888">
        <v>20</v>
      </c>
      <c r="H6362" s="887">
        <f t="shared" si="345"/>
        <v>4</v>
      </c>
      <c r="I6362" s="887">
        <v>-177.72</v>
      </c>
      <c r="J6362" s="771">
        <f t="shared" si="346"/>
        <v>797.86</v>
      </c>
      <c r="K6362" s="887">
        <v>620.14</v>
      </c>
      <c r="L6362" s="772">
        <f t="shared" si="347"/>
        <v>3041.8900000000003</v>
      </c>
    </row>
    <row r="6363" spans="2:12" ht="15.75" x14ac:dyDescent="0.25">
      <c r="B6363" s="893" t="s">
        <v>321</v>
      </c>
      <c r="C6363" s="892" t="s">
        <v>539</v>
      </c>
      <c r="D6363" s="891">
        <v>42979</v>
      </c>
      <c r="E6363" s="890">
        <v>19.940000000000001</v>
      </c>
      <c r="F6363" s="889"/>
      <c r="G6363" s="888">
        <v>20</v>
      </c>
      <c r="H6363" s="887">
        <f t="shared" si="345"/>
        <v>4</v>
      </c>
      <c r="I6363" s="887">
        <v>-0.96</v>
      </c>
      <c r="J6363" s="771">
        <f t="shared" si="346"/>
        <v>4.5600000000000005</v>
      </c>
      <c r="K6363" s="887">
        <v>3.6</v>
      </c>
      <c r="L6363" s="772">
        <f t="shared" si="347"/>
        <v>16.34</v>
      </c>
    </row>
    <row r="6364" spans="2:12" ht="15.75" x14ac:dyDescent="0.25">
      <c r="B6364" s="893" t="s">
        <v>321</v>
      </c>
      <c r="C6364" s="892" t="s">
        <v>539</v>
      </c>
      <c r="D6364" s="891">
        <v>42979</v>
      </c>
      <c r="E6364" s="890">
        <v>814.65</v>
      </c>
      <c r="F6364" s="889"/>
      <c r="G6364" s="888">
        <v>20</v>
      </c>
      <c r="H6364" s="887">
        <f t="shared" si="345"/>
        <v>4</v>
      </c>
      <c r="I6364" s="887">
        <v>-39.480000000000004</v>
      </c>
      <c r="J6364" s="771">
        <f t="shared" si="346"/>
        <v>177.66000000000003</v>
      </c>
      <c r="K6364" s="887">
        <v>138.18</v>
      </c>
      <c r="L6364" s="772">
        <f t="shared" si="347"/>
        <v>676.47</v>
      </c>
    </row>
    <row r="6365" spans="2:12" ht="15.75" x14ac:dyDescent="0.25">
      <c r="B6365" s="893" t="s">
        <v>321</v>
      </c>
      <c r="C6365" s="892" t="s">
        <v>539</v>
      </c>
      <c r="D6365" s="891">
        <v>42979</v>
      </c>
      <c r="E6365" s="890">
        <v>225.06</v>
      </c>
      <c r="F6365" s="889"/>
      <c r="G6365" s="888">
        <v>20</v>
      </c>
      <c r="H6365" s="887">
        <f t="shared" si="345"/>
        <v>4</v>
      </c>
      <c r="I6365" s="887">
        <v>-11.040000000000001</v>
      </c>
      <c r="J6365" s="771">
        <f t="shared" si="346"/>
        <v>48.699999999999996</v>
      </c>
      <c r="K6365" s="887">
        <v>37.659999999999997</v>
      </c>
      <c r="L6365" s="772">
        <f t="shared" si="347"/>
        <v>187.4</v>
      </c>
    </row>
    <row r="6366" spans="2:12" ht="15.75" x14ac:dyDescent="0.25">
      <c r="B6366" s="893" t="s">
        <v>321</v>
      </c>
      <c r="C6366" s="892" t="s">
        <v>539</v>
      </c>
      <c r="D6366" s="891">
        <v>42979</v>
      </c>
      <c r="E6366" s="890">
        <v>305.66000000000003</v>
      </c>
      <c r="F6366" s="889"/>
      <c r="G6366" s="888">
        <v>20</v>
      </c>
      <c r="H6366" s="887">
        <f t="shared" si="345"/>
        <v>4</v>
      </c>
      <c r="I6366" s="887">
        <v>-14.879999999999999</v>
      </c>
      <c r="J6366" s="771">
        <f t="shared" si="346"/>
        <v>65.61</v>
      </c>
      <c r="K6366" s="887">
        <v>50.73</v>
      </c>
      <c r="L6366" s="772">
        <f t="shared" si="347"/>
        <v>254.93000000000004</v>
      </c>
    </row>
    <row r="6367" spans="2:12" ht="15.75" x14ac:dyDescent="0.25">
      <c r="B6367" s="893" t="s">
        <v>321</v>
      </c>
      <c r="C6367" s="892" t="s">
        <v>539</v>
      </c>
      <c r="D6367" s="891">
        <v>42979</v>
      </c>
      <c r="E6367" s="890">
        <v>668.51</v>
      </c>
      <c r="F6367" s="889"/>
      <c r="G6367" s="888">
        <v>20</v>
      </c>
      <c r="H6367" s="887">
        <f t="shared" si="345"/>
        <v>4</v>
      </c>
      <c r="I6367" s="887">
        <v>-32.519999999999996</v>
      </c>
      <c r="J6367" s="771">
        <f t="shared" si="346"/>
        <v>142.68</v>
      </c>
      <c r="K6367" s="887">
        <v>110.16</v>
      </c>
      <c r="L6367" s="772">
        <f t="shared" si="347"/>
        <v>558.35</v>
      </c>
    </row>
    <row r="6368" spans="2:12" ht="15.75" x14ac:dyDescent="0.25">
      <c r="B6368" s="893" t="s">
        <v>321</v>
      </c>
      <c r="C6368" s="892" t="s">
        <v>539</v>
      </c>
      <c r="D6368" s="891">
        <v>42979</v>
      </c>
      <c r="E6368" s="890">
        <v>444.05</v>
      </c>
      <c r="F6368" s="889"/>
      <c r="G6368" s="888">
        <v>20</v>
      </c>
      <c r="H6368" s="887">
        <f t="shared" si="345"/>
        <v>4</v>
      </c>
      <c r="I6368" s="887">
        <v>-21.48</v>
      </c>
      <c r="J6368" s="771">
        <f t="shared" si="346"/>
        <v>93.210000000000008</v>
      </c>
      <c r="K6368" s="887">
        <v>71.73</v>
      </c>
      <c r="L6368" s="772">
        <f t="shared" si="347"/>
        <v>372.32</v>
      </c>
    </row>
    <row r="6369" spans="2:12" ht="15.75" x14ac:dyDescent="0.25">
      <c r="B6369" s="893" t="s">
        <v>321</v>
      </c>
      <c r="C6369" s="892" t="s">
        <v>539</v>
      </c>
      <c r="D6369" s="891">
        <v>42979</v>
      </c>
      <c r="E6369" s="890">
        <v>205.36</v>
      </c>
      <c r="F6369" s="889"/>
      <c r="G6369" s="888">
        <v>20</v>
      </c>
      <c r="H6369" s="887">
        <f t="shared" si="345"/>
        <v>4</v>
      </c>
      <c r="I6369" s="887">
        <v>-9.9600000000000009</v>
      </c>
      <c r="J6369" s="771">
        <f t="shared" si="346"/>
        <v>43.99</v>
      </c>
      <c r="K6369" s="887">
        <v>34.03</v>
      </c>
      <c r="L6369" s="772">
        <f t="shared" si="347"/>
        <v>171.33</v>
      </c>
    </row>
    <row r="6370" spans="2:12" ht="15.75" x14ac:dyDescent="0.25">
      <c r="B6370" s="893" t="s">
        <v>321</v>
      </c>
      <c r="C6370" s="892" t="s">
        <v>539</v>
      </c>
      <c r="D6370" s="891">
        <v>42979</v>
      </c>
      <c r="E6370" s="890">
        <v>1769.49</v>
      </c>
      <c r="F6370" s="889"/>
      <c r="G6370" s="888">
        <v>20</v>
      </c>
      <c r="H6370" s="887">
        <f t="shared" si="345"/>
        <v>4</v>
      </c>
      <c r="I6370" s="887">
        <v>-86.88</v>
      </c>
      <c r="J6370" s="771">
        <f t="shared" si="346"/>
        <v>383.27</v>
      </c>
      <c r="K6370" s="887">
        <v>296.39</v>
      </c>
      <c r="L6370" s="772">
        <f t="shared" si="347"/>
        <v>1473.1</v>
      </c>
    </row>
    <row r="6371" spans="2:12" ht="15.75" x14ac:dyDescent="0.25">
      <c r="B6371" s="893" t="s">
        <v>321</v>
      </c>
      <c r="C6371" s="892" t="s">
        <v>539</v>
      </c>
      <c r="D6371" s="891">
        <v>42979</v>
      </c>
      <c r="E6371" s="890">
        <v>326.02999999999997</v>
      </c>
      <c r="F6371" s="889"/>
      <c r="G6371" s="888">
        <v>20</v>
      </c>
      <c r="H6371" s="887">
        <f t="shared" si="345"/>
        <v>4</v>
      </c>
      <c r="I6371" s="887">
        <v>-15.84</v>
      </c>
      <c r="J6371" s="771">
        <f t="shared" si="346"/>
        <v>68.64</v>
      </c>
      <c r="K6371" s="887">
        <v>52.8</v>
      </c>
      <c r="L6371" s="772">
        <f t="shared" si="347"/>
        <v>273.22999999999996</v>
      </c>
    </row>
    <row r="6372" spans="2:12" ht="15.75" x14ac:dyDescent="0.25">
      <c r="B6372" s="893" t="s">
        <v>321</v>
      </c>
      <c r="C6372" s="892" t="s">
        <v>539</v>
      </c>
      <c r="D6372" s="891">
        <v>43070</v>
      </c>
      <c r="E6372" s="890">
        <v>224.52</v>
      </c>
      <c r="F6372" s="889"/>
      <c r="G6372" s="888">
        <v>20</v>
      </c>
      <c r="H6372" s="887">
        <f t="shared" si="345"/>
        <v>4</v>
      </c>
      <c r="I6372" s="887">
        <v>-10.92</v>
      </c>
      <c r="J6372" s="771">
        <f t="shared" si="346"/>
        <v>44.730000000000004</v>
      </c>
      <c r="K6372" s="887">
        <v>33.81</v>
      </c>
      <c r="L6372" s="772">
        <f t="shared" si="347"/>
        <v>190.71</v>
      </c>
    </row>
    <row r="6373" spans="2:12" ht="15.75" x14ac:dyDescent="0.25">
      <c r="B6373" s="893" t="s">
        <v>321</v>
      </c>
      <c r="C6373" s="892" t="s">
        <v>539</v>
      </c>
      <c r="D6373" s="891">
        <v>43070</v>
      </c>
      <c r="E6373" s="890">
        <v>73.67</v>
      </c>
      <c r="F6373" s="889"/>
      <c r="G6373" s="888">
        <v>20</v>
      </c>
      <c r="H6373" s="887">
        <f t="shared" si="345"/>
        <v>4</v>
      </c>
      <c r="I6373" s="887">
        <v>-3.5999999999999996</v>
      </c>
      <c r="J6373" s="771">
        <f t="shared" si="346"/>
        <v>15</v>
      </c>
      <c r="K6373" s="887">
        <v>11.4</v>
      </c>
      <c r="L6373" s="772">
        <f t="shared" si="347"/>
        <v>62.27</v>
      </c>
    </row>
    <row r="6374" spans="2:12" ht="15.75" x14ac:dyDescent="0.25">
      <c r="B6374" s="893" t="s">
        <v>321</v>
      </c>
      <c r="C6374" s="892" t="s">
        <v>539</v>
      </c>
      <c r="D6374" s="891">
        <v>43070</v>
      </c>
      <c r="E6374" s="890">
        <v>1972.87</v>
      </c>
      <c r="F6374" s="889"/>
      <c r="G6374" s="888">
        <v>20</v>
      </c>
      <c r="H6374" s="887">
        <f t="shared" si="345"/>
        <v>4</v>
      </c>
      <c r="I6374" s="887">
        <v>-98.640000000000015</v>
      </c>
      <c r="J6374" s="771">
        <f t="shared" si="346"/>
        <v>408.44000000000005</v>
      </c>
      <c r="K6374" s="887">
        <v>309.8</v>
      </c>
      <c r="L6374" s="772">
        <f t="shared" si="347"/>
        <v>1663.07</v>
      </c>
    </row>
    <row r="6375" spans="2:12" ht="15.75" x14ac:dyDescent="0.25">
      <c r="B6375" s="893" t="s">
        <v>321</v>
      </c>
      <c r="C6375" s="892" t="s">
        <v>539</v>
      </c>
      <c r="D6375" s="891">
        <v>43070</v>
      </c>
      <c r="E6375" s="890">
        <v>1101.22</v>
      </c>
      <c r="F6375" s="889"/>
      <c r="G6375" s="888">
        <v>20</v>
      </c>
      <c r="H6375" s="887">
        <f t="shared" si="345"/>
        <v>4</v>
      </c>
      <c r="I6375" s="887">
        <v>-53.64</v>
      </c>
      <c r="J6375" s="771">
        <f t="shared" si="346"/>
        <v>223.17000000000002</v>
      </c>
      <c r="K6375" s="887">
        <v>169.53</v>
      </c>
      <c r="L6375" s="772">
        <f t="shared" si="347"/>
        <v>931.69</v>
      </c>
    </row>
    <row r="6376" spans="2:12" ht="15.75" x14ac:dyDescent="0.25">
      <c r="B6376" s="893" t="s">
        <v>321</v>
      </c>
      <c r="C6376" s="892" t="s">
        <v>539</v>
      </c>
      <c r="D6376" s="891">
        <v>43070</v>
      </c>
      <c r="E6376" s="890">
        <v>484.39</v>
      </c>
      <c r="F6376" s="889"/>
      <c r="G6376" s="888">
        <v>20</v>
      </c>
      <c r="H6376" s="887">
        <f t="shared" si="345"/>
        <v>4</v>
      </c>
      <c r="I6376" s="887">
        <v>-23.759999999999998</v>
      </c>
      <c r="J6376" s="771">
        <f t="shared" si="346"/>
        <v>98.699999999999989</v>
      </c>
      <c r="K6376" s="887">
        <v>74.94</v>
      </c>
      <c r="L6376" s="772">
        <f t="shared" si="347"/>
        <v>409.45</v>
      </c>
    </row>
    <row r="6377" spans="2:12" ht="15.75" x14ac:dyDescent="0.25">
      <c r="B6377" s="893" t="s">
        <v>321</v>
      </c>
      <c r="C6377" s="892" t="s">
        <v>539</v>
      </c>
      <c r="D6377" s="891">
        <v>43070</v>
      </c>
      <c r="E6377" s="890">
        <v>898.75</v>
      </c>
      <c r="F6377" s="889"/>
      <c r="G6377" s="888">
        <v>20</v>
      </c>
      <c r="H6377" s="887">
        <f t="shared" si="345"/>
        <v>4</v>
      </c>
      <c r="I6377" s="887">
        <v>-43.92</v>
      </c>
      <c r="J6377" s="771">
        <f t="shared" si="346"/>
        <v>186.66000000000003</v>
      </c>
      <c r="K6377" s="887">
        <v>142.74</v>
      </c>
      <c r="L6377" s="772">
        <f t="shared" si="347"/>
        <v>756.01</v>
      </c>
    </row>
    <row r="6378" spans="2:12" ht="15.75" x14ac:dyDescent="0.25">
      <c r="B6378" s="893" t="s">
        <v>321</v>
      </c>
      <c r="C6378" s="892" t="s">
        <v>539</v>
      </c>
      <c r="D6378" s="891">
        <v>43070</v>
      </c>
      <c r="E6378" s="890">
        <v>191.05</v>
      </c>
      <c r="F6378" s="889"/>
      <c r="G6378" s="888">
        <v>20</v>
      </c>
      <c r="H6378" s="887">
        <f t="shared" si="345"/>
        <v>4</v>
      </c>
      <c r="I6378" s="887">
        <v>-9.24</v>
      </c>
      <c r="J6378" s="771">
        <f t="shared" si="346"/>
        <v>38.5</v>
      </c>
      <c r="K6378" s="887">
        <v>29.26</v>
      </c>
      <c r="L6378" s="772">
        <f t="shared" si="347"/>
        <v>161.79000000000002</v>
      </c>
    </row>
    <row r="6379" spans="2:12" ht="15.75" x14ac:dyDescent="0.25">
      <c r="B6379" s="893" t="s">
        <v>321</v>
      </c>
      <c r="C6379" s="892" t="s">
        <v>539</v>
      </c>
      <c r="D6379" s="891">
        <v>43070</v>
      </c>
      <c r="E6379" s="890">
        <v>2806.46</v>
      </c>
      <c r="F6379" s="889"/>
      <c r="G6379" s="888">
        <v>20</v>
      </c>
      <c r="H6379" s="887">
        <f t="shared" si="345"/>
        <v>4</v>
      </c>
      <c r="I6379" s="887">
        <v>-136.32</v>
      </c>
      <c r="J6379" s="771">
        <f t="shared" si="346"/>
        <v>563.89</v>
      </c>
      <c r="K6379" s="887">
        <v>427.57</v>
      </c>
      <c r="L6379" s="772">
        <f t="shared" si="347"/>
        <v>2378.89</v>
      </c>
    </row>
    <row r="6380" spans="2:12" ht="15.75" x14ac:dyDescent="0.25">
      <c r="B6380" s="893" t="s">
        <v>321</v>
      </c>
      <c r="C6380" s="892" t="s">
        <v>539</v>
      </c>
      <c r="D6380" s="891">
        <v>43070</v>
      </c>
      <c r="E6380" s="890">
        <v>394.41</v>
      </c>
      <c r="F6380" s="889"/>
      <c r="G6380" s="888">
        <v>20</v>
      </c>
      <c r="H6380" s="887">
        <f t="shared" si="345"/>
        <v>4</v>
      </c>
      <c r="I6380" s="887">
        <v>-19.200000000000003</v>
      </c>
      <c r="J6380" s="771">
        <f t="shared" si="346"/>
        <v>79.38</v>
      </c>
      <c r="K6380" s="887">
        <v>60.18</v>
      </c>
      <c r="L6380" s="772">
        <f t="shared" si="347"/>
        <v>334.23</v>
      </c>
    </row>
    <row r="6381" spans="2:12" ht="15.75" x14ac:dyDescent="0.25">
      <c r="B6381" s="893" t="s">
        <v>321</v>
      </c>
      <c r="C6381" s="892" t="s">
        <v>539</v>
      </c>
      <c r="D6381" s="891">
        <v>43070</v>
      </c>
      <c r="E6381" s="890">
        <v>814.36</v>
      </c>
      <c r="F6381" s="889"/>
      <c r="G6381" s="888">
        <v>20</v>
      </c>
      <c r="H6381" s="887">
        <f t="shared" si="345"/>
        <v>4</v>
      </c>
      <c r="I6381" s="887">
        <v>-40.44</v>
      </c>
      <c r="J6381" s="771">
        <f t="shared" si="346"/>
        <v>168.87</v>
      </c>
      <c r="K6381" s="887">
        <v>128.43</v>
      </c>
      <c r="L6381" s="772">
        <f t="shared" si="347"/>
        <v>685.93000000000006</v>
      </c>
    </row>
    <row r="6382" spans="2:12" ht="15.75" x14ac:dyDescent="0.25">
      <c r="B6382" s="893" t="s">
        <v>321</v>
      </c>
      <c r="C6382" s="892" t="s">
        <v>539</v>
      </c>
      <c r="D6382" s="891">
        <v>43070</v>
      </c>
      <c r="E6382" s="890">
        <v>191.05</v>
      </c>
      <c r="F6382" s="889"/>
      <c r="G6382" s="888">
        <v>20</v>
      </c>
      <c r="H6382" s="887">
        <f t="shared" si="345"/>
        <v>4</v>
      </c>
      <c r="I6382" s="887">
        <v>-9.24</v>
      </c>
      <c r="J6382" s="771">
        <f t="shared" si="346"/>
        <v>37.729999999999997</v>
      </c>
      <c r="K6382" s="887">
        <v>28.49</v>
      </c>
      <c r="L6382" s="772">
        <f t="shared" si="347"/>
        <v>162.56</v>
      </c>
    </row>
    <row r="6383" spans="2:12" ht="15.75" x14ac:dyDescent="0.25">
      <c r="B6383" s="893" t="s">
        <v>321</v>
      </c>
      <c r="C6383" s="892" t="s">
        <v>539</v>
      </c>
      <c r="D6383" s="891">
        <v>43070</v>
      </c>
      <c r="E6383" s="890">
        <v>794.06</v>
      </c>
      <c r="F6383" s="889"/>
      <c r="G6383" s="888">
        <v>20</v>
      </c>
      <c r="H6383" s="887">
        <f t="shared" si="345"/>
        <v>4</v>
      </c>
      <c r="I6383" s="887">
        <v>-38.64</v>
      </c>
      <c r="J6383" s="771">
        <f t="shared" si="346"/>
        <v>160.66</v>
      </c>
      <c r="K6383" s="887">
        <v>122.02</v>
      </c>
      <c r="L6383" s="772">
        <f t="shared" si="347"/>
        <v>672.04</v>
      </c>
    </row>
    <row r="6384" spans="2:12" ht="15.75" x14ac:dyDescent="0.25">
      <c r="B6384" s="893" t="s">
        <v>321</v>
      </c>
      <c r="C6384" s="892" t="s">
        <v>539</v>
      </c>
      <c r="D6384" s="891">
        <v>43160</v>
      </c>
      <c r="E6384" s="890">
        <v>98.03</v>
      </c>
      <c r="F6384" s="889"/>
      <c r="G6384" s="888">
        <v>20</v>
      </c>
      <c r="H6384" s="887">
        <f t="shared" si="345"/>
        <v>3</v>
      </c>
      <c r="I6384" s="887">
        <v>-4.8000000000000007</v>
      </c>
      <c r="J6384" s="771">
        <f t="shared" si="346"/>
        <v>18.78</v>
      </c>
      <c r="K6384" s="887">
        <v>13.98</v>
      </c>
      <c r="L6384" s="772">
        <f t="shared" si="347"/>
        <v>84.05</v>
      </c>
    </row>
    <row r="6385" spans="2:12" ht="15.75" x14ac:dyDescent="0.25">
      <c r="B6385" s="893" t="s">
        <v>321</v>
      </c>
      <c r="C6385" s="892" t="s">
        <v>540</v>
      </c>
      <c r="D6385" s="891">
        <v>43160</v>
      </c>
      <c r="E6385" s="890">
        <v>74.56</v>
      </c>
      <c r="F6385" s="889"/>
      <c r="G6385" s="888">
        <v>20</v>
      </c>
      <c r="H6385" s="887">
        <f t="shared" si="345"/>
        <v>3</v>
      </c>
      <c r="I6385" s="887">
        <v>-3.5999999999999996</v>
      </c>
      <c r="J6385" s="771">
        <f t="shared" si="346"/>
        <v>15.299999999999999</v>
      </c>
      <c r="K6385" s="887">
        <v>11.7</v>
      </c>
      <c r="L6385" s="772">
        <f t="shared" si="347"/>
        <v>62.86</v>
      </c>
    </row>
    <row r="6386" spans="2:12" ht="15.75" x14ac:dyDescent="0.25">
      <c r="B6386" s="893" t="s">
        <v>321</v>
      </c>
      <c r="C6386" s="892" t="s">
        <v>539</v>
      </c>
      <c r="D6386" s="891">
        <v>43160</v>
      </c>
      <c r="E6386" s="890">
        <v>1057.82</v>
      </c>
      <c r="F6386" s="889"/>
      <c r="G6386" s="888">
        <v>20</v>
      </c>
      <c r="H6386" s="887">
        <f t="shared" si="345"/>
        <v>3</v>
      </c>
      <c r="I6386" s="887">
        <v>-51.36</v>
      </c>
      <c r="J6386" s="771">
        <f t="shared" si="346"/>
        <v>196.8</v>
      </c>
      <c r="K6386" s="887">
        <v>145.44</v>
      </c>
      <c r="L6386" s="772">
        <f t="shared" si="347"/>
        <v>912.37999999999988</v>
      </c>
    </row>
    <row r="6387" spans="2:12" ht="15.75" x14ac:dyDescent="0.25">
      <c r="B6387" s="893" t="s">
        <v>321</v>
      </c>
      <c r="C6387" s="892" t="s">
        <v>540</v>
      </c>
      <c r="D6387" s="891">
        <v>43160</v>
      </c>
      <c r="E6387" s="890">
        <v>1512.87</v>
      </c>
      <c r="F6387" s="889"/>
      <c r="G6387" s="888">
        <v>20</v>
      </c>
      <c r="H6387" s="887">
        <f t="shared" si="345"/>
        <v>3</v>
      </c>
      <c r="I6387" s="887">
        <v>-73.44</v>
      </c>
      <c r="J6387" s="771">
        <f t="shared" si="346"/>
        <v>293.14999999999998</v>
      </c>
      <c r="K6387" s="887">
        <v>219.71</v>
      </c>
      <c r="L6387" s="772">
        <f t="shared" si="347"/>
        <v>1293.1599999999999</v>
      </c>
    </row>
    <row r="6388" spans="2:12" ht="15.75" x14ac:dyDescent="0.25">
      <c r="B6388" s="893" t="s">
        <v>321</v>
      </c>
      <c r="C6388" s="892" t="s">
        <v>539</v>
      </c>
      <c r="D6388" s="891">
        <v>43160</v>
      </c>
      <c r="E6388" s="890">
        <v>2301.1999999999998</v>
      </c>
      <c r="F6388" s="889"/>
      <c r="G6388" s="888">
        <v>20</v>
      </c>
      <c r="H6388" s="887">
        <f t="shared" si="345"/>
        <v>3</v>
      </c>
      <c r="I6388" s="887">
        <v>-112.08</v>
      </c>
      <c r="J6388" s="771">
        <f t="shared" si="346"/>
        <v>429.75</v>
      </c>
      <c r="K6388" s="887">
        <v>317.67</v>
      </c>
      <c r="L6388" s="772">
        <f t="shared" si="347"/>
        <v>1983.5299999999997</v>
      </c>
    </row>
    <row r="6389" spans="2:12" ht="15.75" x14ac:dyDescent="0.25">
      <c r="B6389" s="893" t="s">
        <v>321</v>
      </c>
      <c r="C6389" s="892" t="s">
        <v>540</v>
      </c>
      <c r="D6389" s="891">
        <v>43160</v>
      </c>
      <c r="E6389" s="890">
        <v>294.39999999999998</v>
      </c>
      <c r="F6389" s="889"/>
      <c r="G6389" s="888">
        <v>20</v>
      </c>
      <c r="H6389" s="887">
        <f t="shared" si="345"/>
        <v>3</v>
      </c>
      <c r="I6389" s="887">
        <v>-14.28</v>
      </c>
      <c r="J6389" s="771">
        <f t="shared" si="346"/>
        <v>55.95</v>
      </c>
      <c r="K6389" s="887">
        <v>41.67</v>
      </c>
      <c r="L6389" s="772">
        <f t="shared" si="347"/>
        <v>252.72999999999996</v>
      </c>
    </row>
    <row r="6390" spans="2:12" ht="15.75" x14ac:dyDescent="0.25">
      <c r="B6390" s="893" t="s">
        <v>321</v>
      </c>
      <c r="C6390" s="892" t="s">
        <v>540</v>
      </c>
      <c r="D6390" s="891">
        <v>43160</v>
      </c>
      <c r="E6390" s="890">
        <v>1681.92</v>
      </c>
      <c r="F6390" s="889"/>
      <c r="G6390" s="888">
        <v>20</v>
      </c>
      <c r="H6390" s="887">
        <f t="shared" si="345"/>
        <v>3</v>
      </c>
      <c r="I6390" s="887">
        <v>-81.599999999999994</v>
      </c>
      <c r="J6390" s="771">
        <f t="shared" si="346"/>
        <v>325.65999999999997</v>
      </c>
      <c r="K6390" s="887">
        <v>244.06</v>
      </c>
      <c r="L6390" s="772">
        <f t="shared" si="347"/>
        <v>1437.8600000000001</v>
      </c>
    </row>
    <row r="6391" spans="2:12" ht="15.75" x14ac:dyDescent="0.25">
      <c r="B6391" s="893" t="s">
        <v>321</v>
      </c>
      <c r="C6391" s="892" t="s">
        <v>539</v>
      </c>
      <c r="D6391" s="891">
        <v>43160</v>
      </c>
      <c r="E6391" s="890">
        <v>36.659999999999997</v>
      </c>
      <c r="F6391" s="889"/>
      <c r="G6391" s="888">
        <v>20</v>
      </c>
      <c r="H6391" s="887">
        <f t="shared" si="345"/>
        <v>3</v>
      </c>
      <c r="I6391" s="887">
        <v>-1.7999999999999998</v>
      </c>
      <c r="J6391" s="771">
        <f t="shared" si="346"/>
        <v>7.05</v>
      </c>
      <c r="K6391" s="887">
        <v>5.25</v>
      </c>
      <c r="L6391" s="772">
        <f t="shared" si="347"/>
        <v>31.409999999999997</v>
      </c>
    </row>
    <row r="6392" spans="2:12" ht="15.75" x14ac:dyDescent="0.25">
      <c r="B6392" s="893" t="s">
        <v>321</v>
      </c>
      <c r="C6392" s="892" t="s">
        <v>540</v>
      </c>
      <c r="D6392" s="891">
        <v>43160</v>
      </c>
      <c r="E6392" s="890">
        <v>217.52</v>
      </c>
      <c r="F6392" s="889"/>
      <c r="G6392" s="888">
        <v>20</v>
      </c>
      <c r="H6392" s="887">
        <f t="shared" si="345"/>
        <v>3</v>
      </c>
      <c r="I6392" s="887">
        <v>-10.56</v>
      </c>
      <c r="J6392" s="771">
        <f t="shared" si="346"/>
        <v>40.480000000000004</v>
      </c>
      <c r="K6392" s="887">
        <v>29.92</v>
      </c>
      <c r="L6392" s="772">
        <f t="shared" si="347"/>
        <v>187.60000000000002</v>
      </c>
    </row>
    <row r="6393" spans="2:12" ht="15.75" x14ac:dyDescent="0.25">
      <c r="B6393" s="893" t="s">
        <v>321</v>
      </c>
      <c r="C6393" s="892" t="s">
        <v>539</v>
      </c>
      <c r="D6393" s="891">
        <v>43252</v>
      </c>
      <c r="E6393" s="890">
        <v>1916.69</v>
      </c>
      <c r="F6393" s="889"/>
      <c r="G6393" s="888">
        <v>20</v>
      </c>
      <c r="H6393" s="887">
        <f t="shared" si="345"/>
        <v>3</v>
      </c>
      <c r="I6393" s="887">
        <v>-93.6</v>
      </c>
      <c r="J6393" s="771">
        <f t="shared" si="346"/>
        <v>337.15</v>
      </c>
      <c r="K6393" s="887">
        <v>243.55</v>
      </c>
      <c r="L6393" s="772">
        <f t="shared" si="347"/>
        <v>1673.14</v>
      </c>
    </row>
    <row r="6394" spans="2:12" ht="15.75" x14ac:dyDescent="0.25">
      <c r="B6394" s="893" t="s">
        <v>321</v>
      </c>
      <c r="C6394" s="892" t="s">
        <v>539</v>
      </c>
      <c r="D6394" s="891">
        <v>43252</v>
      </c>
      <c r="E6394" s="890">
        <v>203.63</v>
      </c>
      <c r="F6394" s="889"/>
      <c r="G6394" s="888">
        <v>20</v>
      </c>
      <c r="H6394" s="887">
        <f t="shared" si="345"/>
        <v>3</v>
      </c>
      <c r="I6394" s="887">
        <v>-9.84</v>
      </c>
      <c r="J6394" s="771">
        <f t="shared" si="346"/>
        <v>35.260000000000005</v>
      </c>
      <c r="K6394" s="887">
        <v>25.42</v>
      </c>
      <c r="L6394" s="772">
        <f t="shared" si="347"/>
        <v>178.20999999999998</v>
      </c>
    </row>
    <row r="6395" spans="2:12" ht="15.75" x14ac:dyDescent="0.25">
      <c r="B6395" s="893" t="s">
        <v>321</v>
      </c>
      <c r="C6395" s="892" t="s">
        <v>539</v>
      </c>
      <c r="D6395" s="891">
        <v>43252</v>
      </c>
      <c r="E6395" s="890">
        <v>1892.25</v>
      </c>
      <c r="F6395" s="889"/>
      <c r="G6395" s="888">
        <v>20</v>
      </c>
      <c r="H6395" s="887">
        <f t="shared" si="345"/>
        <v>3</v>
      </c>
      <c r="I6395" s="887">
        <v>-91.800000000000011</v>
      </c>
      <c r="J6395" s="771">
        <f t="shared" si="346"/>
        <v>328.95000000000005</v>
      </c>
      <c r="K6395" s="887">
        <v>237.15</v>
      </c>
      <c r="L6395" s="772">
        <f t="shared" si="347"/>
        <v>1655.1</v>
      </c>
    </row>
    <row r="6396" spans="2:12" ht="15.75" x14ac:dyDescent="0.25">
      <c r="B6396" s="893" t="s">
        <v>321</v>
      </c>
      <c r="C6396" s="892" t="s">
        <v>539</v>
      </c>
      <c r="D6396" s="891">
        <v>43252</v>
      </c>
      <c r="E6396" s="890">
        <v>2057.33</v>
      </c>
      <c r="F6396" s="889"/>
      <c r="G6396" s="888">
        <v>20</v>
      </c>
      <c r="H6396" s="887">
        <f t="shared" si="345"/>
        <v>3</v>
      </c>
      <c r="I6396" s="887">
        <v>-100.08</v>
      </c>
      <c r="J6396" s="771">
        <f t="shared" si="346"/>
        <v>361.88</v>
      </c>
      <c r="K6396" s="887">
        <v>261.8</v>
      </c>
      <c r="L6396" s="772">
        <f t="shared" si="347"/>
        <v>1795.53</v>
      </c>
    </row>
    <row r="6397" spans="2:12" ht="15.75" x14ac:dyDescent="0.25">
      <c r="B6397" s="893" t="s">
        <v>321</v>
      </c>
      <c r="C6397" s="892" t="s">
        <v>539</v>
      </c>
      <c r="D6397" s="891">
        <v>43252</v>
      </c>
      <c r="E6397" s="890">
        <v>1954.51</v>
      </c>
      <c r="F6397" s="889"/>
      <c r="G6397" s="888">
        <v>20</v>
      </c>
      <c r="H6397" s="887">
        <f t="shared" si="345"/>
        <v>3</v>
      </c>
      <c r="I6397" s="887">
        <v>-94.800000000000011</v>
      </c>
      <c r="J6397" s="771">
        <f t="shared" si="346"/>
        <v>347.01</v>
      </c>
      <c r="K6397" s="887">
        <v>252.21</v>
      </c>
      <c r="L6397" s="772">
        <f t="shared" si="347"/>
        <v>1702.3</v>
      </c>
    </row>
    <row r="6398" spans="2:12" ht="15.75" x14ac:dyDescent="0.25">
      <c r="B6398" s="893" t="s">
        <v>321</v>
      </c>
      <c r="C6398" s="892" t="s">
        <v>539</v>
      </c>
      <c r="D6398" s="891">
        <v>43252</v>
      </c>
      <c r="E6398" s="890">
        <v>203.63</v>
      </c>
      <c r="F6398" s="889"/>
      <c r="G6398" s="888">
        <v>20</v>
      </c>
      <c r="H6398" s="887">
        <f t="shared" si="345"/>
        <v>3</v>
      </c>
      <c r="I6398" s="887">
        <v>-9.84</v>
      </c>
      <c r="J6398" s="771">
        <f t="shared" si="346"/>
        <v>35.260000000000005</v>
      </c>
      <c r="K6398" s="887">
        <v>25.42</v>
      </c>
      <c r="L6398" s="772">
        <f t="shared" si="347"/>
        <v>178.20999999999998</v>
      </c>
    </row>
    <row r="6399" spans="2:12" ht="15.75" x14ac:dyDescent="0.25">
      <c r="B6399" s="893" t="s">
        <v>321</v>
      </c>
      <c r="C6399" s="892" t="s">
        <v>539</v>
      </c>
      <c r="D6399" s="891">
        <v>43252</v>
      </c>
      <c r="E6399" s="890">
        <v>504.93</v>
      </c>
      <c r="F6399" s="889"/>
      <c r="G6399" s="888">
        <v>20</v>
      </c>
      <c r="H6399" s="887">
        <f t="shared" si="345"/>
        <v>3</v>
      </c>
      <c r="I6399" s="887">
        <v>-24.599999999999998</v>
      </c>
      <c r="J6399" s="771">
        <f t="shared" si="346"/>
        <v>88.509999999999991</v>
      </c>
      <c r="K6399" s="887">
        <v>63.91</v>
      </c>
      <c r="L6399" s="772">
        <f t="shared" si="347"/>
        <v>441.02</v>
      </c>
    </row>
    <row r="6400" spans="2:12" ht="15.75" x14ac:dyDescent="0.25">
      <c r="B6400" s="893" t="s">
        <v>321</v>
      </c>
      <c r="C6400" s="892" t="s">
        <v>1835</v>
      </c>
      <c r="D6400" s="891">
        <v>43306</v>
      </c>
      <c r="E6400" s="890">
        <v>1869.81</v>
      </c>
      <c r="F6400" s="889"/>
      <c r="G6400" s="888">
        <v>20</v>
      </c>
      <c r="H6400" s="887">
        <f t="shared" si="345"/>
        <v>3</v>
      </c>
      <c r="I6400" s="887">
        <v>-90.72</v>
      </c>
      <c r="J6400" s="771">
        <f t="shared" si="346"/>
        <v>309.96000000000004</v>
      </c>
      <c r="K6400" s="887">
        <v>219.24</v>
      </c>
      <c r="L6400" s="772">
        <f t="shared" si="347"/>
        <v>1650.57</v>
      </c>
    </row>
    <row r="6401" spans="2:12" ht="15.75" x14ac:dyDescent="0.25">
      <c r="B6401" s="893" t="s">
        <v>321</v>
      </c>
      <c r="C6401" s="892" t="s">
        <v>539</v>
      </c>
      <c r="D6401" s="891">
        <v>43344</v>
      </c>
      <c r="E6401" s="890">
        <v>284.08</v>
      </c>
      <c r="F6401" s="889"/>
      <c r="G6401" s="888">
        <v>20</v>
      </c>
      <c r="H6401" s="887">
        <f t="shared" si="345"/>
        <v>3</v>
      </c>
      <c r="I6401" s="887">
        <v>-13.8</v>
      </c>
      <c r="J6401" s="771">
        <f t="shared" si="346"/>
        <v>47.17</v>
      </c>
      <c r="K6401" s="887">
        <v>33.369999999999997</v>
      </c>
      <c r="L6401" s="772">
        <f t="shared" si="347"/>
        <v>250.70999999999998</v>
      </c>
    </row>
    <row r="6402" spans="2:12" ht="15.75" x14ac:dyDescent="0.25">
      <c r="B6402" s="893" t="s">
        <v>321</v>
      </c>
      <c r="C6402" s="892" t="s">
        <v>539</v>
      </c>
      <c r="D6402" s="891">
        <v>43344</v>
      </c>
      <c r="E6402" s="890">
        <v>409.52</v>
      </c>
      <c r="F6402" s="889"/>
      <c r="G6402" s="888">
        <v>20</v>
      </c>
      <c r="H6402" s="887">
        <f t="shared" si="345"/>
        <v>3</v>
      </c>
      <c r="I6402" s="887">
        <v>-20.16</v>
      </c>
      <c r="J6402" s="771">
        <f t="shared" si="346"/>
        <v>70.17</v>
      </c>
      <c r="K6402" s="887">
        <v>50.01</v>
      </c>
      <c r="L6402" s="772">
        <f t="shared" si="347"/>
        <v>359.51</v>
      </c>
    </row>
    <row r="6403" spans="2:12" ht="15.75" x14ac:dyDescent="0.25">
      <c r="B6403" s="893" t="s">
        <v>321</v>
      </c>
      <c r="C6403" s="892" t="s">
        <v>539</v>
      </c>
      <c r="D6403" s="891">
        <v>43344</v>
      </c>
      <c r="E6403" s="890">
        <v>245.22</v>
      </c>
      <c r="F6403" s="889"/>
      <c r="G6403" s="888">
        <v>20</v>
      </c>
      <c r="H6403" s="887">
        <f t="shared" si="345"/>
        <v>3</v>
      </c>
      <c r="I6403" s="887">
        <v>-12</v>
      </c>
      <c r="J6403" s="771">
        <f t="shared" si="346"/>
        <v>41.989999999999995</v>
      </c>
      <c r="K6403" s="887">
        <v>29.99</v>
      </c>
      <c r="L6403" s="772">
        <f t="shared" si="347"/>
        <v>215.23</v>
      </c>
    </row>
    <row r="6404" spans="2:12" ht="15.75" x14ac:dyDescent="0.25">
      <c r="B6404" s="893" t="s">
        <v>321</v>
      </c>
      <c r="C6404" s="892" t="s">
        <v>539</v>
      </c>
      <c r="D6404" s="891">
        <v>43344</v>
      </c>
      <c r="E6404" s="890">
        <v>284.11</v>
      </c>
      <c r="F6404" s="889"/>
      <c r="G6404" s="888">
        <v>20</v>
      </c>
      <c r="H6404" s="887">
        <f t="shared" si="345"/>
        <v>3</v>
      </c>
      <c r="I6404" s="887">
        <v>-13.8</v>
      </c>
      <c r="J6404" s="771">
        <f t="shared" si="346"/>
        <v>47.17</v>
      </c>
      <c r="K6404" s="887">
        <v>33.369999999999997</v>
      </c>
      <c r="L6404" s="772">
        <f t="shared" si="347"/>
        <v>250.74</v>
      </c>
    </row>
    <row r="6405" spans="2:12" ht="15.75" x14ac:dyDescent="0.25">
      <c r="B6405" s="893" t="s">
        <v>321</v>
      </c>
      <c r="C6405" s="892" t="s">
        <v>539</v>
      </c>
      <c r="D6405" s="891">
        <v>43344</v>
      </c>
      <c r="E6405" s="890">
        <v>703.96</v>
      </c>
      <c r="F6405" s="889"/>
      <c r="G6405" s="888">
        <v>20</v>
      </c>
      <c r="H6405" s="887">
        <f t="shared" si="345"/>
        <v>3</v>
      </c>
      <c r="I6405" s="887">
        <v>-34.200000000000003</v>
      </c>
      <c r="J6405" s="771">
        <f t="shared" si="346"/>
        <v>115.17</v>
      </c>
      <c r="K6405" s="887">
        <v>80.97</v>
      </c>
      <c r="L6405" s="772">
        <f t="shared" si="347"/>
        <v>622.99</v>
      </c>
    </row>
    <row r="6406" spans="2:12" ht="15.75" x14ac:dyDescent="0.25">
      <c r="B6406" s="893" t="s">
        <v>321</v>
      </c>
      <c r="C6406" s="892" t="s">
        <v>539</v>
      </c>
      <c r="D6406" s="891">
        <v>43344</v>
      </c>
      <c r="E6406" s="890">
        <v>1715.17</v>
      </c>
      <c r="F6406" s="889"/>
      <c r="G6406" s="888">
        <v>20</v>
      </c>
      <c r="H6406" s="887">
        <f t="shared" si="345"/>
        <v>3</v>
      </c>
      <c r="I6406" s="887">
        <v>-83.16</v>
      </c>
      <c r="J6406" s="771">
        <f t="shared" si="346"/>
        <v>277.2</v>
      </c>
      <c r="K6406" s="887">
        <v>194.04</v>
      </c>
      <c r="L6406" s="772">
        <f t="shared" si="347"/>
        <v>1521.13</v>
      </c>
    </row>
    <row r="6407" spans="2:12" ht="15.75" x14ac:dyDescent="0.25">
      <c r="B6407" s="893" t="s">
        <v>321</v>
      </c>
      <c r="C6407" s="892" t="s">
        <v>539</v>
      </c>
      <c r="D6407" s="891">
        <v>43344</v>
      </c>
      <c r="E6407" s="890">
        <v>382.68</v>
      </c>
      <c r="F6407" s="889"/>
      <c r="G6407" s="888">
        <v>20</v>
      </c>
      <c r="H6407" s="887">
        <f t="shared" si="345"/>
        <v>3</v>
      </c>
      <c r="I6407" s="887">
        <v>-18.48</v>
      </c>
      <c r="J6407" s="771">
        <f t="shared" si="346"/>
        <v>63.81</v>
      </c>
      <c r="K6407" s="887">
        <v>45.33</v>
      </c>
      <c r="L6407" s="772">
        <f t="shared" si="347"/>
        <v>337.35</v>
      </c>
    </row>
    <row r="6408" spans="2:12" ht="15.75" x14ac:dyDescent="0.25">
      <c r="B6408" s="893" t="s">
        <v>321</v>
      </c>
      <c r="C6408" s="892" t="s">
        <v>539</v>
      </c>
      <c r="D6408" s="891">
        <v>43344</v>
      </c>
      <c r="E6408" s="890">
        <v>830.35</v>
      </c>
      <c r="F6408" s="889"/>
      <c r="G6408" s="888">
        <v>20</v>
      </c>
      <c r="H6408" s="887">
        <f t="shared" ref="H6408:H6471" si="348">IF(E6408&lt;&gt;"",IF((TestEOY-D6408)/365&gt;G6408,G6408,ROUNDUP(((TestEOY-D6408)/365),0)),"")</f>
        <v>3</v>
      </c>
      <c r="I6408" s="887">
        <v>-40.200000000000003</v>
      </c>
      <c r="J6408" s="771">
        <f t="shared" ref="J6408:J6471" si="349">K6408-I6408</f>
        <v>142.74</v>
      </c>
      <c r="K6408" s="887">
        <v>102.54</v>
      </c>
      <c r="L6408" s="772">
        <f t="shared" ref="L6408:L6471" si="350">IFERROR(IF(K6408&gt;E6408,0,(+E6408-K6408))-F6408,"")</f>
        <v>727.81000000000006</v>
      </c>
    </row>
    <row r="6409" spans="2:12" ht="15.75" x14ac:dyDescent="0.25">
      <c r="B6409" s="893" t="s">
        <v>321</v>
      </c>
      <c r="C6409" s="892" t="s">
        <v>539</v>
      </c>
      <c r="D6409" s="891">
        <v>43344</v>
      </c>
      <c r="E6409" s="890">
        <v>490.73</v>
      </c>
      <c r="F6409" s="889"/>
      <c r="G6409" s="888">
        <v>20</v>
      </c>
      <c r="H6409" s="887">
        <f t="shared" si="348"/>
        <v>3</v>
      </c>
      <c r="I6409" s="887">
        <v>-24.120000000000005</v>
      </c>
      <c r="J6409" s="771">
        <f t="shared" si="349"/>
        <v>82.960000000000008</v>
      </c>
      <c r="K6409" s="887">
        <v>58.84</v>
      </c>
      <c r="L6409" s="772">
        <f t="shared" si="350"/>
        <v>431.89</v>
      </c>
    </row>
    <row r="6410" spans="2:12" ht="15.75" x14ac:dyDescent="0.25">
      <c r="B6410" s="893" t="s">
        <v>321</v>
      </c>
      <c r="C6410" s="892" t="s">
        <v>539</v>
      </c>
      <c r="D6410" s="891">
        <v>43435</v>
      </c>
      <c r="E6410" s="890">
        <v>405.43</v>
      </c>
      <c r="F6410" s="889"/>
      <c r="G6410" s="888">
        <v>20</v>
      </c>
      <c r="H6410" s="887">
        <f t="shared" si="348"/>
        <v>3</v>
      </c>
      <c r="I6410" s="887">
        <v>-19.68</v>
      </c>
      <c r="J6410" s="771">
        <f t="shared" si="349"/>
        <v>64</v>
      </c>
      <c r="K6410" s="887">
        <v>44.32</v>
      </c>
      <c r="L6410" s="772">
        <f t="shared" si="350"/>
        <v>361.11</v>
      </c>
    </row>
    <row r="6411" spans="2:12" ht="15.75" x14ac:dyDescent="0.25">
      <c r="B6411" s="893" t="s">
        <v>321</v>
      </c>
      <c r="C6411" s="892" t="s">
        <v>539</v>
      </c>
      <c r="D6411" s="891">
        <v>43435</v>
      </c>
      <c r="E6411" s="890">
        <v>2534.9699999999998</v>
      </c>
      <c r="F6411" s="889"/>
      <c r="G6411" s="888">
        <v>20</v>
      </c>
      <c r="H6411" s="887">
        <f t="shared" si="348"/>
        <v>3</v>
      </c>
      <c r="I6411" s="887">
        <v>-122.88</v>
      </c>
      <c r="J6411" s="771">
        <f t="shared" si="349"/>
        <v>399.86</v>
      </c>
      <c r="K6411" s="887">
        <v>276.98</v>
      </c>
      <c r="L6411" s="772">
        <f t="shared" si="350"/>
        <v>2257.9899999999998</v>
      </c>
    </row>
    <row r="6412" spans="2:12" ht="15.75" x14ac:dyDescent="0.25">
      <c r="B6412" s="893" t="s">
        <v>321</v>
      </c>
      <c r="C6412" s="892" t="s">
        <v>539</v>
      </c>
      <c r="D6412" s="891">
        <v>43435</v>
      </c>
      <c r="E6412" s="890">
        <v>5378</v>
      </c>
      <c r="F6412" s="889"/>
      <c r="G6412" s="888">
        <v>20</v>
      </c>
      <c r="H6412" s="887">
        <f t="shared" si="348"/>
        <v>3</v>
      </c>
      <c r="I6412" s="887">
        <v>-262.08</v>
      </c>
      <c r="J6412" s="771">
        <f t="shared" si="349"/>
        <v>826.32999999999993</v>
      </c>
      <c r="K6412" s="887">
        <v>564.25</v>
      </c>
      <c r="L6412" s="772">
        <f t="shared" si="350"/>
        <v>4813.75</v>
      </c>
    </row>
    <row r="6413" spans="2:12" ht="15.75" x14ac:dyDescent="0.25">
      <c r="B6413" s="893" t="s">
        <v>321</v>
      </c>
      <c r="C6413" s="892" t="s">
        <v>539</v>
      </c>
      <c r="D6413" s="891">
        <v>43435</v>
      </c>
      <c r="E6413" s="890">
        <v>277.99</v>
      </c>
      <c r="F6413" s="889"/>
      <c r="G6413" s="888">
        <v>20</v>
      </c>
      <c r="H6413" s="887">
        <f t="shared" si="348"/>
        <v>3</v>
      </c>
      <c r="I6413" s="887">
        <v>-13.440000000000001</v>
      </c>
      <c r="J6413" s="771">
        <f t="shared" si="349"/>
        <v>42.57</v>
      </c>
      <c r="K6413" s="887">
        <v>29.13</v>
      </c>
      <c r="L6413" s="772">
        <f t="shared" si="350"/>
        <v>248.86</v>
      </c>
    </row>
    <row r="6414" spans="2:12" ht="15.75" x14ac:dyDescent="0.25">
      <c r="B6414" s="893" t="s">
        <v>321</v>
      </c>
      <c r="C6414" s="892" t="s">
        <v>539</v>
      </c>
      <c r="D6414" s="891">
        <v>43435</v>
      </c>
      <c r="E6414" s="890">
        <v>1289.07</v>
      </c>
      <c r="F6414" s="889"/>
      <c r="G6414" s="888">
        <v>20</v>
      </c>
      <c r="H6414" s="887">
        <f t="shared" si="348"/>
        <v>3</v>
      </c>
      <c r="I6414" s="887">
        <v>-62.519999999999996</v>
      </c>
      <c r="J6414" s="771">
        <f t="shared" si="349"/>
        <v>203.64</v>
      </c>
      <c r="K6414" s="887">
        <v>141.12</v>
      </c>
      <c r="L6414" s="772">
        <f t="shared" si="350"/>
        <v>1147.9499999999998</v>
      </c>
    </row>
    <row r="6415" spans="2:12" ht="15.75" x14ac:dyDescent="0.25">
      <c r="B6415" s="893" t="s">
        <v>321</v>
      </c>
      <c r="C6415" s="892" t="s">
        <v>539</v>
      </c>
      <c r="D6415" s="891">
        <v>43435</v>
      </c>
      <c r="E6415" s="890">
        <v>231.34</v>
      </c>
      <c r="F6415" s="889"/>
      <c r="G6415" s="888">
        <v>20</v>
      </c>
      <c r="H6415" s="887">
        <f t="shared" si="348"/>
        <v>3</v>
      </c>
      <c r="I6415" s="887">
        <v>-11.280000000000001</v>
      </c>
      <c r="J6415" s="771">
        <f t="shared" si="349"/>
        <v>36.53</v>
      </c>
      <c r="K6415" s="887">
        <v>25.25</v>
      </c>
      <c r="L6415" s="772">
        <f t="shared" si="350"/>
        <v>206.09</v>
      </c>
    </row>
    <row r="6416" spans="2:12" ht="15.75" x14ac:dyDescent="0.25">
      <c r="B6416" s="893" t="s">
        <v>321</v>
      </c>
      <c r="C6416" s="892" t="s">
        <v>539</v>
      </c>
      <c r="D6416" s="891">
        <v>43435</v>
      </c>
      <c r="E6416" s="890">
        <v>508.43</v>
      </c>
      <c r="F6416" s="889"/>
      <c r="G6416" s="888">
        <v>20</v>
      </c>
      <c r="H6416" s="887">
        <f t="shared" si="348"/>
        <v>3</v>
      </c>
      <c r="I6416" s="887">
        <v>-24.72</v>
      </c>
      <c r="J6416" s="771">
        <f t="shared" si="349"/>
        <v>80.11</v>
      </c>
      <c r="K6416" s="887">
        <v>55.39</v>
      </c>
      <c r="L6416" s="772">
        <f t="shared" si="350"/>
        <v>453.04</v>
      </c>
    </row>
    <row r="6417" spans="2:12" ht="15.75" x14ac:dyDescent="0.25">
      <c r="B6417" s="893" t="s">
        <v>321</v>
      </c>
      <c r="C6417" s="892" t="s">
        <v>539</v>
      </c>
      <c r="D6417" s="891">
        <v>43435</v>
      </c>
      <c r="E6417" s="890">
        <v>676.93</v>
      </c>
      <c r="F6417" s="889"/>
      <c r="G6417" s="888">
        <v>20</v>
      </c>
      <c r="H6417" s="887">
        <f t="shared" si="348"/>
        <v>3</v>
      </c>
      <c r="I6417" s="887">
        <v>-32.880000000000003</v>
      </c>
      <c r="J6417" s="771">
        <f t="shared" si="349"/>
        <v>105.75</v>
      </c>
      <c r="K6417" s="887">
        <v>72.87</v>
      </c>
      <c r="L6417" s="772">
        <f t="shared" si="350"/>
        <v>604.05999999999995</v>
      </c>
    </row>
    <row r="6418" spans="2:12" ht="15.75" x14ac:dyDescent="0.25">
      <c r="B6418" s="893" t="s">
        <v>321</v>
      </c>
      <c r="C6418" s="892" t="s">
        <v>539</v>
      </c>
      <c r="D6418" s="891">
        <v>43435</v>
      </c>
      <c r="E6418" s="890">
        <v>224.3</v>
      </c>
      <c r="F6418" s="889"/>
      <c r="G6418" s="888">
        <v>20</v>
      </c>
      <c r="H6418" s="887">
        <f t="shared" si="348"/>
        <v>3</v>
      </c>
      <c r="I6418" s="887">
        <v>-10.92</v>
      </c>
      <c r="J6418" s="771">
        <f t="shared" si="349"/>
        <v>38.22</v>
      </c>
      <c r="K6418" s="887">
        <v>27.3</v>
      </c>
      <c r="L6418" s="772">
        <f t="shared" si="350"/>
        <v>197</v>
      </c>
    </row>
    <row r="6419" spans="2:12" ht="15.75" x14ac:dyDescent="0.25">
      <c r="B6419" s="893" t="s">
        <v>321</v>
      </c>
      <c r="C6419" s="892" t="s">
        <v>539</v>
      </c>
      <c r="D6419" s="891">
        <v>43435</v>
      </c>
      <c r="E6419" s="890">
        <v>210.03</v>
      </c>
      <c r="F6419" s="889"/>
      <c r="G6419" s="888">
        <v>20</v>
      </c>
      <c r="H6419" s="887">
        <f t="shared" si="348"/>
        <v>3</v>
      </c>
      <c r="I6419" s="887">
        <v>-10.199999999999999</v>
      </c>
      <c r="J6419" s="771">
        <f t="shared" si="349"/>
        <v>31.45</v>
      </c>
      <c r="K6419" s="887">
        <v>21.25</v>
      </c>
      <c r="L6419" s="772">
        <f t="shared" si="350"/>
        <v>188.78</v>
      </c>
    </row>
    <row r="6420" spans="2:12" ht="15.75" x14ac:dyDescent="0.25">
      <c r="B6420" s="893" t="s">
        <v>321</v>
      </c>
      <c r="C6420" s="892" t="s">
        <v>539</v>
      </c>
      <c r="D6420" s="891">
        <v>43435</v>
      </c>
      <c r="E6420" s="890">
        <v>231.31</v>
      </c>
      <c r="F6420" s="889"/>
      <c r="G6420" s="888">
        <v>20</v>
      </c>
      <c r="H6420" s="887">
        <f t="shared" si="348"/>
        <v>3</v>
      </c>
      <c r="I6420" s="887">
        <v>-11.16</v>
      </c>
      <c r="J6420" s="771">
        <f t="shared" si="349"/>
        <v>38.239999999999995</v>
      </c>
      <c r="K6420" s="887">
        <v>27.08</v>
      </c>
      <c r="L6420" s="772">
        <f t="shared" si="350"/>
        <v>204.23000000000002</v>
      </c>
    </row>
    <row r="6421" spans="2:12" ht="15.75" x14ac:dyDescent="0.25">
      <c r="B6421" s="893" t="s">
        <v>321</v>
      </c>
      <c r="C6421" s="892" t="s">
        <v>539</v>
      </c>
      <c r="D6421" s="891">
        <v>43435</v>
      </c>
      <c r="E6421" s="890">
        <v>17.89</v>
      </c>
      <c r="F6421" s="889"/>
      <c r="G6421" s="888">
        <v>20</v>
      </c>
      <c r="H6421" s="887">
        <f t="shared" si="348"/>
        <v>3</v>
      </c>
      <c r="I6421" s="887">
        <v>-0.84000000000000008</v>
      </c>
      <c r="J6421" s="771">
        <f t="shared" si="349"/>
        <v>3.99</v>
      </c>
      <c r="K6421" s="887">
        <v>3.15</v>
      </c>
      <c r="L6421" s="772">
        <f t="shared" si="350"/>
        <v>14.74</v>
      </c>
    </row>
    <row r="6422" spans="2:12" ht="15.75" x14ac:dyDescent="0.25">
      <c r="B6422" s="893" t="s">
        <v>321</v>
      </c>
      <c r="C6422" s="892" t="s">
        <v>539</v>
      </c>
      <c r="D6422" s="891">
        <v>43617</v>
      </c>
      <c r="E6422" s="890">
        <v>183.53</v>
      </c>
      <c r="F6422" s="889"/>
      <c r="G6422" s="888">
        <v>20</v>
      </c>
      <c r="H6422" s="887">
        <f t="shared" si="348"/>
        <v>2</v>
      </c>
      <c r="I6422" s="887">
        <v>-8.879999999999999</v>
      </c>
      <c r="J6422" s="771">
        <f t="shared" si="349"/>
        <v>24.439999999999998</v>
      </c>
      <c r="K6422" s="887">
        <v>15.56</v>
      </c>
      <c r="L6422" s="772">
        <f t="shared" si="350"/>
        <v>167.97</v>
      </c>
    </row>
    <row r="6423" spans="2:12" ht="15.75" x14ac:dyDescent="0.25">
      <c r="B6423" s="893" t="s">
        <v>321</v>
      </c>
      <c r="C6423" s="892" t="s">
        <v>539</v>
      </c>
      <c r="D6423" s="891">
        <v>43617</v>
      </c>
      <c r="E6423" s="890">
        <v>348.67</v>
      </c>
      <c r="F6423" s="889"/>
      <c r="G6423" s="888">
        <v>20</v>
      </c>
      <c r="H6423" s="887">
        <f t="shared" si="348"/>
        <v>2</v>
      </c>
      <c r="I6423" s="887">
        <v>-17.16</v>
      </c>
      <c r="J6423" s="771">
        <f t="shared" si="349"/>
        <v>44.61</v>
      </c>
      <c r="K6423" s="887">
        <v>27.45</v>
      </c>
      <c r="L6423" s="772">
        <f t="shared" si="350"/>
        <v>321.22000000000003</v>
      </c>
    </row>
    <row r="6424" spans="2:12" ht="15.75" x14ac:dyDescent="0.25">
      <c r="B6424" s="893" t="s">
        <v>321</v>
      </c>
      <c r="C6424" s="892" t="s">
        <v>539</v>
      </c>
      <c r="D6424" s="891">
        <v>43617</v>
      </c>
      <c r="E6424" s="890">
        <v>1315.3</v>
      </c>
      <c r="F6424" s="889"/>
      <c r="G6424" s="888">
        <v>20</v>
      </c>
      <c r="H6424" s="887">
        <f t="shared" si="348"/>
        <v>2</v>
      </c>
      <c r="I6424" s="887">
        <v>-64.08</v>
      </c>
      <c r="J6424" s="771">
        <f t="shared" si="349"/>
        <v>180.09</v>
      </c>
      <c r="K6424" s="887">
        <v>116.01</v>
      </c>
      <c r="L6424" s="772">
        <f t="shared" si="350"/>
        <v>1199.29</v>
      </c>
    </row>
    <row r="6425" spans="2:12" ht="15.75" x14ac:dyDescent="0.25">
      <c r="B6425" s="893" t="s">
        <v>321</v>
      </c>
      <c r="C6425" s="892" t="s">
        <v>539</v>
      </c>
      <c r="D6425" s="891">
        <v>43617</v>
      </c>
      <c r="E6425" s="890">
        <v>1975.96</v>
      </c>
      <c r="F6425" s="889"/>
      <c r="G6425" s="888">
        <v>20</v>
      </c>
      <c r="H6425" s="887">
        <f t="shared" si="348"/>
        <v>2</v>
      </c>
      <c r="I6425" s="887">
        <v>-96.359999999999985</v>
      </c>
      <c r="J6425" s="771">
        <f t="shared" si="349"/>
        <v>278.92999999999995</v>
      </c>
      <c r="K6425" s="887">
        <v>182.57</v>
      </c>
      <c r="L6425" s="772">
        <f t="shared" si="350"/>
        <v>1793.39</v>
      </c>
    </row>
    <row r="6426" spans="2:12" ht="15.75" x14ac:dyDescent="0.25">
      <c r="B6426" s="893" t="s">
        <v>321</v>
      </c>
      <c r="C6426" s="892" t="s">
        <v>539</v>
      </c>
      <c r="D6426" s="891">
        <v>43617</v>
      </c>
      <c r="E6426" s="890">
        <v>1066.93</v>
      </c>
      <c r="F6426" s="889"/>
      <c r="G6426" s="888">
        <v>20</v>
      </c>
      <c r="H6426" s="887">
        <f t="shared" si="348"/>
        <v>2</v>
      </c>
      <c r="I6426" s="887">
        <v>-52.08</v>
      </c>
      <c r="J6426" s="771">
        <f t="shared" si="349"/>
        <v>144.69</v>
      </c>
      <c r="K6426" s="887">
        <v>92.61</v>
      </c>
      <c r="L6426" s="772">
        <f t="shared" si="350"/>
        <v>974.32</v>
      </c>
    </row>
    <row r="6427" spans="2:12" ht="15.75" x14ac:dyDescent="0.25">
      <c r="B6427" s="893" t="s">
        <v>321</v>
      </c>
      <c r="C6427" s="892" t="s">
        <v>539</v>
      </c>
      <c r="D6427" s="891">
        <v>43617</v>
      </c>
      <c r="E6427" s="890">
        <v>2716.16</v>
      </c>
      <c r="F6427" s="889"/>
      <c r="G6427" s="888">
        <v>20</v>
      </c>
      <c r="H6427" s="887">
        <f t="shared" si="348"/>
        <v>2</v>
      </c>
      <c r="I6427" s="887">
        <v>-132.24</v>
      </c>
      <c r="J6427" s="771">
        <f t="shared" si="349"/>
        <v>375.25</v>
      </c>
      <c r="K6427" s="887">
        <v>243.01</v>
      </c>
      <c r="L6427" s="772">
        <f t="shared" si="350"/>
        <v>2473.1499999999996</v>
      </c>
    </row>
    <row r="6428" spans="2:12" ht="15.75" x14ac:dyDescent="0.25">
      <c r="B6428" s="893" t="s">
        <v>321</v>
      </c>
      <c r="C6428" s="892" t="s">
        <v>539</v>
      </c>
      <c r="D6428" s="891">
        <v>43617</v>
      </c>
      <c r="E6428" s="890">
        <v>1135.5999999999999</v>
      </c>
      <c r="F6428" s="889"/>
      <c r="G6428" s="888">
        <v>20</v>
      </c>
      <c r="H6428" s="887">
        <f t="shared" si="348"/>
        <v>2</v>
      </c>
      <c r="I6428" s="887">
        <v>-55.08</v>
      </c>
      <c r="J6428" s="771">
        <f t="shared" si="349"/>
        <v>146.99</v>
      </c>
      <c r="K6428" s="887">
        <v>91.91</v>
      </c>
      <c r="L6428" s="772">
        <f t="shared" si="350"/>
        <v>1043.6899999999998</v>
      </c>
    </row>
    <row r="6429" spans="2:12" ht="15.75" x14ac:dyDescent="0.25">
      <c r="B6429" s="893" t="s">
        <v>321</v>
      </c>
      <c r="C6429" s="892" t="s">
        <v>1836</v>
      </c>
      <c r="D6429" s="891">
        <v>43637</v>
      </c>
      <c r="E6429" s="890">
        <v>5174.66</v>
      </c>
      <c r="F6429" s="889"/>
      <c r="G6429" s="888">
        <v>20</v>
      </c>
      <c r="H6429" s="887">
        <f t="shared" si="348"/>
        <v>2</v>
      </c>
      <c r="I6429" s="887">
        <v>-250.92000000000002</v>
      </c>
      <c r="J6429" s="771">
        <f t="shared" si="349"/>
        <v>606.3900000000001</v>
      </c>
      <c r="K6429" s="887">
        <v>355.47</v>
      </c>
      <c r="L6429" s="772">
        <f t="shared" si="350"/>
        <v>4819.1899999999996</v>
      </c>
    </row>
    <row r="6430" spans="2:12" ht="15.75" x14ac:dyDescent="0.25">
      <c r="B6430" s="893" t="s">
        <v>321</v>
      </c>
      <c r="C6430" s="892" t="s">
        <v>540</v>
      </c>
      <c r="D6430" s="891">
        <v>43709</v>
      </c>
      <c r="E6430" s="890">
        <v>108.24</v>
      </c>
      <c r="F6430" s="889"/>
      <c r="G6430" s="888">
        <v>20</v>
      </c>
      <c r="H6430" s="887">
        <f t="shared" si="348"/>
        <v>2</v>
      </c>
      <c r="I6430" s="887">
        <v>-5.4</v>
      </c>
      <c r="J6430" s="771">
        <f t="shared" si="349"/>
        <v>13.5</v>
      </c>
      <c r="K6430" s="887">
        <v>8.1</v>
      </c>
      <c r="L6430" s="772">
        <f t="shared" si="350"/>
        <v>100.14</v>
      </c>
    </row>
    <row r="6431" spans="2:12" ht="15.75" x14ac:dyDescent="0.25">
      <c r="B6431" s="893" t="s">
        <v>321</v>
      </c>
      <c r="C6431" s="892" t="s">
        <v>540</v>
      </c>
      <c r="D6431" s="891">
        <v>43709</v>
      </c>
      <c r="E6431" s="890">
        <v>1722.81</v>
      </c>
      <c r="F6431" s="889"/>
      <c r="G6431" s="888">
        <v>20</v>
      </c>
      <c r="H6431" s="887">
        <f t="shared" si="348"/>
        <v>2</v>
      </c>
      <c r="I6431" s="887">
        <v>-84.6</v>
      </c>
      <c r="J6431" s="771">
        <f t="shared" si="349"/>
        <v>204.57</v>
      </c>
      <c r="K6431" s="887">
        <v>119.97</v>
      </c>
      <c r="L6431" s="772">
        <f t="shared" si="350"/>
        <v>1602.84</v>
      </c>
    </row>
    <row r="6432" spans="2:12" ht="15.75" x14ac:dyDescent="0.25">
      <c r="B6432" s="893" t="s">
        <v>321</v>
      </c>
      <c r="C6432" s="892" t="s">
        <v>540</v>
      </c>
      <c r="D6432" s="891">
        <v>43709</v>
      </c>
      <c r="E6432" s="890">
        <v>1065.1099999999999</v>
      </c>
      <c r="F6432" s="889"/>
      <c r="G6432" s="888">
        <v>20</v>
      </c>
      <c r="H6432" s="887">
        <f t="shared" si="348"/>
        <v>2</v>
      </c>
      <c r="I6432" s="887">
        <v>-53.04</v>
      </c>
      <c r="J6432" s="771">
        <f t="shared" si="349"/>
        <v>128.02000000000001</v>
      </c>
      <c r="K6432" s="887">
        <v>74.98</v>
      </c>
      <c r="L6432" s="772">
        <f t="shared" si="350"/>
        <v>990.12999999999988</v>
      </c>
    </row>
    <row r="6433" spans="2:12" ht="15.75" x14ac:dyDescent="0.25">
      <c r="B6433" s="893" t="s">
        <v>321</v>
      </c>
      <c r="C6433" s="892" t="s">
        <v>540</v>
      </c>
      <c r="D6433" s="891">
        <v>43709</v>
      </c>
      <c r="E6433" s="890">
        <v>108.58</v>
      </c>
      <c r="F6433" s="889"/>
      <c r="G6433" s="888">
        <v>20</v>
      </c>
      <c r="H6433" s="887">
        <f t="shared" si="348"/>
        <v>2</v>
      </c>
      <c r="I6433" s="887">
        <v>-5.28</v>
      </c>
      <c r="J6433" s="771">
        <f t="shared" si="349"/>
        <v>12.32</v>
      </c>
      <c r="K6433" s="887">
        <v>7.04</v>
      </c>
      <c r="L6433" s="772">
        <f t="shared" si="350"/>
        <v>101.53999999999999</v>
      </c>
    </row>
    <row r="6434" spans="2:12" ht="15.75" x14ac:dyDescent="0.25">
      <c r="B6434" s="893" t="s">
        <v>321</v>
      </c>
      <c r="C6434" s="892" t="s">
        <v>540</v>
      </c>
      <c r="D6434" s="891">
        <v>43709</v>
      </c>
      <c r="E6434" s="890">
        <v>1276.3900000000001</v>
      </c>
      <c r="F6434" s="889"/>
      <c r="G6434" s="888">
        <v>20</v>
      </c>
      <c r="H6434" s="887">
        <f t="shared" si="348"/>
        <v>2</v>
      </c>
      <c r="I6434" s="887">
        <v>-62.16</v>
      </c>
      <c r="J6434" s="771">
        <f t="shared" si="349"/>
        <v>149.80000000000001</v>
      </c>
      <c r="K6434" s="887">
        <v>87.64</v>
      </c>
      <c r="L6434" s="772">
        <f t="shared" si="350"/>
        <v>1188.75</v>
      </c>
    </row>
    <row r="6435" spans="2:12" ht="15.75" x14ac:dyDescent="0.25">
      <c r="B6435" s="893" t="s">
        <v>321</v>
      </c>
      <c r="C6435" s="892" t="s">
        <v>540</v>
      </c>
      <c r="D6435" s="891">
        <v>43709</v>
      </c>
      <c r="E6435" s="890">
        <v>1224.26</v>
      </c>
      <c r="F6435" s="889"/>
      <c r="G6435" s="888">
        <v>20</v>
      </c>
      <c r="H6435" s="887">
        <f t="shared" si="348"/>
        <v>2</v>
      </c>
      <c r="I6435" s="887">
        <v>-59.400000000000006</v>
      </c>
      <c r="J6435" s="771">
        <f t="shared" si="349"/>
        <v>138.60000000000002</v>
      </c>
      <c r="K6435" s="887">
        <v>79.2</v>
      </c>
      <c r="L6435" s="772">
        <f t="shared" si="350"/>
        <v>1145.06</v>
      </c>
    </row>
    <row r="6436" spans="2:12" ht="15.75" x14ac:dyDescent="0.25">
      <c r="B6436" s="893" t="s">
        <v>321</v>
      </c>
      <c r="C6436" s="892" t="s">
        <v>540</v>
      </c>
      <c r="D6436" s="891">
        <v>43800</v>
      </c>
      <c r="E6436" s="890">
        <v>109.52</v>
      </c>
      <c r="F6436" s="889"/>
      <c r="G6436" s="888">
        <v>20</v>
      </c>
      <c r="H6436" s="887">
        <f t="shared" si="348"/>
        <v>2</v>
      </c>
      <c r="I6436" s="887">
        <v>-5.28</v>
      </c>
      <c r="J6436" s="771">
        <f t="shared" si="349"/>
        <v>11.879999999999999</v>
      </c>
      <c r="K6436" s="887">
        <v>6.6</v>
      </c>
      <c r="L6436" s="772">
        <f t="shared" si="350"/>
        <v>102.92</v>
      </c>
    </row>
    <row r="6437" spans="2:12" ht="15.75" x14ac:dyDescent="0.25">
      <c r="B6437" s="893" t="s">
        <v>321</v>
      </c>
      <c r="C6437" s="892" t="s">
        <v>540</v>
      </c>
      <c r="D6437" s="891">
        <v>43800</v>
      </c>
      <c r="E6437" s="890">
        <v>148.34</v>
      </c>
      <c r="F6437" s="889"/>
      <c r="G6437" s="888">
        <v>20</v>
      </c>
      <c r="H6437" s="887">
        <f t="shared" si="348"/>
        <v>2</v>
      </c>
      <c r="I6437" s="887">
        <v>-7.32</v>
      </c>
      <c r="J6437" s="771">
        <f t="shared" si="349"/>
        <v>16.5</v>
      </c>
      <c r="K6437" s="887">
        <v>9.18</v>
      </c>
      <c r="L6437" s="772">
        <f t="shared" si="350"/>
        <v>139.16</v>
      </c>
    </row>
    <row r="6438" spans="2:12" ht="15.75" x14ac:dyDescent="0.25">
      <c r="B6438" s="893" t="s">
        <v>321</v>
      </c>
      <c r="C6438" s="892" t="s">
        <v>540</v>
      </c>
      <c r="D6438" s="891">
        <v>43800</v>
      </c>
      <c r="E6438" s="890">
        <v>395.51</v>
      </c>
      <c r="F6438" s="889"/>
      <c r="G6438" s="888">
        <v>20</v>
      </c>
      <c r="H6438" s="887">
        <f t="shared" si="348"/>
        <v>2</v>
      </c>
      <c r="I6438" s="887">
        <v>-19.200000000000003</v>
      </c>
      <c r="J6438" s="771">
        <f t="shared" si="349"/>
        <v>41.6</v>
      </c>
      <c r="K6438" s="887">
        <v>22.4</v>
      </c>
      <c r="L6438" s="772">
        <f t="shared" si="350"/>
        <v>373.11</v>
      </c>
    </row>
    <row r="6439" spans="2:12" ht="15.75" x14ac:dyDescent="0.25">
      <c r="B6439" s="893" t="s">
        <v>321</v>
      </c>
      <c r="C6439" s="892" t="s">
        <v>540</v>
      </c>
      <c r="D6439" s="891">
        <v>43800</v>
      </c>
      <c r="E6439" s="890">
        <v>1838.51</v>
      </c>
      <c r="F6439" s="889"/>
      <c r="G6439" s="888">
        <v>20</v>
      </c>
      <c r="H6439" s="887">
        <f t="shared" si="348"/>
        <v>2</v>
      </c>
      <c r="I6439" s="887">
        <v>-92.76</v>
      </c>
      <c r="J6439" s="771">
        <f t="shared" si="349"/>
        <v>197.97</v>
      </c>
      <c r="K6439" s="887">
        <v>105.21</v>
      </c>
      <c r="L6439" s="772">
        <f t="shared" si="350"/>
        <v>1733.3</v>
      </c>
    </row>
    <row r="6440" spans="2:12" ht="15.75" x14ac:dyDescent="0.25">
      <c r="B6440" s="893" t="s">
        <v>321</v>
      </c>
      <c r="C6440" s="892" t="s">
        <v>540</v>
      </c>
      <c r="D6440" s="891">
        <v>43800</v>
      </c>
      <c r="E6440" s="890">
        <v>812.91</v>
      </c>
      <c r="F6440" s="889"/>
      <c r="G6440" s="888">
        <v>20</v>
      </c>
      <c r="H6440" s="887">
        <f t="shared" si="348"/>
        <v>2</v>
      </c>
      <c r="I6440" s="887">
        <v>-39.480000000000004</v>
      </c>
      <c r="J6440" s="771">
        <f t="shared" si="349"/>
        <v>87.47</v>
      </c>
      <c r="K6440" s="887">
        <v>47.99</v>
      </c>
      <c r="L6440" s="772">
        <f t="shared" si="350"/>
        <v>764.92</v>
      </c>
    </row>
    <row r="6441" spans="2:12" ht="15.75" x14ac:dyDescent="0.25">
      <c r="B6441" s="893" t="s">
        <v>321</v>
      </c>
      <c r="C6441" s="892" t="s">
        <v>540</v>
      </c>
      <c r="D6441" s="891">
        <v>43800</v>
      </c>
      <c r="E6441" s="890">
        <v>105.03</v>
      </c>
      <c r="F6441" s="889"/>
      <c r="G6441" s="888">
        <v>20</v>
      </c>
      <c r="H6441" s="887">
        <f t="shared" si="348"/>
        <v>2</v>
      </c>
      <c r="I6441" s="887">
        <v>-5.04</v>
      </c>
      <c r="J6441" s="771">
        <f t="shared" si="349"/>
        <v>10.5</v>
      </c>
      <c r="K6441" s="887">
        <v>5.46</v>
      </c>
      <c r="L6441" s="772">
        <f t="shared" si="350"/>
        <v>99.570000000000007</v>
      </c>
    </row>
    <row r="6442" spans="2:12" ht="15.75" x14ac:dyDescent="0.25">
      <c r="B6442" s="893" t="s">
        <v>321</v>
      </c>
      <c r="C6442" s="892" t="s">
        <v>540</v>
      </c>
      <c r="D6442" s="891">
        <v>43800</v>
      </c>
      <c r="E6442" s="890">
        <v>184.78</v>
      </c>
      <c r="F6442" s="889"/>
      <c r="G6442" s="888">
        <v>20</v>
      </c>
      <c r="H6442" s="887">
        <f t="shared" si="348"/>
        <v>2</v>
      </c>
      <c r="I6442" s="887">
        <v>-9</v>
      </c>
      <c r="J6442" s="771">
        <f t="shared" si="349"/>
        <v>20.25</v>
      </c>
      <c r="K6442" s="887">
        <v>11.25</v>
      </c>
      <c r="L6442" s="772">
        <f t="shared" si="350"/>
        <v>173.53</v>
      </c>
    </row>
    <row r="6443" spans="2:12" ht="15.75" x14ac:dyDescent="0.25">
      <c r="B6443" s="893" t="s">
        <v>321</v>
      </c>
      <c r="C6443" s="892" t="s">
        <v>540</v>
      </c>
      <c r="D6443" s="891">
        <v>43800</v>
      </c>
      <c r="E6443" s="890">
        <v>174.25</v>
      </c>
      <c r="F6443" s="889"/>
      <c r="G6443" s="888">
        <v>20</v>
      </c>
      <c r="H6443" s="887">
        <f t="shared" si="348"/>
        <v>2</v>
      </c>
      <c r="I6443" s="887">
        <v>-8.4</v>
      </c>
      <c r="J6443" s="771">
        <f t="shared" si="349"/>
        <v>17.5</v>
      </c>
      <c r="K6443" s="887">
        <v>9.1</v>
      </c>
      <c r="L6443" s="772">
        <f t="shared" si="350"/>
        <v>165.15</v>
      </c>
    </row>
    <row r="6444" spans="2:12" ht="15.75" x14ac:dyDescent="0.25">
      <c r="B6444" s="893" t="s">
        <v>321</v>
      </c>
      <c r="C6444" s="892" t="s">
        <v>540</v>
      </c>
      <c r="D6444" s="891">
        <v>43800</v>
      </c>
      <c r="E6444" s="890">
        <v>1622.49</v>
      </c>
      <c r="F6444" s="889"/>
      <c r="G6444" s="888">
        <v>20</v>
      </c>
      <c r="H6444" s="887">
        <f t="shared" si="348"/>
        <v>2</v>
      </c>
      <c r="I6444" s="887">
        <v>-78.72</v>
      </c>
      <c r="J6444" s="771">
        <f t="shared" si="349"/>
        <v>176.38</v>
      </c>
      <c r="K6444" s="887">
        <v>97.66</v>
      </c>
      <c r="L6444" s="772">
        <f t="shared" si="350"/>
        <v>1524.83</v>
      </c>
    </row>
    <row r="6445" spans="2:12" ht="15.75" x14ac:dyDescent="0.25">
      <c r="B6445" s="893" t="s">
        <v>321</v>
      </c>
      <c r="C6445" s="892" t="s">
        <v>540</v>
      </c>
      <c r="D6445" s="891">
        <v>43800</v>
      </c>
      <c r="E6445" s="890">
        <v>330.51</v>
      </c>
      <c r="F6445" s="889"/>
      <c r="G6445" s="888">
        <v>20</v>
      </c>
      <c r="H6445" s="887">
        <f t="shared" si="348"/>
        <v>2</v>
      </c>
      <c r="I6445" s="887">
        <v>-16.200000000000003</v>
      </c>
      <c r="J6445" s="771">
        <f t="shared" si="349"/>
        <v>40.19</v>
      </c>
      <c r="K6445" s="887">
        <v>23.99</v>
      </c>
      <c r="L6445" s="772">
        <f t="shared" si="350"/>
        <v>306.52</v>
      </c>
    </row>
    <row r="6446" spans="2:12" ht="15.75" x14ac:dyDescent="0.25">
      <c r="B6446" s="893" t="s">
        <v>321</v>
      </c>
      <c r="C6446" s="892" t="s">
        <v>540</v>
      </c>
      <c r="D6446" s="891">
        <v>43800</v>
      </c>
      <c r="E6446" s="890">
        <v>363.06</v>
      </c>
      <c r="F6446" s="889"/>
      <c r="G6446" s="888">
        <v>20</v>
      </c>
      <c r="H6446" s="887">
        <f t="shared" si="348"/>
        <v>2</v>
      </c>
      <c r="I6446" s="887">
        <v>-17.64</v>
      </c>
      <c r="J6446" s="771">
        <f t="shared" si="349"/>
        <v>36.75</v>
      </c>
      <c r="K6446" s="887">
        <v>19.11</v>
      </c>
      <c r="L6446" s="772">
        <f t="shared" si="350"/>
        <v>343.95</v>
      </c>
    </row>
    <row r="6447" spans="2:12" ht="15.75" x14ac:dyDescent="0.25">
      <c r="B6447" s="893" t="s">
        <v>321</v>
      </c>
      <c r="C6447" s="892" t="s">
        <v>1844</v>
      </c>
      <c r="D6447" s="891">
        <v>43831</v>
      </c>
      <c r="E6447" s="890">
        <v>0</v>
      </c>
      <c r="F6447" s="889"/>
      <c r="G6447" s="888">
        <v>20</v>
      </c>
      <c r="H6447" s="887">
        <f t="shared" si="348"/>
        <v>1</v>
      </c>
      <c r="I6447" s="887">
        <v>2.16</v>
      </c>
      <c r="J6447" s="771">
        <f t="shared" si="349"/>
        <v>-2.16</v>
      </c>
      <c r="K6447" s="887">
        <v>0</v>
      </c>
      <c r="L6447" s="772">
        <f t="shared" si="350"/>
        <v>0</v>
      </c>
    </row>
    <row r="6448" spans="2:12" ht="15.75" x14ac:dyDescent="0.25">
      <c r="B6448" s="893" t="s">
        <v>321</v>
      </c>
      <c r="C6448" s="892" t="s">
        <v>1845</v>
      </c>
      <c r="D6448" s="891">
        <v>43862</v>
      </c>
      <c r="E6448" s="890">
        <v>0</v>
      </c>
      <c r="F6448" s="889"/>
      <c r="G6448" s="888">
        <v>20</v>
      </c>
      <c r="H6448" s="887">
        <f t="shared" si="348"/>
        <v>1</v>
      </c>
      <c r="I6448" s="887">
        <v>20.64</v>
      </c>
      <c r="J6448" s="771">
        <f t="shared" si="349"/>
        <v>-20.64</v>
      </c>
      <c r="K6448" s="887">
        <v>0</v>
      </c>
      <c r="L6448" s="772">
        <f t="shared" si="350"/>
        <v>0</v>
      </c>
    </row>
    <row r="6449" spans="2:12" ht="15.75" x14ac:dyDescent="0.25">
      <c r="B6449" s="893" t="s">
        <v>321</v>
      </c>
      <c r="C6449" s="892" t="s">
        <v>1846</v>
      </c>
      <c r="D6449" s="891">
        <v>43862</v>
      </c>
      <c r="E6449" s="890">
        <v>0</v>
      </c>
      <c r="F6449" s="889"/>
      <c r="G6449" s="888">
        <v>20</v>
      </c>
      <c r="H6449" s="887">
        <f t="shared" si="348"/>
        <v>1</v>
      </c>
      <c r="I6449" s="887">
        <v>100.44000000000001</v>
      </c>
      <c r="J6449" s="771">
        <f t="shared" si="349"/>
        <v>-100.44000000000001</v>
      </c>
      <c r="K6449" s="887">
        <v>0</v>
      </c>
      <c r="L6449" s="772">
        <f t="shared" si="350"/>
        <v>0</v>
      </c>
    </row>
    <row r="6450" spans="2:12" ht="15.75" x14ac:dyDescent="0.25">
      <c r="B6450" s="893" t="s">
        <v>321</v>
      </c>
      <c r="C6450" s="892" t="s">
        <v>540</v>
      </c>
      <c r="D6450" s="891">
        <v>43891</v>
      </c>
      <c r="E6450" s="890">
        <v>554.59</v>
      </c>
      <c r="F6450" s="889"/>
      <c r="G6450" s="888">
        <v>20</v>
      </c>
      <c r="H6450" s="887">
        <f t="shared" si="348"/>
        <v>1</v>
      </c>
      <c r="I6450" s="887">
        <v>-27</v>
      </c>
      <c r="J6450" s="771">
        <f t="shared" si="349"/>
        <v>52.5</v>
      </c>
      <c r="K6450" s="887">
        <v>25.5</v>
      </c>
      <c r="L6450" s="772">
        <f t="shared" si="350"/>
        <v>529.09</v>
      </c>
    </row>
    <row r="6451" spans="2:12" ht="15.75" x14ac:dyDescent="0.25">
      <c r="B6451" s="893" t="s">
        <v>321</v>
      </c>
      <c r="C6451" s="892" t="s">
        <v>540</v>
      </c>
      <c r="D6451" s="891">
        <v>43891</v>
      </c>
      <c r="E6451" s="890">
        <v>773</v>
      </c>
      <c r="F6451" s="889"/>
      <c r="G6451" s="888">
        <v>20</v>
      </c>
      <c r="H6451" s="887">
        <f t="shared" si="348"/>
        <v>1</v>
      </c>
      <c r="I6451" s="887">
        <v>-37.56</v>
      </c>
      <c r="J6451" s="771">
        <f t="shared" si="349"/>
        <v>70.41</v>
      </c>
      <c r="K6451" s="887">
        <v>32.85</v>
      </c>
      <c r="L6451" s="772">
        <f t="shared" si="350"/>
        <v>740.15</v>
      </c>
    </row>
    <row r="6452" spans="2:12" ht="15.75" x14ac:dyDescent="0.25">
      <c r="B6452" s="893" t="s">
        <v>321</v>
      </c>
      <c r="C6452" s="892" t="s">
        <v>1847</v>
      </c>
      <c r="D6452" s="891">
        <v>43891</v>
      </c>
      <c r="E6452" s="890">
        <v>636.79</v>
      </c>
      <c r="F6452" s="889"/>
      <c r="G6452" s="888">
        <v>20</v>
      </c>
      <c r="H6452" s="887">
        <f t="shared" si="348"/>
        <v>1</v>
      </c>
      <c r="I6452" s="887">
        <v>-30.839999999999996</v>
      </c>
      <c r="J6452" s="771">
        <f t="shared" si="349"/>
        <v>56.539999999999992</v>
      </c>
      <c r="K6452" s="887">
        <v>25.7</v>
      </c>
      <c r="L6452" s="772">
        <f t="shared" si="350"/>
        <v>611.08999999999992</v>
      </c>
    </row>
    <row r="6453" spans="2:12" ht="15.75" x14ac:dyDescent="0.25">
      <c r="B6453" s="893" t="s">
        <v>321</v>
      </c>
      <c r="C6453" s="892" t="s">
        <v>540</v>
      </c>
      <c r="D6453" s="891">
        <v>43891</v>
      </c>
      <c r="E6453" s="890">
        <v>195.05</v>
      </c>
      <c r="F6453" s="889"/>
      <c r="G6453" s="888">
        <v>20</v>
      </c>
      <c r="H6453" s="887">
        <f t="shared" si="348"/>
        <v>1</v>
      </c>
      <c r="I6453" s="887">
        <v>-9.48</v>
      </c>
      <c r="J6453" s="771">
        <f t="shared" si="349"/>
        <v>30.330000000000002</v>
      </c>
      <c r="K6453" s="887">
        <v>20.85</v>
      </c>
      <c r="L6453" s="772">
        <f t="shared" si="350"/>
        <v>174.20000000000002</v>
      </c>
    </row>
    <row r="6454" spans="2:12" ht="15.75" x14ac:dyDescent="0.25">
      <c r="B6454" s="893" t="s">
        <v>321</v>
      </c>
      <c r="C6454" s="892" t="s">
        <v>540</v>
      </c>
      <c r="D6454" s="891">
        <v>43891</v>
      </c>
      <c r="E6454" s="890">
        <v>105.07</v>
      </c>
      <c r="F6454" s="889"/>
      <c r="G6454" s="888">
        <v>20</v>
      </c>
      <c r="H6454" s="887">
        <f t="shared" si="348"/>
        <v>1</v>
      </c>
      <c r="I6454" s="887">
        <v>-5.04</v>
      </c>
      <c r="J6454" s="771">
        <f t="shared" si="349"/>
        <v>9.66</v>
      </c>
      <c r="K6454" s="887">
        <v>4.62</v>
      </c>
      <c r="L6454" s="772">
        <f t="shared" si="350"/>
        <v>100.44999999999999</v>
      </c>
    </row>
    <row r="6455" spans="2:12" ht="15.75" x14ac:dyDescent="0.25">
      <c r="B6455" s="893" t="s">
        <v>321</v>
      </c>
      <c r="C6455" s="892" t="s">
        <v>540</v>
      </c>
      <c r="D6455" s="891">
        <v>43891</v>
      </c>
      <c r="E6455" s="890">
        <v>1635.17</v>
      </c>
      <c r="F6455" s="889"/>
      <c r="G6455" s="888">
        <v>20</v>
      </c>
      <c r="H6455" s="887">
        <f t="shared" si="348"/>
        <v>1</v>
      </c>
      <c r="I6455" s="887">
        <v>-75.48</v>
      </c>
      <c r="J6455" s="771">
        <f t="shared" si="349"/>
        <v>226.44</v>
      </c>
      <c r="K6455" s="887">
        <v>150.96</v>
      </c>
      <c r="L6455" s="772">
        <f t="shared" si="350"/>
        <v>1484.21</v>
      </c>
    </row>
    <row r="6456" spans="2:12" ht="15.75" x14ac:dyDescent="0.25">
      <c r="B6456" s="893" t="s">
        <v>321</v>
      </c>
      <c r="C6456" s="892" t="s">
        <v>540</v>
      </c>
      <c r="D6456" s="891">
        <v>43891</v>
      </c>
      <c r="E6456" s="890">
        <v>315.20999999999998</v>
      </c>
      <c r="F6456" s="889"/>
      <c r="G6456" s="888">
        <v>20</v>
      </c>
      <c r="H6456" s="887">
        <f t="shared" si="348"/>
        <v>1</v>
      </c>
      <c r="I6456" s="887">
        <v>-15.36</v>
      </c>
      <c r="J6456" s="771">
        <f t="shared" si="349"/>
        <v>29.86</v>
      </c>
      <c r="K6456" s="887">
        <v>14.5</v>
      </c>
      <c r="L6456" s="772">
        <f t="shared" si="350"/>
        <v>300.70999999999998</v>
      </c>
    </row>
    <row r="6457" spans="2:12" ht="15.75" x14ac:dyDescent="0.25">
      <c r="B6457" s="893" t="s">
        <v>321</v>
      </c>
      <c r="C6457" s="892" t="s">
        <v>1837</v>
      </c>
      <c r="D6457" s="891">
        <v>43891</v>
      </c>
      <c r="E6457" s="890">
        <v>349.11</v>
      </c>
      <c r="F6457" s="889"/>
      <c r="G6457" s="888">
        <v>20</v>
      </c>
      <c r="H6457" s="887">
        <f t="shared" si="348"/>
        <v>1</v>
      </c>
      <c r="I6457" s="887">
        <v>-16.919999999999998</v>
      </c>
      <c r="J6457" s="771">
        <f t="shared" si="349"/>
        <v>32.909999999999997</v>
      </c>
      <c r="K6457" s="887">
        <v>15.99</v>
      </c>
      <c r="L6457" s="772">
        <f t="shared" si="350"/>
        <v>333.12</v>
      </c>
    </row>
    <row r="6458" spans="2:12" ht="15.75" x14ac:dyDescent="0.25">
      <c r="B6458" s="893" t="s">
        <v>321</v>
      </c>
      <c r="C6458" s="892" t="s">
        <v>539</v>
      </c>
      <c r="D6458" s="891">
        <v>43891</v>
      </c>
      <c r="E6458" s="890">
        <v>1267.7</v>
      </c>
      <c r="F6458" s="889"/>
      <c r="G6458" s="888">
        <v>20</v>
      </c>
      <c r="H6458" s="887">
        <f t="shared" si="348"/>
        <v>1</v>
      </c>
      <c r="I6458" s="887">
        <v>-61.56</v>
      </c>
      <c r="J6458" s="771">
        <f t="shared" si="349"/>
        <v>121.98</v>
      </c>
      <c r="K6458" s="887">
        <v>60.42</v>
      </c>
      <c r="L6458" s="772">
        <f t="shared" si="350"/>
        <v>1207.28</v>
      </c>
    </row>
    <row r="6459" spans="2:12" ht="15.75" x14ac:dyDescent="0.25">
      <c r="B6459" s="893" t="s">
        <v>321</v>
      </c>
      <c r="C6459" s="892" t="s">
        <v>540</v>
      </c>
      <c r="D6459" s="891">
        <v>43891</v>
      </c>
      <c r="E6459" s="890">
        <v>1043.97</v>
      </c>
      <c r="F6459" s="889"/>
      <c r="G6459" s="888">
        <v>20</v>
      </c>
      <c r="H6459" s="887">
        <f t="shared" si="348"/>
        <v>1</v>
      </c>
      <c r="I6459" s="887">
        <v>-50.760000000000005</v>
      </c>
      <c r="J6459" s="771">
        <f t="shared" si="349"/>
        <v>95.72</v>
      </c>
      <c r="K6459" s="887">
        <v>44.96</v>
      </c>
      <c r="L6459" s="772">
        <f t="shared" si="350"/>
        <v>999.01</v>
      </c>
    </row>
    <row r="6460" spans="2:12" ht="15.75" x14ac:dyDescent="0.25">
      <c r="B6460" s="893" t="s">
        <v>321</v>
      </c>
      <c r="C6460" s="892" t="s">
        <v>540</v>
      </c>
      <c r="D6460" s="891">
        <v>43891</v>
      </c>
      <c r="E6460" s="890">
        <v>3285</v>
      </c>
      <c r="F6460" s="889"/>
      <c r="G6460" s="888">
        <v>20</v>
      </c>
      <c r="H6460" s="887">
        <f t="shared" si="348"/>
        <v>1</v>
      </c>
      <c r="I6460" s="887">
        <v>-159.36000000000001</v>
      </c>
      <c r="J6460" s="771">
        <f t="shared" si="349"/>
        <v>317.24</v>
      </c>
      <c r="K6460" s="887">
        <v>157.88</v>
      </c>
      <c r="L6460" s="772">
        <f t="shared" si="350"/>
        <v>3127.12</v>
      </c>
    </row>
    <row r="6461" spans="2:12" ht="15.75" x14ac:dyDescent="0.25">
      <c r="B6461" s="893" t="s">
        <v>321</v>
      </c>
      <c r="C6461" s="892" t="s">
        <v>540</v>
      </c>
      <c r="D6461" s="891">
        <v>43891</v>
      </c>
      <c r="E6461" s="890">
        <v>302.88</v>
      </c>
      <c r="F6461" s="889"/>
      <c r="G6461" s="888">
        <v>20</v>
      </c>
      <c r="H6461" s="887">
        <f t="shared" si="348"/>
        <v>1</v>
      </c>
      <c r="I6461" s="887">
        <v>-14.64</v>
      </c>
      <c r="J6461" s="771">
        <f t="shared" si="349"/>
        <v>28.060000000000002</v>
      </c>
      <c r="K6461" s="887">
        <v>13.42</v>
      </c>
      <c r="L6461" s="772">
        <f t="shared" si="350"/>
        <v>289.45999999999998</v>
      </c>
    </row>
    <row r="6462" spans="2:12" ht="15.75" x14ac:dyDescent="0.25">
      <c r="B6462" s="893" t="s">
        <v>321</v>
      </c>
      <c r="C6462" s="892" t="s">
        <v>540</v>
      </c>
      <c r="D6462" s="891">
        <v>43891</v>
      </c>
      <c r="E6462" s="890">
        <v>534.71</v>
      </c>
      <c r="F6462" s="889"/>
      <c r="G6462" s="888">
        <v>20</v>
      </c>
      <c r="H6462" s="887">
        <f t="shared" si="348"/>
        <v>1</v>
      </c>
      <c r="I6462" s="887">
        <v>-25.799999999999997</v>
      </c>
      <c r="J6462" s="771">
        <f t="shared" si="349"/>
        <v>53.319999999999993</v>
      </c>
      <c r="K6462" s="887">
        <v>27.52</v>
      </c>
      <c r="L6462" s="772">
        <f t="shared" si="350"/>
        <v>507.19000000000005</v>
      </c>
    </row>
    <row r="6463" spans="2:12" ht="15.75" x14ac:dyDescent="0.25">
      <c r="B6463" s="893" t="s">
        <v>321</v>
      </c>
      <c r="C6463" s="892" t="s">
        <v>540</v>
      </c>
      <c r="D6463" s="891">
        <v>43891</v>
      </c>
      <c r="E6463" s="890">
        <v>882.9</v>
      </c>
      <c r="F6463" s="889"/>
      <c r="G6463" s="888">
        <v>20</v>
      </c>
      <c r="H6463" s="887">
        <f t="shared" si="348"/>
        <v>1</v>
      </c>
      <c r="I6463" s="887">
        <v>-42.96</v>
      </c>
      <c r="J6463" s="771">
        <f t="shared" si="349"/>
        <v>79.400000000000006</v>
      </c>
      <c r="K6463" s="887">
        <v>36.44</v>
      </c>
      <c r="L6463" s="772">
        <f t="shared" si="350"/>
        <v>846.46</v>
      </c>
    </row>
    <row r="6464" spans="2:12" ht="15.75" x14ac:dyDescent="0.25">
      <c r="B6464" s="893" t="s">
        <v>321</v>
      </c>
      <c r="C6464" s="892" t="s">
        <v>540</v>
      </c>
      <c r="D6464" s="891">
        <v>43891</v>
      </c>
      <c r="E6464" s="890">
        <v>611.51</v>
      </c>
      <c r="F6464" s="889"/>
      <c r="G6464" s="888">
        <v>20</v>
      </c>
      <c r="H6464" s="887">
        <f t="shared" si="348"/>
        <v>1</v>
      </c>
      <c r="I6464" s="887">
        <v>-29.400000000000002</v>
      </c>
      <c r="J6464" s="771">
        <f t="shared" si="349"/>
        <v>64.19</v>
      </c>
      <c r="K6464" s="887">
        <v>34.79</v>
      </c>
      <c r="L6464" s="772">
        <f t="shared" si="350"/>
        <v>576.72</v>
      </c>
    </row>
    <row r="6465" spans="2:12" ht="15.75" x14ac:dyDescent="0.25">
      <c r="B6465" s="893" t="s">
        <v>321</v>
      </c>
      <c r="C6465" s="892" t="s">
        <v>540</v>
      </c>
      <c r="D6465" s="891">
        <v>43891</v>
      </c>
      <c r="E6465" s="890">
        <v>369.73</v>
      </c>
      <c r="F6465" s="889"/>
      <c r="G6465" s="888">
        <v>20</v>
      </c>
      <c r="H6465" s="887">
        <f t="shared" si="348"/>
        <v>1</v>
      </c>
      <c r="I6465" s="887">
        <v>-17.88</v>
      </c>
      <c r="J6465" s="771">
        <f t="shared" si="349"/>
        <v>35.76</v>
      </c>
      <c r="K6465" s="887">
        <v>17.88</v>
      </c>
      <c r="L6465" s="772">
        <f t="shared" si="350"/>
        <v>351.85</v>
      </c>
    </row>
    <row r="6466" spans="2:12" ht="15.75" x14ac:dyDescent="0.25">
      <c r="B6466" s="893" t="s">
        <v>321</v>
      </c>
      <c r="C6466" s="892" t="s">
        <v>540</v>
      </c>
      <c r="D6466" s="891">
        <v>43891</v>
      </c>
      <c r="E6466" s="890">
        <v>497.97</v>
      </c>
      <c r="F6466" s="889"/>
      <c r="G6466" s="888">
        <v>20</v>
      </c>
      <c r="H6466" s="887">
        <f t="shared" si="348"/>
        <v>1</v>
      </c>
      <c r="I6466" s="887">
        <v>-24</v>
      </c>
      <c r="J6466" s="771">
        <f t="shared" si="349"/>
        <v>52.06</v>
      </c>
      <c r="K6466" s="887">
        <v>28.06</v>
      </c>
      <c r="L6466" s="772">
        <f t="shared" si="350"/>
        <v>469.91</v>
      </c>
    </row>
    <row r="6467" spans="2:12" ht="15.75" x14ac:dyDescent="0.25">
      <c r="B6467" s="893" t="s">
        <v>321</v>
      </c>
      <c r="C6467" s="892" t="s">
        <v>540</v>
      </c>
      <c r="D6467" s="891">
        <v>43891</v>
      </c>
      <c r="E6467" s="890">
        <v>287.85000000000002</v>
      </c>
      <c r="F6467" s="889"/>
      <c r="G6467" s="888">
        <v>20</v>
      </c>
      <c r="H6467" s="887">
        <f t="shared" si="348"/>
        <v>1</v>
      </c>
      <c r="I6467" s="887">
        <v>-14.399999999999999</v>
      </c>
      <c r="J6467" s="771">
        <f t="shared" si="349"/>
        <v>39.08</v>
      </c>
      <c r="K6467" s="887">
        <v>24.68</v>
      </c>
      <c r="L6467" s="772">
        <f t="shared" si="350"/>
        <v>263.17</v>
      </c>
    </row>
    <row r="6468" spans="2:12" ht="15.75" x14ac:dyDescent="0.25">
      <c r="B6468" s="893" t="s">
        <v>321</v>
      </c>
      <c r="C6468" s="892" t="s">
        <v>540</v>
      </c>
      <c r="D6468" s="891">
        <v>43800</v>
      </c>
      <c r="E6468" s="890">
        <v>213.62</v>
      </c>
      <c r="F6468" s="889"/>
      <c r="G6468" s="888">
        <v>20</v>
      </c>
      <c r="H6468" s="887">
        <f t="shared" si="348"/>
        <v>2</v>
      </c>
      <c r="I6468" s="887">
        <v>-10.32</v>
      </c>
      <c r="J6468" s="771">
        <f t="shared" si="349"/>
        <v>23.29</v>
      </c>
      <c r="K6468" s="887">
        <v>12.97</v>
      </c>
      <c r="L6468" s="772">
        <f t="shared" si="350"/>
        <v>200.65</v>
      </c>
    </row>
    <row r="6469" spans="2:12" ht="15.75" x14ac:dyDescent="0.25">
      <c r="B6469" s="893" t="s">
        <v>321</v>
      </c>
      <c r="C6469" s="892" t="s">
        <v>107</v>
      </c>
      <c r="D6469" s="891">
        <v>36525</v>
      </c>
      <c r="E6469" s="890">
        <v>1374.33</v>
      </c>
      <c r="F6469" s="889"/>
      <c r="G6469" s="888">
        <v>25</v>
      </c>
      <c r="H6469" s="887">
        <f t="shared" si="348"/>
        <v>22</v>
      </c>
      <c r="I6469" s="887">
        <v>-55.320000000000007</v>
      </c>
      <c r="J6469" s="771">
        <f t="shared" si="349"/>
        <v>1217.5</v>
      </c>
      <c r="K6469" s="887">
        <v>1162.18</v>
      </c>
      <c r="L6469" s="772">
        <f t="shared" si="350"/>
        <v>212.14999999999986</v>
      </c>
    </row>
    <row r="6470" spans="2:12" ht="15.75" x14ac:dyDescent="0.25">
      <c r="B6470" s="893" t="s">
        <v>321</v>
      </c>
      <c r="C6470" s="892" t="s">
        <v>107</v>
      </c>
      <c r="D6470" s="891">
        <v>36891</v>
      </c>
      <c r="E6470" s="890">
        <v>8061.02</v>
      </c>
      <c r="F6470" s="889"/>
      <c r="G6470" s="888">
        <v>25</v>
      </c>
      <c r="H6470" s="887">
        <f t="shared" si="348"/>
        <v>21</v>
      </c>
      <c r="I6470" s="887">
        <v>-326.64</v>
      </c>
      <c r="J6470" s="771">
        <f t="shared" si="349"/>
        <v>6836.4100000000008</v>
      </c>
      <c r="K6470" s="887">
        <v>6509.77</v>
      </c>
      <c r="L6470" s="772">
        <f t="shared" si="350"/>
        <v>1551.25</v>
      </c>
    </row>
    <row r="6471" spans="2:12" ht="15.75" x14ac:dyDescent="0.25">
      <c r="B6471" s="893" t="s">
        <v>321</v>
      </c>
      <c r="C6471" s="892" t="s">
        <v>107</v>
      </c>
      <c r="D6471" s="891">
        <v>38717</v>
      </c>
      <c r="E6471" s="890">
        <v>6413.61</v>
      </c>
      <c r="F6471" s="889"/>
      <c r="G6471" s="888">
        <v>25</v>
      </c>
      <c r="H6471" s="887">
        <f t="shared" si="348"/>
        <v>16</v>
      </c>
      <c r="I6471" s="887">
        <v>-257.76</v>
      </c>
      <c r="J6471" s="771">
        <f t="shared" si="349"/>
        <v>4137.1000000000004</v>
      </c>
      <c r="K6471" s="887">
        <v>3879.34</v>
      </c>
      <c r="L6471" s="772">
        <f t="shared" si="350"/>
        <v>2534.2699999999995</v>
      </c>
    </row>
    <row r="6472" spans="2:12" ht="15.75" x14ac:dyDescent="0.25">
      <c r="B6472" s="893" t="s">
        <v>321</v>
      </c>
      <c r="C6472" s="892" t="s">
        <v>107</v>
      </c>
      <c r="D6472" s="891">
        <v>38352</v>
      </c>
      <c r="E6472" s="890">
        <v>4643.78</v>
      </c>
      <c r="F6472" s="889"/>
      <c r="G6472" s="888">
        <v>25</v>
      </c>
      <c r="H6472" s="887">
        <f t="shared" ref="H6472:H6535" si="351">IF(E6472&lt;&gt;"",IF((TestEOY-D6472)/365&gt;G6472,G6472,ROUNDUP(((TestEOY-D6472)/365),0)),"")</f>
        <v>17</v>
      </c>
      <c r="I6472" s="887">
        <v>-187.56</v>
      </c>
      <c r="J6472" s="771">
        <f t="shared" ref="J6472:J6535" si="352">K6472-I6472</f>
        <v>3189.96</v>
      </c>
      <c r="K6472" s="887">
        <v>3002.4</v>
      </c>
      <c r="L6472" s="772">
        <f t="shared" ref="L6472:L6535" si="353">IFERROR(IF(K6472&gt;E6472,0,(+E6472-K6472))-F6472,"")</f>
        <v>1641.3799999999997</v>
      </c>
    </row>
    <row r="6473" spans="2:12" ht="15.75" x14ac:dyDescent="0.25">
      <c r="B6473" s="893" t="s">
        <v>321</v>
      </c>
      <c r="C6473" s="892" t="s">
        <v>107</v>
      </c>
      <c r="D6473" s="891">
        <v>38352</v>
      </c>
      <c r="E6473" s="890">
        <v>780.77</v>
      </c>
      <c r="F6473" s="889"/>
      <c r="G6473" s="888">
        <v>25</v>
      </c>
      <c r="H6473" s="887">
        <f t="shared" si="351"/>
        <v>17</v>
      </c>
      <c r="I6473" s="887">
        <v>-31.56</v>
      </c>
      <c r="J6473" s="771">
        <f t="shared" si="352"/>
        <v>536.38</v>
      </c>
      <c r="K6473" s="887">
        <v>504.82</v>
      </c>
      <c r="L6473" s="772">
        <f t="shared" si="353"/>
        <v>275.95</v>
      </c>
    </row>
    <row r="6474" spans="2:12" ht="15.75" x14ac:dyDescent="0.25">
      <c r="B6474" s="893" t="s">
        <v>321</v>
      </c>
      <c r="C6474" s="892" t="s">
        <v>107</v>
      </c>
      <c r="D6474" s="891">
        <v>37986</v>
      </c>
      <c r="E6474" s="890">
        <v>5890.75</v>
      </c>
      <c r="F6474" s="889"/>
      <c r="G6474" s="888">
        <v>25</v>
      </c>
      <c r="H6474" s="887">
        <f t="shared" si="351"/>
        <v>18</v>
      </c>
      <c r="I6474" s="887">
        <v>-236.88000000000002</v>
      </c>
      <c r="J6474" s="771">
        <f t="shared" si="352"/>
        <v>4272.28</v>
      </c>
      <c r="K6474" s="887">
        <v>4035.4</v>
      </c>
      <c r="L6474" s="772">
        <f t="shared" si="353"/>
        <v>1855.35</v>
      </c>
    </row>
    <row r="6475" spans="2:12" ht="15.75" x14ac:dyDescent="0.25">
      <c r="B6475" s="893" t="s">
        <v>321</v>
      </c>
      <c r="C6475" s="892" t="s">
        <v>107</v>
      </c>
      <c r="D6475" s="891">
        <v>37621</v>
      </c>
      <c r="E6475" s="890">
        <v>46563.54</v>
      </c>
      <c r="F6475" s="889"/>
      <c r="G6475" s="888">
        <v>25</v>
      </c>
      <c r="H6475" s="887">
        <f t="shared" si="351"/>
        <v>19</v>
      </c>
      <c r="I6475" s="887">
        <v>-1883.4</v>
      </c>
      <c r="J6475" s="771">
        <f t="shared" si="352"/>
        <v>35734.28</v>
      </c>
      <c r="K6475" s="887">
        <v>33850.879999999997</v>
      </c>
      <c r="L6475" s="772">
        <f t="shared" si="353"/>
        <v>12712.660000000003</v>
      </c>
    </row>
    <row r="6476" spans="2:12" ht="15.75" x14ac:dyDescent="0.25">
      <c r="B6476" s="893" t="s">
        <v>321</v>
      </c>
      <c r="C6476" s="892" t="s">
        <v>107</v>
      </c>
      <c r="D6476" s="891">
        <v>37256</v>
      </c>
      <c r="E6476" s="890">
        <v>18632.419999999998</v>
      </c>
      <c r="F6476" s="889"/>
      <c r="G6476" s="888">
        <v>25</v>
      </c>
      <c r="H6476" s="887">
        <f t="shared" si="351"/>
        <v>20</v>
      </c>
      <c r="I6476" s="887">
        <v>-754.2</v>
      </c>
      <c r="J6476" s="771">
        <f t="shared" si="352"/>
        <v>15049.78</v>
      </c>
      <c r="K6476" s="887">
        <v>14295.58</v>
      </c>
      <c r="L6476" s="772">
        <f t="shared" si="353"/>
        <v>4336.8399999999983</v>
      </c>
    </row>
    <row r="6477" spans="2:12" ht="15.75" x14ac:dyDescent="0.25">
      <c r="B6477" s="893" t="s">
        <v>321</v>
      </c>
      <c r="C6477" s="892" t="s">
        <v>107</v>
      </c>
      <c r="D6477" s="891">
        <v>39478</v>
      </c>
      <c r="E6477" s="890">
        <v>12606.94</v>
      </c>
      <c r="F6477" s="889"/>
      <c r="G6477" s="888">
        <v>20</v>
      </c>
      <c r="H6477" s="887">
        <f t="shared" si="351"/>
        <v>13</v>
      </c>
      <c r="I6477" s="887">
        <v>-552.84</v>
      </c>
      <c r="J6477" s="771">
        <f t="shared" si="352"/>
        <v>7661.1</v>
      </c>
      <c r="K6477" s="887">
        <v>7108.26</v>
      </c>
      <c r="L6477" s="772">
        <f t="shared" si="353"/>
        <v>5498.68</v>
      </c>
    </row>
    <row r="6478" spans="2:12" ht="15.75" x14ac:dyDescent="0.25">
      <c r="B6478" s="893" t="s">
        <v>321</v>
      </c>
      <c r="C6478" s="892" t="s">
        <v>107</v>
      </c>
      <c r="D6478" s="891">
        <v>39447</v>
      </c>
      <c r="E6478" s="890">
        <v>7490.37</v>
      </c>
      <c r="F6478" s="889"/>
      <c r="G6478" s="888">
        <v>20</v>
      </c>
      <c r="H6478" s="887">
        <f t="shared" si="351"/>
        <v>14</v>
      </c>
      <c r="I6478" s="887">
        <v>-327.48</v>
      </c>
      <c r="J6478" s="771">
        <f t="shared" si="352"/>
        <v>4695.0200000000004</v>
      </c>
      <c r="K6478" s="887">
        <v>4367.54</v>
      </c>
      <c r="L6478" s="772">
        <f t="shared" si="353"/>
        <v>3122.83</v>
      </c>
    </row>
    <row r="6479" spans="2:12" ht="15.75" x14ac:dyDescent="0.25">
      <c r="B6479" s="893" t="s">
        <v>321</v>
      </c>
      <c r="C6479" s="892" t="s">
        <v>107</v>
      </c>
      <c r="D6479" s="891">
        <v>39082</v>
      </c>
      <c r="E6479" s="890">
        <v>6218.95</v>
      </c>
      <c r="F6479" s="889"/>
      <c r="G6479" s="888">
        <v>20</v>
      </c>
      <c r="H6479" s="887">
        <f t="shared" si="351"/>
        <v>15</v>
      </c>
      <c r="I6479" s="887">
        <v>-267.96000000000004</v>
      </c>
      <c r="J6479" s="771">
        <f t="shared" si="352"/>
        <v>4145.62</v>
      </c>
      <c r="K6479" s="887">
        <v>3877.66</v>
      </c>
      <c r="L6479" s="772">
        <f t="shared" si="353"/>
        <v>2341.29</v>
      </c>
    </row>
    <row r="6480" spans="2:12" ht="15.75" x14ac:dyDescent="0.25">
      <c r="B6480" s="893" t="s">
        <v>321</v>
      </c>
      <c r="C6480" s="892" t="s">
        <v>540</v>
      </c>
      <c r="D6480" s="891">
        <v>43983</v>
      </c>
      <c r="E6480" s="890">
        <v>42.02</v>
      </c>
      <c r="F6480" s="889"/>
      <c r="G6480" s="888">
        <v>20</v>
      </c>
      <c r="H6480" s="887">
        <f t="shared" si="351"/>
        <v>1</v>
      </c>
      <c r="I6480" s="887">
        <v>-2.16</v>
      </c>
      <c r="J6480" s="771">
        <f t="shared" si="352"/>
        <v>4.78</v>
      </c>
      <c r="K6480" s="887">
        <v>2.62</v>
      </c>
      <c r="L6480" s="772">
        <f t="shared" si="353"/>
        <v>39.400000000000006</v>
      </c>
    </row>
    <row r="6481" spans="2:12" ht="15.75" x14ac:dyDescent="0.25">
      <c r="B6481" s="893" t="s">
        <v>321</v>
      </c>
      <c r="C6481" s="892" t="s">
        <v>540</v>
      </c>
      <c r="D6481" s="891">
        <v>43983</v>
      </c>
      <c r="E6481" s="890">
        <v>312.11</v>
      </c>
      <c r="F6481" s="889"/>
      <c r="G6481" s="888">
        <v>20</v>
      </c>
      <c r="H6481" s="887">
        <f t="shared" si="351"/>
        <v>1</v>
      </c>
      <c r="I6481" s="887">
        <v>-15.600000000000001</v>
      </c>
      <c r="J6481" s="771">
        <f t="shared" si="352"/>
        <v>24.700000000000003</v>
      </c>
      <c r="K6481" s="887">
        <v>9.1</v>
      </c>
      <c r="L6481" s="772">
        <f t="shared" si="353"/>
        <v>303.01</v>
      </c>
    </row>
    <row r="6482" spans="2:12" ht="15.75" x14ac:dyDescent="0.25">
      <c r="B6482" s="893" t="s">
        <v>321</v>
      </c>
      <c r="C6482" s="892" t="s">
        <v>540</v>
      </c>
      <c r="D6482" s="891">
        <v>43983</v>
      </c>
      <c r="E6482" s="890">
        <v>312.11</v>
      </c>
      <c r="F6482" s="889"/>
      <c r="G6482" s="888">
        <v>20</v>
      </c>
      <c r="H6482" s="887">
        <f t="shared" si="351"/>
        <v>1</v>
      </c>
      <c r="I6482" s="887">
        <v>-15.600000000000001</v>
      </c>
      <c r="J6482" s="771">
        <f t="shared" si="352"/>
        <v>24.700000000000003</v>
      </c>
      <c r="K6482" s="887">
        <v>9.1</v>
      </c>
      <c r="L6482" s="772">
        <f t="shared" si="353"/>
        <v>303.01</v>
      </c>
    </row>
    <row r="6483" spans="2:12" ht="15.75" x14ac:dyDescent="0.25">
      <c r="B6483" s="893" t="s">
        <v>321</v>
      </c>
      <c r="C6483" s="892" t="s">
        <v>540</v>
      </c>
      <c r="D6483" s="891">
        <v>43983</v>
      </c>
      <c r="E6483" s="890">
        <v>104.98</v>
      </c>
      <c r="F6483" s="889"/>
      <c r="G6483" s="888">
        <v>20</v>
      </c>
      <c r="H6483" s="887">
        <f t="shared" si="351"/>
        <v>1</v>
      </c>
      <c r="I6483" s="887">
        <v>-5.28</v>
      </c>
      <c r="J6483" s="771">
        <f t="shared" si="352"/>
        <v>8.36</v>
      </c>
      <c r="K6483" s="887">
        <v>3.08</v>
      </c>
      <c r="L6483" s="772">
        <f t="shared" si="353"/>
        <v>101.9</v>
      </c>
    </row>
    <row r="6484" spans="2:12" ht="15.75" x14ac:dyDescent="0.25">
      <c r="B6484" s="893" t="s">
        <v>321</v>
      </c>
      <c r="C6484" s="892" t="s">
        <v>540</v>
      </c>
      <c r="D6484" s="891">
        <v>43983</v>
      </c>
      <c r="E6484" s="890">
        <v>316.63</v>
      </c>
      <c r="F6484" s="889"/>
      <c r="G6484" s="888">
        <v>20</v>
      </c>
      <c r="H6484" s="887">
        <f t="shared" si="351"/>
        <v>1</v>
      </c>
      <c r="I6484" s="887">
        <v>-15.84</v>
      </c>
      <c r="J6484" s="771">
        <f t="shared" si="352"/>
        <v>25.96</v>
      </c>
      <c r="K6484" s="887">
        <v>10.119999999999999</v>
      </c>
      <c r="L6484" s="772">
        <f t="shared" si="353"/>
        <v>306.51</v>
      </c>
    </row>
    <row r="6485" spans="2:12" ht="15.75" x14ac:dyDescent="0.25">
      <c r="B6485" s="893" t="s">
        <v>321</v>
      </c>
      <c r="C6485" s="892" t="s">
        <v>540</v>
      </c>
      <c r="D6485" s="891">
        <v>43983</v>
      </c>
      <c r="E6485" s="890">
        <v>246.83</v>
      </c>
      <c r="F6485" s="889"/>
      <c r="G6485" s="888">
        <v>20</v>
      </c>
      <c r="H6485" s="887">
        <f t="shared" si="351"/>
        <v>1</v>
      </c>
      <c r="I6485" s="887">
        <v>-12.36</v>
      </c>
      <c r="J6485" s="771">
        <f t="shared" si="352"/>
        <v>19.57</v>
      </c>
      <c r="K6485" s="887">
        <v>7.21</v>
      </c>
      <c r="L6485" s="772">
        <f t="shared" si="353"/>
        <v>239.62</v>
      </c>
    </row>
    <row r="6486" spans="2:12" ht="15.75" x14ac:dyDescent="0.25">
      <c r="B6486" s="893" t="s">
        <v>321</v>
      </c>
      <c r="C6486" s="892" t="s">
        <v>540</v>
      </c>
      <c r="D6486" s="891">
        <v>43983</v>
      </c>
      <c r="E6486" s="890">
        <v>211.46</v>
      </c>
      <c r="F6486" s="889"/>
      <c r="G6486" s="888">
        <v>20</v>
      </c>
      <c r="H6486" s="887">
        <f t="shared" si="351"/>
        <v>1</v>
      </c>
      <c r="I6486" s="887">
        <v>-10.56</v>
      </c>
      <c r="J6486" s="771">
        <f t="shared" si="352"/>
        <v>16.72</v>
      </c>
      <c r="K6486" s="887">
        <v>6.16</v>
      </c>
      <c r="L6486" s="772">
        <f t="shared" si="353"/>
        <v>205.3</v>
      </c>
    </row>
    <row r="6487" spans="2:12" ht="15.75" x14ac:dyDescent="0.25">
      <c r="B6487" s="893" t="s">
        <v>321</v>
      </c>
      <c r="C6487" s="892" t="s">
        <v>540</v>
      </c>
      <c r="D6487" s="891">
        <v>43983</v>
      </c>
      <c r="E6487" s="890">
        <v>197.83</v>
      </c>
      <c r="F6487" s="889"/>
      <c r="G6487" s="888">
        <v>20</v>
      </c>
      <c r="H6487" s="887">
        <f t="shared" si="351"/>
        <v>1</v>
      </c>
      <c r="I6487" s="887">
        <v>-9.9600000000000009</v>
      </c>
      <c r="J6487" s="771">
        <f t="shared" si="352"/>
        <v>15.870000000000001</v>
      </c>
      <c r="K6487" s="887">
        <v>5.91</v>
      </c>
      <c r="L6487" s="772">
        <f t="shared" si="353"/>
        <v>191.92000000000002</v>
      </c>
    </row>
    <row r="6488" spans="2:12" ht="15.75" x14ac:dyDescent="0.25">
      <c r="B6488" s="893" t="s">
        <v>321</v>
      </c>
      <c r="C6488" s="892" t="s">
        <v>540</v>
      </c>
      <c r="D6488" s="891">
        <v>43983</v>
      </c>
      <c r="E6488" s="890">
        <v>287.81</v>
      </c>
      <c r="F6488" s="889"/>
      <c r="G6488" s="888">
        <v>20</v>
      </c>
      <c r="H6488" s="887">
        <f t="shared" si="351"/>
        <v>1</v>
      </c>
      <c r="I6488" s="887">
        <v>-14.399999999999999</v>
      </c>
      <c r="J6488" s="771">
        <f t="shared" si="352"/>
        <v>24</v>
      </c>
      <c r="K6488" s="887">
        <v>9.6</v>
      </c>
      <c r="L6488" s="772">
        <f t="shared" si="353"/>
        <v>278.20999999999998</v>
      </c>
    </row>
    <row r="6489" spans="2:12" ht="15.75" x14ac:dyDescent="0.25">
      <c r="B6489" s="893" t="s">
        <v>321</v>
      </c>
      <c r="C6489" s="892" t="s">
        <v>1838</v>
      </c>
      <c r="D6489" s="891">
        <v>43935</v>
      </c>
      <c r="E6489" s="890">
        <v>1619.8</v>
      </c>
      <c r="F6489" s="889"/>
      <c r="G6489" s="888">
        <v>20</v>
      </c>
      <c r="H6489" s="887">
        <f t="shared" si="351"/>
        <v>1</v>
      </c>
      <c r="I6489" s="887">
        <v>-81</v>
      </c>
      <c r="J6489" s="771">
        <f t="shared" si="352"/>
        <v>121.5</v>
      </c>
      <c r="K6489" s="887">
        <v>40.5</v>
      </c>
      <c r="L6489" s="772">
        <f t="shared" si="353"/>
        <v>1579.3</v>
      </c>
    </row>
    <row r="6490" spans="2:12" ht="15.75" x14ac:dyDescent="0.25">
      <c r="B6490" s="893" t="s">
        <v>321</v>
      </c>
      <c r="C6490" s="892" t="s">
        <v>1839</v>
      </c>
      <c r="D6490" s="891">
        <v>43873</v>
      </c>
      <c r="E6490" s="890">
        <v>2379.4499999999998</v>
      </c>
      <c r="F6490" s="889"/>
      <c r="G6490" s="888">
        <v>20</v>
      </c>
      <c r="H6490" s="887">
        <f t="shared" si="351"/>
        <v>1</v>
      </c>
      <c r="I6490" s="887">
        <v>-118.92</v>
      </c>
      <c r="J6490" s="771">
        <f t="shared" si="352"/>
        <v>168.47</v>
      </c>
      <c r="K6490" s="887">
        <v>49.55</v>
      </c>
      <c r="L6490" s="772">
        <f t="shared" si="353"/>
        <v>2329.8999999999996</v>
      </c>
    </row>
    <row r="6491" spans="2:12" ht="15.75" x14ac:dyDescent="0.25">
      <c r="B6491" s="893" t="s">
        <v>321</v>
      </c>
      <c r="C6491" s="892" t="s">
        <v>1840</v>
      </c>
      <c r="D6491" s="891">
        <v>44020</v>
      </c>
      <c r="E6491" s="890">
        <v>4037.66</v>
      </c>
      <c r="F6491" s="889"/>
      <c r="G6491" s="888">
        <v>20</v>
      </c>
      <c r="H6491" s="887">
        <f t="shared" si="351"/>
        <v>1</v>
      </c>
      <c r="I6491" s="887">
        <v>-201.84</v>
      </c>
      <c r="J6491" s="771">
        <f t="shared" si="352"/>
        <v>269.12</v>
      </c>
      <c r="K6491" s="887">
        <v>67.28</v>
      </c>
      <c r="L6491" s="772">
        <f t="shared" si="353"/>
        <v>3970.3799999999997</v>
      </c>
    </row>
    <row r="6492" spans="2:12" ht="15.75" x14ac:dyDescent="0.25">
      <c r="B6492" s="893" t="s">
        <v>321</v>
      </c>
      <c r="C6492" s="892" t="s">
        <v>539</v>
      </c>
      <c r="D6492" s="891">
        <v>44075</v>
      </c>
      <c r="E6492" s="890">
        <v>202.81</v>
      </c>
      <c r="F6492" s="889"/>
      <c r="G6492" s="888">
        <v>20</v>
      </c>
      <c r="H6492" s="887">
        <f t="shared" si="351"/>
        <v>1</v>
      </c>
      <c r="I6492" s="887">
        <v>-10.199999999999999</v>
      </c>
      <c r="J6492" s="771">
        <f t="shared" si="352"/>
        <v>13.59</v>
      </c>
      <c r="K6492" s="887">
        <v>3.39</v>
      </c>
      <c r="L6492" s="772">
        <f t="shared" si="353"/>
        <v>199.42000000000002</v>
      </c>
    </row>
    <row r="6493" spans="2:12" ht="15.75" x14ac:dyDescent="0.25">
      <c r="B6493" s="893" t="s">
        <v>321</v>
      </c>
      <c r="C6493" s="892" t="s">
        <v>539</v>
      </c>
      <c r="D6493" s="891">
        <v>44075</v>
      </c>
      <c r="E6493" s="890">
        <v>200.72</v>
      </c>
      <c r="F6493" s="889"/>
      <c r="G6493" s="888">
        <v>20</v>
      </c>
      <c r="H6493" s="887">
        <f t="shared" si="351"/>
        <v>1</v>
      </c>
      <c r="I6493" s="887">
        <v>-10.08</v>
      </c>
      <c r="J6493" s="771">
        <f t="shared" si="352"/>
        <v>15.120000000000001</v>
      </c>
      <c r="K6493" s="887">
        <v>5.04</v>
      </c>
      <c r="L6493" s="772">
        <f t="shared" si="353"/>
        <v>195.68</v>
      </c>
    </row>
    <row r="6494" spans="2:12" ht="15.75" x14ac:dyDescent="0.25">
      <c r="B6494" s="893" t="s">
        <v>321</v>
      </c>
      <c r="C6494" s="892" t="s">
        <v>539</v>
      </c>
      <c r="D6494" s="891">
        <v>44075</v>
      </c>
      <c r="E6494" s="890">
        <v>777.28</v>
      </c>
      <c r="F6494" s="889"/>
      <c r="G6494" s="888">
        <v>20</v>
      </c>
      <c r="H6494" s="887">
        <f t="shared" si="351"/>
        <v>1</v>
      </c>
      <c r="I6494" s="887">
        <v>-39</v>
      </c>
      <c r="J6494" s="771">
        <f t="shared" si="352"/>
        <v>55.28</v>
      </c>
      <c r="K6494" s="887">
        <v>16.28</v>
      </c>
      <c r="L6494" s="772">
        <f t="shared" si="353"/>
        <v>761</v>
      </c>
    </row>
    <row r="6495" spans="2:12" ht="15.75" x14ac:dyDescent="0.25">
      <c r="B6495" s="893" t="s">
        <v>321</v>
      </c>
      <c r="C6495" s="892" t="s">
        <v>539</v>
      </c>
      <c r="D6495" s="891">
        <v>44075</v>
      </c>
      <c r="E6495" s="890">
        <v>100.36</v>
      </c>
      <c r="F6495" s="889"/>
      <c r="G6495" s="888">
        <v>20</v>
      </c>
      <c r="H6495" s="887">
        <f t="shared" si="351"/>
        <v>1</v>
      </c>
      <c r="I6495" s="887">
        <v>-5.04</v>
      </c>
      <c r="J6495" s="771">
        <f t="shared" si="352"/>
        <v>6.72</v>
      </c>
      <c r="K6495" s="887">
        <v>1.68</v>
      </c>
      <c r="L6495" s="772">
        <f t="shared" si="353"/>
        <v>98.679999999999993</v>
      </c>
    </row>
    <row r="6496" spans="2:12" ht="15.75" x14ac:dyDescent="0.25">
      <c r="B6496" s="893" t="s">
        <v>321</v>
      </c>
      <c r="C6496" s="892" t="s">
        <v>539</v>
      </c>
      <c r="D6496" s="891">
        <v>44075</v>
      </c>
      <c r="E6496" s="890">
        <v>37.880000000000003</v>
      </c>
      <c r="F6496" s="889"/>
      <c r="G6496" s="888">
        <v>20</v>
      </c>
      <c r="H6496" s="887">
        <f t="shared" si="351"/>
        <v>1</v>
      </c>
      <c r="I6496" s="887">
        <v>-1.92</v>
      </c>
      <c r="J6496" s="771">
        <f t="shared" si="352"/>
        <v>2.88</v>
      </c>
      <c r="K6496" s="887">
        <v>0.96</v>
      </c>
      <c r="L6496" s="772">
        <f t="shared" si="353"/>
        <v>36.92</v>
      </c>
    </row>
    <row r="6497" spans="2:12" ht="15.75" x14ac:dyDescent="0.25">
      <c r="B6497" s="893" t="s">
        <v>321</v>
      </c>
      <c r="C6497" s="892" t="s">
        <v>539</v>
      </c>
      <c r="D6497" s="891">
        <v>44075</v>
      </c>
      <c r="E6497" s="890">
        <v>200.72</v>
      </c>
      <c r="F6497" s="889"/>
      <c r="G6497" s="888">
        <v>20</v>
      </c>
      <c r="H6497" s="887">
        <f t="shared" si="351"/>
        <v>1</v>
      </c>
      <c r="I6497" s="887">
        <v>-10.08</v>
      </c>
      <c r="J6497" s="771">
        <f t="shared" si="352"/>
        <v>13.44</v>
      </c>
      <c r="K6497" s="887">
        <v>3.36</v>
      </c>
      <c r="L6497" s="772">
        <f t="shared" si="353"/>
        <v>197.35999999999999</v>
      </c>
    </row>
    <row r="6498" spans="2:12" ht="15.75" x14ac:dyDescent="0.25">
      <c r="B6498" s="893" t="s">
        <v>321</v>
      </c>
      <c r="C6498" s="892" t="s">
        <v>539</v>
      </c>
      <c r="D6498" s="891">
        <v>44075</v>
      </c>
      <c r="E6498" s="890">
        <v>478.67</v>
      </c>
      <c r="F6498" s="889"/>
      <c r="G6498" s="888">
        <v>20</v>
      </c>
      <c r="H6498" s="887">
        <f t="shared" si="351"/>
        <v>1</v>
      </c>
      <c r="I6498" s="887">
        <v>-24.240000000000002</v>
      </c>
      <c r="J6498" s="771">
        <f t="shared" si="352"/>
        <v>34.020000000000003</v>
      </c>
      <c r="K6498" s="887">
        <v>9.7799999999999994</v>
      </c>
      <c r="L6498" s="772">
        <f t="shared" si="353"/>
        <v>468.89000000000004</v>
      </c>
    </row>
    <row r="6499" spans="2:12" ht="15.75" x14ac:dyDescent="0.25">
      <c r="B6499" s="893" t="s">
        <v>321</v>
      </c>
      <c r="C6499" s="892" t="s">
        <v>539</v>
      </c>
      <c r="D6499" s="891">
        <v>44075</v>
      </c>
      <c r="E6499" s="890">
        <v>681.25</v>
      </c>
      <c r="F6499" s="889"/>
      <c r="G6499" s="888">
        <v>20</v>
      </c>
      <c r="H6499" s="887">
        <f t="shared" si="351"/>
        <v>1</v>
      </c>
      <c r="I6499" s="887">
        <v>-34.200000000000003</v>
      </c>
      <c r="J6499" s="771">
        <f t="shared" si="352"/>
        <v>47.900000000000006</v>
      </c>
      <c r="K6499" s="887">
        <v>13.7</v>
      </c>
      <c r="L6499" s="772">
        <f t="shared" si="353"/>
        <v>667.55</v>
      </c>
    </row>
    <row r="6500" spans="2:12" ht="15.75" x14ac:dyDescent="0.25">
      <c r="B6500" s="893" t="s">
        <v>321</v>
      </c>
      <c r="C6500" s="892" t="s">
        <v>539</v>
      </c>
      <c r="D6500" s="891">
        <v>44075</v>
      </c>
      <c r="E6500" s="890">
        <v>110.59</v>
      </c>
      <c r="F6500" s="889"/>
      <c r="G6500" s="888">
        <v>20</v>
      </c>
      <c r="H6500" s="887">
        <f t="shared" si="351"/>
        <v>1</v>
      </c>
      <c r="I6500" s="887">
        <v>-5.5200000000000005</v>
      </c>
      <c r="J6500" s="771">
        <f t="shared" si="352"/>
        <v>8.3000000000000007</v>
      </c>
      <c r="K6500" s="887">
        <v>2.78</v>
      </c>
      <c r="L6500" s="772">
        <f t="shared" si="353"/>
        <v>107.81</v>
      </c>
    </row>
    <row r="6501" spans="2:12" ht="15.75" x14ac:dyDescent="0.25">
      <c r="B6501" s="893" t="s">
        <v>321</v>
      </c>
      <c r="C6501" s="892" t="s">
        <v>539</v>
      </c>
      <c r="D6501" s="891">
        <v>44075</v>
      </c>
      <c r="E6501" s="890">
        <v>1176.76</v>
      </c>
      <c r="F6501" s="889"/>
      <c r="G6501" s="888">
        <v>20</v>
      </c>
      <c r="H6501" s="887">
        <f t="shared" si="351"/>
        <v>1</v>
      </c>
      <c r="I6501" s="887">
        <v>-59.400000000000006</v>
      </c>
      <c r="J6501" s="771">
        <f t="shared" si="352"/>
        <v>88.25</v>
      </c>
      <c r="K6501" s="887">
        <v>28.85</v>
      </c>
      <c r="L6501" s="772">
        <f t="shared" si="353"/>
        <v>1147.9100000000001</v>
      </c>
    </row>
    <row r="6502" spans="2:12" ht="15.75" x14ac:dyDescent="0.25">
      <c r="B6502" s="893" t="s">
        <v>321</v>
      </c>
      <c r="C6502" s="892" t="s">
        <v>539</v>
      </c>
      <c r="D6502" s="891">
        <v>44075</v>
      </c>
      <c r="E6502" s="890">
        <v>333.18</v>
      </c>
      <c r="F6502" s="889"/>
      <c r="G6502" s="888">
        <v>20</v>
      </c>
      <c r="H6502" s="887">
        <f t="shared" si="351"/>
        <v>1</v>
      </c>
      <c r="I6502" s="887">
        <v>-16.68</v>
      </c>
      <c r="J6502" s="771">
        <f t="shared" si="352"/>
        <v>23.63</v>
      </c>
      <c r="K6502" s="887">
        <v>6.95</v>
      </c>
      <c r="L6502" s="772">
        <f t="shared" si="353"/>
        <v>326.23</v>
      </c>
    </row>
    <row r="6503" spans="2:12" ht="15.75" x14ac:dyDescent="0.25">
      <c r="B6503" s="893" t="s">
        <v>321</v>
      </c>
      <c r="C6503" s="892" t="s">
        <v>539</v>
      </c>
      <c r="D6503" s="891">
        <v>44075</v>
      </c>
      <c r="E6503" s="890">
        <v>612.03</v>
      </c>
      <c r="F6503" s="889"/>
      <c r="G6503" s="888">
        <v>20</v>
      </c>
      <c r="H6503" s="887">
        <f t="shared" si="351"/>
        <v>1</v>
      </c>
      <c r="I6503" s="887">
        <v>-30.839999999999996</v>
      </c>
      <c r="J6503" s="771">
        <f t="shared" si="352"/>
        <v>49.03</v>
      </c>
      <c r="K6503" s="887">
        <v>18.190000000000001</v>
      </c>
      <c r="L6503" s="772">
        <f t="shared" si="353"/>
        <v>593.83999999999992</v>
      </c>
    </row>
    <row r="6504" spans="2:12" ht="15.75" x14ac:dyDescent="0.25">
      <c r="B6504" s="893" t="s">
        <v>321</v>
      </c>
      <c r="C6504" s="892" t="s">
        <v>539</v>
      </c>
      <c r="D6504" s="891">
        <v>44075</v>
      </c>
      <c r="E6504" s="890">
        <v>604.27</v>
      </c>
      <c r="F6504" s="889"/>
      <c r="G6504" s="888">
        <v>20</v>
      </c>
      <c r="H6504" s="887">
        <f t="shared" si="351"/>
        <v>1</v>
      </c>
      <c r="I6504" s="887">
        <v>-30.240000000000002</v>
      </c>
      <c r="J6504" s="771">
        <f t="shared" si="352"/>
        <v>44.09</v>
      </c>
      <c r="K6504" s="887">
        <v>13.85</v>
      </c>
      <c r="L6504" s="772">
        <f t="shared" si="353"/>
        <v>590.41999999999996</v>
      </c>
    </row>
    <row r="6505" spans="2:12" ht="15.75" x14ac:dyDescent="0.25">
      <c r="B6505" s="893" t="s">
        <v>321</v>
      </c>
      <c r="C6505" s="892" t="s">
        <v>1841</v>
      </c>
      <c r="D6505" s="891">
        <v>44095</v>
      </c>
      <c r="E6505" s="890">
        <v>1255.54</v>
      </c>
      <c r="F6505" s="889"/>
      <c r="G6505" s="888">
        <v>20</v>
      </c>
      <c r="H6505" s="887">
        <f t="shared" si="351"/>
        <v>1</v>
      </c>
      <c r="I6505" s="887">
        <v>-62.760000000000005</v>
      </c>
      <c r="J6505" s="771">
        <f t="shared" si="352"/>
        <v>73.22</v>
      </c>
      <c r="K6505" s="887">
        <v>10.46</v>
      </c>
      <c r="L6505" s="772">
        <f t="shared" si="353"/>
        <v>1245.08</v>
      </c>
    </row>
    <row r="6506" spans="2:12" ht="15.75" x14ac:dyDescent="0.25">
      <c r="B6506" s="893" t="s">
        <v>321</v>
      </c>
      <c r="C6506" s="892" t="s">
        <v>1848</v>
      </c>
      <c r="D6506" s="891">
        <v>44136</v>
      </c>
      <c r="E6506" s="890">
        <v>0</v>
      </c>
      <c r="F6506" s="889"/>
      <c r="G6506" s="888">
        <v>20</v>
      </c>
      <c r="H6506" s="887">
        <f t="shared" si="351"/>
        <v>1</v>
      </c>
      <c r="I6506" s="887">
        <v>11.040000000000001</v>
      </c>
      <c r="J6506" s="771">
        <f t="shared" si="352"/>
        <v>-11.040000000000001</v>
      </c>
      <c r="K6506" s="887">
        <v>0</v>
      </c>
      <c r="L6506" s="772">
        <f t="shared" si="353"/>
        <v>0</v>
      </c>
    </row>
    <row r="6507" spans="2:12" ht="15.75" x14ac:dyDescent="0.25">
      <c r="B6507" s="893" t="e">
        <v>#N/A</v>
      </c>
      <c r="C6507" s="892" t="s">
        <v>1848</v>
      </c>
      <c r="D6507" s="891">
        <v>44136</v>
      </c>
      <c r="E6507" s="890">
        <v>0</v>
      </c>
      <c r="F6507" s="889"/>
      <c r="G6507" s="888">
        <v>20</v>
      </c>
      <c r="H6507" s="887">
        <f t="shared" si="351"/>
        <v>1</v>
      </c>
      <c r="I6507" s="887">
        <v>0.12</v>
      </c>
      <c r="J6507" s="771">
        <f t="shared" si="352"/>
        <v>-0.12</v>
      </c>
      <c r="K6507" s="887">
        <v>0</v>
      </c>
      <c r="L6507" s="772">
        <f t="shared" si="353"/>
        <v>0</v>
      </c>
    </row>
    <row r="6508" spans="2:12" ht="15.75" x14ac:dyDescent="0.25">
      <c r="B6508" s="893" t="s">
        <v>321</v>
      </c>
      <c r="C6508" s="892" t="s">
        <v>1849</v>
      </c>
      <c r="D6508" s="891">
        <v>44136</v>
      </c>
      <c r="E6508" s="890">
        <v>0</v>
      </c>
      <c r="F6508" s="889"/>
      <c r="G6508" s="888">
        <v>20</v>
      </c>
      <c r="H6508" s="887">
        <f t="shared" si="351"/>
        <v>1</v>
      </c>
      <c r="I6508" s="887">
        <v>4.8000000000000007</v>
      </c>
      <c r="J6508" s="771">
        <f t="shared" si="352"/>
        <v>-4.8000000000000007</v>
      </c>
      <c r="K6508" s="887">
        <v>0</v>
      </c>
      <c r="L6508" s="772">
        <f t="shared" si="353"/>
        <v>0</v>
      </c>
    </row>
    <row r="6509" spans="2:12" ht="15.75" x14ac:dyDescent="0.25">
      <c r="B6509" s="893" t="s">
        <v>321</v>
      </c>
      <c r="C6509" s="892" t="s">
        <v>540</v>
      </c>
      <c r="D6509" s="891">
        <v>44166</v>
      </c>
      <c r="E6509" s="890">
        <v>551.49</v>
      </c>
      <c r="F6509" s="889"/>
      <c r="G6509" s="888">
        <v>20</v>
      </c>
      <c r="H6509" s="887">
        <f t="shared" si="351"/>
        <v>1</v>
      </c>
      <c r="I6509" s="887">
        <v>-27.6</v>
      </c>
      <c r="J6509" s="771">
        <f t="shared" si="352"/>
        <v>29.900000000000002</v>
      </c>
      <c r="K6509" s="887">
        <v>2.2999999999999998</v>
      </c>
      <c r="L6509" s="772">
        <f t="shared" si="353"/>
        <v>549.19000000000005</v>
      </c>
    </row>
    <row r="6510" spans="2:12" ht="15.75" x14ac:dyDescent="0.25">
      <c r="B6510" s="893" t="s">
        <v>321</v>
      </c>
      <c r="C6510" s="892" t="s">
        <v>540</v>
      </c>
      <c r="D6510" s="891">
        <v>44166</v>
      </c>
      <c r="E6510" s="890">
        <v>202.77</v>
      </c>
      <c r="F6510" s="889"/>
      <c r="G6510" s="888">
        <v>20</v>
      </c>
      <c r="H6510" s="887">
        <f t="shared" si="351"/>
        <v>1</v>
      </c>
      <c r="I6510" s="887">
        <v>-30.96</v>
      </c>
      <c r="J6510" s="771">
        <f t="shared" si="352"/>
        <v>33.54</v>
      </c>
      <c r="K6510" s="887">
        <v>2.58</v>
      </c>
      <c r="L6510" s="772">
        <f t="shared" si="353"/>
        <v>200.19</v>
      </c>
    </row>
    <row r="6511" spans="2:12" ht="15.75" x14ac:dyDescent="0.25">
      <c r="B6511" s="893" t="s">
        <v>321</v>
      </c>
      <c r="C6511" s="892" t="s">
        <v>540</v>
      </c>
      <c r="D6511" s="891">
        <v>44166</v>
      </c>
      <c r="E6511" s="890">
        <v>221.91</v>
      </c>
      <c r="F6511" s="889"/>
      <c r="G6511" s="888">
        <v>20</v>
      </c>
      <c r="H6511" s="887">
        <f t="shared" si="351"/>
        <v>1</v>
      </c>
      <c r="I6511" s="887">
        <v>-22.200000000000003</v>
      </c>
      <c r="J6511" s="771">
        <f t="shared" si="352"/>
        <v>24.050000000000004</v>
      </c>
      <c r="K6511" s="887">
        <v>1.85</v>
      </c>
      <c r="L6511" s="772">
        <f t="shared" si="353"/>
        <v>220.06</v>
      </c>
    </row>
    <row r="6512" spans="2:12" ht="15.75" x14ac:dyDescent="0.25">
      <c r="B6512" s="893" t="s">
        <v>321</v>
      </c>
      <c r="C6512" s="892" t="s">
        <v>540</v>
      </c>
      <c r="D6512" s="891">
        <v>44166</v>
      </c>
      <c r="E6512" s="890">
        <v>20.51</v>
      </c>
      <c r="F6512" s="889"/>
      <c r="G6512" s="888">
        <v>20</v>
      </c>
      <c r="H6512" s="887">
        <f t="shared" si="351"/>
        <v>1</v>
      </c>
      <c r="I6512" s="887">
        <v>-3.24</v>
      </c>
      <c r="J6512" s="771">
        <f t="shared" si="352"/>
        <v>3.5100000000000002</v>
      </c>
      <c r="K6512" s="887">
        <v>0.27</v>
      </c>
      <c r="L6512" s="772">
        <f t="shared" si="353"/>
        <v>20.240000000000002</v>
      </c>
    </row>
    <row r="6513" spans="2:12" ht="15.75" x14ac:dyDescent="0.25">
      <c r="B6513" s="893" t="s">
        <v>321</v>
      </c>
      <c r="C6513" s="892" t="s">
        <v>540</v>
      </c>
      <c r="D6513" s="891">
        <v>44166</v>
      </c>
      <c r="E6513" s="890">
        <v>95.12</v>
      </c>
      <c r="F6513" s="889"/>
      <c r="G6513" s="888">
        <v>20</v>
      </c>
      <c r="H6513" s="887">
        <f t="shared" si="351"/>
        <v>1</v>
      </c>
      <c r="I6513" s="887">
        <v>-9.6000000000000014</v>
      </c>
      <c r="J6513" s="771">
        <f t="shared" si="352"/>
        <v>10.400000000000002</v>
      </c>
      <c r="K6513" s="887">
        <v>0.8</v>
      </c>
      <c r="L6513" s="772">
        <f t="shared" si="353"/>
        <v>94.320000000000007</v>
      </c>
    </row>
    <row r="6514" spans="2:12" ht="15.75" x14ac:dyDescent="0.25">
      <c r="B6514" s="893" t="s">
        <v>321</v>
      </c>
      <c r="C6514" s="892" t="s">
        <v>540</v>
      </c>
      <c r="D6514" s="891">
        <v>44166</v>
      </c>
      <c r="E6514" s="890">
        <v>237.51</v>
      </c>
      <c r="F6514" s="889"/>
      <c r="G6514" s="888">
        <v>20</v>
      </c>
      <c r="H6514" s="887">
        <f t="shared" si="351"/>
        <v>1</v>
      </c>
      <c r="I6514" s="887">
        <v>-11.879999999999999</v>
      </c>
      <c r="J6514" s="771">
        <f t="shared" si="352"/>
        <v>12.87</v>
      </c>
      <c r="K6514" s="887">
        <v>0.99</v>
      </c>
      <c r="L6514" s="772">
        <f t="shared" si="353"/>
        <v>236.51999999999998</v>
      </c>
    </row>
    <row r="6515" spans="2:12" ht="15.75" x14ac:dyDescent="0.25">
      <c r="B6515" s="893" t="s">
        <v>321</v>
      </c>
      <c r="C6515" s="892" t="s">
        <v>540</v>
      </c>
      <c r="D6515" s="891">
        <v>44166</v>
      </c>
      <c r="E6515" s="890">
        <v>1081.67</v>
      </c>
      <c r="F6515" s="889"/>
      <c r="G6515" s="888">
        <v>20</v>
      </c>
      <c r="H6515" s="887">
        <f t="shared" si="351"/>
        <v>1</v>
      </c>
      <c r="I6515" s="887">
        <v>-155.76</v>
      </c>
      <c r="J6515" s="771">
        <f t="shared" si="352"/>
        <v>168.73999999999998</v>
      </c>
      <c r="K6515" s="887">
        <v>12.98</v>
      </c>
      <c r="L6515" s="772">
        <f t="shared" si="353"/>
        <v>1068.69</v>
      </c>
    </row>
    <row r="6516" spans="2:12" ht="15.75" x14ac:dyDescent="0.25">
      <c r="B6516" s="893" t="s">
        <v>321</v>
      </c>
      <c r="C6516" s="892" t="s">
        <v>540</v>
      </c>
      <c r="D6516" s="891">
        <v>44166</v>
      </c>
      <c r="E6516" s="890">
        <v>153.31</v>
      </c>
      <c r="F6516" s="889"/>
      <c r="G6516" s="888">
        <v>20</v>
      </c>
      <c r="H6516" s="887">
        <f t="shared" si="351"/>
        <v>1</v>
      </c>
      <c r="I6516" s="887">
        <v>-7.68</v>
      </c>
      <c r="J6516" s="771">
        <f t="shared" si="352"/>
        <v>8.32</v>
      </c>
      <c r="K6516" s="887">
        <v>0.64</v>
      </c>
      <c r="L6516" s="772">
        <f t="shared" si="353"/>
        <v>152.67000000000002</v>
      </c>
    </row>
    <row r="6517" spans="2:12" ht="15.75" x14ac:dyDescent="0.25">
      <c r="B6517" s="893" t="s">
        <v>321</v>
      </c>
      <c r="C6517" s="892" t="s">
        <v>540</v>
      </c>
      <c r="D6517" s="891">
        <v>44166</v>
      </c>
      <c r="E6517" s="890">
        <v>2490.11</v>
      </c>
      <c r="F6517" s="889"/>
      <c r="G6517" s="888">
        <v>20</v>
      </c>
      <c r="H6517" s="887">
        <f t="shared" si="351"/>
        <v>1</v>
      </c>
      <c r="I6517" s="887">
        <v>-124.56</v>
      </c>
      <c r="J6517" s="771">
        <f t="shared" si="352"/>
        <v>134.94</v>
      </c>
      <c r="K6517" s="887">
        <v>10.38</v>
      </c>
      <c r="L6517" s="772">
        <f t="shared" si="353"/>
        <v>2479.73</v>
      </c>
    </row>
    <row r="6518" spans="2:12" ht="15.75" x14ac:dyDescent="0.25">
      <c r="B6518" s="893" t="s">
        <v>311</v>
      </c>
      <c r="C6518" s="892" t="s">
        <v>105</v>
      </c>
      <c r="D6518" s="891">
        <v>40359</v>
      </c>
      <c r="E6518" s="890">
        <v>1069.9100000000001</v>
      </c>
      <c r="F6518" s="889"/>
      <c r="G6518" s="888">
        <v>40</v>
      </c>
      <c r="H6518" s="887">
        <f t="shared" si="351"/>
        <v>11</v>
      </c>
      <c r="I6518" s="887">
        <v>-25.44</v>
      </c>
      <c r="J6518" s="771">
        <f t="shared" si="352"/>
        <v>293.10000000000002</v>
      </c>
      <c r="K6518" s="887">
        <v>267.66000000000003</v>
      </c>
      <c r="L6518" s="772">
        <f t="shared" si="353"/>
        <v>802.25</v>
      </c>
    </row>
    <row r="6519" spans="2:12" ht="15.75" x14ac:dyDescent="0.25">
      <c r="B6519" s="893" t="s">
        <v>311</v>
      </c>
      <c r="C6519" s="892" t="s">
        <v>105</v>
      </c>
      <c r="D6519" s="891">
        <v>36891</v>
      </c>
      <c r="E6519" s="890">
        <v>235.59</v>
      </c>
      <c r="F6519" s="889"/>
      <c r="G6519" s="888">
        <v>32</v>
      </c>
      <c r="H6519" s="887">
        <f t="shared" si="351"/>
        <v>21</v>
      </c>
      <c r="I6519" s="887">
        <v>-7.4399999999999995</v>
      </c>
      <c r="J6519" s="771">
        <f t="shared" si="352"/>
        <v>155.94</v>
      </c>
      <c r="K6519" s="887">
        <v>148.5</v>
      </c>
      <c r="L6519" s="772">
        <f t="shared" si="353"/>
        <v>87.09</v>
      </c>
    </row>
    <row r="6520" spans="2:12" ht="15.75" x14ac:dyDescent="0.25">
      <c r="B6520" s="893" t="s">
        <v>311</v>
      </c>
      <c r="C6520" s="892" t="s">
        <v>105</v>
      </c>
      <c r="D6520" s="891">
        <v>33969</v>
      </c>
      <c r="E6520" s="890">
        <v>7665</v>
      </c>
      <c r="F6520" s="889"/>
      <c r="G6520" s="888">
        <v>50</v>
      </c>
      <c r="H6520" s="887">
        <f t="shared" si="351"/>
        <v>29</v>
      </c>
      <c r="I6520" s="887">
        <v>-153.72</v>
      </c>
      <c r="J6520" s="771">
        <f t="shared" si="352"/>
        <v>4462.3200000000006</v>
      </c>
      <c r="K6520" s="887">
        <v>4308.6000000000004</v>
      </c>
      <c r="L6520" s="772">
        <f t="shared" si="353"/>
        <v>3356.3999999999996</v>
      </c>
    </row>
    <row r="6521" spans="2:12" ht="15.75" x14ac:dyDescent="0.25">
      <c r="B6521" s="893" t="s">
        <v>311</v>
      </c>
      <c r="C6521" s="892" t="s">
        <v>105</v>
      </c>
      <c r="D6521" s="891">
        <v>37621</v>
      </c>
      <c r="E6521" s="890">
        <v>970.31</v>
      </c>
      <c r="F6521" s="889"/>
      <c r="G6521" s="888">
        <v>32</v>
      </c>
      <c r="H6521" s="887">
        <f t="shared" si="351"/>
        <v>19</v>
      </c>
      <c r="I6521" s="887">
        <v>-30.48</v>
      </c>
      <c r="J6521" s="771">
        <f t="shared" si="352"/>
        <v>579.77</v>
      </c>
      <c r="K6521" s="887">
        <v>549.29</v>
      </c>
      <c r="L6521" s="772">
        <f t="shared" si="353"/>
        <v>421.02</v>
      </c>
    </row>
    <row r="6522" spans="2:12" ht="15.75" x14ac:dyDescent="0.25">
      <c r="B6522" s="893" t="s">
        <v>311</v>
      </c>
      <c r="C6522" s="892" t="s">
        <v>1850</v>
      </c>
      <c r="D6522" s="891">
        <v>43790</v>
      </c>
      <c r="E6522" s="890">
        <v>24084.07</v>
      </c>
      <c r="F6522" s="889"/>
      <c r="G6522" s="888">
        <v>40</v>
      </c>
      <c r="H6522" s="887">
        <f t="shared" si="351"/>
        <v>2</v>
      </c>
      <c r="I6522" s="887">
        <v>-602.16</v>
      </c>
      <c r="J6522" s="771">
        <f t="shared" si="352"/>
        <v>702.52</v>
      </c>
      <c r="K6522" s="887">
        <v>100.36</v>
      </c>
      <c r="L6522" s="772">
        <f t="shared" si="353"/>
        <v>23983.71</v>
      </c>
    </row>
    <row r="6523" spans="2:12" ht="15.75" x14ac:dyDescent="0.25">
      <c r="B6523" s="893" t="e">
        <v>#N/A</v>
      </c>
      <c r="C6523" s="892" t="s">
        <v>1850</v>
      </c>
      <c r="D6523" s="891">
        <v>43790</v>
      </c>
      <c r="E6523" s="890">
        <v>112.65</v>
      </c>
      <c r="F6523" s="889"/>
      <c r="G6523" s="888">
        <v>40</v>
      </c>
      <c r="H6523" s="887">
        <f t="shared" si="351"/>
        <v>2</v>
      </c>
      <c r="I6523" s="887">
        <v>-2.7600000000000002</v>
      </c>
      <c r="J6523" s="771">
        <f t="shared" si="352"/>
        <v>3.22</v>
      </c>
      <c r="K6523" s="887">
        <v>0.46</v>
      </c>
      <c r="L6523" s="772">
        <f t="shared" si="353"/>
        <v>112.19000000000001</v>
      </c>
    </row>
    <row r="6524" spans="2:12" ht="15.75" x14ac:dyDescent="0.25">
      <c r="B6524" s="893" t="s">
        <v>312</v>
      </c>
      <c r="C6524" s="892" t="s">
        <v>532</v>
      </c>
      <c r="D6524" s="891">
        <v>40999</v>
      </c>
      <c r="E6524" s="890">
        <v>25579.7</v>
      </c>
      <c r="F6524" s="889"/>
      <c r="G6524" s="888">
        <v>30</v>
      </c>
      <c r="H6524" s="887">
        <f t="shared" si="351"/>
        <v>9</v>
      </c>
      <c r="I6524" s="887">
        <v>-855.12000000000012</v>
      </c>
      <c r="J6524" s="771">
        <f t="shared" si="352"/>
        <v>8335.98</v>
      </c>
      <c r="K6524" s="887">
        <v>7480.86</v>
      </c>
      <c r="L6524" s="772">
        <f t="shared" si="353"/>
        <v>18098.84</v>
      </c>
    </row>
    <row r="6525" spans="2:12" ht="15.75" x14ac:dyDescent="0.25">
      <c r="B6525" s="893" t="s">
        <v>312</v>
      </c>
      <c r="C6525" s="892" t="s">
        <v>532</v>
      </c>
      <c r="D6525" s="891">
        <v>37256</v>
      </c>
      <c r="E6525" s="890">
        <v>24721.43</v>
      </c>
      <c r="F6525" s="889"/>
      <c r="G6525" s="888">
        <v>30</v>
      </c>
      <c r="H6525" s="887">
        <f t="shared" si="351"/>
        <v>20</v>
      </c>
      <c r="I6525" s="887">
        <v>-831.36</v>
      </c>
      <c r="J6525" s="771">
        <f t="shared" si="352"/>
        <v>16616.32</v>
      </c>
      <c r="K6525" s="887">
        <v>15784.96</v>
      </c>
      <c r="L6525" s="772">
        <f t="shared" si="353"/>
        <v>8936.4700000000012</v>
      </c>
    </row>
    <row r="6526" spans="2:12" ht="15.75" x14ac:dyDescent="0.25">
      <c r="B6526" s="893" t="s">
        <v>308</v>
      </c>
      <c r="C6526" s="892" t="s">
        <v>544</v>
      </c>
      <c r="D6526" s="891">
        <v>39478</v>
      </c>
      <c r="E6526" s="890">
        <v>429.24</v>
      </c>
      <c r="F6526" s="889"/>
      <c r="G6526" s="888">
        <v>20</v>
      </c>
      <c r="H6526" s="887">
        <f t="shared" si="351"/>
        <v>13</v>
      </c>
      <c r="I6526" s="887">
        <v>-21.72</v>
      </c>
      <c r="J6526" s="771">
        <f t="shared" si="352"/>
        <v>302.84000000000003</v>
      </c>
      <c r="K6526" s="887">
        <v>281.12</v>
      </c>
      <c r="L6526" s="772">
        <f t="shared" si="353"/>
        <v>148.12</v>
      </c>
    </row>
    <row r="6527" spans="2:12" ht="15.75" x14ac:dyDescent="0.25">
      <c r="B6527" s="893" t="s">
        <v>308</v>
      </c>
      <c r="C6527" s="892" t="s">
        <v>544</v>
      </c>
      <c r="D6527" s="891">
        <v>40178</v>
      </c>
      <c r="E6527" s="890">
        <v>274.02999999999997</v>
      </c>
      <c r="F6527" s="889"/>
      <c r="G6527" s="888">
        <v>5</v>
      </c>
      <c r="H6527" s="887">
        <f t="shared" si="351"/>
        <v>5</v>
      </c>
      <c r="I6527" s="887">
        <v>0</v>
      </c>
      <c r="J6527" s="771">
        <f t="shared" si="352"/>
        <v>274.02999999999997</v>
      </c>
      <c r="K6527" s="887">
        <v>274.02999999999997</v>
      </c>
      <c r="L6527" s="772">
        <f t="shared" si="353"/>
        <v>0</v>
      </c>
    </row>
    <row r="6528" spans="2:12" ht="15.75" x14ac:dyDescent="0.25">
      <c r="B6528" s="893" t="s">
        <v>308</v>
      </c>
      <c r="C6528" s="892" t="s">
        <v>544</v>
      </c>
      <c r="D6528" s="891">
        <v>40209</v>
      </c>
      <c r="E6528" s="890">
        <v>4032.71</v>
      </c>
      <c r="F6528" s="889"/>
      <c r="G6528" s="888">
        <v>5</v>
      </c>
      <c r="H6528" s="887">
        <f t="shared" si="351"/>
        <v>5</v>
      </c>
      <c r="I6528" s="887">
        <v>0</v>
      </c>
      <c r="J6528" s="771">
        <f t="shared" si="352"/>
        <v>4032.71</v>
      </c>
      <c r="K6528" s="887">
        <v>4032.71</v>
      </c>
      <c r="L6528" s="772">
        <f t="shared" si="353"/>
        <v>0</v>
      </c>
    </row>
    <row r="6529" spans="2:12" ht="15.75" x14ac:dyDescent="0.25">
      <c r="B6529" s="893" t="s">
        <v>308</v>
      </c>
      <c r="C6529" s="892" t="s">
        <v>544</v>
      </c>
      <c r="D6529" s="891">
        <v>40421</v>
      </c>
      <c r="E6529" s="890">
        <v>1679.27</v>
      </c>
      <c r="F6529" s="889"/>
      <c r="G6529" s="888">
        <v>5</v>
      </c>
      <c r="H6529" s="887">
        <f t="shared" si="351"/>
        <v>5</v>
      </c>
      <c r="I6529" s="887">
        <v>0</v>
      </c>
      <c r="J6529" s="771">
        <f t="shared" si="352"/>
        <v>1679.27</v>
      </c>
      <c r="K6529" s="887">
        <v>1679.27</v>
      </c>
      <c r="L6529" s="772">
        <f t="shared" si="353"/>
        <v>0</v>
      </c>
    </row>
    <row r="6530" spans="2:12" ht="15.75" x14ac:dyDescent="0.25">
      <c r="B6530" s="893" t="s">
        <v>308</v>
      </c>
      <c r="C6530" s="892" t="s">
        <v>544</v>
      </c>
      <c r="D6530" s="891">
        <v>40543</v>
      </c>
      <c r="E6530" s="890">
        <v>870.15</v>
      </c>
      <c r="F6530" s="889"/>
      <c r="G6530" s="888">
        <v>5</v>
      </c>
      <c r="H6530" s="887">
        <f t="shared" si="351"/>
        <v>5</v>
      </c>
      <c r="I6530" s="887">
        <v>0</v>
      </c>
      <c r="J6530" s="771">
        <f t="shared" si="352"/>
        <v>870.15</v>
      </c>
      <c r="K6530" s="887">
        <v>870.15</v>
      </c>
      <c r="L6530" s="772">
        <f t="shared" si="353"/>
        <v>0</v>
      </c>
    </row>
    <row r="6531" spans="2:12" ht="15.75" x14ac:dyDescent="0.25">
      <c r="B6531" s="893" t="s">
        <v>308</v>
      </c>
      <c r="C6531" s="892" t="s">
        <v>544</v>
      </c>
      <c r="D6531" s="891">
        <v>40574</v>
      </c>
      <c r="E6531" s="890">
        <v>1180.52</v>
      </c>
      <c r="F6531" s="889"/>
      <c r="G6531" s="888">
        <v>5</v>
      </c>
      <c r="H6531" s="887">
        <f t="shared" si="351"/>
        <v>5</v>
      </c>
      <c r="I6531" s="887">
        <v>0</v>
      </c>
      <c r="J6531" s="771">
        <f t="shared" si="352"/>
        <v>1180.52</v>
      </c>
      <c r="K6531" s="887">
        <v>1180.52</v>
      </c>
      <c r="L6531" s="772">
        <f t="shared" si="353"/>
        <v>0</v>
      </c>
    </row>
    <row r="6532" spans="2:12" ht="15.75" x14ac:dyDescent="0.25">
      <c r="B6532" s="893" t="s">
        <v>308</v>
      </c>
      <c r="C6532" s="892" t="s">
        <v>544</v>
      </c>
      <c r="D6532" s="891">
        <v>40663</v>
      </c>
      <c r="E6532" s="890">
        <v>4402.3500000000004</v>
      </c>
      <c r="F6532" s="889"/>
      <c r="G6532" s="888">
        <v>5</v>
      </c>
      <c r="H6532" s="887">
        <f t="shared" si="351"/>
        <v>5</v>
      </c>
      <c r="I6532" s="887">
        <v>0</v>
      </c>
      <c r="J6532" s="771">
        <f t="shared" si="352"/>
        <v>4402.3500000000004</v>
      </c>
      <c r="K6532" s="887">
        <v>4402.3500000000004</v>
      </c>
      <c r="L6532" s="772">
        <f t="shared" si="353"/>
        <v>0</v>
      </c>
    </row>
    <row r="6533" spans="2:12" ht="15.75" x14ac:dyDescent="0.25">
      <c r="B6533" s="893" t="s">
        <v>308</v>
      </c>
      <c r="C6533" s="892" t="s">
        <v>544</v>
      </c>
      <c r="D6533" s="891">
        <v>40816</v>
      </c>
      <c r="E6533" s="890">
        <v>1008.15</v>
      </c>
      <c r="F6533" s="889"/>
      <c r="G6533" s="888">
        <v>5</v>
      </c>
      <c r="H6533" s="887">
        <f t="shared" si="351"/>
        <v>5</v>
      </c>
      <c r="I6533" s="887">
        <v>0</v>
      </c>
      <c r="J6533" s="771">
        <f t="shared" si="352"/>
        <v>1008.15</v>
      </c>
      <c r="K6533" s="887">
        <v>1008.15</v>
      </c>
      <c r="L6533" s="772">
        <f t="shared" si="353"/>
        <v>0</v>
      </c>
    </row>
    <row r="6534" spans="2:12" ht="15.75" x14ac:dyDescent="0.25">
      <c r="B6534" s="893" t="s">
        <v>308</v>
      </c>
      <c r="C6534" s="892" t="s">
        <v>544</v>
      </c>
      <c r="D6534" s="891">
        <v>40877</v>
      </c>
      <c r="E6534" s="890">
        <v>1840.77</v>
      </c>
      <c r="F6534" s="889"/>
      <c r="G6534" s="888">
        <v>5</v>
      </c>
      <c r="H6534" s="887">
        <f t="shared" si="351"/>
        <v>5</v>
      </c>
      <c r="I6534" s="887">
        <v>0</v>
      </c>
      <c r="J6534" s="771">
        <f t="shared" si="352"/>
        <v>1840.77</v>
      </c>
      <c r="K6534" s="887">
        <v>1840.77</v>
      </c>
      <c r="L6534" s="772">
        <f t="shared" si="353"/>
        <v>0</v>
      </c>
    </row>
    <row r="6535" spans="2:12" ht="15.75" x14ac:dyDescent="0.25">
      <c r="B6535" s="893" t="s">
        <v>308</v>
      </c>
      <c r="C6535" s="892" t="s">
        <v>544</v>
      </c>
      <c r="D6535" s="891">
        <v>40877</v>
      </c>
      <c r="E6535" s="890">
        <v>1831.87</v>
      </c>
      <c r="F6535" s="889"/>
      <c r="G6535" s="888">
        <v>5</v>
      </c>
      <c r="H6535" s="887">
        <f t="shared" si="351"/>
        <v>5</v>
      </c>
      <c r="I6535" s="887">
        <v>0</v>
      </c>
      <c r="J6535" s="771">
        <f t="shared" si="352"/>
        <v>1831.87</v>
      </c>
      <c r="K6535" s="887">
        <v>1831.87</v>
      </c>
      <c r="L6535" s="772">
        <f t="shared" si="353"/>
        <v>0</v>
      </c>
    </row>
    <row r="6536" spans="2:12" ht="15.75" x14ac:dyDescent="0.25">
      <c r="B6536" s="893" t="s">
        <v>308</v>
      </c>
      <c r="C6536" s="892" t="s">
        <v>544</v>
      </c>
      <c r="D6536" s="891">
        <v>40999</v>
      </c>
      <c r="E6536" s="890">
        <v>3782.76</v>
      </c>
      <c r="F6536" s="889"/>
      <c r="G6536" s="888">
        <v>5</v>
      </c>
      <c r="H6536" s="887">
        <f t="shared" ref="H6536:H6599" si="354">IF(E6536&lt;&gt;"",IF((TestEOY-D6536)/365&gt;G6536,G6536,ROUNDUP(((TestEOY-D6536)/365),0)),"")</f>
        <v>5</v>
      </c>
      <c r="I6536" s="887">
        <v>0</v>
      </c>
      <c r="J6536" s="771">
        <f t="shared" ref="J6536:J6599" si="355">K6536-I6536</f>
        <v>3782.76</v>
      </c>
      <c r="K6536" s="887">
        <v>3782.76</v>
      </c>
      <c r="L6536" s="772">
        <f t="shared" ref="L6536:L6599" si="356">IFERROR(IF(K6536&gt;E6536,0,(+E6536-K6536))-F6536,"")</f>
        <v>0</v>
      </c>
    </row>
    <row r="6537" spans="2:12" ht="15.75" x14ac:dyDescent="0.25">
      <c r="B6537" s="893" t="s">
        <v>308</v>
      </c>
      <c r="C6537" s="892" t="s">
        <v>544</v>
      </c>
      <c r="D6537" s="891">
        <v>41060</v>
      </c>
      <c r="E6537" s="890">
        <v>925.87</v>
      </c>
      <c r="F6537" s="889"/>
      <c r="G6537" s="888">
        <v>5</v>
      </c>
      <c r="H6537" s="887">
        <f t="shared" si="354"/>
        <v>5</v>
      </c>
      <c r="I6537" s="887">
        <v>0</v>
      </c>
      <c r="J6537" s="771">
        <f t="shared" si="355"/>
        <v>925.87</v>
      </c>
      <c r="K6537" s="887">
        <v>925.87</v>
      </c>
      <c r="L6537" s="772">
        <f t="shared" si="356"/>
        <v>0</v>
      </c>
    </row>
    <row r="6538" spans="2:12" ht="15.75" x14ac:dyDescent="0.25">
      <c r="B6538" s="893" t="s">
        <v>308</v>
      </c>
      <c r="C6538" s="892" t="s">
        <v>544</v>
      </c>
      <c r="D6538" s="891">
        <v>41090</v>
      </c>
      <c r="E6538" s="890">
        <v>644.05999999999995</v>
      </c>
      <c r="F6538" s="889"/>
      <c r="G6538" s="888">
        <v>5</v>
      </c>
      <c r="H6538" s="887">
        <f t="shared" si="354"/>
        <v>5</v>
      </c>
      <c r="I6538" s="887">
        <v>0</v>
      </c>
      <c r="J6538" s="771">
        <f t="shared" si="355"/>
        <v>644.05999999999995</v>
      </c>
      <c r="K6538" s="887">
        <v>644.05999999999995</v>
      </c>
      <c r="L6538" s="772">
        <f t="shared" si="356"/>
        <v>0</v>
      </c>
    </row>
    <row r="6539" spans="2:12" ht="15.75" x14ac:dyDescent="0.25">
      <c r="B6539" s="893" t="s">
        <v>308</v>
      </c>
      <c r="C6539" s="892" t="s">
        <v>544</v>
      </c>
      <c r="D6539" s="891">
        <v>41152</v>
      </c>
      <c r="E6539" s="890">
        <v>891.96</v>
      </c>
      <c r="F6539" s="889"/>
      <c r="G6539" s="888">
        <v>5</v>
      </c>
      <c r="H6539" s="887">
        <f t="shared" si="354"/>
        <v>5</v>
      </c>
      <c r="I6539" s="887">
        <v>0</v>
      </c>
      <c r="J6539" s="771">
        <f t="shared" si="355"/>
        <v>891.96</v>
      </c>
      <c r="K6539" s="887">
        <v>891.96</v>
      </c>
      <c r="L6539" s="772">
        <f t="shared" si="356"/>
        <v>0</v>
      </c>
    </row>
    <row r="6540" spans="2:12" ht="15.75" x14ac:dyDescent="0.25">
      <c r="B6540" s="893" t="s">
        <v>308</v>
      </c>
      <c r="C6540" s="892" t="s">
        <v>1851</v>
      </c>
      <c r="D6540" s="891">
        <v>41274</v>
      </c>
      <c r="E6540" s="890">
        <v>797.16</v>
      </c>
      <c r="F6540" s="889"/>
      <c r="G6540" s="888">
        <v>5</v>
      </c>
      <c r="H6540" s="887">
        <f t="shared" si="354"/>
        <v>5</v>
      </c>
      <c r="I6540" s="887">
        <v>0</v>
      </c>
      <c r="J6540" s="771">
        <f t="shared" si="355"/>
        <v>797.16</v>
      </c>
      <c r="K6540" s="887">
        <v>797.16</v>
      </c>
      <c r="L6540" s="772">
        <f t="shared" si="356"/>
        <v>0</v>
      </c>
    </row>
    <row r="6541" spans="2:12" ht="15.75" x14ac:dyDescent="0.25">
      <c r="B6541" s="893" t="s">
        <v>308</v>
      </c>
      <c r="C6541" s="892" t="s">
        <v>1852</v>
      </c>
      <c r="D6541" s="891">
        <v>41670</v>
      </c>
      <c r="E6541" s="890">
        <v>658.87</v>
      </c>
      <c r="F6541" s="889"/>
      <c r="G6541" s="888">
        <v>5</v>
      </c>
      <c r="H6541" s="887">
        <f t="shared" si="354"/>
        <v>5</v>
      </c>
      <c r="I6541" s="887">
        <v>0</v>
      </c>
      <c r="J6541" s="771">
        <f t="shared" si="355"/>
        <v>658.87</v>
      </c>
      <c r="K6541" s="887">
        <v>658.87</v>
      </c>
      <c r="L6541" s="772">
        <f t="shared" si="356"/>
        <v>0</v>
      </c>
    </row>
    <row r="6542" spans="2:12" ht="15.75" x14ac:dyDescent="0.25">
      <c r="B6542" s="893" t="s">
        <v>308</v>
      </c>
      <c r="C6542" s="892" t="s">
        <v>1853</v>
      </c>
      <c r="D6542" s="891">
        <v>41698</v>
      </c>
      <c r="E6542" s="890">
        <v>12486.68</v>
      </c>
      <c r="F6542" s="889"/>
      <c r="G6542" s="888">
        <v>5</v>
      </c>
      <c r="H6542" s="887">
        <f t="shared" si="354"/>
        <v>5</v>
      </c>
      <c r="I6542" s="887">
        <v>0</v>
      </c>
      <c r="J6542" s="771">
        <f t="shared" si="355"/>
        <v>12486.68</v>
      </c>
      <c r="K6542" s="887">
        <v>12486.68</v>
      </c>
      <c r="L6542" s="772">
        <f t="shared" si="356"/>
        <v>0</v>
      </c>
    </row>
    <row r="6543" spans="2:12" ht="15.75" x14ac:dyDescent="0.25">
      <c r="B6543" s="893" t="s">
        <v>308</v>
      </c>
      <c r="C6543" s="892" t="s">
        <v>1397</v>
      </c>
      <c r="D6543" s="891">
        <v>41790</v>
      </c>
      <c r="E6543" s="890">
        <v>4713.79</v>
      </c>
      <c r="F6543" s="889"/>
      <c r="G6543" s="888">
        <v>5</v>
      </c>
      <c r="H6543" s="887">
        <f t="shared" si="354"/>
        <v>5</v>
      </c>
      <c r="I6543" s="887">
        <v>0</v>
      </c>
      <c r="J6543" s="771">
        <f t="shared" si="355"/>
        <v>4713.79</v>
      </c>
      <c r="K6543" s="887">
        <v>4713.79</v>
      </c>
      <c r="L6543" s="772">
        <f t="shared" si="356"/>
        <v>0</v>
      </c>
    </row>
    <row r="6544" spans="2:12" ht="15.75" x14ac:dyDescent="0.25">
      <c r="B6544" s="893" t="s">
        <v>308</v>
      </c>
      <c r="C6544" s="892" t="s">
        <v>1854</v>
      </c>
      <c r="D6544" s="891">
        <v>42794</v>
      </c>
      <c r="E6544" s="890">
        <v>4209.83</v>
      </c>
      <c r="F6544" s="889"/>
      <c r="G6544" s="888">
        <v>5</v>
      </c>
      <c r="H6544" s="887">
        <f t="shared" si="354"/>
        <v>4</v>
      </c>
      <c r="I6544" s="887">
        <v>-854.40000000000009</v>
      </c>
      <c r="J6544" s="771">
        <f t="shared" si="355"/>
        <v>3924.9500000000003</v>
      </c>
      <c r="K6544" s="887">
        <v>3070.55</v>
      </c>
      <c r="L6544" s="772">
        <f t="shared" si="356"/>
        <v>1139.2799999999997</v>
      </c>
    </row>
    <row r="6545" spans="2:12" ht="15.75" x14ac:dyDescent="0.25">
      <c r="B6545" s="893" t="s">
        <v>308</v>
      </c>
      <c r="C6545" s="892" t="s">
        <v>1855</v>
      </c>
      <c r="D6545" s="891">
        <v>42794</v>
      </c>
      <c r="E6545" s="890">
        <v>9061.4</v>
      </c>
      <c r="F6545" s="889"/>
      <c r="G6545" s="888">
        <v>5</v>
      </c>
      <c r="H6545" s="887">
        <f t="shared" si="354"/>
        <v>4</v>
      </c>
      <c r="I6545" s="887">
        <v>-1839.12</v>
      </c>
      <c r="J6545" s="771">
        <f t="shared" si="355"/>
        <v>8448.2799999999988</v>
      </c>
      <c r="K6545" s="887">
        <v>6609.16</v>
      </c>
      <c r="L6545" s="772">
        <f t="shared" si="356"/>
        <v>2452.2399999999998</v>
      </c>
    </row>
    <row r="6546" spans="2:12" ht="15.75" x14ac:dyDescent="0.25">
      <c r="B6546" s="893" t="s">
        <v>308</v>
      </c>
      <c r="C6546" s="892" t="s">
        <v>1856</v>
      </c>
      <c r="D6546" s="891">
        <v>42794</v>
      </c>
      <c r="E6546" s="890">
        <v>1342.35</v>
      </c>
      <c r="F6546" s="889"/>
      <c r="G6546" s="888">
        <v>5</v>
      </c>
      <c r="H6546" s="887">
        <f t="shared" si="354"/>
        <v>4</v>
      </c>
      <c r="I6546" s="887">
        <v>-272.39999999999998</v>
      </c>
      <c r="J6546" s="771">
        <f t="shared" si="355"/>
        <v>1251.47</v>
      </c>
      <c r="K6546" s="887">
        <v>979.07</v>
      </c>
      <c r="L6546" s="772">
        <f t="shared" si="356"/>
        <v>363.27999999999986</v>
      </c>
    </row>
    <row r="6547" spans="2:12" ht="15.75" x14ac:dyDescent="0.25">
      <c r="B6547" s="893" t="s">
        <v>308</v>
      </c>
      <c r="C6547" s="892" t="s">
        <v>1857</v>
      </c>
      <c r="D6547" s="891">
        <v>42794</v>
      </c>
      <c r="E6547" s="890">
        <v>3297</v>
      </c>
      <c r="F6547" s="889"/>
      <c r="G6547" s="888">
        <v>5</v>
      </c>
      <c r="H6547" s="887">
        <f t="shared" si="354"/>
        <v>4</v>
      </c>
      <c r="I6547" s="887">
        <v>-669.12</v>
      </c>
      <c r="J6547" s="771">
        <f t="shared" si="355"/>
        <v>3073.88</v>
      </c>
      <c r="K6547" s="887">
        <v>2404.7600000000002</v>
      </c>
      <c r="L6547" s="772">
        <f t="shared" si="356"/>
        <v>892.23999999999978</v>
      </c>
    </row>
    <row r="6548" spans="2:12" ht="15.75" x14ac:dyDescent="0.25">
      <c r="B6548" s="893" t="s">
        <v>308</v>
      </c>
      <c r="C6548" s="892" t="s">
        <v>1858</v>
      </c>
      <c r="D6548" s="891">
        <v>42794</v>
      </c>
      <c r="E6548" s="890">
        <v>8390.2900000000009</v>
      </c>
      <c r="F6548" s="889"/>
      <c r="G6548" s="888">
        <v>5</v>
      </c>
      <c r="H6548" s="887">
        <f t="shared" si="354"/>
        <v>4</v>
      </c>
      <c r="I6548" s="887">
        <v>-1702.92</v>
      </c>
      <c r="J6548" s="771">
        <f t="shared" si="355"/>
        <v>7822.57</v>
      </c>
      <c r="K6548" s="887">
        <v>6119.65</v>
      </c>
      <c r="L6548" s="772">
        <f t="shared" si="356"/>
        <v>2270.6400000000012</v>
      </c>
    </row>
    <row r="6549" spans="2:12" ht="15.75" x14ac:dyDescent="0.25">
      <c r="B6549" s="893" t="s">
        <v>308</v>
      </c>
      <c r="C6549" s="892" t="s">
        <v>1859</v>
      </c>
      <c r="D6549" s="891">
        <v>42794</v>
      </c>
      <c r="E6549" s="890">
        <v>515.55999999999995</v>
      </c>
      <c r="F6549" s="889"/>
      <c r="G6549" s="888">
        <v>5</v>
      </c>
      <c r="H6549" s="887">
        <f t="shared" si="354"/>
        <v>4</v>
      </c>
      <c r="I6549" s="887">
        <v>-104.64000000000001</v>
      </c>
      <c r="J6549" s="771">
        <f t="shared" si="355"/>
        <v>480.66999999999996</v>
      </c>
      <c r="K6549" s="887">
        <v>376.03</v>
      </c>
      <c r="L6549" s="772">
        <f t="shared" si="356"/>
        <v>139.52999999999997</v>
      </c>
    </row>
    <row r="6550" spans="2:12" ht="15.75" x14ac:dyDescent="0.25">
      <c r="B6550" s="893" t="s">
        <v>308</v>
      </c>
      <c r="C6550" s="892" t="s">
        <v>1860</v>
      </c>
      <c r="D6550" s="891">
        <v>42794</v>
      </c>
      <c r="E6550" s="890">
        <v>1788.43</v>
      </c>
      <c r="F6550" s="889"/>
      <c r="G6550" s="888">
        <v>5</v>
      </c>
      <c r="H6550" s="887">
        <f t="shared" si="354"/>
        <v>4</v>
      </c>
      <c r="I6550" s="887">
        <v>-363</v>
      </c>
      <c r="J6550" s="771">
        <f t="shared" si="355"/>
        <v>1667.48</v>
      </c>
      <c r="K6550" s="887">
        <v>1304.48</v>
      </c>
      <c r="L6550" s="772">
        <f t="shared" si="356"/>
        <v>483.95000000000005</v>
      </c>
    </row>
    <row r="6551" spans="2:12" ht="15.75" x14ac:dyDescent="0.25">
      <c r="B6551" s="893" t="s">
        <v>308</v>
      </c>
      <c r="C6551" s="892" t="s">
        <v>1861</v>
      </c>
      <c r="D6551" s="891">
        <v>43250</v>
      </c>
      <c r="E6551" s="890">
        <v>2460.3000000000002</v>
      </c>
      <c r="F6551" s="889"/>
      <c r="G6551" s="888">
        <v>5</v>
      </c>
      <c r="H6551" s="887">
        <f t="shared" si="354"/>
        <v>3</v>
      </c>
      <c r="I6551" s="887">
        <v>-499.32</v>
      </c>
      <c r="J6551" s="771">
        <f t="shared" si="355"/>
        <v>1711.1699999999998</v>
      </c>
      <c r="K6551" s="887">
        <v>1211.8499999999999</v>
      </c>
      <c r="L6551" s="772">
        <f t="shared" si="356"/>
        <v>1248.4500000000003</v>
      </c>
    </row>
    <row r="6552" spans="2:12" ht="15.75" x14ac:dyDescent="0.25">
      <c r="B6552" s="893" t="s">
        <v>308</v>
      </c>
      <c r="C6552" s="892" t="s">
        <v>544</v>
      </c>
      <c r="D6552" s="891">
        <v>38717</v>
      </c>
      <c r="E6552" s="890">
        <v>29184.89</v>
      </c>
      <c r="F6552" s="889"/>
      <c r="G6552" s="888">
        <v>10</v>
      </c>
      <c r="H6552" s="887">
        <f t="shared" si="354"/>
        <v>10</v>
      </c>
      <c r="I6552" s="887">
        <v>0</v>
      </c>
      <c r="J6552" s="771">
        <f t="shared" si="355"/>
        <v>29184.89</v>
      </c>
      <c r="K6552" s="887">
        <v>29184.89</v>
      </c>
      <c r="L6552" s="772">
        <f t="shared" si="356"/>
        <v>0</v>
      </c>
    </row>
    <row r="6553" spans="2:12" ht="15.75" x14ac:dyDescent="0.25">
      <c r="B6553" s="893" t="s">
        <v>308</v>
      </c>
      <c r="C6553" s="892" t="s">
        <v>1862</v>
      </c>
      <c r="D6553" s="891">
        <v>43214</v>
      </c>
      <c r="E6553" s="890">
        <v>983.36</v>
      </c>
      <c r="F6553" s="889"/>
      <c r="G6553" s="888">
        <v>5</v>
      </c>
      <c r="H6553" s="887">
        <f t="shared" si="354"/>
        <v>3</v>
      </c>
      <c r="I6553" s="887">
        <v>-199.56</v>
      </c>
      <c r="J6553" s="771">
        <f t="shared" si="355"/>
        <v>717.1400000000001</v>
      </c>
      <c r="K6553" s="887">
        <v>517.58000000000004</v>
      </c>
      <c r="L6553" s="772">
        <f t="shared" si="356"/>
        <v>465.78</v>
      </c>
    </row>
    <row r="6554" spans="2:12" ht="15.75" x14ac:dyDescent="0.25">
      <c r="B6554" s="893" t="s">
        <v>308</v>
      </c>
      <c r="C6554" s="892" t="s">
        <v>1863</v>
      </c>
      <c r="D6554" s="891">
        <v>43214</v>
      </c>
      <c r="E6554" s="890">
        <v>1162.55</v>
      </c>
      <c r="F6554" s="889"/>
      <c r="G6554" s="888">
        <v>5</v>
      </c>
      <c r="H6554" s="887">
        <f t="shared" si="354"/>
        <v>3</v>
      </c>
      <c r="I6554" s="887">
        <v>-236.04000000000002</v>
      </c>
      <c r="J6554" s="771">
        <f t="shared" si="355"/>
        <v>847.97</v>
      </c>
      <c r="K6554" s="887">
        <v>611.92999999999995</v>
      </c>
      <c r="L6554" s="772">
        <f t="shared" si="356"/>
        <v>550.62</v>
      </c>
    </row>
    <row r="6555" spans="2:12" ht="15.75" x14ac:dyDescent="0.25">
      <c r="B6555" s="893" t="s">
        <v>308</v>
      </c>
      <c r="C6555" s="892" t="s">
        <v>1864</v>
      </c>
      <c r="D6555" s="891">
        <v>43214</v>
      </c>
      <c r="E6555" s="890">
        <v>1642.66</v>
      </c>
      <c r="F6555" s="889"/>
      <c r="G6555" s="888">
        <v>5</v>
      </c>
      <c r="H6555" s="887">
        <f t="shared" si="354"/>
        <v>3</v>
      </c>
      <c r="I6555" s="887">
        <v>-333.48</v>
      </c>
      <c r="J6555" s="771">
        <f t="shared" si="355"/>
        <v>1198.1599999999999</v>
      </c>
      <c r="K6555" s="887">
        <v>864.68</v>
      </c>
      <c r="L6555" s="772">
        <f t="shared" si="356"/>
        <v>777.98000000000013</v>
      </c>
    </row>
    <row r="6556" spans="2:12" ht="15.75" x14ac:dyDescent="0.25">
      <c r="B6556" s="893" t="s">
        <v>308</v>
      </c>
      <c r="C6556" s="892" t="s">
        <v>1865</v>
      </c>
      <c r="D6556" s="891">
        <v>43314</v>
      </c>
      <c r="E6556" s="890">
        <v>1650.36</v>
      </c>
      <c r="F6556" s="889"/>
      <c r="G6556" s="888">
        <v>5</v>
      </c>
      <c r="H6556" s="887">
        <f t="shared" si="354"/>
        <v>3</v>
      </c>
      <c r="I6556" s="887">
        <v>-345.24</v>
      </c>
      <c r="J6556" s="771">
        <f t="shared" si="355"/>
        <v>1103.58</v>
      </c>
      <c r="K6556" s="887">
        <v>758.34</v>
      </c>
      <c r="L6556" s="772">
        <f t="shared" si="356"/>
        <v>892.01999999999987</v>
      </c>
    </row>
    <row r="6557" spans="2:12" ht="15.75" x14ac:dyDescent="0.25">
      <c r="B6557" s="893" t="s">
        <v>308</v>
      </c>
      <c r="C6557" s="892" t="s">
        <v>1866</v>
      </c>
      <c r="D6557" s="891">
        <v>43249</v>
      </c>
      <c r="E6557" s="890">
        <v>3531.08</v>
      </c>
      <c r="F6557" s="889"/>
      <c r="G6557" s="888">
        <v>5</v>
      </c>
      <c r="H6557" s="887">
        <f t="shared" si="354"/>
        <v>3</v>
      </c>
      <c r="I6557" s="887">
        <v>-716.64</v>
      </c>
      <c r="J6557" s="771">
        <f t="shared" si="355"/>
        <v>2515.69</v>
      </c>
      <c r="K6557" s="887">
        <v>1799.05</v>
      </c>
      <c r="L6557" s="772">
        <f t="shared" si="356"/>
        <v>1732.03</v>
      </c>
    </row>
    <row r="6558" spans="2:12" ht="15.75" x14ac:dyDescent="0.25">
      <c r="B6558" s="893" t="s">
        <v>308</v>
      </c>
      <c r="C6558" s="892" t="s">
        <v>1867</v>
      </c>
      <c r="D6558" s="891">
        <v>43130</v>
      </c>
      <c r="E6558" s="890">
        <v>3693.21</v>
      </c>
      <c r="F6558" s="889"/>
      <c r="G6558" s="888">
        <v>5</v>
      </c>
      <c r="H6558" s="887">
        <f t="shared" si="354"/>
        <v>3</v>
      </c>
      <c r="I6558" s="887">
        <v>-749.64</v>
      </c>
      <c r="J6558" s="771">
        <f t="shared" si="355"/>
        <v>2881.23</v>
      </c>
      <c r="K6558" s="887">
        <v>2131.59</v>
      </c>
      <c r="L6558" s="772">
        <f t="shared" si="356"/>
        <v>1561.62</v>
      </c>
    </row>
    <row r="6559" spans="2:12" ht="15.75" x14ac:dyDescent="0.25">
      <c r="B6559" s="893" t="s">
        <v>308</v>
      </c>
      <c r="C6559" s="892" t="s">
        <v>544</v>
      </c>
      <c r="D6559" s="891">
        <v>39478</v>
      </c>
      <c r="E6559" s="890">
        <v>4255</v>
      </c>
      <c r="F6559" s="889"/>
      <c r="G6559" s="888">
        <v>10</v>
      </c>
      <c r="H6559" s="887">
        <f t="shared" si="354"/>
        <v>10</v>
      </c>
      <c r="I6559" s="887">
        <v>0</v>
      </c>
      <c r="J6559" s="771">
        <f t="shared" si="355"/>
        <v>4255</v>
      </c>
      <c r="K6559" s="887">
        <v>4255</v>
      </c>
      <c r="L6559" s="772">
        <f t="shared" si="356"/>
        <v>0</v>
      </c>
    </row>
    <row r="6560" spans="2:12" ht="15.75" x14ac:dyDescent="0.25">
      <c r="B6560" s="893" t="s">
        <v>308</v>
      </c>
      <c r="C6560" s="892" t="s">
        <v>1868</v>
      </c>
      <c r="D6560" s="891">
        <v>43130</v>
      </c>
      <c r="E6560" s="890">
        <v>7591.55</v>
      </c>
      <c r="F6560" s="889"/>
      <c r="G6560" s="888">
        <v>5</v>
      </c>
      <c r="H6560" s="887">
        <f t="shared" si="354"/>
        <v>3</v>
      </c>
      <c r="I6560" s="887">
        <v>-1540.92</v>
      </c>
      <c r="J6560" s="771">
        <f t="shared" si="355"/>
        <v>5922.35</v>
      </c>
      <c r="K6560" s="887">
        <v>4381.43</v>
      </c>
      <c r="L6560" s="772">
        <f t="shared" si="356"/>
        <v>3210.12</v>
      </c>
    </row>
    <row r="6561" spans="2:12" ht="15.75" x14ac:dyDescent="0.25">
      <c r="B6561" s="893" t="s">
        <v>308</v>
      </c>
      <c r="C6561" s="892" t="s">
        <v>544</v>
      </c>
      <c r="D6561" s="891">
        <v>39447</v>
      </c>
      <c r="E6561" s="890">
        <v>18409.04</v>
      </c>
      <c r="F6561" s="889"/>
      <c r="G6561" s="888">
        <v>20</v>
      </c>
      <c r="H6561" s="887">
        <f t="shared" si="354"/>
        <v>14</v>
      </c>
      <c r="I6561" s="887">
        <v>-987.96</v>
      </c>
      <c r="J6561" s="771">
        <f t="shared" si="355"/>
        <v>12481.29</v>
      </c>
      <c r="K6561" s="887">
        <v>11493.33</v>
      </c>
      <c r="L6561" s="772">
        <f t="shared" si="356"/>
        <v>6915.7100000000009</v>
      </c>
    </row>
    <row r="6562" spans="2:12" ht="15.75" x14ac:dyDescent="0.25">
      <c r="B6562" s="893" t="s">
        <v>308</v>
      </c>
      <c r="C6562" s="892" t="s">
        <v>544</v>
      </c>
      <c r="D6562" s="891">
        <v>38352</v>
      </c>
      <c r="E6562" s="890">
        <v>36685.97</v>
      </c>
      <c r="F6562" s="889"/>
      <c r="G6562" s="888">
        <v>10</v>
      </c>
      <c r="H6562" s="887">
        <f t="shared" si="354"/>
        <v>10</v>
      </c>
      <c r="I6562" s="887">
        <v>0</v>
      </c>
      <c r="J6562" s="771">
        <f t="shared" si="355"/>
        <v>36685.97</v>
      </c>
      <c r="K6562" s="887">
        <v>36685.97</v>
      </c>
      <c r="L6562" s="772">
        <f t="shared" si="356"/>
        <v>0</v>
      </c>
    </row>
    <row r="6563" spans="2:12" ht="15.75" x14ac:dyDescent="0.25">
      <c r="B6563" s="893" t="s">
        <v>308</v>
      </c>
      <c r="C6563" s="892" t="s">
        <v>544</v>
      </c>
      <c r="D6563" s="891">
        <v>37621</v>
      </c>
      <c r="E6563" s="890">
        <v>2287.52</v>
      </c>
      <c r="F6563" s="889"/>
      <c r="G6563" s="888">
        <v>8.3333333333333329E-2</v>
      </c>
      <c r="H6563" s="887">
        <f t="shared" si="354"/>
        <v>8.3333333333333329E-2</v>
      </c>
      <c r="I6563" s="887">
        <v>0</v>
      </c>
      <c r="J6563" s="771">
        <f t="shared" si="355"/>
        <v>2287.52</v>
      </c>
      <c r="K6563" s="887">
        <v>2287.52</v>
      </c>
      <c r="L6563" s="772">
        <f t="shared" si="356"/>
        <v>0</v>
      </c>
    </row>
    <row r="6564" spans="2:12" ht="15.75" x14ac:dyDescent="0.25">
      <c r="B6564" s="893" t="s">
        <v>308</v>
      </c>
      <c r="C6564" s="892" t="s">
        <v>544</v>
      </c>
      <c r="D6564" s="891">
        <v>37256</v>
      </c>
      <c r="E6564" s="890">
        <v>25795.98</v>
      </c>
      <c r="F6564" s="889"/>
      <c r="G6564" s="888">
        <v>8.3333333333333329E-2</v>
      </c>
      <c r="H6564" s="887">
        <f t="shared" si="354"/>
        <v>8.3333333333333329E-2</v>
      </c>
      <c r="I6564" s="887">
        <v>0</v>
      </c>
      <c r="J6564" s="771">
        <f t="shared" si="355"/>
        <v>25795.98</v>
      </c>
      <c r="K6564" s="887">
        <v>25795.98</v>
      </c>
      <c r="L6564" s="772">
        <f t="shared" si="356"/>
        <v>0</v>
      </c>
    </row>
    <row r="6565" spans="2:12" ht="15.75" x14ac:dyDescent="0.25">
      <c r="B6565" s="893" t="s">
        <v>308</v>
      </c>
      <c r="C6565" s="892" t="s">
        <v>1869</v>
      </c>
      <c r="D6565" s="891">
        <v>43497</v>
      </c>
      <c r="E6565" s="890">
        <v>3986.54</v>
      </c>
      <c r="F6565" s="889"/>
      <c r="G6565" s="888">
        <v>5</v>
      </c>
      <c r="H6565" s="887">
        <f t="shared" si="354"/>
        <v>2</v>
      </c>
      <c r="I6565" s="887">
        <v>-797.28</v>
      </c>
      <c r="J6565" s="771">
        <f t="shared" si="355"/>
        <v>1793.88</v>
      </c>
      <c r="K6565" s="887">
        <v>996.6</v>
      </c>
      <c r="L6565" s="772">
        <f t="shared" si="356"/>
        <v>2989.94</v>
      </c>
    </row>
    <row r="6566" spans="2:12" ht="15.75" x14ac:dyDescent="0.25">
      <c r="B6566" s="893" t="s">
        <v>308</v>
      </c>
      <c r="C6566" s="892" t="s">
        <v>1870</v>
      </c>
      <c r="D6566" s="891">
        <v>43497</v>
      </c>
      <c r="E6566" s="890">
        <v>298.25</v>
      </c>
      <c r="F6566" s="889"/>
      <c r="G6566" s="888">
        <v>5</v>
      </c>
      <c r="H6566" s="887">
        <f t="shared" si="354"/>
        <v>2</v>
      </c>
      <c r="I6566" s="887">
        <v>-59.64</v>
      </c>
      <c r="J6566" s="771">
        <f t="shared" si="355"/>
        <v>134.19</v>
      </c>
      <c r="K6566" s="887">
        <v>74.55</v>
      </c>
      <c r="L6566" s="772">
        <f t="shared" si="356"/>
        <v>223.7</v>
      </c>
    </row>
    <row r="6567" spans="2:12" ht="15.75" x14ac:dyDescent="0.25">
      <c r="B6567" s="893" t="s">
        <v>308</v>
      </c>
      <c r="C6567" s="892" t="s">
        <v>1871</v>
      </c>
      <c r="D6567" s="891">
        <v>43648</v>
      </c>
      <c r="E6567" s="890">
        <v>387.27</v>
      </c>
      <c r="F6567" s="889"/>
      <c r="G6567" s="888">
        <v>5</v>
      </c>
      <c r="H6567" s="887">
        <f t="shared" si="354"/>
        <v>2</v>
      </c>
      <c r="I6567" s="887">
        <v>-77.52</v>
      </c>
      <c r="J6567" s="771">
        <f t="shared" si="355"/>
        <v>167.86</v>
      </c>
      <c r="K6567" s="887">
        <v>90.34</v>
      </c>
      <c r="L6567" s="772">
        <f t="shared" si="356"/>
        <v>296.92999999999995</v>
      </c>
    </row>
    <row r="6568" spans="2:12" ht="15.75" x14ac:dyDescent="0.25">
      <c r="B6568" s="893" t="s">
        <v>308</v>
      </c>
      <c r="C6568" s="892" t="s">
        <v>1872</v>
      </c>
      <c r="D6568" s="891">
        <v>43292</v>
      </c>
      <c r="E6568" s="890">
        <v>477.37</v>
      </c>
      <c r="F6568" s="889"/>
      <c r="G6568" s="888">
        <v>7</v>
      </c>
      <c r="H6568" s="887">
        <f t="shared" si="354"/>
        <v>3</v>
      </c>
      <c r="I6568" s="887">
        <v>-68.16</v>
      </c>
      <c r="J6568" s="771">
        <f t="shared" si="355"/>
        <v>221.52</v>
      </c>
      <c r="K6568" s="887">
        <v>153.36000000000001</v>
      </c>
      <c r="L6568" s="772">
        <f t="shared" si="356"/>
        <v>324.01</v>
      </c>
    </row>
    <row r="6569" spans="2:12" ht="15.75" x14ac:dyDescent="0.25">
      <c r="B6569" s="893" t="s">
        <v>308</v>
      </c>
      <c r="C6569" s="892" t="s">
        <v>1873</v>
      </c>
      <c r="D6569" s="891">
        <v>43292</v>
      </c>
      <c r="E6569" s="890">
        <v>891.47</v>
      </c>
      <c r="F6569" s="889"/>
      <c r="G6569" s="888">
        <v>7</v>
      </c>
      <c r="H6569" s="887">
        <f t="shared" si="354"/>
        <v>3</v>
      </c>
      <c r="I6569" s="887">
        <v>-127.32</v>
      </c>
      <c r="J6569" s="771">
        <f t="shared" si="355"/>
        <v>413.79</v>
      </c>
      <c r="K6569" s="887">
        <v>286.47000000000003</v>
      </c>
      <c r="L6569" s="772">
        <f t="shared" si="356"/>
        <v>605</v>
      </c>
    </row>
    <row r="6570" spans="2:12" ht="15.75" x14ac:dyDescent="0.25">
      <c r="B6570" s="893" t="s">
        <v>308</v>
      </c>
      <c r="C6570" s="892" t="s">
        <v>1874</v>
      </c>
      <c r="D6570" s="891">
        <v>43292</v>
      </c>
      <c r="E6570" s="890">
        <v>2599.87</v>
      </c>
      <c r="F6570" s="889"/>
      <c r="G6570" s="888">
        <v>7</v>
      </c>
      <c r="H6570" s="887">
        <f t="shared" si="354"/>
        <v>3</v>
      </c>
      <c r="I6570" s="887">
        <v>-371.4</v>
      </c>
      <c r="J6570" s="771">
        <f t="shared" si="355"/>
        <v>1207.05</v>
      </c>
      <c r="K6570" s="887">
        <v>835.65</v>
      </c>
      <c r="L6570" s="772">
        <f t="shared" si="356"/>
        <v>1764.2199999999998</v>
      </c>
    </row>
    <row r="6571" spans="2:12" ht="15.75" x14ac:dyDescent="0.25">
      <c r="B6571" s="893" t="s">
        <v>308</v>
      </c>
      <c r="C6571" s="892" t="s">
        <v>1875</v>
      </c>
      <c r="D6571" s="891">
        <v>43437</v>
      </c>
      <c r="E6571" s="890">
        <v>3434.4</v>
      </c>
      <c r="F6571" s="889"/>
      <c r="G6571" s="888">
        <v>5</v>
      </c>
      <c r="H6571" s="887">
        <f t="shared" si="354"/>
        <v>3</v>
      </c>
      <c r="I6571" s="887">
        <v>-686.88</v>
      </c>
      <c r="J6571" s="771">
        <f t="shared" si="355"/>
        <v>1602.72</v>
      </c>
      <c r="K6571" s="887">
        <v>915.84</v>
      </c>
      <c r="L6571" s="772">
        <f t="shared" si="356"/>
        <v>2518.56</v>
      </c>
    </row>
    <row r="6572" spans="2:12" ht="15.75" x14ac:dyDescent="0.25">
      <c r="B6572" s="893" t="s">
        <v>308</v>
      </c>
      <c r="C6572" s="892" t="s">
        <v>1876</v>
      </c>
      <c r="D6572" s="891">
        <v>43475</v>
      </c>
      <c r="E6572" s="890">
        <v>6663.94</v>
      </c>
      <c r="F6572" s="889"/>
      <c r="G6572" s="888">
        <v>10</v>
      </c>
      <c r="H6572" s="887">
        <f t="shared" si="354"/>
        <v>2</v>
      </c>
      <c r="I6572" s="887">
        <v>-666.36</v>
      </c>
      <c r="J6572" s="771">
        <f t="shared" si="355"/>
        <v>1943.85</v>
      </c>
      <c r="K6572" s="887">
        <v>1277.49</v>
      </c>
      <c r="L6572" s="772">
        <f t="shared" si="356"/>
        <v>5386.45</v>
      </c>
    </row>
    <row r="6573" spans="2:12" ht="15.75" x14ac:dyDescent="0.25">
      <c r="B6573" s="893" t="e">
        <v>#N/A</v>
      </c>
      <c r="C6573" s="892" t="s">
        <v>1876</v>
      </c>
      <c r="D6573" s="891">
        <v>43475</v>
      </c>
      <c r="E6573" s="890">
        <v>3.05</v>
      </c>
      <c r="F6573" s="889"/>
      <c r="G6573" s="888">
        <v>10</v>
      </c>
      <c r="H6573" s="887">
        <f t="shared" si="354"/>
        <v>2</v>
      </c>
      <c r="I6573" s="887">
        <v>-0.24</v>
      </c>
      <c r="J6573" s="771">
        <f t="shared" si="355"/>
        <v>0.86</v>
      </c>
      <c r="K6573" s="887">
        <v>0.62</v>
      </c>
      <c r="L6573" s="772">
        <f t="shared" si="356"/>
        <v>2.4299999999999997</v>
      </c>
    </row>
    <row r="6574" spans="2:12" ht="15.75" x14ac:dyDescent="0.25">
      <c r="B6574" s="893" t="s">
        <v>308</v>
      </c>
      <c r="C6574" s="892" t="s">
        <v>1877</v>
      </c>
      <c r="D6574" s="891">
        <v>43739</v>
      </c>
      <c r="E6574" s="890">
        <v>16560.650000000001</v>
      </c>
      <c r="F6574" s="889"/>
      <c r="G6574" s="888">
        <v>10</v>
      </c>
      <c r="H6574" s="887">
        <f t="shared" si="354"/>
        <v>2</v>
      </c>
      <c r="I6574" s="887">
        <v>-1656.12</v>
      </c>
      <c r="J6574" s="771">
        <f t="shared" si="355"/>
        <v>3450.24</v>
      </c>
      <c r="K6574" s="887">
        <v>1794.12</v>
      </c>
      <c r="L6574" s="772">
        <f t="shared" si="356"/>
        <v>14766.530000000002</v>
      </c>
    </row>
    <row r="6575" spans="2:12" ht="15.75" x14ac:dyDescent="0.25">
      <c r="B6575" s="893" t="e">
        <v>#N/A</v>
      </c>
      <c r="C6575" s="892" t="s">
        <v>1877</v>
      </c>
      <c r="D6575" s="891">
        <v>43739</v>
      </c>
      <c r="E6575" s="890">
        <v>84.94</v>
      </c>
      <c r="F6575" s="889"/>
      <c r="G6575" s="888">
        <v>10</v>
      </c>
      <c r="H6575" s="887">
        <f t="shared" si="354"/>
        <v>2</v>
      </c>
      <c r="I6575" s="887">
        <v>-8.52</v>
      </c>
      <c r="J6575" s="771">
        <f t="shared" si="355"/>
        <v>17.75</v>
      </c>
      <c r="K6575" s="887">
        <v>9.23</v>
      </c>
      <c r="L6575" s="772">
        <f t="shared" si="356"/>
        <v>75.709999999999994</v>
      </c>
    </row>
    <row r="6576" spans="2:12" ht="15.75" x14ac:dyDescent="0.25">
      <c r="B6576" s="893" t="s">
        <v>316</v>
      </c>
      <c r="C6576" s="892" t="s">
        <v>555</v>
      </c>
      <c r="D6576" s="891">
        <v>28855</v>
      </c>
      <c r="E6576" s="890">
        <v>754</v>
      </c>
      <c r="F6576" s="889"/>
      <c r="G6576" s="888">
        <v>8.3333333333333329E-2</v>
      </c>
      <c r="H6576" s="887">
        <f t="shared" si="354"/>
        <v>8.3333333333333329E-2</v>
      </c>
      <c r="I6576" s="887">
        <v>0</v>
      </c>
      <c r="J6576" s="771">
        <f t="shared" si="355"/>
        <v>754</v>
      </c>
      <c r="K6576" s="887">
        <v>754</v>
      </c>
      <c r="L6576" s="772">
        <f t="shared" si="356"/>
        <v>0</v>
      </c>
    </row>
    <row r="6577" spans="2:12" ht="15.75" x14ac:dyDescent="0.25">
      <c r="B6577" s="893" t="s">
        <v>316</v>
      </c>
      <c r="C6577" s="892" t="s">
        <v>555</v>
      </c>
      <c r="D6577" s="891">
        <v>38352</v>
      </c>
      <c r="E6577" s="890">
        <v>1842.85</v>
      </c>
      <c r="F6577" s="889"/>
      <c r="G6577" s="888">
        <v>8.3333333333333329E-2</v>
      </c>
      <c r="H6577" s="887">
        <f t="shared" si="354"/>
        <v>8.3333333333333329E-2</v>
      </c>
      <c r="I6577" s="887">
        <v>0</v>
      </c>
      <c r="J6577" s="771">
        <f t="shared" si="355"/>
        <v>1842.85</v>
      </c>
      <c r="K6577" s="887">
        <v>1842.85</v>
      </c>
      <c r="L6577" s="772">
        <f t="shared" si="356"/>
        <v>0</v>
      </c>
    </row>
    <row r="6578" spans="2:12" ht="15.75" x14ac:dyDescent="0.25">
      <c r="B6578" s="893" t="s">
        <v>316</v>
      </c>
      <c r="C6578" s="892" t="s">
        <v>555</v>
      </c>
      <c r="D6578" s="891">
        <v>37986</v>
      </c>
      <c r="E6578" s="890">
        <v>2995.04</v>
      </c>
      <c r="F6578" s="889"/>
      <c r="G6578" s="888">
        <v>8.3333333333333329E-2</v>
      </c>
      <c r="H6578" s="887">
        <f t="shared" si="354"/>
        <v>8.3333333333333329E-2</v>
      </c>
      <c r="I6578" s="887">
        <v>0</v>
      </c>
      <c r="J6578" s="771">
        <f t="shared" si="355"/>
        <v>2995.04</v>
      </c>
      <c r="K6578" s="887">
        <v>2995.04</v>
      </c>
      <c r="L6578" s="772">
        <f t="shared" si="356"/>
        <v>0</v>
      </c>
    </row>
    <row r="6579" spans="2:12" ht="15.75" x14ac:dyDescent="0.25">
      <c r="B6579" s="893" t="s">
        <v>316</v>
      </c>
      <c r="C6579" s="892" t="s">
        <v>555</v>
      </c>
      <c r="D6579" s="891">
        <v>37621</v>
      </c>
      <c r="E6579" s="890">
        <v>5618.85</v>
      </c>
      <c r="F6579" s="889"/>
      <c r="G6579" s="888">
        <v>8.3333333333333329E-2</v>
      </c>
      <c r="H6579" s="887">
        <f t="shared" si="354"/>
        <v>8.3333333333333329E-2</v>
      </c>
      <c r="I6579" s="887">
        <v>0</v>
      </c>
      <c r="J6579" s="771">
        <f t="shared" si="355"/>
        <v>5618.85</v>
      </c>
      <c r="K6579" s="887">
        <v>5618.85</v>
      </c>
      <c r="L6579" s="772">
        <f t="shared" si="356"/>
        <v>0</v>
      </c>
    </row>
    <row r="6580" spans="2:12" ht="15.75" x14ac:dyDescent="0.25">
      <c r="B6580" s="893" t="s">
        <v>316</v>
      </c>
      <c r="C6580" s="892" t="s">
        <v>555</v>
      </c>
      <c r="D6580" s="891">
        <v>36525</v>
      </c>
      <c r="E6580" s="890">
        <v>18000</v>
      </c>
      <c r="F6580" s="889"/>
      <c r="G6580" s="888">
        <v>8.3333333333333329E-2</v>
      </c>
      <c r="H6580" s="887">
        <f t="shared" si="354"/>
        <v>8.3333333333333329E-2</v>
      </c>
      <c r="I6580" s="887">
        <v>0</v>
      </c>
      <c r="J6580" s="771">
        <f t="shared" si="355"/>
        <v>18000</v>
      </c>
      <c r="K6580" s="887">
        <v>18000</v>
      </c>
      <c r="L6580" s="772">
        <f t="shared" si="356"/>
        <v>0</v>
      </c>
    </row>
    <row r="6581" spans="2:12" ht="15.75" x14ac:dyDescent="0.25">
      <c r="B6581" s="893" t="s">
        <v>307</v>
      </c>
      <c r="C6581" s="892" t="s">
        <v>558</v>
      </c>
      <c r="D6581" s="891">
        <v>39478</v>
      </c>
      <c r="E6581" s="890">
        <v>1692.43</v>
      </c>
      <c r="F6581" s="889"/>
      <c r="G6581" s="888">
        <v>10</v>
      </c>
      <c r="H6581" s="887">
        <f t="shared" si="354"/>
        <v>10</v>
      </c>
      <c r="I6581" s="887">
        <v>0</v>
      </c>
      <c r="J6581" s="771">
        <f t="shared" si="355"/>
        <v>1523.19</v>
      </c>
      <c r="K6581" s="887">
        <v>1523.19</v>
      </c>
      <c r="L6581" s="772">
        <f t="shared" si="356"/>
        <v>169.24</v>
      </c>
    </row>
    <row r="6582" spans="2:12" ht="15.75" x14ac:dyDescent="0.25">
      <c r="B6582" s="893" t="s">
        <v>307</v>
      </c>
      <c r="C6582" s="892" t="s">
        <v>558</v>
      </c>
      <c r="D6582" s="891">
        <v>40694</v>
      </c>
      <c r="E6582" s="890">
        <v>1205.48</v>
      </c>
      <c r="F6582" s="889"/>
      <c r="G6582" s="888">
        <v>10</v>
      </c>
      <c r="H6582" s="887">
        <f t="shared" si="354"/>
        <v>10</v>
      </c>
      <c r="I6582" s="887">
        <v>-122.88</v>
      </c>
      <c r="J6582" s="771">
        <f t="shared" si="355"/>
        <v>1307.8699999999999</v>
      </c>
      <c r="K6582" s="887">
        <v>1184.99</v>
      </c>
      <c r="L6582" s="772">
        <f t="shared" si="356"/>
        <v>20.490000000000009</v>
      </c>
    </row>
    <row r="6583" spans="2:12" ht="15.75" x14ac:dyDescent="0.25">
      <c r="B6583" s="893" t="s">
        <v>307</v>
      </c>
      <c r="C6583" s="892" t="s">
        <v>1878</v>
      </c>
      <c r="D6583" s="891">
        <v>42582</v>
      </c>
      <c r="E6583" s="890">
        <v>13447.26</v>
      </c>
      <c r="F6583" s="889"/>
      <c r="G6583" s="888">
        <v>10</v>
      </c>
      <c r="H6583" s="887">
        <f t="shared" si="354"/>
        <v>5</v>
      </c>
      <c r="I6583" s="887">
        <v>-1333.44</v>
      </c>
      <c r="J6583" s="771">
        <f t="shared" si="355"/>
        <v>7113.5599999999995</v>
      </c>
      <c r="K6583" s="887">
        <v>5780.12</v>
      </c>
      <c r="L6583" s="772">
        <f t="shared" si="356"/>
        <v>7667.14</v>
      </c>
    </row>
    <row r="6584" spans="2:12" ht="15.75" x14ac:dyDescent="0.25">
      <c r="B6584" s="893" t="s">
        <v>307</v>
      </c>
      <c r="C6584" s="892" t="s">
        <v>1491</v>
      </c>
      <c r="D6584" s="891">
        <v>42674</v>
      </c>
      <c r="E6584" s="890">
        <v>5060.17</v>
      </c>
      <c r="F6584" s="889"/>
      <c r="G6584" s="888">
        <v>10</v>
      </c>
      <c r="H6584" s="887">
        <f t="shared" si="354"/>
        <v>5</v>
      </c>
      <c r="I6584" s="887">
        <v>-501.84000000000003</v>
      </c>
      <c r="J6584" s="771">
        <f t="shared" si="355"/>
        <v>2593.15</v>
      </c>
      <c r="K6584" s="887">
        <v>2091.31</v>
      </c>
      <c r="L6584" s="772">
        <f t="shared" si="356"/>
        <v>2968.86</v>
      </c>
    </row>
    <row r="6585" spans="2:12" ht="15.75" x14ac:dyDescent="0.25">
      <c r="B6585" s="893" t="s">
        <v>307</v>
      </c>
      <c r="C6585" s="892" t="s">
        <v>1879</v>
      </c>
      <c r="D6585" s="891">
        <v>42794</v>
      </c>
      <c r="E6585" s="890">
        <v>2679.63</v>
      </c>
      <c r="F6585" s="889"/>
      <c r="G6585" s="888">
        <v>10</v>
      </c>
      <c r="H6585" s="887">
        <f t="shared" si="354"/>
        <v>4</v>
      </c>
      <c r="I6585" s="887">
        <v>-265.68</v>
      </c>
      <c r="J6585" s="771">
        <f t="shared" si="355"/>
        <v>1262.3599999999999</v>
      </c>
      <c r="K6585" s="887">
        <v>996.68</v>
      </c>
      <c r="L6585" s="772">
        <f t="shared" si="356"/>
        <v>1682.9500000000003</v>
      </c>
    </row>
    <row r="6586" spans="2:12" ht="15.75" x14ac:dyDescent="0.25">
      <c r="B6586" s="893" t="s">
        <v>307</v>
      </c>
      <c r="C6586" s="892" t="s">
        <v>558</v>
      </c>
      <c r="D6586" s="891">
        <v>39447</v>
      </c>
      <c r="E6586" s="890">
        <v>3247.16</v>
      </c>
      <c r="F6586" s="889"/>
      <c r="G6586" s="888">
        <v>10</v>
      </c>
      <c r="H6586" s="887">
        <f t="shared" si="354"/>
        <v>10</v>
      </c>
      <c r="I6586" s="887">
        <v>0</v>
      </c>
      <c r="J6586" s="771">
        <f t="shared" si="355"/>
        <v>3247.16</v>
      </c>
      <c r="K6586" s="887">
        <v>3247.16</v>
      </c>
      <c r="L6586" s="772">
        <f t="shared" si="356"/>
        <v>0</v>
      </c>
    </row>
    <row r="6587" spans="2:12" ht="15.75" x14ac:dyDescent="0.25">
      <c r="B6587" s="893" t="s">
        <v>307</v>
      </c>
      <c r="C6587" s="892" t="s">
        <v>558</v>
      </c>
      <c r="D6587" s="891">
        <v>37256</v>
      </c>
      <c r="E6587" s="890">
        <v>5577.68</v>
      </c>
      <c r="F6587" s="889"/>
      <c r="G6587" s="888">
        <v>8.3333333333333329E-2</v>
      </c>
      <c r="H6587" s="887">
        <f t="shared" si="354"/>
        <v>8.3333333333333329E-2</v>
      </c>
      <c r="I6587" s="887">
        <v>0</v>
      </c>
      <c r="J6587" s="771">
        <f t="shared" si="355"/>
        <v>5577.68</v>
      </c>
      <c r="K6587" s="887">
        <v>5577.68</v>
      </c>
      <c r="L6587" s="772">
        <f t="shared" si="356"/>
        <v>0</v>
      </c>
    </row>
    <row r="6588" spans="2:12" ht="15.75" x14ac:dyDescent="0.25">
      <c r="B6588" s="893" t="s">
        <v>307</v>
      </c>
      <c r="C6588" s="892" t="s">
        <v>1493</v>
      </c>
      <c r="D6588" s="891">
        <v>39082</v>
      </c>
      <c r="E6588" s="890">
        <v>39052.04</v>
      </c>
      <c r="F6588" s="889"/>
      <c r="G6588" s="888">
        <v>15</v>
      </c>
      <c r="H6588" s="887">
        <f t="shared" si="354"/>
        <v>15</v>
      </c>
      <c r="I6588" s="887">
        <v>-2627.64</v>
      </c>
      <c r="J6588" s="771">
        <f t="shared" si="355"/>
        <v>39490.03</v>
      </c>
      <c r="K6588" s="887">
        <v>36862.39</v>
      </c>
      <c r="L6588" s="772">
        <f t="shared" si="356"/>
        <v>2189.6500000000015</v>
      </c>
    </row>
    <row r="6589" spans="2:12" ht="15.75" x14ac:dyDescent="0.25">
      <c r="B6589" s="893" t="s">
        <v>307</v>
      </c>
      <c r="C6589" s="892" t="s">
        <v>1493</v>
      </c>
      <c r="D6589" s="891">
        <v>39082</v>
      </c>
      <c r="E6589" s="890">
        <v>1694.76</v>
      </c>
      <c r="F6589" s="889"/>
      <c r="G6589" s="888">
        <v>15</v>
      </c>
      <c r="H6589" s="887">
        <f t="shared" si="354"/>
        <v>15</v>
      </c>
      <c r="I6589" s="887">
        <v>-115.19999999999999</v>
      </c>
      <c r="J6589" s="771">
        <f t="shared" si="355"/>
        <v>1723.6100000000001</v>
      </c>
      <c r="K6589" s="887">
        <v>1608.41</v>
      </c>
      <c r="L6589" s="772">
        <f t="shared" si="356"/>
        <v>86.349999999999909</v>
      </c>
    </row>
    <row r="6590" spans="2:12" ht="15.75" x14ac:dyDescent="0.25">
      <c r="B6590" s="893" t="s">
        <v>307</v>
      </c>
      <c r="C6590" s="892" t="s">
        <v>1493</v>
      </c>
      <c r="D6590" s="891">
        <v>39447</v>
      </c>
      <c r="E6590" s="890">
        <v>5529.82</v>
      </c>
      <c r="F6590" s="889"/>
      <c r="G6590" s="888">
        <v>15</v>
      </c>
      <c r="H6590" s="887">
        <f t="shared" si="354"/>
        <v>14</v>
      </c>
      <c r="I6590" s="887">
        <v>-374.88</v>
      </c>
      <c r="J6590" s="771">
        <f t="shared" si="355"/>
        <v>5248.77</v>
      </c>
      <c r="K6590" s="887">
        <v>4873.8900000000003</v>
      </c>
      <c r="L6590" s="772">
        <f t="shared" si="356"/>
        <v>655.92999999999938</v>
      </c>
    </row>
    <row r="6591" spans="2:12" ht="15.75" x14ac:dyDescent="0.25">
      <c r="B6591" s="893" t="s">
        <v>307</v>
      </c>
      <c r="C6591" s="892" t="s">
        <v>1493</v>
      </c>
      <c r="D6591" s="891">
        <v>39447</v>
      </c>
      <c r="E6591" s="890">
        <v>7190.81</v>
      </c>
      <c r="F6591" s="889"/>
      <c r="G6591" s="888">
        <v>15</v>
      </c>
      <c r="H6591" s="887">
        <f t="shared" si="354"/>
        <v>14</v>
      </c>
      <c r="I6591" s="887">
        <v>-487.43999999999994</v>
      </c>
      <c r="J6591" s="771">
        <f t="shared" si="355"/>
        <v>6825.19</v>
      </c>
      <c r="K6591" s="887">
        <v>6337.75</v>
      </c>
      <c r="L6591" s="772">
        <f t="shared" si="356"/>
        <v>853.0600000000004</v>
      </c>
    </row>
    <row r="6592" spans="2:12" ht="15.75" x14ac:dyDescent="0.25">
      <c r="B6592" s="893" t="s">
        <v>307</v>
      </c>
      <c r="C6592" s="892" t="s">
        <v>1493</v>
      </c>
      <c r="D6592" s="891">
        <v>39447</v>
      </c>
      <c r="E6592" s="890">
        <v>3759.74</v>
      </c>
      <c r="F6592" s="889"/>
      <c r="G6592" s="888">
        <v>15</v>
      </c>
      <c r="H6592" s="887">
        <f t="shared" si="354"/>
        <v>14</v>
      </c>
      <c r="I6592" s="887">
        <v>-252.71999999999997</v>
      </c>
      <c r="J6592" s="771">
        <f t="shared" si="355"/>
        <v>3549.0299999999997</v>
      </c>
      <c r="K6592" s="887">
        <v>3296.31</v>
      </c>
      <c r="L6592" s="772">
        <f t="shared" si="356"/>
        <v>463.42999999999984</v>
      </c>
    </row>
    <row r="6593" spans="2:12" ht="15.75" x14ac:dyDescent="0.25">
      <c r="B6593" s="893" t="s">
        <v>307</v>
      </c>
      <c r="C6593" s="892" t="s">
        <v>1493</v>
      </c>
      <c r="D6593" s="891">
        <v>39478</v>
      </c>
      <c r="E6593" s="890">
        <v>32462.639999999999</v>
      </c>
      <c r="F6593" s="889"/>
      <c r="G6593" s="888">
        <v>15</v>
      </c>
      <c r="H6593" s="887">
        <f t="shared" si="354"/>
        <v>13</v>
      </c>
      <c r="I6593" s="887">
        <v>-2182.08</v>
      </c>
      <c r="J6593" s="771">
        <f t="shared" si="355"/>
        <v>30462.449999999997</v>
      </c>
      <c r="K6593" s="887">
        <v>28280.37</v>
      </c>
      <c r="L6593" s="772">
        <f t="shared" si="356"/>
        <v>4182.2700000000004</v>
      </c>
    </row>
    <row r="6594" spans="2:12" ht="15.75" x14ac:dyDescent="0.25">
      <c r="B6594" s="893" t="s">
        <v>307</v>
      </c>
      <c r="C6594" s="892" t="s">
        <v>1493</v>
      </c>
      <c r="D6594" s="891">
        <v>39478</v>
      </c>
      <c r="E6594" s="890">
        <v>658.43</v>
      </c>
      <c r="F6594" s="889"/>
      <c r="G6594" s="888">
        <v>15</v>
      </c>
      <c r="H6594" s="887">
        <f t="shared" si="354"/>
        <v>13</v>
      </c>
      <c r="I6594" s="887">
        <v>-44.28</v>
      </c>
      <c r="J6594" s="771">
        <f t="shared" si="355"/>
        <v>617.95999999999992</v>
      </c>
      <c r="K6594" s="887">
        <v>573.67999999999995</v>
      </c>
      <c r="L6594" s="772">
        <f t="shared" si="356"/>
        <v>84.75</v>
      </c>
    </row>
    <row r="6595" spans="2:12" ht="15.75" x14ac:dyDescent="0.25">
      <c r="B6595" s="893" t="s">
        <v>307</v>
      </c>
      <c r="C6595" s="892" t="s">
        <v>1493</v>
      </c>
      <c r="D6595" s="891">
        <v>39478</v>
      </c>
      <c r="E6595" s="890">
        <v>5863</v>
      </c>
      <c r="F6595" s="889"/>
      <c r="G6595" s="888">
        <v>15</v>
      </c>
      <c r="H6595" s="887">
        <f t="shared" si="354"/>
        <v>13</v>
      </c>
      <c r="I6595" s="887">
        <v>-397.32</v>
      </c>
      <c r="J6595" s="771">
        <f t="shared" si="355"/>
        <v>5531.79</v>
      </c>
      <c r="K6595" s="887">
        <v>5134.47</v>
      </c>
      <c r="L6595" s="772">
        <f t="shared" si="356"/>
        <v>728.52999999999975</v>
      </c>
    </row>
    <row r="6596" spans="2:12" ht="15.75" x14ac:dyDescent="0.25">
      <c r="B6596" s="893" t="s">
        <v>307</v>
      </c>
      <c r="C6596" s="892" t="s">
        <v>1493</v>
      </c>
      <c r="D6596" s="891">
        <v>39844</v>
      </c>
      <c r="E6596" s="890">
        <v>1411.26</v>
      </c>
      <c r="F6596" s="889"/>
      <c r="G6596" s="888">
        <v>15</v>
      </c>
      <c r="H6596" s="887">
        <f t="shared" si="354"/>
        <v>12</v>
      </c>
      <c r="I6596" s="887">
        <v>-94.800000000000011</v>
      </c>
      <c r="J6596" s="771">
        <f t="shared" si="355"/>
        <v>1229.6499999999999</v>
      </c>
      <c r="K6596" s="887">
        <v>1134.8499999999999</v>
      </c>
      <c r="L6596" s="772">
        <f t="shared" si="356"/>
        <v>276.41000000000008</v>
      </c>
    </row>
    <row r="6597" spans="2:12" ht="15.75" x14ac:dyDescent="0.25">
      <c r="B6597" s="893" t="s">
        <v>307</v>
      </c>
      <c r="C6597" s="892" t="s">
        <v>1493</v>
      </c>
      <c r="D6597" s="891">
        <v>40543</v>
      </c>
      <c r="E6597" s="890">
        <v>1990.11</v>
      </c>
      <c r="F6597" s="889"/>
      <c r="G6597" s="888">
        <v>15</v>
      </c>
      <c r="H6597" s="887">
        <f t="shared" si="354"/>
        <v>11</v>
      </c>
      <c r="I6597" s="887">
        <v>-133.56</v>
      </c>
      <c r="J6597" s="771">
        <f t="shared" si="355"/>
        <v>1467.3</v>
      </c>
      <c r="K6597" s="887">
        <v>1333.74</v>
      </c>
      <c r="L6597" s="772">
        <f t="shared" si="356"/>
        <v>656.36999999999989</v>
      </c>
    </row>
    <row r="6598" spans="2:12" ht="15.75" x14ac:dyDescent="0.25">
      <c r="B6598" s="893" t="s">
        <v>307</v>
      </c>
      <c r="C6598" s="892" t="s">
        <v>1493</v>
      </c>
      <c r="D6598" s="891">
        <v>40633</v>
      </c>
      <c r="E6598" s="890">
        <v>32823.25</v>
      </c>
      <c r="F6598" s="889"/>
      <c r="G6598" s="888">
        <v>15</v>
      </c>
      <c r="H6598" s="887">
        <f t="shared" si="354"/>
        <v>10</v>
      </c>
      <c r="I6598" s="887">
        <v>-2202</v>
      </c>
      <c r="J6598" s="771">
        <f t="shared" si="355"/>
        <v>23832.02</v>
      </c>
      <c r="K6598" s="887">
        <v>21630.02</v>
      </c>
      <c r="L6598" s="772">
        <f t="shared" si="356"/>
        <v>11193.23</v>
      </c>
    </row>
    <row r="6599" spans="2:12" ht="15.75" x14ac:dyDescent="0.25">
      <c r="B6599" s="893" t="s">
        <v>307</v>
      </c>
      <c r="C6599" s="892" t="s">
        <v>1493</v>
      </c>
      <c r="D6599" s="891">
        <v>40694</v>
      </c>
      <c r="E6599" s="890">
        <v>55319.74</v>
      </c>
      <c r="F6599" s="889"/>
      <c r="G6599" s="888">
        <v>15</v>
      </c>
      <c r="H6599" s="887">
        <f t="shared" si="354"/>
        <v>10</v>
      </c>
      <c r="I6599" s="887">
        <v>-3734.16</v>
      </c>
      <c r="J6599" s="771">
        <f t="shared" si="355"/>
        <v>39761.06</v>
      </c>
      <c r="K6599" s="887">
        <v>36026.9</v>
      </c>
      <c r="L6599" s="772">
        <f t="shared" si="356"/>
        <v>19292.839999999997</v>
      </c>
    </row>
    <row r="6600" spans="2:12" ht="15.75" x14ac:dyDescent="0.25">
      <c r="B6600" s="893" t="s">
        <v>307</v>
      </c>
      <c r="C6600" s="892" t="s">
        <v>1493</v>
      </c>
      <c r="D6600" s="891">
        <v>40908</v>
      </c>
      <c r="E6600" s="890">
        <v>51592.05</v>
      </c>
      <c r="F6600" s="889"/>
      <c r="G6600" s="888">
        <v>15</v>
      </c>
      <c r="H6600" s="887">
        <f t="shared" ref="H6600:H6663" si="357">IF(E6600&lt;&gt;"",IF((TestEOY-D6600)/365&gt;G6600,G6600,ROUNDUP(((TestEOY-D6600)/365),0)),"")</f>
        <v>10</v>
      </c>
      <c r="I6600" s="887">
        <v>-3082.32</v>
      </c>
      <c r="J6600" s="771">
        <f t="shared" ref="J6600:J6663" si="358">K6600-I6600</f>
        <v>31278.13</v>
      </c>
      <c r="K6600" s="887">
        <v>28195.81</v>
      </c>
      <c r="L6600" s="772">
        <f t="shared" ref="L6600:L6663" si="359">IFERROR(IF(K6600&gt;E6600,0,(+E6600-K6600))-F6600,"")</f>
        <v>23396.240000000002</v>
      </c>
    </row>
    <row r="6601" spans="2:12" ht="15.75" x14ac:dyDescent="0.25">
      <c r="B6601" s="893" t="s">
        <v>307</v>
      </c>
      <c r="C6601" s="892" t="s">
        <v>1493</v>
      </c>
      <c r="D6601" s="891">
        <v>41213</v>
      </c>
      <c r="E6601" s="890">
        <v>21422.38</v>
      </c>
      <c r="F6601" s="889"/>
      <c r="G6601" s="888">
        <v>15</v>
      </c>
      <c r="H6601" s="887">
        <f t="shared" si="357"/>
        <v>9</v>
      </c>
      <c r="I6601" s="887">
        <v>-1436.16</v>
      </c>
      <c r="J6601" s="771">
        <f t="shared" si="358"/>
        <v>13164.8</v>
      </c>
      <c r="K6601" s="887">
        <v>11728.64</v>
      </c>
      <c r="L6601" s="772">
        <f t="shared" si="359"/>
        <v>9693.7400000000016</v>
      </c>
    </row>
    <row r="6602" spans="2:12" ht="15.75" x14ac:dyDescent="0.25">
      <c r="B6602" s="893" t="s">
        <v>307</v>
      </c>
      <c r="C6602" s="892" t="s">
        <v>1880</v>
      </c>
      <c r="D6602" s="891">
        <v>41274</v>
      </c>
      <c r="E6602" s="890">
        <v>40710.67</v>
      </c>
      <c r="F6602" s="889"/>
      <c r="G6602" s="888">
        <v>15</v>
      </c>
      <c r="H6602" s="887">
        <f t="shared" si="357"/>
        <v>9</v>
      </c>
      <c r="I6602" s="887">
        <v>-2714.04</v>
      </c>
      <c r="J6602" s="771">
        <f t="shared" si="358"/>
        <v>24652.530000000002</v>
      </c>
      <c r="K6602" s="887">
        <v>21938.49</v>
      </c>
      <c r="L6602" s="772">
        <f t="shared" si="359"/>
        <v>18772.179999999997</v>
      </c>
    </row>
    <row r="6603" spans="2:12" ht="15.75" x14ac:dyDescent="0.25">
      <c r="B6603" s="893" t="s">
        <v>307</v>
      </c>
      <c r="C6603" s="892" t="s">
        <v>1881</v>
      </c>
      <c r="D6603" s="891">
        <v>41608</v>
      </c>
      <c r="E6603" s="890">
        <v>56462.13</v>
      </c>
      <c r="F6603" s="889"/>
      <c r="G6603" s="888">
        <v>15</v>
      </c>
      <c r="H6603" s="887">
        <f t="shared" si="357"/>
        <v>8</v>
      </c>
      <c r="I6603" s="887">
        <v>-3765.4800000000005</v>
      </c>
      <c r="J6603" s="771">
        <f t="shared" si="358"/>
        <v>30417.279999999999</v>
      </c>
      <c r="K6603" s="887">
        <v>26651.8</v>
      </c>
      <c r="L6603" s="772">
        <f t="shared" si="359"/>
        <v>29810.329999999998</v>
      </c>
    </row>
    <row r="6604" spans="2:12" ht="15.75" x14ac:dyDescent="0.25">
      <c r="B6604" s="893" t="s">
        <v>307</v>
      </c>
      <c r="C6604" s="892" t="s">
        <v>1882</v>
      </c>
      <c r="D6604" s="891">
        <v>41608</v>
      </c>
      <c r="E6604" s="890">
        <v>60165.13</v>
      </c>
      <c r="F6604" s="889"/>
      <c r="G6604" s="888">
        <v>15</v>
      </c>
      <c r="H6604" s="887">
        <f t="shared" si="357"/>
        <v>8</v>
      </c>
      <c r="I6604" s="887">
        <v>-4011</v>
      </c>
      <c r="J6604" s="771">
        <f t="shared" si="358"/>
        <v>32088.2</v>
      </c>
      <c r="K6604" s="887">
        <v>28077.200000000001</v>
      </c>
      <c r="L6604" s="772">
        <f t="shared" si="359"/>
        <v>32087.929999999997</v>
      </c>
    </row>
    <row r="6605" spans="2:12" ht="15.75" x14ac:dyDescent="0.25">
      <c r="B6605" s="893" t="s">
        <v>307</v>
      </c>
      <c r="C6605" s="892" t="s">
        <v>1883</v>
      </c>
      <c r="D6605" s="891">
        <v>41639</v>
      </c>
      <c r="E6605" s="890">
        <v>44422.99</v>
      </c>
      <c r="F6605" s="889"/>
      <c r="G6605" s="888">
        <v>15</v>
      </c>
      <c r="H6605" s="887">
        <f t="shared" si="357"/>
        <v>8</v>
      </c>
      <c r="I6605" s="887">
        <v>-2961.48</v>
      </c>
      <c r="J6605" s="771">
        <f t="shared" si="358"/>
        <v>23445.35</v>
      </c>
      <c r="K6605" s="887">
        <v>20483.87</v>
      </c>
      <c r="L6605" s="772">
        <f t="shared" si="359"/>
        <v>23939.119999999999</v>
      </c>
    </row>
    <row r="6606" spans="2:12" ht="15.75" x14ac:dyDescent="0.25">
      <c r="B6606" s="893" t="s">
        <v>307</v>
      </c>
      <c r="C6606" s="892" t="s">
        <v>1884</v>
      </c>
      <c r="D6606" s="891">
        <v>41639</v>
      </c>
      <c r="E6606" s="890">
        <v>34453.839999999997</v>
      </c>
      <c r="F6606" s="889"/>
      <c r="G6606" s="888">
        <v>15</v>
      </c>
      <c r="H6606" s="887">
        <f t="shared" si="357"/>
        <v>8</v>
      </c>
      <c r="I6606" s="887">
        <v>-2296.92</v>
      </c>
      <c r="J6606" s="771">
        <f t="shared" si="358"/>
        <v>17801.129999999997</v>
      </c>
      <c r="K6606" s="887">
        <v>15504.21</v>
      </c>
      <c r="L6606" s="772">
        <f t="shared" si="359"/>
        <v>18949.629999999997</v>
      </c>
    </row>
    <row r="6607" spans="2:12" ht="15.75" x14ac:dyDescent="0.25">
      <c r="B6607" s="893" t="s">
        <v>307</v>
      </c>
      <c r="C6607" s="892" t="s">
        <v>1885</v>
      </c>
      <c r="D6607" s="891">
        <v>41790</v>
      </c>
      <c r="E6607" s="890">
        <v>48283.34</v>
      </c>
      <c r="F6607" s="889"/>
      <c r="G6607" s="888">
        <v>15</v>
      </c>
      <c r="H6607" s="887">
        <f t="shared" si="357"/>
        <v>7</v>
      </c>
      <c r="I6607" s="887">
        <v>-3218.88</v>
      </c>
      <c r="J6607" s="771">
        <f t="shared" si="358"/>
        <v>24409.84</v>
      </c>
      <c r="K6607" s="887">
        <v>21190.959999999999</v>
      </c>
      <c r="L6607" s="772">
        <f t="shared" si="359"/>
        <v>27092.379999999997</v>
      </c>
    </row>
    <row r="6608" spans="2:12" ht="15.75" x14ac:dyDescent="0.25">
      <c r="B6608" s="893" t="s">
        <v>307</v>
      </c>
      <c r="C6608" s="892" t="s">
        <v>1886</v>
      </c>
      <c r="D6608" s="891">
        <v>41639</v>
      </c>
      <c r="E6608" s="890">
        <v>35747.03</v>
      </c>
      <c r="F6608" s="889"/>
      <c r="G6608" s="888">
        <v>15</v>
      </c>
      <c r="H6608" s="887">
        <f t="shared" si="357"/>
        <v>8</v>
      </c>
      <c r="I6608" s="887">
        <v>-2383.08</v>
      </c>
      <c r="J6608" s="771">
        <f t="shared" si="358"/>
        <v>18072.010000000002</v>
      </c>
      <c r="K6608" s="887">
        <v>15688.93</v>
      </c>
      <c r="L6608" s="772">
        <f t="shared" si="359"/>
        <v>20058.099999999999</v>
      </c>
    </row>
    <row r="6609" spans="2:12" ht="15.75" x14ac:dyDescent="0.25">
      <c r="B6609" s="893" t="s">
        <v>307</v>
      </c>
      <c r="C6609" s="892" t="s">
        <v>1887</v>
      </c>
      <c r="D6609" s="891">
        <v>41851</v>
      </c>
      <c r="E6609" s="890">
        <v>50039.05</v>
      </c>
      <c r="F6609" s="889"/>
      <c r="G6609" s="888">
        <v>15</v>
      </c>
      <c r="H6609" s="887">
        <f t="shared" si="357"/>
        <v>7</v>
      </c>
      <c r="I6609" s="887">
        <v>-3335.88</v>
      </c>
      <c r="J6609" s="771">
        <f t="shared" si="358"/>
        <v>23907.460000000003</v>
      </c>
      <c r="K6609" s="887">
        <v>20571.580000000002</v>
      </c>
      <c r="L6609" s="772">
        <f t="shared" si="359"/>
        <v>29467.47</v>
      </c>
    </row>
    <row r="6610" spans="2:12" ht="15.75" x14ac:dyDescent="0.25">
      <c r="B6610" s="893" t="s">
        <v>307</v>
      </c>
      <c r="C6610" s="892" t="s">
        <v>1888</v>
      </c>
      <c r="D6610" s="891">
        <v>41943</v>
      </c>
      <c r="E6610" s="890">
        <v>34380.19</v>
      </c>
      <c r="F6610" s="889"/>
      <c r="G6610" s="888">
        <v>15</v>
      </c>
      <c r="H6610" s="887">
        <f t="shared" si="357"/>
        <v>7</v>
      </c>
      <c r="I6610" s="887">
        <v>-2292</v>
      </c>
      <c r="J6610" s="771">
        <f t="shared" si="358"/>
        <v>16235</v>
      </c>
      <c r="K6610" s="887">
        <v>13943</v>
      </c>
      <c r="L6610" s="772">
        <f t="shared" si="359"/>
        <v>20437.190000000002</v>
      </c>
    </row>
    <row r="6611" spans="2:12" ht="15.75" x14ac:dyDescent="0.25">
      <c r="B6611" s="893" t="s">
        <v>307</v>
      </c>
      <c r="C6611" s="892" t="s">
        <v>1889</v>
      </c>
      <c r="D6611" s="891">
        <v>42124</v>
      </c>
      <c r="E6611" s="890">
        <v>38913.64</v>
      </c>
      <c r="F6611" s="889"/>
      <c r="G6611" s="888">
        <v>15</v>
      </c>
      <c r="H6611" s="887">
        <f t="shared" si="357"/>
        <v>6</v>
      </c>
      <c r="I6611" s="887">
        <v>-2594.2799999999997</v>
      </c>
      <c r="J6611" s="771">
        <f t="shared" si="358"/>
        <v>16862.82</v>
      </c>
      <c r="K6611" s="887">
        <v>14268.54</v>
      </c>
      <c r="L6611" s="772">
        <f t="shared" si="359"/>
        <v>24645.1</v>
      </c>
    </row>
    <row r="6612" spans="2:12" ht="15.75" x14ac:dyDescent="0.25">
      <c r="B6612" s="893" t="s">
        <v>307</v>
      </c>
      <c r="C6612" s="892" t="s">
        <v>1890</v>
      </c>
      <c r="D6612" s="891">
        <v>42216</v>
      </c>
      <c r="E6612" s="890">
        <v>62693.03</v>
      </c>
      <c r="F6612" s="889"/>
      <c r="G6612" s="888">
        <v>15</v>
      </c>
      <c r="H6612" s="887">
        <f t="shared" si="357"/>
        <v>6</v>
      </c>
      <c r="I6612" s="887">
        <v>-4179.4800000000005</v>
      </c>
      <c r="J6612" s="771">
        <f t="shared" si="358"/>
        <v>26470.36</v>
      </c>
      <c r="K6612" s="887">
        <v>22290.880000000001</v>
      </c>
      <c r="L6612" s="772">
        <f t="shared" si="359"/>
        <v>40402.149999999994</v>
      </c>
    </row>
    <row r="6613" spans="2:12" ht="15.75" x14ac:dyDescent="0.25">
      <c r="B6613" s="893" t="s">
        <v>307</v>
      </c>
      <c r="C6613" s="892" t="s">
        <v>1891</v>
      </c>
      <c r="D6613" s="891">
        <v>42308</v>
      </c>
      <c r="E6613" s="890">
        <v>32578.75</v>
      </c>
      <c r="F6613" s="889"/>
      <c r="G6613" s="888">
        <v>15</v>
      </c>
      <c r="H6613" s="887">
        <f t="shared" si="357"/>
        <v>6</v>
      </c>
      <c r="I6613" s="887">
        <v>-2171.88</v>
      </c>
      <c r="J6613" s="771">
        <f t="shared" si="358"/>
        <v>13031.279999999999</v>
      </c>
      <c r="K6613" s="887">
        <v>10859.4</v>
      </c>
      <c r="L6613" s="772">
        <f t="shared" si="359"/>
        <v>21719.35</v>
      </c>
    </row>
    <row r="6614" spans="2:12" ht="15.75" x14ac:dyDescent="0.25">
      <c r="B6614" s="893" t="s">
        <v>307</v>
      </c>
      <c r="C6614" s="892" t="s">
        <v>1892</v>
      </c>
      <c r="D6614" s="891">
        <v>42490</v>
      </c>
      <c r="E6614" s="890">
        <v>29669.88</v>
      </c>
      <c r="F6614" s="889"/>
      <c r="G6614" s="888">
        <v>15</v>
      </c>
      <c r="H6614" s="887">
        <f t="shared" si="357"/>
        <v>5</v>
      </c>
      <c r="I6614" s="887">
        <v>-1977.96</v>
      </c>
      <c r="J6614" s="771">
        <f t="shared" si="358"/>
        <v>10878.779999999999</v>
      </c>
      <c r="K6614" s="887">
        <v>8900.82</v>
      </c>
      <c r="L6614" s="772">
        <f t="shared" si="359"/>
        <v>20769.060000000001</v>
      </c>
    </row>
    <row r="6615" spans="2:12" ht="15.75" x14ac:dyDescent="0.25">
      <c r="B6615" s="893" t="s">
        <v>307</v>
      </c>
      <c r="C6615" s="892" t="s">
        <v>1893</v>
      </c>
      <c r="D6615" s="891">
        <v>42490</v>
      </c>
      <c r="E6615" s="890">
        <v>29467.05</v>
      </c>
      <c r="F6615" s="889"/>
      <c r="G6615" s="888">
        <v>15</v>
      </c>
      <c r="H6615" s="887">
        <f t="shared" si="357"/>
        <v>5</v>
      </c>
      <c r="I6615" s="887">
        <v>-1964.52</v>
      </c>
      <c r="J6615" s="771">
        <f t="shared" si="358"/>
        <v>10804.75</v>
      </c>
      <c r="K6615" s="887">
        <v>8840.23</v>
      </c>
      <c r="L6615" s="772">
        <f t="shared" si="359"/>
        <v>20626.82</v>
      </c>
    </row>
    <row r="6616" spans="2:12" ht="15.75" x14ac:dyDescent="0.25">
      <c r="B6616" s="893" t="s">
        <v>307</v>
      </c>
      <c r="C6616" s="892" t="s">
        <v>1894</v>
      </c>
      <c r="D6616" s="891">
        <v>42674</v>
      </c>
      <c r="E6616" s="890">
        <v>43190.26</v>
      </c>
      <c r="F6616" s="889"/>
      <c r="G6616" s="888">
        <v>15</v>
      </c>
      <c r="H6616" s="887">
        <f t="shared" si="357"/>
        <v>5</v>
      </c>
      <c r="I6616" s="887">
        <v>-2879.4</v>
      </c>
      <c r="J6616" s="771">
        <f t="shared" si="358"/>
        <v>13917.029999999999</v>
      </c>
      <c r="K6616" s="887">
        <v>11037.63</v>
      </c>
      <c r="L6616" s="772">
        <f t="shared" si="359"/>
        <v>32152.630000000005</v>
      </c>
    </row>
    <row r="6617" spans="2:12" ht="15.75" x14ac:dyDescent="0.25">
      <c r="B6617" s="893" t="s">
        <v>307</v>
      </c>
      <c r="C6617" s="892" t="s">
        <v>1895</v>
      </c>
      <c r="D6617" s="891">
        <v>42674</v>
      </c>
      <c r="E6617" s="890">
        <v>41713.71</v>
      </c>
      <c r="F6617" s="889"/>
      <c r="G6617" s="888">
        <v>15</v>
      </c>
      <c r="H6617" s="887">
        <f t="shared" si="357"/>
        <v>5</v>
      </c>
      <c r="I6617" s="887">
        <v>-2780.88</v>
      </c>
      <c r="J6617" s="771">
        <f t="shared" si="358"/>
        <v>13209.18</v>
      </c>
      <c r="K6617" s="887">
        <v>10428.299999999999</v>
      </c>
      <c r="L6617" s="772">
        <f t="shared" si="359"/>
        <v>31285.41</v>
      </c>
    </row>
    <row r="6618" spans="2:12" ht="15.75" x14ac:dyDescent="0.25">
      <c r="B6618" s="893" t="s">
        <v>307</v>
      </c>
      <c r="C6618" s="892" t="s">
        <v>1896</v>
      </c>
      <c r="D6618" s="891">
        <v>43082</v>
      </c>
      <c r="E6618" s="890">
        <v>18941.12</v>
      </c>
      <c r="F6618" s="889"/>
      <c r="G6618" s="888">
        <v>15</v>
      </c>
      <c r="H6618" s="887">
        <f t="shared" si="357"/>
        <v>4</v>
      </c>
      <c r="I6618" s="887">
        <v>-1263.24</v>
      </c>
      <c r="J6618" s="771">
        <f t="shared" si="358"/>
        <v>5046.12</v>
      </c>
      <c r="K6618" s="887">
        <v>3782.88</v>
      </c>
      <c r="L6618" s="772">
        <f t="shared" si="359"/>
        <v>15158.239999999998</v>
      </c>
    </row>
    <row r="6619" spans="2:12" ht="15.75" x14ac:dyDescent="0.25">
      <c r="B6619" s="893" t="s">
        <v>307</v>
      </c>
      <c r="C6619" s="892" t="s">
        <v>1897</v>
      </c>
      <c r="D6619" s="891">
        <v>43082</v>
      </c>
      <c r="E6619" s="890">
        <v>2755.66</v>
      </c>
      <c r="F6619" s="889"/>
      <c r="G6619" s="888">
        <v>15</v>
      </c>
      <c r="H6619" s="887">
        <f t="shared" si="357"/>
        <v>4</v>
      </c>
      <c r="I6619" s="887">
        <v>-183.72</v>
      </c>
      <c r="J6619" s="771">
        <f t="shared" si="358"/>
        <v>704.26</v>
      </c>
      <c r="K6619" s="887">
        <v>520.54</v>
      </c>
      <c r="L6619" s="772">
        <f t="shared" si="359"/>
        <v>2235.12</v>
      </c>
    </row>
    <row r="6620" spans="2:12" ht="15.75" x14ac:dyDescent="0.25">
      <c r="B6620" s="893" t="s">
        <v>307</v>
      </c>
      <c r="C6620" s="892" t="s">
        <v>1898</v>
      </c>
      <c r="D6620" s="891">
        <v>43082</v>
      </c>
      <c r="E6620" s="890">
        <v>16302.09</v>
      </c>
      <c r="F6620" s="889"/>
      <c r="G6620" s="888">
        <v>15</v>
      </c>
      <c r="H6620" s="887">
        <f t="shared" si="357"/>
        <v>4</v>
      </c>
      <c r="I6620" s="887">
        <v>-1086.8400000000001</v>
      </c>
      <c r="J6620" s="771">
        <f t="shared" si="358"/>
        <v>4166.22</v>
      </c>
      <c r="K6620" s="887">
        <v>3079.38</v>
      </c>
      <c r="L6620" s="772">
        <f t="shared" si="359"/>
        <v>13222.71</v>
      </c>
    </row>
    <row r="6621" spans="2:12" ht="15.75" x14ac:dyDescent="0.25">
      <c r="B6621" s="893" t="s">
        <v>307</v>
      </c>
      <c r="C6621" s="892" t="s">
        <v>1899</v>
      </c>
      <c r="D6621" s="891">
        <v>43188</v>
      </c>
      <c r="E6621" s="890">
        <v>6845.44</v>
      </c>
      <c r="F6621" s="889"/>
      <c r="G6621" s="888">
        <v>15</v>
      </c>
      <c r="H6621" s="887">
        <f t="shared" si="357"/>
        <v>3</v>
      </c>
      <c r="I6621" s="887">
        <v>-456.36</v>
      </c>
      <c r="J6621" s="771">
        <f t="shared" si="358"/>
        <v>1597.2600000000002</v>
      </c>
      <c r="K6621" s="887">
        <v>1140.9000000000001</v>
      </c>
      <c r="L6621" s="772">
        <f t="shared" si="359"/>
        <v>5704.5399999999991</v>
      </c>
    </row>
    <row r="6622" spans="2:12" ht="15.75" x14ac:dyDescent="0.25">
      <c r="B6622" s="893" t="s">
        <v>307</v>
      </c>
      <c r="C6622" s="892" t="s">
        <v>1900</v>
      </c>
      <c r="D6622" s="891">
        <v>43577</v>
      </c>
      <c r="E6622" s="890">
        <v>2043.85</v>
      </c>
      <c r="F6622" s="889"/>
      <c r="G6622" s="888">
        <v>15</v>
      </c>
      <c r="H6622" s="887">
        <f t="shared" si="357"/>
        <v>2</v>
      </c>
      <c r="I6622" s="887">
        <v>-136.19999999999999</v>
      </c>
      <c r="J6622" s="771">
        <f t="shared" si="358"/>
        <v>363.25</v>
      </c>
      <c r="K6622" s="887">
        <v>227.05</v>
      </c>
      <c r="L6622" s="772">
        <f t="shared" si="359"/>
        <v>1816.8</v>
      </c>
    </row>
    <row r="6623" spans="2:12" ht="15.75" x14ac:dyDescent="0.25">
      <c r="B6623" s="893" t="s">
        <v>307</v>
      </c>
      <c r="C6623" s="892" t="s">
        <v>1901</v>
      </c>
      <c r="D6623" s="891">
        <v>43622</v>
      </c>
      <c r="E6623" s="890">
        <v>756.48</v>
      </c>
      <c r="F6623" s="889"/>
      <c r="G6623" s="888">
        <v>15</v>
      </c>
      <c r="H6623" s="887">
        <f t="shared" si="357"/>
        <v>2</v>
      </c>
      <c r="I6623" s="887">
        <v>-50.400000000000006</v>
      </c>
      <c r="J6623" s="771">
        <f t="shared" si="358"/>
        <v>130.19999999999999</v>
      </c>
      <c r="K6623" s="887">
        <v>79.8</v>
      </c>
      <c r="L6623" s="772">
        <f t="shared" si="359"/>
        <v>676.68000000000006</v>
      </c>
    </row>
    <row r="6624" spans="2:12" ht="15.75" x14ac:dyDescent="0.25">
      <c r="B6624" s="893" t="s">
        <v>307</v>
      </c>
      <c r="C6624" s="892" t="s">
        <v>1902</v>
      </c>
      <c r="D6624" s="891">
        <v>43549</v>
      </c>
      <c r="E6624" s="890">
        <v>1803.38</v>
      </c>
      <c r="F6624" s="889"/>
      <c r="G6624" s="888">
        <v>15</v>
      </c>
      <c r="H6624" s="887">
        <f t="shared" si="357"/>
        <v>2</v>
      </c>
      <c r="I6624" s="887">
        <v>-120.24</v>
      </c>
      <c r="J6624" s="771">
        <f t="shared" si="358"/>
        <v>300.60000000000002</v>
      </c>
      <c r="K6624" s="887">
        <v>180.36</v>
      </c>
      <c r="L6624" s="772">
        <f t="shared" si="359"/>
        <v>1623.02</v>
      </c>
    </row>
    <row r="6625" spans="2:12" ht="15.75" x14ac:dyDescent="0.25">
      <c r="B6625" s="893" t="s">
        <v>307</v>
      </c>
      <c r="C6625" s="892" t="s">
        <v>1903</v>
      </c>
      <c r="D6625" s="891">
        <v>43705</v>
      </c>
      <c r="E6625" s="890">
        <v>3836.57</v>
      </c>
      <c r="F6625" s="889"/>
      <c r="G6625" s="888">
        <v>15</v>
      </c>
      <c r="H6625" s="887">
        <f t="shared" si="357"/>
        <v>2</v>
      </c>
      <c r="I6625" s="887">
        <v>-255.84</v>
      </c>
      <c r="J6625" s="771">
        <f t="shared" si="358"/>
        <v>575.26</v>
      </c>
      <c r="K6625" s="887">
        <v>319.42</v>
      </c>
      <c r="L6625" s="772">
        <f t="shared" si="359"/>
        <v>3517.15</v>
      </c>
    </row>
    <row r="6626" spans="2:12" ht="15.75" x14ac:dyDescent="0.25">
      <c r="B6626" s="893" t="s">
        <v>307</v>
      </c>
      <c r="C6626" s="892" t="s">
        <v>1904</v>
      </c>
      <c r="D6626" s="891">
        <v>43796</v>
      </c>
      <c r="E6626" s="890">
        <v>993.09</v>
      </c>
      <c r="F6626" s="889"/>
      <c r="G6626" s="888">
        <v>15</v>
      </c>
      <c r="H6626" s="887">
        <f t="shared" si="357"/>
        <v>2</v>
      </c>
      <c r="I6626" s="887">
        <v>-66.240000000000009</v>
      </c>
      <c r="J6626" s="771">
        <f t="shared" si="358"/>
        <v>138</v>
      </c>
      <c r="K6626" s="887">
        <v>71.760000000000005</v>
      </c>
      <c r="L6626" s="772">
        <f t="shared" si="359"/>
        <v>921.33</v>
      </c>
    </row>
    <row r="6627" spans="2:12" ht="15.75" x14ac:dyDescent="0.25">
      <c r="B6627" s="893" t="s">
        <v>307</v>
      </c>
      <c r="C6627" s="892" t="s">
        <v>1905</v>
      </c>
      <c r="D6627" s="891">
        <v>43818</v>
      </c>
      <c r="E6627" s="890">
        <v>37554.04</v>
      </c>
      <c r="F6627" s="889"/>
      <c r="G6627" s="888">
        <v>15</v>
      </c>
      <c r="H6627" s="887">
        <f t="shared" si="357"/>
        <v>2</v>
      </c>
      <c r="I6627" s="887">
        <v>-2503.56</v>
      </c>
      <c r="J6627" s="771">
        <f t="shared" si="358"/>
        <v>5007.12</v>
      </c>
      <c r="K6627" s="887">
        <v>2503.56</v>
      </c>
      <c r="L6627" s="772">
        <f t="shared" si="359"/>
        <v>35050.480000000003</v>
      </c>
    </row>
    <row r="6628" spans="2:12" ht="15.75" x14ac:dyDescent="0.25">
      <c r="B6628" s="893" t="s">
        <v>307</v>
      </c>
      <c r="C6628" s="892" t="s">
        <v>1906</v>
      </c>
      <c r="D6628" s="891">
        <v>43818</v>
      </c>
      <c r="E6628" s="890">
        <v>7833.72</v>
      </c>
      <c r="F6628" s="889"/>
      <c r="G6628" s="888">
        <v>15</v>
      </c>
      <c r="H6628" s="887">
        <f t="shared" si="357"/>
        <v>2</v>
      </c>
      <c r="I6628" s="887">
        <v>-522.24</v>
      </c>
      <c r="J6628" s="771">
        <f t="shared" si="358"/>
        <v>1044.48</v>
      </c>
      <c r="K6628" s="887">
        <v>522.24</v>
      </c>
      <c r="L6628" s="772">
        <f t="shared" si="359"/>
        <v>7311.4800000000005</v>
      </c>
    </row>
    <row r="6629" spans="2:12" ht="15.75" x14ac:dyDescent="0.25">
      <c r="B6629" s="893" t="s">
        <v>307</v>
      </c>
      <c r="C6629" s="892" t="s">
        <v>1907</v>
      </c>
      <c r="D6629" s="891">
        <v>43818</v>
      </c>
      <c r="E6629" s="890">
        <v>7064.07</v>
      </c>
      <c r="F6629" s="889"/>
      <c r="G6629" s="888">
        <v>15</v>
      </c>
      <c r="H6629" s="887">
        <f t="shared" si="357"/>
        <v>2</v>
      </c>
      <c r="I6629" s="887">
        <v>-471.72</v>
      </c>
      <c r="J6629" s="771">
        <f t="shared" si="358"/>
        <v>931.88000000000011</v>
      </c>
      <c r="K6629" s="887">
        <v>460.16</v>
      </c>
      <c r="L6629" s="772">
        <f t="shared" si="359"/>
        <v>6603.91</v>
      </c>
    </row>
    <row r="6630" spans="2:12" ht="15.75" x14ac:dyDescent="0.25">
      <c r="B6630" s="893" t="s">
        <v>307</v>
      </c>
      <c r="C6630" s="892" t="s">
        <v>1908</v>
      </c>
      <c r="D6630" s="891">
        <v>43791</v>
      </c>
      <c r="E6630" s="890">
        <v>6379.36</v>
      </c>
      <c r="F6630" s="889"/>
      <c r="G6630" s="888">
        <v>15</v>
      </c>
      <c r="H6630" s="887">
        <f t="shared" si="357"/>
        <v>2</v>
      </c>
      <c r="I6630" s="887">
        <v>-425.28</v>
      </c>
      <c r="J6630" s="771">
        <f t="shared" si="358"/>
        <v>779.68</v>
      </c>
      <c r="K6630" s="887">
        <v>354.4</v>
      </c>
      <c r="L6630" s="772">
        <f t="shared" si="359"/>
        <v>6024.96</v>
      </c>
    </row>
    <row r="6631" spans="2:12" ht="15.75" x14ac:dyDescent="0.25">
      <c r="B6631" s="893" t="s">
        <v>307</v>
      </c>
      <c r="C6631" s="892" t="s">
        <v>1909</v>
      </c>
      <c r="D6631" s="891">
        <v>43754</v>
      </c>
      <c r="E6631" s="890">
        <v>4926.66</v>
      </c>
      <c r="F6631" s="889"/>
      <c r="G6631" s="888">
        <v>15</v>
      </c>
      <c r="H6631" s="887">
        <f t="shared" si="357"/>
        <v>2</v>
      </c>
      <c r="I6631" s="887">
        <v>-328.44</v>
      </c>
      <c r="J6631" s="771">
        <f t="shared" si="358"/>
        <v>602.14</v>
      </c>
      <c r="K6631" s="887">
        <v>273.7</v>
      </c>
      <c r="L6631" s="772">
        <f t="shared" si="359"/>
        <v>4652.96</v>
      </c>
    </row>
    <row r="6632" spans="2:12" ht="15.75" x14ac:dyDescent="0.25">
      <c r="B6632" s="893" t="s">
        <v>307</v>
      </c>
      <c r="C6632" s="892" t="s">
        <v>1909</v>
      </c>
      <c r="D6632" s="891">
        <v>43754</v>
      </c>
      <c r="E6632" s="890">
        <v>4926.63</v>
      </c>
      <c r="F6632" s="889"/>
      <c r="G6632" s="888">
        <v>15</v>
      </c>
      <c r="H6632" s="887">
        <f t="shared" si="357"/>
        <v>2</v>
      </c>
      <c r="I6632" s="887">
        <v>-328.44</v>
      </c>
      <c r="J6632" s="771">
        <f t="shared" si="358"/>
        <v>602.14</v>
      </c>
      <c r="K6632" s="887">
        <v>273.7</v>
      </c>
      <c r="L6632" s="772">
        <f t="shared" si="359"/>
        <v>4652.93</v>
      </c>
    </row>
    <row r="6633" spans="2:12" ht="15.75" x14ac:dyDescent="0.25">
      <c r="B6633" s="893" t="s">
        <v>307</v>
      </c>
      <c r="C6633" s="892" t="s">
        <v>1910</v>
      </c>
      <c r="D6633" s="891">
        <v>43901</v>
      </c>
      <c r="E6633" s="890">
        <v>1363.88</v>
      </c>
      <c r="F6633" s="889"/>
      <c r="G6633" s="888">
        <v>15</v>
      </c>
      <c r="H6633" s="887">
        <f t="shared" si="357"/>
        <v>1</v>
      </c>
      <c r="I6633" s="887">
        <v>-90.960000000000008</v>
      </c>
      <c r="J6633" s="771">
        <f t="shared" si="358"/>
        <v>159.18</v>
      </c>
      <c r="K6633" s="887">
        <v>68.22</v>
      </c>
      <c r="L6633" s="772">
        <f t="shared" si="359"/>
        <v>1295.6600000000001</v>
      </c>
    </row>
    <row r="6634" spans="2:12" ht="15.75" x14ac:dyDescent="0.25">
      <c r="B6634" s="893" t="s">
        <v>307</v>
      </c>
      <c r="C6634" s="892" t="s">
        <v>1911</v>
      </c>
      <c r="D6634" s="891">
        <v>43871</v>
      </c>
      <c r="E6634" s="890">
        <v>1291.23</v>
      </c>
      <c r="F6634" s="889"/>
      <c r="G6634" s="888">
        <v>15</v>
      </c>
      <c r="H6634" s="887">
        <f t="shared" si="357"/>
        <v>1</v>
      </c>
      <c r="I6634" s="887">
        <v>-86.039999999999992</v>
      </c>
      <c r="J6634" s="771">
        <f t="shared" si="358"/>
        <v>150.57</v>
      </c>
      <c r="K6634" s="887">
        <v>64.53</v>
      </c>
      <c r="L6634" s="772">
        <f t="shared" si="359"/>
        <v>1226.7</v>
      </c>
    </row>
    <row r="6635" spans="2:12" ht="15.75" x14ac:dyDescent="0.25">
      <c r="B6635" s="893" t="s">
        <v>307</v>
      </c>
      <c r="C6635" s="892" t="s">
        <v>1493</v>
      </c>
      <c r="D6635" s="891">
        <v>38717</v>
      </c>
      <c r="E6635" s="890">
        <v>26447.72</v>
      </c>
      <c r="F6635" s="889"/>
      <c r="G6635" s="888">
        <v>30</v>
      </c>
      <c r="H6635" s="887">
        <f t="shared" si="357"/>
        <v>16</v>
      </c>
      <c r="I6635" s="887">
        <v>-888</v>
      </c>
      <c r="J6635" s="771">
        <f t="shared" si="358"/>
        <v>14237.67</v>
      </c>
      <c r="K6635" s="887">
        <v>13349.67</v>
      </c>
      <c r="L6635" s="772">
        <f t="shared" si="359"/>
        <v>13098.050000000001</v>
      </c>
    </row>
    <row r="6636" spans="2:12" ht="15.75" x14ac:dyDescent="0.25">
      <c r="B6636" s="893" t="s">
        <v>307</v>
      </c>
      <c r="C6636" s="892" t="s">
        <v>1493</v>
      </c>
      <c r="D6636" s="891">
        <v>38717</v>
      </c>
      <c r="E6636" s="890">
        <v>47675.57</v>
      </c>
      <c r="F6636" s="889"/>
      <c r="G6636" s="888">
        <v>30</v>
      </c>
      <c r="H6636" s="887">
        <f t="shared" si="357"/>
        <v>16</v>
      </c>
      <c r="I6636" s="887">
        <v>-1600.8000000000002</v>
      </c>
      <c r="J6636" s="771">
        <f t="shared" si="358"/>
        <v>25665.46</v>
      </c>
      <c r="K6636" s="887">
        <v>24064.66</v>
      </c>
      <c r="L6636" s="772">
        <f t="shared" si="359"/>
        <v>23610.91</v>
      </c>
    </row>
    <row r="6637" spans="2:12" ht="15.75" x14ac:dyDescent="0.25">
      <c r="B6637" s="893" t="s">
        <v>307</v>
      </c>
      <c r="C6637" s="892" t="s">
        <v>1493</v>
      </c>
      <c r="D6637" s="891">
        <v>38352</v>
      </c>
      <c r="E6637" s="890">
        <v>2394.0300000000002</v>
      </c>
      <c r="F6637" s="889"/>
      <c r="G6637" s="888">
        <v>30</v>
      </c>
      <c r="H6637" s="887">
        <f t="shared" si="357"/>
        <v>17</v>
      </c>
      <c r="I6637" s="887">
        <v>-80.400000000000006</v>
      </c>
      <c r="J6637" s="771">
        <f t="shared" si="358"/>
        <v>1368.88</v>
      </c>
      <c r="K6637" s="887">
        <v>1288.48</v>
      </c>
      <c r="L6637" s="772">
        <f t="shared" si="359"/>
        <v>1105.5500000000002</v>
      </c>
    </row>
    <row r="6638" spans="2:12" ht="15.75" x14ac:dyDescent="0.25">
      <c r="B6638" s="893" t="s">
        <v>307</v>
      </c>
      <c r="C6638" s="892" t="s">
        <v>1912</v>
      </c>
      <c r="D6638" s="891">
        <v>43818</v>
      </c>
      <c r="E6638" s="890">
        <v>22946.31</v>
      </c>
      <c r="F6638" s="889"/>
      <c r="G6638" s="888">
        <v>15</v>
      </c>
      <c r="H6638" s="887">
        <f t="shared" si="357"/>
        <v>2</v>
      </c>
      <c r="I6638" s="887">
        <v>-1529.76</v>
      </c>
      <c r="J6638" s="771">
        <f t="shared" si="358"/>
        <v>2422.12</v>
      </c>
      <c r="K6638" s="887">
        <v>892.36</v>
      </c>
      <c r="L6638" s="772">
        <f t="shared" si="359"/>
        <v>22053.95</v>
      </c>
    </row>
    <row r="6639" spans="2:12" ht="15.75" x14ac:dyDescent="0.25">
      <c r="B6639" s="893" t="s">
        <v>307</v>
      </c>
      <c r="C6639" s="892" t="s">
        <v>1913</v>
      </c>
      <c r="D6639" s="891">
        <v>43818</v>
      </c>
      <c r="E6639" s="890">
        <v>5120.9799999999996</v>
      </c>
      <c r="F6639" s="889"/>
      <c r="G6639" s="888">
        <v>15</v>
      </c>
      <c r="H6639" s="887">
        <f t="shared" si="357"/>
        <v>2</v>
      </c>
      <c r="I6639" s="887">
        <v>-341.4</v>
      </c>
      <c r="J6639" s="771">
        <f t="shared" si="358"/>
        <v>540.54999999999995</v>
      </c>
      <c r="K6639" s="887">
        <v>199.15</v>
      </c>
      <c r="L6639" s="772">
        <f t="shared" si="359"/>
        <v>4921.83</v>
      </c>
    </row>
    <row r="6640" spans="2:12" ht="15.75" x14ac:dyDescent="0.25">
      <c r="B6640" s="893" t="s">
        <v>307</v>
      </c>
      <c r="C6640" s="892" t="s">
        <v>1914</v>
      </c>
      <c r="D6640" s="891">
        <v>43818</v>
      </c>
      <c r="E6640" s="890">
        <v>12361.4</v>
      </c>
      <c r="F6640" s="889"/>
      <c r="G6640" s="888">
        <v>15</v>
      </c>
      <c r="H6640" s="887">
        <f t="shared" si="357"/>
        <v>2</v>
      </c>
      <c r="I6640" s="887">
        <v>-824.04</v>
      </c>
      <c r="J6640" s="771">
        <f t="shared" si="358"/>
        <v>1304.73</v>
      </c>
      <c r="K6640" s="887">
        <v>480.69</v>
      </c>
      <c r="L6640" s="772">
        <f t="shared" si="359"/>
        <v>11880.71</v>
      </c>
    </row>
    <row r="6641" spans="2:12" ht="15.75" x14ac:dyDescent="0.25">
      <c r="B6641" s="893" t="s">
        <v>307</v>
      </c>
      <c r="C6641" s="892" t="s">
        <v>1915</v>
      </c>
      <c r="D6641" s="891">
        <v>43983</v>
      </c>
      <c r="E6641" s="890">
        <v>12857.39</v>
      </c>
      <c r="F6641" s="889"/>
      <c r="G6641" s="888">
        <v>15</v>
      </c>
      <c r="H6641" s="887">
        <f t="shared" si="357"/>
        <v>1</v>
      </c>
      <c r="I6641" s="887">
        <v>-857.16000000000008</v>
      </c>
      <c r="J6641" s="771">
        <f t="shared" si="358"/>
        <v>1285.74</v>
      </c>
      <c r="K6641" s="887">
        <v>428.58</v>
      </c>
      <c r="L6641" s="772">
        <f t="shared" si="359"/>
        <v>12428.81</v>
      </c>
    </row>
    <row r="6642" spans="2:12" ht="15.75" x14ac:dyDescent="0.25">
      <c r="B6642" s="893" t="s">
        <v>307</v>
      </c>
      <c r="C6642" s="892" t="s">
        <v>1916</v>
      </c>
      <c r="D6642" s="891">
        <v>43985</v>
      </c>
      <c r="E6642" s="890">
        <v>14017.5</v>
      </c>
      <c r="F6642" s="889"/>
      <c r="G6642" s="888">
        <v>15</v>
      </c>
      <c r="H6642" s="887">
        <f t="shared" si="357"/>
        <v>1</v>
      </c>
      <c r="I6642" s="887">
        <v>-934.44</v>
      </c>
      <c r="J6642" s="771">
        <f t="shared" si="358"/>
        <v>1323.8200000000002</v>
      </c>
      <c r="K6642" s="887">
        <v>389.38</v>
      </c>
      <c r="L6642" s="772">
        <f t="shared" si="359"/>
        <v>13628.12</v>
      </c>
    </row>
    <row r="6643" spans="2:12" ht="15.75" x14ac:dyDescent="0.25">
      <c r="B6643" s="893" t="s">
        <v>307</v>
      </c>
      <c r="C6643" s="892" t="s">
        <v>1917</v>
      </c>
      <c r="D6643" s="891">
        <v>43906</v>
      </c>
      <c r="E6643" s="890">
        <v>723.73</v>
      </c>
      <c r="F6643" s="889"/>
      <c r="G6643" s="888">
        <v>15</v>
      </c>
      <c r="H6643" s="887">
        <f t="shared" si="357"/>
        <v>1</v>
      </c>
      <c r="I6643" s="887">
        <v>-48.240000000000009</v>
      </c>
      <c r="J6643" s="771">
        <f t="shared" si="358"/>
        <v>56.280000000000008</v>
      </c>
      <c r="K6643" s="887">
        <v>8.0399999999999991</v>
      </c>
      <c r="L6643" s="772">
        <f t="shared" si="359"/>
        <v>715.69</v>
      </c>
    </row>
    <row r="6644" spans="2:12" ht="15.75" x14ac:dyDescent="0.25">
      <c r="B6644" s="893" t="e">
        <v>#N/A</v>
      </c>
      <c r="C6644" s="892" t="s">
        <v>1899</v>
      </c>
      <c r="D6644" s="891">
        <v>43188</v>
      </c>
      <c r="E6644" s="890">
        <v>257.57</v>
      </c>
      <c r="F6644" s="889"/>
      <c r="G6644" s="888">
        <v>15</v>
      </c>
      <c r="H6644" s="887">
        <f t="shared" si="357"/>
        <v>3</v>
      </c>
      <c r="I6644" s="887">
        <v>-17.16</v>
      </c>
      <c r="J6644" s="771">
        <f t="shared" si="358"/>
        <v>60.06</v>
      </c>
      <c r="K6644" s="887">
        <v>42.9</v>
      </c>
      <c r="L6644" s="772">
        <f t="shared" si="359"/>
        <v>214.67</v>
      </c>
    </row>
    <row r="6645" spans="2:12" ht="15.75" x14ac:dyDescent="0.25">
      <c r="B6645" s="893" t="e">
        <v>#N/A</v>
      </c>
      <c r="C6645" s="892" t="s">
        <v>1901</v>
      </c>
      <c r="D6645" s="891">
        <v>43622</v>
      </c>
      <c r="E6645" s="890">
        <v>3.04</v>
      </c>
      <c r="F6645" s="889"/>
      <c r="G6645" s="888">
        <v>15</v>
      </c>
      <c r="H6645" s="887">
        <f t="shared" si="357"/>
        <v>2</v>
      </c>
      <c r="I6645" s="887">
        <v>-0.24</v>
      </c>
      <c r="J6645" s="771">
        <f t="shared" si="358"/>
        <v>0.62</v>
      </c>
      <c r="K6645" s="887">
        <v>0.38</v>
      </c>
      <c r="L6645" s="772">
        <f t="shared" si="359"/>
        <v>2.66</v>
      </c>
    </row>
    <row r="6646" spans="2:12" ht="15.75" x14ac:dyDescent="0.25">
      <c r="B6646" s="893" t="e">
        <v>#N/A</v>
      </c>
      <c r="C6646" s="892" t="s">
        <v>1905</v>
      </c>
      <c r="D6646" s="891">
        <v>43818</v>
      </c>
      <c r="E6646" s="890">
        <v>72.64</v>
      </c>
      <c r="F6646" s="889"/>
      <c r="G6646" s="888">
        <v>15</v>
      </c>
      <c r="H6646" s="887">
        <f t="shared" si="357"/>
        <v>2</v>
      </c>
      <c r="I6646" s="887">
        <v>-4.8000000000000007</v>
      </c>
      <c r="J6646" s="771">
        <f t="shared" si="358"/>
        <v>9.6000000000000014</v>
      </c>
      <c r="K6646" s="887">
        <v>4.8</v>
      </c>
      <c r="L6646" s="772">
        <f t="shared" si="359"/>
        <v>67.84</v>
      </c>
    </row>
    <row r="6647" spans="2:12" ht="15.75" x14ac:dyDescent="0.25">
      <c r="B6647" s="893" t="e">
        <v>#N/A</v>
      </c>
      <c r="C6647" s="892" t="s">
        <v>1906</v>
      </c>
      <c r="D6647" s="891">
        <v>43818</v>
      </c>
      <c r="E6647" s="890">
        <v>15.15</v>
      </c>
      <c r="F6647" s="889"/>
      <c r="G6647" s="888">
        <v>15</v>
      </c>
      <c r="H6647" s="887">
        <f t="shared" si="357"/>
        <v>2</v>
      </c>
      <c r="I6647" s="887">
        <v>-0.96</v>
      </c>
      <c r="J6647" s="771">
        <f t="shared" si="358"/>
        <v>1.92</v>
      </c>
      <c r="K6647" s="887">
        <v>0.96</v>
      </c>
      <c r="L6647" s="772">
        <f t="shared" si="359"/>
        <v>14.190000000000001</v>
      </c>
    </row>
    <row r="6648" spans="2:12" ht="15.75" x14ac:dyDescent="0.25">
      <c r="B6648" s="893" t="e">
        <v>#N/A</v>
      </c>
      <c r="C6648" s="892" t="s">
        <v>1907</v>
      </c>
      <c r="D6648" s="891">
        <v>43818</v>
      </c>
      <c r="E6648" s="890">
        <v>11.67</v>
      </c>
      <c r="F6648" s="889"/>
      <c r="G6648" s="888">
        <v>15</v>
      </c>
      <c r="H6648" s="887">
        <f t="shared" si="357"/>
        <v>2</v>
      </c>
      <c r="I6648" s="887">
        <v>-0.84000000000000008</v>
      </c>
      <c r="J6648" s="771">
        <f t="shared" si="358"/>
        <v>1.59</v>
      </c>
      <c r="K6648" s="887">
        <v>0.75</v>
      </c>
      <c r="L6648" s="772">
        <f t="shared" si="359"/>
        <v>10.92</v>
      </c>
    </row>
    <row r="6649" spans="2:12" ht="15.75" x14ac:dyDescent="0.25">
      <c r="B6649" s="893" t="e">
        <v>#N/A</v>
      </c>
      <c r="C6649" s="892" t="s">
        <v>1907</v>
      </c>
      <c r="D6649" s="891">
        <v>43818</v>
      </c>
      <c r="E6649" s="890">
        <v>20.64</v>
      </c>
      <c r="F6649" s="889"/>
      <c r="G6649" s="888">
        <v>15</v>
      </c>
      <c r="H6649" s="887">
        <f t="shared" si="357"/>
        <v>2</v>
      </c>
      <c r="I6649" s="887">
        <v>-1.32</v>
      </c>
      <c r="J6649" s="771">
        <f t="shared" si="358"/>
        <v>2.42</v>
      </c>
      <c r="K6649" s="887">
        <v>1.1000000000000001</v>
      </c>
      <c r="L6649" s="772">
        <f t="shared" si="359"/>
        <v>19.54</v>
      </c>
    </row>
    <row r="6650" spans="2:12" ht="15.75" x14ac:dyDescent="0.25">
      <c r="B6650" s="893" t="e">
        <v>#N/A</v>
      </c>
      <c r="C6650" s="892" t="s">
        <v>1908</v>
      </c>
      <c r="D6650" s="891">
        <v>43791</v>
      </c>
      <c r="E6650" s="890">
        <v>24.77</v>
      </c>
      <c r="F6650" s="889"/>
      <c r="G6650" s="888">
        <v>15</v>
      </c>
      <c r="H6650" s="887">
        <f t="shared" si="357"/>
        <v>2</v>
      </c>
      <c r="I6650" s="887">
        <v>-1.6800000000000002</v>
      </c>
      <c r="J6650" s="771">
        <f t="shared" si="358"/>
        <v>3.08</v>
      </c>
      <c r="K6650" s="887">
        <v>1.4</v>
      </c>
      <c r="L6650" s="772">
        <f t="shared" si="359"/>
        <v>23.37</v>
      </c>
    </row>
    <row r="6651" spans="2:12" ht="15.75" x14ac:dyDescent="0.25">
      <c r="B6651" s="893" t="e">
        <v>#N/A</v>
      </c>
      <c r="C6651" s="892" t="s">
        <v>1909</v>
      </c>
      <c r="D6651" s="891">
        <v>43754</v>
      </c>
      <c r="E6651" s="890">
        <v>8.68</v>
      </c>
      <c r="F6651" s="889"/>
      <c r="G6651" s="888">
        <v>15</v>
      </c>
      <c r="H6651" s="887">
        <f t="shared" si="357"/>
        <v>2</v>
      </c>
      <c r="I6651" s="887">
        <v>-0.60000000000000009</v>
      </c>
      <c r="J6651" s="771">
        <f t="shared" si="358"/>
        <v>1.1000000000000001</v>
      </c>
      <c r="K6651" s="887">
        <v>0.5</v>
      </c>
      <c r="L6651" s="772">
        <f t="shared" si="359"/>
        <v>8.18</v>
      </c>
    </row>
    <row r="6652" spans="2:12" ht="15.75" x14ac:dyDescent="0.25">
      <c r="B6652" s="893" t="e">
        <v>#N/A</v>
      </c>
      <c r="C6652" s="892" t="s">
        <v>1909</v>
      </c>
      <c r="D6652" s="891">
        <v>43754</v>
      </c>
      <c r="E6652" s="890">
        <v>8.67</v>
      </c>
      <c r="F6652" s="889"/>
      <c r="G6652" s="888">
        <v>15</v>
      </c>
      <c r="H6652" s="887">
        <f t="shared" si="357"/>
        <v>2</v>
      </c>
      <c r="I6652" s="887">
        <v>-0.60000000000000009</v>
      </c>
      <c r="J6652" s="771">
        <f t="shared" si="358"/>
        <v>1.1000000000000001</v>
      </c>
      <c r="K6652" s="887">
        <v>0.5</v>
      </c>
      <c r="L6652" s="772">
        <f t="shared" si="359"/>
        <v>8.17</v>
      </c>
    </row>
    <row r="6653" spans="2:12" ht="15.75" x14ac:dyDescent="0.25">
      <c r="B6653" s="893" t="e">
        <v>#N/A</v>
      </c>
      <c r="C6653" s="892" t="s">
        <v>1913</v>
      </c>
      <c r="D6653" s="891">
        <v>43818</v>
      </c>
      <c r="E6653" s="890">
        <v>16.399999999999999</v>
      </c>
      <c r="F6653" s="889"/>
      <c r="G6653" s="888">
        <v>15</v>
      </c>
      <c r="H6653" s="887">
        <f t="shared" si="357"/>
        <v>2</v>
      </c>
      <c r="I6653" s="887">
        <v>-1.08</v>
      </c>
      <c r="J6653" s="771">
        <f t="shared" si="358"/>
        <v>1.71</v>
      </c>
      <c r="K6653" s="887">
        <v>0.63</v>
      </c>
      <c r="L6653" s="772">
        <f t="shared" si="359"/>
        <v>15.769999999999998</v>
      </c>
    </row>
    <row r="6654" spans="2:12" ht="15.75" x14ac:dyDescent="0.25">
      <c r="B6654" s="893" t="e">
        <v>#N/A</v>
      </c>
      <c r="C6654" s="892" t="s">
        <v>1912</v>
      </c>
      <c r="D6654" s="891">
        <v>43818</v>
      </c>
      <c r="E6654" s="890">
        <v>73.489999999999995</v>
      </c>
      <c r="F6654" s="889"/>
      <c r="G6654" s="888">
        <v>15</v>
      </c>
      <c r="H6654" s="887">
        <f t="shared" si="357"/>
        <v>2</v>
      </c>
      <c r="I6654" s="887">
        <v>-4.92</v>
      </c>
      <c r="J6654" s="771">
        <f t="shared" si="358"/>
        <v>7.79</v>
      </c>
      <c r="K6654" s="887">
        <v>2.87</v>
      </c>
      <c r="L6654" s="772">
        <f t="shared" si="359"/>
        <v>70.61999999999999</v>
      </c>
    </row>
    <row r="6655" spans="2:12" ht="15.75" x14ac:dyDescent="0.25">
      <c r="B6655" s="893" t="e">
        <v>#N/A</v>
      </c>
      <c r="C6655" s="892" t="s">
        <v>1914</v>
      </c>
      <c r="D6655" s="891">
        <v>43818</v>
      </c>
      <c r="E6655" s="890">
        <v>39.590000000000003</v>
      </c>
      <c r="F6655" s="889"/>
      <c r="G6655" s="888">
        <v>15</v>
      </c>
      <c r="H6655" s="887">
        <f t="shared" si="357"/>
        <v>2</v>
      </c>
      <c r="I6655" s="887">
        <v>-2.64</v>
      </c>
      <c r="J6655" s="771">
        <f t="shared" si="358"/>
        <v>4.18</v>
      </c>
      <c r="K6655" s="887">
        <v>1.54</v>
      </c>
      <c r="L6655" s="772">
        <f t="shared" si="359"/>
        <v>38.050000000000004</v>
      </c>
    </row>
    <row r="6656" spans="2:12" ht="15.75" x14ac:dyDescent="0.25">
      <c r="B6656" s="893" t="e">
        <v>#N/A</v>
      </c>
      <c r="C6656" s="892" t="s">
        <v>1915</v>
      </c>
      <c r="D6656" s="891">
        <v>43983</v>
      </c>
      <c r="E6656" s="890">
        <v>32.700000000000003</v>
      </c>
      <c r="F6656" s="889"/>
      <c r="G6656" s="888">
        <v>15</v>
      </c>
      <c r="H6656" s="887">
        <f t="shared" si="357"/>
        <v>1</v>
      </c>
      <c r="I6656" s="887">
        <v>-2.16</v>
      </c>
      <c r="J6656" s="771">
        <f t="shared" si="358"/>
        <v>3.24</v>
      </c>
      <c r="K6656" s="887">
        <v>1.08</v>
      </c>
      <c r="L6656" s="772">
        <f t="shared" si="359"/>
        <v>31.620000000000005</v>
      </c>
    </row>
    <row r="6657" spans="2:12" ht="15.75" x14ac:dyDescent="0.25">
      <c r="B6657" s="893" t="e">
        <v>#N/A</v>
      </c>
      <c r="C6657" s="892" t="s">
        <v>1916</v>
      </c>
      <c r="D6657" s="891">
        <v>43985</v>
      </c>
      <c r="E6657" s="890">
        <v>42.89</v>
      </c>
      <c r="F6657" s="889"/>
      <c r="G6657" s="888">
        <v>15</v>
      </c>
      <c r="H6657" s="887">
        <f t="shared" si="357"/>
        <v>1</v>
      </c>
      <c r="I6657" s="887">
        <v>-2.88</v>
      </c>
      <c r="J6657" s="771">
        <f t="shared" si="358"/>
        <v>4.08</v>
      </c>
      <c r="K6657" s="887">
        <v>1.2</v>
      </c>
      <c r="L6657" s="772">
        <f t="shared" si="359"/>
        <v>41.69</v>
      </c>
    </row>
    <row r="6658" spans="2:12" ht="15.75" x14ac:dyDescent="0.25">
      <c r="B6658" s="893" t="e">
        <v>#N/A</v>
      </c>
      <c r="C6658" s="892" t="s">
        <v>1917</v>
      </c>
      <c r="D6658" s="891">
        <v>43906</v>
      </c>
      <c r="E6658" s="890">
        <v>15.21</v>
      </c>
      <c r="F6658" s="889"/>
      <c r="G6658" s="888">
        <v>15</v>
      </c>
      <c r="H6658" s="887">
        <f t="shared" si="357"/>
        <v>1</v>
      </c>
      <c r="I6658" s="887">
        <v>-0.96</v>
      </c>
      <c r="J6658" s="771">
        <f t="shared" si="358"/>
        <v>1.1199999999999999</v>
      </c>
      <c r="K6658" s="887">
        <v>0.16</v>
      </c>
      <c r="L6658" s="772">
        <f t="shared" si="359"/>
        <v>15.05</v>
      </c>
    </row>
    <row r="6659" spans="2:12" ht="15.75" x14ac:dyDescent="0.25">
      <c r="B6659" s="893" t="s">
        <v>307</v>
      </c>
      <c r="C6659" s="892" t="s">
        <v>577</v>
      </c>
      <c r="D6659" s="891">
        <v>29951</v>
      </c>
      <c r="E6659" s="890">
        <v>58</v>
      </c>
      <c r="F6659" s="889"/>
      <c r="G6659" s="888">
        <v>8.3333333333333329E-2</v>
      </c>
      <c r="H6659" s="887">
        <f t="shared" si="357"/>
        <v>8.3333333333333329E-2</v>
      </c>
      <c r="I6659" s="887">
        <v>0</v>
      </c>
      <c r="J6659" s="771">
        <f t="shared" si="358"/>
        <v>58</v>
      </c>
      <c r="K6659" s="887">
        <v>58</v>
      </c>
      <c r="L6659" s="772">
        <f t="shared" si="359"/>
        <v>0</v>
      </c>
    </row>
    <row r="6660" spans="2:12" ht="15.75" x14ac:dyDescent="0.25">
      <c r="B6660" s="893" t="s">
        <v>307</v>
      </c>
      <c r="C6660" s="892" t="s">
        <v>577</v>
      </c>
      <c r="D6660" s="891">
        <v>29951</v>
      </c>
      <c r="E6660" s="890">
        <v>229</v>
      </c>
      <c r="F6660" s="889"/>
      <c r="G6660" s="888">
        <v>8.3333333333333329E-2</v>
      </c>
      <c r="H6660" s="887">
        <f t="shared" si="357"/>
        <v>8.3333333333333329E-2</v>
      </c>
      <c r="I6660" s="887">
        <v>0</v>
      </c>
      <c r="J6660" s="771">
        <f t="shared" si="358"/>
        <v>229</v>
      </c>
      <c r="K6660" s="887">
        <v>229</v>
      </c>
      <c r="L6660" s="772">
        <f t="shared" si="359"/>
        <v>0</v>
      </c>
    </row>
    <row r="6661" spans="2:12" ht="15.75" x14ac:dyDescent="0.25">
      <c r="B6661" s="893" t="s">
        <v>307</v>
      </c>
      <c r="C6661" s="892" t="s">
        <v>577</v>
      </c>
      <c r="D6661" s="891">
        <v>29951</v>
      </c>
      <c r="E6661" s="890">
        <v>50.48</v>
      </c>
      <c r="F6661" s="889"/>
      <c r="G6661" s="888">
        <v>8.3333333333333329E-2</v>
      </c>
      <c r="H6661" s="887">
        <f t="shared" si="357"/>
        <v>8.3333333333333329E-2</v>
      </c>
      <c r="I6661" s="887">
        <v>0</v>
      </c>
      <c r="J6661" s="771">
        <f t="shared" si="358"/>
        <v>50.48</v>
      </c>
      <c r="K6661" s="887">
        <v>50.48</v>
      </c>
      <c r="L6661" s="772">
        <f t="shared" si="359"/>
        <v>0</v>
      </c>
    </row>
    <row r="6662" spans="2:12" ht="15.75" x14ac:dyDescent="0.25">
      <c r="B6662" s="893" t="s">
        <v>307</v>
      </c>
      <c r="C6662" s="892" t="s">
        <v>577</v>
      </c>
      <c r="D6662" s="891">
        <v>30316</v>
      </c>
      <c r="E6662" s="890">
        <v>703</v>
      </c>
      <c r="F6662" s="889"/>
      <c r="G6662" s="888">
        <v>8.3333333333333329E-2</v>
      </c>
      <c r="H6662" s="887">
        <f t="shared" si="357"/>
        <v>8.3333333333333329E-2</v>
      </c>
      <c r="I6662" s="887">
        <v>0</v>
      </c>
      <c r="J6662" s="771">
        <f t="shared" si="358"/>
        <v>703</v>
      </c>
      <c r="K6662" s="887">
        <v>703</v>
      </c>
      <c r="L6662" s="772">
        <f t="shared" si="359"/>
        <v>0</v>
      </c>
    </row>
    <row r="6663" spans="2:12" ht="15.75" x14ac:dyDescent="0.25">
      <c r="B6663" s="893" t="s">
        <v>307</v>
      </c>
      <c r="C6663" s="892" t="s">
        <v>577</v>
      </c>
      <c r="D6663" s="891">
        <v>30316</v>
      </c>
      <c r="E6663" s="890">
        <v>304</v>
      </c>
      <c r="F6663" s="889"/>
      <c r="G6663" s="888">
        <v>8.3333333333333329E-2</v>
      </c>
      <c r="H6663" s="887">
        <f t="shared" si="357"/>
        <v>8.3333333333333329E-2</v>
      </c>
      <c r="I6663" s="887">
        <v>0</v>
      </c>
      <c r="J6663" s="771">
        <f t="shared" si="358"/>
        <v>304</v>
      </c>
      <c r="K6663" s="887">
        <v>304</v>
      </c>
      <c r="L6663" s="772">
        <f t="shared" si="359"/>
        <v>0</v>
      </c>
    </row>
    <row r="6664" spans="2:12" ht="15.75" x14ac:dyDescent="0.25">
      <c r="B6664" s="893" t="s">
        <v>307</v>
      </c>
      <c r="C6664" s="892" t="s">
        <v>577</v>
      </c>
      <c r="D6664" s="891">
        <v>30316</v>
      </c>
      <c r="E6664" s="890">
        <v>149</v>
      </c>
      <c r="F6664" s="889"/>
      <c r="G6664" s="888">
        <v>8.3333333333333329E-2</v>
      </c>
      <c r="H6664" s="887">
        <f t="shared" ref="H6664:H6727" si="360">IF(E6664&lt;&gt;"",IF((TestEOY-D6664)/365&gt;G6664,G6664,ROUNDUP(((TestEOY-D6664)/365),0)),"")</f>
        <v>8.3333333333333329E-2</v>
      </c>
      <c r="I6664" s="887">
        <v>0</v>
      </c>
      <c r="J6664" s="771">
        <f t="shared" ref="J6664:J6727" si="361">K6664-I6664</f>
        <v>149</v>
      </c>
      <c r="K6664" s="887">
        <v>149</v>
      </c>
      <c r="L6664" s="772">
        <f t="shared" ref="L6664:L6727" si="362">IFERROR(IF(K6664&gt;E6664,0,(+E6664-K6664))-F6664,"")</f>
        <v>0</v>
      </c>
    </row>
    <row r="6665" spans="2:12" ht="15.75" x14ac:dyDescent="0.25">
      <c r="B6665" s="893" t="s">
        <v>307</v>
      </c>
      <c r="C6665" s="892" t="s">
        <v>577</v>
      </c>
      <c r="D6665" s="891">
        <v>30316</v>
      </c>
      <c r="E6665" s="890">
        <v>192</v>
      </c>
      <c r="F6665" s="889"/>
      <c r="G6665" s="888">
        <v>8.3333333333333329E-2</v>
      </c>
      <c r="H6665" s="887">
        <f t="shared" si="360"/>
        <v>8.3333333333333329E-2</v>
      </c>
      <c r="I6665" s="887">
        <v>0</v>
      </c>
      <c r="J6665" s="771">
        <f t="shared" si="361"/>
        <v>192</v>
      </c>
      <c r="K6665" s="887">
        <v>192</v>
      </c>
      <c r="L6665" s="772">
        <f t="shared" si="362"/>
        <v>0</v>
      </c>
    </row>
    <row r="6666" spans="2:12" ht="15.75" x14ac:dyDescent="0.25">
      <c r="B6666" s="893" t="s">
        <v>307</v>
      </c>
      <c r="C6666" s="892" t="s">
        <v>577</v>
      </c>
      <c r="D6666" s="891">
        <v>30316</v>
      </c>
      <c r="E6666" s="890">
        <v>261</v>
      </c>
      <c r="F6666" s="889"/>
      <c r="G6666" s="888">
        <v>8.3333333333333329E-2</v>
      </c>
      <c r="H6666" s="887">
        <f t="shared" si="360"/>
        <v>8.3333333333333329E-2</v>
      </c>
      <c r="I6666" s="887">
        <v>0</v>
      </c>
      <c r="J6666" s="771">
        <f t="shared" si="361"/>
        <v>261</v>
      </c>
      <c r="K6666" s="887">
        <v>261</v>
      </c>
      <c r="L6666" s="772">
        <f t="shared" si="362"/>
        <v>0</v>
      </c>
    </row>
    <row r="6667" spans="2:12" ht="15.75" x14ac:dyDescent="0.25">
      <c r="B6667" s="893" t="s">
        <v>307</v>
      </c>
      <c r="C6667" s="892" t="s">
        <v>577</v>
      </c>
      <c r="D6667" s="891">
        <v>39478</v>
      </c>
      <c r="E6667" s="890">
        <v>7370.12</v>
      </c>
      <c r="F6667" s="889"/>
      <c r="G6667" s="888">
        <v>15</v>
      </c>
      <c r="H6667" s="887">
        <f t="shared" si="360"/>
        <v>13</v>
      </c>
      <c r="I6667" s="887">
        <v>-461.52</v>
      </c>
      <c r="J6667" s="771">
        <f t="shared" si="361"/>
        <v>6501.76</v>
      </c>
      <c r="K6667" s="887">
        <v>6040.24</v>
      </c>
      <c r="L6667" s="772">
        <f t="shared" si="362"/>
        <v>1329.88</v>
      </c>
    </row>
    <row r="6668" spans="2:12" ht="15.75" x14ac:dyDescent="0.25">
      <c r="B6668" s="893" t="s">
        <v>307</v>
      </c>
      <c r="C6668" s="892" t="s">
        <v>577</v>
      </c>
      <c r="D6668" s="891">
        <v>39844</v>
      </c>
      <c r="E6668" s="890">
        <v>3431.32</v>
      </c>
      <c r="F6668" s="889"/>
      <c r="G6668" s="888">
        <v>15</v>
      </c>
      <c r="H6668" s="887">
        <f t="shared" si="360"/>
        <v>12</v>
      </c>
      <c r="I6668" s="887">
        <v>-215.16</v>
      </c>
      <c r="J6668" s="771">
        <f t="shared" si="361"/>
        <v>2811.69</v>
      </c>
      <c r="K6668" s="887">
        <v>2596.5300000000002</v>
      </c>
      <c r="L6668" s="772">
        <f t="shared" si="362"/>
        <v>834.79</v>
      </c>
    </row>
    <row r="6669" spans="2:12" ht="15.75" x14ac:dyDescent="0.25">
      <c r="B6669" s="893" t="s">
        <v>307</v>
      </c>
      <c r="C6669" s="892" t="s">
        <v>577</v>
      </c>
      <c r="D6669" s="891">
        <v>40359</v>
      </c>
      <c r="E6669" s="890">
        <v>424.07</v>
      </c>
      <c r="F6669" s="889"/>
      <c r="G6669" s="888">
        <v>15</v>
      </c>
      <c r="H6669" s="887">
        <f t="shared" si="360"/>
        <v>11</v>
      </c>
      <c r="I6669" s="887">
        <v>-26.880000000000003</v>
      </c>
      <c r="J6669" s="771">
        <f t="shared" si="361"/>
        <v>309.06</v>
      </c>
      <c r="K6669" s="887">
        <v>282.18</v>
      </c>
      <c r="L6669" s="772">
        <f t="shared" si="362"/>
        <v>141.88999999999999</v>
      </c>
    </row>
    <row r="6670" spans="2:12" ht="15.75" x14ac:dyDescent="0.25">
      <c r="B6670" s="893" t="s">
        <v>307</v>
      </c>
      <c r="C6670" s="892" t="s">
        <v>577</v>
      </c>
      <c r="D6670" s="891">
        <v>40421</v>
      </c>
      <c r="E6670" s="890">
        <v>105.46</v>
      </c>
      <c r="F6670" s="889"/>
      <c r="G6670" s="888">
        <v>15</v>
      </c>
      <c r="H6670" s="887">
        <f t="shared" si="360"/>
        <v>11</v>
      </c>
      <c r="I6670" s="887">
        <v>-6.6000000000000005</v>
      </c>
      <c r="J6670" s="771">
        <f t="shared" si="361"/>
        <v>75.709999999999994</v>
      </c>
      <c r="K6670" s="887">
        <v>69.11</v>
      </c>
      <c r="L6670" s="772">
        <f t="shared" si="362"/>
        <v>36.349999999999994</v>
      </c>
    </row>
    <row r="6671" spans="2:12" ht="15.75" x14ac:dyDescent="0.25">
      <c r="B6671" s="893" t="s">
        <v>307</v>
      </c>
      <c r="C6671" s="892" t="s">
        <v>577</v>
      </c>
      <c r="D6671" s="891">
        <v>40421</v>
      </c>
      <c r="E6671" s="890">
        <v>276.45</v>
      </c>
      <c r="F6671" s="889"/>
      <c r="G6671" s="888">
        <v>15</v>
      </c>
      <c r="H6671" s="887">
        <f t="shared" si="360"/>
        <v>11</v>
      </c>
      <c r="I6671" s="887">
        <v>-17.88</v>
      </c>
      <c r="J6671" s="771">
        <f t="shared" si="361"/>
        <v>202.32</v>
      </c>
      <c r="K6671" s="887">
        <v>184.44</v>
      </c>
      <c r="L6671" s="772">
        <f t="shared" si="362"/>
        <v>92.009999999999991</v>
      </c>
    </row>
    <row r="6672" spans="2:12" ht="15.75" x14ac:dyDescent="0.25">
      <c r="B6672" s="893" t="s">
        <v>307</v>
      </c>
      <c r="C6672" s="892" t="s">
        <v>577</v>
      </c>
      <c r="D6672" s="891">
        <v>40421</v>
      </c>
      <c r="E6672" s="890">
        <v>10189.6</v>
      </c>
      <c r="F6672" s="889"/>
      <c r="G6672" s="888">
        <v>15</v>
      </c>
      <c r="H6672" s="887">
        <f t="shared" si="360"/>
        <v>11</v>
      </c>
      <c r="I6672" s="887">
        <v>-643.92000000000007</v>
      </c>
      <c r="J6672" s="771">
        <f t="shared" si="361"/>
        <v>7318.8</v>
      </c>
      <c r="K6672" s="887">
        <v>6674.88</v>
      </c>
      <c r="L6672" s="772">
        <f t="shared" si="362"/>
        <v>3514.7200000000003</v>
      </c>
    </row>
    <row r="6673" spans="2:12" ht="15.75" x14ac:dyDescent="0.25">
      <c r="B6673" s="893" t="s">
        <v>307</v>
      </c>
      <c r="C6673" s="892" t="s">
        <v>577</v>
      </c>
      <c r="D6673" s="891">
        <v>40421</v>
      </c>
      <c r="E6673" s="890">
        <v>458.45</v>
      </c>
      <c r="F6673" s="889"/>
      <c r="G6673" s="888">
        <v>15</v>
      </c>
      <c r="H6673" s="887">
        <f t="shared" si="360"/>
        <v>11</v>
      </c>
      <c r="I6673" s="887">
        <v>-28.92</v>
      </c>
      <c r="J6673" s="771">
        <f t="shared" si="361"/>
        <v>329.21000000000004</v>
      </c>
      <c r="K6673" s="887">
        <v>300.29000000000002</v>
      </c>
      <c r="L6673" s="772">
        <f t="shared" si="362"/>
        <v>158.15999999999997</v>
      </c>
    </row>
    <row r="6674" spans="2:12" ht="15.75" x14ac:dyDescent="0.25">
      <c r="B6674" s="893" t="s">
        <v>307</v>
      </c>
      <c r="C6674" s="892" t="s">
        <v>577</v>
      </c>
      <c r="D6674" s="891">
        <v>40512</v>
      </c>
      <c r="E6674" s="890">
        <v>593.02</v>
      </c>
      <c r="F6674" s="889"/>
      <c r="G6674" s="888">
        <v>15</v>
      </c>
      <c r="H6674" s="887">
        <f t="shared" si="360"/>
        <v>11</v>
      </c>
      <c r="I6674" s="887">
        <v>-37.56</v>
      </c>
      <c r="J6674" s="771">
        <f t="shared" si="361"/>
        <v>416.56</v>
      </c>
      <c r="K6674" s="887">
        <v>379</v>
      </c>
      <c r="L6674" s="772">
        <f t="shared" si="362"/>
        <v>214.01999999999998</v>
      </c>
    </row>
    <row r="6675" spans="2:12" ht="15.75" x14ac:dyDescent="0.25">
      <c r="B6675" s="893" t="s">
        <v>307</v>
      </c>
      <c r="C6675" s="892" t="s">
        <v>577</v>
      </c>
      <c r="D6675" s="891">
        <v>40543</v>
      </c>
      <c r="E6675" s="890">
        <v>863.66</v>
      </c>
      <c r="F6675" s="889"/>
      <c r="G6675" s="888">
        <v>15</v>
      </c>
      <c r="H6675" s="887">
        <f t="shared" si="360"/>
        <v>11</v>
      </c>
      <c r="I6675" s="887">
        <v>-54.599999999999994</v>
      </c>
      <c r="J6675" s="771">
        <f t="shared" si="361"/>
        <v>602.18000000000006</v>
      </c>
      <c r="K6675" s="887">
        <v>547.58000000000004</v>
      </c>
      <c r="L6675" s="772">
        <f t="shared" si="362"/>
        <v>316.07999999999993</v>
      </c>
    </row>
    <row r="6676" spans="2:12" ht="15.75" x14ac:dyDescent="0.25">
      <c r="B6676" s="893" t="s">
        <v>307</v>
      </c>
      <c r="C6676" s="892" t="s">
        <v>577</v>
      </c>
      <c r="D6676" s="891">
        <v>40451</v>
      </c>
      <c r="E6676" s="890">
        <v>265.27</v>
      </c>
      <c r="F6676" s="889"/>
      <c r="G6676" s="888">
        <v>15</v>
      </c>
      <c r="H6676" s="887">
        <f t="shared" si="360"/>
        <v>11</v>
      </c>
      <c r="I6676" s="887">
        <v>-15.72</v>
      </c>
      <c r="J6676" s="771">
        <f t="shared" si="361"/>
        <v>178.19</v>
      </c>
      <c r="K6676" s="887">
        <v>162.47</v>
      </c>
      <c r="L6676" s="772">
        <f t="shared" si="362"/>
        <v>102.79999999999998</v>
      </c>
    </row>
    <row r="6677" spans="2:12" ht="15.75" x14ac:dyDescent="0.25">
      <c r="B6677" s="893" t="s">
        <v>307</v>
      </c>
      <c r="C6677" s="892" t="s">
        <v>577</v>
      </c>
      <c r="D6677" s="891">
        <v>33238</v>
      </c>
      <c r="E6677" s="890">
        <v>246</v>
      </c>
      <c r="F6677" s="889"/>
      <c r="G6677" s="888">
        <v>8.3333333333333329E-2</v>
      </c>
      <c r="H6677" s="887">
        <f t="shared" si="360"/>
        <v>8.3333333333333329E-2</v>
      </c>
      <c r="I6677" s="887">
        <v>0</v>
      </c>
      <c r="J6677" s="771">
        <f t="shared" si="361"/>
        <v>246</v>
      </c>
      <c r="K6677" s="887">
        <v>246</v>
      </c>
      <c r="L6677" s="772">
        <f t="shared" si="362"/>
        <v>0</v>
      </c>
    </row>
    <row r="6678" spans="2:12" ht="15.75" x14ac:dyDescent="0.25">
      <c r="B6678" s="893" t="s">
        <v>307</v>
      </c>
      <c r="C6678" s="892" t="s">
        <v>577</v>
      </c>
      <c r="D6678" s="891">
        <v>33238</v>
      </c>
      <c r="E6678" s="890">
        <v>313</v>
      </c>
      <c r="F6678" s="889"/>
      <c r="G6678" s="888">
        <v>8.3333333333333329E-2</v>
      </c>
      <c r="H6678" s="887">
        <f t="shared" si="360"/>
        <v>8.3333333333333329E-2</v>
      </c>
      <c r="I6678" s="887">
        <v>0</v>
      </c>
      <c r="J6678" s="771">
        <f t="shared" si="361"/>
        <v>313</v>
      </c>
      <c r="K6678" s="887">
        <v>313</v>
      </c>
      <c r="L6678" s="772">
        <f t="shared" si="362"/>
        <v>0</v>
      </c>
    </row>
    <row r="6679" spans="2:12" ht="15.75" x14ac:dyDescent="0.25">
      <c r="B6679" s="893" t="s">
        <v>307</v>
      </c>
      <c r="C6679" s="892" t="s">
        <v>577</v>
      </c>
      <c r="D6679" s="891">
        <v>41029</v>
      </c>
      <c r="E6679" s="890">
        <v>9975.14</v>
      </c>
      <c r="F6679" s="889"/>
      <c r="G6679" s="888">
        <v>15</v>
      </c>
      <c r="H6679" s="887">
        <f t="shared" si="360"/>
        <v>9</v>
      </c>
      <c r="I6679" s="887">
        <v>-668.76</v>
      </c>
      <c r="J6679" s="771">
        <f t="shared" si="361"/>
        <v>6463.77</v>
      </c>
      <c r="K6679" s="887">
        <v>5795.01</v>
      </c>
      <c r="L6679" s="772">
        <f t="shared" si="362"/>
        <v>4180.1299999999992</v>
      </c>
    </row>
    <row r="6680" spans="2:12" ht="15.75" x14ac:dyDescent="0.25">
      <c r="B6680" s="893" t="s">
        <v>307</v>
      </c>
      <c r="C6680" s="892" t="s">
        <v>577</v>
      </c>
      <c r="D6680" s="891">
        <v>41060</v>
      </c>
      <c r="E6680" s="890">
        <v>1981.87</v>
      </c>
      <c r="F6680" s="889"/>
      <c r="G6680" s="888">
        <v>10</v>
      </c>
      <c r="H6680" s="887">
        <f t="shared" si="360"/>
        <v>9</v>
      </c>
      <c r="I6680" s="887">
        <v>-199.92000000000002</v>
      </c>
      <c r="J6680" s="771">
        <f t="shared" si="361"/>
        <v>1915.25</v>
      </c>
      <c r="K6680" s="887">
        <v>1715.33</v>
      </c>
      <c r="L6680" s="772">
        <f t="shared" si="362"/>
        <v>266.53999999999996</v>
      </c>
    </row>
    <row r="6681" spans="2:12" ht="15.75" x14ac:dyDescent="0.25">
      <c r="B6681" s="893" t="s">
        <v>307</v>
      </c>
      <c r="C6681" s="892" t="s">
        <v>577</v>
      </c>
      <c r="D6681" s="891">
        <v>41121</v>
      </c>
      <c r="E6681" s="890">
        <v>543.45000000000005</v>
      </c>
      <c r="F6681" s="889"/>
      <c r="G6681" s="888">
        <v>10</v>
      </c>
      <c r="H6681" s="887">
        <f t="shared" si="360"/>
        <v>9</v>
      </c>
      <c r="I6681" s="887">
        <v>-54.720000000000006</v>
      </c>
      <c r="J6681" s="771">
        <f t="shared" si="361"/>
        <v>516</v>
      </c>
      <c r="K6681" s="887">
        <v>461.28</v>
      </c>
      <c r="L6681" s="772">
        <f t="shared" si="362"/>
        <v>82.170000000000073</v>
      </c>
    </row>
    <row r="6682" spans="2:12" ht="15.75" x14ac:dyDescent="0.25">
      <c r="B6682" s="893" t="s">
        <v>307</v>
      </c>
      <c r="C6682" s="892" t="s">
        <v>577</v>
      </c>
      <c r="D6682" s="891">
        <v>41121</v>
      </c>
      <c r="E6682" s="890">
        <v>738.57</v>
      </c>
      <c r="F6682" s="889"/>
      <c r="G6682" s="888">
        <v>10</v>
      </c>
      <c r="H6682" s="887">
        <f t="shared" si="360"/>
        <v>9</v>
      </c>
      <c r="I6682" s="887">
        <v>-74.400000000000006</v>
      </c>
      <c r="J6682" s="771">
        <f t="shared" si="361"/>
        <v>701.28</v>
      </c>
      <c r="K6682" s="887">
        <v>626.88</v>
      </c>
      <c r="L6682" s="772">
        <f t="shared" si="362"/>
        <v>111.69000000000005</v>
      </c>
    </row>
    <row r="6683" spans="2:12" ht="15.75" x14ac:dyDescent="0.25">
      <c r="B6683" s="893" t="s">
        <v>307</v>
      </c>
      <c r="C6683" s="892" t="s">
        <v>577</v>
      </c>
      <c r="D6683" s="891">
        <v>41182</v>
      </c>
      <c r="E6683" s="890">
        <v>1703.87</v>
      </c>
      <c r="F6683" s="889"/>
      <c r="G6683" s="888">
        <v>10</v>
      </c>
      <c r="H6683" s="887">
        <f t="shared" si="360"/>
        <v>9</v>
      </c>
      <c r="I6683" s="887">
        <v>-171.84</v>
      </c>
      <c r="J6683" s="771">
        <f t="shared" si="361"/>
        <v>1589.3999999999999</v>
      </c>
      <c r="K6683" s="887">
        <v>1417.56</v>
      </c>
      <c r="L6683" s="772">
        <f t="shared" si="362"/>
        <v>286.30999999999995</v>
      </c>
    </row>
    <row r="6684" spans="2:12" ht="15.75" x14ac:dyDescent="0.25">
      <c r="B6684" s="893" t="s">
        <v>307</v>
      </c>
      <c r="C6684" s="892" t="s">
        <v>577</v>
      </c>
      <c r="D6684" s="891">
        <v>36525</v>
      </c>
      <c r="E6684" s="890">
        <v>397.99</v>
      </c>
      <c r="F6684" s="889"/>
      <c r="G6684" s="888">
        <v>8.3333333333333329E-2</v>
      </c>
      <c r="H6684" s="887">
        <f t="shared" si="360"/>
        <v>8.3333333333333329E-2</v>
      </c>
      <c r="I6684" s="887">
        <v>0</v>
      </c>
      <c r="J6684" s="771">
        <f t="shared" si="361"/>
        <v>397.99</v>
      </c>
      <c r="K6684" s="887">
        <v>397.99</v>
      </c>
      <c r="L6684" s="772">
        <f t="shared" si="362"/>
        <v>0</v>
      </c>
    </row>
    <row r="6685" spans="2:12" ht="15.75" x14ac:dyDescent="0.25">
      <c r="B6685" s="893" t="s">
        <v>307</v>
      </c>
      <c r="C6685" s="892" t="s">
        <v>1918</v>
      </c>
      <c r="D6685" s="891">
        <v>41486</v>
      </c>
      <c r="E6685" s="890">
        <v>5427.1</v>
      </c>
      <c r="F6685" s="889"/>
      <c r="G6685" s="888">
        <v>10</v>
      </c>
      <c r="H6685" s="887">
        <f t="shared" si="360"/>
        <v>8</v>
      </c>
      <c r="I6685" s="887">
        <v>-545.04</v>
      </c>
      <c r="J6685" s="771">
        <f t="shared" si="361"/>
        <v>4564.28</v>
      </c>
      <c r="K6685" s="887">
        <v>4019.24</v>
      </c>
      <c r="L6685" s="772">
        <f t="shared" si="362"/>
        <v>1407.8600000000006</v>
      </c>
    </row>
    <row r="6686" spans="2:12" ht="15.75" x14ac:dyDescent="0.25">
      <c r="B6686" s="893" t="s">
        <v>307</v>
      </c>
      <c r="C6686" s="892" t="s">
        <v>1919</v>
      </c>
      <c r="D6686" s="891">
        <v>41670</v>
      </c>
      <c r="E6686" s="890">
        <v>5282.78</v>
      </c>
      <c r="F6686" s="889"/>
      <c r="G6686" s="888">
        <v>10</v>
      </c>
      <c r="H6686" s="887">
        <f t="shared" si="360"/>
        <v>7</v>
      </c>
      <c r="I6686" s="887">
        <v>-530.40000000000009</v>
      </c>
      <c r="J6686" s="771">
        <f t="shared" si="361"/>
        <v>4133.3899999999994</v>
      </c>
      <c r="K6686" s="887">
        <v>3602.99</v>
      </c>
      <c r="L6686" s="772">
        <f t="shared" si="362"/>
        <v>1679.79</v>
      </c>
    </row>
    <row r="6687" spans="2:12" ht="15.75" x14ac:dyDescent="0.25">
      <c r="B6687" s="893" t="s">
        <v>307</v>
      </c>
      <c r="C6687" s="892" t="s">
        <v>1920</v>
      </c>
      <c r="D6687" s="891">
        <v>41698</v>
      </c>
      <c r="E6687" s="890">
        <v>480.48</v>
      </c>
      <c r="F6687" s="889"/>
      <c r="G6687" s="888">
        <v>10</v>
      </c>
      <c r="H6687" s="887">
        <f t="shared" si="360"/>
        <v>7</v>
      </c>
      <c r="I6687" s="887">
        <v>-48.240000000000009</v>
      </c>
      <c r="J6687" s="771">
        <f t="shared" si="361"/>
        <v>375.86</v>
      </c>
      <c r="K6687" s="887">
        <v>327.62</v>
      </c>
      <c r="L6687" s="772">
        <f t="shared" si="362"/>
        <v>152.86000000000001</v>
      </c>
    </row>
    <row r="6688" spans="2:12" ht="15.75" x14ac:dyDescent="0.25">
      <c r="B6688" s="893" t="s">
        <v>307</v>
      </c>
      <c r="C6688" s="892" t="s">
        <v>1921</v>
      </c>
      <c r="D6688" s="891">
        <v>41790</v>
      </c>
      <c r="E6688" s="890">
        <v>2617.2800000000002</v>
      </c>
      <c r="F6688" s="889"/>
      <c r="G6688" s="888">
        <v>10</v>
      </c>
      <c r="H6688" s="887">
        <f t="shared" si="360"/>
        <v>7</v>
      </c>
      <c r="I6688" s="887">
        <v>-262.8</v>
      </c>
      <c r="J6688" s="771">
        <f t="shared" si="361"/>
        <v>1981.97</v>
      </c>
      <c r="K6688" s="887">
        <v>1719.17</v>
      </c>
      <c r="L6688" s="772">
        <f t="shared" si="362"/>
        <v>898.11000000000013</v>
      </c>
    </row>
    <row r="6689" spans="2:12" ht="15.75" x14ac:dyDescent="0.25">
      <c r="B6689" s="893" t="s">
        <v>307</v>
      </c>
      <c r="C6689" s="892" t="s">
        <v>1536</v>
      </c>
      <c r="D6689" s="891">
        <v>41912</v>
      </c>
      <c r="E6689" s="890">
        <v>1426.72</v>
      </c>
      <c r="F6689" s="889"/>
      <c r="G6689" s="888">
        <v>10</v>
      </c>
      <c r="H6689" s="887">
        <f t="shared" si="360"/>
        <v>7</v>
      </c>
      <c r="I6689" s="887">
        <v>-143.28</v>
      </c>
      <c r="J6689" s="771">
        <f t="shared" si="361"/>
        <v>1020.8399999999999</v>
      </c>
      <c r="K6689" s="887">
        <v>877.56</v>
      </c>
      <c r="L6689" s="772">
        <f t="shared" si="362"/>
        <v>549.16000000000008</v>
      </c>
    </row>
    <row r="6690" spans="2:12" ht="15.75" x14ac:dyDescent="0.25">
      <c r="B6690" s="893" t="s">
        <v>307</v>
      </c>
      <c r="C6690" s="892" t="s">
        <v>1922</v>
      </c>
      <c r="D6690" s="891">
        <v>42674</v>
      </c>
      <c r="E6690" s="890">
        <v>5665.78</v>
      </c>
      <c r="F6690" s="889"/>
      <c r="G6690" s="888">
        <v>10</v>
      </c>
      <c r="H6690" s="887">
        <f t="shared" si="360"/>
        <v>5</v>
      </c>
      <c r="I6690" s="887">
        <v>-569.04</v>
      </c>
      <c r="J6690" s="771">
        <f t="shared" si="361"/>
        <v>2868.36</v>
      </c>
      <c r="K6690" s="887">
        <v>2299.3200000000002</v>
      </c>
      <c r="L6690" s="772">
        <f t="shared" si="362"/>
        <v>3366.4599999999996</v>
      </c>
    </row>
    <row r="6691" spans="2:12" ht="15.75" x14ac:dyDescent="0.25">
      <c r="B6691" s="893" t="s">
        <v>307</v>
      </c>
      <c r="C6691" s="892" t="s">
        <v>1923</v>
      </c>
      <c r="D6691" s="891">
        <v>43035</v>
      </c>
      <c r="E6691" s="890">
        <v>523.12</v>
      </c>
      <c r="F6691" s="889"/>
      <c r="G6691" s="888">
        <v>10</v>
      </c>
      <c r="H6691" s="887">
        <f t="shared" si="360"/>
        <v>4</v>
      </c>
      <c r="I6691" s="887">
        <v>-52.800000000000004</v>
      </c>
      <c r="J6691" s="771">
        <f t="shared" si="361"/>
        <v>215.5</v>
      </c>
      <c r="K6691" s="887">
        <v>162.69999999999999</v>
      </c>
      <c r="L6691" s="772">
        <f t="shared" si="362"/>
        <v>360.42</v>
      </c>
    </row>
    <row r="6692" spans="2:12" ht="15.75" x14ac:dyDescent="0.25">
      <c r="B6692" s="893" t="s">
        <v>307</v>
      </c>
      <c r="C6692" s="892" t="s">
        <v>1924</v>
      </c>
      <c r="D6692" s="891">
        <v>43186</v>
      </c>
      <c r="E6692" s="890">
        <v>1011.44</v>
      </c>
      <c r="F6692" s="889"/>
      <c r="G6692" s="888">
        <v>10</v>
      </c>
      <c r="H6692" s="887">
        <f t="shared" si="360"/>
        <v>3</v>
      </c>
      <c r="I6692" s="887">
        <v>-101.64000000000001</v>
      </c>
      <c r="J6692" s="771">
        <f t="shared" si="361"/>
        <v>376.63</v>
      </c>
      <c r="K6692" s="887">
        <v>274.99</v>
      </c>
      <c r="L6692" s="772">
        <f t="shared" si="362"/>
        <v>736.45</v>
      </c>
    </row>
    <row r="6693" spans="2:12" ht="15.75" x14ac:dyDescent="0.25">
      <c r="B6693" s="893" t="s">
        <v>307</v>
      </c>
      <c r="C6693" s="892" t="s">
        <v>1925</v>
      </c>
      <c r="D6693" s="891">
        <v>43186</v>
      </c>
      <c r="E6693" s="890">
        <v>2982.62</v>
      </c>
      <c r="F6693" s="889"/>
      <c r="G6693" s="888">
        <v>10</v>
      </c>
      <c r="H6693" s="887">
        <f t="shared" si="360"/>
        <v>3</v>
      </c>
      <c r="I6693" s="887">
        <v>-299.28000000000003</v>
      </c>
      <c r="J6693" s="771">
        <f t="shared" si="361"/>
        <v>937.5</v>
      </c>
      <c r="K6693" s="887">
        <v>638.22</v>
      </c>
      <c r="L6693" s="772">
        <f t="shared" si="362"/>
        <v>2344.3999999999996</v>
      </c>
    </row>
    <row r="6694" spans="2:12" ht="15.75" x14ac:dyDescent="0.25">
      <c r="B6694" s="893" t="s">
        <v>307</v>
      </c>
      <c r="C6694" s="892" t="s">
        <v>1926</v>
      </c>
      <c r="D6694" s="891">
        <v>43509</v>
      </c>
      <c r="E6694" s="890">
        <v>2063.59</v>
      </c>
      <c r="F6694" s="889"/>
      <c r="G6694" s="888">
        <v>10</v>
      </c>
      <c r="H6694" s="887">
        <f t="shared" si="360"/>
        <v>2</v>
      </c>
      <c r="I6694" s="887">
        <v>-206.39999999999998</v>
      </c>
      <c r="J6694" s="771">
        <f t="shared" si="361"/>
        <v>567.59999999999991</v>
      </c>
      <c r="K6694" s="887">
        <v>361.2</v>
      </c>
      <c r="L6694" s="772">
        <f t="shared" si="362"/>
        <v>1702.39</v>
      </c>
    </row>
    <row r="6695" spans="2:12" ht="15.75" x14ac:dyDescent="0.25">
      <c r="B6695" s="893" t="s">
        <v>307</v>
      </c>
      <c r="C6695" s="892" t="s">
        <v>1927</v>
      </c>
      <c r="D6695" s="891">
        <v>43517</v>
      </c>
      <c r="E6695" s="890">
        <v>1050.28</v>
      </c>
      <c r="F6695" s="889"/>
      <c r="G6695" s="888">
        <v>10</v>
      </c>
      <c r="H6695" s="887">
        <f t="shared" si="360"/>
        <v>2</v>
      </c>
      <c r="I6695" s="887">
        <v>-105</v>
      </c>
      <c r="J6695" s="771">
        <f t="shared" si="361"/>
        <v>288.75</v>
      </c>
      <c r="K6695" s="887">
        <v>183.75</v>
      </c>
      <c r="L6695" s="772">
        <f t="shared" si="362"/>
        <v>866.53</v>
      </c>
    </row>
    <row r="6696" spans="2:12" ht="15.75" x14ac:dyDescent="0.25">
      <c r="B6696" s="893" t="s">
        <v>307</v>
      </c>
      <c r="C6696" s="892" t="s">
        <v>1928</v>
      </c>
      <c r="D6696" s="891">
        <v>43580</v>
      </c>
      <c r="E6696" s="890">
        <v>1484.62</v>
      </c>
      <c r="F6696" s="889"/>
      <c r="G6696" s="888">
        <v>10</v>
      </c>
      <c r="H6696" s="887">
        <f t="shared" si="360"/>
        <v>2</v>
      </c>
      <c r="I6696" s="887">
        <v>-148.44</v>
      </c>
      <c r="J6696" s="771">
        <f t="shared" si="361"/>
        <v>395.84000000000003</v>
      </c>
      <c r="K6696" s="887">
        <v>247.4</v>
      </c>
      <c r="L6696" s="772">
        <f t="shared" si="362"/>
        <v>1237.2199999999998</v>
      </c>
    </row>
    <row r="6697" spans="2:12" ht="15.75" x14ac:dyDescent="0.25">
      <c r="B6697" s="893" t="s">
        <v>307</v>
      </c>
      <c r="C6697" s="892" t="s">
        <v>577</v>
      </c>
      <c r="D6697" s="891">
        <v>38717</v>
      </c>
      <c r="E6697" s="890">
        <v>1710.7</v>
      </c>
      <c r="F6697" s="889"/>
      <c r="G6697" s="888">
        <v>10</v>
      </c>
      <c r="H6697" s="887">
        <f t="shared" si="360"/>
        <v>10</v>
      </c>
      <c r="I6697" s="887">
        <v>0</v>
      </c>
      <c r="J6697" s="771">
        <f t="shared" si="361"/>
        <v>1710.7</v>
      </c>
      <c r="K6697" s="887">
        <v>1710.7</v>
      </c>
      <c r="L6697" s="772">
        <f t="shared" si="362"/>
        <v>0</v>
      </c>
    </row>
    <row r="6698" spans="2:12" ht="15.75" x14ac:dyDescent="0.25">
      <c r="B6698" s="893" t="s">
        <v>307</v>
      </c>
      <c r="C6698" s="892" t="s">
        <v>1929</v>
      </c>
      <c r="D6698" s="891">
        <v>43447</v>
      </c>
      <c r="E6698" s="890">
        <v>1790.32</v>
      </c>
      <c r="F6698" s="889"/>
      <c r="G6698" s="888">
        <v>10</v>
      </c>
      <c r="H6698" s="887">
        <f t="shared" si="360"/>
        <v>3</v>
      </c>
      <c r="I6698" s="887">
        <v>-179.04</v>
      </c>
      <c r="J6698" s="771">
        <f t="shared" si="361"/>
        <v>552.04</v>
      </c>
      <c r="K6698" s="887">
        <v>373</v>
      </c>
      <c r="L6698" s="772">
        <f t="shared" si="362"/>
        <v>1417.32</v>
      </c>
    </row>
    <row r="6699" spans="2:12" ht="15.75" x14ac:dyDescent="0.25">
      <c r="B6699" s="893" t="s">
        <v>307</v>
      </c>
      <c r="C6699" s="892" t="s">
        <v>1930</v>
      </c>
      <c r="D6699" s="891">
        <v>43906</v>
      </c>
      <c r="E6699" s="890">
        <v>1907.96</v>
      </c>
      <c r="F6699" s="889"/>
      <c r="G6699" s="888">
        <v>10</v>
      </c>
      <c r="H6699" s="887">
        <f t="shared" si="360"/>
        <v>1</v>
      </c>
      <c r="I6699" s="887">
        <v>-190.8</v>
      </c>
      <c r="J6699" s="771">
        <f t="shared" si="361"/>
        <v>333.9</v>
      </c>
      <c r="K6699" s="887">
        <v>143.1</v>
      </c>
      <c r="L6699" s="772">
        <f t="shared" si="362"/>
        <v>1764.8600000000001</v>
      </c>
    </row>
    <row r="6700" spans="2:12" ht="15.75" x14ac:dyDescent="0.25">
      <c r="B6700" s="893" t="s">
        <v>307</v>
      </c>
      <c r="C6700" s="892" t="s">
        <v>577</v>
      </c>
      <c r="D6700" s="891">
        <v>39447</v>
      </c>
      <c r="E6700" s="890">
        <v>2200.9499999999998</v>
      </c>
      <c r="F6700" s="889"/>
      <c r="G6700" s="888">
        <v>15</v>
      </c>
      <c r="H6700" s="887">
        <f t="shared" si="360"/>
        <v>14</v>
      </c>
      <c r="I6700" s="887">
        <v>-179.04</v>
      </c>
      <c r="J6700" s="771">
        <f t="shared" si="361"/>
        <v>2021.79</v>
      </c>
      <c r="K6700" s="887">
        <v>1842.75</v>
      </c>
      <c r="L6700" s="772">
        <f t="shared" si="362"/>
        <v>358.19999999999982</v>
      </c>
    </row>
    <row r="6701" spans="2:12" ht="15.75" x14ac:dyDescent="0.25">
      <c r="B6701" s="893" t="s">
        <v>307</v>
      </c>
      <c r="C6701" s="892" t="s">
        <v>1931</v>
      </c>
      <c r="D6701" s="891">
        <v>43906</v>
      </c>
      <c r="E6701" s="890">
        <v>3291.04</v>
      </c>
      <c r="F6701" s="889"/>
      <c r="G6701" s="888">
        <v>10</v>
      </c>
      <c r="H6701" s="887">
        <f t="shared" si="360"/>
        <v>1</v>
      </c>
      <c r="I6701" s="887">
        <v>-329.04</v>
      </c>
      <c r="J6701" s="771">
        <f t="shared" si="361"/>
        <v>575.90000000000009</v>
      </c>
      <c r="K6701" s="887">
        <v>246.86</v>
      </c>
      <c r="L6701" s="772">
        <f t="shared" si="362"/>
        <v>3044.18</v>
      </c>
    </row>
    <row r="6702" spans="2:12" ht="15.75" x14ac:dyDescent="0.25">
      <c r="B6702" s="893" t="s">
        <v>307</v>
      </c>
      <c r="C6702" s="892" t="s">
        <v>1932</v>
      </c>
      <c r="D6702" s="891">
        <v>43608</v>
      </c>
      <c r="E6702" s="890">
        <v>3494.37</v>
      </c>
      <c r="F6702" s="889"/>
      <c r="G6702" s="888">
        <v>10</v>
      </c>
      <c r="H6702" s="887">
        <f t="shared" si="360"/>
        <v>2</v>
      </c>
      <c r="I6702" s="887">
        <v>-349.44</v>
      </c>
      <c r="J6702" s="771">
        <f t="shared" si="361"/>
        <v>902.72</v>
      </c>
      <c r="K6702" s="887">
        <v>553.28</v>
      </c>
      <c r="L6702" s="772">
        <f t="shared" si="362"/>
        <v>2941.09</v>
      </c>
    </row>
    <row r="6703" spans="2:12" ht="15.75" x14ac:dyDescent="0.25">
      <c r="B6703" s="893" t="s">
        <v>307</v>
      </c>
      <c r="C6703" s="892" t="s">
        <v>577</v>
      </c>
      <c r="D6703" s="891">
        <v>38352</v>
      </c>
      <c r="E6703" s="890">
        <v>8828.4699999999993</v>
      </c>
      <c r="F6703" s="889"/>
      <c r="G6703" s="888">
        <v>10</v>
      </c>
      <c r="H6703" s="887">
        <f t="shared" si="360"/>
        <v>10</v>
      </c>
      <c r="I6703" s="887">
        <v>0</v>
      </c>
      <c r="J6703" s="771">
        <f t="shared" si="361"/>
        <v>8828.4699999999993</v>
      </c>
      <c r="K6703" s="887">
        <v>8828.4699999999993</v>
      </c>
      <c r="L6703" s="772">
        <f t="shared" si="362"/>
        <v>0</v>
      </c>
    </row>
    <row r="6704" spans="2:12" ht="15.75" x14ac:dyDescent="0.25">
      <c r="B6704" s="893" t="s">
        <v>307</v>
      </c>
      <c r="C6704" s="892" t="s">
        <v>577</v>
      </c>
      <c r="D6704" s="891">
        <v>39447</v>
      </c>
      <c r="E6704" s="890">
        <v>11551.83</v>
      </c>
      <c r="F6704" s="889"/>
      <c r="G6704" s="888">
        <v>15</v>
      </c>
      <c r="H6704" s="887">
        <f t="shared" si="360"/>
        <v>14</v>
      </c>
      <c r="I6704" s="887">
        <v>-938.87999999999988</v>
      </c>
      <c r="J6704" s="771">
        <f t="shared" si="361"/>
        <v>10612.83</v>
      </c>
      <c r="K6704" s="887">
        <v>9673.9500000000007</v>
      </c>
      <c r="L6704" s="772">
        <f t="shared" si="362"/>
        <v>1877.8799999999992</v>
      </c>
    </row>
    <row r="6705" spans="2:12" ht="15.75" x14ac:dyDescent="0.25">
      <c r="B6705" s="893" t="s">
        <v>307</v>
      </c>
      <c r="C6705" s="892" t="s">
        <v>1933</v>
      </c>
      <c r="D6705" s="891">
        <v>43906</v>
      </c>
      <c r="E6705" s="890">
        <v>44.02</v>
      </c>
      <c r="F6705" s="889"/>
      <c r="G6705" s="888">
        <v>10</v>
      </c>
      <c r="H6705" s="887">
        <f t="shared" si="360"/>
        <v>1</v>
      </c>
      <c r="I6705" s="887">
        <v>-4.4399999999999995</v>
      </c>
      <c r="J6705" s="771">
        <f t="shared" si="361"/>
        <v>7.77</v>
      </c>
      <c r="K6705" s="887">
        <v>3.33</v>
      </c>
      <c r="L6705" s="772">
        <f t="shared" si="362"/>
        <v>40.690000000000005</v>
      </c>
    </row>
    <row r="6706" spans="2:12" ht="15.75" x14ac:dyDescent="0.25">
      <c r="B6706" s="893" t="s">
        <v>307</v>
      </c>
      <c r="C6706" s="892" t="s">
        <v>577</v>
      </c>
      <c r="D6706" s="891">
        <v>38717</v>
      </c>
      <c r="E6706" s="890">
        <v>88.11</v>
      </c>
      <c r="F6706" s="889"/>
      <c r="G6706" s="888">
        <v>10</v>
      </c>
      <c r="H6706" s="887">
        <f t="shared" si="360"/>
        <v>10</v>
      </c>
      <c r="I6706" s="887">
        <v>0</v>
      </c>
      <c r="J6706" s="771">
        <f t="shared" si="361"/>
        <v>88.11</v>
      </c>
      <c r="K6706" s="887">
        <v>88.11</v>
      </c>
      <c r="L6706" s="772">
        <f t="shared" si="362"/>
        <v>0</v>
      </c>
    </row>
    <row r="6707" spans="2:12" ht="15.75" x14ac:dyDescent="0.25">
      <c r="B6707" s="893" t="s">
        <v>307</v>
      </c>
      <c r="C6707" s="892" t="s">
        <v>1934</v>
      </c>
      <c r="D6707" s="891">
        <v>43906</v>
      </c>
      <c r="E6707" s="890">
        <v>93.54</v>
      </c>
      <c r="F6707" s="889"/>
      <c r="G6707" s="888">
        <v>10</v>
      </c>
      <c r="H6707" s="887">
        <f t="shared" si="360"/>
        <v>1</v>
      </c>
      <c r="I6707" s="887">
        <v>-9.36</v>
      </c>
      <c r="J6707" s="771">
        <f t="shared" si="361"/>
        <v>16.38</v>
      </c>
      <c r="K6707" s="887">
        <v>7.02</v>
      </c>
      <c r="L6707" s="772">
        <f t="shared" si="362"/>
        <v>86.52000000000001</v>
      </c>
    </row>
    <row r="6708" spans="2:12" ht="15.75" x14ac:dyDescent="0.25">
      <c r="B6708" s="893" t="s">
        <v>307</v>
      </c>
      <c r="C6708" s="892" t="s">
        <v>1935</v>
      </c>
      <c r="D6708" s="891">
        <v>43906</v>
      </c>
      <c r="E6708" s="890">
        <v>142.84</v>
      </c>
      <c r="F6708" s="889"/>
      <c r="G6708" s="888">
        <v>10</v>
      </c>
      <c r="H6708" s="887">
        <f t="shared" si="360"/>
        <v>1</v>
      </c>
      <c r="I6708" s="887">
        <v>-14.28</v>
      </c>
      <c r="J6708" s="771">
        <f t="shared" si="361"/>
        <v>24.990000000000002</v>
      </c>
      <c r="K6708" s="887">
        <v>10.71</v>
      </c>
      <c r="L6708" s="772">
        <f t="shared" si="362"/>
        <v>132.13</v>
      </c>
    </row>
    <row r="6709" spans="2:12" ht="15.75" x14ac:dyDescent="0.25">
      <c r="B6709" s="893" t="s">
        <v>307</v>
      </c>
      <c r="C6709" s="892" t="s">
        <v>1936</v>
      </c>
      <c r="D6709" s="891">
        <v>43906</v>
      </c>
      <c r="E6709" s="890">
        <v>238.5</v>
      </c>
      <c r="F6709" s="889"/>
      <c r="G6709" s="888">
        <v>10</v>
      </c>
      <c r="H6709" s="887">
        <f t="shared" si="360"/>
        <v>1</v>
      </c>
      <c r="I6709" s="887">
        <v>-23.88</v>
      </c>
      <c r="J6709" s="771">
        <f t="shared" si="361"/>
        <v>41.79</v>
      </c>
      <c r="K6709" s="887">
        <v>17.91</v>
      </c>
      <c r="L6709" s="772">
        <f t="shared" si="362"/>
        <v>220.59</v>
      </c>
    </row>
    <row r="6710" spans="2:12" ht="15.75" x14ac:dyDescent="0.25">
      <c r="B6710" s="893" t="s">
        <v>307</v>
      </c>
      <c r="C6710" s="892" t="s">
        <v>1937</v>
      </c>
      <c r="D6710" s="891">
        <v>43906</v>
      </c>
      <c r="E6710" s="890">
        <v>313.68</v>
      </c>
      <c r="F6710" s="889"/>
      <c r="G6710" s="888">
        <v>10</v>
      </c>
      <c r="H6710" s="887">
        <f t="shared" si="360"/>
        <v>1</v>
      </c>
      <c r="I6710" s="887">
        <v>-31.32</v>
      </c>
      <c r="J6710" s="771">
        <f t="shared" si="361"/>
        <v>54.81</v>
      </c>
      <c r="K6710" s="887">
        <v>23.49</v>
      </c>
      <c r="L6710" s="772">
        <f t="shared" si="362"/>
        <v>290.19</v>
      </c>
    </row>
    <row r="6711" spans="2:12" ht="15.75" x14ac:dyDescent="0.25">
      <c r="B6711" s="893" t="s">
        <v>307</v>
      </c>
      <c r="C6711" s="892" t="s">
        <v>1938</v>
      </c>
      <c r="D6711" s="891">
        <v>43517</v>
      </c>
      <c r="E6711" s="890">
        <v>525.16</v>
      </c>
      <c r="F6711" s="889"/>
      <c r="G6711" s="888">
        <v>10</v>
      </c>
      <c r="H6711" s="887">
        <f t="shared" si="360"/>
        <v>2</v>
      </c>
      <c r="I6711" s="887">
        <v>-52.56</v>
      </c>
      <c r="J6711" s="771">
        <f t="shared" si="361"/>
        <v>144.54000000000002</v>
      </c>
      <c r="K6711" s="887">
        <v>91.98</v>
      </c>
      <c r="L6711" s="772">
        <f t="shared" si="362"/>
        <v>433.17999999999995</v>
      </c>
    </row>
    <row r="6712" spans="2:12" ht="15.75" x14ac:dyDescent="0.25">
      <c r="B6712" s="893" t="s">
        <v>307</v>
      </c>
      <c r="C6712" s="892" t="s">
        <v>1939</v>
      </c>
      <c r="D6712" s="891">
        <v>43418</v>
      </c>
      <c r="E6712" s="890">
        <v>528.44000000000005</v>
      </c>
      <c r="F6712" s="889"/>
      <c r="G6712" s="888">
        <v>10</v>
      </c>
      <c r="H6712" s="887">
        <f t="shared" si="360"/>
        <v>3</v>
      </c>
      <c r="I6712" s="887">
        <v>-52.800000000000004</v>
      </c>
      <c r="J6712" s="771">
        <f t="shared" si="361"/>
        <v>162.80000000000001</v>
      </c>
      <c r="K6712" s="887">
        <v>110</v>
      </c>
      <c r="L6712" s="772">
        <f t="shared" si="362"/>
        <v>418.44000000000005</v>
      </c>
    </row>
    <row r="6713" spans="2:12" ht="15.75" x14ac:dyDescent="0.25">
      <c r="B6713" s="893" t="s">
        <v>307</v>
      </c>
      <c r="C6713" s="892" t="s">
        <v>1938</v>
      </c>
      <c r="D6713" s="891">
        <v>43418</v>
      </c>
      <c r="E6713" s="890">
        <v>528.44000000000005</v>
      </c>
      <c r="F6713" s="889"/>
      <c r="G6713" s="888">
        <v>10</v>
      </c>
      <c r="H6713" s="887">
        <f t="shared" si="360"/>
        <v>3</v>
      </c>
      <c r="I6713" s="887">
        <v>-52.800000000000004</v>
      </c>
      <c r="J6713" s="771">
        <f t="shared" si="361"/>
        <v>162.80000000000001</v>
      </c>
      <c r="K6713" s="887">
        <v>110</v>
      </c>
      <c r="L6713" s="772">
        <f t="shared" si="362"/>
        <v>418.44000000000005</v>
      </c>
    </row>
    <row r="6714" spans="2:12" ht="15.75" x14ac:dyDescent="0.25">
      <c r="B6714" s="893" t="s">
        <v>307</v>
      </c>
      <c r="C6714" s="892" t="s">
        <v>1940</v>
      </c>
      <c r="D6714" s="891">
        <v>43447</v>
      </c>
      <c r="E6714" s="890">
        <v>560.64</v>
      </c>
      <c r="F6714" s="889"/>
      <c r="G6714" s="888">
        <v>10</v>
      </c>
      <c r="H6714" s="887">
        <f t="shared" si="360"/>
        <v>3</v>
      </c>
      <c r="I6714" s="887">
        <v>-56.04</v>
      </c>
      <c r="J6714" s="771">
        <f t="shared" si="361"/>
        <v>172.79</v>
      </c>
      <c r="K6714" s="887">
        <v>116.75</v>
      </c>
      <c r="L6714" s="772">
        <f t="shared" si="362"/>
        <v>443.89</v>
      </c>
    </row>
    <row r="6715" spans="2:12" ht="15.75" x14ac:dyDescent="0.25">
      <c r="B6715" s="893" t="s">
        <v>307</v>
      </c>
      <c r="C6715" s="892" t="s">
        <v>1941</v>
      </c>
      <c r="D6715" s="891">
        <v>43447</v>
      </c>
      <c r="E6715" s="890">
        <v>560.64</v>
      </c>
      <c r="F6715" s="889"/>
      <c r="G6715" s="888">
        <v>10</v>
      </c>
      <c r="H6715" s="887">
        <f t="shared" si="360"/>
        <v>3</v>
      </c>
      <c r="I6715" s="887">
        <v>-56.04</v>
      </c>
      <c r="J6715" s="771">
        <f t="shared" si="361"/>
        <v>172.79</v>
      </c>
      <c r="K6715" s="887">
        <v>116.75</v>
      </c>
      <c r="L6715" s="772">
        <f t="shared" si="362"/>
        <v>443.89</v>
      </c>
    </row>
    <row r="6716" spans="2:12" ht="15.75" x14ac:dyDescent="0.25">
      <c r="B6716" s="893" t="s">
        <v>307</v>
      </c>
      <c r="C6716" s="892" t="s">
        <v>1931</v>
      </c>
      <c r="D6716" s="891">
        <v>43906</v>
      </c>
      <c r="E6716" s="890">
        <v>774.38</v>
      </c>
      <c r="F6716" s="889"/>
      <c r="G6716" s="888">
        <v>10</v>
      </c>
      <c r="H6716" s="887">
        <f t="shared" si="360"/>
        <v>1</v>
      </c>
      <c r="I6716" s="887">
        <v>-77.400000000000006</v>
      </c>
      <c r="J6716" s="771">
        <f t="shared" si="361"/>
        <v>135.44999999999999</v>
      </c>
      <c r="K6716" s="887">
        <v>58.05</v>
      </c>
      <c r="L6716" s="772">
        <f t="shared" si="362"/>
        <v>716.33</v>
      </c>
    </row>
    <row r="6717" spans="2:12" ht="15.75" x14ac:dyDescent="0.25">
      <c r="B6717" s="893" t="s">
        <v>307</v>
      </c>
      <c r="C6717" s="892" t="s">
        <v>1942</v>
      </c>
      <c r="D6717" s="891">
        <v>43480</v>
      </c>
      <c r="E6717" s="890">
        <v>861.42</v>
      </c>
      <c r="F6717" s="889"/>
      <c r="G6717" s="888">
        <v>10</v>
      </c>
      <c r="H6717" s="887">
        <f t="shared" si="360"/>
        <v>2</v>
      </c>
      <c r="I6717" s="887">
        <v>-86.16</v>
      </c>
      <c r="J6717" s="771">
        <f t="shared" si="361"/>
        <v>251.29999999999998</v>
      </c>
      <c r="K6717" s="887">
        <v>165.14</v>
      </c>
      <c r="L6717" s="772">
        <f t="shared" si="362"/>
        <v>696.28</v>
      </c>
    </row>
    <row r="6718" spans="2:12" ht="15.75" x14ac:dyDescent="0.25">
      <c r="B6718" s="893" t="s">
        <v>307</v>
      </c>
      <c r="C6718" s="892" t="s">
        <v>1943</v>
      </c>
      <c r="D6718" s="891">
        <v>43418</v>
      </c>
      <c r="E6718" s="890">
        <v>1056.8800000000001</v>
      </c>
      <c r="F6718" s="889"/>
      <c r="G6718" s="888">
        <v>10</v>
      </c>
      <c r="H6718" s="887">
        <f t="shared" si="360"/>
        <v>3</v>
      </c>
      <c r="I6718" s="887">
        <v>-105.72</v>
      </c>
      <c r="J6718" s="771">
        <f t="shared" si="361"/>
        <v>325.97000000000003</v>
      </c>
      <c r="K6718" s="887">
        <v>220.25</v>
      </c>
      <c r="L6718" s="772">
        <f t="shared" si="362"/>
        <v>836.63000000000011</v>
      </c>
    </row>
    <row r="6719" spans="2:12" ht="15.75" x14ac:dyDescent="0.25">
      <c r="B6719" s="893" t="s">
        <v>307</v>
      </c>
      <c r="C6719" s="892" t="s">
        <v>577</v>
      </c>
      <c r="D6719" s="891">
        <v>37256</v>
      </c>
      <c r="E6719" s="890">
        <v>5400.42</v>
      </c>
      <c r="F6719" s="889"/>
      <c r="G6719" s="888">
        <v>8.3333333333333329E-2</v>
      </c>
      <c r="H6719" s="887">
        <f t="shared" si="360"/>
        <v>8.3333333333333329E-2</v>
      </c>
      <c r="I6719" s="887">
        <v>0</v>
      </c>
      <c r="J6719" s="771">
        <f t="shared" si="361"/>
        <v>5400.42</v>
      </c>
      <c r="K6719" s="887">
        <v>5400.42</v>
      </c>
      <c r="L6719" s="772">
        <f t="shared" si="362"/>
        <v>0</v>
      </c>
    </row>
    <row r="6720" spans="2:12" ht="15.75" x14ac:dyDescent="0.25">
      <c r="B6720" s="893" t="s">
        <v>307</v>
      </c>
      <c r="C6720" s="892" t="s">
        <v>1944</v>
      </c>
      <c r="D6720" s="891">
        <v>43990</v>
      </c>
      <c r="E6720" s="890">
        <v>11568.63</v>
      </c>
      <c r="F6720" s="889"/>
      <c r="G6720" s="888">
        <v>10</v>
      </c>
      <c r="H6720" s="887">
        <f t="shared" si="360"/>
        <v>1</v>
      </c>
      <c r="I6720" s="887">
        <v>-1156.92</v>
      </c>
      <c r="J6720" s="771">
        <f t="shared" si="361"/>
        <v>1735.38</v>
      </c>
      <c r="K6720" s="887">
        <v>578.46</v>
      </c>
      <c r="L6720" s="772">
        <f t="shared" si="362"/>
        <v>10990.169999999998</v>
      </c>
    </row>
    <row r="6721" spans="2:12" ht="15.75" x14ac:dyDescent="0.25">
      <c r="B6721" s="893" t="s">
        <v>307</v>
      </c>
      <c r="C6721" s="892" t="s">
        <v>1945</v>
      </c>
      <c r="D6721" s="891">
        <v>43952</v>
      </c>
      <c r="E6721" s="890">
        <v>800.7</v>
      </c>
      <c r="F6721" s="889"/>
      <c r="G6721" s="888">
        <v>10</v>
      </c>
      <c r="H6721" s="887">
        <f t="shared" si="360"/>
        <v>1</v>
      </c>
      <c r="I6721" s="887">
        <v>-80.039999999999992</v>
      </c>
      <c r="J6721" s="771">
        <f t="shared" si="361"/>
        <v>120.06</v>
      </c>
      <c r="K6721" s="887">
        <v>40.020000000000003</v>
      </c>
      <c r="L6721" s="772">
        <f t="shared" si="362"/>
        <v>760.68000000000006</v>
      </c>
    </row>
    <row r="6722" spans="2:12" ht="15.75" x14ac:dyDescent="0.25">
      <c r="B6722" s="893" t="s">
        <v>307</v>
      </c>
      <c r="C6722" s="892" t="s">
        <v>1946</v>
      </c>
      <c r="D6722" s="891">
        <v>44012</v>
      </c>
      <c r="E6722" s="890">
        <v>486.65</v>
      </c>
      <c r="F6722" s="889"/>
      <c r="G6722" s="888">
        <v>10</v>
      </c>
      <c r="H6722" s="887">
        <f t="shared" si="360"/>
        <v>1</v>
      </c>
      <c r="I6722" s="887">
        <v>-48.720000000000006</v>
      </c>
      <c r="J6722" s="771">
        <f t="shared" si="361"/>
        <v>73.080000000000013</v>
      </c>
      <c r="K6722" s="887">
        <v>24.36</v>
      </c>
      <c r="L6722" s="772">
        <f t="shared" si="362"/>
        <v>462.28999999999996</v>
      </c>
    </row>
    <row r="6723" spans="2:12" ht="15.75" x14ac:dyDescent="0.25">
      <c r="B6723" s="893" t="s">
        <v>307</v>
      </c>
      <c r="C6723" s="892" t="s">
        <v>1946</v>
      </c>
      <c r="D6723" s="891">
        <v>44012</v>
      </c>
      <c r="E6723" s="890">
        <v>486.65</v>
      </c>
      <c r="F6723" s="889"/>
      <c r="G6723" s="888">
        <v>10</v>
      </c>
      <c r="H6723" s="887">
        <f t="shared" si="360"/>
        <v>1</v>
      </c>
      <c r="I6723" s="887">
        <v>-48.720000000000006</v>
      </c>
      <c r="J6723" s="771">
        <f t="shared" si="361"/>
        <v>73.080000000000013</v>
      </c>
      <c r="K6723" s="887">
        <v>24.36</v>
      </c>
      <c r="L6723" s="772">
        <f t="shared" si="362"/>
        <v>462.28999999999996</v>
      </c>
    </row>
    <row r="6724" spans="2:12" ht="15.75" x14ac:dyDescent="0.25">
      <c r="B6724" s="893" t="s">
        <v>307</v>
      </c>
      <c r="C6724" s="892" t="s">
        <v>1946</v>
      </c>
      <c r="D6724" s="891">
        <v>44012</v>
      </c>
      <c r="E6724" s="890">
        <v>486.65</v>
      </c>
      <c r="F6724" s="889"/>
      <c r="G6724" s="888">
        <v>10</v>
      </c>
      <c r="H6724" s="887">
        <f t="shared" si="360"/>
        <v>1</v>
      </c>
      <c r="I6724" s="887">
        <v>-48.720000000000006</v>
      </c>
      <c r="J6724" s="771">
        <f t="shared" si="361"/>
        <v>73.080000000000013</v>
      </c>
      <c r="K6724" s="887">
        <v>24.36</v>
      </c>
      <c r="L6724" s="772">
        <f t="shared" si="362"/>
        <v>462.28999999999996</v>
      </c>
    </row>
    <row r="6725" spans="2:12" ht="15.75" x14ac:dyDescent="0.25">
      <c r="B6725" s="893" t="s">
        <v>307</v>
      </c>
      <c r="C6725" s="892" t="s">
        <v>1946</v>
      </c>
      <c r="D6725" s="891">
        <v>44012</v>
      </c>
      <c r="E6725" s="890">
        <v>486.64</v>
      </c>
      <c r="F6725" s="889"/>
      <c r="G6725" s="888">
        <v>10</v>
      </c>
      <c r="H6725" s="887">
        <f t="shared" si="360"/>
        <v>1</v>
      </c>
      <c r="I6725" s="887">
        <v>-48.720000000000006</v>
      </c>
      <c r="J6725" s="771">
        <f t="shared" si="361"/>
        <v>73.080000000000013</v>
      </c>
      <c r="K6725" s="887">
        <v>24.36</v>
      </c>
      <c r="L6725" s="772">
        <f t="shared" si="362"/>
        <v>462.28</v>
      </c>
    </row>
    <row r="6726" spans="2:12" ht="15.75" x14ac:dyDescent="0.25">
      <c r="B6726" s="893" t="s">
        <v>307</v>
      </c>
      <c r="C6726" s="892" t="s">
        <v>1946</v>
      </c>
      <c r="D6726" s="891">
        <v>44012</v>
      </c>
      <c r="E6726" s="890">
        <v>486.64</v>
      </c>
      <c r="F6726" s="889"/>
      <c r="G6726" s="888">
        <v>10</v>
      </c>
      <c r="H6726" s="887">
        <f t="shared" si="360"/>
        <v>1</v>
      </c>
      <c r="I6726" s="887">
        <v>-48.720000000000006</v>
      </c>
      <c r="J6726" s="771">
        <f t="shared" si="361"/>
        <v>73.080000000000013</v>
      </c>
      <c r="K6726" s="887">
        <v>24.36</v>
      </c>
      <c r="L6726" s="772">
        <f t="shared" si="362"/>
        <v>462.28</v>
      </c>
    </row>
    <row r="6727" spans="2:12" ht="15.75" x14ac:dyDescent="0.25">
      <c r="B6727" s="893" t="e">
        <v>#N/A</v>
      </c>
      <c r="C6727" s="892" t="s">
        <v>1925</v>
      </c>
      <c r="D6727" s="891">
        <v>43186</v>
      </c>
      <c r="E6727" s="890">
        <v>43.22</v>
      </c>
      <c r="F6727" s="889"/>
      <c r="G6727" s="888">
        <v>10</v>
      </c>
      <c r="H6727" s="887">
        <f t="shared" si="360"/>
        <v>3</v>
      </c>
      <c r="I6727" s="887">
        <v>-4.32</v>
      </c>
      <c r="J6727" s="771">
        <f t="shared" si="361"/>
        <v>13.68</v>
      </c>
      <c r="K6727" s="887">
        <v>9.36</v>
      </c>
      <c r="L6727" s="772">
        <f t="shared" si="362"/>
        <v>33.86</v>
      </c>
    </row>
    <row r="6728" spans="2:12" ht="15.75" x14ac:dyDescent="0.25">
      <c r="B6728" s="893" t="e">
        <v>#N/A</v>
      </c>
      <c r="C6728" s="892" t="s">
        <v>561</v>
      </c>
      <c r="D6728" s="891">
        <v>43358</v>
      </c>
      <c r="E6728" s="890">
        <v>43.41</v>
      </c>
      <c r="F6728" s="889"/>
      <c r="G6728" s="888">
        <v>20</v>
      </c>
      <c r="H6728" s="887">
        <f t="shared" ref="H6728:H6791" si="363">IF(E6728&lt;&gt;"",IF((TestEOY-D6728)/365&gt;G6728,G6728,ROUNDUP(((TestEOY-D6728)/365),0)),"")</f>
        <v>3</v>
      </c>
      <c r="I6728" s="887">
        <v>-2.16</v>
      </c>
      <c r="J6728" s="771">
        <f t="shared" ref="J6728:J6791" si="364">K6728-I6728</f>
        <v>7.0200000000000005</v>
      </c>
      <c r="K6728" s="887">
        <v>4.8600000000000003</v>
      </c>
      <c r="L6728" s="772">
        <f t="shared" ref="L6728:L6791" si="365">IFERROR(IF(K6728&gt;E6728,0,(+E6728-K6728))-F6728,"")</f>
        <v>38.549999999999997</v>
      </c>
    </row>
    <row r="6729" spans="2:12" ht="15.75" x14ac:dyDescent="0.25">
      <c r="B6729" s="893" t="e">
        <v>#N/A</v>
      </c>
      <c r="C6729" s="892" t="s">
        <v>1944</v>
      </c>
      <c r="D6729" s="891">
        <v>43990</v>
      </c>
      <c r="E6729" s="890">
        <v>93.41</v>
      </c>
      <c r="F6729" s="889"/>
      <c r="G6729" s="888">
        <v>10</v>
      </c>
      <c r="H6729" s="887">
        <f t="shared" si="363"/>
        <v>1</v>
      </c>
      <c r="I6729" s="887">
        <v>-9.36</v>
      </c>
      <c r="J6729" s="771">
        <f t="shared" si="364"/>
        <v>14.04</v>
      </c>
      <c r="K6729" s="887">
        <v>4.68</v>
      </c>
      <c r="L6729" s="772">
        <f t="shared" si="365"/>
        <v>88.72999999999999</v>
      </c>
    </row>
    <row r="6730" spans="2:12" ht="15.75" x14ac:dyDescent="0.25">
      <c r="B6730" s="893" t="s">
        <v>311</v>
      </c>
      <c r="C6730" s="892" t="s">
        <v>582</v>
      </c>
      <c r="D6730" s="891">
        <v>39478</v>
      </c>
      <c r="E6730" s="890">
        <v>43479.24</v>
      </c>
      <c r="F6730" s="889"/>
      <c r="G6730" s="888">
        <v>40</v>
      </c>
      <c r="H6730" s="887">
        <f t="shared" si="363"/>
        <v>13</v>
      </c>
      <c r="I6730" s="887">
        <v>-1089.5999999999999</v>
      </c>
      <c r="J6730" s="771">
        <f t="shared" si="364"/>
        <v>15241.74</v>
      </c>
      <c r="K6730" s="887">
        <v>14152.14</v>
      </c>
      <c r="L6730" s="772">
        <f t="shared" si="365"/>
        <v>29327.1</v>
      </c>
    </row>
    <row r="6731" spans="2:12" ht="15.75" x14ac:dyDescent="0.25">
      <c r="B6731" s="893" t="s">
        <v>311</v>
      </c>
      <c r="C6731" s="892" t="s">
        <v>582</v>
      </c>
      <c r="D6731" s="891">
        <v>39478</v>
      </c>
      <c r="E6731" s="890">
        <v>777.73</v>
      </c>
      <c r="F6731" s="889"/>
      <c r="G6731" s="888">
        <v>40</v>
      </c>
      <c r="H6731" s="887">
        <f t="shared" si="363"/>
        <v>13</v>
      </c>
      <c r="I6731" s="887">
        <v>-19.560000000000002</v>
      </c>
      <c r="J6731" s="771">
        <f t="shared" si="364"/>
        <v>272.42</v>
      </c>
      <c r="K6731" s="887">
        <v>252.86</v>
      </c>
      <c r="L6731" s="772">
        <f t="shared" si="365"/>
        <v>524.87</v>
      </c>
    </row>
    <row r="6732" spans="2:12" ht="15.75" x14ac:dyDescent="0.25">
      <c r="B6732" s="893" t="s">
        <v>311</v>
      </c>
      <c r="C6732" s="892" t="s">
        <v>582</v>
      </c>
      <c r="D6732" s="891">
        <v>40786</v>
      </c>
      <c r="E6732" s="890">
        <v>2047.62</v>
      </c>
      <c r="F6732" s="889"/>
      <c r="G6732" s="888">
        <v>25</v>
      </c>
      <c r="H6732" s="887">
        <f t="shared" si="363"/>
        <v>10</v>
      </c>
      <c r="I6732" s="887">
        <v>-82.44</v>
      </c>
      <c r="J6732" s="771">
        <f t="shared" si="364"/>
        <v>858.18000000000006</v>
      </c>
      <c r="K6732" s="887">
        <v>775.74</v>
      </c>
      <c r="L6732" s="772">
        <f t="shared" si="365"/>
        <v>1271.8799999999999</v>
      </c>
    </row>
    <row r="6733" spans="2:12" ht="15.75" x14ac:dyDescent="0.25">
      <c r="B6733" s="893" t="s">
        <v>311</v>
      </c>
      <c r="C6733" s="892" t="s">
        <v>582</v>
      </c>
      <c r="D6733" s="891">
        <v>36160</v>
      </c>
      <c r="E6733" s="890">
        <v>2165.69</v>
      </c>
      <c r="F6733" s="889"/>
      <c r="G6733" s="888">
        <v>30</v>
      </c>
      <c r="H6733" s="887">
        <f t="shared" si="363"/>
        <v>23</v>
      </c>
      <c r="I6733" s="887">
        <v>-72.48</v>
      </c>
      <c r="J6733" s="771">
        <f t="shared" si="364"/>
        <v>1669.94</v>
      </c>
      <c r="K6733" s="887">
        <v>1597.46</v>
      </c>
      <c r="L6733" s="772">
        <f t="shared" si="365"/>
        <v>568.23</v>
      </c>
    </row>
    <row r="6734" spans="2:12" ht="15.75" x14ac:dyDescent="0.25">
      <c r="B6734" s="893" t="s">
        <v>311</v>
      </c>
      <c r="C6734" s="892" t="s">
        <v>582</v>
      </c>
      <c r="D6734" s="891">
        <v>36525</v>
      </c>
      <c r="E6734" s="890">
        <v>3322.57</v>
      </c>
      <c r="F6734" s="889"/>
      <c r="G6734" s="888">
        <v>35</v>
      </c>
      <c r="H6734" s="887">
        <f t="shared" si="363"/>
        <v>22</v>
      </c>
      <c r="I6734" s="887">
        <v>-95.64</v>
      </c>
      <c r="J6734" s="771">
        <f t="shared" si="364"/>
        <v>2102.89</v>
      </c>
      <c r="K6734" s="887">
        <v>2007.25</v>
      </c>
      <c r="L6734" s="772">
        <f t="shared" si="365"/>
        <v>1315.3200000000002</v>
      </c>
    </row>
    <row r="6735" spans="2:12" ht="15.75" x14ac:dyDescent="0.25">
      <c r="B6735" s="893" t="s">
        <v>311</v>
      </c>
      <c r="C6735" s="892" t="s">
        <v>582</v>
      </c>
      <c r="D6735" s="891">
        <v>29951</v>
      </c>
      <c r="E6735" s="890">
        <v>163</v>
      </c>
      <c r="F6735" s="889"/>
      <c r="G6735" s="888">
        <v>50</v>
      </c>
      <c r="H6735" s="887">
        <f t="shared" si="363"/>
        <v>40</v>
      </c>
      <c r="I6735" s="887">
        <v>-3.24</v>
      </c>
      <c r="J6735" s="771">
        <f t="shared" si="364"/>
        <v>130.49</v>
      </c>
      <c r="K6735" s="887">
        <v>127.25</v>
      </c>
      <c r="L6735" s="772">
        <f t="shared" si="365"/>
        <v>35.75</v>
      </c>
    </row>
    <row r="6736" spans="2:12" ht="15.75" x14ac:dyDescent="0.25">
      <c r="B6736" s="893" t="s">
        <v>311</v>
      </c>
      <c r="C6736" s="892" t="s">
        <v>582</v>
      </c>
      <c r="D6736" s="891">
        <v>31047</v>
      </c>
      <c r="E6736" s="890">
        <v>415</v>
      </c>
      <c r="F6736" s="889"/>
      <c r="G6736" s="888">
        <v>50</v>
      </c>
      <c r="H6736" s="887">
        <f t="shared" si="363"/>
        <v>37</v>
      </c>
      <c r="I6736" s="887">
        <v>-8.4</v>
      </c>
      <c r="J6736" s="771">
        <f t="shared" si="364"/>
        <v>308.02999999999997</v>
      </c>
      <c r="K6736" s="887">
        <v>299.63</v>
      </c>
      <c r="L6736" s="772">
        <f t="shared" si="365"/>
        <v>115.37</v>
      </c>
    </row>
    <row r="6737" spans="2:12" ht="15.75" x14ac:dyDescent="0.25">
      <c r="B6737" s="893" t="s">
        <v>311</v>
      </c>
      <c r="C6737" s="892" t="s">
        <v>582</v>
      </c>
      <c r="D6737" s="891">
        <v>31777</v>
      </c>
      <c r="E6737" s="890">
        <v>479</v>
      </c>
      <c r="F6737" s="889"/>
      <c r="G6737" s="888">
        <v>8.3333333333333329E-2</v>
      </c>
      <c r="H6737" s="887">
        <f t="shared" si="363"/>
        <v>8.3333333333333329E-2</v>
      </c>
      <c r="I6737" s="887">
        <v>0</v>
      </c>
      <c r="J6737" s="771">
        <f t="shared" si="364"/>
        <v>479</v>
      </c>
      <c r="K6737" s="887">
        <v>479</v>
      </c>
      <c r="L6737" s="772">
        <f t="shared" si="365"/>
        <v>0</v>
      </c>
    </row>
    <row r="6738" spans="2:12" ht="15.75" x14ac:dyDescent="0.25">
      <c r="B6738" s="893" t="s">
        <v>311</v>
      </c>
      <c r="C6738" s="892" t="s">
        <v>582</v>
      </c>
      <c r="D6738" s="891">
        <v>30681</v>
      </c>
      <c r="E6738" s="890">
        <v>1380</v>
      </c>
      <c r="F6738" s="889"/>
      <c r="G6738" s="888">
        <v>50</v>
      </c>
      <c r="H6738" s="887">
        <f t="shared" si="363"/>
        <v>38</v>
      </c>
      <c r="I6738" s="887">
        <v>-27.72</v>
      </c>
      <c r="J6738" s="771">
        <f t="shared" si="364"/>
        <v>1052.2</v>
      </c>
      <c r="K6738" s="887">
        <v>1024.48</v>
      </c>
      <c r="L6738" s="772">
        <f t="shared" si="365"/>
        <v>355.52</v>
      </c>
    </row>
    <row r="6739" spans="2:12" ht="15.75" x14ac:dyDescent="0.25">
      <c r="B6739" s="893" t="s">
        <v>311</v>
      </c>
      <c r="C6739" s="892" t="s">
        <v>582</v>
      </c>
      <c r="D6739" s="891">
        <v>36891</v>
      </c>
      <c r="E6739" s="890">
        <v>1760.55</v>
      </c>
      <c r="F6739" s="889"/>
      <c r="G6739" s="888">
        <v>35</v>
      </c>
      <c r="H6739" s="887">
        <f t="shared" si="363"/>
        <v>21</v>
      </c>
      <c r="I6739" s="887">
        <v>-50.64</v>
      </c>
      <c r="J6739" s="771">
        <f t="shared" si="364"/>
        <v>1063.6300000000001</v>
      </c>
      <c r="K6739" s="887">
        <v>1012.99</v>
      </c>
      <c r="L6739" s="772">
        <f t="shared" si="365"/>
        <v>747.56</v>
      </c>
    </row>
    <row r="6740" spans="2:12" ht="15.75" x14ac:dyDescent="0.25">
      <c r="B6740" s="893" t="s">
        <v>311</v>
      </c>
      <c r="C6740" s="892" t="s">
        <v>582</v>
      </c>
      <c r="D6740" s="891">
        <v>27029</v>
      </c>
      <c r="E6740" s="890">
        <v>1879</v>
      </c>
      <c r="F6740" s="889"/>
      <c r="G6740" s="888">
        <v>50</v>
      </c>
      <c r="H6740" s="887">
        <f t="shared" si="363"/>
        <v>48</v>
      </c>
      <c r="I6740" s="887">
        <v>-37.799999999999997</v>
      </c>
      <c r="J6740" s="771">
        <f t="shared" si="364"/>
        <v>1809.53</v>
      </c>
      <c r="K6740" s="887">
        <v>1771.73</v>
      </c>
      <c r="L6740" s="772">
        <f t="shared" si="365"/>
        <v>107.26999999999998</v>
      </c>
    </row>
    <row r="6741" spans="2:12" ht="15.75" x14ac:dyDescent="0.25">
      <c r="B6741" s="893" t="s">
        <v>311</v>
      </c>
      <c r="C6741" s="892" t="s">
        <v>582</v>
      </c>
      <c r="D6741" s="891">
        <v>28490</v>
      </c>
      <c r="E6741" s="890">
        <v>2145</v>
      </c>
      <c r="F6741" s="889"/>
      <c r="G6741" s="888">
        <v>50</v>
      </c>
      <c r="H6741" s="887">
        <f t="shared" si="363"/>
        <v>44</v>
      </c>
      <c r="I6741" s="887">
        <v>-43.32</v>
      </c>
      <c r="J6741" s="771">
        <f t="shared" si="364"/>
        <v>1895.5</v>
      </c>
      <c r="K6741" s="887">
        <v>1852.18</v>
      </c>
      <c r="L6741" s="772">
        <f t="shared" si="365"/>
        <v>292.81999999999994</v>
      </c>
    </row>
    <row r="6742" spans="2:12" ht="15.75" x14ac:dyDescent="0.25">
      <c r="B6742" s="893" t="s">
        <v>311</v>
      </c>
      <c r="C6742" s="892" t="s">
        <v>582</v>
      </c>
      <c r="D6742" s="891">
        <v>32142</v>
      </c>
      <c r="E6742" s="890">
        <v>3297</v>
      </c>
      <c r="F6742" s="889"/>
      <c r="G6742" s="888">
        <v>50</v>
      </c>
      <c r="H6742" s="887">
        <f t="shared" si="363"/>
        <v>34</v>
      </c>
      <c r="I6742" s="887">
        <v>-66.36</v>
      </c>
      <c r="J6742" s="771">
        <f t="shared" si="364"/>
        <v>2251.31</v>
      </c>
      <c r="K6742" s="887">
        <v>2184.9499999999998</v>
      </c>
      <c r="L6742" s="772">
        <f t="shared" si="365"/>
        <v>1112.0500000000002</v>
      </c>
    </row>
    <row r="6743" spans="2:12" ht="15.75" x14ac:dyDescent="0.25">
      <c r="B6743" s="893" t="s">
        <v>311</v>
      </c>
      <c r="C6743" s="892" t="s">
        <v>582</v>
      </c>
      <c r="D6743" s="891">
        <v>32873</v>
      </c>
      <c r="E6743" s="890">
        <v>6409</v>
      </c>
      <c r="F6743" s="889"/>
      <c r="G6743" s="888">
        <v>50</v>
      </c>
      <c r="H6743" s="887">
        <f t="shared" si="363"/>
        <v>32</v>
      </c>
      <c r="I6743" s="887">
        <v>-128.64000000000001</v>
      </c>
      <c r="J6743" s="771">
        <f t="shared" si="364"/>
        <v>4116.05</v>
      </c>
      <c r="K6743" s="887">
        <v>3987.41</v>
      </c>
      <c r="L6743" s="772">
        <f t="shared" si="365"/>
        <v>2421.59</v>
      </c>
    </row>
    <row r="6744" spans="2:12" ht="15.75" x14ac:dyDescent="0.25">
      <c r="B6744" s="893" t="s">
        <v>311</v>
      </c>
      <c r="C6744" s="892" t="s">
        <v>582</v>
      </c>
      <c r="D6744" s="891">
        <v>32508</v>
      </c>
      <c r="E6744" s="890">
        <v>6553</v>
      </c>
      <c r="F6744" s="889"/>
      <c r="G6744" s="888">
        <v>50</v>
      </c>
      <c r="H6744" s="887">
        <f t="shared" si="363"/>
        <v>33</v>
      </c>
      <c r="I6744" s="887">
        <v>-131.52000000000001</v>
      </c>
      <c r="J6744" s="771">
        <f t="shared" si="364"/>
        <v>4340.1200000000008</v>
      </c>
      <c r="K6744" s="887">
        <v>4208.6000000000004</v>
      </c>
      <c r="L6744" s="772">
        <f t="shared" si="365"/>
        <v>2344.3999999999996</v>
      </c>
    </row>
    <row r="6745" spans="2:12" ht="15.75" x14ac:dyDescent="0.25">
      <c r="B6745" s="893" t="s">
        <v>311</v>
      </c>
      <c r="C6745" s="892" t="s">
        <v>582</v>
      </c>
      <c r="D6745" s="891">
        <v>30316</v>
      </c>
      <c r="E6745" s="890">
        <v>7866</v>
      </c>
      <c r="F6745" s="889"/>
      <c r="G6745" s="888">
        <v>50</v>
      </c>
      <c r="H6745" s="887">
        <f t="shared" si="363"/>
        <v>39</v>
      </c>
      <c r="I6745" s="887">
        <v>-158.04</v>
      </c>
      <c r="J6745" s="771">
        <f t="shared" si="364"/>
        <v>6154.61</v>
      </c>
      <c r="K6745" s="887">
        <v>5996.57</v>
      </c>
      <c r="L6745" s="772">
        <f t="shared" si="365"/>
        <v>1869.4300000000003</v>
      </c>
    </row>
    <row r="6746" spans="2:12" ht="15.75" x14ac:dyDescent="0.25">
      <c r="B6746" s="893" t="s">
        <v>311</v>
      </c>
      <c r="C6746" s="892" t="s">
        <v>582</v>
      </c>
      <c r="D6746" s="891">
        <v>29586</v>
      </c>
      <c r="E6746" s="890">
        <v>9961</v>
      </c>
      <c r="F6746" s="889"/>
      <c r="G6746" s="888">
        <v>50</v>
      </c>
      <c r="H6746" s="887">
        <f t="shared" si="363"/>
        <v>41</v>
      </c>
      <c r="I6746" s="887">
        <v>-200.16</v>
      </c>
      <c r="J6746" s="771">
        <f t="shared" si="364"/>
        <v>8193.24</v>
      </c>
      <c r="K6746" s="887">
        <v>7993.08</v>
      </c>
      <c r="L6746" s="772">
        <f t="shared" si="365"/>
        <v>1967.92</v>
      </c>
    </row>
    <row r="6747" spans="2:12" ht="15.75" x14ac:dyDescent="0.25">
      <c r="B6747" s="893" t="s">
        <v>311</v>
      </c>
      <c r="C6747" s="892" t="s">
        <v>582</v>
      </c>
      <c r="D6747" s="891">
        <v>29220</v>
      </c>
      <c r="E6747" s="890">
        <v>10063</v>
      </c>
      <c r="F6747" s="889"/>
      <c r="G6747" s="888">
        <v>50</v>
      </c>
      <c r="H6747" s="887">
        <f t="shared" si="363"/>
        <v>42</v>
      </c>
      <c r="I6747" s="887">
        <v>-202.20000000000002</v>
      </c>
      <c r="J6747" s="771">
        <f t="shared" si="364"/>
        <v>8478.5700000000015</v>
      </c>
      <c r="K6747" s="887">
        <v>8276.3700000000008</v>
      </c>
      <c r="L6747" s="772">
        <f t="shared" si="365"/>
        <v>1786.6299999999992</v>
      </c>
    </row>
    <row r="6748" spans="2:12" ht="15.75" x14ac:dyDescent="0.25">
      <c r="B6748" s="893" t="s">
        <v>311</v>
      </c>
      <c r="C6748" s="892" t="s">
        <v>582</v>
      </c>
      <c r="D6748" s="891">
        <v>31777</v>
      </c>
      <c r="E6748" s="890">
        <v>11077</v>
      </c>
      <c r="F6748" s="889"/>
      <c r="G6748" s="888">
        <v>50</v>
      </c>
      <c r="H6748" s="887">
        <f t="shared" si="363"/>
        <v>35</v>
      </c>
      <c r="I6748" s="887">
        <v>-222.36</v>
      </c>
      <c r="J6748" s="771">
        <f t="shared" si="364"/>
        <v>7779.61</v>
      </c>
      <c r="K6748" s="887">
        <v>7557.25</v>
      </c>
      <c r="L6748" s="772">
        <f t="shared" si="365"/>
        <v>3519.75</v>
      </c>
    </row>
    <row r="6749" spans="2:12" ht="15.75" x14ac:dyDescent="0.25">
      <c r="B6749" s="893" t="s">
        <v>311</v>
      </c>
      <c r="C6749" s="892" t="s">
        <v>582</v>
      </c>
      <c r="D6749" s="891">
        <v>33603</v>
      </c>
      <c r="E6749" s="890">
        <v>12205</v>
      </c>
      <c r="F6749" s="889"/>
      <c r="G6749" s="888">
        <v>50</v>
      </c>
      <c r="H6749" s="887">
        <f t="shared" si="363"/>
        <v>30</v>
      </c>
      <c r="I6749" s="887">
        <v>-244.8</v>
      </c>
      <c r="J6749" s="771">
        <f t="shared" si="364"/>
        <v>7349.76</v>
      </c>
      <c r="K6749" s="887">
        <v>7104.96</v>
      </c>
      <c r="L6749" s="772">
        <f t="shared" si="365"/>
        <v>5100.04</v>
      </c>
    </row>
    <row r="6750" spans="2:12" ht="15.75" x14ac:dyDescent="0.25">
      <c r="B6750" s="893" t="s">
        <v>311</v>
      </c>
      <c r="C6750" s="892" t="s">
        <v>582</v>
      </c>
      <c r="D6750" s="891">
        <v>33238</v>
      </c>
      <c r="E6750" s="890">
        <v>12675</v>
      </c>
      <c r="F6750" s="889"/>
      <c r="G6750" s="888">
        <v>50</v>
      </c>
      <c r="H6750" s="887">
        <f t="shared" si="363"/>
        <v>31</v>
      </c>
      <c r="I6750" s="887">
        <v>-254.28000000000003</v>
      </c>
      <c r="J6750" s="771">
        <f t="shared" si="364"/>
        <v>7886.7699999999995</v>
      </c>
      <c r="K6750" s="887">
        <v>7632.49</v>
      </c>
      <c r="L6750" s="772">
        <f t="shared" si="365"/>
        <v>5042.51</v>
      </c>
    </row>
    <row r="6751" spans="2:12" ht="15.75" x14ac:dyDescent="0.25">
      <c r="B6751" s="893" t="s">
        <v>311</v>
      </c>
      <c r="C6751" s="892" t="s">
        <v>582</v>
      </c>
      <c r="D6751" s="891">
        <v>31412</v>
      </c>
      <c r="E6751" s="890">
        <v>14969</v>
      </c>
      <c r="F6751" s="889"/>
      <c r="G6751" s="888">
        <v>50</v>
      </c>
      <c r="H6751" s="887">
        <f t="shared" si="363"/>
        <v>36</v>
      </c>
      <c r="I6751" s="887">
        <v>-301.56</v>
      </c>
      <c r="J6751" s="771">
        <f t="shared" si="364"/>
        <v>10822.609999999999</v>
      </c>
      <c r="K6751" s="887">
        <v>10521.05</v>
      </c>
      <c r="L6751" s="772">
        <f t="shared" si="365"/>
        <v>4447.9500000000007</v>
      </c>
    </row>
    <row r="6752" spans="2:12" ht="15.75" x14ac:dyDescent="0.25">
      <c r="B6752" s="893" t="s">
        <v>311</v>
      </c>
      <c r="C6752" s="892" t="s">
        <v>582</v>
      </c>
      <c r="D6752" s="891">
        <v>37986</v>
      </c>
      <c r="E6752" s="890">
        <v>1948.13</v>
      </c>
      <c r="F6752" s="889"/>
      <c r="G6752" s="888">
        <v>35</v>
      </c>
      <c r="H6752" s="887">
        <f t="shared" si="363"/>
        <v>18</v>
      </c>
      <c r="I6752" s="887">
        <v>-55.800000000000004</v>
      </c>
      <c r="J6752" s="771">
        <f t="shared" si="364"/>
        <v>1008.0999999999999</v>
      </c>
      <c r="K6752" s="887">
        <v>952.3</v>
      </c>
      <c r="L6752" s="772">
        <f t="shared" si="365"/>
        <v>995.83000000000015</v>
      </c>
    </row>
    <row r="6753" spans="2:12" ht="15.75" x14ac:dyDescent="0.25">
      <c r="B6753" s="893" t="s">
        <v>311</v>
      </c>
      <c r="C6753" s="892" t="s">
        <v>582</v>
      </c>
      <c r="D6753" s="891">
        <v>37621</v>
      </c>
      <c r="E6753" s="890">
        <v>503.29</v>
      </c>
      <c r="F6753" s="889"/>
      <c r="G6753" s="888">
        <v>35</v>
      </c>
      <c r="H6753" s="887">
        <f t="shared" si="363"/>
        <v>19</v>
      </c>
      <c r="I6753" s="887">
        <v>-14.52</v>
      </c>
      <c r="J6753" s="771">
        <f t="shared" si="364"/>
        <v>275.37</v>
      </c>
      <c r="K6753" s="887">
        <v>260.85000000000002</v>
      </c>
      <c r="L6753" s="772">
        <f t="shared" si="365"/>
        <v>242.44</v>
      </c>
    </row>
    <row r="6754" spans="2:12" ht="15.75" x14ac:dyDescent="0.25">
      <c r="B6754" s="893" t="e">
        <v>#N/A</v>
      </c>
      <c r="C6754" s="892" t="s">
        <v>1947</v>
      </c>
      <c r="D6754" s="891">
        <v>43435</v>
      </c>
      <c r="E6754" s="890">
        <v>237722.17</v>
      </c>
      <c r="F6754" s="889"/>
      <c r="G6754" s="888">
        <v>4.916666666666667</v>
      </c>
      <c r="H6754" s="887">
        <f t="shared" si="363"/>
        <v>3</v>
      </c>
      <c r="I6754" s="887">
        <v>-47460.479999999996</v>
      </c>
      <c r="J6754" s="771">
        <f t="shared" si="364"/>
        <v>139567.31</v>
      </c>
      <c r="K6754" s="887">
        <v>92106.83</v>
      </c>
      <c r="L6754" s="772">
        <f t="shared" si="365"/>
        <v>145615.34000000003</v>
      </c>
    </row>
    <row r="6755" spans="2:12" ht="15.75" x14ac:dyDescent="0.25">
      <c r="B6755" s="893" t="s">
        <v>311</v>
      </c>
      <c r="C6755" s="892" t="s">
        <v>1948</v>
      </c>
      <c r="D6755" s="891">
        <v>43619</v>
      </c>
      <c r="E6755" s="890">
        <v>2721.14</v>
      </c>
      <c r="F6755" s="889"/>
      <c r="G6755" s="888">
        <v>5</v>
      </c>
      <c r="H6755" s="887">
        <f t="shared" si="363"/>
        <v>2</v>
      </c>
      <c r="I6755" s="887">
        <v>-544.20000000000005</v>
      </c>
      <c r="J6755" s="771">
        <f t="shared" si="364"/>
        <v>1360.5</v>
      </c>
      <c r="K6755" s="887">
        <v>816.3</v>
      </c>
      <c r="L6755" s="772">
        <f t="shared" si="365"/>
        <v>1904.84</v>
      </c>
    </row>
    <row r="6756" spans="2:12" ht="15.75" x14ac:dyDescent="0.25">
      <c r="B6756" s="893" t="s">
        <v>311</v>
      </c>
      <c r="C6756" s="892" t="s">
        <v>1949</v>
      </c>
      <c r="D6756" s="891">
        <v>43769</v>
      </c>
      <c r="E6756" s="890">
        <v>995.48</v>
      </c>
      <c r="F6756" s="889"/>
      <c r="G6756" s="888">
        <v>5</v>
      </c>
      <c r="H6756" s="887">
        <f t="shared" si="363"/>
        <v>2</v>
      </c>
      <c r="I6756" s="887">
        <v>-199.07999999999998</v>
      </c>
      <c r="J6756" s="771">
        <f t="shared" si="364"/>
        <v>414.75</v>
      </c>
      <c r="K6756" s="887">
        <v>215.67</v>
      </c>
      <c r="L6756" s="772">
        <f t="shared" si="365"/>
        <v>779.81000000000006</v>
      </c>
    </row>
    <row r="6757" spans="2:12" ht="15.75" x14ac:dyDescent="0.25">
      <c r="B6757" s="893" t="s">
        <v>311</v>
      </c>
      <c r="C6757" s="892" t="s">
        <v>1950</v>
      </c>
      <c r="D6757" s="891">
        <v>43769</v>
      </c>
      <c r="E6757" s="890">
        <v>995.5</v>
      </c>
      <c r="F6757" s="889"/>
      <c r="G6757" s="888">
        <v>5</v>
      </c>
      <c r="H6757" s="887">
        <f t="shared" si="363"/>
        <v>2</v>
      </c>
      <c r="I6757" s="887">
        <v>-199.07999999999998</v>
      </c>
      <c r="J6757" s="771">
        <f t="shared" si="364"/>
        <v>414.75</v>
      </c>
      <c r="K6757" s="887">
        <v>215.67</v>
      </c>
      <c r="L6757" s="772">
        <f t="shared" si="365"/>
        <v>779.83</v>
      </c>
    </row>
    <row r="6758" spans="2:12" ht="15.75" x14ac:dyDescent="0.25">
      <c r="B6758" s="893" t="e">
        <v>#N/A</v>
      </c>
      <c r="C6758" s="892" t="s">
        <v>1948</v>
      </c>
      <c r="D6758" s="891">
        <v>43619</v>
      </c>
      <c r="E6758" s="890">
        <v>57.64</v>
      </c>
      <c r="F6758" s="889"/>
      <c r="G6758" s="888">
        <v>5</v>
      </c>
      <c r="H6758" s="887">
        <f t="shared" si="363"/>
        <v>2</v>
      </c>
      <c r="I6758" s="887">
        <v>-11.52</v>
      </c>
      <c r="J6758" s="771">
        <f t="shared" si="364"/>
        <v>28.8</v>
      </c>
      <c r="K6758" s="887">
        <v>17.28</v>
      </c>
      <c r="L6758" s="772">
        <f t="shared" si="365"/>
        <v>40.36</v>
      </c>
    </row>
    <row r="6759" spans="2:12" ht="15.75" x14ac:dyDescent="0.25">
      <c r="B6759" s="893" t="e">
        <v>#N/A</v>
      </c>
      <c r="C6759" s="892" t="s">
        <v>1949</v>
      </c>
      <c r="D6759" s="891">
        <v>43769</v>
      </c>
      <c r="E6759" s="890">
        <v>5.24</v>
      </c>
      <c r="F6759" s="889"/>
      <c r="G6759" s="888">
        <v>5</v>
      </c>
      <c r="H6759" s="887">
        <f t="shared" si="363"/>
        <v>2</v>
      </c>
      <c r="I6759" s="887">
        <v>-1.08</v>
      </c>
      <c r="J6759" s="771">
        <f t="shared" si="364"/>
        <v>2.25</v>
      </c>
      <c r="K6759" s="887">
        <v>1.17</v>
      </c>
      <c r="L6759" s="772">
        <f t="shared" si="365"/>
        <v>4.07</v>
      </c>
    </row>
    <row r="6760" spans="2:12" ht="15.75" x14ac:dyDescent="0.25">
      <c r="B6760" s="893" t="e">
        <v>#N/A</v>
      </c>
      <c r="C6760" s="892" t="s">
        <v>1950</v>
      </c>
      <c r="D6760" s="891">
        <v>43769</v>
      </c>
      <c r="E6760" s="890">
        <v>5.24</v>
      </c>
      <c r="F6760" s="889"/>
      <c r="G6760" s="888">
        <v>5</v>
      </c>
      <c r="H6760" s="887">
        <f t="shared" si="363"/>
        <v>2</v>
      </c>
      <c r="I6760" s="887">
        <v>-1.08</v>
      </c>
      <c r="J6760" s="771">
        <f t="shared" si="364"/>
        <v>2.25</v>
      </c>
      <c r="K6760" s="887">
        <v>1.17</v>
      </c>
      <c r="L6760" s="772">
        <f t="shared" si="365"/>
        <v>4.07</v>
      </c>
    </row>
    <row r="6761" spans="2:12" ht="15.75" x14ac:dyDescent="0.25">
      <c r="B6761" s="893" t="s">
        <v>311</v>
      </c>
      <c r="C6761" s="892" t="s">
        <v>612</v>
      </c>
      <c r="D6761" s="891">
        <v>39447</v>
      </c>
      <c r="E6761" s="890">
        <v>28946.12</v>
      </c>
      <c r="F6761" s="889"/>
      <c r="G6761" s="888">
        <v>6</v>
      </c>
      <c r="H6761" s="887">
        <f t="shared" si="363"/>
        <v>6</v>
      </c>
      <c r="I6761" s="887">
        <v>0</v>
      </c>
      <c r="J6761" s="771">
        <f t="shared" si="364"/>
        <v>26051.51</v>
      </c>
      <c r="K6761" s="887">
        <v>26051.51</v>
      </c>
      <c r="L6761" s="772">
        <f t="shared" si="365"/>
        <v>2894.6100000000006</v>
      </c>
    </row>
    <row r="6762" spans="2:12" ht="15.75" x14ac:dyDescent="0.25">
      <c r="B6762" s="893" t="s">
        <v>311</v>
      </c>
      <c r="C6762" s="892" t="s">
        <v>612</v>
      </c>
      <c r="D6762" s="891">
        <v>40908</v>
      </c>
      <c r="E6762" s="890">
        <v>1206</v>
      </c>
      <c r="F6762" s="889"/>
      <c r="G6762" s="888">
        <v>6</v>
      </c>
      <c r="H6762" s="887">
        <f t="shared" si="363"/>
        <v>6</v>
      </c>
      <c r="I6762" s="887">
        <v>0</v>
      </c>
      <c r="J6762" s="771">
        <f t="shared" si="364"/>
        <v>1085.4000000000001</v>
      </c>
      <c r="K6762" s="887">
        <v>1085.4000000000001</v>
      </c>
      <c r="L6762" s="772">
        <f t="shared" si="365"/>
        <v>120.59999999999991</v>
      </c>
    </row>
    <row r="6763" spans="2:12" ht="15.75" x14ac:dyDescent="0.25">
      <c r="B6763" s="893" t="s">
        <v>311</v>
      </c>
      <c r="C6763" s="892" t="s">
        <v>1951</v>
      </c>
      <c r="D6763" s="891">
        <v>43609</v>
      </c>
      <c r="E6763" s="890">
        <v>37461.480000000003</v>
      </c>
      <c r="F6763" s="889"/>
      <c r="G6763" s="888">
        <v>6</v>
      </c>
      <c r="H6763" s="887">
        <f t="shared" si="363"/>
        <v>2</v>
      </c>
      <c r="I6763" s="887">
        <v>-5619.24</v>
      </c>
      <c r="J6763" s="771">
        <f t="shared" si="364"/>
        <v>14048.1</v>
      </c>
      <c r="K6763" s="887">
        <v>8428.86</v>
      </c>
      <c r="L6763" s="772">
        <f t="shared" si="365"/>
        <v>29032.620000000003</v>
      </c>
    </row>
    <row r="6764" spans="2:12" ht="15.75" x14ac:dyDescent="0.25">
      <c r="B6764" s="893" t="e">
        <v>#N/A</v>
      </c>
      <c r="C6764" s="892" t="s">
        <v>1951</v>
      </c>
      <c r="D6764" s="891">
        <v>43609</v>
      </c>
      <c r="E6764" s="890">
        <v>759.95</v>
      </c>
      <c r="F6764" s="889"/>
      <c r="G6764" s="888">
        <v>6</v>
      </c>
      <c r="H6764" s="887">
        <f t="shared" si="363"/>
        <v>2</v>
      </c>
      <c r="I6764" s="887">
        <v>-114</v>
      </c>
      <c r="J6764" s="771">
        <f t="shared" si="364"/>
        <v>285</v>
      </c>
      <c r="K6764" s="887">
        <v>171</v>
      </c>
      <c r="L6764" s="772">
        <f t="shared" si="365"/>
        <v>588.95000000000005</v>
      </c>
    </row>
    <row r="6765" spans="2:12" ht="15.75" x14ac:dyDescent="0.25">
      <c r="B6765" s="893" t="s">
        <v>310</v>
      </c>
      <c r="C6765" s="892" t="s">
        <v>624</v>
      </c>
      <c r="D6765" s="891">
        <v>39447</v>
      </c>
      <c r="E6765" s="890">
        <v>75000</v>
      </c>
      <c r="F6765" s="889"/>
      <c r="G6765" s="888">
        <v>101312682.58333333</v>
      </c>
      <c r="H6765" s="887">
        <f t="shared" si="363"/>
        <v>14</v>
      </c>
      <c r="I6765" s="887">
        <v>0</v>
      </c>
      <c r="J6765" s="771">
        <f t="shared" si="364"/>
        <v>0</v>
      </c>
      <c r="K6765" s="887">
        <v>0</v>
      </c>
      <c r="L6765" s="772">
        <f t="shared" si="365"/>
        <v>75000</v>
      </c>
    </row>
    <row r="6766" spans="2:12" ht="15.75" x14ac:dyDescent="0.25">
      <c r="B6766" s="893" t="s">
        <v>310</v>
      </c>
      <c r="C6766" s="892" t="s">
        <v>626</v>
      </c>
      <c r="D6766" s="891">
        <v>39478</v>
      </c>
      <c r="E6766" s="890">
        <v>100100</v>
      </c>
      <c r="F6766" s="889"/>
      <c r="G6766" s="888">
        <v>101312682.58333333</v>
      </c>
      <c r="H6766" s="887">
        <f t="shared" si="363"/>
        <v>13</v>
      </c>
      <c r="I6766" s="887">
        <v>0</v>
      </c>
      <c r="J6766" s="771">
        <f t="shared" si="364"/>
        <v>0</v>
      </c>
      <c r="K6766" s="887">
        <v>0</v>
      </c>
      <c r="L6766" s="772">
        <f t="shared" si="365"/>
        <v>100100</v>
      </c>
    </row>
    <row r="6767" spans="2:12" ht="15.75" x14ac:dyDescent="0.25">
      <c r="B6767" s="893" t="s">
        <v>310</v>
      </c>
      <c r="C6767" s="892" t="s">
        <v>626</v>
      </c>
      <c r="D6767" s="891">
        <v>40359</v>
      </c>
      <c r="E6767" s="890">
        <v>1482.18</v>
      </c>
      <c r="F6767" s="889"/>
      <c r="G6767" s="888">
        <v>101312682.58333333</v>
      </c>
      <c r="H6767" s="887">
        <f t="shared" si="363"/>
        <v>11</v>
      </c>
      <c r="I6767" s="887">
        <v>0</v>
      </c>
      <c r="J6767" s="771">
        <f t="shared" si="364"/>
        <v>0</v>
      </c>
      <c r="K6767" s="887">
        <v>0</v>
      </c>
      <c r="L6767" s="772">
        <f t="shared" si="365"/>
        <v>1482.18</v>
      </c>
    </row>
    <row r="6768" spans="2:12" ht="15.75" x14ac:dyDescent="0.25">
      <c r="B6768" s="893" t="s">
        <v>310</v>
      </c>
      <c r="C6768" s="892" t="s">
        <v>1952</v>
      </c>
      <c r="D6768" s="891">
        <v>41394</v>
      </c>
      <c r="E6768" s="890">
        <v>76.52</v>
      </c>
      <c r="F6768" s="889"/>
      <c r="G6768" s="888">
        <v>1E+16</v>
      </c>
      <c r="H6768" s="887">
        <f t="shared" si="363"/>
        <v>8</v>
      </c>
      <c r="I6768" s="887">
        <v>0</v>
      </c>
      <c r="J6768" s="771">
        <f t="shared" si="364"/>
        <v>0</v>
      </c>
      <c r="K6768" s="887">
        <v>0</v>
      </c>
      <c r="L6768" s="772">
        <f t="shared" si="365"/>
        <v>76.52</v>
      </c>
    </row>
    <row r="6769" spans="2:12" ht="15.75" x14ac:dyDescent="0.25">
      <c r="B6769" s="893" t="s">
        <v>310</v>
      </c>
      <c r="C6769" s="892" t="s">
        <v>1953</v>
      </c>
      <c r="D6769" s="891">
        <v>43344</v>
      </c>
      <c r="E6769" s="890">
        <v>5319.44</v>
      </c>
      <c r="F6769" s="889"/>
      <c r="G6769" s="888">
        <v>1E+16</v>
      </c>
      <c r="H6769" s="887">
        <f t="shared" si="363"/>
        <v>3</v>
      </c>
      <c r="I6769" s="887">
        <v>0</v>
      </c>
      <c r="J6769" s="771">
        <f t="shared" si="364"/>
        <v>0</v>
      </c>
      <c r="K6769" s="887">
        <v>0</v>
      </c>
      <c r="L6769" s="772">
        <f t="shared" si="365"/>
        <v>5319.44</v>
      </c>
    </row>
    <row r="6770" spans="2:12" ht="15.75" x14ac:dyDescent="0.25">
      <c r="B6770" s="893">
        <v>0</v>
      </c>
      <c r="C6770" s="892" t="s">
        <v>651</v>
      </c>
      <c r="D6770" s="891">
        <v>39478</v>
      </c>
      <c r="E6770" s="890">
        <v>3644.99</v>
      </c>
      <c r="F6770" s="889"/>
      <c r="G6770" s="888">
        <v>25</v>
      </c>
      <c r="H6770" s="887">
        <f t="shared" si="363"/>
        <v>13</v>
      </c>
      <c r="I6770" s="887">
        <v>-147</v>
      </c>
      <c r="J6770" s="771">
        <f t="shared" si="364"/>
        <v>2052.1999999999998</v>
      </c>
      <c r="K6770" s="887">
        <v>1905.2</v>
      </c>
      <c r="L6770" s="772">
        <f t="shared" si="365"/>
        <v>1739.7899999999997</v>
      </c>
    </row>
    <row r="6771" spans="2:12" ht="15.75" x14ac:dyDescent="0.25">
      <c r="B6771" s="893" t="s">
        <v>313</v>
      </c>
      <c r="C6771" s="892" t="s">
        <v>532</v>
      </c>
      <c r="D6771" s="891">
        <v>39478</v>
      </c>
      <c r="E6771" s="890">
        <v>500</v>
      </c>
      <c r="F6771" s="889"/>
      <c r="G6771" s="888">
        <v>35</v>
      </c>
      <c r="H6771" s="887">
        <f t="shared" si="363"/>
        <v>13</v>
      </c>
      <c r="I6771" s="887">
        <v>-14.399999999999999</v>
      </c>
      <c r="J6771" s="771">
        <f t="shared" si="364"/>
        <v>200.12</v>
      </c>
      <c r="K6771" s="887">
        <v>185.72</v>
      </c>
      <c r="L6771" s="772">
        <f t="shared" si="365"/>
        <v>314.27999999999997</v>
      </c>
    </row>
    <row r="6772" spans="2:12" ht="15.75" x14ac:dyDescent="0.25">
      <c r="B6772" s="893" t="s">
        <v>313</v>
      </c>
      <c r="C6772" s="892" t="s">
        <v>532</v>
      </c>
      <c r="D6772" s="891">
        <v>40209</v>
      </c>
      <c r="E6772" s="890">
        <v>739.07</v>
      </c>
      <c r="F6772" s="889"/>
      <c r="G6772" s="888">
        <v>35</v>
      </c>
      <c r="H6772" s="887">
        <f t="shared" si="363"/>
        <v>11</v>
      </c>
      <c r="I6772" s="887">
        <v>-21.240000000000002</v>
      </c>
      <c r="J6772" s="771">
        <f t="shared" si="364"/>
        <v>252.78</v>
      </c>
      <c r="K6772" s="887">
        <v>231.54</v>
      </c>
      <c r="L6772" s="772">
        <f t="shared" si="365"/>
        <v>507.53000000000009</v>
      </c>
    </row>
    <row r="6773" spans="2:12" ht="15.75" x14ac:dyDescent="0.25">
      <c r="B6773" s="893" t="s">
        <v>313</v>
      </c>
      <c r="C6773" s="892" t="s">
        <v>532</v>
      </c>
      <c r="D6773" s="891">
        <v>40359</v>
      </c>
      <c r="E6773" s="890">
        <v>1529.65</v>
      </c>
      <c r="F6773" s="889"/>
      <c r="G6773" s="888">
        <v>35</v>
      </c>
      <c r="H6773" s="887">
        <f t="shared" si="363"/>
        <v>11</v>
      </c>
      <c r="I6773" s="887">
        <v>-43.92</v>
      </c>
      <c r="J6773" s="771">
        <f t="shared" si="364"/>
        <v>504.58000000000004</v>
      </c>
      <c r="K6773" s="887">
        <v>460.66</v>
      </c>
      <c r="L6773" s="772">
        <f t="shared" si="365"/>
        <v>1068.99</v>
      </c>
    </row>
    <row r="6774" spans="2:12" ht="15.75" x14ac:dyDescent="0.25">
      <c r="B6774" s="893" t="s">
        <v>313</v>
      </c>
      <c r="C6774" s="892" t="s">
        <v>532</v>
      </c>
      <c r="D6774" s="891">
        <v>40755</v>
      </c>
      <c r="E6774" s="890">
        <v>23582.5</v>
      </c>
      <c r="F6774" s="889"/>
      <c r="G6774" s="888">
        <v>35</v>
      </c>
      <c r="H6774" s="887">
        <f t="shared" si="363"/>
        <v>10</v>
      </c>
      <c r="I6774" s="887">
        <v>-675.48</v>
      </c>
      <c r="J6774" s="771">
        <f t="shared" si="364"/>
        <v>7090.2800000000007</v>
      </c>
      <c r="K6774" s="887">
        <v>6414.8</v>
      </c>
      <c r="L6774" s="772">
        <f t="shared" si="365"/>
        <v>17167.7</v>
      </c>
    </row>
    <row r="6775" spans="2:12" ht="15.75" x14ac:dyDescent="0.25">
      <c r="B6775" s="893" t="s">
        <v>313</v>
      </c>
      <c r="C6775" s="892" t="s">
        <v>532</v>
      </c>
      <c r="D6775" s="891">
        <v>41182</v>
      </c>
      <c r="E6775" s="890">
        <v>4657.66</v>
      </c>
      <c r="F6775" s="889"/>
      <c r="G6775" s="888">
        <v>35</v>
      </c>
      <c r="H6775" s="887">
        <f t="shared" si="363"/>
        <v>9</v>
      </c>
      <c r="I6775" s="887">
        <v>-133.44</v>
      </c>
      <c r="J6775" s="771">
        <f t="shared" si="364"/>
        <v>1234.29</v>
      </c>
      <c r="K6775" s="887">
        <v>1100.8499999999999</v>
      </c>
      <c r="L6775" s="772">
        <f t="shared" si="365"/>
        <v>3556.81</v>
      </c>
    </row>
    <row r="6776" spans="2:12" ht="15.75" x14ac:dyDescent="0.25">
      <c r="B6776" s="893" t="s">
        <v>313</v>
      </c>
      <c r="C6776" s="892" t="s">
        <v>1954</v>
      </c>
      <c r="D6776" s="891">
        <v>43008</v>
      </c>
      <c r="E6776" s="890">
        <v>17721.88</v>
      </c>
      <c r="F6776" s="889"/>
      <c r="G6776" s="888">
        <v>35</v>
      </c>
      <c r="H6776" s="887">
        <f t="shared" si="363"/>
        <v>4</v>
      </c>
      <c r="I6776" s="887">
        <v>-506.15999999999997</v>
      </c>
      <c r="J6776" s="771">
        <f t="shared" si="364"/>
        <v>2116.0500000000002</v>
      </c>
      <c r="K6776" s="887">
        <v>1609.89</v>
      </c>
      <c r="L6776" s="772">
        <f t="shared" si="365"/>
        <v>16111.990000000002</v>
      </c>
    </row>
    <row r="6777" spans="2:12" ht="15.75" x14ac:dyDescent="0.25">
      <c r="B6777" s="893" t="s">
        <v>313</v>
      </c>
      <c r="C6777" s="892" t="s">
        <v>1955</v>
      </c>
      <c r="D6777" s="891">
        <v>43344</v>
      </c>
      <c r="E6777" s="890">
        <v>906.92</v>
      </c>
      <c r="F6777" s="889"/>
      <c r="G6777" s="888">
        <v>35</v>
      </c>
      <c r="H6777" s="887">
        <f t="shared" si="363"/>
        <v>3</v>
      </c>
      <c r="I6777" s="887">
        <v>-25.92</v>
      </c>
      <c r="J6777" s="771">
        <f t="shared" si="364"/>
        <v>87.12</v>
      </c>
      <c r="K6777" s="887">
        <v>61.2</v>
      </c>
      <c r="L6777" s="772">
        <f t="shared" si="365"/>
        <v>845.71999999999991</v>
      </c>
    </row>
    <row r="6778" spans="2:12" ht="15.75" x14ac:dyDescent="0.25">
      <c r="B6778" s="893" t="s">
        <v>313</v>
      </c>
      <c r="C6778" s="892" t="s">
        <v>1956</v>
      </c>
      <c r="D6778" s="891">
        <v>43755</v>
      </c>
      <c r="E6778" s="890">
        <v>17408.88</v>
      </c>
      <c r="F6778" s="889"/>
      <c r="G6778" s="888">
        <v>35</v>
      </c>
      <c r="H6778" s="887">
        <f t="shared" si="363"/>
        <v>2</v>
      </c>
      <c r="I6778" s="887">
        <v>-497.40000000000003</v>
      </c>
      <c r="J6778" s="771">
        <f t="shared" si="364"/>
        <v>1036.25</v>
      </c>
      <c r="K6778" s="887">
        <v>538.85</v>
      </c>
      <c r="L6778" s="772">
        <f t="shared" si="365"/>
        <v>16870.030000000002</v>
      </c>
    </row>
    <row r="6779" spans="2:12" ht="15.75" x14ac:dyDescent="0.25">
      <c r="B6779" s="893" t="e">
        <v>#N/A</v>
      </c>
      <c r="C6779" s="892" t="s">
        <v>1956</v>
      </c>
      <c r="D6779" s="891">
        <v>43755</v>
      </c>
      <c r="E6779" s="890">
        <v>238.26</v>
      </c>
      <c r="F6779" s="889"/>
      <c r="G6779" s="888">
        <v>35</v>
      </c>
      <c r="H6779" s="887">
        <f t="shared" si="363"/>
        <v>2</v>
      </c>
      <c r="I6779" s="887">
        <v>-6.8400000000000007</v>
      </c>
      <c r="J6779" s="771">
        <f t="shared" si="364"/>
        <v>14.25</v>
      </c>
      <c r="K6779" s="887">
        <v>7.41</v>
      </c>
      <c r="L6779" s="772">
        <f t="shared" si="365"/>
        <v>230.85</v>
      </c>
    </row>
    <row r="6780" spans="2:12" ht="15.75" x14ac:dyDescent="0.25">
      <c r="B6780" s="893" t="s">
        <v>313</v>
      </c>
      <c r="C6780" s="892" t="s">
        <v>116</v>
      </c>
      <c r="D6780" s="891">
        <v>39478</v>
      </c>
      <c r="E6780" s="890">
        <v>2667.91</v>
      </c>
      <c r="F6780" s="889"/>
      <c r="G6780" s="888">
        <v>20</v>
      </c>
      <c r="H6780" s="887">
        <f t="shared" si="363"/>
        <v>13</v>
      </c>
      <c r="I6780" s="887">
        <v>-134.16</v>
      </c>
      <c r="J6780" s="771">
        <f t="shared" si="364"/>
        <v>1874.5400000000002</v>
      </c>
      <c r="K6780" s="887">
        <v>1740.38</v>
      </c>
      <c r="L6780" s="772">
        <f t="shared" si="365"/>
        <v>927.52999999999975</v>
      </c>
    </row>
    <row r="6781" spans="2:12" ht="15.75" x14ac:dyDescent="0.25">
      <c r="B6781" s="893" t="s">
        <v>313</v>
      </c>
      <c r="C6781" s="892" t="s">
        <v>1957</v>
      </c>
      <c r="D6781" s="891">
        <v>41547</v>
      </c>
      <c r="E6781" s="890">
        <v>2825.81</v>
      </c>
      <c r="F6781" s="889"/>
      <c r="G6781" s="888">
        <v>20</v>
      </c>
      <c r="H6781" s="887">
        <f t="shared" si="363"/>
        <v>8</v>
      </c>
      <c r="I6781" s="887">
        <v>-142.19999999999999</v>
      </c>
      <c r="J6781" s="771">
        <f t="shared" si="364"/>
        <v>1155.27</v>
      </c>
      <c r="K6781" s="887">
        <v>1013.07</v>
      </c>
      <c r="L6781" s="772">
        <f t="shared" si="365"/>
        <v>1812.7399999999998</v>
      </c>
    </row>
    <row r="6782" spans="2:12" ht="15.75" x14ac:dyDescent="0.25">
      <c r="B6782" s="893" t="s">
        <v>313</v>
      </c>
      <c r="C6782" s="892" t="s">
        <v>1958</v>
      </c>
      <c r="D6782" s="891">
        <v>42674</v>
      </c>
      <c r="E6782" s="890">
        <v>13718.88</v>
      </c>
      <c r="F6782" s="889"/>
      <c r="G6782" s="888">
        <v>20</v>
      </c>
      <c r="H6782" s="887">
        <f t="shared" si="363"/>
        <v>5</v>
      </c>
      <c r="I6782" s="887">
        <v>-687.36</v>
      </c>
      <c r="J6782" s="771">
        <f t="shared" si="364"/>
        <v>3522.6600000000003</v>
      </c>
      <c r="K6782" s="887">
        <v>2835.3</v>
      </c>
      <c r="L6782" s="772">
        <f t="shared" si="365"/>
        <v>10883.579999999998</v>
      </c>
    </row>
    <row r="6783" spans="2:12" ht="15.75" x14ac:dyDescent="0.25">
      <c r="B6783" s="893" t="s">
        <v>313</v>
      </c>
      <c r="C6783" s="892" t="s">
        <v>1958</v>
      </c>
      <c r="D6783" s="891">
        <v>42674</v>
      </c>
      <c r="E6783" s="890">
        <v>13718.88</v>
      </c>
      <c r="F6783" s="889"/>
      <c r="G6783" s="888">
        <v>20</v>
      </c>
      <c r="H6783" s="887">
        <f t="shared" si="363"/>
        <v>5</v>
      </c>
      <c r="I6783" s="887">
        <v>-687.36</v>
      </c>
      <c r="J6783" s="771">
        <f t="shared" si="364"/>
        <v>3522.6600000000003</v>
      </c>
      <c r="K6783" s="887">
        <v>2835.3</v>
      </c>
      <c r="L6783" s="772">
        <f t="shared" si="365"/>
        <v>10883.579999999998</v>
      </c>
    </row>
    <row r="6784" spans="2:12" ht="15.75" x14ac:dyDescent="0.25">
      <c r="B6784" s="893" t="s">
        <v>313</v>
      </c>
      <c r="C6784" s="892" t="s">
        <v>1958</v>
      </c>
      <c r="D6784" s="891">
        <v>42674</v>
      </c>
      <c r="E6784" s="890">
        <v>13718.88</v>
      </c>
      <c r="F6784" s="889"/>
      <c r="G6784" s="888">
        <v>20</v>
      </c>
      <c r="H6784" s="887">
        <f t="shared" si="363"/>
        <v>5</v>
      </c>
      <c r="I6784" s="887">
        <v>-687.36</v>
      </c>
      <c r="J6784" s="771">
        <f t="shared" si="364"/>
        <v>3522.6600000000003</v>
      </c>
      <c r="K6784" s="887">
        <v>2835.3</v>
      </c>
      <c r="L6784" s="772">
        <f t="shared" si="365"/>
        <v>10883.579999999998</v>
      </c>
    </row>
    <row r="6785" spans="2:12" ht="15.75" x14ac:dyDescent="0.25">
      <c r="B6785" s="893" t="s">
        <v>313</v>
      </c>
      <c r="C6785" s="892" t="s">
        <v>1959</v>
      </c>
      <c r="D6785" s="891">
        <v>43008</v>
      </c>
      <c r="E6785" s="890">
        <v>23581.71</v>
      </c>
      <c r="F6785" s="889"/>
      <c r="G6785" s="888">
        <v>20</v>
      </c>
      <c r="H6785" s="887">
        <f t="shared" si="363"/>
        <v>4</v>
      </c>
      <c r="I6785" s="887">
        <v>-1181.52</v>
      </c>
      <c r="J6785" s="771">
        <f t="shared" si="364"/>
        <v>4873.67</v>
      </c>
      <c r="K6785" s="887">
        <v>3692.15</v>
      </c>
      <c r="L6785" s="772">
        <f t="shared" si="365"/>
        <v>19889.559999999998</v>
      </c>
    </row>
    <row r="6786" spans="2:12" ht="15.75" x14ac:dyDescent="0.25">
      <c r="B6786" s="893" t="s">
        <v>313</v>
      </c>
      <c r="C6786" s="892" t="s">
        <v>1960</v>
      </c>
      <c r="D6786" s="891">
        <v>43008</v>
      </c>
      <c r="E6786" s="890">
        <v>4292.92</v>
      </c>
      <c r="F6786" s="889"/>
      <c r="G6786" s="888">
        <v>20</v>
      </c>
      <c r="H6786" s="887">
        <f t="shared" si="363"/>
        <v>4</v>
      </c>
      <c r="I6786" s="887">
        <v>-215.04000000000002</v>
      </c>
      <c r="J6786" s="771">
        <f t="shared" si="364"/>
        <v>887.1400000000001</v>
      </c>
      <c r="K6786" s="887">
        <v>672.1</v>
      </c>
      <c r="L6786" s="772">
        <f t="shared" si="365"/>
        <v>3620.82</v>
      </c>
    </row>
    <row r="6787" spans="2:12" ht="15.75" x14ac:dyDescent="0.25">
      <c r="B6787" s="893" t="s">
        <v>313</v>
      </c>
      <c r="C6787" s="892" t="s">
        <v>1961</v>
      </c>
      <c r="D6787" s="891">
        <v>43069</v>
      </c>
      <c r="E6787" s="890">
        <v>16699.41</v>
      </c>
      <c r="F6787" s="889"/>
      <c r="G6787" s="888">
        <v>20</v>
      </c>
      <c r="H6787" s="887">
        <f t="shared" si="363"/>
        <v>4</v>
      </c>
      <c r="I6787" s="887">
        <v>-836.76</v>
      </c>
      <c r="J6787" s="771">
        <f t="shared" si="364"/>
        <v>3312.1000000000004</v>
      </c>
      <c r="K6787" s="887">
        <v>2475.34</v>
      </c>
      <c r="L6787" s="772">
        <f t="shared" si="365"/>
        <v>14224.07</v>
      </c>
    </row>
    <row r="6788" spans="2:12" ht="15.75" x14ac:dyDescent="0.25">
      <c r="B6788" s="893" t="s">
        <v>313</v>
      </c>
      <c r="C6788" s="892" t="s">
        <v>1961</v>
      </c>
      <c r="D6788" s="891">
        <v>43069</v>
      </c>
      <c r="E6788" s="890">
        <v>16699.419999999998</v>
      </c>
      <c r="F6788" s="889"/>
      <c r="G6788" s="888">
        <v>20</v>
      </c>
      <c r="H6788" s="887">
        <f t="shared" si="363"/>
        <v>4</v>
      </c>
      <c r="I6788" s="887">
        <v>-836.76</v>
      </c>
      <c r="J6788" s="771">
        <f t="shared" si="364"/>
        <v>3312.1000000000004</v>
      </c>
      <c r="K6788" s="887">
        <v>2475.34</v>
      </c>
      <c r="L6788" s="772">
        <f t="shared" si="365"/>
        <v>14224.079999999998</v>
      </c>
    </row>
    <row r="6789" spans="2:12" ht="15.75" x14ac:dyDescent="0.25">
      <c r="B6789" s="893" t="s">
        <v>313</v>
      </c>
      <c r="C6789" s="892" t="s">
        <v>1962</v>
      </c>
      <c r="D6789" s="891">
        <v>43344</v>
      </c>
      <c r="E6789" s="890">
        <v>2720.78</v>
      </c>
      <c r="F6789" s="889"/>
      <c r="G6789" s="888">
        <v>20</v>
      </c>
      <c r="H6789" s="887">
        <f t="shared" si="363"/>
        <v>3</v>
      </c>
      <c r="I6789" s="887">
        <v>-136.56</v>
      </c>
      <c r="J6789" s="771">
        <f t="shared" si="364"/>
        <v>443.78000000000003</v>
      </c>
      <c r="K6789" s="887">
        <v>307.22000000000003</v>
      </c>
      <c r="L6789" s="772">
        <f t="shared" si="365"/>
        <v>2413.5600000000004</v>
      </c>
    </row>
    <row r="6790" spans="2:12" ht="15.75" x14ac:dyDescent="0.25">
      <c r="B6790" s="893" t="s">
        <v>313</v>
      </c>
      <c r="C6790" s="892" t="s">
        <v>1963</v>
      </c>
      <c r="D6790" s="891">
        <v>43344</v>
      </c>
      <c r="E6790" s="890">
        <v>906.92</v>
      </c>
      <c r="F6790" s="889"/>
      <c r="G6790" s="888">
        <v>20</v>
      </c>
      <c r="H6790" s="887">
        <f t="shared" si="363"/>
        <v>3</v>
      </c>
      <c r="I6790" s="887">
        <v>-45.480000000000004</v>
      </c>
      <c r="J6790" s="771">
        <f t="shared" si="364"/>
        <v>147.86000000000001</v>
      </c>
      <c r="K6790" s="887">
        <v>102.38</v>
      </c>
      <c r="L6790" s="772">
        <f t="shared" si="365"/>
        <v>804.54</v>
      </c>
    </row>
    <row r="6791" spans="2:12" ht="15.75" x14ac:dyDescent="0.25">
      <c r="B6791" s="893" t="s">
        <v>313</v>
      </c>
      <c r="C6791" s="892" t="s">
        <v>1964</v>
      </c>
      <c r="D6791" s="891">
        <v>43572</v>
      </c>
      <c r="E6791" s="890">
        <v>5743.52</v>
      </c>
      <c r="F6791" s="889"/>
      <c r="G6791" s="888">
        <v>20</v>
      </c>
      <c r="H6791" s="887">
        <f t="shared" si="363"/>
        <v>2</v>
      </c>
      <c r="I6791" s="887">
        <v>-287.15999999999997</v>
      </c>
      <c r="J6791" s="771">
        <f t="shared" si="364"/>
        <v>717.9</v>
      </c>
      <c r="K6791" s="887">
        <v>430.74</v>
      </c>
      <c r="L6791" s="772">
        <f t="shared" si="365"/>
        <v>5312.7800000000007</v>
      </c>
    </row>
    <row r="6792" spans="2:12" ht="15.75" x14ac:dyDescent="0.25">
      <c r="B6792" s="893" t="s">
        <v>313</v>
      </c>
      <c r="C6792" s="892" t="s">
        <v>1965</v>
      </c>
      <c r="D6792" s="891">
        <v>43755</v>
      </c>
      <c r="E6792" s="890">
        <v>34595.97</v>
      </c>
      <c r="F6792" s="889"/>
      <c r="G6792" s="888">
        <v>20</v>
      </c>
      <c r="H6792" s="887">
        <f t="shared" ref="H6792:H6855" si="366">IF(E6792&lt;&gt;"",IF((TestEOY-D6792)/365&gt;G6792,G6792,ROUNDUP(((TestEOY-D6792)/365),0)),"")</f>
        <v>2</v>
      </c>
      <c r="I6792" s="887">
        <v>-1729.8000000000002</v>
      </c>
      <c r="J6792" s="771">
        <f t="shared" ref="J6792:J6855" si="367">K6792-I6792</f>
        <v>3603.75</v>
      </c>
      <c r="K6792" s="887">
        <v>1873.95</v>
      </c>
      <c r="L6792" s="772">
        <f t="shared" ref="L6792:L6855" si="368">IFERROR(IF(K6792&gt;E6792,0,(+E6792-K6792))-F6792,"")</f>
        <v>32722.02</v>
      </c>
    </row>
    <row r="6793" spans="2:12" ht="15.75" x14ac:dyDescent="0.25">
      <c r="B6793" s="893" t="s">
        <v>313</v>
      </c>
      <c r="C6793" s="892" t="s">
        <v>116</v>
      </c>
      <c r="D6793" s="891">
        <v>38717</v>
      </c>
      <c r="E6793" s="890">
        <v>4822</v>
      </c>
      <c r="F6793" s="889"/>
      <c r="G6793" s="888">
        <v>15</v>
      </c>
      <c r="H6793" s="887">
        <f t="shared" si="366"/>
        <v>15</v>
      </c>
      <c r="I6793" s="887">
        <v>0</v>
      </c>
      <c r="J6793" s="771">
        <f t="shared" si="367"/>
        <v>4822</v>
      </c>
      <c r="K6793" s="887">
        <v>4822</v>
      </c>
      <c r="L6793" s="772">
        <f t="shared" si="368"/>
        <v>0</v>
      </c>
    </row>
    <row r="6794" spans="2:12" ht="15.75" x14ac:dyDescent="0.25">
      <c r="B6794" s="893" t="e">
        <v>#N/A</v>
      </c>
      <c r="C6794" s="892" t="s">
        <v>1964</v>
      </c>
      <c r="D6794" s="891">
        <v>43572</v>
      </c>
      <c r="E6794" s="890">
        <v>55.37</v>
      </c>
      <c r="F6794" s="889"/>
      <c r="G6794" s="888">
        <v>20</v>
      </c>
      <c r="H6794" s="887">
        <f t="shared" si="366"/>
        <v>2</v>
      </c>
      <c r="I6794" s="887">
        <v>-2.7600000000000002</v>
      </c>
      <c r="J6794" s="771">
        <f t="shared" si="367"/>
        <v>6.9</v>
      </c>
      <c r="K6794" s="887">
        <v>4.1399999999999997</v>
      </c>
      <c r="L6794" s="772">
        <f t="shared" si="368"/>
        <v>51.23</v>
      </c>
    </row>
    <row r="6795" spans="2:12" ht="15.75" x14ac:dyDescent="0.25">
      <c r="B6795" s="893" t="e">
        <v>#N/A</v>
      </c>
      <c r="C6795" s="892" t="s">
        <v>1965</v>
      </c>
      <c r="D6795" s="891">
        <v>43755</v>
      </c>
      <c r="E6795" s="890">
        <v>473.5</v>
      </c>
      <c r="F6795" s="889"/>
      <c r="G6795" s="888">
        <v>20</v>
      </c>
      <c r="H6795" s="887">
        <f t="shared" si="366"/>
        <v>2</v>
      </c>
      <c r="I6795" s="887">
        <v>-23.64</v>
      </c>
      <c r="J6795" s="771">
        <f t="shared" si="367"/>
        <v>49.25</v>
      </c>
      <c r="K6795" s="887">
        <v>25.61</v>
      </c>
      <c r="L6795" s="772">
        <f t="shared" si="368"/>
        <v>447.89</v>
      </c>
    </row>
    <row r="6796" spans="2:12" ht="15.75" x14ac:dyDescent="0.25">
      <c r="B6796" s="893" t="s">
        <v>308</v>
      </c>
      <c r="C6796" s="892" t="s">
        <v>1966</v>
      </c>
      <c r="D6796" s="891">
        <v>43130</v>
      </c>
      <c r="E6796" s="890">
        <v>36599.15</v>
      </c>
      <c r="F6796" s="889"/>
      <c r="G6796" s="888">
        <v>20</v>
      </c>
      <c r="H6796" s="887">
        <f t="shared" si="366"/>
        <v>3</v>
      </c>
      <c r="I6796" s="887">
        <v>-1837.6800000000003</v>
      </c>
      <c r="J6796" s="771">
        <f t="shared" si="367"/>
        <v>6890.66</v>
      </c>
      <c r="K6796" s="887">
        <v>5052.9799999999996</v>
      </c>
      <c r="L6796" s="772">
        <f t="shared" si="368"/>
        <v>31546.170000000002</v>
      </c>
    </row>
    <row r="6797" spans="2:12" ht="15.75" x14ac:dyDescent="0.25">
      <c r="B6797" s="893" t="s">
        <v>308</v>
      </c>
      <c r="C6797" s="892" t="s">
        <v>1967</v>
      </c>
      <c r="D6797" s="891">
        <v>43467</v>
      </c>
      <c r="E6797" s="890">
        <v>8833.99</v>
      </c>
      <c r="F6797" s="889"/>
      <c r="G6797" s="888">
        <v>20</v>
      </c>
      <c r="H6797" s="887">
        <f t="shared" si="366"/>
        <v>2</v>
      </c>
      <c r="I6797" s="887">
        <v>-444</v>
      </c>
      <c r="J6797" s="771">
        <f t="shared" si="367"/>
        <v>1324.05</v>
      </c>
      <c r="K6797" s="887">
        <v>880.05</v>
      </c>
      <c r="L6797" s="772">
        <f t="shared" si="368"/>
        <v>7953.94</v>
      </c>
    </row>
    <row r="6798" spans="2:12" ht="15.75" x14ac:dyDescent="0.25">
      <c r="B6798" s="893" t="s">
        <v>308</v>
      </c>
      <c r="C6798" s="892" t="s">
        <v>1968</v>
      </c>
      <c r="D6798" s="891">
        <v>43707</v>
      </c>
      <c r="E6798" s="890">
        <v>819.08</v>
      </c>
      <c r="F6798" s="889"/>
      <c r="G6798" s="888">
        <v>20</v>
      </c>
      <c r="H6798" s="887">
        <f t="shared" si="366"/>
        <v>2</v>
      </c>
      <c r="I6798" s="887">
        <v>-40.92</v>
      </c>
      <c r="J6798" s="771">
        <f t="shared" si="367"/>
        <v>92.07</v>
      </c>
      <c r="K6798" s="887">
        <v>51.15</v>
      </c>
      <c r="L6798" s="772">
        <f t="shared" si="368"/>
        <v>767.93000000000006</v>
      </c>
    </row>
    <row r="6799" spans="2:12" ht="15.75" x14ac:dyDescent="0.25">
      <c r="B6799" s="893" t="e">
        <v>#N/A</v>
      </c>
      <c r="C6799" s="892" t="s">
        <v>1966</v>
      </c>
      <c r="D6799" s="891">
        <v>43130</v>
      </c>
      <c r="E6799" s="890">
        <v>23.6</v>
      </c>
      <c r="F6799" s="889"/>
      <c r="G6799" s="888">
        <v>20</v>
      </c>
      <c r="H6799" s="887">
        <f t="shared" si="366"/>
        <v>3</v>
      </c>
      <c r="I6799" s="887">
        <v>-1.2000000000000002</v>
      </c>
      <c r="J6799" s="771">
        <f t="shared" si="367"/>
        <v>4.4000000000000004</v>
      </c>
      <c r="K6799" s="887">
        <v>3.2</v>
      </c>
      <c r="L6799" s="772">
        <f t="shared" si="368"/>
        <v>20.400000000000002</v>
      </c>
    </row>
    <row r="6800" spans="2:12" ht="15.75" x14ac:dyDescent="0.25">
      <c r="B6800" s="893" t="e">
        <v>#N/A</v>
      </c>
      <c r="C6800" s="892" t="s">
        <v>1967</v>
      </c>
      <c r="D6800" s="891">
        <v>43467</v>
      </c>
      <c r="E6800" s="890">
        <v>351.29</v>
      </c>
      <c r="F6800" s="889"/>
      <c r="G6800" s="888">
        <v>20</v>
      </c>
      <c r="H6800" s="887">
        <f t="shared" si="366"/>
        <v>2</v>
      </c>
      <c r="I6800" s="887">
        <v>-17.52</v>
      </c>
      <c r="J6800" s="771">
        <f t="shared" si="367"/>
        <v>54.019999999999996</v>
      </c>
      <c r="K6800" s="887">
        <v>36.5</v>
      </c>
      <c r="L6800" s="772">
        <f t="shared" si="368"/>
        <v>314.79000000000002</v>
      </c>
    </row>
    <row r="6801" spans="2:12" ht="15.75" x14ac:dyDescent="0.25">
      <c r="B6801" s="893" t="e">
        <v>#N/A</v>
      </c>
      <c r="C6801" s="892" t="s">
        <v>1967</v>
      </c>
      <c r="D6801" s="891">
        <v>43467</v>
      </c>
      <c r="E6801" s="890">
        <v>15.53</v>
      </c>
      <c r="F6801" s="889"/>
      <c r="G6801" s="888">
        <v>20</v>
      </c>
      <c r="H6801" s="887">
        <f t="shared" si="366"/>
        <v>2</v>
      </c>
      <c r="I6801" s="887">
        <v>-0.84000000000000008</v>
      </c>
      <c r="J6801" s="771">
        <f t="shared" si="367"/>
        <v>2.0700000000000003</v>
      </c>
      <c r="K6801" s="887">
        <v>1.23</v>
      </c>
      <c r="L6801" s="772">
        <f t="shared" si="368"/>
        <v>14.299999999999999</v>
      </c>
    </row>
    <row r="6802" spans="2:12" ht="15.75" x14ac:dyDescent="0.25">
      <c r="B6802" s="893" t="e">
        <v>#N/A</v>
      </c>
      <c r="C6802" s="892" t="s">
        <v>1968</v>
      </c>
      <c r="D6802" s="891">
        <v>43707</v>
      </c>
      <c r="E6802" s="890">
        <v>15.12</v>
      </c>
      <c r="F6802" s="889"/>
      <c r="G6802" s="888">
        <v>20</v>
      </c>
      <c r="H6802" s="887">
        <f t="shared" si="366"/>
        <v>2</v>
      </c>
      <c r="I6802" s="887">
        <v>-0.72</v>
      </c>
      <c r="J6802" s="771">
        <f t="shared" si="367"/>
        <v>1.62</v>
      </c>
      <c r="K6802" s="887">
        <v>0.9</v>
      </c>
      <c r="L6802" s="772">
        <f t="shared" si="368"/>
        <v>14.219999999999999</v>
      </c>
    </row>
    <row r="6803" spans="2:12" ht="15.75" x14ac:dyDescent="0.25">
      <c r="B6803" s="893" t="s">
        <v>313</v>
      </c>
      <c r="C6803" s="892" t="s">
        <v>535</v>
      </c>
      <c r="D6803" s="891">
        <v>39447</v>
      </c>
      <c r="E6803" s="890">
        <v>452997.12</v>
      </c>
      <c r="F6803" s="889"/>
      <c r="G6803" s="888">
        <v>35</v>
      </c>
      <c r="H6803" s="887">
        <f t="shared" si="366"/>
        <v>14</v>
      </c>
      <c r="I6803" s="887">
        <v>-12978.72</v>
      </c>
      <c r="J6803" s="771">
        <f t="shared" si="367"/>
        <v>182606.87</v>
      </c>
      <c r="K6803" s="887">
        <v>169628.15</v>
      </c>
      <c r="L6803" s="772">
        <f t="shared" si="368"/>
        <v>283368.96999999997</v>
      </c>
    </row>
    <row r="6804" spans="2:12" ht="15.75" x14ac:dyDescent="0.25">
      <c r="B6804" s="893" t="s">
        <v>313</v>
      </c>
      <c r="C6804" s="892" t="s">
        <v>535</v>
      </c>
      <c r="D6804" s="891">
        <v>39478</v>
      </c>
      <c r="E6804" s="890">
        <v>13463.57</v>
      </c>
      <c r="F6804" s="889"/>
      <c r="G6804" s="888">
        <v>35</v>
      </c>
      <c r="H6804" s="887">
        <f t="shared" si="366"/>
        <v>13</v>
      </c>
      <c r="I6804" s="887">
        <v>-385.68</v>
      </c>
      <c r="J6804" s="771">
        <f t="shared" si="367"/>
        <v>5395.2800000000007</v>
      </c>
      <c r="K6804" s="887">
        <v>5009.6000000000004</v>
      </c>
      <c r="L6804" s="772">
        <f t="shared" si="368"/>
        <v>8453.9699999999993</v>
      </c>
    </row>
    <row r="6805" spans="2:12" ht="15.75" x14ac:dyDescent="0.25">
      <c r="B6805" s="893" t="s">
        <v>313</v>
      </c>
      <c r="C6805" s="892" t="s">
        <v>535</v>
      </c>
      <c r="D6805" s="891">
        <v>40359</v>
      </c>
      <c r="E6805" s="890">
        <v>8974.3799999999992</v>
      </c>
      <c r="F6805" s="889"/>
      <c r="G6805" s="888">
        <v>35</v>
      </c>
      <c r="H6805" s="887">
        <f t="shared" si="366"/>
        <v>11</v>
      </c>
      <c r="I6805" s="887">
        <v>-257.76</v>
      </c>
      <c r="J6805" s="771">
        <f t="shared" si="367"/>
        <v>2961.1000000000004</v>
      </c>
      <c r="K6805" s="887">
        <v>2703.34</v>
      </c>
      <c r="L6805" s="772">
        <f t="shared" si="368"/>
        <v>6271.0399999999991</v>
      </c>
    </row>
    <row r="6806" spans="2:12" ht="15.75" x14ac:dyDescent="0.25">
      <c r="B6806" s="893" t="s">
        <v>313</v>
      </c>
      <c r="C6806" s="892" t="s">
        <v>535</v>
      </c>
      <c r="D6806" s="891">
        <v>40421</v>
      </c>
      <c r="E6806" s="890">
        <v>21.36</v>
      </c>
      <c r="F6806" s="889"/>
      <c r="G6806" s="888">
        <v>35</v>
      </c>
      <c r="H6806" s="887">
        <f t="shared" si="366"/>
        <v>11</v>
      </c>
      <c r="I6806" s="887">
        <v>-0.60000000000000009</v>
      </c>
      <c r="J6806" s="771">
        <f t="shared" si="367"/>
        <v>6.82</v>
      </c>
      <c r="K6806" s="887">
        <v>6.22</v>
      </c>
      <c r="L6806" s="772">
        <f t="shared" si="368"/>
        <v>15.14</v>
      </c>
    </row>
    <row r="6807" spans="2:12" ht="15.75" x14ac:dyDescent="0.25">
      <c r="B6807" s="893" t="s">
        <v>313</v>
      </c>
      <c r="C6807" s="892" t="s">
        <v>535</v>
      </c>
      <c r="D6807" s="891">
        <v>40421</v>
      </c>
      <c r="E6807" s="890">
        <v>243250.96</v>
      </c>
      <c r="F6807" s="889"/>
      <c r="G6807" s="888">
        <v>35</v>
      </c>
      <c r="H6807" s="887">
        <f t="shared" si="366"/>
        <v>11</v>
      </c>
      <c r="I6807" s="887">
        <v>-6967.68</v>
      </c>
      <c r="J6807" s="771">
        <f t="shared" si="367"/>
        <v>78928.790000000008</v>
      </c>
      <c r="K6807" s="887">
        <v>71961.11</v>
      </c>
      <c r="L6807" s="772">
        <f t="shared" si="368"/>
        <v>171289.84999999998</v>
      </c>
    </row>
    <row r="6808" spans="2:12" ht="15.75" x14ac:dyDescent="0.25">
      <c r="B6808" s="893" t="s">
        <v>313</v>
      </c>
      <c r="C6808" s="892" t="s">
        <v>535</v>
      </c>
      <c r="D6808" s="891">
        <v>40512</v>
      </c>
      <c r="E6808" s="890">
        <v>1353.3</v>
      </c>
      <c r="F6808" s="889"/>
      <c r="G6808" s="888">
        <v>35</v>
      </c>
      <c r="H6808" s="887">
        <f t="shared" si="366"/>
        <v>11</v>
      </c>
      <c r="I6808" s="887">
        <v>-38.880000000000003</v>
      </c>
      <c r="J6808" s="771">
        <f t="shared" si="367"/>
        <v>430.51</v>
      </c>
      <c r="K6808" s="887">
        <v>391.63</v>
      </c>
      <c r="L6808" s="772">
        <f t="shared" si="368"/>
        <v>961.67</v>
      </c>
    </row>
    <row r="6809" spans="2:12" ht="15.75" x14ac:dyDescent="0.25">
      <c r="B6809" s="893" t="s">
        <v>313</v>
      </c>
      <c r="C6809" s="892" t="s">
        <v>535</v>
      </c>
      <c r="D6809" s="891">
        <v>40512</v>
      </c>
      <c r="E6809" s="890">
        <v>4631.09</v>
      </c>
      <c r="F6809" s="889"/>
      <c r="G6809" s="888">
        <v>35</v>
      </c>
      <c r="H6809" s="887">
        <f t="shared" si="366"/>
        <v>11</v>
      </c>
      <c r="I6809" s="887">
        <v>-132.72</v>
      </c>
      <c r="J6809" s="771">
        <f t="shared" si="367"/>
        <v>1469.42</v>
      </c>
      <c r="K6809" s="887">
        <v>1336.7</v>
      </c>
      <c r="L6809" s="772">
        <f t="shared" si="368"/>
        <v>3294.3900000000003</v>
      </c>
    </row>
    <row r="6810" spans="2:12" ht="15.75" x14ac:dyDescent="0.25">
      <c r="B6810" s="893" t="s">
        <v>313</v>
      </c>
      <c r="C6810" s="892" t="s">
        <v>535</v>
      </c>
      <c r="D6810" s="891">
        <v>40543</v>
      </c>
      <c r="E6810" s="890">
        <v>5395.46</v>
      </c>
      <c r="F6810" s="889"/>
      <c r="G6810" s="888">
        <v>35</v>
      </c>
      <c r="H6810" s="887">
        <f t="shared" si="366"/>
        <v>11</v>
      </c>
      <c r="I6810" s="887">
        <v>-154.92000000000002</v>
      </c>
      <c r="J6810" s="771">
        <f t="shared" si="367"/>
        <v>1702.72</v>
      </c>
      <c r="K6810" s="887">
        <v>1547.8</v>
      </c>
      <c r="L6810" s="772">
        <f t="shared" si="368"/>
        <v>3847.66</v>
      </c>
    </row>
    <row r="6811" spans="2:12" ht="15.75" x14ac:dyDescent="0.25">
      <c r="B6811" s="893" t="s">
        <v>313</v>
      </c>
      <c r="C6811" s="892" t="s">
        <v>535</v>
      </c>
      <c r="D6811" s="891">
        <v>40451</v>
      </c>
      <c r="E6811" s="890">
        <v>2430.02</v>
      </c>
      <c r="F6811" s="889"/>
      <c r="G6811" s="888">
        <v>35</v>
      </c>
      <c r="H6811" s="887">
        <f t="shared" si="366"/>
        <v>11</v>
      </c>
      <c r="I6811" s="887">
        <v>-69.84</v>
      </c>
      <c r="J6811" s="771">
        <f t="shared" si="367"/>
        <v>784.44</v>
      </c>
      <c r="K6811" s="887">
        <v>714.6</v>
      </c>
      <c r="L6811" s="772">
        <f t="shared" si="368"/>
        <v>1715.42</v>
      </c>
    </row>
    <row r="6812" spans="2:12" ht="15.75" x14ac:dyDescent="0.25">
      <c r="B6812" s="893" t="s">
        <v>313</v>
      </c>
      <c r="C6812" s="892" t="s">
        <v>535</v>
      </c>
      <c r="D6812" s="891">
        <v>40724</v>
      </c>
      <c r="E6812" s="890">
        <v>794.99</v>
      </c>
      <c r="F6812" s="889"/>
      <c r="G6812" s="888">
        <v>35</v>
      </c>
      <c r="H6812" s="887">
        <f t="shared" si="366"/>
        <v>10</v>
      </c>
      <c r="I6812" s="887">
        <v>-22.8</v>
      </c>
      <c r="J6812" s="771">
        <f t="shared" si="367"/>
        <v>241.18</v>
      </c>
      <c r="K6812" s="887">
        <v>218.38</v>
      </c>
      <c r="L6812" s="772">
        <f t="shared" si="368"/>
        <v>576.61</v>
      </c>
    </row>
    <row r="6813" spans="2:12" ht="15.75" x14ac:dyDescent="0.25">
      <c r="B6813" s="893" t="s">
        <v>313</v>
      </c>
      <c r="C6813" s="892" t="s">
        <v>535</v>
      </c>
      <c r="D6813" s="891">
        <v>40877</v>
      </c>
      <c r="E6813" s="890">
        <v>2255.09</v>
      </c>
      <c r="F6813" s="889"/>
      <c r="G6813" s="888">
        <v>35</v>
      </c>
      <c r="H6813" s="887">
        <f t="shared" si="366"/>
        <v>10</v>
      </c>
      <c r="I6813" s="887">
        <v>-64.679999999999993</v>
      </c>
      <c r="J6813" s="771">
        <f t="shared" si="367"/>
        <v>658.1099999999999</v>
      </c>
      <c r="K6813" s="887">
        <v>593.42999999999995</v>
      </c>
      <c r="L6813" s="772">
        <f t="shared" si="368"/>
        <v>1661.6600000000003</v>
      </c>
    </row>
    <row r="6814" spans="2:12" ht="15.75" x14ac:dyDescent="0.25">
      <c r="B6814" s="893" t="s">
        <v>313</v>
      </c>
      <c r="C6814" s="892" t="s">
        <v>535</v>
      </c>
      <c r="D6814" s="891">
        <v>40908</v>
      </c>
      <c r="E6814" s="890">
        <v>1434.9</v>
      </c>
      <c r="F6814" s="889"/>
      <c r="G6814" s="888">
        <v>35</v>
      </c>
      <c r="H6814" s="887">
        <f t="shared" si="366"/>
        <v>10</v>
      </c>
      <c r="I6814" s="887">
        <v>-41.160000000000004</v>
      </c>
      <c r="J6814" s="771">
        <f t="shared" si="367"/>
        <v>410.89000000000004</v>
      </c>
      <c r="K6814" s="887">
        <v>369.73</v>
      </c>
      <c r="L6814" s="772">
        <f t="shared" si="368"/>
        <v>1065.17</v>
      </c>
    </row>
    <row r="6815" spans="2:12" ht="15.75" x14ac:dyDescent="0.25">
      <c r="B6815" s="893" t="s">
        <v>313</v>
      </c>
      <c r="C6815" s="892" t="s">
        <v>535</v>
      </c>
      <c r="D6815" s="891">
        <v>40999</v>
      </c>
      <c r="E6815" s="890">
        <v>2758.15</v>
      </c>
      <c r="F6815" s="889"/>
      <c r="G6815" s="888">
        <v>35</v>
      </c>
      <c r="H6815" s="887">
        <f t="shared" si="366"/>
        <v>9</v>
      </c>
      <c r="I6815" s="887">
        <v>-78.960000000000008</v>
      </c>
      <c r="J6815" s="771">
        <f t="shared" si="367"/>
        <v>769.77</v>
      </c>
      <c r="K6815" s="887">
        <v>690.81</v>
      </c>
      <c r="L6815" s="772">
        <f t="shared" si="368"/>
        <v>2067.34</v>
      </c>
    </row>
    <row r="6816" spans="2:12" ht="15.75" x14ac:dyDescent="0.25">
      <c r="B6816" s="893" t="s">
        <v>313</v>
      </c>
      <c r="C6816" s="892" t="s">
        <v>535</v>
      </c>
      <c r="D6816" s="891">
        <v>41213</v>
      </c>
      <c r="E6816" s="890">
        <v>1342.4</v>
      </c>
      <c r="F6816" s="889"/>
      <c r="G6816" s="888">
        <v>35</v>
      </c>
      <c r="H6816" s="887">
        <f t="shared" si="366"/>
        <v>9</v>
      </c>
      <c r="I6816" s="887">
        <v>-38.400000000000006</v>
      </c>
      <c r="J6816" s="771">
        <f t="shared" si="367"/>
        <v>352</v>
      </c>
      <c r="K6816" s="887">
        <v>313.60000000000002</v>
      </c>
      <c r="L6816" s="772">
        <f t="shared" si="368"/>
        <v>1028.8000000000002</v>
      </c>
    </row>
    <row r="6817" spans="2:12" ht="15.75" x14ac:dyDescent="0.25">
      <c r="B6817" s="893" t="s">
        <v>313</v>
      </c>
      <c r="C6817" s="892" t="s">
        <v>1969</v>
      </c>
      <c r="D6817" s="891">
        <v>41274</v>
      </c>
      <c r="E6817" s="890">
        <v>3616.28</v>
      </c>
      <c r="F6817" s="889"/>
      <c r="G6817" s="888">
        <v>20</v>
      </c>
      <c r="H6817" s="887">
        <f t="shared" si="366"/>
        <v>9</v>
      </c>
      <c r="I6817" s="887">
        <v>-183.72</v>
      </c>
      <c r="J6817" s="771">
        <f t="shared" si="367"/>
        <v>1580.31</v>
      </c>
      <c r="K6817" s="887">
        <v>1396.59</v>
      </c>
      <c r="L6817" s="772">
        <f t="shared" si="368"/>
        <v>2219.6900000000005</v>
      </c>
    </row>
    <row r="6818" spans="2:12" ht="15.75" x14ac:dyDescent="0.25">
      <c r="B6818" s="893" t="s">
        <v>313</v>
      </c>
      <c r="C6818" s="892" t="s">
        <v>1970</v>
      </c>
      <c r="D6818" s="891">
        <v>41274</v>
      </c>
      <c r="E6818" s="890">
        <v>2326.9</v>
      </c>
      <c r="F6818" s="889"/>
      <c r="G6818" s="888">
        <v>20</v>
      </c>
      <c r="H6818" s="887">
        <f t="shared" si="366"/>
        <v>9</v>
      </c>
      <c r="I6818" s="887">
        <v>-118.19999999999999</v>
      </c>
      <c r="J6818" s="771">
        <f t="shared" si="367"/>
        <v>1016.6600000000001</v>
      </c>
      <c r="K6818" s="887">
        <v>898.46</v>
      </c>
      <c r="L6818" s="772">
        <f t="shared" si="368"/>
        <v>1428.44</v>
      </c>
    </row>
    <row r="6819" spans="2:12" ht="15.75" x14ac:dyDescent="0.25">
      <c r="B6819" s="893" t="s">
        <v>313</v>
      </c>
      <c r="C6819" s="892" t="s">
        <v>1971</v>
      </c>
      <c r="D6819" s="891">
        <v>41274</v>
      </c>
      <c r="E6819" s="890">
        <v>1962.03</v>
      </c>
      <c r="F6819" s="889"/>
      <c r="G6819" s="888">
        <v>20</v>
      </c>
      <c r="H6819" s="887">
        <f t="shared" si="366"/>
        <v>9</v>
      </c>
      <c r="I6819" s="887">
        <v>-99.72</v>
      </c>
      <c r="J6819" s="771">
        <f t="shared" si="367"/>
        <v>857.53</v>
      </c>
      <c r="K6819" s="887">
        <v>757.81</v>
      </c>
      <c r="L6819" s="772">
        <f t="shared" si="368"/>
        <v>1204.22</v>
      </c>
    </row>
    <row r="6820" spans="2:12" ht="15.75" x14ac:dyDescent="0.25">
      <c r="B6820" s="893" t="s">
        <v>313</v>
      </c>
      <c r="C6820" s="892" t="s">
        <v>1972</v>
      </c>
      <c r="D6820" s="891">
        <v>41394</v>
      </c>
      <c r="E6820" s="890">
        <v>2210.8000000000002</v>
      </c>
      <c r="F6820" s="889"/>
      <c r="G6820" s="888">
        <v>20</v>
      </c>
      <c r="H6820" s="887">
        <f t="shared" si="366"/>
        <v>8</v>
      </c>
      <c r="I6820" s="887">
        <v>-110.76</v>
      </c>
      <c r="J6820" s="771">
        <f t="shared" si="367"/>
        <v>947.04</v>
      </c>
      <c r="K6820" s="887">
        <v>836.28</v>
      </c>
      <c r="L6820" s="772">
        <f t="shared" si="368"/>
        <v>1374.5200000000002</v>
      </c>
    </row>
    <row r="6821" spans="2:12" ht="15.75" x14ac:dyDescent="0.25">
      <c r="B6821" s="893" t="s">
        <v>313</v>
      </c>
      <c r="C6821" s="892" t="s">
        <v>1973</v>
      </c>
      <c r="D6821" s="891">
        <v>41943</v>
      </c>
      <c r="E6821" s="890">
        <v>4075.15</v>
      </c>
      <c r="F6821" s="889"/>
      <c r="G6821" s="888">
        <v>20</v>
      </c>
      <c r="H6821" s="887">
        <f t="shared" si="366"/>
        <v>7</v>
      </c>
      <c r="I6821" s="887">
        <v>-204</v>
      </c>
      <c r="J6821" s="771">
        <f t="shared" si="367"/>
        <v>1439.32</v>
      </c>
      <c r="K6821" s="887">
        <v>1235.32</v>
      </c>
      <c r="L6821" s="772">
        <f t="shared" si="368"/>
        <v>2839.83</v>
      </c>
    </row>
    <row r="6822" spans="2:12" ht="15.75" x14ac:dyDescent="0.25">
      <c r="B6822" s="893" t="s">
        <v>313</v>
      </c>
      <c r="C6822" s="892" t="s">
        <v>1974</v>
      </c>
      <c r="D6822" s="891">
        <v>42521</v>
      </c>
      <c r="E6822" s="890">
        <v>2890.7</v>
      </c>
      <c r="F6822" s="889"/>
      <c r="G6822" s="888">
        <v>20</v>
      </c>
      <c r="H6822" s="887">
        <f t="shared" si="366"/>
        <v>5</v>
      </c>
      <c r="I6822" s="887">
        <v>-144.72</v>
      </c>
      <c r="J6822" s="771">
        <f t="shared" si="367"/>
        <v>791.93000000000006</v>
      </c>
      <c r="K6822" s="887">
        <v>647.21</v>
      </c>
      <c r="L6822" s="772">
        <f t="shared" si="368"/>
        <v>2243.4899999999998</v>
      </c>
    </row>
    <row r="6823" spans="2:12" ht="15.75" x14ac:dyDescent="0.25">
      <c r="B6823" s="893" t="s">
        <v>313</v>
      </c>
      <c r="C6823" s="892" t="s">
        <v>1975</v>
      </c>
      <c r="D6823" s="891">
        <v>42916</v>
      </c>
      <c r="E6823" s="890">
        <v>1859.18</v>
      </c>
      <c r="F6823" s="889"/>
      <c r="G6823" s="888">
        <v>20</v>
      </c>
      <c r="H6823" s="887">
        <f t="shared" si="366"/>
        <v>4</v>
      </c>
      <c r="I6823" s="887">
        <v>-93.72</v>
      </c>
      <c r="J6823" s="771">
        <f t="shared" si="367"/>
        <v>405.53</v>
      </c>
      <c r="K6823" s="887">
        <v>311.81</v>
      </c>
      <c r="L6823" s="772">
        <f t="shared" si="368"/>
        <v>1547.3700000000001</v>
      </c>
    </row>
    <row r="6824" spans="2:12" ht="15.75" x14ac:dyDescent="0.25">
      <c r="B6824" s="893" t="s">
        <v>313</v>
      </c>
      <c r="C6824" s="892" t="s">
        <v>1976</v>
      </c>
      <c r="D6824" s="891">
        <v>42978</v>
      </c>
      <c r="E6824" s="890">
        <v>3324.77</v>
      </c>
      <c r="F6824" s="889"/>
      <c r="G6824" s="888">
        <v>20</v>
      </c>
      <c r="H6824" s="887">
        <f t="shared" si="366"/>
        <v>4</v>
      </c>
      <c r="I6824" s="887">
        <v>-166.44</v>
      </c>
      <c r="J6824" s="771">
        <f t="shared" si="367"/>
        <v>716.6099999999999</v>
      </c>
      <c r="K6824" s="887">
        <v>550.16999999999996</v>
      </c>
      <c r="L6824" s="772">
        <f t="shared" si="368"/>
        <v>2774.6</v>
      </c>
    </row>
    <row r="6825" spans="2:12" ht="15.75" x14ac:dyDescent="0.25">
      <c r="B6825" s="893" t="s">
        <v>313</v>
      </c>
      <c r="C6825" s="892" t="s">
        <v>1977</v>
      </c>
      <c r="D6825" s="891">
        <v>43130</v>
      </c>
      <c r="E6825" s="890">
        <v>15820.59</v>
      </c>
      <c r="F6825" s="889"/>
      <c r="G6825" s="888">
        <v>20</v>
      </c>
      <c r="H6825" s="887">
        <f t="shared" si="366"/>
        <v>3</v>
      </c>
      <c r="I6825" s="887">
        <v>-792.12000000000012</v>
      </c>
      <c r="J6825" s="771">
        <f t="shared" si="367"/>
        <v>2882.38</v>
      </c>
      <c r="K6825" s="887">
        <v>2090.2600000000002</v>
      </c>
      <c r="L6825" s="772">
        <f t="shared" si="368"/>
        <v>13730.33</v>
      </c>
    </row>
    <row r="6826" spans="2:12" ht="15.75" x14ac:dyDescent="0.25">
      <c r="B6826" s="893" t="s">
        <v>313</v>
      </c>
      <c r="C6826" s="892" t="s">
        <v>1978</v>
      </c>
      <c r="D6826" s="891">
        <v>43229</v>
      </c>
      <c r="E6826" s="890">
        <v>7896.33</v>
      </c>
      <c r="F6826" s="889"/>
      <c r="G6826" s="888">
        <v>20</v>
      </c>
      <c r="H6826" s="887">
        <f t="shared" si="366"/>
        <v>3</v>
      </c>
      <c r="I6826" s="887">
        <v>-395.40000000000003</v>
      </c>
      <c r="J6826" s="771">
        <f t="shared" si="367"/>
        <v>1405.83</v>
      </c>
      <c r="K6826" s="887">
        <v>1010.43</v>
      </c>
      <c r="L6826" s="772">
        <f t="shared" si="368"/>
        <v>6885.9</v>
      </c>
    </row>
    <row r="6827" spans="2:12" ht="15.75" x14ac:dyDescent="0.25">
      <c r="B6827" s="893" t="s">
        <v>313</v>
      </c>
      <c r="C6827" s="892" t="s">
        <v>1979</v>
      </c>
      <c r="D6827" s="891">
        <v>43250</v>
      </c>
      <c r="E6827" s="890">
        <v>1918.51</v>
      </c>
      <c r="F6827" s="889"/>
      <c r="G6827" s="888">
        <v>20</v>
      </c>
      <c r="H6827" s="887">
        <f t="shared" si="366"/>
        <v>3</v>
      </c>
      <c r="I6827" s="887">
        <v>-96.12</v>
      </c>
      <c r="J6827" s="771">
        <f t="shared" si="367"/>
        <v>333.58000000000004</v>
      </c>
      <c r="K6827" s="887">
        <v>237.46</v>
      </c>
      <c r="L6827" s="772">
        <f t="shared" si="368"/>
        <v>1681.05</v>
      </c>
    </row>
    <row r="6828" spans="2:12" ht="15.75" x14ac:dyDescent="0.25">
      <c r="B6828" s="893" t="s">
        <v>313</v>
      </c>
      <c r="C6828" s="892" t="s">
        <v>1980</v>
      </c>
      <c r="D6828" s="891">
        <v>43508</v>
      </c>
      <c r="E6828" s="890">
        <v>18518.93</v>
      </c>
      <c r="F6828" s="889"/>
      <c r="G6828" s="888">
        <v>20</v>
      </c>
      <c r="H6828" s="887">
        <f t="shared" si="366"/>
        <v>2</v>
      </c>
      <c r="I6828" s="887">
        <v>-925.92</v>
      </c>
      <c r="J6828" s="771">
        <f t="shared" si="367"/>
        <v>2623.44</v>
      </c>
      <c r="K6828" s="887">
        <v>1697.52</v>
      </c>
      <c r="L6828" s="772">
        <f t="shared" si="368"/>
        <v>16821.41</v>
      </c>
    </row>
    <row r="6829" spans="2:12" ht="15.75" x14ac:dyDescent="0.25">
      <c r="B6829" s="893" t="s">
        <v>313</v>
      </c>
      <c r="C6829" s="892" t="s">
        <v>1981</v>
      </c>
      <c r="D6829" s="891">
        <v>43481</v>
      </c>
      <c r="E6829" s="890">
        <v>7319.28</v>
      </c>
      <c r="F6829" s="889"/>
      <c r="G6829" s="888">
        <v>20</v>
      </c>
      <c r="H6829" s="887">
        <f t="shared" si="366"/>
        <v>2</v>
      </c>
      <c r="I6829" s="887">
        <v>-366</v>
      </c>
      <c r="J6829" s="771">
        <f t="shared" si="367"/>
        <v>915</v>
      </c>
      <c r="K6829" s="887">
        <v>549</v>
      </c>
      <c r="L6829" s="772">
        <f t="shared" si="368"/>
        <v>6770.28</v>
      </c>
    </row>
    <row r="6830" spans="2:12" ht="15.75" x14ac:dyDescent="0.25">
      <c r="B6830" s="893" t="s">
        <v>313</v>
      </c>
      <c r="C6830" s="892" t="s">
        <v>535</v>
      </c>
      <c r="D6830" s="891">
        <v>38717</v>
      </c>
      <c r="E6830" s="890">
        <v>1321.87</v>
      </c>
      <c r="F6830" s="889"/>
      <c r="G6830" s="888">
        <v>30</v>
      </c>
      <c r="H6830" s="887">
        <f t="shared" si="366"/>
        <v>16</v>
      </c>
      <c r="I6830" s="887">
        <v>-44.28</v>
      </c>
      <c r="J6830" s="771">
        <f t="shared" si="367"/>
        <v>710.20999999999992</v>
      </c>
      <c r="K6830" s="887">
        <v>665.93</v>
      </c>
      <c r="L6830" s="772">
        <f t="shared" si="368"/>
        <v>655.93999999999994</v>
      </c>
    </row>
    <row r="6831" spans="2:12" ht="15.75" x14ac:dyDescent="0.25">
      <c r="B6831" s="893" t="s">
        <v>313</v>
      </c>
      <c r="C6831" s="892" t="s">
        <v>1982</v>
      </c>
      <c r="D6831" s="891">
        <v>43900</v>
      </c>
      <c r="E6831" s="890">
        <v>30460.799999999999</v>
      </c>
      <c r="F6831" s="889"/>
      <c r="G6831" s="888">
        <v>20</v>
      </c>
      <c r="H6831" s="887">
        <f t="shared" si="366"/>
        <v>1</v>
      </c>
      <c r="I6831" s="887">
        <v>-1523.04</v>
      </c>
      <c r="J6831" s="771">
        <f t="shared" si="367"/>
        <v>2157.64</v>
      </c>
      <c r="K6831" s="887">
        <v>634.6</v>
      </c>
      <c r="L6831" s="772">
        <f t="shared" si="368"/>
        <v>29826.2</v>
      </c>
    </row>
    <row r="6832" spans="2:12" ht="15.75" x14ac:dyDescent="0.25">
      <c r="B6832" s="893" t="s">
        <v>313</v>
      </c>
      <c r="C6832" s="892" t="s">
        <v>1983</v>
      </c>
      <c r="D6832" s="891">
        <v>43481</v>
      </c>
      <c r="E6832" s="890">
        <v>3218.35</v>
      </c>
      <c r="F6832" s="889"/>
      <c r="G6832" s="888">
        <v>20</v>
      </c>
      <c r="H6832" s="887">
        <f t="shared" si="366"/>
        <v>2</v>
      </c>
      <c r="I6832" s="887">
        <v>-160.92000000000002</v>
      </c>
      <c r="J6832" s="771">
        <f t="shared" si="367"/>
        <v>201.15</v>
      </c>
      <c r="K6832" s="887">
        <v>40.229999999999997</v>
      </c>
      <c r="L6832" s="772">
        <f t="shared" si="368"/>
        <v>3178.12</v>
      </c>
    </row>
    <row r="6833" spans="2:12" ht="15.75" x14ac:dyDescent="0.25">
      <c r="B6833" s="893" t="s">
        <v>313</v>
      </c>
      <c r="C6833" s="892" t="s">
        <v>1984</v>
      </c>
      <c r="D6833" s="891">
        <v>43676</v>
      </c>
      <c r="E6833" s="890">
        <v>14559.35</v>
      </c>
      <c r="F6833" s="889"/>
      <c r="G6833" s="888">
        <v>20</v>
      </c>
      <c r="H6833" s="887">
        <f t="shared" si="366"/>
        <v>2</v>
      </c>
      <c r="I6833" s="887">
        <v>-727.92000000000007</v>
      </c>
      <c r="J6833" s="771">
        <f t="shared" si="367"/>
        <v>909.90000000000009</v>
      </c>
      <c r="K6833" s="887">
        <v>181.98</v>
      </c>
      <c r="L6833" s="772">
        <f t="shared" si="368"/>
        <v>14377.37</v>
      </c>
    </row>
    <row r="6834" spans="2:12" ht="15.75" x14ac:dyDescent="0.25">
      <c r="B6834" s="893" t="s">
        <v>313</v>
      </c>
      <c r="C6834" s="892" t="s">
        <v>1985</v>
      </c>
      <c r="D6834" s="891">
        <v>43676</v>
      </c>
      <c r="E6834" s="890">
        <v>5038.92</v>
      </c>
      <c r="F6834" s="889"/>
      <c r="G6834" s="888">
        <v>20</v>
      </c>
      <c r="H6834" s="887">
        <f t="shared" si="366"/>
        <v>2</v>
      </c>
      <c r="I6834" s="887">
        <v>-252</v>
      </c>
      <c r="J6834" s="771">
        <f t="shared" si="367"/>
        <v>315</v>
      </c>
      <c r="K6834" s="887">
        <v>63</v>
      </c>
      <c r="L6834" s="772">
        <f t="shared" si="368"/>
        <v>4975.92</v>
      </c>
    </row>
    <row r="6835" spans="2:12" ht="15.75" x14ac:dyDescent="0.25">
      <c r="B6835" s="893" t="s">
        <v>313</v>
      </c>
      <c r="C6835" s="892" t="s">
        <v>1986</v>
      </c>
      <c r="D6835" s="891">
        <v>43829</v>
      </c>
      <c r="E6835" s="890">
        <v>1452.88</v>
      </c>
      <c r="F6835" s="889"/>
      <c r="G6835" s="888">
        <v>20</v>
      </c>
      <c r="H6835" s="887">
        <f t="shared" si="366"/>
        <v>2</v>
      </c>
      <c r="I6835" s="887">
        <v>-72.599999999999994</v>
      </c>
      <c r="J6835" s="771">
        <f t="shared" si="367"/>
        <v>90.75</v>
      </c>
      <c r="K6835" s="887">
        <v>18.149999999999999</v>
      </c>
      <c r="L6835" s="772">
        <f t="shared" si="368"/>
        <v>1434.73</v>
      </c>
    </row>
    <row r="6836" spans="2:12" ht="15.75" x14ac:dyDescent="0.25">
      <c r="B6836" s="893" t="s">
        <v>313</v>
      </c>
      <c r="C6836" s="892" t="s">
        <v>1987</v>
      </c>
      <c r="D6836" s="891">
        <v>43914</v>
      </c>
      <c r="E6836" s="890">
        <v>9069.9500000000007</v>
      </c>
      <c r="F6836" s="889"/>
      <c r="G6836" s="888">
        <v>20</v>
      </c>
      <c r="H6836" s="887">
        <f t="shared" si="366"/>
        <v>1</v>
      </c>
      <c r="I6836" s="887">
        <v>-453.48</v>
      </c>
      <c r="J6836" s="771">
        <f t="shared" si="367"/>
        <v>529.06000000000006</v>
      </c>
      <c r="K6836" s="887">
        <v>75.58</v>
      </c>
      <c r="L6836" s="772">
        <f t="shared" si="368"/>
        <v>8994.3700000000008</v>
      </c>
    </row>
    <row r="6837" spans="2:12" ht="15.75" x14ac:dyDescent="0.25">
      <c r="B6837" s="893" t="e">
        <v>#N/A</v>
      </c>
      <c r="C6837" s="892" t="s">
        <v>1978</v>
      </c>
      <c r="D6837" s="891">
        <v>43229</v>
      </c>
      <c r="E6837" s="890">
        <v>155.69</v>
      </c>
      <c r="F6837" s="889"/>
      <c r="G6837" s="888">
        <v>30</v>
      </c>
      <c r="H6837" s="887">
        <f t="shared" si="366"/>
        <v>3</v>
      </c>
      <c r="I6837" s="887">
        <v>-5.16</v>
      </c>
      <c r="J6837" s="771">
        <f t="shared" si="367"/>
        <v>18.490000000000002</v>
      </c>
      <c r="K6837" s="887">
        <v>13.33</v>
      </c>
      <c r="L6837" s="772">
        <f t="shared" si="368"/>
        <v>142.35999999999999</v>
      </c>
    </row>
    <row r="6838" spans="2:12" ht="15.75" x14ac:dyDescent="0.25">
      <c r="B6838" s="893" t="e">
        <v>#N/A</v>
      </c>
      <c r="C6838" s="892" t="s">
        <v>1980</v>
      </c>
      <c r="D6838" s="891">
        <v>43508</v>
      </c>
      <c r="E6838" s="890">
        <v>148.19999999999999</v>
      </c>
      <c r="F6838" s="889"/>
      <c r="G6838" s="888">
        <v>20</v>
      </c>
      <c r="H6838" s="887">
        <f t="shared" si="366"/>
        <v>2</v>
      </c>
      <c r="I6838" s="887">
        <v>-7.4399999999999995</v>
      </c>
      <c r="J6838" s="771">
        <f t="shared" si="367"/>
        <v>21.08</v>
      </c>
      <c r="K6838" s="887">
        <v>13.64</v>
      </c>
      <c r="L6838" s="772">
        <f t="shared" si="368"/>
        <v>134.56</v>
      </c>
    </row>
    <row r="6839" spans="2:12" ht="15.75" x14ac:dyDescent="0.25">
      <c r="B6839" s="893" t="e">
        <v>#N/A</v>
      </c>
      <c r="C6839" s="892" t="s">
        <v>1981</v>
      </c>
      <c r="D6839" s="891">
        <v>43481</v>
      </c>
      <c r="E6839" s="890">
        <v>280.61</v>
      </c>
      <c r="F6839" s="889"/>
      <c r="G6839" s="888">
        <v>20</v>
      </c>
      <c r="H6839" s="887">
        <f t="shared" si="366"/>
        <v>2</v>
      </c>
      <c r="I6839" s="887">
        <v>-14.04</v>
      </c>
      <c r="J6839" s="771">
        <f t="shared" si="367"/>
        <v>35.099999999999994</v>
      </c>
      <c r="K6839" s="887">
        <v>21.06</v>
      </c>
      <c r="L6839" s="772">
        <f t="shared" si="368"/>
        <v>259.55</v>
      </c>
    </row>
    <row r="6840" spans="2:12" ht="15.75" x14ac:dyDescent="0.25">
      <c r="B6840" s="893" t="e">
        <v>#N/A</v>
      </c>
      <c r="C6840" s="892" t="s">
        <v>1982</v>
      </c>
      <c r="D6840" s="891">
        <v>43900</v>
      </c>
      <c r="E6840" s="890">
        <v>57.54</v>
      </c>
      <c r="F6840" s="889"/>
      <c r="G6840" s="888">
        <v>20</v>
      </c>
      <c r="H6840" s="887">
        <f t="shared" si="366"/>
        <v>1</v>
      </c>
      <c r="I6840" s="887">
        <v>-2.88</v>
      </c>
      <c r="J6840" s="771">
        <f t="shared" si="367"/>
        <v>4.08</v>
      </c>
      <c r="K6840" s="887">
        <v>1.2</v>
      </c>
      <c r="L6840" s="772">
        <f t="shared" si="368"/>
        <v>56.339999999999996</v>
      </c>
    </row>
    <row r="6841" spans="2:12" ht="15.75" x14ac:dyDescent="0.25">
      <c r="B6841" s="893" t="e">
        <v>#N/A</v>
      </c>
      <c r="C6841" s="892" t="s">
        <v>1983</v>
      </c>
      <c r="D6841" s="891">
        <v>43481</v>
      </c>
      <c r="E6841" s="890">
        <v>24.24</v>
      </c>
      <c r="F6841" s="889"/>
      <c r="G6841" s="888">
        <v>20</v>
      </c>
      <c r="H6841" s="887">
        <f t="shared" si="366"/>
        <v>2</v>
      </c>
      <c r="I6841" s="887">
        <v>-1.2000000000000002</v>
      </c>
      <c r="J6841" s="771">
        <f t="shared" si="367"/>
        <v>1.5000000000000002</v>
      </c>
      <c r="K6841" s="887">
        <v>0.3</v>
      </c>
      <c r="L6841" s="772">
        <f t="shared" si="368"/>
        <v>23.939999999999998</v>
      </c>
    </row>
    <row r="6842" spans="2:12" ht="15.75" x14ac:dyDescent="0.25">
      <c r="B6842" s="893" t="e">
        <v>#N/A</v>
      </c>
      <c r="C6842" s="892" t="s">
        <v>1984</v>
      </c>
      <c r="D6842" s="891">
        <v>43676</v>
      </c>
      <c r="E6842" s="890">
        <v>115.01</v>
      </c>
      <c r="F6842" s="889"/>
      <c r="G6842" s="888">
        <v>20</v>
      </c>
      <c r="H6842" s="887">
        <f t="shared" si="366"/>
        <v>2</v>
      </c>
      <c r="I6842" s="887">
        <v>-5.76</v>
      </c>
      <c r="J6842" s="771">
        <f t="shared" si="367"/>
        <v>7.1999999999999993</v>
      </c>
      <c r="K6842" s="887">
        <v>1.44</v>
      </c>
      <c r="L6842" s="772">
        <f t="shared" si="368"/>
        <v>113.57000000000001</v>
      </c>
    </row>
    <row r="6843" spans="2:12" ht="15.75" x14ac:dyDescent="0.25">
      <c r="B6843" s="893" t="e">
        <v>#N/A</v>
      </c>
      <c r="C6843" s="892" t="s">
        <v>1985</v>
      </c>
      <c r="D6843" s="891">
        <v>43676</v>
      </c>
      <c r="E6843" s="890">
        <v>39.799999999999997</v>
      </c>
      <c r="F6843" s="889"/>
      <c r="G6843" s="888">
        <v>20</v>
      </c>
      <c r="H6843" s="887">
        <f t="shared" si="366"/>
        <v>2</v>
      </c>
      <c r="I6843" s="887">
        <v>-2.04</v>
      </c>
      <c r="J6843" s="771">
        <f t="shared" si="367"/>
        <v>2.5499999999999998</v>
      </c>
      <c r="K6843" s="887">
        <v>0.51</v>
      </c>
      <c r="L6843" s="772">
        <f t="shared" si="368"/>
        <v>39.29</v>
      </c>
    </row>
    <row r="6844" spans="2:12" ht="15.75" x14ac:dyDescent="0.25">
      <c r="B6844" s="893" t="e">
        <v>#N/A</v>
      </c>
      <c r="C6844" s="892" t="s">
        <v>1986</v>
      </c>
      <c r="D6844" s="891">
        <v>43829</v>
      </c>
      <c r="E6844" s="890">
        <v>1.42</v>
      </c>
      <c r="F6844" s="889"/>
      <c r="G6844" s="888">
        <v>20</v>
      </c>
      <c r="H6844" s="887">
        <f t="shared" si="366"/>
        <v>2</v>
      </c>
      <c r="I6844" s="887">
        <v>-0.12</v>
      </c>
      <c r="J6844" s="771">
        <f t="shared" si="367"/>
        <v>0.15</v>
      </c>
      <c r="K6844" s="887">
        <v>0.03</v>
      </c>
      <c r="L6844" s="772">
        <f t="shared" si="368"/>
        <v>1.39</v>
      </c>
    </row>
    <row r="6845" spans="2:12" ht="15.75" x14ac:dyDescent="0.25">
      <c r="B6845" s="893" t="e">
        <v>#N/A</v>
      </c>
      <c r="C6845" s="892" t="s">
        <v>1987</v>
      </c>
      <c r="D6845" s="891">
        <v>43914</v>
      </c>
      <c r="E6845" s="890">
        <v>214.2</v>
      </c>
      <c r="F6845" s="889"/>
      <c r="G6845" s="888">
        <v>20</v>
      </c>
      <c r="H6845" s="887">
        <f t="shared" si="366"/>
        <v>1</v>
      </c>
      <c r="I6845" s="887">
        <v>-10.68</v>
      </c>
      <c r="J6845" s="771">
        <f t="shared" si="367"/>
        <v>12.459999999999999</v>
      </c>
      <c r="K6845" s="887">
        <v>1.78</v>
      </c>
      <c r="L6845" s="772">
        <f t="shared" si="368"/>
        <v>212.42</v>
      </c>
    </row>
    <row r="6846" spans="2:12" ht="15.75" x14ac:dyDescent="0.25">
      <c r="B6846" s="893" t="s">
        <v>312</v>
      </c>
      <c r="C6846" s="892" t="s">
        <v>1043</v>
      </c>
      <c r="D6846" s="891">
        <v>39447</v>
      </c>
      <c r="E6846" s="890">
        <v>22373.73</v>
      </c>
      <c r="F6846" s="889"/>
      <c r="G6846" s="888">
        <v>30</v>
      </c>
      <c r="H6846" s="887">
        <f t="shared" si="366"/>
        <v>14</v>
      </c>
      <c r="I6846" s="887">
        <v>-748.31999999999994</v>
      </c>
      <c r="J6846" s="771">
        <f t="shared" si="367"/>
        <v>10526.34</v>
      </c>
      <c r="K6846" s="887">
        <v>9778.02</v>
      </c>
      <c r="L6846" s="772">
        <f t="shared" si="368"/>
        <v>12595.71</v>
      </c>
    </row>
    <row r="6847" spans="2:12" ht="15.75" x14ac:dyDescent="0.25">
      <c r="B6847" s="893" t="s">
        <v>312</v>
      </c>
      <c r="C6847" s="892" t="s">
        <v>1043</v>
      </c>
      <c r="D6847" s="891">
        <v>39478</v>
      </c>
      <c r="E6847" s="890">
        <v>800</v>
      </c>
      <c r="F6847" s="889"/>
      <c r="G6847" s="888">
        <v>30</v>
      </c>
      <c r="H6847" s="887">
        <f t="shared" si="366"/>
        <v>13</v>
      </c>
      <c r="I6847" s="887">
        <v>-26.880000000000003</v>
      </c>
      <c r="J6847" s="771">
        <f t="shared" si="367"/>
        <v>375.29</v>
      </c>
      <c r="K6847" s="887">
        <v>348.41</v>
      </c>
      <c r="L6847" s="772">
        <f t="shared" si="368"/>
        <v>451.59</v>
      </c>
    </row>
    <row r="6848" spans="2:12" ht="15.75" x14ac:dyDescent="0.25">
      <c r="B6848" s="893" t="s">
        <v>312</v>
      </c>
      <c r="C6848" s="892" t="s">
        <v>1043</v>
      </c>
      <c r="D6848" s="891">
        <v>40359</v>
      </c>
      <c r="E6848" s="890">
        <v>3712.75</v>
      </c>
      <c r="F6848" s="889"/>
      <c r="G6848" s="888">
        <v>30</v>
      </c>
      <c r="H6848" s="887">
        <f t="shared" si="366"/>
        <v>11</v>
      </c>
      <c r="I6848" s="887">
        <v>-124.56</v>
      </c>
      <c r="J6848" s="771">
        <f t="shared" si="367"/>
        <v>1430.31</v>
      </c>
      <c r="K6848" s="887">
        <v>1305.75</v>
      </c>
      <c r="L6848" s="772">
        <f t="shared" si="368"/>
        <v>2407</v>
      </c>
    </row>
    <row r="6849" spans="2:12" ht="15.75" x14ac:dyDescent="0.25">
      <c r="B6849" s="893" t="s">
        <v>312</v>
      </c>
      <c r="C6849" s="892" t="s">
        <v>1043</v>
      </c>
      <c r="D6849" s="891">
        <v>40482</v>
      </c>
      <c r="E6849" s="890">
        <v>1349.55</v>
      </c>
      <c r="F6849" s="889"/>
      <c r="G6849" s="888">
        <v>30</v>
      </c>
      <c r="H6849" s="887">
        <f t="shared" si="366"/>
        <v>11</v>
      </c>
      <c r="I6849" s="887">
        <v>-45.120000000000005</v>
      </c>
      <c r="J6849" s="771">
        <f t="shared" si="367"/>
        <v>503.57</v>
      </c>
      <c r="K6849" s="887">
        <v>458.45</v>
      </c>
      <c r="L6849" s="772">
        <f t="shared" si="368"/>
        <v>891.09999999999991</v>
      </c>
    </row>
    <row r="6850" spans="2:12" ht="15.75" x14ac:dyDescent="0.25">
      <c r="B6850" s="893" t="s">
        <v>312</v>
      </c>
      <c r="C6850" s="892" t="s">
        <v>1043</v>
      </c>
      <c r="D6850" s="891">
        <v>41121</v>
      </c>
      <c r="E6850" s="890">
        <v>4457.46</v>
      </c>
      <c r="F6850" s="889"/>
      <c r="G6850" s="888">
        <v>30</v>
      </c>
      <c r="H6850" s="887">
        <f t="shared" si="366"/>
        <v>9</v>
      </c>
      <c r="I6850" s="887">
        <v>-149.04</v>
      </c>
      <c r="J6850" s="771">
        <f t="shared" si="367"/>
        <v>1403.35</v>
      </c>
      <c r="K6850" s="887">
        <v>1254.31</v>
      </c>
      <c r="L6850" s="772">
        <f t="shared" si="368"/>
        <v>3203.15</v>
      </c>
    </row>
    <row r="6851" spans="2:12" ht="15.75" x14ac:dyDescent="0.25">
      <c r="B6851" s="893" t="s">
        <v>312</v>
      </c>
      <c r="C6851" s="892" t="s">
        <v>1988</v>
      </c>
      <c r="D6851" s="891">
        <v>41274</v>
      </c>
      <c r="E6851" s="890">
        <v>16898.310000000001</v>
      </c>
      <c r="F6851" s="889"/>
      <c r="G6851" s="888">
        <v>30</v>
      </c>
      <c r="H6851" s="887">
        <f t="shared" si="366"/>
        <v>9</v>
      </c>
      <c r="I6851" s="887">
        <v>-563.28</v>
      </c>
      <c r="J6851" s="771">
        <f t="shared" si="367"/>
        <v>5022.58</v>
      </c>
      <c r="K6851" s="887">
        <v>4459.3</v>
      </c>
      <c r="L6851" s="772">
        <f t="shared" si="368"/>
        <v>12439.010000000002</v>
      </c>
    </row>
    <row r="6852" spans="2:12" ht="15.75" x14ac:dyDescent="0.25">
      <c r="B6852" s="893" t="s">
        <v>312</v>
      </c>
      <c r="C6852" s="892" t="s">
        <v>1989</v>
      </c>
      <c r="D6852" s="891">
        <v>43344</v>
      </c>
      <c r="E6852" s="890">
        <v>16460.72</v>
      </c>
      <c r="F6852" s="889"/>
      <c r="G6852" s="888">
        <v>30</v>
      </c>
      <c r="H6852" s="887">
        <f t="shared" si="366"/>
        <v>3</v>
      </c>
      <c r="I6852" s="887">
        <v>-548.64</v>
      </c>
      <c r="J6852" s="771">
        <f t="shared" si="367"/>
        <v>1828.8000000000002</v>
      </c>
      <c r="K6852" s="887">
        <v>1280.1600000000001</v>
      </c>
      <c r="L6852" s="772">
        <f t="shared" si="368"/>
        <v>15180.560000000001</v>
      </c>
    </row>
    <row r="6853" spans="2:12" ht="15.75" x14ac:dyDescent="0.25">
      <c r="B6853" s="893" t="s">
        <v>312</v>
      </c>
      <c r="C6853" s="892" t="s">
        <v>1990</v>
      </c>
      <c r="D6853" s="891">
        <v>43958</v>
      </c>
      <c r="E6853" s="890">
        <v>29091.16</v>
      </c>
      <c r="F6853" s="889"/>
      <c r="G6853" s="888">
        <v>30</v>
      </c>
      <c r="H6853" s="887">
        <f t="shared" si="366"/>
        <v>1</v>
      </c>
      <c r="I6853" s="887">
        <v>-969.72</v>
      </c>
      <c r="J6853" s="771">
        <f t="shared" si="367"/>
        <v>1212.1500000000001</v>
      </c>
      <c r="K6853" s="887">
        <v>242.43</v>
      </c>
      <c r="L6853" s="772">
        <f t="shared" si="368"/>
        <v>28848.73</v>
      </c>
    </row>
    <row r="6854" spans="2:12" ht="15.75" x14ac:dyDescent="0.25">
      <c r="B6854" s="893" t="e">
        <v>#N/A</v>
      </c>
      <c r="C6854" s="892" t="s">
        <v>1990</v>
      </c>
      <c r="D6854" s="891">
        <v>43958</v>
      </c>
      <c r="E6854" s="890">
        <v>51.77</v>
      </c>
      <c r="F6854" s="889"/>
      <c r="G6854" s="888">
        <v>30</v>
      </c>
      <c r="H6854" s="887">
        <f t="shared" si="366"/>
        <v>1</v>
      </c>
      <c r="I6854" s="887">
        <v>-1.6800000000000002</v>
      </c>
      <c r="J6854" s="771">
        <f t="shared" si="367"/>
        <v>2.1</v>
      </c>
      <c r="K6854" s="887">
        <v>0.42</v>
      </c>
      <c r="L6854" s="772">
        <f t="shared" si="368"/>
        <v>51.35</v>
      </c>
    </row>
    <row r="6855" spans="2:12" ht="15.75" x14ac:dyDescent="0.25">
      <c r="B6855" s="893" t="s">
        <v>359</v>
      </c>
      <c r="C6855" s="892" t="s">
        <v>536</v>
      </c>
      <c r="D6855" s="891">
        <v>39447</v>
      </c>
      <c r="E6855" s="890">
        <v>184471.22</v>
      </c>
      <c r="F6855" s="889"/>
      <c r="G6855" s="888">
        <v>50</v>
      </c>
      <c r="H6855" s="887">
        <f t="shared" si="366"/>
        <v>14</v>
      </c>
      <c r="I6855" s="887">
        <v>-3696.24</v>
      </c>
      <c r="J6855" s="771">
        <f t="shared" si="367"/>
        <v>52021.95</v>
      </c>
      <c r="K6855" s="887">
        <v>48325.71</v>
      </c>
      <c r="L6855" s="772">
        <f t="shared" si="368"/>
        <v>136145.51</v>
      </c>
    </row>
    <row r="6856" spans="2:12" ht="15.75" x14ac:dyDescent="0.25">
      <c r="B6856" s="893" t="s">
        <v>359</v>
      </c>
      <c r="C6856" s="892" t="s">
        <v>536</v>
      </c>
      <c r="D6856" s="891">
        <v>39478</v>
      </c>
      <c r="E6856" s="890">
        <v>95349.23</v>
      </c>
      <c r="F6856" s="889"/>
      <c r="G6856" s="888">
        <v>50</v>
      </c>
      <c r="H6856" s="887">
        <f t="shared" ref="H6856:H6919" si="369">IF(E6856&lt;&gt;"",IF((TestEOY-D6856)/365&gt;G6856,G6856,ROUNDUP(((TestEOY-D6856)/365),0)),"")</f>
        <v>13</v>
      </c>
      <c r="I6856" s="887">
        <v>-1914.12</v>
      </c>
      <c r="J6856" s="771">
        <f t="shared" ref="J6856:J6919" si="370">K6856-I6856</f>
        <v>26762.239999999998</v>
      </c>
      <c r="K6856" s="887">
        <v>24848.12</v>
      </c>
      <c r="L6856" s="772">
        <f t="shared" ref="L6856:L6919" si="371">IFERROR(IF(K6856&gt;E6856,0,(+E6856-K6856))-F6856,"")</f>
        <v>70501.11</v>
      </c>
    </row>
    <row r="6857" spans="2:12" ht="15.75" x14ac:dyDescent="0.25">
      <c r="B6857" s="893" t="s">
        <v>359</v>
      </c>
      <c r="C6857" s="892" t="s">
        <v>536</v>
      </c>
      <c r="D6857" s="891">
        <v>39478</v>
      </c>
      <c r="E6857" s="890">
        <v>1906.38</v>
      </c>
      <c r="F6857" s="889"/>
      <c r="G6857" s="888">
        <v>50</v>
      </c>
      <c r="H6857" s="887">
        <f t="shared" si="369"/>
        <v>13</v>
      </c>
      <c r="I6857" s="887">
        <v>-38.160000000000004</v>
      </c>
      <c r="J6857" s="771">
        <f t="shared" si="370"/>
        <v>534.08000000000004</v>
      </c>
      <c r="K6857" s="887">
        <v>495.92</v>
      </c>
      <c r="L6857" s="772">
        <f t="shared" si="371"/>
        <v>1410.46</v>
      </c>
    </row>
    <row r="6858" spans="2:12" ht="15.75" x14ac:dyDescent="0.25">
      <c r="B6858" s="893" t="s">
        <v>359</v>
      </c>
      <c r="C6858" s="892" t="s">
        <v>536</v>
      </c>
      <c r="D6858" s="891">
        <v>40359</v>
      </c>
      <c r="E6858" s="890">
        <v>32937.879999999997</v>
      </c>
      <c r="F6858" s="889"/>
      <c r="G6858" s="888">
        <v>50</v>
      </c>
      <c r="H6858" s="887">
        <f t="shared" si="369"/>
        <v>11</v>
      </c>
      <c r="I6858" s="887">
        <v>-661.08</v>
      </c>
      <c r="J6858" s="771">
        <f t="shared" si="370"/>
        <v>7597</v>
      </c>
      <c r="K6858" s="887">
        <v>6935.92</v>
      </c>
      <c r="L6858" s="772">
        <f t="shared" si="371"/>
        <v>26001.96</v>
      </c>
    </row>
    <row r="6859" spans="2:12" ht="15.75" x14ac:dyDescent="0.25">
      <c r="B6859" s="893" t="s">
        <v>359</v>
      </c>
      <c r="C6859" s="892" t="s">
        <v>536</v>
      </c>
      <c r="D6859" s="891">
        <v>40359</v>
      </c>
      <c r="E6859" s="890">
        <v>2543.02</v>
      </c>
      <c r="F6859" s="889"/>
      <c r="G6859" s="888">
        <v>50</v>
      </c>
      <c r="H6859" s="887">
        <f t="shared" si="369"/>
        <v>11</v>
      </c>
      <c r="I6859" s="887">
        <v>-50.88</v>
      </c>
      <c r="J6859" s="771">
        <f t="shared" si="370"/>
        <v>586.01</v>
      </c>
      <c r="K6859" s="887">
        <v>535.13</v>
      </c>
      <c r="L6859" s="772">
        <f t="shared" si="371"/>
        <v>2007.8899999999999</v>
      </c>
    </row>
    <row r="6860" spans="2:12" ht="15.75" x14ac:dyDescent="0.25">
      <c r="B6860" s="893" t="s">
        <v>359</v>
      </c>
      <c r="C6860" s="892" t="s">
        <v>536</v>
      </c>
      <c r="D6860" s="891">
        <v>40359</v>
      </c>
      <c r="E6860" s="890">
        <v>2355.91</v>
      </c>
      <c r="F6860" s="889"/>
      <c r="G6860" s="888">
        <v>50</v>
      </c>
      <c r="H6860" s="887">
        <f t="shared" si="369"/>
        <v>11</v>
      </c>
      <c r="I6860" s="887">
        <v>-47.28</v>
      </c>
      <c r="J6860" s="771">
        <f t="shared" si="370"/>
        <v>543.35</v>
      </c>
      <c r="K6860" s="887">
        <v>496.07</v>
      </c>
      <c r="L6860" s="772">
        <f t="shared" si="371"/>
        <v>1859.84</v>
      </c>
    </row>
    <row r="6861" spans="2:12" ht="15.75" x14ac:dyDescent="0.25">
      <c r="B6861" s="893" t="s">
        <v>359</v>
      </c>
      <c r="C6861" s="892" t="s">
        <v>536</v>
      </c>
      <c r="D6861" s="891">
        <v>40421</v>
      </c>
      <c r="E6861" s="890">
        <v>92365.48</v>
      </c>
      <c r="F6861" s="889"/>
      <c r="G6861" s="888">
        <v>50</v>
      </c>
      <c r="H6861" s="887">
        <f t="shared" si="369"/>
        <v>11</v>
      </c>
      <c r="I6861" s="887">
        <v>-1853.7599999999998</v>
      </c>
      <c r="J6861" s="771">
        <f t="shared" si="370"/>
        <v>20995.3</v>
      </c>
      <c r="K6861" s="887">
        <v>19141.54</v>
      </c>
      <c r="L6861" s="772">
        <f t="shared" si="371"/>
        <v>73223.94</v>
      </c>
    </row>
    <row r="6862" spans="2:12" ht="15.75" x14ac:dyDescent="0.25">
      <c r="B6862" s="893" t="s">
        <v>359</v>
      </c>
      <c r="C6862" s="892" t="s">
        <v>536</v>
      </c>
      <c r="D6862" s="891">
        <v>40574</v>
      </c>
      <c r="E6862" s="890">
        <v>1644.57</v>
      </c>
      <c r="F6862" s="889"/>
      <c r="G6862" s="888">
        <v>50</v>
      </c>
      <c r="H6862" s="887">
        <f t="shared" si="369"/>
        <v>10</v>
      </c>
      <c r="I6862" s="887">
        <v>-32.880000000000003</v>
      </c>
      <c r="J6862" s="771">
        <f t="shared" si="370"/>
        <v>362.59</v>
      </c>
      <c r="K6862" s="887">
        <v>329.71</v>
      </c>
      <c r="L6862" s="772">
        <f t="shared" si="371"/>
        <v>1314.86</v>
      </c>
    </row>
    <row r="6863" spans="2:12" ht="15.75" x14ac:dyDescent="0.25">
      <c r="B6863" s="893" t="s">
        <v>359</v>
      </c>
      <c r="C6863" s="892" t="s">
        <v>536</v>
      </c>
      <c r="D6863" s="891">
        <v>40908</v>
      </c>
      <c r="E6863" s="890">
        <v>540.63</v>
      </c>
      <c r="F6863" s="889"/>
      <c r="G6863" s="888">
        <v>50</v>
      </c>
      <c r="H6863" s="887">
        <f t="shared" si="369"/>
        <v>10</v>
      </c>
      <c r="I6863" s="887">
        <v>-10.8</v>
      </c>
      <c r="J6863" s="771">
        <f t="shared" si="370"/>
        <v>108.00999999999999</v>
      </c>
      <c r="K6863" s="887">
        <v>97.21</v>
      </c>
      <c r="L6863" s="772">
        <f t="shared" si="371"/>
        <v>443.42</v>
      </c>
    </row>
    <row r="6864" spans="2:12" ht="15.75" x14ac:dyDescent="0.25">
      <c r="B6864" s="893" t="s">
        <v>359</v>
      </c>
      <c r="C6864" s="892" t="s">
        <v>1991</v>
      </c>
      <c r="D6864" s="891">
        <v>41274</v>
      </c>
      <c r="E6864" s="890">
        <v>5042.75</v>
      </c>
      <c r="F6864" s="889"/>
      <c r="G6864" s="888">
        <v>50</v>
      </c>
      <c r="H6864" s="887">
        <f t="shared" si="369"/>
        <v>9</v>
      </c>
      <c r="I6864" s="887">
        <v>-100.68</v>
      </c>
      <c r="J6864" s="771">
        <f t="shared" si="370"/>
        <v>906.21</v>
      </c>
      <c r="K6864" s="887">
        <v>805.53</v>
      </c>
      <c r="L6864" s="772">
        <f t="shared" si="371"/>
        <v>4237.22</v>
      </c>
    </row>
    <row r="6865" spans="2:12" ht="15.75" x14ac:dyDescent="0.25">
      <c r="B6865" s="893" t="s">
        <v>359</v>
      </c>
      <c r="C6865" s="892" t="s">
        <v>1764</v>
      </c>
      <c r="D6865" s="891">
        <v>41364</v>
      </c>
      <c r="E6865" s="890">
        <v>870.3</v>
      </c>
      <c r="F6865" s="889"/>
      <c r="G6865" s="888">
        <v>50</v>
      </c>
      <c r="H6865" s="887">
        <f t="shared" si="369"/>
        <v>8</v>
      </c>
      <c r="I6865" s="887">
        <v>-17.399999999999999</v>
      </c>
      <c r="J6865" s="771">
        <f t="shared" si="370"/>
        <v>152.97</v>
      </c>
      <c r="K6865" s="887">
        <v>135.57</v>
      </c>
      <c r="L6865" s="772">
        <f t="shared" si="371"/>
        <v>734.73</v>
      </c>
    </row>
    <row r="6866" spans="2:12" ht="15.75" x14ac:dyDescent="0.25">
      <c r="B6866" s="893" t="s">
        <v>359</v>
      </c>
      <c r="C6866" s="892" t="s">
        <v>1992</v>
      </c>
      <c r="D6866" s="891">
        <v>42094</v>
      </c>
      <c r="E6866" s="890">
        <v>32706.54</v>
      </c>
      <c r="F6866" s="889"/>
      <c r="G6866" s="888">
        <v>50</v>
      </c>
      <c r="H6866" s="887">
        <f t="shared" si="369"/>
        <v>6</v>
      </c>
      <c r="I6866" s="887">
        <v>-653.88</v>
      </c>
      <c r="J6866" s="771">
        <f t="shared" si="370"/>
        <v>4372.8499999999995</v>
      </c>
      <c r="K6866" s="887">
        <v>3718.97</v>
      </c>
      <c r="L6866" s="772">
        <f t="shared" si="371"/>
        <v>28987.57</v>
      </c>
    </row>
    <row r="6867" spans="2:12" ht="15.75" x14ac:dyDescent="0.25">
      <c r="B6867" s="893" t="s">
        <v>359</v>
      </c>
      <c r="C6867" s="892" t="s">
        <v>1993</v>
      </c>
      <c r="D6867" s="891">
        <v>43497</v>
      </c>
      <c r="E6867" s="890">
        <v>16806.07</v>
      </c>
      <c r="F6867" s="889"/>
      <c r="G6867" s="888">
        <v>40</v>
      </c>
      <c r="H6867" s="887">
        <f t="shared" si="369"/>
        <v>2</v>
      </c>
      <c r="I6867" s="887">
        <v>-420.12</v>
      </c>
      <c r="J6867" s="771">
        <f t="shared" si="370"/>
        <v>1050.3</v>
      </c>
      <c r="K6867" s="887">
        <v>630.17999999999995</v>
      </c>
      <c r="L6867" s="772">
        <f t="shared" si="371"/>
        <v>16175.89</v>
      </c>
    </row>
    <row r="6868" spans="2:12" ht="15.75" x14ac:dyDescent="0.25">
      <c r="B6868" s="893" t="s">
        <v>359</v>
      </c>
      <c r="C6868" s="892" t="s">
        <v>1994</v>
      </c>
      <c r="D6868" s="891">
        <v>43621</v>
      </c>
      <c r="E6868" s="890">
        <v>35833.03</v>
      </c>
      <c r="F6868" s="889"/>
      <c r="G6868" s="888">
        <v>40</v>
      </c>
      <c r="H6868" s="887">
        <f t="shared" si="369"/>
        <v>2</v>
      </c>
      <c r="I6868" s="887">
        <v>-896.16000000000008</v>
      </c>
      <c r="J6868" s="771">
        <f t="shared" si="370"/>
        <v>2152.8200000000002</v>
      </c>
      <c r="K6868" s="887">
        <v>1256.6600000000001</v>
      </c>
      <c r="L6868" s="772">
        <f t="shared" si="371"/>
        <v>34576.369999999995</v>
      </c>
    </row>
    <row r="6869" spans="2:12" ht="15.75" x14ac:dyDescent="0.25">
      <c r="B6869" s="893" t="s">
        <v>359</v>
      </c>
      <c r="C6869" s="892" t="s">
        <v>1995</v>
      </c>
      <c r="D6869" s="891">
        <v>43943</v>
      </c>
      <c r="E6869" s="890">
        <v>755.99</v>
      </c>
      <c r="F6869" s="889"/>
      <c r="G6869" s="888">
        <v>40</v>
      </c>
      <c r="H6869" s="887">
        <f t="shared" si="369"/>
        <v>1</v>
      </c>
      <c r="I6869" s="887">
        <v>-18.84</v>
      </c>
      <c r="J6869" s="771">
        <f t="shared" si="370"/>
        <v>26.7</v>
      </c>
      <c r="K6869" s="887">
        <v>7.86</v>
      </c>
      <c r="L6869" s="772">
        <f t="shared" si="371"/>
        <v>748.13</v>
      </c>
    </row>
    <row r="6870" spans="2:12" ht="15.75" x14ac:dyDescent="0.25">
      <c r="B6870" s="893" t="e">
        <v>#N/A</v>
      </c>
      <c r="C6870" s="892" t="s">
        <v>1993</v>
      </c>
      <c r="D6870" s="891">
        <v>43497</v>
      </c>
      <c r="E6870" s="890">
        <v>430.79</v>
      </c>
      <c r="F6870" s="889"/>
      <c r="G6870" s="888">
        <v>40</v>
      </c>
      <c r="H6870" s="887">
        <f t="shared" si="369"/>
        <v>2</v>
      </c>
      <c r="I6870" s="887">
        <v>-10.8</v>
      </c>
      <c r="J6870" s="771">
        <f t="shared" si="370"/>
        <v>27</v>
      </c>
      <c r="K6870" s="887">
        <v>16.2</v>
      </c>
      <c r="L6870" s="772">
        <f t="shared" si="371"/>
        <v>414.59000000000003</v>
      </c>
    </row>
    <row r="6871" spans="2:12" ht="15.75" x14ac:dyDescent="0.25">
      <c r="B6871" s="893" t="e">
        <v>#N/A</v>
      </c>
      <c r="C6871" s="892" t="s">
        <v>1994</v>
      </c>
      <c r="D6871" s="891">
        <v>43621</v>
      </c>
      <c r="E6871" s="890">
        <v>681.21</v>
      </c>
      <c r="F6871" s="889"/>
      <c r="G6871" s="888">
        <v>40</v>
      </c>
      <c r="H6871" s="887">
        <f t="shared" si="369"/>
        <v>2</v>
      </c>
      <c r="I6871" s="887">
        <v>-17.04</v>
      </c>
      <c r="J6871" s="771">
        <f t="shared" si="370"/>
        <v>41.18</v>
      </c>
      <c r="K6871" s="887">
        <v>24.14</v>
      </c>
      <c r="L6871" s="772">
        <f t="shared" si="371"/>
        <v>657.07</v>
      </c>
    </row>
    <row r="6872" spans="2:12" ht="15.75" x14ac:dyDescent="0.25">
      <c r="B6872" s="893" t="e">
        <v>#N/A</v>
      </c>
      <c r="C6872" s="892" t="s">
        <v>1995</v>
      </c>
      <c r="D6872" s="891">
        <v>43943</v>
      </c>
      <c r="E6872" s="890">
        <v>9.23</v>
      </c>
      <c r="F6872" s="889"/>
      <c r="G6872" s="888">
        <v>40</v>
      </c>
      <c r="H6872" s="887">
        <f t="shared" si="369"/>
        <v>1</v>
      </c>
      <c r="I6872" s="887">
        <v>-0.24</v>
      </c>
      <c r="J6872" s="771">
        <f t="shared" si="370"/>
        <v>0.33999999999999997</v>
      </c>
      <c r="K6872" s="887">
        <v>0.1</v>
      </c>
      <c r="L6872" s="772">
        <f t="shared" si="371"/>
        <v>9.1300000000000008</v>
      </c>
    </row>
    <row r="6873" spans="2:12" ht="15.75" x14ac:dyDescent="0.25">
      <c r="B6873" s="893" t="s">
        <v>359</v>
      </c>
      <c r="C6873" s="892" t="s">
        <v>1996</v>
      </c>
      <c r="D6873" s="891">
        <v>43008</v>
      </c>
      <c r="E6873" s="890">
        <v>7245.38</v>
      </c>
      <c r="F6873" s="889"/>
      <c r="G6873" s="888">
        <v>50</v>
      </c>
      <c r="H6873" s="887">
        <f t="shared" si="369"/>
        <v>4</v>
      </c>
      <c r="I6873" s="887">
        <v>-144.84</v>
      </c>
      <c r="J6873" s="771">
        <f t="shared" si="370"/>
        <v>609.54</v>
      </c>
      <c r="K6873" s="887">
        <v>464.7</v>
      </c>
      <c r="L6873" s="772">
        <f t="shared" si="371"/>
        <v>6780.68</v>
      </c>
    </row>
    <row r="6874" spans="2:12" ht="15.75" x14ac:dyDescent="0.25">
      <c r="B6874" s="893" t="s">
        <v>359</v>
      </c>
      <c r="C6874" s="892" t="s">
        <v>1997</v>
      </c>
      <c r="D6874" s="891">
        <v>43069</v>
      </c>
      <c r="E6874" s="890">
        <v>114599.66</v>
      </c>
      <c r="F6874" s="889"/>
      <c r="G6874" s="888">
        <v>50</v>
      </c>
      <c r="H6874" s="887">
        <f t="shared" si="369"/>
        <v>4</v>
      </c>
      <c r="I6874" s="887">
        <v>-2292.6000000000004</v>
      </c>
      <c r="J6874" s="771">
        <f t="shared" si="370"/>
        <v>9138.86</v>
      </c>
      <c r="K6874" s="887">
        <v>6846.26</v>
      </c>
      <c r="L6874" s="772">
        <f t="shared" si="371"/>
        <v>107753.40000000001</v>
      </c>
    </row>
    <row r="6875" spans="2:12" ht="15.75" x14ac:dyDescent="0.25">
      <c r="B6875" s="893" t="s">
        <v>359</v>
      </c>
      <c r="C6875" s="892" t="s">
        <v>1998</v>
      </c>
      <c r="D6875" s="891">
        <v>43344</v>
      </c>
      <c r="E6875" s="890">
        <v>81020.31</v>
      </c>
      <c r="F6875" s="889"/>
      <c r="G6875" s="888">
        <v>50</v>
      </c>
      <c r="H6875" s="887">
        <f t="shared" si="369"/>
        <v>3</v>
      </c>
      <c r="I6875" s="887">
        <v>-1619.0400000000002</v>
      </c>
      <c r="J6875" s="771">
        <f t="shared" si="370"/>
        <v>5464.54</v>
      </c>
      <c r="K6875" s="887">
        <v>3845.5</v>
      </c>
      <c r="L6875" s="772">
        <f t="shared" si="371"/>
        <v>77174.81</v>
      </c>
    </row>
    <row r="6876" spans="2:12" ht="15.75" x14ac:dyDescent="0.25">
      <c r="B6876" s="893" t="s">
        <v>359</v>
      </c>
      <c r="C6876" s="892" t="s">
        <v>1999</v>
      </c>
      <c r="D6876" s="891">
        <v>43344</v>
      </c>
      <c r="E6876" s="890">
        <v>50678.17</v>
      </c>
      <c r="F6876" s="889"/>
      <c r="G6876" s="888">
        <v>50</v>
      </c>
      <c r="H6876" s="887">
        <f t="shared" si="369"/>
        <v>3</v>
      </c>
      <c r="I6876" s="887">
        <v>-1012.6800000000001</v>
      </c>
      <c r="J6876" s="771">
        <f t="shared" si="370"/>
        <v>3418.08</v>
      </c>
      <c r="K6876" s="887">
        <v>2405.4</v>
      </c>
      <c r="L6876" s="772">
        <f t="shared" si="371"/>
        <v>48272.77</v>
      </c>
    </row>
    <row r="6877" spans="2:12" ht="15.75" x14ac:dyDescent="0.25">
      <c r="B6877" s="893" t="s">
        <v>359</v>
      </c>
      <c r="C6877" s="892" t="s">
        <v>2000</v>
      </c>
      <c r="D6877" s="891">
        <v>43344</v>
      </c>
      <c r="E6877" s="890">
        <v>30812.39</v>
      </c>
      <c r="F6877" s="889"/>
      <c r="G6877" s="888">
        <v>50</v>
      </c>
      <c r="H6877" s="887">
        <f t="shared" si="369"/>
        <v>3</v>
      </c>
      <c r="I6877" s="887">
        <v>-615.72</v>
      </c>
      <c r="J6877" s="771">
        <f t="shared" si="370"/>
        <v>2078.16</v>
      </c>
      <c r="K6877" s="887">
        <v>1462.44</v>
      </c>
      <c r="L6877" s="772">
        <f t="shared" si="371"/>
        <v>29349.95</v>
      </c>
    </row>
    <row r="6878" spans="2:12" ht="15.75" x14ac:dyDescent="0.25">
      <c r="B6878" s="893" t="s">
        <v>359</v>
      </c>
      <c r="C6878" s="892" t="s">
        <v>2001</v>
      </c>
      <c r="D6878" s="891">
        <v>43344</v>
      </c>
      <c r="E6878" s="890">
        <v>7454.49</v>
      </c>
      <c r="F6878" s="889"/>
      <c r="G6878" s="888">
        <v>50</v>
      </c>
      <c r="H6878" s="887">
        <f t="shared" si="369"/>
        <v>3</v>
      </c>
      <c r="I6878" s="887">
        <v>-148.92000000000002</v>
      </c>
      <c r="J6878" s="771">
        <f t="shared" si="370"/>
        <v>502.64000000000004</v>
      </c>
      <c r="K6878" s="887">
        <v>353.72</v>
      </c>
      <c r="L6878" s="772">
        <f t="shared" si="371"/>
        <v>7100.7699999999995</v>
      </c>
    </row>
    <row r="6879" spans="2:12" ht="15.75" x14ac:dyDescent="0.25">
      <c r="B6879" s="893" t="s">
        <v>359</v>
      </c>
      <c r="C6879" s="892" t="s">
        <v>2002</v>
      </c>
      <c r="D6879" s="891">
        <v>43344</v>
      </c>
      <c r="E6879" s="890">
        <v>2058.27</v>
      </c>
      <c r="F6879" s="889"/>
      <c r="G6879" s="888">
        <v>50</v>
      </c>
      <c r="H6879" s="887">
        <f t="shared" si="369"/>
        <v>3</v>
      </c>
      <c r="I6879" s="887">
        <v>-41.160000000000004</v>
      </c>
      <c r="J6879" s="771">
        <f t="shared" si="370"/>
        <v>138.92000000000002</v>
      </c>
      <c r="K6879" s="887">
        <v>97.76</v>
      </c>
      <c r="L6879" s="772">
        <f t="shared" si="371"/>
        <v>1960.51</v>
      </c>
    </row>
    <row r="6880" spans="2:12" ht="15.75" x14ac:dyDescent="0.25">
      <c r="B6880" s="893" t="s">
        <v>359</v>
      </c>
      <c r="C6880" s="892" t="s">
        <v>2003</v>
      </c>
      <c r="D6880" s="891">
        <v>43344</v>
      </c>
      <c r="E6880" s="890">
        <v>3561.5</v>
      </c>
      <c r="F6880" s="889"/>
      <c r="G6880" s="888">
        <v>50</v>
      </c>
      <c r="H6880" s="887">
        <f t="shared" si="369"/>
        <v>3</v>
      </c>
      <c r="I6880" s="887">
        <v>-71.16</v>
      </c>
      <c r="J6880" s="771">
        <f t="shared" si="370"/>
        <v>240.18</v>
      </c>
      <c r="K6880" s="887">
        <v>169.02</v>
      </c>
      <c r="L6880" s="772">
        <f t="shared" si="371"/>
        <v>3392.48</v>
      </c>
    </row>
    <row r="6881" spans="2:12" ht="15.75" x14ac:dyDescent="0.25">
      <c r="B6881" s="893" t="s">
        <v>359</v>
      </c>
      <c r="C6881" s="892" t="s">
        <v>2004</v>
      </c>
      <c r="D6881" s="891">
        <v>43621</v>
      </c>
      <c r="E6881" s="890">
        <v>10209.530000000001</v>
      </c>
      <c r="F6881" s="889"/>
      <c r="G6881" s="888">
        <v>40</v>
      </c>
      <c r="H6881" s="887">
        <f t="shared" si="369"/>
        <v>2</v>
      </c>
      <c r="I6881" s="887">
        <v>-255.24</v>
      </c>
      <c r="J6881" s="771">
        <f t="shared" si="370"/>
        <v>616.82999999999993</v>
      </c>
      <c r="K6881" s="887">
        <v>361.59</v>
      </c>
      <c r="L6881" s="772">
        <f t="shared" si="371"/>
        <v>9847.94</v>
      </c>
    </row>
    <row r="6882" spans="2:12" ht="15.75" x14ac:dyDescent="0.25">
      <c r="B6882" s="893" t="s">
        <v>359</v>
      </c>
      <c r="C6882" s="892" t="s">
        <v>2005</v>
      </c>
      <c r="D6882" s="891">
        <v>43621</v>
      </c>
      <c r="E6882" s="890">
        <v>1020.95</v>
      </c>
      <c r="F6882" s="889"/>
      <c r="G6882" s="888">
        <v>40</v>
      </c>
      <c r="H6882" s="887">
        <f t="shared" si="369"/>
        <v>2</v>
      </c>
      <c r="I6882" s="887">
        <v>-25.56</v>
      </c>
      <c r="J6882" s="771">
        <f t="shared" si="370"/>
        <v>61.769999999999996</v>
      </c>
      <c r="K6882" s="887">
        <v>36.21</v>
      </c>
      <c r="L6882" s="772">
        <f t="shared" si="371"/>
        <v>984.74</v>
      </c>
    </row>
    <row r="6883" spans="2:12" ht="15.75" x14ac:dyDescent="0.25">
      <c r="B6883" s="893" t="s">
        <v>359</v>
      </c>
      <c r="C6883" s="892" t="s">
        <v>2006</v>
      </c>
      <c r="D6883" s="891">
        <v>43621</v>
      </c>
      <c r="E6883" s="890">
        <v>9430.17</v>
      </c>
      <c r="F6883" s="889"/>
      <c r="G6883" s="888">
        <v>40</v>
      </c>
      <c r="H6883" s="887">
        <f t="shared" si="369"/>
        <v>2</v>
      </c>
      <c r="I6883" s="887">
        <v>-235.8</v>
      </c>
      <c r="J6883" s="771">
        <f t="shared" si="370"/>
        <v>569.85</v>
      </c>
      <c r="K6883" s="887">
        <v>334.05</v>
      </c>
      <c r="L6883" s="772">
        <f t="shared" si="371"/>
        <v>9096.1200000000008</v>
      </c>
    </row>
    <row r="6884" spans="2:12" ht="15.75" x14ac:dyDescent="0.25">
      <c r="B6884" s="893" t="s">
        <v>359</v>
      </c>
      <c r="C6884" s="892" t="s">
        <v>2007</v>
      </c>
      <c r="D6884" s="891">
        <v>43724</v>
      </c>
      <c r="E6884" s="890">
        <v>3628.67</v>
      </c>
      <c r="F6884" s="889"/>
      <c r="G6884" s="888">
        <v>40</v>
      </c>
      <c r="H6884" s="887">
        <f t="shared" si="369"/>
        <v>2</v>
      </c>
      <c r="I6884" s="887">
        <v>-90.72</v>
      </c>
      <c r="J6884" s="771">
        <f t="shared" si="370"/>
        <v>204.12</v>
      </c>
      <c r="K6884" s="887">
        <v>113.4</v>
      </c>
      <c r="L6884" s="772">
        <f t="shared" si="371"/>
        <v>3515.27</v>
      </c>
    </row>
    <row r="6885" spans="2:12" ht="15.75" x14ac:dyDescent="0.25">
      <c r="B6885" s="893" t="s">
        <v>359</v>
      </c>
      <c r="C6885" s="892" t="s">
        <v>2008</v>
      </c>
      <c r="D6885" s="891">
        <v>43721</v>
      </c>
      <c r="E6885" s="890">
        <v>2600.3000000000002</v>
      </c>
      <c r="F6885" s="889"/>
      <c r="G6885" s="888">
        <v>40</v>
      </c>
      <c r="H6885" s="887">
        <f t="shared" si="369"/>
        <v>2</v>
      </c>
      <c r="I6885" s="887">
        <v>-65.039999999999992</v>
      </c>
      <c r="J6885" s="771">
        <f t="shared" si="370"/>
        <v>140.91999999999999</v>
      </c>
      <c r="K6885" s="887">
        <v>75.88</v>
      </c>
      <c r="L6885" s="772">
        <f t="shared" si="371"/>
        <v>2524.42</v>
      </c>
    </row>
    <row r="6886" spans="2:12" ht="15.75" x14ac:dyDescent="0.25">
      <c r="B6886" s="893" t="s">
        <v>359</v>
      </c>
      <c r="C6886" s="892" t="s">
        <v>2009</v>
      </c>
      <c r="D6886" s="891">
        <v>43755</v>
      </c>
      <c r="E6886" s="890">
        <v>19711.25</v>
      </c>
      <c r="F6886" s="889"/>
      <c r="G6886" s="888">
        <v>40</v>
      </c>
      <c r="H6886" s="887">
        <f t="shared" si="369"/>
        <v>2</v>
      </c>
      <c r="I6886" s="887">
        <v>-492.96</v>
      </c>
      <c r="J6886" s="771">
        <f t="shared" si="370"/>
        <v>1018.81</v>
      </c>
      <c r="K6886" s="887">
        <v>525.85</v>
      </c>
      <c r="L6886" s="772">
        <f t="shared" si="371"/>
        <v>19185.400000000001</v>
      </c>
    </row>
    <row r="6887" spans="2:12" ht="15.75" x14ac:dyDescent="0.25">
      <c r="B6887" s="893" t="s">
        <v>359</v>
      </c>
      <c r="C6887" s="892" t="s">
        <v>2010</v>
      </c>
      <c r="D6887" s="891">
        <v>43832</v>
      </c>
      <c r="E6887" s="890">
        <v>22197.42</v>
      </c>
      <c r="F6887" s="889"/>
      <c r="G6887" s="888">
        <v>40</v>
      </c>
      <c r="H6887" s="887">
        <f t="shared" si="369"/>
        <v>1</v>
      </c>
      <c r="I6887" s="887">
        <v>-554.88</v>
      </c>
      <c r="J6887" s="771">
        <f t="shared" si="370"/>
        <v>1063.52</v>
      </c>
      <c r="K6887" s="887">
        <v>508.64</v>
      </c>
      <c r="L6887" s="772">
        <f t="shared" si="371"/>
        <v>21688.78</v>
      </c>
    </row>
    <row r="6888" spans="2:12" ht="15.75" x14ac:dyDescent="0.25">
      <c r="B6888" s="893" t="s">
        <v>359</v>
      </c>
      <c r="C6888" s="892" t="s">
        <v>2011</v>
      </c>
      <c r="D6888" s="891">
        <v>43801</v>
      </c>
      <c r="E6888" s="890">
        <v>2266.58</v>
      </c>
      <c r="F6888" s="889"/>
      <c r="G6888" s="888">
        <v>40</v>
      </c>
      <c r="H6888" s="887">
        <f t="shared" si="369"/>
        <v>2</v>
      </c>
      <c r="I6888" s="887">
        <v>-56.64</v>
      </c>
      <c r="J6888" s="771">
        <f t="shared" si="370"/>
        <v>108.56</v>
      </c>
      <c r="K6888" s="887">
        <v>51.92</v>
      </c>
      <c r="L6888" s="772">
        <f t="shared" si="371"/>
        <v>2214.66</v>
      </c>
    </row>
    <row r="6889" spans="2:12" ht="15.75" x14ac:dyDescent="0.25">
      <c r="B6889" s="893" t="s">
        <v>359</v>
      </c>
      <c r="C6889" s="892" t="s">
        <v>2012</v>
      </c>
      <c r="D6889" s="891">
        <v>43832</v>
      </c>
      <c r="E6889" s="890">
        <v>2477.3000000000002</v>
      </c>
      <c r="F6889" s="889"/>
      <c r="G6889" s="888">
        <v>40</v>
      </c>
      <c r="H6889" s="887">
        <f t="shared" si="369"/>
        <v>1</v>
      </c>
      <c r="I6889" s="887">
        <v>-61.92</v>
      </c>
      <c r="J6889" s="771">
        <f t="shared" si="370"/>
        <v>87.72</v>
      </c>
      <c r="K6889" s="887">
        <v>25.8</v>
      </c>
      <c r="L6889" s="772">
        <f t="shared" si="371"/>
        <v>2451.5</v>
      </c>
    </row>
    <row r="6890" spans="2:12" ht="15.75" x14ac:dyDescent="0.25">
      <c r="B6890" s="893" t="e">
        <v>#N/A</v>
      </c>
      <c r="C6890" s="892" t="s">
        <v>2004</v>
      </c>
      <c r="D6890" s="891">
        <v>43621</v>
      </c>
      <c r="E6890" s="890">
        <v>199.77</v>
      </c>
      <c r="F6890" s="889"/>
      <c r="G6890" s="888">
        <v>40</v>
      </c>
      <c r="H6890" s="887">
        <f t="shared" si="369"/>
        <v>2</v>
      </c>
      <c r="I6890" s="887">
        <v>-5.04</v>
      </c>
      <c r="J6890" s="771">
        <f t="shared" si="370"/>
        <v>12.18</v>
      </c>
      <c r="K6890" s="887">
        <v>7.14</v>
      </c>
      <c r="L6890" s="772">
        <f t="shared" si="371"/>
        <v>192.63000000000002</v>
      </c>
    </row>
    <row r="6891" spans="2:12" ht="15.75" x14ac:dyDescent="0.25">
      <c r="B6891" s="893" t="e">
        <v>#N/A</v>
      </c>
      <c r="C6891" s="892" t="s">
        <v>2005</v>
      </c>
      <c r="D6891" s="891">
        <v>43621</v>
      </c>
      <c r="E6891" s="890">
        <v>19.98</v>
      </c>
      <c r="F6891" s="889"/>
      <c r="G6891" s="888">
        <v>40</v>
      </c>
      <c r="H6891" s="887">
        <f t="shared" si="369"/>
        <v>2</v>
      </c>
      <c r="I6891" s="887">
        <v>-0.48</v>
      </c>
      <c r="J6891" s="771">
        <f t="shared" si="370"/>
        <v>1.1600000000000001</v>
      </c>
      <c r="K6891" s="887">
        <v>0.68</v>
      </c>
      <c r="L6891" s="772">
        <f t="shared" si="371"/>
        <v>19.3</v>
      </c>
    </row>
    <row r="6892" spans="2:12" ht="15.75" x14ac:dyDescent="0.25">
      <c r="B6892" s="893" t="e">
        <v>#N/A</v>
      </c>
      <c r="C6892" s="892" t="s">
        <v>2006</v>
      </c>
      <c r="D6892" s="891">
        <v>43621</v>
      </c>
      <c r="E6892" s="890">
        <v>184.52</v>
      </c>
      <c r="F6892" s="889"/>
      <c r="G6892" s="888">
        <v>40</v>
      </c>
      <c r="H6892" s="887">
        <f t="shared" si="369"/>
        <v>2</v>
      </c>
      <c r="I6892" s="887">
        <v>-4.5600000000000005</v>
      </c>
      <c r="J6892" s="771">
        <f t="shared" si="370"/>
        <v>11.02</v>
      </c>
      <c r="K6892" s="887">
        <v>6.46</v>
      </c>
      <c r="L6892" s="772">
        <f t="shared" si="371"/>
        <v>178.06</v>
      </c>
    </row>
    <row r="6893" spans="2:12" ht="15.75" x14ac:dyDescent="0.25">
      <c r="B6893" s="893" t="e">
        <v>#N/A</v>
      </c>
      <c r="C6893" s="892" t="s">
        <v>2007</v>
      </c>
      <c r="D6893" s="891">
        <v>43724</v>
      </c>
      <c r="E6893" s="890">
        <v>89.96</v>
      </c>
      <c r="F6893" s="889"/>
      <c r="G6893" s="888">
        <v>40</v>
      </c>
      <c r="H6893" s="887">
        <f t="shared" si="369"/>
        <v>2</v>
      </c>
      <c r="I6893" s="887">
        <v>-2.2800000000000002</v>
      </c>
      <c r="J6893" s="771">
        <f t="shared" si="370"/>
        <v>5.1300000000000008</v>
      </c>
      <c r="K6893" s="887">
        <v>2.85</v>
      </c>
      <c r="L6893" s="772">
        <f t="shared" si="371"/>
        <v>87.11</v>
      </c>
    </row>
    <row r="6894" spans="2:12" ht="15.75" x14ac:dyDescent="0.25">
      <c r="B6894" s="893" t="e">
        <v>#N/A</v>
      </c>
      <c r="C6894" s="892" t="s">
        <v>2008</v>
      </c>
      <c r="D6894" s="891">
        <v>43721</v>
      </c>
      <c r="E6894" s="890">
        <v>54.48</v>
      </c>
      <c r="F6894" s="889"/>
      <c r="G6894" s="888">
        <v>40</v>
      </c>
      <c r="H6894" s="887">
        <f t="shared" si="369"/>
        <v>2</v>
      </c>
      <c r="I6894" s="887">
        <v>-1.32</v>
      </c>
      <c r="J6894" s="771">
        <f t="shared" si="370"/>
        <v>2.8600000000000003</v>
      </c>
      <c r="K6894" s="887">
        <v>1.54</v>
      </c>
      <c r="L6894" s="772">
        <f t="shared" si="371"/>
        <v>52.94</v>
      </c>
    </row>
    <row r="6895" spans="2:12" ht="15.75" x14ac:dyDescent="0.25">
      <c r="B6895" s="893" t="e">
        <v>#N/A</v>
      </c>
      <c r="C6895" s="892" t="s">
        <v>2009</v>
      </c>
      <c r="D6895" s="891">
        <v>43755</v>
      </c>
      <c r="E6895" s="890">
        <v>262.22000000000003</v>
      </c>
      <c r="F6895" s="889"/>
      <c r="G6895" s="888">
        <v>40</v>
      </c>
      <c r="H6895" s="887">
        <f t="shared" si="369"/>
        <v>2</v>
      </c>
      <c r="I6895" s="887">
        <v>-6.6000000000000005</v>
      </c>
      <c r="J6895" s="771">
        <f t="shared" si="370"/>
        <v>13.75</v>
      </c>
      <c r="K6895" s="887">
        <v>7.15</v>
      </c>
      <c r="L6895" s="772">
        <f t="shared" si="371"/>
        <v>255.07000000000002</v>
      </c>
    </row>
    <row r="6896" spans="2:12" ht="15.75" x14ac:dyDescent="0.25">
      <c r="B6896" s="893" t="e">
        <v>#N/A</v>
      </c>
      <c r="C6896" s="892" t="s">
        <v>2010</v>
      </c>
      <c r="D6896" s="891">
        <v>43832</v>
      </c>
      <c r="E6896" s="890">
        <v>140.11000000000001</v>
      </c>
      <c r="F6896" s="889"/>
      <c r="G6896" s="888">
        <v>40</v>
      </c>
      <c r="H6896" s="887">
        <f t="shared" si="369"/>
        <v>1</v>
      </c>
      <c r="I6896" s="887">
        <v>-3.4799999999999995</v>
      </c>
      <c r="J6896" s="771">
        <f t="shared" si="370"/>
        <v>6.67</v>
      </c>
      <c r="K6896" s="887">
        <v>3.19</v>
      </c>
      <c r="L6896" s="772">
        <f t="shared" si="371"/>
        <v>136.92000000000002</v>
      </c>
    </row>
    <row r="6897" spans="2:12" ht="15.75" x14ac:dyDescent="0.25">
      <c r="B6897" s="893" t="e">
        <v>#N/A</v>
      </c>
      <c r="C6897" s="892" t="s">
        <v>2011</v>
      </c>
      <c r="D6897" s="891">
        <v>43801</v>
      </c>
      <c r="E6897" s="890">
        <v>38.18</v>
      </c>
      <c r="F6897" s="889"/>
      <c r="G6897" s="888">
        <v>40</v>
      </c>
      <c r="H6897" s="887">
        <f t="shared" si="369"/>
        <v>2</v>
      </c>
      <c r="I6897" s="887">
        <v>-0.96</v>
      </c>
      <c r="J6897" s="771">
        <f t="shared" si="370"/>
        <v>1.8399999999999999</v>
      </c>
      <c r="K6897" s="887">
        <v>0.88</v>
      </c>
      <c r="L6897" s="772">
        <f t="shared" si="371"/>
        <v>37.299999999999997</v>
      </c>
    </row>
    <row r="6898" spans="2:12" ht="15.75" x14ac:dyDescent="0.25">
      <c r="B6898" s="893" t="e">
        <v>#N/A</v>
      </c>
      <c r="C6898" s="892" t="s">
        <v>2012</v>
      </c>
      <c r="D6898" s="891">
        <v>43832</v>
      </c>
      <c r="E6898" s="890">
        <v>31.84</v>
      </c>
      <c r="F6898" s="889"/>
      <c r="G6898" s="888">
        <v>40</v>
      </c>
      <c r="H6898" s="887">
        <f t="shared" si="369"/>
        <v>1</v>
      </c>
      <c r="I6898" s="887">
        <v>-0.84000000000000008</v>
      </c>
      <c r="J6898" s="771">
        <f t="shared" si="370"/>
        <v>1.19</v>
      </c>
      <c r="K6898" s="887">
        <v>0.35</v>
      </c>
      <c r="L6898" s="772">
        <f t="shared" si="371"/>
        <v>31.49</v>
      </c>
    </row>
    <row r="6899" spans="2:12" ht="15.75" x14ac:dyDescent="0.25">
      <c r="B6899" s="893" t="s">
        <v>359</v>
      </c>
      <c r="C6899" s="892" t="s">
        <v>537</v>
      </c>
      <c r="D6899" s="891">
        <v>39478</v>
      </c>
      <c r="E6899" s="890">
        <v>400</v>
      </c>
      <c r="F6899" s="889"/>
      <c r="G6899" s="888">
        <v>30</v>
      </c>
      <c r="H6899" s="887">
        <f t="shared" si="369"/>
        <v>13</v>
      </c>
      <c r="I6899" s="887">
        <v>-13.32</v>
      </c>
      <c r="J6899" s="771">
        <f t="shared" si="370"/>
        <v>186.97</v>
      </c>
      <c r="K6899" s="887">
        <v>173.65</v>
      </c>
      <c r="L6899" s="772">
        <f t="shared" si="371"/>
        <v>226.35</v>
      </c>
    </row>
    <row r="6900" spans="2:12" ht="15.75" x14ac:dyDescent="0.25">
      <c r="B6900" s="893" t="s">
        <v>359</v>
      </c>
      <c r="C6900" s="892" t="s">
        <v>2013</v>
      </c>
      <c r="D6900" s="891">
        <v>41851</v>
      </c>
      <c r="E6900" s="890">
        <v>7776.12</v>
      </c>
      <c r="F6900" s="889"/>
      <c r="G6900" s="888">
        <v>30</v>
      </c>
      <c r="H6900" s="887">
        <f t="shared" si="369"/>
        <v>7</v>
      </c>
      <c r="I6900" s="887">
        <v>-259.44</v>
      </c>
      <c r="J6900" s="771">
        <f t="shared" si="370"/>
        <v>1918.52</v>
      </c>
      <c r="K6900" s="887">
        <v>1659.08</v>
      </c>
      <c r="L6900" s="772">
        <f t="shared" si="371"/>
        <v>6117.04</v>
      </c>
    </row>
    <row r="6901" spans="2:12" ht="15.75" x14ac:dyDescent="0.25">
      <c r="B6901" s="893" t="s">
        <v>359</v>
      </c>
      <c r="C6901" s="892" t="s">
        <v>2014</v>
      </c>
      <c r="D6901" s="891">
        <v>43069</v>
      </c>
      <c r="E6901" s="890">
        <v>20242.82</v>
      </c>
      <c r="F6901" s="889"/>
      <c r="G6901" s="888">
        <v>30</v>
      </c>
      <c r="H6901" s="887">
        <f t="shared" si="369"/>
        <v>4</v>
      </c>
      <c r="I6901" s="887">
        <v>-675.24</v>
      </c>
      <c r="J6901" s="771">
        <f t="shared" si="370"/>
        <v>2686.8599999999997</v>
      </c>
      <c r="K6901" s="887">
        <v>2011.62</v>
      </c>
      <c r="L6901" s="772">
        <f t="shared" si="371"/>
        <v>18231.2</v>
      </c>
    </row>
    <row r="6902" spans="2:12" ht="15.75" x14ac:dyDescent="0.25">
      <c r="B6902" s="893" t="s">
        <v>359</v>
      </c>
      <c r="C6902" s="892" t="s">
        <v>2015</v>
      </c>
      <c r="D6902" s="891">
        <v>43344</v>
      </c>
      <c r="E6902" s="890">
        <v>3922.43</v>
      </c>
      <c r="F6902" s="889"/>
      <c r="G6902" s="888">
        <v>30</v>
      </c>
      <c r="H6902" s="887">
        <f t="shared" si="369"/>
        <v>3</v>
      </c>
      <c r="I6902" s="887">
        <v>-130.92000000000002</v>
      </c>
      <c r="J6902" s="771">
        <f t="shared" si="370"/>
        <v>430.92</v>
      </c>
      <c r="K6902" s="887">
        <v>300</v>
      </c>
      <c r="L6902" s="772">
        <f t="shared" si="371"/>
        <v>3622.43</v>
      </c>
    </row>
    <row r="6903" spans="2:12" ht="15.75" x14ac:dyDescent="0.25">
      <c r="B6903" s="893" t="s">
        <v>359</v>
      </c>
      <c r="C6903" s="892" t="s">
        <v>1239</v>
      </c>
      <c r="D6903" s="891">
        <v>43617</v>
      </c>
      <c r="E6903" s="890">
        <v>2099.9</v>
      </c>
      <c r="F6903" s="889"/>
      <c r="G6903" s="888">
        <v>30</v>
      </c>
      <c r="H6903" s="887">
        <f t="shared" si="369"/>
        <v>2</v>
      </c>
      <c r="I6903" s="887">
        <v>-70.320000000000007</v>
      </c>
      <c r="J6903" s="771">
        <f t="shared" si="370"/>
        <v>197.09</v>
      </c>
      <c r="K6903" s="887">
        <v>126.77</v>
      </c>
      <c r="L6903" s="772">
        <f t="shared" si="371"/>
        <v>1973.13</v>
      </c>
    </row>
    <row r="6904" spans="2:12" ht="15.75" x14ac:dyDescent="0.25">
      <c r="B6904" s="893" t="s">
        <v>359</v>
      </c>
      <c r="C6904" s="892" t="s">
        <v>2016</v>
      </c>
      <c r="D6904" s="891">
        <v>43831</v>
      </c>
      <c r="E6904" s="890">
        <v>0</v>
      </c>
      <c r="F6904" s="889"/>
      <c r="G6904" s="888">
        <v>30</v>
      </c>
      <c r="H6904" s="887">
        <f t="shared" si="369"/>
        <v>1</v>
      </c>
      <c r="I6904" s="887">
        <v>0.24</v>
      </c>
      <c r="J6904" s="771">
        <f t="shared" si="370"/>
        <v>-0.24</v>
      </c>
      <c r="K6904" s="887">
        <v>0</v>
      </c>
      <c r="L6904" s="772">
        <f t="shared" si="371"/>
        <v>0</v>
      </c>
    </row>
    <row r="6905" spans="2:12" ht="15.75" x14ac:dyDescent="0.25">
      <c r="B6905" s="893" t="e">
        <v>#N/A</v>
      </c>
      <c r="C6905" s="892" t="s">
        <v>1239</v>
      </c>
      <c r="D6905" s="891">
        <v>43617</v>
      </c>
      <c r="E6905" s="890">
        <v>27.22</v>
      </c>
      <c r="F6905" s="889"/>
      <c r="G6905" s="888">
        <v>30</v>
      </c>
      <c r="H6905" s="887">
        <f t="shared" si="369"/>
        <v>2</v>
      </c>
      <c r="I6905" s="887">
        <v>-0.96</v>
      </c>
      <c r="J6905" s="771">
        <f t="shared" si="370"/>
        <v>2.48</v>
      </c>
      <c r="K6905" s="887">
        <v>1.52</v>
      </c>
      <c r="L6905" s="772">
        <f t="shared" si="371"/>
        <v>25.7</v>
      </c>
    </row>
    <row r="6906" spans="2:12" ht="15.75" x14ac:dyDescent="0.25">
      <c r="B6906" s="893" t="e">
        <v>#N/A</v>
      </c>
      <c r="C6906" s="892" t="s">
        <v>539</v>
      </c>
      <c r="D6906" s="891">
        <v>43435</v>
      </c>
      <c r="E6906" s="890">
        <v>61</v>
      </c>
      <c r="F6906" s="889"/>
      <c r="G6906" s="888">
        <v>20</v>
      </c>
      <c r="H6906" s="887">
        <f t="shared" si="369"/>
        <v>3</v>
      </c>
      <c r="I6906" s="887">
        <v>-3.12</v>
      </c>
      <c r="J6906" s="771">
        <f t="shared" si="370"/>
        <v>9.620000000000001</v>
      </c>
      <c r="K6906" s="887">
        <v>6.5</v>
      </c>
      <c r="L6906" s="772">
        <f t="shared" si="371"/>
        <v>54.5</v>
      </c>
    </row>
    <row r="6907" spans="2:12" ht="15.75" x14ac:dyDescent="0.25">
      <c r="B6907" s="893" t="e">
        <v>#N/A</v>
      </c>
      <c r="C6907" s="892" t="s">
        <v>539</v>
      </c>
      <c r="D6907" s="891">
        <v>43617</v>
      </c>
      <c r="E6907" s="890">
        <v>44.25</v>
      </c>
      <c r="F6907" s="889"/>
      <c r="G6907" s="888">
        <v>20</v>
      </c>
      <c r="H6907" s="887">
        <f t="shared" si="369"/>
        <v>2</v>
      </c>
      <c r="I6907" s="887">
        <v>-2.16</v>
      </c>
      <c r="J6907" s="771">
        <f t="shared" si="370"/>
        <v>5.58</v>
      </c>
      <c r="K6907" s="887">
        <v>3.42</v>
      </c>
      <c r="L6907" s="772">
        <f t="shared" si="371"/>
        <v>40.83</v>
      </c>
    </row>
    <row r="6908" spans="2:12" ht="15.75" x14ac:dyDescent="0.25">
      <c r="B6908" s="893" t="e">
        <v>#N/A</v>
      </c>
      <c r="C6908" s="892" t="s">
        <v>539</v>
      </c>
      <c r="D6908" s="891">
        <v>43617</v>
      </c>
      <c r="E6908" s="890">
        <v>1.82</v>
      </c>
      <c r="F6908" s="889"/>
      <c r="G6908" s="888">
        <v>20</v>
      </c>
      <c r="H6908" s="887">
        <f t="shared" si="369"/>
        <v>2</v>
      </c>
      <c r="I6908" s="887">
        <v>-0.12</v>
      </c>
      <c r="J6908" s="771">
        <f t="shared" si="370"/>
        <v>0.31</v>
      </c>
      <c r="K6908" s="887">
        <v>0.19</v>
      </c>
      <c r="L6908" s="772">
        <f t="shared" si="371"/>
        <v>1.6300000000000001</v>
      </c>
    </row>
    <row r="6909" spans="2:12" ht="15.75" x14ac:dyDescent="0.25">
      <c r="B6909" s="893" t="e">
        <v>#N/A</v>
      </c>
      <c r="C6909" s="892" t="s">
        <v>2017</v>
      </c>
      <c r="D6909" s="891">
        <v>43579</v>
      </c>
      <c r="E6909" s="890">
        <v>216.6</v>
      </c>
      <c r="F6909" s="889"/>
      <c r="G6909" s="888">
        <v>20</v>
      </c>
      <c r="H6909" s="887">
        <f t="shared" si="369"/>
        <v>2</v>
      </c>
      <c r="I6909" s="887">
        <v>-10.56</v>
      </c>
      <c r="J6909" s="771">
        <f t="shared" si="370"/>
        <v>25.520000000000003</v>
      </c>
      <c r="K6909" s="887">
        <v>14.96</v>
      </c>
      <c r="L6909" s="772">
        <f t="shared" si="371"/>
        <v>201.64</v>
      </c>
    </row>
    <row r="6910" spans="2:12" ht="15.75" x14ac:dyDescent="0.25">
      <c r="B6910" s="893" t="e">
        <v>#N/A</v>
      </c>
      <c r="C6910" s="892" t="s">
        <v>540</v>
      </c>
      <c r="D6910" s="891">
        <v>43709</v>
      </c>
      <c r="E6910" s="890">
        <v>78.45</v>
      </c>
      <c r="F6910" s="889"/>
      <c r="G6910" s="888">
        <v>20</v>
      </c>
      <c r="H6910" s="887">
        <f t="shared" si="369"/>
        <v>2</v>
      </c>
      <c r="I6910" s="887">
        <v>-3.84</v>
      </c>
      <c r="J6910" s="771">
        <f t="shared" si="370"/>
        <v>8.9600000000000009</v>
      </c>
      <c r="K6910" s="887">
        <v>5.12</v>
      </c>
      <c r="L6910" s="772">
        <f t="shared" si="371"/>
        <v>73.33</v>
      </c>
    </row>
    <row r="6911" spans="2:12" ht="15.75" x14ac:dyDescent="0.25">
      <c r="B6911" s="893" t="s">
        <v>321</v>
      </c>
      <c r="C6911" s="892" t="s">
        <v>107</v>
      </c>
      <c r="D6911" s="891">
        <v>39447</v>
      </c>
      <c r="E6911" s="890">
        <v>75893.919999999998</v>
      </c>
      <c r="F6911" s="889"/>
      <c r="G6911" s="888">
        <v>20</v>
      </c>
      <c r="H6911" s="887">
        <f t="shared" si="369"/>
        <v>14</v>
      </c>
      <c r="I6911" s="887">
        <v>-3327.7200000000003</v>
      </c>
      <c r="J6911" s="771">
        <f t="shared" si="370"/>
        <v>47506.43</v>
      </c>
      <c r="K6911" s="887">
        <v>44178.71</v>
      </c>
      <c r="L6911" s="772">
        <f t="shared" si="371"/>
        <v>31715.21</v>
      </c>
    </row>
    <row r="6912" spans="2:12" ht="15.75" x14ac:dyDescent="0.25">
      <c r="B6912" s="893" t="s">
        <v>321</v>
      </c>
      <c r="C6912" s="892" t="s">
        <v>107</v>
      </c>
      <c r="D6912" s="891">
        <v>39447</v>
      </c>
      <c r="E6912" s="890">
        <v>6141.5</v>
      </c>
      <c r="F6912" s="889"/>
      <c r="G6912" s="888">
        <v>20</v>
      </c>
      <c r="H6912" s="887">
        <f t="shared" si="369"/>
        <v>14</v>
      </c>
      <c r="I6912" s="887">
        <v>-269.28000000000003</v>
      </c>
      <c r="J6912" s="771">
        <f t="shared" si="370"/>
        <v>3844.26</v>
      </c>
      <c r="K6912" s="887">
        <v>3574.98</v>
      </c>
      <c r="L6912" s="772">
        <f t="shared" si="371"/>
        <v>2566.52</v>
      </c>
    </row>
    <row r="6913" spans="2:12" ht="15.75" x14ac:dyDescent="0.25">
      <c r="B6913" s="893" t="s">
        <v>321</v>
      </c>
      <c r="C6913" s="892" t="s">
        <v>107</v>
      </c>
      <c r="D6913" s="891">
        <v>39478</v>
      </c>
      <c r="E6913" s="890">
        <v>337.06</v>
      </c>
      <c r="F6913" s="889"/>
      <c r="G6913" s="888">
        <v>20</v>
      </c>
      <c r="H6913" s="887">
        <f t="shared" si="369"/>
        <v>13</v>
      </c>
      <c r="I6913" s="887">
        <v>-14.76</v>
      </c>
      <c r="J6913" s="771">
        <f t="shared" si="370"/>
        <v>209.56</v>
      </c>
      <c r="K6913" s="887">
        <v>194.8</v>
      </c>
      <c r="L6913" s="772">
        <f t="shared" si="371"/>
        <v>142.26</v>
      </c>
    </row>
    <row r="6914" spans="2:12" ht="15.75" x14ac:dyDescent="0.25">
      <c r="B6914" s="893" t="s">
        <v>321</v>
      </c>
      <c r="C6914" s="892" t="s">
        <v>107</v>
      </c>
      <c r="D6914" s="891">
        <v>39844</v>
      </c>
      <c r="E6914" s="890">
        <v>119.24</v>
      </c>
      <c r="F6914" s="889"/>
      <c r="G6914" s="888">
        <v>20</v>
      </c>
      <c r="H6914" s="887">
        <f t="shared" si="369"/>
        <v>12</v>
      </c>
      <c r="I6914" s="887">
        <v>-5.76</v>
      </c>
      <c r="J6914" s="771">
        <f t="shared" si="370"/>
        <v>73.47</v>
      </c>
      <c r="K6914" s="887">
        <v>67.709999999999994</v>
      </c>
      <c r="L6914" s="772">
        <f t="shared" si="371"/>
        <v>51.53</v>
      </c>
    </row>
    <row r="6915" spans="2:12" ht="15.75" x14ac:dyDescent="0.25">
      <c r="B6915" s="893" t="s">
        <v>321</v>
      </c>
      <c r="C6915" s="892" t="s">
        <v>107</v>
      </c>
      <c r="D6915" s="891">
        <v>40359</v>
      </c>
      <c r="E6915" s="890">
        <v>57.16</v>
      </c>
      <c r="F6915" s="889"/>
      <c r="G6915" s="888">
        <v>20</v>
      </c>
      <c r="H6915" s="887">
        <f t="shared" si="369"/>
        <v>11</v>
      </c>
      <c r="I6915" s="887">
        <v>-2.52</v>
      </c>
      <c r="J6915" s="771">
        <f t="shared" si="370"/>
        <v>29.25</v>
      </c>
      <c r="K6915" s="887">
        <v>26.73</v>
      </c>
      <c r="L6915" s="772">
        <f t="shared" si="371"/>
        <v>30.429999999999996</v>
      </c>
    </row>
    <row r="6916" spans="2:12" ht="15.75" x14ac:dyDescent="0.25">
      <c r="B6916" s="893" t="s">
        <v>321</v>
      </c>
      <c r="C6916" s="892" t="s">
        <v>107</v>
      </c>
      <c r="D6916" s="891">
        <v>40390</v>
      </c>
      <c r="E6916" s="890">
        <v>130.58000000000001</v>
      </c>
      <c r="F6916" s="889"/>
      <c r="G6916" s="888">
        <v>20</v>
      </c>
      <c r="H6916" s="887">
        <f t="shared" si="369"/>
        <v>11</v>
      </c>
      <c r="I6916" s="887">
        <v>-5.76</v>
      </c>
      <c r="J6916" s="771">
        <f t="shared" si="370"/>
        <v>67.02</v>
      </c>
      <c r="K6916" s="887">
        <v>61.26</v>
      </c>
      <c r="L6916" s="772">
        <f t="shared" si="371"/>
        <v>69.320000000000022</v>
      </c>
    </row>
    <row r="6917" spans="2:12" ht="15.75" x14ac:dyDescent="0.25">
      <c r="B6917" s="893" t="s">
        <v>321</v>
      </c>
      <c r="C6917" s="892" t="s">
        <v>107</v>
      </c>
      <c r="D6917" s="891">
        <v>40421</v>
      </c>
      <c r="E6917" s="890">
        <v>306.60000000000002</v>
      </c>
      <c r="F6917" s="889"/>
      <c r="G6917" s="888">
        <v>20</v>
      </c>
      <c r="H6917" s="887">
        <f t="shared" si="369"/>
        <v>11</v>
      </c>
      <c r="I6917" s="887">
        <v>-13.680000000000001</v>
      </c>
      <c r="J6917" s="771">
        <f t="shared" si="370"/>
        <v>156.05000000000001</v>
      </c>
      <c r="K6917" s="887">
        <v>142.37</v>
      </c>
      <c r="L6917" s="772">
        <f t="shared" si="371"/>
        <v>164.23000000000002</v>
      </c>
    </row>
    <row r="6918" spans="2:12" ht="15.75" x14ac:dyDescent="0.25">
      <c r="B6918" s="893" t="s">
        <v>321</v>
      </c>
      <c r="C6918" s="892" t="s">
        <v>107</v>
      </c>
      <c r="D6918" s="891">
        <v>40421</v>
      </c>
      <c r="E6918" s="890">
        <v>15.39</v>
      </c>
      <c r="F6918" s="889"/>
      <c r="G6918" s="888">
        <v>20</v>
      </c>
      <c r="H6918" s="887">
        <f t="shared" si="369"/>
        <v>11</v>
      </c>
      <c r="I6918" s="887">
        <v>-0.72</v>
      </c>
      <c r="J6918" s="771">
        <f t="shared" si="370"/>
        <v>8.1</v>
      </c>
      <c r="K6918" s="887">
        <v>7.38</v>
      </c>
      <c r="L6918" s="772">
        <f t="shared" si="371"/>
        <v>8.0100000000000016</v>
      </c>
    </row>
    <row r="6919" spans="2:12" ht="15.75" x14ac:dyDescent="0.25">
      <c r="B6919" s="893" t="s">
        <v>321</v>
      </c>
      <c r="C6919" s="892" t="s">
        <v>107</v>
      </c>
      <c r="D6919" s="891">
        <v>40421</v>
      </c>
      <c r="E6919" s="890">
        <v>1168.27</v>
      </c>
      <c r="F6919" s="889"/>
      <c r="G6919" s="888">
        <v>20</v>
      </c>
      <c r="H6919" s="887">
        <f t="shared" si="369"/>
        <v>11</v>
      </c>
      <c r="I6919" s="887">
        <v>-52.2</v>
      </c>
      <c r="J6919" s="771">
        <f t="shared" si="370"/>
        <v>595.16000000000008</v>
      </c>
      <c r="K6919" s="887">
        <v>542.96</v>
      </c>
      <c r="L6919" s="772">
        <f t="shared" si="371"/>
        <v>625.30999999999995</v>
      </c>
    </row>
    <row r="6920" spans="2:12" ht="15.75" x14ac:dyDescent="0.25">
      <c r="B6920" s="893" t="s">
        <v>321</v>
      </c>
      <c r="C6920" s="892" t="s">
        <v>107</v>
      </c>
      <c r="D6920" s="891">
        <v>40451</v>
      </c>
      <c r="E6920" s="890">
        <v>475.47</v>
      </c>
      <c r="F6920" s="889"/>
      <c r="G6920" s="888">
        <v>20</v>
      </c>
      <c r="H6920" s="887">
        <f t="shared" ref="H6920:H6983" si="372">IF(E6920&lt;&gt;"",IF((TestEOY-D6920)/365&gt;G6920,G6920,ROUNDUP(((TestEOY-D6920)/365),0)),"")</f>
        <v>11</v>
      </c>
      <c r="I6920" s="887">
        <v>-21.240000000000002</v>
      </c>
      <c r="J6920" s="771">
        <f t="shared" ref="J6920:J6983" si="373">K6920-I6920</f>
        <v>240.38</v>
      </c>
      <c r="K6920" s="887">
        <v>219.14</v>
      </c>
      <c r="L6920" s="772">
        <f t="shared" ref="L6920:L6983" si="374">IFERROR(IF(K6920&gt;E6920,0,(+E6920-K6920))-F6920,"")</f>
        <v>256.33000000000004</v>
      </c>
    </row>
    <row r="6921" spans="2:12" ht="15.75" x14ac:dyDescent="0.25">
      <c r="B6921" s="893" t="s">
        <v>321</v>
      </c>
      <c r="C6921" s="892" t="s">
        <v>107</v>
      </c>
      <c r="D6921" s="891">
        <v>40574</v>
      </c>
      <c r="E6921" s="890">
        <v>150.88</v>
      </c>
      <c r="F6921" s="889"/>
      <c r="G6921" s="888">
        <v>20</v>
      </c>
      <c r="H6921" s="887">
        <f t="shared" si="372"/>
        <v>10</v>
      </c>
      <c r="I6921" s="887">
        <v>-7.32</v>
      </c>
      <c r="J6921" s="771">
        <f t="shared" si="373"/>
        <v>80.62</v>
      </c>
      <c r="K6921" s="887">
        <v>73.3</v>
      </c>
      <c r="L6921" s="772">
        <f t="shared" si="374"/>
        <v>77.58</v>
      </c>
    </row>
    <row r="6922" spans="2:12" ht="15.75" x14ac:dyDescent="0.25">
      <c r="B6922" s="893" t="s">
        <v>321</v>
      </c>
      <c r="C6922" s="892" t="s">
        <v>107</v>
      </c>
      <c r="D6922" s="891">
        <v>40602</v>
      </c>
      <c r="E6922" s="890">
        <v>1121.53</v>
      </c>
      <c r="F6922" s="889"/>
      <c r="G6922" s="888">
        <v>20</v>
      </c>
      <c r="H6922" s="887">
        <f t="shared" si="372"/>
        <v>10</v>
      </c>
      <c r="I6922" s="887">
        <v>-54.599999999999994</v>
      </c>
      <c r="J6922" s="771">
        <f t="shared" si="373"/>
        <v>596.49</v>
      </c>
      <c r="K6922" s="887">
        <v>541.89</v>
      </c>
      <c r="L6922" s="772">
        <f t="shared" si="374"/>
        <v>579.64</v>
      </c>
    </row>
    <row r="6923" spans="2:12" ht="15.75" x14ac:dyDescent="0.25">
      <c r="B6923" s="893" t="s">
        <v>321</v>
      </c>
      <c r="C6923" s="892" t="s">
        <v>107</v>
      </c>
      <c r="D6923" s="891">
        <v>40602</v>
      </c>
      <c r="E6923" s="890">
        <v>2500.81</v>
      </c>
      <c r="F6923" s="889"/>
      <c r="G6923" s="888">
        <v>20</v>
      </c>
      <c r="H6923" s="887">
        <f t="shared" si="372"/>
        <v>10</v>
      </c>
      <c r="I6923" s="887">
        <v>-121.80000000000001</v>
      </c>
      <c r="J6923" s="771">
        <f t="shared" si="373"/>
        <v>1330.19</v>
      </c>
      <c r="K6923" s="887">
        <v>1208.3900000000001</v>
      </c>
      <c r="L6923" s="772">
        <f t="shared" si="374"/>
        <v>1292.4199999999998</v>
      </c>
    </row>
    <row r="6924" spans="2:12" ht="15.75" x14ac:dyDescent="0.25">
      <c r="B6924" s="893" t="s">
        <v>321</v>
      </c>
      <c r="C6924" s="892" t="s">
        <v>107</v>
      </c>
      <c r="D6924" s="891">
        <v>40633</v>
      </c>
      <c r="E6924" s="890">
        <v>1475.56</v>
      </c>
      <c r="F6924" s="889"/>
      <c r="G6924" s="888">
        <v>20</v>
      </c>
      <c r="H6924" s="887">
        <f t="shared" si="372"/>
        <v>10</v>
      </c>
      <c r="I6924" s="887">
        <v>-71.760000000000005</v>
      </c>
      <c r="J6924" s="771">
        <f t="shared" si="373"/>
        <v>778.86</v>
      </c>
      <c r="K6924" s="887">
        <v>707.1</v>
      </c>
      <c r="L6924" s="772">
        <f t="shared" si="374"/>
        <v>768.45999999999992</v>
      </c>
    </row>
    <row r="6925" spans="2:12" ht="15.75" x14ac:dyDescent="0.25">
      <c r="B6925" s="893" t="s">
        <v>321</v>
      </c>
      <c r="C6925" s="892" t="s">
        <v>107</v>
      </c>
      <c r="D6925" s="891">
        <v>40663</v>
      </c>
      <c r="E6925" s="890">
        <v>997.89</v>
      </c>
      <c r="F6925" s="889"/>
      <c r="G6925" s="888">
        <v>20</v>
      </c>
      <c r="H6925" s="887">
        <f t="shared" si="372"/>
        <v>10</v>
      </c>
      <c r="I6925" s="887">
        <v>-48.599999999999994</v>
      </c>
      <c r="J6925" s="771">
        <f t="shared" si="373"/>
        <v>522.83000000000004</v>
      </c>
      <c r="K6925" s="887">
        <v>474.23</v>
      </c>
      <c r="L6925" s="772">
        <f t="shared" si="374"/>
        <v>523.66</v>
      </c>
    </row>
    <row r="6926" spans="2:12" ht="15.75" x14ac:dyDescent="0.25">
      <c r="B6926" s="893" t="s">
        <v>321</v>
      </c>
      <c r="C6926" s="892" t="s">
        <v>107</v>
      </c>
      <c r="D6926" s="891">
        <v>40694</v>
      </c>
      <c r="E6926" s="890">
        <v>667.6</v>
      </c>
      <c r="F6926" s="889"/>
      <c r="G6926" s="888">
        <v>20</v>
      </c>
      <c r="H6926" s="887">
        <f t="shared" si="372"/>
        <v>10</v>
      </c>
      <c r="I6926" s="887">
        <v>-32.519999999999996</v>
      </c>
      <c r="J6926" s="771">
        <f t="shared" si="373"/>
        <v>347.12</v>
      </c>
      <c r="K6926" s="887">
        <v>314.60000000000002</v>
      </c>
      <c r="L6926" s="772">
        <f t="shared" si="374"/>
        <v>353</v>
      </c>
    </row>
    <row r="6927" spans="2:12" ht="15.75" x14ac:dyDescent="0.25">
      <c r="B6927" s="893" t="s">
        <v>321</v>
      </c>
      <c r="C6927" s="892" t="s">
        <v>107</v>
      </c>
      <c r="D6927" s="891">
        <v>40724</v>
      </c>
      <c r="E6927" s="890">
        <v>854.63</v>
      </c>
      <c r="F6927" s="889"/>
      <c r="G6927" s="888">
        <v>20</v>
      </c>
      <c r="H6927" s="887">
        <f t="shared" si="372"/>
        <v>10</v>
      </c>
      <c r="I6927" s="887">
        <v>-41.519999999999996</v>
      </c>
      <c r="J6927" s="771">
        <f t="shared" si="373"/>
        <v>440.84999999999997</v>
      </c>
      <c r="K6927" s="887">
        <v>399.33</v>
      </c>
      <c r="L6927" s="772">
        <f t="shared" si="374"/>
        <v>455.3</v>
      </c>
    </row>
    <row r="6928" spans="2:12" ht="15.75" x14ac:dyDescent="0.25">
      <c r="B6928" s="893" t="s">
        <v>321</v>
      </c>
      <c r="C6928" s="892" t="s">
        <v>107</v>
      </c>
      <c r="D6928" s="891">
        <v>40786</v>
      </c>
      <c r="E6928" s="890">
        <v>1738.94</v>
      </c>
      <c r="F6928" s="889"/>
      <c r="G6928" s="888">
        <v>20</v>
      </c>
      <c r="H6928" s="887">
        <f t="shared" si="372"/>
        <v>10</v>
      </c>
      <c r="I6928" s="887">
        <v>-84.6</v>
      </c>
      <c r="J6928" s="771">
        <f t="shared" si="373"/>
        <v>882.44</v>
      </c>
      <c r="K6928" s="887">
        <v>797.84</v>
      </c>
      <c r="L6928" s="772">
        <f t="shared" si="374"/>
        <v>941.1</v>
      </c>
    </row>
    <row r="6929" spans="2:12" ht="15.75" x14ac:dyDescent="0.25">
      <c r="B6929" s="893" t="s">
        <v>321</v>
      </c>
      <c r="C6929" s="892" t="s">
        <v>107</v>
      </c>
      <c r="D6929" s="891">
        <v>40816</v>
      </c>
      <c r="E6929" s="890">
        <v>1577.99</v>
      </c>
      <c r="F6929" s="889"/>
      <c r="G6929" s="888">
        <v>20</v>
      </c>
      <c r="H6929" s="887">
        <f t="shared" si="372"/>
        <v>10</v>
      </c>
      <c r="I6929" s="887">
        <v>-76.800000000000011</v>
      </c>
      <c r="J6929" s="771">
        <f t="shared" si="373"/>
        <v>794.3900000000001</v>
      </c>
      <c r="K6929" s="887">
        <v>717.59</v>
      </c>
      <c r="L6929" s="772">
        <f t="shared" si="374"/>
        <v>860.4</v>
      </c>
    </row>
    <row r="6930" spans="2:12" ht="15.75" x14ac:dyDescent="0.25">
      <c r="B6930" s="893" t="s">
        <v>321</v>
      </c>
      <c r="C6930" s="892" t="s">
        <v>107</v>
      </c>
      <c r="D6930" s="891">
        <v>40847</v>
      </c>
      <c r="E6930" s="890">
        <v>297.39</v>
      </c>
      <c r="F6930" s="889"/>
      <c r="G6930" s="888">
        <v>20</v>
      </c>
      <c r="H6930" s="887">
        <f t="shared" si="372"/>
        <v>10</v>
      </c>
      <c r="I6930" s="887">
        <v>-14.399999999999999</v>
      </c>
      <c r="J6930" s="771">
        <f t="shared" si="373"/>
        <v>148.63</v>
      </c>
      <c r="K6930" s="887">
        <v>134.22999999999999</v>
      </c>
      <c r="L6930" s="772">
        <f t="shared" si="374"/>
        <v>163.16</v>
      </c>
    </row>
    <row r="6931" spans="2:12" ht="15.75" x14ac:dyDescent="0.25">
      <c r="B6931" s="893" t="s">
        <v>321</v>
      </c>
      <c r="C6931" s="892" t="s">
        <v>107</v>
      </c>
      <c r="D6931" s="891">
        <v>40908</v>
      </c>
      <c r="E6931" s="890">
        <v>13974.91</v>
      </c>
      <c r="F6931" s="889"/>
      <c r="G6931" s="888">
        <v>20</v>
      </c>
      <c r="H6931" s="887">
        <f t="shared" si="372"/>
        <v>10</v>
      </c>
      <c r="I6931" s="887">
        <v>-680.28</v>
      </c>
      <c r="J6931" s="771">
        <f t="shared" si="373"/>
        <v>6810.07</v>
      </c>
      <c r="K6931" s="887">
        <v>6129.79</v>
      </c>
      <c r="L6931" s="772">
        <f t="shared" si="374"/>
        <v>7845.12</v>
      </c>
    </row>
    <row r="6932" spans="2:12" ht="15.75" x14ac:dyDescent="0.25">
      <c r="B6932" s="893" t="s">
        <v>321</v>
      </c>
      <c r="C6932" s="892" t="s">
        <v>107</v>
      </c>
      <c r="D6932" s="891">
        <v>40908</v>
      </c>
      <c r="E6932" s="890">
        <v>378.84</v>
      </c>
      <c r="F6932" s="889"/>
      <c r="G6932" s="888">
        <v>20</v>
      </c>
      <c r="H6932" s="887">
        <f t="shared" si="372"/>
        <v>10</v>
      </c>
      <c r="I6932" s="887">
        <v>-18.48</v>
      </c>
      <c r="J6932" s="771">
        <f t="shared" si="373"/>
        <v>184.86999999999998</v>
      </c>
      <c r="K6932" s="887">
        <v>166.39</v>
      </c>
      <c r="L6932" s="772">
        <f t="shared" si="374"/>
        <v>212.45</v>
      </c>
    </row>
    <row r="6933" spans="2:12" ht="15.75" x14ac:dyDescent="0.25">
      <c r="B6933" s="893" t="s">
        <v>321</v>
      </c>
      <c r="C6933" s="892" t="s">
        <v>107</v>
      </c>
      <c r="D6933" s="891">
        <v>40908</v>
      </c>
      <c r="E6933" s="890">
        <v>8285.9</v>
      </c>
      <c r="F6933" s="889"/>
      <c r="G6933" s="888">
        <v>20</v>
      </c>
      <c r="H6933" s="887">
        <f t="shared" si="372"/>
        <v>10</v>
      </c>
      <c r="I6933" s="887">
        <v>-403.32</v>
      </c>
      <c r="J6933" s="771">
        <f t="shared" si="373"/>
        <v>4037.54</v>
      </c>
      <c r="K6933" s="887">
        <v>3634.22</v>
      </c>
      <c r="L6933" s="772">
        <f t="shared" si="374"/>
        <v>4651.68</v>
      </c>
    </row>
    <row r="6934" spans="2:12" ht="15.75" x14ac:dyDescent="0.25">
      <c r="B6934" s="893" t="s">
        <v>321</v>
      </c>
      <c r="C6934" s="892" t="s">
        <v>107</v>
      </c>
      <c r="D6934" s="891">
        <v>40999</v>
      </c>
      <c r="E6934" s="890">
        <v>1850.76</v>
      </c>
      <c r="F6934" s="889"/>
      <c r="G6934" s="888">
        <v>20</v>
      </c>
      <c r="H6934" s="887">
        <f t="shared" si="372"/>
        <v>9</v>
      </c>
      <c r="I6934" s="887">
        <v>-90.12</v>
      </c>
      <c r="J6934" s="771">
        <f t="shared" si="373"/>
        <v>879.66</v>
      </c>
      <c r="K6934" s="887">
        <v>789.54</v>
      </c>
      <c r="L6934" s="772">
        <f t="shared" si="374"/>
        <v>1061.22</v>
      </c>
    </row>
    <row r="6935" spans="2:12" ht="15.75" x14ac:dyDescent="0.25">
      <c r="B6935" s="893" t="s">
        <v>321</v>
      </c>
      <c r="C6935" s="892" t="s">
        <v>107</v>
      </c>
      <c r="D6935" s="891">
        <v>41029</v>
      </c>
      <c r="E6935" s="890">
        <v>1761.43</v>
      </c>
      <c r="F6935" s="889"/>
      <c r="G6935" s="888">
        <v>20</v>
      </c>
      <c r="H6935" s="887">
        <f t="shared" si="372"/>
        <v>9</v>
      </c>
      <c r="I6935" s="887">
        <v>-85.68</v>
      </c>
      <c r="J6935" s="771">
        <f t="shared" si="373"/>
        <v>829.69</v>
      </c>
      <c r="K6935" s="887">
        <v>744.01</v>
      </c>
      <c r="L6935" s="772">
        <f t="shared" si="374"/>
        <v>1017.4200000000001</v>
      </c>
    </row>
    <row r="6936" spans="2:12" ht="15.75" x14ac:dyDescent="0.25">
      <c r="B6936" s="893" t="s">
        <v>321</v>
      </c>
      <c r="C6936" s="892" t="s">
        <v>107</v>
      </c>
      <c r="D6936" s="891">
        <v>41029</v>
      </c>
      <c r="E6936" s="890">
        <v>140.99</v>
      </c>
      <c r="F6936" s="889"/>
      <c r="G6936" s="888">
        <v>20</v>
      </c>
      <c r="H6936" s="887">
        <f t="shared" si="372"/>
        <v>9</v>
      </c>
      <c r="I6936" s="887">
        <v>-6.8400000000000007</v>
      </c>
      <c r="J6936" s="771">
        <f t="shared" si="373"/>
        <v>66.22</v>
      </c>
      <c r="K6936" s="887">
        <v>59.38</v>
      </c>
      <c r="L6936" s="772">
        <f t="shared" si="374"/>
        <v>81.610000000000014</v>
      </c>
    </row>
    <row r="6937" spans="2:12" ht="15.75" x14ac:dyDescent="0.25">
      <c r="B6937" s="893" t="s">
        <v>321</v>
      </c>
      <c r="C6937" s="892" t="s">
        <v>107</v>
      </c>
      <c r="D6937" s="891">
        <v>41213</v>
      </c>
      <c r="E6937" s="890">
        <v>445.97</v>
      </c>
      <c r="F6937" s="889"/>
      <c r="G6937" s="888">
        <v>20</v>
      </c>
      <c r="H6937" s="887">
        <f t="shared" si="372"/>
        <v>9</v>
      </c>
      <c r="I6937" s="887">
        <v>-21.72</v>
      </c>
      <c r="J6937" s="771">
        <f t="shared" si="373"/>
        <v>199.4</v>
      </c>
      <c r="K6937" s="887">
        <v>177.68</v>
      </c>
      <c r="L6937" s="772">
        <f t="shared" si="374"/>
        <v>268.29000000000002</v>
      </c>
    </row>
    <row r="6938" spans="2:12" ht="15.75" x14ac:dyDescent="0.25">
      <c r="B6938" s="893" t="s">
        <v>321</v>
      </c>
      <c r="C6938" s="892" t="s">
        <v>107</v>
      </c>
      <c r="D6938" s="891">
        <v>41213</v>
      </c>
      <c r="E6938" s="890">
        <v>1254.48</v>
      </c>
      <c r="F6938" s="889"/>
      <c r="G6938" s="888">
        <v>20</v>
      </c>
      <c r="H6938" s="887">
        <f t="shared" si="372"/>
        <v>9</v>
      </c>
      <c r="I6938" s="887">
        <v>-61.08</v>
      </c>
      <c r="J6938" s="771">
        <f t="shared" si="373"/>
        <v>560.70000000000005</v>
      </c>
      <c r="K6938" s="887">
        <v>499.62</v>
      </c>
      <c r="L6938" s="772">
        <f t="shared" si="374"/>
        <v>754.86</v>
      </c>
    </row>
    <row r="6939" spans="2:12" ht="15.75" x14ac:dyDescent="0.25">
      <c r="B6939" s="893" t="s">
        <v>321</v>
      </c>
      <c r="C6939" s="892" t="s">
        <v>1342</v>
      </c>
      <c r="D6939" s="891">
        <v>41364</v>
      </c>
      <c r="E6939" s="890">
        <v>327.22000000000003</v>
      </c>
      <c r="F6939" s="889"/>
      <c r="G6939" s="888">
        <v>20</v>
      </c>
      <c r="H6939" s="887">
        <f t="shared" si="372"/>
        <v>8</v>
      </c>
      <c r="I6939" s="887">
        <v>-15.84</v>
      </c>
      <c r="J6939" s="771">
        <f t="shared" si="373"/>
        <v>138.68</v>
      </c>
      <c r="K6939" s="887">
        <v>122.84</v>
      </c>
      <c r="L6939" s="772">
        <f t="shared" si="374"/>
        <v>204.38000000000002</v>
      </c>
    </row>
    <row r="6940" spans="2:12" ht="15.75" x14ac:dyDescent="0.25">
      <c r="B6940" s="893" t="s">
        <v>321</v>
      </c>
      <c r="C6940" s="892" t="s">
        <v>1342</v>
      </c>
      <c r="D6940" s="891">
        <v>41364</v>
      </c>
      <c r="E6940" s="890">
        <v>4619.3</v>
      </c>
      <c r="F6940" s="889"/>
      <c r="G6940" s="888">
        <v>20</v>
      </c>
      <c r="H6940" s="887">
        <f t="shared" si="372"/>
        <v>8</v>
      </c>
      <c r="I6940" s="887">
        <v>-224.04000000000002</v>
      </c>
      <c r="J6940" s="771">
        <f t="shared" si="373"/>
        <v>1961.01</v>
      </c>
      <c r="K6940" s="887">
        <v>1736.97</v>
      </c>
      <c r="L6940" s="772">
        <f t="shared" si="374"/>
        <v>2882.33</v>
      </c>
    </row>
    <row r="6941" spans="2:12" ht="15.75" x14ac:dyDescent="0.25">
      <c r="B6941" s="893" t="s">
        <v>321</v>
      </c>
      <c r="C6941" s="892" t="s">
        <v>539</v>
      </c>
      <c r="D6941" s="891">
        <v>41609</v>
      </c>
      <c r="E6941" s="890">
        <v>2393.7800000000002</v>
      </c>
      <c r="F6941" s="889"/>
      <c r="G6941" s="888">
        <v>20</v>
      </c>
      <c r="H6941" s="887">
        <f t="shared" si="372"/>
        <v>8</v>
      </c>
      <c r="I6941" s="887">
        <v>-116.52000000000001</v>
      </c>
      <c r="J6941" s="771">
        <f t="shared" si="373"/>
        <v>1000.67</v>
      </c>
      <c r="K6941" s="887">
        <v>884.15</v>
      </c>
      <c r="L6941" s="772">
        <f t="shared" si="374"/>
        <v>1509.63</v>
      </c>
    </row>
    <row r="6942" spans="2:12" ht="15.75" x14ac:dyDescent="0.25">
      <c r="B6942" s="893" t="s">
        <v>321</v>
      </c>
      <c r="C6942" s="892" t="s">
        <v>539</v>
      </c>
      <c r="D6942" s="891">
        <v>41609</v>
      </c>
      <c r="E6942" s="890">
        <v>181.96</v>
      </c>
      <c r="F6942" s="889"/>
      <c r="G6942" s="888">
        <v>20</v>
      </c>
      <c r="H6942" s="887">
        <f t="shared" si="372"/>
        <v>8</v>
      </c>
      <c r="I6942" s="887">
        <v>-8.879999999999999</v>
      </c>
      <c r="J6942" s="771">
        <f t="shared" si="373"/>
        <v>71.459999999999994</v>
      </c>
      <c r="K6942" s="887">
        <v>62.58</v>
      </c>
      <c r="L6942" s="772">
        <f t="shared" si="374"/>
        <v>119.38000000000001</v>
      </c>
    </row>
    <row r="6943" spans="2:12" ht="15.75" x14ac:dyDescent="0.25">
      <c r="B6943" s="893" t="s">
        <v>321</v>
      </c>
      <c r="C6943" s="892" t="s">
        <v>539</v>
      </c>
      <c r="D6943" s="891">
        <v>41791</v>
      </c>
      <c r="E6943" s="890">
        <v>425.91</v>
      </c>
      <c r="F6943" s="889"/>
      <c r="G6943" s="888">
        <v>20</v>
      </c>
      <c r="H6943" s="887">
        <f t="shared" si="372"/>
        <v>7</v>
      </c>
      <c r="I6943" s="887">
        <v>-20.64</v>
      </c>
      <c r="J6943" s="771">
        <f t="shared" si="373"/>
        <v>160.11000000000001</v>
      </c>
      <c r="K6943" s="887">
        <v>139.47</v>
      </c>
      <c r="L6943" s="772">
        <f t="shared" si="374"/>
        <v>286.44000000000005</v>
      </c>
    </row>
    <row r="6944" spans="2:12" ht="15.75" x14ac:dyDescent="0.25">
      <c r="B6944" s="893" t="s">
        <v>321</v>
      </c>
      <c r="C6944" s="892" t="s">
        <v>539</v>
      </c>
      <c r="D6944" s="891">
        <v>41883</v>
      </c>
      <c r="E6944" s="890">
        <v>83.55</v>
      </c>
      <c r="F6944" s="889"/>
      <c r="G6944" s="888">
        <v>20</v>
      </c>
      <c r="H6944" s="887">
        <f t="shared" si="372"/>
        <v>7</v>
      </c>
      <c r="I6944" s="887">
        <v>-4.08</v>
      </c>
      <c r="J6944" s="771">
        <f t="shared" si="373"/>
        <v>30.950000000000003</v>
      </c>
      <c r="K6944" s="887">
        <v>26.87</v>
      </c>
      <c r="L6944" s="772">
        <f t="shared" si="374"/>
        <v>56.679999999999993</v>
      </c>
    </row>
    <row r="6945" spans="2:12" ht="15.75" x14ac:dyDescent="0.25">
      <c r="B6945" s="893" t="s">
        <v>321</v>
      </c>
      <c r="C6945" s="892" t="s">
        <v>539</v>
      </c>
      <c r="D6945" s="891">
        <v>41883</v>
      </c>
      <c r="E6945" s="890">
        <v>5811.21</v>
      </c>
      <c r="F6945" s="889"/>
      <c r="G6945" s="888">
        <v>20</v>
      </c>
      <c r="H6945" s="887">
        <f t="shared" si="372"/>
        <v>7</v>
      </c>
      <c r="I6945" s="887">
        <v>-288.36</v>
      </c>
      <c r="J6945" s="771">
        <f t="shared" si="373"/>
        <v>2152.5100000000002</v>
      </c>
      <c r="K6945" s="887">
        <v>1864.15</v>
      </c>
      <c r="L6945" s="772">
        <f t="shared" si="374"/>
        <v>3947.06</v>
      </c>
    </row>
    <row r="6946" spans="2:12" ht="15.75" x14ac:dyDescent="0.25">
      <c r="B6946" s="893" t="s">
        <v>321</v>
      </c>
      <c r="C6946" s="892" t="s">
        <v>540</v>
      </c>
      <c r="D6946" s="891">
        <v>41974</v>
      </c>
      <c r="E6946" s="890">
        <v>3056.53</v>
      </c>
      <c r="F6946" s="889"/>
      <c r="G6946" s="888">
        <v>20</v>
      </c>
      <c r="H6946" s="887">
        <f t="shared" si="372"/>
        <v>7</v>
      </c>
      <c r="I6946" s="887">
        <v>-153.36000000000001</v>
      </c>
      <c r="J6946" s="771">
        <f t="shared" si="373"/>
        <v>1112.26</v>
      </c>
      <c r="K6946" s="887">
        <v>958.9</v>
      </c>
      <c r="L6946" s="772">
        <f t="shared" si="374"/>
        <v>2097.63</v>
      </c>
    </row>
    <row r="6947" spans="2:12" ht="15.75" x14ac:dyDescent="0.25">
      <c r="B6947" s="893" t="s">
        <v>321</v>
      </c>
      <c r="C6947" s="892" t="s">
        <v>539</v>
      </c>
      <c r="D6947" s="891">
        <v>42064</v>
      </c>
      <c r="E6947" s="890">
        <v>1485.67</v>
      </c>
      <c r="F6947" s="889"/>
      <c r="G6947" s="888">
        <v>20</v>
      </c>
      <c r="H6947" s="887">
        <f t="shared" si="372"/>
        <v>6</v>
      </c>
      <c r="I6947" s="887">
        <v>-72</v>
      </c>
      <c r="J6947" s="771">
        <f t="shared" si="373"/>
        <v>498.38</v>
      </c>
      <c r="K6947" s="887">
        <v>426.38</v>
      </c>
      <c r="L6947" s="772">
        <f t="shared" si="374"/>
        <v>1059.29</v>
      </c>
    </row>
    <row r="6948" spans="2:12" ht="15.75" x14ac:dyDescent="0.25">
      <c r="B6948" s="893" t="s">
        <v>321</v>
      </c>
      <c r="C6948" s="892" t="s">
        <v>539</v>
      </c>
      <c r="D6948" s="891">
        <v>42248</v>
      </c>
      <c r="E6948" s="890">
        <v>1519.41</v>
      </c>
      <c r="F6948" s="889"/>
      <c r="G6948" s="888">
        <v>20</v>
      </c>
      <c r="H6948" s="887">
        <f t="shared" si="372"/>
        <v>6</v>
      </c>
      <c r="I6948" s="887">
        <v>-74.039999999999992</v>
      </c>
      <c r="J6948" s="771">
        <f t="shared" si="373"/>
        <v>474.17999999999995</v>
      </c>
      <c r="K6948" s="887">
        <v>400.14</v>
      </c>
      <c r="L6948" s="772">
        <f t="shared" si="374"/>
        <v>1119.27</v>
      </c>
    </row>
    <row r="6949" spans="2:12" ht="15.75" x14ac:dyDescent="0.25">
      <c r="B6949" s="893" t="s">
        <v>321</v>
      </c>
      <c r="C6949" s="892" t="s">
        <v>539</v>
      </c>
      <c r="D6949" s="891">
        <v>42522</v>
      </c>
      <c r="E6949" s="890">
        <v>746.24</v>
      </c>
      <c r="F6949" s="889"/>
      <c r="G6949" s="888">
        <v>20</v>
      </c>
      <c r="H6949" s="887">
        <f t="shared" si="372"/>
        <v>5</v>
      </c>
      <c r="I6949" s="887">
        <v>-36.120000000000005</v>
      </c>
      <c r="J6949" s="771">
        <f t="shared" si="373"/>
        <v>208.22</v>
      </c>
      <c r="K6949" s="887">
        <v>172.1</v>
      </c>
      <c r="L6949" s="772">
        <f t="shared" si="374"/>
        <v>574.14</v>
      </c>
    </row>
    <row r="6950" spans="2:12" ht="15.75" x14ac:dyDescent="0.25">
      <c r="B6950" s="893" t="s">
        <v>321</v>
      </c>
      <c r="C6950" s="892" t="s">
        <v>540</v>
      </c>
      <c r="D6950" s="891">
        <v>42705</v>
      </c>
      <c r="E6950" s="890">
        <v>2416.46</v>
      </c>
      <c r="F6950" s="889"/>
      <c r="G6950" s="888">
        <v>20</v>
      </c>
      <c r="H6950" s="887">
        <f t="shared" si="372"/>
        <v>5</v>
      </c>
      <c r="I6950" s="887">
        <v>-117</v>
      </c>
      <c r="J6950" s="771">
        <f t="shared" si="373"/>
        <v>617.71</v>
      </c>
      <c r="K6950" s="887">
        <v>500.71</v>
      </c>
      <c r="L6950" s="772">
        <f t="shared" si="374"/>
        <v>1915.75</v>
      </c>
    </row>
    <row r="6951" spans="2:12" ht="15.75" x14ac:dyDescent="0.25">
      <c r="B6951" s="893" t="s">
        <v>321</v>
      </c>
      <c r="C6951" s="892" t="s">
        <v>2018</v>
      </c>
      <c r="D6951" s="891">
        <v>43344</v>
      </c>
      <c r="E6951" s="890">
        <v>321.99</v>
      </c>
      <c r="F6951" s="889"/>
      <c r="G6951" s="888">
        <v>20</v>
      </c>
      <c r="H6951" s="887">
        <f t="shared" si="372"/>
        <v>3</v>
      </c>
      <c r="I6951" s="887">
        <v>-15.600000000000001</v>
      </c>
      <c r="J6951" s="771">
        <f t="shared" si="373"/>
        <v>52</v>
      </c>
      <c r="K6951" s="887">
        <v>36.4</v>
      </c>
      <c r="L6951" s="772">
        <f t="shared" si="374"/>
        <v>285.59000000000003</v>
      </c>
    </row>
    <row r="6952" spans="2:12" ht="15.75" x14ac:dyDescent="0.25">
      <c r="B6952" s="893" t="s">
        <v>321</v>
      </c>
      <c r="C6952" s="892" t="s">
        <v>539</v>
      </c>
      <c r="D6952" s="891">
        <v>43435</v>
      </c>
      <c r="E6952" s="890">
        <v>9151.94</v>
      </c>
      <c r="F6952" s="889"/>
      <c r="G6952" s="888">
        <v>20</v>
      </c>
      <c r="H6952" s="887">
        <f t="shared" si="372"/>
        <v>3</v>
      </c>
      <c r="I6952" s="887">
        <v>-438.24</v>
      </c>
      <c r="J6952" s="771">
        <f t="shared" si="373"/>
        <v>1864.52</v>
      </c>
      <c r="K6952" s="887">
        <v>1426.28</v>
      </c>
      <c r="L6952" s="772">
        <f t="shared" si="374"/>
        <v>7725.6600000000008</v>
      </c>
    </row>
    <row r="6953" spans="2:12" ht="15.75" x14ac:dyDescent="0.25">
      <c r="B6953" s="893" t="s">
        <v>321</v>
      </c>
      <c r="C6953" s="892" t="s">
        <v>539</v>
      </c>
      <c r="D6953" s="891">
        <v>43617</v>
      </c>
      <c r="E6953" s="890">
        <v>3414.09</v>
      </c>
      <c r="F6953" s="889"/>
      <c r="G6953" s="888">
        <v>20</v>
      </c>
      <c r="H6953" s="887">
        <f t="shared" si="372"/>
        <v>2</v>
      </c>
      <c r="I6953" s="887">
        <v>-167.16</v>
      </c>
      <c r="J6953" s="771">
        <f t="shared" si="373"/>
        <v>457.11</v>
      </c>
      <c r="K6953" s="887">
        <v>289.95</v>
      </c>
      <c r="L6953" s="772">
        <f t="shared" si="374"/>
        <v>3124.1400000000003</v>
      </c>
    </row>
    <row r="6954" spans="2:12" ht="15.75" x14ac:dyDescent="0.25">
      <c r="B6954" s="893" t="s">
        <v>321</v>
      </c>
      <c r="C6954" s="892" t="s">
        <v>539</v>
      </c>
      <c r="D6954" s="891">
        <v>43617</v>
      </c>
      <c r="E6954" s="890">
        <v>248.11</v>
      </c>
      <c r="F6954" s="889"/>
      <c r="G6954" s="888">
        <v>20</v>
      </c>
      <c r="H6954" s="887">
        <f t="shared" si="372"/>
        <v>2</v>
      </c>
      <c r="I6954" s="887">
        <v>-12</v>
      </c>
      <c r="J6954" s="771">
        <f t="shared" si="373"/>
        <v>32.010000000000005</v>
      </c>
      <c r="K6954" s="887">
        <v>20.010000000000002</v>
      </c>
      <c r="L6954" s="772">
        <f t="shared" si="374"/>
        <v>228.10000000000002</v>
      </c>
    </row>
    <row r="6955" spans="2:12" ht="15.75" x14ac:dyDescent="0.25">
      <c r="B6955" s="893" t="s">
        <v>321</v>
      </c>
      <c r="C6955" s="892" t="s">
        <v>2017</v>
      </c>
      <c r="D6955" s="891">
        <v>43579</v>
      </c>
      <c r="E6955" s="890">
        <v>17492.73</v>
      </c>
      <c r="F6955" s="889"/>
      <c r="G6955" s="888">
        <v>20</v>
      </c>
      <c r="H6955" s="887">
        <f t="shared" si="372"/>
        <v>2</v>
      </c>
      <c r="I6955" s="887">
        <v>-848.40000000000009</v>
      </c>
      <c r="J6955" s="771">
        <f t="shared" si="373"/>
        <v>2050.3000000000002</v>
      </c>
      <c r="K6955" s="887">
        <v>1201.9000000000001</v>
      </c>
      <c r="L6955" s="772">
        <f t="shared" si="374"/>
        <v>16290.83</v>
      </c>
    </row>
    <row r="6956" spans="2:12" ht="15.75" x14ac:dyDescent="0.25">
      <c r="B6956" s="893" t="s">
        <v>321</v>
      </c>
      <c r="C6956" s="892" t="s">
        <v>540</v>
      </c>
      <c r="D6956" s="891">
        <v>43709</v>
      </c>
      <c r="E6956" s="890">
        <v>1367.96</v>
      </c>
      <c r="F6956" s="889"/>
      <c r="G6956" s="888">
        <v>20</v>
      </c>
      <c r="H6956" s="887">
        <f t="shared" si="372"/>
        <v>2</v>
      </c>
      <c r="I6956" s="887">
        <v>-64.08</v>
      </c>
      <c r="J6956" s="771">
        <f t="shared" si="373"/>
        <v>221.76999999999998</v>
      </c>
      <c r="K6956" s="887">
        <v>157.69</v>
      </c>
      <c r="L6956" s="772">
        <f t="shared" si="374"/>
        <v>1210.27</v>
      </c>
    </row>
    <row r="6957" spans="2:12" ht="15.75" x14ac:dyDescent="0.25">
      <c r="B6957" s="893" t="s">
        <v>321</v>
      </c>
      <c r="C6957" s="892" t="s">
        <v>2016</v>
      </c>
      <c r="D6957" s="891">
        <v>43831</v>
      </c>
      <c r="E6957" s="890">
        <v>0</v>
      </c>
      <c r="F6957" s="889"/>
      <c r="G6957" s="888">
        <v>20</v>
      </c>
      <c r="H6957" s="887">
        <f t="shared" si="372"/>
        <v>1</v>
      </c>
      <c r="I6957" s="887">
        <v>0.36</v>
      </c>
      <c r="J6957" s="771">
        <f t="shared" si="373"/>
        <v>-0.36</v>
      </c>
      <c r="K6957" s="887">
        <v>0</v>
      </c>
      <c r="L6957" s="772">
        <f t="shared" si="374"/>
        <v>0</v>
      </c>
    </row>
    <row r="6958" spans="2:12" ht="15.75" x14ac:dyDescent="0.25">
      <c r="B6958" s="893" t="s">
        <v>321</v>
      </c>
      <c r="C6958" s="892" t="s">
        <v>107</v>
      </c>
      <c r="D6958" s="891">
        <v>39478</v>
      </c>
      <c r="E6958" s="890">
        <v>1770.74</v>
      </c>
      <c r="F6958" s="889"/>
      <c r="G6958" s="888">
        <v>20</v>
      </c>
      <c r="H6958" s="887">
        <f t="shared" si="372"/>
        <v>13</v>
      </c>
      <c r="I6958" s="887">
        <v>-77.64</v>
      </c>
      <c r="J6958" s="771">
        <f t="shared" si="373"/>
        <v>1076.04</v>
      </c>
      <c r="K6958" s="887">
        <v>998.4</v>
      </c>
      <c r="L6958" s="772">
        <f t="shared" si="374"/>
        <v>772.34</v>
      </c>
    </row>
    <row r="6959" spans="2:12" ht="15.75" x14ac:dyDescent="0.25">
      <c r="B6959" s="893" t="s">
        <v>321</v>
      </c>
      <c r="C6959" s="892" t="s">
        <v>107</v>
      </c>
      <c r="D6959" s="891">
        <v>39082</v>
      </c>
      <c r="E6959" s="890">
        <v>228.77</v>
      </c>
      <c r="F6959" s="889"/>
      <c r="G6959" s="888">
        <v>20</v>
      </c>
      <c r="H6959" s="887">
        <f t="shared" si="372"/>
        <v>15</v>
      </c>
      <c r="I6959" s="887">
        <v>-9.84</v>
      </c>
      <c r="J6959" s="771">
        <f t="shared" si="373"/>
        <v>152.47</v>
      </c>
      <c r="K6959" s="887">
        <v>142.63</v>
      </c>
      <c r="L6959" s="772">
        <f t="shared" si="374"/>
        <v>86.140000000000015</v>
      </c>
    </row>
    <row r="6960" spans="2:12" ht="15.75" x14ac:dyDescent="0.25">
      <c r="B6960" s="893" t="s">
        <v>321</v>
      </c>
      <c r="C6960" s="892" t="s">
        <v>540</v>
      </c>
      <c r="D6960" s="891">
        <v>43983</v>
      </c>
      <c r="E6960" s="890">
        <v>182.9</v>
      </c>
      <c r="F6960" s="889"/>
      <c r="G6960" s="888">
        <v>20</v>
      </c>
      <c r="H6960" s="887">
        <f t="shared" si="372"/>
        <v>1</v>
      </c>
      <c r="I6960" s="887">
        <v>-9.120000000000001</v>
      </c>
      <c r="J6960" s="771">
        <f t="shared" si="373"/>
        <v>17.950000000000003</v>
      </c>
      <c r="K6960" s="887">
        <v>8.83</v>
      </c>
      <c r="L6960" s="772">
        <f t="shared" si="374"/>
        <v>174.07</v>
      </c>
    </row>
    <row r="6961" spans="2:12" ht="15.75" x14ac:dyDescent="0.25">
      <c r="B6961" s="893" t="s">
        <v>321</v>
      </c>
      <c r="C6961" s="892" t="s">
        <v>539</v>
      </c>
      <c r="D6961" s="891">
        <v>44075</v>
      </c>
      <c r="E6961" s="890">
        <v>298.93</v>
      </c>
      <c r="F6961" s="889"/>
      <c r="G6961" s="888">
        <v>20</v>
      </c>
      <c r="H6961" s="887">
        <f t="shared" si="372"/>
        <v>1</v>
      </c>
      <c r="I6961" s="887">
        <v>-15.36</v>
      </c>
      <c r="J6961" s="771">
        <f t="shared" si="373"/>
        <v>22.48</v>
      </c>
      <c r="K6961" s="887">
        <v>7.12</v>
      </c>
      <c r="L6961" s="772">
        <f t="shared" si="374"/>
        <v>291.81</v>
      </c>
    </row>
    <row r="6962" spans="2:12" ht="15.75" x14ac:dyDescent="0.25">
      <c r="B6962" s="893" t="s">
        <v>321</v>
      </c>
      <c r="C6962" s="892" t="s">
        <v>540</v>
      </c>
      <c r="D6962" s="891">
        <v>44166</v>
      </c>
      <c r="E6962" s="890">
        <v>15.67</v>
      </c>
      <c r="F6962" s="889"/>
      <c r="G6962" s="888">
        <v>20</v>
      </c>
      <c r="H6962" s="887">
        <f t="shared" si="372"/>
        <v>1</v>
      </c>
      <c r="I6962" s="887">
        <v>-1.44</v>
      </c>
      <c r="J6962" s="771">
        <f t="shared" si="373"/>
        <v>1.56</v>
      </c>
      <c r="K6962" s="887">
        <v>0.12</v>
      </c>
      <c r="L6962" s="772">
        <f t="shared" si="374"/>
        <v>15.55</v>
      </c>
    </row>
    <row r="6963" spans="2:12" ht="15.75" x14ac:dyDescent="0.25">
      <c r="B6963" s="893" t="s">
        <v>311</v>
      </c>
      <c r="C6963" s="892" t="s">
        <v>105</v>
      </c>
      <c r="D6963" s="891">
        <v>39478</v>
      </c>
      <c r="E6963" s="890">
        <v>3574.77</v>
      </c>
      <c r="F6963" s="889"/>
      <c r="G6963" s="888">
        <v>40</v>
      </c>
      <c r="H6963" s="887">
        <f t="shared" si="372"/>
        <v>13</v>
      </c>
      <c r="I6963" s="887">
        <v>-84.6</v>
      </c>
      <c r="J6963" s="771">
        <f t="shared" si="373"/>
        <v>1188</v>
      </c>
      <c r="K6963" s="887">
        <v>1103.4000000000001</v>
      </c>
      <c r="L6963" s="772">
        <f t="shared" si="374"/>
        <v>2471.37</v>
      </c>
    </row>
    <row r="6964" spans="2:12" ht="15.75" x14ac:dyDescent="0.25">
      <c r="B6964" s="893" t="s">
        <v>308</v>
      </c>
      <c r="C6964" s="892" t="s">
        <v>544</v>
      </c>
      <c r="D6964" s="891">
        <v>39447</v>
      </c>
      <c r="E6964" s="890">
        <v>554.62</v>
      </c>
      <c r="F6964" s="889"/>
      <c r="G6964" s="888">
        <v>8.3333333333333329E-2</v>
      </c>
      <c r="H6964" s="887">
        <f t="shared" si="372"/>
        <v>8.3333333333333329E-2</v>
      </c>
      <c r="I6964" s="887">
        <v>0</v>
      </c>
      <c r="J6964" s="771">
        <f t="shared" si="373"/>
        <v>554.62</v>
      </c>
      <c r="K6964" s="887">
        <v>554.62</v>
      </c>
      <c r="L6964" s="772">
        <f t="shared" si="374"/>
        <v>0</v>
      </c>
    </row>
    <row r="6965" spans="2:12" ht="15.75" x14ac:dyDescent="0.25">
      <c r="B6965" s="893" t="s">
        <v>308</v>
      </c>
      <c r="C6965" s="892" t="s">
        <v>544</v>
      </c>
      <c r="D6965" s="891">
        <v>39447</v>
      </c>
      <c r="E6965" s="890">
        <v>428.65</v>
      </c>
      <c r="F6965" s="889"/>
      <c r="G6965" s="888">
        <v>10</v>
      </c>
      <c r="H6965" s="887">
        <f t="shared" si="372"/>
        <v>10</v>
      </c>
      <c r="I6965" s="887">
        <v>0.12</v>
      </c>
      <c r="J6965" s="771">
        <f t="shared" si="373"/>
        <v>385.65999999999997</v>
      </c>
      <c r="K6965" s="887">
        <v>385.78</v>
      </c>
      <c r="L6965" s="772">
        <f t="shared" si="374"/>
        <v>42.870000000000005</v>
      </c>
    </row>
    <row r="6966" spans="2:12" ht="15.75" x14ac:dyDescent="0.25">
      <c r="B6966" s="893" t="s">
        <v>308</v>
      </c>
      <c r="C6966" s="892" t="s">
        <v>544</v>
      </c>
      <c r="D6966" s="891">
        <v>39478</v>
      </c>
      <c r="E6966" s="890">
        <v>615.63</v>
      </c>
      <c r="F6966" s="889"/>
      <c r="G6966" s="888">
        <v>20</v>
      </c>
      <c r="H6966" s="887">
        <f t="shared" si="372"/>
        <v>13</v>
      </c>
      <c r="I6966" s="887">
        <v>-31.200000000000003</v>
      </c>
      <c r="J6966" s="771">
        <f t="shared" si="373"/>
        <v>434.03999999999996</v>
      </c>
      <c r="K6966" s="887">
        <v>402.84</v>
      </c>
      <c r="L6966" s="772">
        <f t="shared" si="374"/>
        <v>212.79000000000002</v>
      </c>
    </row>
    <row r="6967" spans="2:12" ht="15.75" x14ac:dyDescent="0.25">
      <c r="B6967" s="893" t="s">
        <v>308</v>
      </c>
      <c r="C6967" s="892" t="s">
        <v>544</v>
      </c>
      <c r="D6967" s="891">
        <v>40451</v>
      </c>
      <c r="E6967" s="890">
        <v>1359.38</v>
      </c>
      <c r="F6967" s="889"/>
      <c r="G6967" s="888">
        <v>5</v>
      </c>
      <c r="H6967" s="887">
        <f t="shared" si="372"/>
        <v>5</v>
      </c>
      <c r="I6967" s="887">
        <v>0</v>
      </c>
      <c r="J6967" s="771">
        <f t="shared" si="373"/>
        <v>1359.38</v>
      </c>
      <c r="K6967" s="887">
        <v>1359.38</v>
      </c>
      <c r="L6967" s="772">
        <f t="shared" si="374"/>
        <v>0</v>
      </c>
    </row>
    <row r="6968" spans="2:12" ht="15.75" x14ac:dyDescent="0.25">
      <c r="B6968" s="893" t="s">
        <v>308</v>
      </c>
      <c r="C6968" s="892" t="s">
        <v>2019</v>
      </c>
      <c r="D6968" s="891">
        <v>41305</v>
      </c>
      <c r="E6968" s="890">
        <v>648.54999999999995</v>
      </c>
      <c r="F6968" s="889"/>
      <c r="G6968" s="888">
        <v>5</v>
      </c>
      <c r="H6968" s="887">
        <f t="shared" si="372"/>
        <v>5</v>
      </c>
      <c r="I6968" s="887">
        <v>0</v>
      </c>
      <c r="J6968" s="771">
        <f t="shared" si="373"/>
        <v>648.54999999999995</v>
      </c>
      <c r="K6968" s="887">
        <v>648.54999999999995</v>
      </c>
      <c r="L6968" s="772">
        <f t="shared" si="374"/>
        <v>0</v>
      </c>
    </row>
    <row r="6969" spans="2:12" ht="15.75" x14ac:dyDescent="0.25">
      <c r="B6969" s="893" t="s">
        <v>308</v>
      </c>
      <c r="C6969" s="892" t="s">
        <v>2020</v>
      </c>
      <c r="D6969" s="891">
        <v>43314</v>
      </c>
      <c r="E6969" s="890">
        <v>825.18</v>
      </c>
      <c r="F6969" s="889"/>
      <c r="G6969" s="888">
        <v>5</v>
      </c>
      <c r="H6969" s="887">
        <f t="shared" si="372"/>
        <v>3</v>
      </c>
      <c r="I6969" s="887">
        <v>-172.68</v>
      </c>
      <c r="J6969" s="771">
        <f t="shared" si="373"/>
        <v>551.93000000000006</v>
      </c>
      <c r="K6969" s="887">
        <v>379.25</v>
      </c>
      <c r="L6969" s="772">
        <f t="shared" si="374"/>
        <v>445.92999999999995</v>
      </c>
    </row>
    <row r="6970" spans="2:12" ht="15.75" x14ac:dyDescent="0.25">
      <c r="B6970" s="893" t="s">
        <v>316</v>
      </c>
      <c r="C6970" s="892" t="s">
        <v>2021</v>
      </c>
      <c r="D6970" s="891">
        <v>42794</v>
      </c>
      <c r="E6970" s="890">
        <v>32681.84</v>
      </c>
      <c r="F6970" s="889"/>
      <c r="G6970" s="888">
        <v>7</v>
      </c>
      <c r="H6970" s="887">
        <f t="shared" si="372"/>
        <v>4</v>
      </c>
      <c r="I6970" s="887">
        <v>-4183.8</v>
      </c>
      <c r="J6970" s="771">
        <f t="shared" si="373"/>
        <v>19999.97</v>
      </c>
      <c r="K6970" s="887">
        <v>15816.17</v>
      </c>
      <c r="L6970" s="772">
        <f t="shared" si="374"/>
        <v>16865.669999999998</v>
      </c>
    </row>
    <row r="6971" spans="2:12" ht="15.75" x14ac:dyDescent="0.25">
      <c r="B6971" s="893" t="s">
        <v>316</v>
      </c>
      <c r="C6971" s="892" t="s">
        <v>2022</v>
      </c>
      <c r="D6971" s="891">
        <v>42735</v>
      </c>
      <c r="E6971" s="890">
        <v>39013.040000000001</v>
      </c>
      <c r="F6971" s="889"/>
      <c r="G6971" s="888">
        <v>7</v>
      </c>
      <c r="H6971" s="887">
        <f t="shared" si="372"/>
        <v>5</v>
      </c>
      <c r="I6971" s="887">
        <v>-4994.28</v>
      </c>
      <c r="J6971" s="771">
        <f t="shared" si="373"/>
        <v>23874.579999999998</v>
      </c>
      <c r="K6971" s="887">
        <v>18880.3</v>
      </c>
      <c r="L6971" s="772">
        <f t="shared" si="374"/>
        <v>20132.740000000002</v>
      </c>
    </row>
    <row r="6972" spans="2:12" ht="15.75" x14ac:dyDescent="0.25">
      <c r="B6972" s="893" t="s">
        <v>316</v>
      </c>
      <c r="C6972" s="892" t="s">
        <v>2023</v>
      </c>
      <c r="D6972" s="891">
        <v>43810</v>
      </c>
      <c r="E6972" s="890">
        <v>43314.04</v>
      </c>
      <c r="F6972" s="889"/>
      <c r="G6972" s="888">
        <v>7</v>
      </c>
      <c r="H6972" s="887">
        <f t="shared" si="372"/>
        <v>2</v>
      </c>
      <c r="I6972" s="887">
        <v>-5594.04</v>
      </c>
      <c r="J6972" s="771">
        <f t="shared" si="373"/>
        <v>11478.92</v>
      </c>
      <c r="K6972" s="887">
        <v>5884.88</v>
      </c>
      <c r="L6972" s="772">
        <f t="shared" si="374"/>
        <v>37429.160000000003</v>
      </c>
    </row>
    <row r="6973" spans="2:12" ht="15.75" x14ac:dyDescent="0.25">
      <c r="B6973" s="893" t="s">
        <v>307</v>
      </c>
      <c r="C6973" s="892" t="s">
        <v>558</v>
      </c>
      <c r="D6973" s="891">
        <v>39447</v>
      </c>
      <c r="E6973" s="890">
        <v>106.77</v>
      </c>
      <c r="F6973" s="889"/>
      <c r="G6973" s="888">
        <v>10</v>
      </c>
      <c r="H6973" s="887">
        <f t="shared" si="372"/>
        <v>10</v>
      </c>
      <c r="I6973" s="887">
        <v>0</v>
      </c>
      <c r="J6973" s="771">
        <f t="shared" si="373"/>
        <v>96.09</v>
      </c>
      <c r="K6973" s="887">
        <v>96.09</v>
      </c>
      <c r="L6973" s="772">
        <f t="shared" si="374"/>
        <v>10.679999999999993</v>
      </c>
    </row>
    <row r="6974" spans="2:12" ht="15.75" x14ac:dyDescent="0.25">
      <c r="B6974" s="893" t="s">
        <v>307</v>
      </c>
      <c r="C6974" s="892" t="s">
        <v>558</v>
      </c>
      <c r="D6974" s="891">
        <v>39478</v>
      </c>
      <c r="E6974" s="890">
        <v>1552.7</v>
      </c>
      <c r="F6974" s="889"/>
      <c r="G6974" s="888">
        <v>10</v>
      </c>
      <c r="H6974" s="887">
        <f t="shared" si="372"/>
        <v>10</v>
      </c>
      <c r="I6974" s="887">
        <v>0</v>
      </c>
      <c r="J6974" s="771">
        <f t="shared" si="373"/>
        <v>1397.43</v>
      </c>
      <c r="K6974" s="887">
        <v>1397.43</v>
      </c>
      <c r="L6974" s="772">
        <f t="shared" si="374"/>
        <v>155.26999999999998</v>
      </c>
    </row>
    <row r="6975" spans="2:12" ht="15.75" x14ac:dyDescent="0.25">
      <c r="B6975" s="893" t="s">
        <v>307</v>
      </c>
      <c r="C6975" s="892" t="s">
        <v>558</v>
      </c>
      <c r="D6975" s="891">
        <v>40755</v>
      </c>
      <c r="E6975" s="890">
        <v>15561.92</v>
      </c>
      <c r="F6975" s="889"/>
      <c r="G6975" s="888">
        <v>10</v>
      </c>
      <c r="H6975" s="887">
        <f t="shared" si="372"/>
        <v>10</v>
      </c>
      <c r="I6975" s="887">
        <v>-1586.6399999999999</v>
      </c>
      <c r="J6975" s="771">
        <f t="shared" si="373"/>
        <v>16619.66</v>
      </c>
      <c r="K6975" s="887">
        <v>15033.02</v>
      </c>
      <c r="L6975" s="772">
        <f t="shared" si="374"/>
        <v>528.89999999999964</v>
      </c>
    </row>
    <row r="6976" spans="2:12" ht="15.75" x14ac:dyDescent="0.25">
      <c r="B6976" s="893" t="s">
        <v>307</v>
      </c>
      <c r="C6976" s="892" t="s">
        <v>577</v>
      </c>
      <c r="D6976" s="891">
        <v>39478</v>
      </c>
      <c r="E6976" s="890">
        <v>5000.1899999999996</v>
      </c>
      <c r="F6976" s="889"/>
      <c r="G6976" s="888">
        <v>15</v>
      </c>
      <c r="H6976" s="887">
        <f t="shared" si="372"/>
        <v>13</v>
      </c>
      <c r="I6976" s="887">
        <v>-313.08</v>
      </c>
      <c r="J6976" s="771">
        <f t="shared" si="373"/>
        <v>4411.1099999999997</v>
      </c>
      <c r="K6976" s="887">
        <v>4098.03</v>
      </c>
      <c r="L6976" s="772">
        <f t="shared" si="374"/>
        <v>902.15999999999985</v>
      </c>
    </row>
    <row r="6977" spans="2:12" ht="15.75" x14ac:dyDescent="0.25">
      <c r="B6977" s="893" t="s">
        <v>307</v>
      </c>
      <c r="C6977" s="892" t="s">
        <v>577</v>
      </c>
      <c r="D6977" s="891">
        <v>40421</v>
      </c>
      <c r="E6977" s="890">
        <v>56</v>
      </c>
      <c r="F6977" s="889"/>
      <c r="G6977" s="888">
        <v>15</v>
      </c>
      <c r="H6977" s="887">
        <f t="shared" si="372"/>
        <v>11</v>
      </c>
      <c r="I6977" s="887">
        <v>-3.4799999999999995</v>
      </c>
      <c r="J6977" s="771">
        <f t="shared" si="373"/>
        <v>40.159999999999997</v>
      </c>
      <c r="K6977" s="887">
        <v>36.68</v>
      </c>
      <c r="L6977" s="772">
        <f t="shared" si="374"/>
        <v>19.32</v>
      </c>
    </row>
    <row r="6978" spans="2:12" ht="15.75" x14ac:dyDescent="0.25">
      <c r="B6978" s="893" t="s">
        <v>307</v>
      </c>
      <c r="C6978" s="892" t="s">
        <v>577</v>
      </c>
      <c r="D6978" s="891">
        <v>40421</v>
      </c>
      <c r="E6978" s="890">
        <v>800.43</v>
      </c>
      <c r="F6978" s="889"/>
      <c r="G6978" s="888">
        <v>15</v>
      </c>
      <c r="H6978" s="887">
        <f t="shared" si="372"/>
        <v>11</v>
      </c>
      <c r="I6978" s="887">
        <v>-50.519999999999996</v>
      </c>
      <c r="J6978" s="771">
        <f t="shared" si="373"/>
        <v>574.89</v>
      </c>
      <c r="K6978" s="887">
        <v>524.37</v>
      </c>
      <c r="L6978" s="772">
        <f t="shared" si="374"/>
        <v>276.05999999999995</v>
      </c>
    </row>
    <row r="6979" spans="2:12" ht="15.75" x14ac:dyDescent="0.25">
      <c r="B6979" s="893" t="s">
        <v>307</v>
      </c>
      <c r="C6979" s="892" t="s">
        <v>577</v>
      </c>
      <c r="D6979" s="891">
        <v>40543</v>
      </c>
      <c r="E6979" s="890">
        <v>9706.5</v>
      </c>
      <c r="F6979" s="889"/>
      <c r="G6979" s="888">
        <v>15</v>
      </c>
      <c r="H6979" s="887">
        <f t="shared" si="372"/>
        <v>11</v>
      </c>
      <c r="I6979" s="887">
        <v>-613.56000000000006</v>
      </c>
      <c r="J6979" s="771">
        <f t="shared" si="373"/>
        <v>6767.1900000000005</v>
      </c>
      <c r="K6979" s="887">
        <v>6153.63</v>
      </c>
      <c r="L6979" s="772">
        <f t="shared" si="374"/>
        <v>3552.87</v>
      </c>
    </row>
    <row r="6980" spans="2:12" ht="15.75" x14ac:dyDescent="0.25">
      <c r="B6980" s="893" t="s">
        <v>307</v>
      </c>
      <c r="C6980" s="892" t="s">
        <v>577</v>
      </c>
      <c r="D6980" s="891">
        <v>40451</v>
      </c>
      <c r="E6980" s="890">
        <v>132.6</v>
      </c>
      <c r="F6980" s="889"/>
      <c r="G6980" s="888">
        <v>15</v>
      </c>
      <c r="H6980" s="887">
        <f t="shared" si="372"/>
        <v>11</v>
      </c>
      <c r="I6980" s="887">
        <v>-7.8000000000000007</v>
      </c>
      <c r="J6980" s="771">
        <f t="shared" si="373"/>
        <v>89.149999999999991</v>
      </c>
      <c r="K6980" s="887">
        <v>81.349999999999994</v>
      </c>
      <c r="L6980" s="772">
        <f t="shared" si="374"/>
        <v>51.25</v>
      </c>
    </row>
    <row r="6981" spans="2:12" ht="15.75" x14ac:dyDescent="0.25">
      <c r="B6981" s="893" t="s">
        <v>307</v>
      </c>
      <c r="C6981" s="892" t="s">
        <v>2024</v>
      </c>
      <c r="D6981" s="891">
        <v>41517</v>
      </c>
      <c r="E6981" s="890">
        <v>1459.82</v>
      </c>
      <c r="F6981" s="889"/>
      <c r="G6981" s="888">
        <v>10</v>
      </c>
      <c r="H6981" s="887">
        <f t="shared" si="372"/>
        <v>8</v>
      </c>
      <c r="I6981" s="887">
        <v>-148.56</v>
      </c>
      <c r="J6981" s="771">
        <f t="shared" si="373"/>
        <v>1212.3799999999999</v>
      </c>
      <c r="K6981" s="887">
        <v>1063.82</v>
      </c>
      <c r="L6981" s="772">
        <f t="shared" si="374"/>
        <v>396</v>
      </c>
    </row>
    <row r="6982" spans="2:12" ht="15.75" x14ac:dyDescent="0.25">
      <c r="B6982" s="893" t="s">
        <v>307</v>
      </c>
      <c r="C6982" s="892" t="s">
        <v>1536</v>
      </c>
      <c r="D6982" s="891">
        <v>41912</v>
      </c>
      <c r="E6982" s="890">
        <v>713.35</v>
      </c>
      <c r="F6982" s="889"/>
      <c r="G6982" s="888">
        <v>10</v>
      </c>
      <c r="H6982" s="887">
        <f t="shared" si="372"/>
        <v>7</v>
      </c>
      <c r="I6982" s="887">
        <v>-71.64</v>
      </c>
      <c r="J6982" s="771">
        <f t="shared" si="373"/>
        <v>510.41999999999996</v>
      </c>
      <c r="K6982" s="887">
        <v>438.78</v>
      </c>
      <c r="L6982" s="772">
        <f t="shared" si="374"/>
        <v>274.57000000000005</v>
      </c>
    </row>
    <row r="6983" spans="2:12" ht="15.75" x14ac:dyDescent="0.25">
      <c r="B6983" s="893" t="s">
        <v>307</v>
      </c>
      <c r="C6983" s="892" t="s">
        <v>2025</v>
      </c>
      <c r="D6983" s="891">
        <v>42277</v>
      </c>
      <c r="E6983" s="890">
        <v>3771.59</v>
      </c>
      <c r="F6983" s="889"/>
      <c r="G6983" s="888">
        <v>10</v>
      </c>
      <c r="H6983" s="887">
        <f t="shared" si="372"/>
        <v>6</v>
      </c>
      <c r="I6983" s="887">
        <v>-378.72</v>
      </c>
      <c r="J6983" s="771">
        <f t="shared" si="373"/>
        <v>2319.59</v>
      </c>
      <c r="K6983" s="887">
        <v>1940.87</v>
      </c>
      <c r="L6983" s="772">
        <f t="shared" si="374"/>
        <v>1830.7200000000003</v>
      </c>
    </row>
    <row r="6984" spans="2:12" ht="15.75" x14ac:dyDescent="0.25">
      <c r="B6984" s="893" t="s">
        <v>307</v>
      </c>
      <c r="C6984" s="892" t="s">
        <v>2026</v>
      </c>
      <c r="D6984" s="891">
        <v>43229</v>
      </c>
      <c r="E6984" s="890">
        <v>903.29</v>
      </c>
      <c r="F6984" s="889"/>
      <c r="G6984" s="888">
        <v>10</v>
      </c>
      <c r="H6984" s="887">
        <f t="shared" ref="H6984:H7047" si="375">IF(E6984&lt;&gt;"",IF((TestEOY-D6984)/365&gt;G6984,G6984,ROUNDUP(((TestEOY-D6984)/365),0)),"")</f>
        <v>3</v>
      </c>
      <c r="I6984" s="887">
        <v>-90.72</v>
      </c>
      <c r="J6984" s="771">
        <f t="shared" ref="J6984:J7047" si="376">K6984-I6984</f>
        <v>313.72000000000003</v>
      </c>
      <c r="K6984" s="887">
        <v>223</v>
      </c>
      <c r="L6984" s="772">
        <f t="shared" ref="L6984:L7047" si="377">IFERROR(IF(K6984&gt;E6984,0,(+E6984-K6984))-F6984,"")</f>
        <v>680.29</v>
      </c>
    </row>
    <row r="6985" spans="2:12" ht="15.75" x14ac:dyDescent="0.25">
      <c r="B6985" s="893" t="s">
        <v>307</v>
      </c>
      <c r="C6985" s="892" t="s">
        <v>2027</v>
      </c>
      <c r="D6985" s="891">
        <v>43532</v>
      </c>
      <c r="E6985" s="890">
        <v>912.74</v>
      </c>
      <c r="F6985" s="889"/>
      <c r="G6985" s="888">
        <v>10</v>
      </c>
      <c r="H6985" s="887">
        <f t="shared" si="375"/>
        <v>2</v>
      </c>
      <c r="I6985" s="887">
        <v>-91.320000000000007</v>
      </c>
      <c r="J6985" s="771">
        <f t="shared" si="376"/>
        <v>213.08</v>
      </c>
      <c r="K6985" s="887">
        <v>121.76</v>
      </c>
      <c r="L6985" s="772">
        <f t="shared" si="377"/>
        <v>790.98</v>
      </c>
    </row>
    <row r="6986" spans="2:12" ht="15.75" x14ac:dyDescent="0.25">
      <c r="B6986" s="893" t="s">
        <v>307</v>
      </c>
      <c r="C6986" s="892" t="s">
        <v>2028</v>
      </c>
      <c r="D6986" s="891">
        <v>43517</v>
      </c>
      <c r="E6986" s="890">
        <v>525.16</v>
      </c>
      <c r="F6986" s="889"/>
      <c r="G6986" s="888">
        <v>10</v>
      </c>
      <c r="H6986" s="887">
        <f t="shared" si="375"/>
        <v>2</v>
      </c>
      <c r="I6986" s="887">
        <v>-52.56</v>
      </c>
      <c r="J6986" s="771">
        <f t="shared" si="376"/>
        <v>144.54000000000002</v>
      </c>
      <c r="K6986" s="887">
        <v>91.98</v>
      </c>
      <c r="L6986" s="772">
        <f t="shared" si="377"/>
        <v>433.17999999999995</v>
      </c>
    </row>
    <row r="6987" spans="2:12" ht="15.75" x14ac:dyDescent="0.25">
      <c r="B6987" s="893" t="s">
        <v>307</v>
      </c>
      <c r="C6987" s="892" t="s">
        <v>2029</v>
      </c>
      <c r="D6987" s="891">
        <v>43517</v>
      </c>
      <c r="E6987" s="890">
        <v>1046.46</v>
      </c>
      <c r="F6987" s="889"/>
      <c r="G6987" s="888">
        <v>10</v>
      </c>
      <c r="H6987" s="887">
        <f t="shared" si="375"/>
        <v>2</v>
      </c>
      <c r="I6987" s="887">
        <v>-104.64000000000001</v>
      </c>
      <c r="J6987" s="771">
        <f t="shared" si="376"/>
        <v>287.79000000000002</v>
      </c>
      <c r="K6987" s="887">
        <v>183.15</v>
      </c>
      <c r="L6987" s="772">
        <f t="shared" si="377"/>
        <v>863.31000000000006</v>
      </c>
    </row>
    <row r="6988" spans="2:12" ht="15.75" x14ac:dyDescent="0.25">
      <c r="B6988" s="893" t="s">
        <v>307</v>
      </c>
      <c r="C6988" s="892" t="s">
        <v>577</v>
      </c>
      <c r="D6988" s="891">
        <v>39478</v>
      </c>
      <c r="E6988" s="890">
        <v>1310.06</v>
      </c>
      <c r="F6988" s="889"/>
      <c r="G6988" s="888">
        <v>15</v>
      </c>
      <c r="H6988" s="887">
        <f t="shared" si="375"/>
        <v>13</v>
      </c>
      <c r="I6988" s="887">
        <v>-105.84</v>
      </c>
      <c r="J6988" s="771">
        <f t="shared" si="376"/>
        <v>1195.3999999999999</v>
      </c>
      <c r="K6988" s="887">
        <v>1089.56</v>
      </c>
      <c r="L6988" s="772">
        <f t="shared" si="377"/>
        <v>220.5</v>
      </c>
    </row>
    <row r="6989" spans="2:12" ht="15.75" x14ac:dyDescent="0.25">
      <c r="B6989" s="893" t="s">
        <v>307</v>
      </c>
      <c r="C6989" s="892" t="s">
        <v>577</v>
      </c>
      <c r="D6989" s="891">
        <v>39082</v>
      </c>
      <c r="E6989" s="890">
        <v>5285.69</v>
      </c>
      <c r="F6989" s="889"/>
      <c r="G6989" s="888">
        <v>15</v>
      </c>
      <c r="H6989" s="887">
        <f t="shared" si="375"/>
        <v>15</v>
      </c>
      <c r="I6989" s="887">
        <v>-478.43999999999994</v>
      </c>
      <c r="J6989" s="771">
        <f t="shared" si="376"/>
        <v>5245.83</v>
      </c>
      <c r="K6989" s="887">
        <v>4767.3900000000003</v>
      </c>
      <c r="L6989" s="772">
        <f t="shared" si="377"/>
        <v>518.29999999999927</v>
      </c>
    </row>
    <row r="6990" spans="2:12" ht="15.75" x14ac:dyDescent="0.25">
      <c r="B6990" s="893" t="s">
        <v>311</v>
      </c>
      <c r="C6990" s="892" t="s">
        <v>582</v>
      </c>
      <c r="D6990" s="891">
        <v>39447</v>
      </c>
      <c r="E6990" s="890">
        <v>9524.7999999999993</v>
      </c>
      <c r="F6990" s="889"/>
      <c r="G6990" s="888">
        <v>40</v>
      </c>
      <c r="H6990" s="887">
        <f t="shared" si="375"/>
        <v>14</v>
      </c>
      <c r="I6990" s="887">
        <v>-238.68</v>
      </c>
      <c r="J6990" s="771">
        <f t="shared" si="376"/>
        <v>3358.6499999999996</v>
      </c>
      <c r="K6990" s="887">
        <v>3119.97</v>
      </c>
      <c r="L6990" s="772">
        <f t="shared" si="377"/>
        <v>6404.83</v>
      </c>
    </row>
    <row r="6991" spans="2:12" ht="15.75" x14ac:dyDescent="0.25">
      <c r="B6991" s="893" t="s">
        <v>311</v>
      </c>
      <c r="C6991" s="892" t="s">
        <v>582</v>
      </c>
      <c r="D6991" s="891">
        <v>39478</v>
      </c>
      <c r="E6991" s="890">
        <v>700</v>
      </c>
      <c r="F6991" s="889"/>
      <c r="G6991" s="888">
        <v>40</v>
      </c>
      <c r="H6991" s="887">
        <f t="shared" si="375"/>
        <v>13</v>
      </c>
      <c r="I6991" s="887">
        <v>-17.52</v>
      </c>
      <c r="J6991" s="771">
        <f t="shared" si="376"/>
        <v>245.18</v>
      </c>
      <c r="K6991" s="887">
        <v>227.66</v>
      </c>
      <c r="L6991" s="772">
        <f t="shared" si="377"/>
        <v>472.34000000000003</v>
      </c>
    </row>
    <row r="6992" spans="2:12" ht="15.75" x14ac:dyDescent="0.25">
      <c r="B6992" s="893" t="e">
        <v>#N/A</v>
      </c>
      <c r="C6992" s="892" t="s">
        <v>1581</v>
      </c>
      <c r="D6992" s="891">
        <v>39447</v>
      </c>
      <c r="E6992" s="890">
        <v>7379.46</v>
      </c>
      <c r="F6992" s="889"/>
      <c r="G6992" s="888">
        <v>35</v>
      </c>
      <c r="H6992" s="887">
        <f t="shared" si="375"/>
        <v>14</v>
      </c>
      <c r="I6992" s="887">
        <v>-211.44</v>
      </c>
      <c r="J6992" s="771">
        <f t="shared" si="376"/>
        <v>2974.84</v>
      </c>
      <c r="K6992" s="887">
        <v>2763.4</v>
      </c>
      <c r="L6992" s="772">
        <f t="shared" si="377"/>
        <v>4616.0599999999995</v>
      </c>
    </row>
    <row r="6993" spans="2:12" ht="15.75" x14ac:dyDescent="0.25">
      <c r="B6993" s="893" t="e">
        <v>#N/A</v>
      </c>
      <c r="C6993" s="892" t="s">
        <v>1581</v>
      </c>
      <c r="D6993" s="891">
        <v>39478</v>
      </c>
      <c r="E6993" s="890">
        <v>1962.51</v>
      </c>
      <c r="F6993" s="889"/>
      <c r="G6993" s="888">
        <v>35</v>
      </c>
      <c r="H6993" s="887">
        <f t="shared" si="375"/>
        <v>13</v>
      </c>
      <c r="I6993" s="887">
        <v>-56.28</v>
      </c>
      <c r="J6993" s="771">
        <f t="shared" si="376"/>
        <v>786.64</v>
      </c>
      <c r="K6993" s="887">
        <v>730.36</v>
      </c>
      <c r="L6993" s="772">
        <f t="shared" si="377"/>
        <v>1232.1500000000001</v>
      </c>
    </row>
    <row r="6994" spans="2:12" ht="15.75" x14ac:dyDescent="0.25">
      <c r="B6994" s="893" t="e">
        <v>#N/A</v>
      </c>
      <c r="C6994" s="892" t="s">
        <v>1581</v>
      </c>
      <c r="D6994" s="891">
        <v>39478</v>
      </c>
      <c r="E6994" s="890">
        <v>408</v>
      </c>
      <c r="F6994" s="889"/>
      <c r="G6994" s="888">
        <v>35</v>
      </c>
      <c r="H6994" s="887">
        <f t="shared" si="375"/>
        <v>13</v>
      </c>
      <c r="I6994" s="887">
        <v>-11.76</v>
      </c>
      <c r="J6994" s="771">
        <f t="shared" si="376"/>
        <v>163.34</v>
      </c>
      <c r="K6994" s="887">
        <v>151.58000000000001</v>
      </c>
      <c r="L6994" s="772">
        <f t="shared" si="377"/>
        <v>256.41999999999996</v>
      </c>
    </row>
    <row r="6995" spans="2:12" ht="15.75" x14ac:dyDescent="0.25">
      <c r="B6995" s="893" t="e">
        <v>#N/A</v>
      </c>
      <c r="C6995" s="892" t="s">
        <v>1581</v>
      </c>
      <c r="D6995" s="891">
        <v>40298</v>
      </c>
      <c r="E6995" s="890">
        <v>3950.32</v>
      </c>
      <c r="F6995" s="889"/>
      <c r="G6995" s="888">
        <v>35</v>
      </c>
      <c r="H6995" s="887">
        <f t="shared" si="375"/>
        <v>11</v>
      </c>
      <c r="I6995" s="887">
        <v>-113.16</v>
      </c>
      <c r="J6995" s="771">
        <f t="shared" si="376"/>
        <v>1328.8700000000001</v>
      </c>
      <c r="K6995" s="887">
        <v>1215.71</v>
      </c>
      <c r="L6995" s="772">
        <f t="shared" si="377"/>
        <v>2734.61</v>
      </c>
    </row>
    <row r="6996" spans="2:12" ht="15.75" x14ac:dyDescent="0.25">
      <c r="B6996" s="893" t="s">
        <v>312</v>
      </c>
      <c r="C6996" s="892" t="s">
        <v>2030</v>
      </c>
      <c r="D6996" s="891">
        <v>39478</v>
      </c>
      <c r="E6996" s="890">
        <v>0</v>
      </c>
      <c r="F6996" s="889"/>
      <c r="G6996" s="888">
        <v>30</v>
      </c>
      <c r="H6996" s="887">
        <f t="shared" si="375"/>
        <v>13</v>
      </c>
      <c r="I6996" s="887">
        <v>-644.64</v>
      </c>
      <c r="J6996" s="771">
        <f t="shared" si="376"/>
        <v>644.64</v>
      </c>
      <c r="K6996" s="887">
        <v>0</v>
      </c>
      <c r="L6996" s="772">
        <f t="shared" si="377"/>
        <v>0</v>
      </c>
    </row>
    <row r="6997" spans="2:12" ht="15.75" x14ac:dyDescent="0.25">
      <c r="B6997" s="893" t="s">
        <v>312</v>
      </c>
      <c r="C6997" s="892" t="s">
        <v>2030</v>
      </c>
      <c r="D6997" s="891">
        <v>40421</v>
      </c>
      <c r="E6997" s="890">
        <v>0</v>
      </c>
      <c r="F6997" s="889"/>
      <c r="G6997" s="888">
        <v>30</v>
      </c>
      <c r="H6997" s="887">
        <f t="shared" si="375"/>
        <v>11</v>
      </c>
      <c r="I6997" s="887">
        <v>-48.480000000000004</v>
      </c>
      <c r="J6997" s="771">
        <f t="shared" si="376"/>
        <v>48.480000000000004</v>
      </c>
      <c r="K6997" s="887">
        <v>0</v>
      </c>
      <c r="L6997" s="772">
        <f t="shared" si="377"/>
        <v>0</v>
      </c>
    </row>
    <row r="6998" spans="2:12" ht="15.75" x14ac:dyDescent="0.25">
      <c r="B6998" s="893" t="s">
        <v>312</v>
      </c>
      <c r="C6998" s="892" t="s">
        <v>2030</v>
      </c>
      <c r="D6998" s="891">
        <v>40633</v>
      </c>
      <c r="E6998" s="890">
        <v>0</v>
      </c>
      <c r="F6998" s="889"/>
      <c r="G6998" s="888">
        <v>30</v>
      </c>
      <c r="H6998" s="887">
        <f t="shared" si="375"/>
        <v>10</v>
      </c>
      <c r="I6998" s="887">
        <v>-195</v>
      </c>
      <c r="J6998" s="771">
        <f t="shared" si="376"/>
        <v>195</v>
      </c>
      <c r="K6998" s="887">
        <v>0</v>
      </c>
      <c r="L6998" s="772">
        <f t="shared" si="377"/>
        <v>0</v>
      </c>
    </row>
    <row r="6999" spans="2:12" ht="15.75" x14ac:dyDescent="0.25">
      <c r="B6999" s="893" t="s">
        <v>312</v>
      </c>
      <c r="C6999" s="892" t="s">
        <v>2030</v>
      </c>
      <c r="D6999" s="891">
        <v>40724</v>
      </c>
      <c r="E6999" s="890">
        <v>0</v>
      </c>
      <c r="F6999" s="889"/>
      <c r="G6999" s="888">
        <v>30</v>
      </c>
      <c r="H6999" s="887">
        <f t="shared" si="375"/>
        <v>10</v>
      </c>
      <c r="I6999" s="887">
        <v>-21</v>
      </c>
      <c r="J6999" s="771">
        <f t="shared" si="376"/>
        <v>21</v>
      </c>
      <c r="K6999" s="887">
        <v>0</v>
      </c>
      <c r="L6999" s="772">
        <f t="shared" si="377"/>
        <v>0</v>
      </c>
    </row>
    <row r="7000" spans="2:12" ht="15.75" x14ac:dyDescent="0.25">
      <c r="B7000" s="893" t="s">
        <v>312</v>
      </c>
      <c r="C7000" s="892" t="s">
        <v>2030</v>
      </c>
      <c r="D7000" s="891">
        <v>41121</v>
      </c>
      <c r="E7000" s="890">
        <v>0</v>
      </c>
      <c r="F7000" s="889"/>
      <c r="G7000" s="888">
        <v>30</v>
      </c>
      <c r="H7000" s="887">
        <f t="shared" si="375"/>
        <v>9</v>
      </c>
      <c r="I7000" s="887">
        <v>-84.84</v>
      </c>
      <c r="J7000" s="771">
        <f t="shared" si="376"/>
        <v>84.84</v>
      </c>
      <c r="K7000" s="887">
        <v>0</v>
      </c>
      <c r="L7000" s="772">
        <f t="shared" si="377"/>
        <v>0</v>
      </c>
    </row>
    <row r="7001" spans="2:12" ht="15.75" x14ac:dyDescent="0.25">
      <c r="B7001" s="893" t="s">
        <v>312</v>
      </c>
      <c r="C7001" s="892" t="s">
        <v>2030</v>
      </c>
      <c r="D7001" s="891">
        <v>41182</v>
      </c>
      <c r="E7001" s="890">
        <v>0</v>
      </c>
      <c r="F7001" s="889"/>
      <c r="G7001" s="888">
        <v>30</v>
      </c>
      <c r="H7001" s="887">
        <f t="shared" si="375"/>
        <v>9</v>
      </c>
      <c r="I7001" s="887">
        <v>-525.24</v>
      </c>
      <c r="J7001" s="771">
        <f t="shared" si="376"/>
        <v>525.24</v>
      </c>
      <c r="K7001" s="887">
        <v>0</v>
      </c>
      <c r="L7001" s="772">
        <f t="shared" si="377"/>
        <v>0</v>
      </c>
    </row>
    <row r="7002" spans="2:12" ht="15.75" x14ac:dyDescent="0.25">
      <c r="B7002" s="893" t="s">
        <v>312</v>
      </c>
      <c r="C7002" s="892" t="s">
        <v>2030</v>
      </c>
      <c r="D7002" s="891">
        <v>41182</v>
      </c>
      <c r="E7002" s="890">
        <v>0</v>
      </c>
      <c r="F7002" s="889"/>
      <c r="G7002" s="888">
        <v>30</v>
      </c>
      <c r="H7002" s="887">
        <f t="shared" si="375"/>
        <v>9</v>
      </c>
      <c r="I7002" s="887">
        <v>-45.36</v>
      </c>
      <c r="J7002" s="771">
        <f t="shared" si="376"/>
        <v>45.36</v>
      </c>
      <c r="K7002" s="887">
        <v>0</v>
      </c>
      <c r="L7002" s="772">
        <f t="shared" si="377"/>
        <v>0</v>
      </c>
    </row>
    <row r="7003" spans="2:12" ht="15.75" x14ac:dyDescent="0.25">
      <c r="B7003" s="893" t="s">
        <v>312</v>
      </c>
      <c r="C7003" s="892" t="s">
        <v>2031</v>
      </c>
      <c r="D7003" s="891">
        <v>41455</v>
      </c>
      <c r="E7003" s="890">
        <v>0</v>
      </c>
      <c r="F7003" s="889"/>
      <c r="G7003" s="888">
        <v>30</v>
      </c>
      <c r="H7003" s="887">
        <f t="shared" si="375"/>
        <v>8</v>
      </c>
      <c r="I7003" s="887">
        <v>-102.35999999999999</v>
      </c>
      <c r="J7003" s="771">
        <f t="shared" si="376"/>
        <v>102.35999999999999</v>
      </c>
      <c r="K7003" s="887">
        <v>0</v>
      </c>
      <c r="L7003" s="772">
        <f t="shared" si="377"/>
        <v>0</v>
      </c>
    </row>
    <row r="7004" spans="2:12" ht="15.75" x14ac:dyDescent="0.25">
      <c r="B7004" s="893" t="s">
        <v>312</v>
      </c>
      <c r="C7004" s="892" t="s">
        <v>2032</v>
      </c>
      <c r="D7004" s="891">
        <v>41729</v>
      </c>
      <c r="E7004" s="890">
        <v>0</v>
      </c>
      <c r="F7004" s="889"/>
      <c r="G7004" s="888">
        <v>30</v>
      </c>
      <c r="H7004" s="887">
        <f t="shared" si="375"/>
        <v>7</v>
      </c>
      <c r="I7004" s="887">
        <v>-103.44000000000001</v>
      </c>
      <c r="J7004" s="771">
        <f t="shared" si="376"/>
        <v>103.44000000000001</v>
      </c>
      <c r="K7004" s="887">
        <v>0</v>
      </c>
      <c r="L7004" s="772">
        <f t="shared" si="377"/>
        <v>0</v>
      </c>
    </row>
    <row r="7005" spans="2:12" ht="15.75" x14ac:dyDescent="0.25">
      <c r="B7005" s="893" t="s">
        <v>312</v>
      </c>
      <c r="C7005" s="892" t="s">
        <v>2033</v>
      </c>
      <c r="D7005" s="891">
        <v>41517</v>
      </c>
      <c r="E7005" s="890">
        <v>0</v>
      </c>
      <c r="F7005" s="889"/>
      <c r="G7005" s="888">
        <v>30</v>
      </c>
      <c r="H7005" s="887">
        <f t="shared" si="375"/>
        <v>8</v>
      </c>
      <c r="I7005" s="887">
        <v>-102.24</v>
      </c>
      <c r="J7005" s="771">
        <f t="shared" si="376"/>
        <v>102.24</v>
      </c>
      <c r="K7005" s="887">
        <v>0</v>
      </c>
      <c r="L7005" s="772">
        <f t="shared" si="377"/>
        <v>0</v>
      </c>
    </row>
    <row r="7006" spans="2:12" ht="15.75" x14ac:dyDescent="0.25">
      <c r="B7006" s="893" t="s">
        <v>312</v>
      </c>
      <c r="C7006" s="892" t="s">
        <v>2034</v>
      </c>
      <c r="D7006" s="891">
        <v>41820</v>
      </c>
      <c r="E7006" s="890">
        <v>0</v>
      </c>
      <c r="F7006" s="889"/>
      <c r="G7006" s="888">
        <v>30</v>
      </c>
      <c r="H7006" s="887">
        <f t="shared" si="375"/>
        <v>7</v>
      </c>
      <c r="I7006" s="887">
        <v>-506.04</v>
      </c>
      <c r="J7006" s="771">
        <f t="shared" si="376"/>
        <v>506.04</v>
      </c>
      <c r="K7006" s="887">
        <v>0</v>
      </c>
      <c r="L7006" s="772">
        <f t="shared" si="377"/>
        <v>0</v>
      </c>
    </row>
    <row r="7007" spans="2:12" ht="15.75" x14ac:dyDescent="0.25">
      <c r="B7007" s="893" t="s">
        <v>312</v>
      </c>
      <c r="C7007" s="892" t="s">
        <v>2035</v>
      </c>
      <c r="D7007" s="891">
        <v>42794</v>
      </c>
      <c r="E7007" s="890">
        <v>0</v>
      </c>
      <c r="F7007" s="889"/>
      <c r="G7007" s="888">
        <v>30</v>
      </c>
      <c r="H7007" s="887">
        <f t="shared" si="375"/>
        <v>4</v>
      </c>
      <c r="I7007" s="887">
        <v>-97.08</v>
      </c>
      <c r="J7007" s="771">
        <f t="shared" si="376"/>
        <v>97.08</v>
      </c>
      <c r="K7007" s="887">
        <v>0</v>
      </c>
      <c r="L7007" s="772">
        <f t="shared" si="377"/>
        <v>0</v>
      </c>
    </row>
    <row r="7008" spans="2:12" ht="15.75" x14ac:dyDescent="0.25">
      <c r="B7008" s="893" t="s">
        <v>312</v>
      </c>
      <c r="C7008" s="892" t="s">
        <v>2036</v>
      </c>
      <c r="D7008" s="891">
        <v>42855</v>
      </c>
      <c r="E7008" s="890">
        <v>0</v>
      </c>
      <c r="F7008" s="889"/>
      <c r="G7008" s="888">
        <v>30</v>
      </c>
      <c r="H7008" s="887">
        <f t="shared" si="375"/>
        <v>4</v>
      </c>
      <c r="I7008" s="887">
        <v>-748.92000000000007</v>
      </c>
      <c r="J7008" s="771">
        <f t="shared" si="376"/>
        <v>748.92000000000007</v>
      </c>
      <c r="K7008" s="887">
        <v>0</v>
      </c>
      <c r="L7008" s="772">
        <f t="shared" si="377"/>
        <v>0</v>
      </c>
    </row>
    <row r="7009" spans="2:12" ht="15.75" x14ac:dyDescent="0.25">
      <c r="B7009" s="893" t="s">
        <v>312</v>
      </c>
      <c r="C7009" s="892" t="s">
        <v>2037</v>
      </c>
      <c r="D7009" s="891">
        <v>42916</v>
      </c>
      <c r="E7009" s="890">
        <v>0</v>
      </c>
      <c r="F7009" s="889"/>
      <c r="G7009" s="888">
        <v>30</v>
      </c>
      <c r="H7009" s="887">
        <f t="shared" si="375"/>
        <v>4</v>
      </c>
      <c r="I7009" s="887">
        <v>-94.08</v>
      </c>
      <c r="J7009" s="771">
        <f t="shared" si="376"/>
        <v>94.08</v>
      </c>
      <c r="K7009" s="887">
        <v>0</v>
      </c>
      <c r="L7009" s="772">
        <f t="shared" si="377"/>
        <v>0</v>
      </c>
    </row>
    <row r="7010" spans="2:12" ht="15.75" x14ac:dyDescent="0.25">
      <c r="B7010" s="893" t="s">
        <v>312</v>
      </c>
      <c r="C7010" s="892" t="s">
        <v>2038</v>
      </c>
      <c r="D7010" s="891">
        <v>42855</v>
      </c>
      <c r="E7010" s="890">
        <v>0</v>
      </c>
      <c r="F7010" s="889"/>
      <c r="G7010" s="888">
        <v>30</v>
      </c>
      <c r="H7010" s="887">
        <f t="shared" si="375"/>
        <v>4</v>
      </c>
      <c r="I7010" s="887">
        <v>-98.399999999999991</v>
      </c>
      <c r="J7010" s="771">
        <f t="shared" si="376"/>
        <v>98.399999999999991</v>
      </c>
      <c r="K7010" s="887">
        <v>0</v>
      </c>
      <c r="L7010" s="772">
        <f t="shared" si="377"/>
        <v>0</v>
      </c>
    </row>
    <row r="7011" spans="2:12" ht="15.75" x14ac:dyDescent="0.25">
      <c r="B7011" s="893" t="s">
        <v>312</v>
      </c>
      <c r="C7011" s="892" t="s">
        <v>2039</v>
      </c>
      <c r="D7011" s="891">
        <v>43185</v>
      </c>
      <c r="E7011" s="890">
        <v>0</v>
      </c>
      <c r="F7011" s="889"/>
      <c r="G7011" s="888">
        <v>30</v>
      </c>
      <c r="H7011" s="887">
        <f t="shared" si="375"/>
        <v>3</v>
      </c>
      <c r="I7011" s="887">
        <v>-1459.68</v>
      </c>
      <c r="J7011" s="771">
        <f t="shared" si="376"/>
        <v>1459.68</v>
      </c>
      <c r="K7011" s="887">
        <v>0</v>
      </c>
      <c r="L7011" s="772">
        <f t="shared" si="377"/>
        <v>0</v>
      </c>
    </row>
    <row r="7012" spans="2:12" ht="15.75" x14ac:dyDescent="0.25">
      <c r="B7012" s="893" t="s">
        <v>312</v>
      </c>
      <c r="C7012" s="892" t="s">
        <v>2040</v>
      </c>
      <c r="D7012" s="891">
        <v>43185</v>
      </c>
      <c r="E7012" s="890">
        <v>0</v>
      </c>
      <c r="F7012" s="889"/>
      <c r="G7012" s="888">
        <v>30</v>
      </c>
      <c r="H7012" s="887">
        <f t="shared" si="375"/>
        <v>3</v>
      </c>
      <c r="I7012" s="887">
        <v>-176.28</v>
      </c>
      <c r="J7012" s="771">
        <f t="shared" si="376"/>
        <v>176.28</v>
      </c>
      <c r="K7012" s="887">
        <v>0</v>
      </c>
      <c r="L7012" s="772">
        <f t="shared" si="377"/>
        <v>0</v>
      </c>
    </row>
    <row r="7013" spans="2:12" ht="15.75" x14ac:dyDescent="0.25">
      <c r="B7013" s="893" t="s">
        <v>312</v>
      </c>
      <c r="C7013" s="892" t="s">
        <v>2041</v>
      </c>
      <c r="D7013" s="891">
        <v>43185</v>
      </c>
      <c r="E7013" s="890">
        <v>0</v>
      </c>
      <c r="F7013" s="889"/>
      <c r="G7013" s="888">
        <v>30</v>
      </c>
      <c r="H7013" s="887">
        <f t="shared" si="375"/>
        <v>3</v>
      </c>
      <c r="I7013" s="887">
        <v>-215.16</v>
      </c>
      <c r="J7013" s="771">
        <f t="shared" si="376"/>
        <v>215.16</v>
      </c>
      <c r="K7013" s="887">
        <v>0</v>
      </c>
      <c r="L7013" s="772">
        <f t="shared" si="377"/>
        <v>0</v>
      </c>
    </row>
    <row r="7014" spans="2:12" ht="15.75" x14ac:dyDescent="0.25">
      <c r="B7014" s="893" t="s">
        <v>312</v>
      </c>
      <c r="C7014" s="892" t="s">
        <v>2042</v>
      </c>
      <c r="D7014" s="891">
        <v>43250</v>
      </c>
      <c r="E7014" s="890">
        <v>0</v>
      </c>
      <c r="F7014" s="889"/>
      <c r="G7014" s="888">
        <v>30</v>
      </c>
      <c r="H7014" s="887">
        <f t="shared" si="375"/>
        <v>3</v>
      </c>
      <c r="I7014" s="887">
        <v>-978.36</v>
      </c>
      <c r="J7014" s="771">
        <f t="shared" si="376"/>
        <v>978.36</v>
      </c>
      <c r="K7014" s="887">
        <v>0</v>
      </c>
      <c r="L7014" s="772">
        <f t="shared" si="377"/>
        <v>0</v>
      </c>
    </row>
    <row r="7015" spans="2:12" ht="15.75" x14ac:dyDescent="0.25">
      <c r="B7015" s="893" t="s">
        <v>312</v>
      </c>
      <c r="C7015" s="892" t="s">
        <v>2043</v>
      </c>
      <c r="D7015" s="891">
        <v>43250</v>
      </c>
      <c r="E7015" s="890">
        <v>0</v>
      </c>
      <c r="F7015" s="889"/>
      <c r="G7015" s="888">
        <v>30</v>
      </c>
      <c r="H7015" s="887">
        <f t="shared" si="375"/>
        <v>3</v>
      </c>
      <c r="I7015" s="887">
        <v>-37.92</v>
      </c>
      <c r="J7015" s="771">
        <f t="shared" si="376"/>
        <v>37.92</v>
      </c>
      <c r="K7015" s="887">
        <v>0</v>
      </c>
      <c r="L7015" s="772">
        <f t="shared" si="377"/>
        <v>0</v>
      </c>
    </row>
    <row r="7016" spans="2:12" ht="15.75" x14ac:dyDescent="0.25">
      <c r="B7016" s="893" t="s">
        <v>312</v>
      </c>
      <c r="C7016" s="892" t="s">
        <v>2044</v>
      </c>
      <c r="D7016" s="891">
        <v>43250</v>
      </c>
      <c r="E7016" s="890">
        <v>0</v>
      </c>
      <c r="F7016" s="889"/>
      <c r="G7016" s="888">
        <v>30</v>
      </c>
      <c r="H7016" s="887">
        <f t="shared" si="375"/>
        <v>3</v>
      </c>
      <c r="I7016" s="887">
        <v>-191.52</v>
      </c>
      <c r="J7016" s="771">
        <f t="shared" si="376"/>
        <v>191.52</v>
      </c>
      <c r="K7016" s="887">
        <v>0</v>
      </c>
      <c r="L7016" s="772">
        <f t="shared" si="377"/>
        <v>0</v>
      </c>
    </row>
    <row r="7017" spans="2:12" ht="15.75" x14ac:dyDescent="0.25">
      <c r="B7017" s="893" t="s">
        <v>312</v>
      </c>
      <c r="C7017" s="892" t="s">
        <v>2045</v>
      </c>
      <c r="D7017" s="891">
        <v>43250</v>
      </c>
      <c r="E7017" s="890">
        <v>0</v>
      </c>
      <c r="F7017" s="889"/>
      <c r="G7017" s="888">
        <v>30</v>
      </c>
      <c r="H7017" s="887">
        <f t="shared" si="375"/>
        <v>3</v>
      </c>
      <c r="I7017" s="887">
        <v>-100.08</v>
      </c>
      <c r="J7017" s="771">
        <f t="shared" si="376"/>
        <v>100.08</v>
      </c>
      <c r="K7017" s="887">
        <v>0</v>
      </c>
      <c r="L7017" s="772">
        <f t="shared" si="377"/>
        <v>0</v>
      </c>
    </row>
    <row r="7018" spans="2:12" ht="15.75" x14ac:dyDescent="0.25">
      <c r="B7018" s="893" t="s">
        <v>312</v>
      </c>
      <c r="C7018" s="892" t="s">
        <v>2046</v>
      </c>
      <c r="D7018" s="891">
        <v>43250</v>
      </c>
      <c r="E7018" s="890">
        <v>0</v>
      </c>
      <c r="F7018" s="889"/>
      <c r="G7018" s="888">
        <v>30</v>
      </c>
      <c r="H7018" s="887">
        <f t="shared" si="375"/>
        <v>3</v>
      </c>
      <c r="I7018" s="887">
        <v>-369</v>
      </c>
      <c r="J7018" s="771">
        <f t="shared" si="376"/>
        <v>369</v>
      </c>
      <c r="K7018" s="887">
        <v>0</v>
      </c>
      <c r="L7018" s="772">
        <f t="shared" si="377"/>
        <v>0</v>
      </c>
    </row>
    <row r="7019" spans="2:12" ht="15.75" x14ac:dyDescent="0.25">
      <c r="B7019" s="893" t="s">
        <v>312</v>
      </c>
      <c r="C7019" s="892" t="s">
        <v>2047</v>
      </c>
      <c r="D7019" s="891">
        <v>43250</v>
      </c>
      <c r="E7019" s="890">
        <v>0</v>
      </c>
      <c r="F7019" s="889"/>
      <c r="G7019" s="888">
        <v>30</v>
      </c>
      <c r="H7019" s="887">
        <f t="shared" si="375"/>
        <v>3</v>
      </c>
      <c r="I7019" s="887">
        <v>-467.04</v>
      </c>
      <c r="J7019" s="771">
        <f t="shared" si="376"/>
        <v>467.04</v>
      </c>
      <c r="K7019" s="887">
        <v>0</v>
      </c>
      <c r="L7019" s="772">
        <f t="shared" si="377"/>
        <v>0</v>
      </c>
    </row>
    <row r="7020" spans="2:12" ht="15.75" x14ac:dyDescent="0.25">
      <c r="B7020" s="893" t="s">
        <v>312</v>
      </c>
      <c r="C7020" s="892" t="s">
        <v>2048</v>
      </c>
      <c r="D7020" s="891">
        <v>43404</v>
      </c>
      <c r="E7020" s="890">
        <v>0</v>
      </c>
      <c r="F7020" s="889"/>
      <c r="G7020" s="888">
        <v>30</v>
      </c>
      <c r="H7020" s="887">
        <f t="shared" si="375"/>
        <v>3</v>
      </c>
      <c r="I7020" s="887">
        <v>-217.32</v>
      </c>
      <c r="J7020" s="771">
        <f t="shared" si="376"/>
        <v>217.32</v>
      </c>
      <c r="K7020" s="887">
        <v>0</v>
      </c>
      <c r="L7020" s="772">
        <f t="shared" si="377"/>
        <v>0</v>
      </c>
    </row>
    <row r="7021" spans="2:12" ht="15.75" x14ac:dyDescent="0.25">
      <c r="B7021" s="893" t="e">
        <v>#N/A</v>
      </c>
      <c r="C7021" s="892" t="s">
        <v>2041</v>
      </c>
      <c r="D7021" s="891">
        <v>43185</v>
      </c>
      <c r="E7021" s="890">
        <v>0</v>
      </c>
      <c r="F7021" s="889"/>
      <c r="G7021" s="888">
        <v>30</v>
      </c>
      <c r="H7021" s="887">
        <f t="shared" si="375"/>
        <v>3</v>
      </c>
      <c r="I7021" s="887">
        <v>-0.24</v>
      </c>
      <c r="J7021" s="771">
        <f t="shared" si="376"/>
        <v>0.24</v>
      </c>
      <c r="K7021" s="887">
        <v>0</v>
      </c>
      <c r="L7021" s="772">
        <f t="shared" si="377"/>
        <v>0</v>
      </c>
    </row>
    <row r="7022" spans="2:12" ht="15.75" x14ac:dyDescent="0.25">
      <c r="B7022" s="893" t="e">
        <v>#N/A</v>
      </c>
      <c r="C7022" s="892" t="s">
        <v>2040</v>
      </c>
      <c r="D7022" s="891">
        <v>43185</v>
      </c>
      <c r="E7022" s="890">
        <v>0</v>
      </c>
      <c r="F7022" s="889"/>
      <c r="G7022" s="888">
        <v>30</v>
      </c>
      <c r="H7022" s="887">
        <f t="shared" si="375"/>
        <v>3</v>
      </c>
      <c r="I7022" s="887">
        <v>-0.24</v>
      </c>
      <c r="J7022" s="771">
        <f t="shared" si="376"/>
        <v>0.24</v>
      </c>
      <c r="K7022" s="887">
        <v>0</v>
      </c>
      <c r="L7022" s="772">
        <f t="shared" si="377"/>
        <v>0</v>
      </c>
    </row>
    <row r="7023" spans="2:12" ht="15.75" x14ac:dyDescent="0.25">
      <c r="B7023" s="893" t="e">
        <v>#N/A</v>
      </c>
      <c r="C7023" s="892" t="s">
        <v>2039</v>
      </c>
      <c r="D7023" s="891">
        <v>43185</v>
      </c>
      <c r="E7023" s="890">
        <v>0</v>
      </c>
      <c r="F7023" s="889"/>
      <c r="G7023" s="888">
        <v>30</v>
      </c>
      <c r="H7023" s="887">
        <f t="shared" si="375"/>
        <v>3</v>
      </c>
      <c r="I7023" s="887">
        <v>-1.7999999999999998</v>
      </c>
      <c r="J7023" s="771">
        <f t="shared" si="376"/>
        <v>1.7999999999999998</v>
      </c>
      <c r="K7023" s="887">
        <v>0</v>
      </c>
      <c r="L7023" s="772">
        <f t="shared" si="377"/>
        <v>0</v>
      </c>
    </row>
    <row r="7024" spans="2:12" ht="15.75" x14ac:dyDescent="0.25">
      <c r="B7024" s="893" t="e">
        <v>#N/A</v>
      </c>
      <c r="C7024" s="892" t="s">
        <v>2049</v>
      </c>
      <c r="D7024" s="891">
        <v>43185</v>
      </c>
      <c r="E7024" s="890">
        <v>0</v>
      </c>
      <c r="F7024" s="889"/>
      <c r="G7024" s="888">
        <v>30</v>
      </c>
      <c r="H7024" s="887">
        <f t="shared" si="375"/>
        <v>3</v>
      </c>
      <c r="I7024" s="887">
        <v>-3.4799999999999995</v>
      </c>
      <c r="J7024" s="771">
        <f t="shared" si="376"/>
        <v>3.4799999999999995</v>
      </c>
      <c r="K7024" s="887">
        <v>0</v>
      </c>
      <c r="L7024" s="772">
        <f t="shared" si="377"/>
        <v>0</v>
      </c>
    </row>
    <row r="7025" spans="2:12" ht="15.75" x14ac:dyDescent="0.25">
      <c r="B7025" s="893" t="e">
        <v>#N/A</v>
      </c>
      <c r="C7025" s="892" t="s">
        <v>2042</v>
      </c>
      <c r="D7025" s="891">
        <v>43250</v>
      </c>
      <c r="E7025" s="890">
        <v>0</v>
      </c>
      <c r="F7025" s="889"/>
      <c r="G7025" s="888">
        <v>30</v>
      </c>
      <c r="H7025" s="887">
        <f t="shared" si="375"/>
        <v>3</v>
      </c>
      <c r="I7025" s="887">
        <v>-7.1999999999999993</v>
      </c>
      <c r="J7025" s="771">
        <f t="shared" si="376"/>
        <v>7.1999999999999993</v>
      </c>
      <c r="K7025" s="887">
        <v>0</v>
      </c>
      <c r="L7025" s="772">
        <f t="shared" si="377"/>
        <v>0</v>
      </c>
    </row>
    <row r="7026" spans="2:12" ht="15.75" x14ac:dyDescent="0.25">
      <c r="B7026" s="893" t="e">
        <v>#N/A</v>
      </c>
      <c r="C7026" s="892" t="s">
        <v>2046</v>
      </c>
      <c r="D7026" s="891">
        <v>43250</v>
      </c>
      <c r="E7026" s="890">
        <v>0</v>
      </c>
      <c r="F7026" s="889"/>
      <c r="G7026" s="888">
        <v>30</v>
      </c>
      <c r="H7026" s="887">
        <f t="shared" si="375"/>
        <v>3</v>
      </c>
      <c r="I7026" s="887">
        <v>0.24</v>
      </c>
      <c r="J7026" s="771">
        <f t="shared" si="376"/>
        <v>-0.24</v>
      </c>
      <c r="K7026" s="887">
        <v>0</v>
      </c>
      <c r="L7026" s="772">
        <f t="shared" si="377"/>
        <v>0</v>
      </c>
    </row>
    <row r="7027" spans="2:12" ht="15.75" x14ac:dyDescent="0.25">
      <c r="B7027" s="893" t="e">
        <v>#N/A</v>
      </c>
      <c r="C7027" s="892" t="s">
        <v>2047</v>
      </c>
      <c r="D7027" s="891">
        <v>43250</v>
      </c>
      <c r="E7027" s="890">
        <v>0</v>
      </c>
      <c r="F7027" s="889"/>
      <c r="G7027" s="888">
        <v>30</v>
      </c>
      <c r="H7027" s="887">
        <f t="shared" si="375"/>
        <v>3</v>
      </c>
      <c r="I7027" s="887">
        <v>-2.04</v>
      </c>
      <c r="J7027" s="771">
        <f t="shared" si="376"/>
        <v>2.04</v>
      </c>
      <c r="K7027" s="887">
        <v>0</v>
      </c>
      <c r="L7027" s="772">
        <f t="shared" si="377"/>
        <v>0</v>
      </c>
    </row>
    <row r="7028" spans="2:12" ht="15.75" x14ac:dyDescent="0.25">
      <c r="B7028" s="893" t="e">
        <v>#N/A</v>
      </c>
      <c r="C7028" s="892" t="s">
        <v>2050</v>
      </c>
      <c r="D7028" s="891">
        <v>43250</v>
      </c>
      <c r="E7028" s="890">
        <v>0</v>
      </c>
      <c r="F7028" s="889"/>
      <c r="G7028" s="888">
        <v>30</v>
      </c>
      <c r="H7028" s="887">
        <f t="shared" si="375"/>
        <v>3</v>
      </c>
      <c r="I7028" s="887">
        <v>0</v>
      </c>
      <c r="J7028" s="771">
        <f t="shared" si="376"/>
        <v>0</v>
      </c>
      <c r="K7028" s="887">
        <v>0</v>
      </c>
      <c r="L7028" s="772">
        <f t="shared" si="377"/>
        <v>0</v>
      </c>
    </row>
    <row r="7029" spans="2:12" ht="15.75" x14ac:dyDescent="0.25">
      <c r="B7029" s="893" t="s">
        <v>311</v>
      </c>
      <c r="C7029" s="892" t="s">
        <v>2051</v>
      </c>
      <c r="D7029" s="891">
        <v>41364</v>
      </c>
      <c r="E7029" s="890">
        <v>212.63</v>
      </c>
      <c r="F7029" s="889"/>
      <c r="G7029" s="888">
        <v>5</v>
      </c>
      <c r="H7029" s="887">
        <f t="shared" si="375"/>
        <v>5</v>
      </c>
      <c r="I7029" s="887">
        <v>0</v>
      </c>
      <c r="J7029" s="771">
        <f t="shared" si="376"/>
        <v>212.63</v>
      </c>
      <c r="K7029" s="887">
        <v>212.63</v>
      </c>
      <c r="L7029" s="772">
        <f t="shared" si="377"/>
        <v>0</v>
      </c>
    </row>
    <row r="7030" spans="2:12" ht="15.75" x14ac:dyDescent="0.25">
      <c r="B7030" s="893" t="s">
        <v>311</v>
      </c>
      <c r="C7030" s="892" t="s">
        <v>2052</v>
      </c>
      <c r="D7030" s="891">
        <v>43319</v>
      </c>
      <c r="E7030" s="890">
        <v>4195.45</v>
      </c>
      <c r="F7030" s="889"/>
      <c r="G7030" s="888">
        <v>5</v>
      </c>
      <c r="H7030" s="887">
        <f t="shared" si="375"/>
        <v>3</v>
      </c>
      <c r="I7030" s="887">
        <v>-852.12000000000012</v>
      </c>
      <c r="J7030" s="771">
        <f t="shared" si="376"/>
        <v>2704.21</v>
      </c>
      <c r="K7030" s="887">
        <v>1852.09</v>
      </c>
      <c r="L7030" s="772">
        <f t="shared" si="377"/>
        <v>2343.3599999999997</v>
      </c>
    </row>
    <row r="7031" spans="2:12" ht="15.75" x14ac:dyDescent="0.25">
      <c r="B7031" s="893" t="s">
        <v>311</v>
      </c>
      <c r="C7031" s="892" t="s">
        <v>2053</v>
      </c>
      <c r="D7031" s="891">
        <v>43327</v>
      </c>
      <c r="E7031" s="890">
        <v>1699.12</v>
      </c>
      <c r="F7031" s="889"/>
      <c r="G7031" s="888">
        <v>5</v>
      </c>
      <c r="H7031" s="887">
        <f t="shared" si="375"/>
        <v>3</v>
      </c>
      <c r="I7031" s="887">
        <v>-339.84000000000003</v>
      </c>
      <c r="J7031" s="771">
        <f t="shared" si="376"/>
        <v>1076.1600000000001</v>
      </c>
      <c r="K7031" s="887">
        <v>736.32</v>
      </c>
      <c r="L7031" s="772">
        <f t="shared" si="377"/>
        <v>962.79999999999984</v>
      </c>
    </row>
    <row r="7032" spans="2:12" ht="15.75" x14ac:dyDescent="0.25">
      <c r="B7032" s="893" t="s">
        <v>311</v>
      </c>
      <c r="C7032" s="892" t="s">
        <v>2054</v>
      </c>
      <c r="D7032" s="891">
        <v>43549</v>
      </c>
      <c r="E7032" s="890">
        <v>816.75</v>
      </c>
      <c r="F7032" s="889"/>
      <c r="G7032" s="888">
        <v>5</v>
      </c>
      <c r="H7032" s="887">
        <f t="shared" si="375"/>
        <v>2</v>
      </c>
      <c r="I7032" s="887">
        <v>-163.32</v>
      </c>
      <c r="J7032" s="771">
        <f t="shared" si="376"/>
        <v>449.13</v>
      </c>
      <c r="K7032" s="887">
        <v>285.81</v>
      </c>
      <c r="L7032" s="772">
        <f t="shared" si="377"/>
        <v>530.94000000000005</v>
      </c>
    </row>
    <row r="7033" spans="2:12" ht="15.75" x14ac:dyDescent="0.25">
      <c r="B7033" s="893" t="s">
        <v>311</v>
      </c>
      <c r="C7033" s="892" t="s">
        <v>2055</v>
      </c>
      <c r="D7033" s="891">
        <v>43790</v>
      </c>
      <c r="E7033" s="890">
        <v>2315</v>
      </c>
      <c r="F7033" s="889"/>
      <c r="G7033" s="888">
        <v>5</v>
      </c>
      <c r="H7033" s="887">
        <f t="shared" si="375"/>
        <v>2</v>
      </c>
      <c r="I7033" s="887">
        <v>-466.20000000000005</v>
      </c>
      <c r="J7033" s="771">
        <f t="shared" si="376"/>
        <v>955.41000000000008</v>
      </c>
      <c r="K7033" s="887">
        <v>489.21</v>
      </c>
      <c r="L7033" s="772">
        <f t="shared" si="377"/>
        <v>1825.79</v>
      </c>
    </row>
    <row r="7034" spans="2:12" ht="15.75" x14ac:dyDescent="0.25">
      <c r="B7034" s="893" t="e">
        <v>#N/A</v>
      </c>
      <c r="C7034" s="892" t="s">
        <v>2052</v>
      </c>
      <c r="D7034" s="891">
        <v>43319</v>
      </c>
      <c r="E7034" s="890">
        <v>180.86</v>
      </c>
      <c r="F7034" s="889"/>
      <c r="G7034" s="888">
        <v>60</v>
      </c>
      <c r="H7034" s="887">
        <f t="shared" si="375"/>
        <v>3</v>
      </c>
      <c r="I7034" s="887">
        <v>-3</v>
      </c>
      <c r="J7034" s="771">
        <f t="shared" si="376"/>
        <v>9.75</v>
      </c>
      <c r="K7034" s="887">
        <v>6.75</v>
      </c>
      <c r="L7034" s="772">
        <f t="shared" si="377"/>
        <v>174.11</v>
      </c>
    </row>
    <row r="7035" spans="2:12" ht="15.75" x14ac:dyDescent="0.25">
      <c r="B7035" s="893" t="e">
        <v>#N/A</v>
      </c>
      <c r="C7035" s="892" t="s">
        <v>2053</v>
      </c>
      <c r="D7035" s="891">
        <v>43327</v>
      </c>
      <c r="E7035" s="890">
        <v>50.12</v>
      </c>
      <c r="F7035" s="889"/>
      <c r="G7035" s="888">
        <v>5</v>
      </c>
      <c r="H7035" s="887">
        <f t="shared" si="375"/>
        <v>3</v>
      </c>
      <c r="I7035" s="887">
        <v>-9.9600000000000009</v>
      </c>
      <c r="J7035" s="771">
        <f t="shared" si="376"/>
        <v>31.69</v>
      </c>
      <c r="K7035" s="887">
        <v>21.73</v>
      </c>
      <c r="L7035" s="772">
        <f t="shared" si="377"/>
        <v>28.389999999999997</v>
      </c>
    </row>
    <row r="7036" spans="2:12" ht="15.75" x14ac:dyDescent="0.25">
      <c r="B7036" s="893" t="e">
        <v>#N/A</v>
      </c>
      <c r="C7036" s="892" t="s">
        <v>2054</v>
      </c>
      <c r="D7036" s="891">
        <v>43549</v>
      </c>
      <c r="E7036" s="890">
        <v>6</v>
      </c>
      <c r="F7036" s="889"/>
      <c r="G7036" s="888">
        <v>5</v>
      </c>
      <c r="H7036" s="887">
        <f t="shared" si="375"/>
        <v>2</v>
      </c>
      <c r="I7036" s="887">
        <v>-1.2000000000000002</v>
      </c>
      <c r="J7036" s="771">
        <f t="shared" si="376"/>
        <v>3.3000000000000003</v>
      </c>
      <c r="K7036" s="887">
        <v>2.1</v>
      </c>
      <c r="L7036" s="772">
        <f t="shared" si="377"/>
        <v>3.9</v>
      </c>
    </row>
    <row r="7037" spans="2:12" ht="15.75" x14ac:dyDescent="0.25">
      <c r="B7037" s="893" t="e">
        <v>#N/A</v>
      </c>
      <c r="C7037" s="892" t="s">
        <v>2055</v>
      </c>
      <c r="D7037" s="891">
        <v>43790</v>
      </c>
      <c r="E7037" s="890">
        <v>24.24</v>
      </c>
      <c r="F7037" s="889"/>
      <c r="G7037" s="888">
        <v>5</v>
      </c>
      <c r="H7037" s="887">
        <f t="shared" si="375"/>
        <v>2</v>
      </c>
      <c r="I7037" s="887">
        <v>-4.8000000000000007</v>
      </c>
      <c r="J7037" s="771">
        <f t="shared" si="376"/>
        <v>10</v>
      </c>
      <c r="K7037" s="887">
        <v>5.2</v>
      </c>
      <c r="L7037" s="772">
        <f t="shared" si="377"/>
        <v>19.04</v>
      </c>
    </row>
    <row r="7038" spans="2:12" ht="15.75" x14ac:dyDescent="0.25">
      <c r="B7038" s="893" t="e">
        <v>#N/A</v>
      </c>
      <c r="C7038" s="892" t="s">
        <v>2055</v>
      </c>
      <c r="D7038" s="891">
        <v>43790</v>
      </c>
      <c r="E7038" s="890">
        <v>9.15</v>
      </c>
      <c r="F7038" s="889"/>
      <c r="G7038" s="888">
        <v>5</v>
      </c>
      <c r="H7038" s="887">
        <f t="shared" si="375"/>
        <v>2</v>
      </c>
      <c r="I7038" s="887">
        <v>-1.7999999999999998</v>
      </c>
      <c r="J7038" s="771">
        <f t="shared" si="376"/>
        <v>3.4499999999999997</v>
      </c>
      <c r="K7038" s="887">
        <v>1.65</v>
      </c>
      <c r="L7038" s="772">
        <f t="shared" si="377"/>
        <v>7.5</v>
      </c>
    </row>
    <row r="7039" spans="2:12" ht="15.75" x14ac:dyDescent="0.25">
      <c r="B7039" s="893" t="s">
        <v>311</v>
      </c>
      <c r="C7039" s="892" t="s">
        <v>612</v>
      </c>
      <c r="D7039" s="891">
        <v>40421</v>
      </c>
      <c r="E7039" s="890">
        <v>5578.04</v>
      </c>
      <c r="F7039" s="889"/>
      <c r="G7039" s="888">
        <v>6</v>
      </c>
      <c r="H7039" s="887">
        <f t="shared" si="375"/>
        <v>6</v>
      </c>
      <c r="I7039" s="887">
        <v>0</v>
      </c>
      <c r="J7039" s="771">
        <f t="shared" si="376"/>
        <v>5020.24</v>
      </c>
      <c r="K7039" s="887">
        <v>5020.24</v>
      </c>
      <c r="L7039" s="772">
        <f t="shared" si="377"/>
        <v>557.80000000000018</v>
      </c>
    </row>
    <row r="7040" spans="2:12" ht="15.75" x14ac:dyDescent="0.25">
      <c r="B7040" s="893" t="s">
        <v>311</v>
      </c>
      <c r="C7040" s="892" t="s">
        <v>612</v>
      </c>
      <c r="D7040" s="891">
        <v>40908</v>
      </c>
      <c r="E7040" s="890">
        <v>491</v>
      </c>
      <c r="F7040" s="889"/>
      <c r="G7040" s="888">
        <v>6</v>
      </c>
      <c r="H7040" s="887">
        <f t="shared" si="375"/>
        <v>6</v>
      </c>
      <c r="I7040" s="887">
        <v>0</v>
      </c>
      <c r="J7040" s="771">
        <f t="shared" si="376"/>
        <v>441.9</v>
      </c>
      <c r="K7040" s="887">
        <v>441.9</v>
      </c>
      <c r="L7040" s="772">
        <f t="shared" si="377"/>
        <v>49.100000000000023</v>
      </c>
    </row>
    <row r="7041" spans="2:12" ht="15.75" x14ac:dyDescent="0.25">
      <c r="B7041" s="893" t="s">
        <v>311</v>
      </c>
      <c r="C7041" s="892" t="s">
        <v>2056</v>
      </c>
      <c r="D7041" s="891">
        <v>43378</v>
      </c>
      <c r="E7041" s="890">
        <v>41860.589999999997</v>
      </c>
      <c r="F7041" s="889"/>
      <c r="G7041" s="888">
        <v>6</v>
      </c>
      <c r="H7041" s="887">
        <f t="shared" si="375"/>
        <v>3</v>
      </c>
      <c r="I7041" s="887">
        <v>-6279.12</v>
      </c>
      <c r="J7041" s="771">
        <f t="shared" si="376"/>
        <v>20407.14</v>
      </c>
      <c r="K7041" s="887">
        <v>14128.02</v>
      </c>
      <c r="L7041" s="772">
        <f t="shared" si="377"/>
        <v>27732.569999999996</v>
      </c>
    </row>
    <row r="7042" spans="2:12" ht="15.75" x14ac:dyDescent="0.25">
      <c r="B7042" s="893" t="e">
        <v>#N/A</v>
      </c>
      <c r="C7042" s="892" t="s">
        <v>2056</v>
      </c>
      <c r="D7042" s="891">
        <v>43378</v>
      </c>
      <c r="E7042" s="890">
        <v>19.079999999999998</v>
      </c>
      <c r="F7042" s="889"/>
      <c r="G7042" s="888">
        <v>6</v>
      </c>
      <c r="H7042" s="887">
        <f t="shared" si="375"/>
        <v>3</v>
      </c>
      <c r="I7042" s="887">
        <v>-2.88</v>
      </c>
      <c r="J7042" s="771">
        <f t="shared" si="376"/>
        <v>9.36</v>
      </c>
      <c r="K7042" s="887">
        <v>6.48</v>
      </c>
      <c r="L7042" s="772">
        <f t="shared" si="377"/>
        <v>12.599999999999998</v>
      </c>
    </row>
    <row r="7043" spans="2:12" ht="15.75" x14ac:dyDescent="0.25">
      <c r="B7043" s="893" t="s">
        <v>310</v>
      </c>
      <c r="C7043" s="892" t="s">
        <v>624</v>
      </c>
      <c r="D7043" s="891">
        <v>37256</v>
      </c>
      <c r="E7043" s="890">
        <v>5217</v>
      </c>
      <c r="F7043" s="889"/>
      <c r="G7043" s="888">
        <v>101312682.58333333</v>
      </c>
      <c r="H7043" s="887">
        <f t="shared" si="375"/>
        <v>20</v>
      </c>
      <c r="I7043" s="887">
        <v>0</v>
      </c>
      <c r="J7043" s="771">
        <f t="shared" si="376"/>
        <v>0</v>
      </c>
      <c r="K7043" s="887">
        <v>0</v>
      </c>
      <c r="L7043" s="772">
        <f t="shared" si="377"/>
        <v>5217</v>
      </c>
    </row>
    <row r="7044" spans="2:12" ht="15.75" x14ac:dyDescent="0.25">
      <c r="B7044" s="893" t="s">
        <v>310</v>
      </c>
      <c r="C7044" s="892" t="s">
        <v>624</v>
      </c>
      <c r="D7044" s="891">
        <v>37256</v>
      </c>
      <c r="E7044" s="890">
        <v>485</v>
      </c>
      <c r="F7044" s="889"/>
      <c r="G7044" s="888">
        <v>101312682.58333333</v>
      </c>
      <c r="H7044" s="887">
        <f t="shared" si="375"/>
        <v>20</v>
      </c>
      <c r="I7044" s="887">
        <v>0</v>
      </c>
      <c r="J7044" s="771">
        <f t="shared" si="376"/>
        <v>0</v>
      </c>
      <c r="K7044" s="887">
        <v>0</v>
      </c>
      <c r="L7044" s="772">
        <f t="shared" si="377"/>
        <v>485</v>
      </c>
    </row>
    <row r="7045" spans="2:12" ht="15.75" x14ac:dyDescent="0.25">
      <c r="B7045" s="893" t="s">
        <v>310</v>
      </c>
      <c r="C7045" s="892" t="s">
        <v>624</v>
      </c>
      <c r="D7045" s="891">
        <v>37256</v>
      </c>
      <c r="E7045" s="890">
        <v>914</v>
      </c>
      <c r="F7045" s="889"/>
      <c r="G7045" s="888">
        <v>101312682.58333333</v>
      </c>
      <c r="H7045" s="887">
        <f t="shared" si="375"/>
        <v>20</v>
      </c>
      <c r="I7045" s="887">
        <v>0</v>
      </c>
      <c r="J7045" s="771">
        <f t="shared" si="376"/>
        <v>0</v>
      </c>
      <c r="K7045" s="887">
        <v>0</v>
      </c>
      <c r="L7045" s="772">
        <f t="shared" si="377"/>
        <v>914</v>
      </c>
    </row>
    <row r="7046" spans="2:12" ht="15.75" x14ac:dyDescent="0.25">
      <c r="B7046" s="893" t="s">
        <v>310</v>
      </c>
      <c r="C7046" s="892" t="s">
        <v>624</v>
      </c>
      <c r="D7046" s="891">
        <v>37256</v>
      </c>
      <c r="E7046" s="890">
        <v>914</v>
      </c>
      <c r="F7046" s="889"/>
      <c r="G7046" s="888">
        <v>101312682.58333333</v>
      </c>
      <c r="H7046" s="887">
        <f t="shared" si="375"/>
        <v>20</v>
      </c>
      <c r="I7046" s="887">
        <v>0</v>
      </c>
      <c r="J7046" s="771">
        <f t="shared" si="376"/>
        <v>0</v>
      </c>
      <c r="K7046" s="887">
        <v>0</v>
      </c>
      <c r="L7046" s="772">
        <f t="shared" si="377"/>
        <v>914</v>
      </c>
    </row>
    <row r="7047" spans="2:12" ht="15.75" x14ac:dyDescent="0.25">
      <c r="B7047" s="893" t="s">
        <v>310</v>
      </c>
      <c r="C7047" s="892" t="s">
        <v>624</v>
      </c>
      <c r="D7047" s="891">
        <v>37256</v>
      </c>
      <c r="E7047" s="890">
        <v>2834.89</v>
      </c>
      <c r="F7047" s="889"/>
      <c r="G7047" s="888">
        <v>101312682.58333333</v>
      </c>
      <c r="H7047" s="887">
        <f t="shared" si="375"/>
        <v>20</v>
      </c>
      <c r="I7047" s="887">
        <v>0</v>
      </c>
      <c r="J7047" s="771">
        <f t="shared" si="376"/>
        <v>0</v>
      </c>
      <c r="K7047" s="887">
        <v>0</v>
      </c>
      <c r="L7047" s="772">
        <f t="shared" si="377"/>
        <v>2834.89</v>
      </c>
    </row>
    <row r="7048" spans="2:12" ht="15.75" x14ac:dyDescent="0.25">
      <c r="B7048" s="893" t="s">
        <v>310</v>
      </c>
      <c r="C7048" s="892" t="s">
        <v>624</v>
      </c>
      <c r="D7048" s="891">
        <v>38717</v>
      </c>
      <c r="E7048" s="890">
        <v>107</v>
      </c>
      <c r="F7048" s="889"/>
      <c r="G7048" s="888">
        <v>101312682.58333333</v>
      </c>
      <c r="H7048" s="887">
        <f t="shared" ref="H7048:H7111" si="378">IF(E7048&lt;&gt;"",IF((TestEOY-D7048)/365&gt;G7048,G7048,ROUNDUP(((TestEOY-D7048)/365),0)),"")</f>
        <v>16</v>
      </c>
      <c r="I7048" s="887">
        <v>0</v>
      </c>
      <c r="J7048" s="771">
        <f t="shared" ref="J7048:J7111" si="379">K7048-I7048</f>
        <v>0</v>
      </c>
      <c r="K7048" s="887">
        <v>0</v>
      </c>
      <c r="L7048" s="772">
        <f t="shared" ref="L7048:L7111" si="380">IFERROR(IF(K7048&gt;E7048,0,(+E7048-K7048))-F7048,"")</f>
        <v>107</v>
      </c>
    </row>
    <row r="7049" spans="2:12" ht="15.75" x14ac:dyDescent="0.25">
      <c r="B7049" s="893" t="s">
        <v>310</v>
      </c>
      <c r="C7049" s="892" t="s">
        <v>624</v>
      </c>
      <c r="D7049" s="891">
        <v>38717</v>
      </c>
      <c r="E7049" s="890">
        <v>3950</v>
      </c>
      <c r="F7049" s="889"/>
      <c r="G7049" s="888">
        <v>101312682.58333333</v>
      </c>
      <c r="H7049" s="887">
        <f t="shared" si="378"/>
        <v>16</v>
      </c>
      <c r="I7049" s="887">
        <v>0</v>
      </c>
      <c r="J7049" s="771">
        <f t="shared" si="379"/>
        <v>0</v>
      </c>
      <c r="K7049" s="887">
        <v>0</v>
      </c>
      <c r="L7049" s="772">
        <f t="shared" si="380"/>
        <v>3950</v>
      </c>
    </row>
    <row r="7050" spans="2:12" ht="15.75" x14ac:dyDescent="0.25">
      <c r="B7050" s="893" t="s">
        <v>310</v>
      </c>
      <c r="C7050" s="892" t="s">
        <v>2057</v>
      </c>
      <c r="D7050" s="891">
        <v>41882</v>
      </c>
      <c r="E7050" s="890">
        <v>51537.95</v>
      </c>
      <c r="F7050" s="889"/>
      <c r="G7050" s="888">
        <v>1E+16</v>
      </c>
      <c r="H7050" s="887">
        <f t="shared" si="378"/>
        <v>7</v>
      </c>
      <c r="I7050" s="887">
        <v>0</v>
      </c>
      <c r="J7050" s="771">
        <f t="shared" si="379"/>
        <v>0</v>
      </c>
      <c r="K7050" s="887">
        <v>0</v>
      </c>
      <c r="L7050" s="772">
        <f t="shared" si="380"/>
        <v>51537.95</v>
      </c>
    </row>
    <row r="7051" spans="2:12" ht="15.75" x14ac:dyDescent="0.25">
      <c r="B7051" s="893" t="s">
        <v>310</v>
      </c>
      <c r="C7051" s="892" t="s">
        <v>2058</v>
      </c>
      <c r="D7051" s="891">
        <v>42308</v>
      </c>
      <c r="E7051" s="890">
        <v>1570</v>
      </c>
      <c r="F7051" s="889"/>
      <c r="G7051" s="888">
        <v>1E+16</v>
      </c>
      <c r="H7051" s="887">
        <f t="shared" si="378"/>
        <v>6</v>
      </c>
      <c r="I7051" s="887">
        <v>0</v>
      </c>
      <c r="J7051" s="771">
        <f t="shared" si="379"/>
        <v>0</v>
      </c>
      <c r="K7051" s="887">
        <v>0</v>
      </c>
      <c r="L7051" s="772">
        <f t="shared" si="380"/>
        <v>1570</v>
      </c>
    </row>
    <row r="7052" spans="2:12" ht="15.75" x14ac:dyDescent="0.25">
      <c r="B7052" s="893" t="s">
        <v>310</v>
      </c>
      <c r="C7052" s="892" t="s">
        <v>626</v>
      </c>
      <c r="D7052" s="891">
        <v>39447</v>
      </c>
      <c r="E7052" s="890">
        <v>50</v>
      </c>
      <c r="F7052" s="889"/>
      <c r="G7052" s="888">
        <v>101312682.58333333</v>
      </c>
      <c r="H7052" s="887">
        <f t="shared" si="378"/>
        <v>14</v>
      </c>
      <c r="I7052" s="887">
        <v>0</v>
      </c>
      <c r="J7052" s="771">
        <f t="shared" si="379"/>
        <v>0</v>
      </c>
      <c r="K7052" s="887">
        <v>0</v>
      </c>
      <c r="L7052" s="772">
        <f t="shared" si="380"/>
        <v>50</v>
      </c>
    </row>
    <row r="7053" spans="2:12" ht="15.75" x14ac:dyDescent="0.25">
      <c r="B7053" s="893" t="s">
        <v>310</v>
      </c>
      <c r="C7053" s="892" t="s">
        <v>626</v>
      </c>
      <c r="D7053" s="891">
        <v>39478</v>
      </c>
      <c r="E7053" s="890">
        <v>76.25</v>
      </c>
      <c r="F7053" s="889"/>
      <c r="G7053" s="888">
        <v>101312682.58333333</v>
      </c>
      <c r="H7053" s="887">
        <f t="shared" si="378"/>
        <v>13</v>
      </c>
      <c r="I7053" s="887">
        <v>0</v>
      </c>
      <c r="J7053" s="771">
        <f t="shared" si="379"/>
        <v>0</v>
      </c>
      <c r="K7053" s="887">
        <v>0</v>
      </c>
      <c r="L7053" s="772">
        <f t="shared" si="380"/>
        <v>76.25</v>
      </c>
    </row>
    <row r="7054" spans="2:12" ht="15.75" x14ac:dyDescent="0.25">
      <c r="B7054" s="893" t="s">
        <v>310</v>
      </c>
      <c r="C7054" s="892" t="s">
        <v>626</v>
      </c>
      <c r="D7054" s="891">
        <v>39478</v>
      </c>
      <c r="E7054" s="890">
        <v>50</v>
      </c>
      <c r="F7054" s="889"/>
      <c r="G7054" s="888">
        <v>101312682.58333333</v>
      </c>
      <c r="H7054" s="887">
        <f t="shared" si="378"/>
        <v>13</v>
      </c>
      <c r="I7054" s="887">
        <v>0</v>
      </c>
      <c r="J7054" s="771">
        <f t="shared" si="379"/>
        <v>0</v>
      </c>
      <c r="K7054" s="887">
        <v>0</v>
      </c>
      <c r="L7054" s="772">
        <f t="shared" si="380"/>
        <v>50</v>
      </c>
    </row>
    <row r="7055" spans="2:12" ht="15.75" x14ac:dyDescent="0.25">
      <c r="B7055" s="893" t="s">
        <v>310</v>
      </c>
      <c r="C7055" s="892" t="s">
        <v>626</v>
      </c>
      <c r="D7055" s="891">
        <v>39844</v>
      </c>
      <c r="E7055" s="890">
        <v>50</v>
      </c>
      <c r="F7055" s="889"/>
      <c r="G7055" s="888">
        <v>101312682.58333333</v>
      </c>
      <c r="H7055" s="887">
        <f t="shared" si="378"/>
        <v>12</v>
      </c>
      <c r="I7055" s="887">
        <v>0</v>
      </c>
      <c r="J7055" s="771">
        <f t="shared" si="379"/>
        <v>0</v>
      </c>
      <c r="K7055" s="887">
        <v>0</v>
      </c>
      <c r="L7055" s="772">
        <f t="shared" si="380"/>
        <v>50</v>
      </c>
    </row>
    <row r="7056" spans="2:12" ht="15.75" x14ac:dyDescent="0.25">
      <c r="B7056" s="893" t="s">
        <v>310</v>
      </c>
      <c r="C7056" s="892" t="s">
        <v>626</v>
      </c>
      <c r="D7056" s="891">
        <v>39844</v>
      </c>
      <c r="E7056" s="890">
        <v>222.53</v>
      </c>
      <c r="F7056" s="889"/>
      <c r="G7056" s="888">
        <v>101312682.58333333</v>
      </c>
      <c r="H7056" s="887">
        <f t="shared" si="378"/>
        <v>12</v>
      </c>
      <c r="I7056" s="887">
        <v>0</v>
      </c>
      <c r="J7056" s="771">
        <f t="shared" si="379"/>
        <v>0</v>
      </c>
      <c r="K7056" s="887">
        <v>0</v>
      </c>
      <c r="L7056" s="772">
        <f t="shared" si="380"/>
        <v>222.53</v>
      </c>
    </row>
    <row r="7057" spans="2:12" ht="15.75" x14ac:dyDescent="0.25">
      <c r="B7057" s="893" t="s">
        <v>310</v>
      </c>
      <c r="C7057" s="892" t="s">
        <v>626</v>
      </c>
      <c r="D7057" s="891">
        <v>40543</v>
      </c>
      <c r="E7057" s="890">
        <v>5000</v>
      </c>
      <c r="F7057" s="889"/>
      <c r="G7057" s="888">
        <v>101312682.58333333</v>
      </c>
      <c r="H7057" s="887">
        <f t="shared" si="378"/>
        <v>11</v>
      </c>
      <c r="I7057" s="887">
        <v>0</v>
      </c>
      <c r="J7057" s="771">
        <f t="shared" si="379"/>
        <v>0</v>
      </c>
      <c r="K7057" s="887">
        <v>0</v>
      </c>
      <c r="L7057" s="772">
        <f t="shared" si="380"/>
        <v>5000</v>
      </c>
    </row>
    <row r="7058" spans="2:12" ht="15.75" x14ac:dyDescent="0.25">
      <c r="B7058" s="893" t="s">
        <v>310</v>
      </c>
      <c r="C7058" s="892" t="s">
        <v>626</v>
      </c>
      <c r="D7058" s="891">
        <v>41182</v>
      </c>
      <c r="E7058" s="890">
        <v>1535.42</v>
      </c>
      <c r="F7058" s="889"/>
      <c r="G7058" s="888">
        <v>101312682.58333333</v>
      </c>
      <c r="H7058" s="887">
        <f t="shared" si="378"/>
        <v>9</v>
      </c>
      <c r="I7058" s="887">
        <v>0</v>
      </c>
      <c r="J7058" s="771">
        <f t="shared" si="379"/>
        <v>0</v>
      </c>
      <c r="K7058" s="887">
        <v>0</v>
      </c>
      <c r="L7058" s="772">
        <f t="shared" si="380"/>
        <v>1535.42</v>
      </c>
    </row>
    <row r="7059" spans="2:12" ht="15.75" x14ac:dyDescent="0.25">
      <c r="B7059" s="893" t="s">
        <v>310</v>
      </c>
      <c r="C7059" s="892" t="s">
        <v>2059</v>
      </c>
      <c r="D7059" s="891">
        <v>42308</v>
      </c>
      <c r="E7059" s="890">
        <v>1693.63</v>
      </c>
      <c r="F7059" s="889"/>
      <c r="G7059" s="888">
        <v>1E+16</v>
      </c>
      <c r="H7059" s="887">
        <f t="shared" si="378"/>
        <v>6</v>
      </c>
      <c r="I7059" s="887">
        <v>0</v>
      </c>
      <c r="J7059" s="771">
        <f t="shared" si="379"/>
        <v>0</v>
      </c>
      <c r="K7059" s="887">
        <v>0</v>
      </c>
      <c r="L7059" s="772">
        <f t="shared" si="380"/>
        <v>1693.63</v>
      </c>
    </row>
    <row r="7060" spans="2:12" ht="15.75" x14ac:dyDescent="0.25">
      <c r="B7060" s="893">
        <v>0</v>
      </c>
      <c r="C7060" s="892" t="s">
        <v>651</v>
      </c>
      <c r="D7060" s="891">
        <v>39844</v>
      </c>
      <c r="E7060" s="890">
        <v>136.32</v>
      </c>
      <c r="F7060" s="889"/>
      <c r="G7060" s="888">
        <v>25</v>
      </c>
      <c r="H7060" s="887">
        <f t="shared" si="378"/>
        <v>12</v>
      </c>
      <c r="I7060" s="887">
        <v>-5.5200000000000005</v>
      </c>
      <c r="J7060" s="771">
        <f t="shared" si="379"/>
        <v>71.5</v>
      </c>
      <c r="K7060" s="887">
        <v>65.98</v>
      </c>
      <c r="L7060" s="772">
        <f t="shared" si="380"/>
        <v>70.339999999999989</v>
      </c>
    </row>
    <row r="7061" spans="2:12" ht="15.75" x14ac:dyDescent="0.25">
      <c r="B7061" s="893">
        <v>0</v>
      </c>
      <c r="C7061" s="892" t="s">
        <v>651</v>
      </c>
      <c r="D7061" s="891">
        <v>39844</v>
      </c>
      <c r="E7061" s="890">
        <v>1878.44</v>
      </c>
      <c r="F7061" s="889"/>
      <c r="G7061" s="888">
        <v>25</v>
      </c>
      <c r="H7061" s="887">
        <f t="shared" si="378"/>
        <v>12</v>
      </c>
      <c r="I7061" s="887">
        <v>-75.48</v>
      </c>
      <c r="J7061" s="771">
        <f t="shared" si="379"/>
        <v>979.75</v>
      </c>
      <c r="K7061" s="887">
        <v>904.27</v>
      </c>
      <c r="L7061" s="772">
        <f t="shared" si="380"/>
        <v>974.17000000000007</v>
      </c>
    </row>
    <row r="7062" spans="2:12" ht="15.75" x14ac:dyDescent="0.25">
      <c r="B7062" s="893">
        <v>0</v>
      </c>
      <c r="C7062" s="892" t="s">
        <v>651</v>
      </c>
      <c r="D7062" s="891">
        <v>40543</v>
      </c>
      <c r="E7062" s="890">
        <v>61681.56</v>
      </c>
      <c r="F7062" s="889"/>
      <c r="G7062" s="888">
        <v>25</v>
      </c>
      <c r="H7062" s="887">
        <f t="shared" si="378"/>
        <v>11</v>
      </c>
      <c r="I7062" s="887">
        <v>-2476.1999999999998</v>
      </c>
      <c r="J7062" s="771">
        <f t="shared" si="379"/>
        <v>27221.81</v>
      </c>
      <c r="K7062" s="887">
        <v>24745.61</v>
      </c>
      <c r="L7062" s="772">
        <f t="shared" si="380"/>
        <v>36935.949999999997</v>
      </c>
    </row>
    <row r="7063" spans="2:12" ht="15.75" x14ac:dyDescent="0.25">
      <c r="B7063" s="893">
        <v>0</v>
      </c>
      <c r="C7063" s="892" t="s">
        <v>651</v>
      </c>
      <c r="D7063" s="891">
        <v>40574</v>
      </c>
      <c r="E7063" s="890">
        <v>1416.83</v>
      </c>
      <c r="F7063" s="889"/>
      <c r="G7063" s="888">
        <v>25</v>
      </c>
      <c r="H7063" s="887">
        <f t="shared" si="378"/>
        <v>10</v>
      </c>
      <c r="I7063" s="887">
        <v>-56.88</v>
      </c>
      <c r="J7063" s="771">
        <f t="shared" si="379"/>
        <v>625.29999999999995</v>
      </c>
      <c r="K7063" s="887">
        <v>568.41999999999996</v>
      </c>
      <c r="L7063" s="772">
        <f t="shared" si="380"/>
        <v>848.41</v>
      </c>
    </row>
    <row r="7064" spans="2:12" ht="15.75" x14ac:dyDescent="0.25">
      <c r="B7064" s="893">
        <v>0</v>
      </c>
      <c r="C7064" s="892" t="s">
        <v>651</v>
      </c>
      <c r="D7064" s="891">
        <v>40816</v>
      </c>
      <c r="E7064" s="890">
        <v>1096.83</v>
      </c>
      <c r="F7064" s="889"/>
      <c r="G7064" s="888">
        <v>25</v>
      </c>
      <c r="H7064" s="887">
        <f t="shared" si="378"/>
        <v>10</v>
      </c>
      <c r="I7064" s="887">
        <v>-44.04</v>
      </c>
      <c r="J7064" s="771">
        <f t="shared" si="379"/>
        <v>454.88</v>
      </c>
      <c r="K7064" s="887">
        <v>410.84</v>
      </c>
      <c r="L7064" s="772">
        <f t="shared" si="380"/>
        <v>685.99</v>
      </c>
    </row>
    <row r="7065" spans="2:12" ht="15.75" x14ac:dyDescent="0.25">
      <c r="B7065" s="893">
        <v>0</v>
      </c>
      <c r="C7065" s="892" t="s">
        <v>651</v>
      </c>
      <c r="D7065" s="891">
        <v>40999</v>
      </c>
      <c r="E7065" s="890">
        <v>1726.74</v>
      </c>
      <c r="F7065" s="889"/>
      <c r="G7065" s="888">
        <v>25</v>
      </c>
      <c r="H7065" s="887">
        <f t="shared" si="378"/>
        <v>9</v>
      </c>
      <c r="I7065" s="887">
        <v>-69.36</v>
      </c>
      <c r="J7065" s="771">
        <f t="shared" si="379"/>
        <v>675.75</v>
      </c>
      <c r="K7065" s="887">
        <v>606.39</v>
      </c>
      <c r="L7065" s="772">
        <f t="shared" si="380"/>
        <v>1120.3499999999999</v>
      </c>
    </row>
    <row r="7066" spans="2:12" ht="15.75" x14ac:dyDescent="0.25">
      <c r="B7066" s="893">
        <v>0</v>
      </c>
      <c r="C7066" s="892" t="s">
        <v>651</v>
      </c>
      <c r="D7066" s="891">
        <v>36891</v>
      </c>
      <c r="E7066" s="890">
        <v>136319.79</v>
      </c>
      <c r="F7066" s="889"/>
      <c r="G7066" s="888">
        <v>30</v>
      </c>
      <c r="H7066" s="887">
        <f t="shared" si="378"/>
        <v>21</v>
      </c>
      <c r="I7066" s="887">
        <v>-4586.28</v>
      </c>
      <c r="J7066" s="771">
        <f t="shared" si="379"/>
        <v>96190.15</v>
      </c>
      <c r="K7066" s="887">
        <v>91603.87</v>
      </c>
      <c r="L7066" s="772">
        <f t="shared" si="380"/>
        <v>44715.920000000013</v>
      </c>
    </row>
    <row r="7067" spans="2:12" ht="15.75" x14ac:dyDescent="0.25">
      <c r="B7067" s="893">
        <v>0</v>
      </c>
      <c r="C7067" s="892" t="s">
        <v>651</v>
      </c>
      <c r="D7067" s="891">
        <v>38717</v>
      </c>
      <c r="E7067" s="890">
        <v>1016.96</v>
      </c>
      <c r="F7067" s="889"/>
      <c r="G7067" s="888">
        <v>30</v>
      </c>
      <c r="H7067" s="887">
        <f t="shared" si="378"/>
        <v>16</v>
      </c>
      <c r="I7067" s="887">
        <v>-34.200000000000003</v>
      </c>
      <c r="J7067" s="771">
        <f t="shared" si="379"/>
        <v>547.6</v>
      </c>
      <c r="K7067" s="887">
        <v>513.4</v>
      </c>
      <c r="L7067" s="772">
        <f t="shared" si="380"/>
        <v>503.56000000000006</v>
      </c>
    </row>
    <row r="7068" spans="2:12" ht="15.75" x14ac:dyDescent="0.25">
      <c r="B7068" s="893">
        <v>0</v>
      </c>
      <c r="C7068" s="892" t="s">
        <v>651</v>
      </c>
      <c r="D7068" s="891">
        <v>39082</v>
      </c>
      <c r="E7068" s="890">
        <v>26385.07</v>
      </c>
      <c r="F7068" s="889"/>
      <c r="G7068" s="888">
        <v>25</v>
      </c>
      <c r="H7068" s="887">
        <f t="shared" si="378"/>
        <v>15</v>
      </c>
      <c r="I7068" s="887">
        <v>-1059.96</v>
      </c>
      <c r="J7068" s="771">
        <f t="shared" si="379"/>
        <v>15961.48</v>
      </c>
      <c r="K7068" s="887">
        <v>14901.52</v>
      </c>
      <c r="L7068" s="772">
        <f t="shared" si="380"/>
        <v>11483.55</v>
      </c>
    </row>
    <row r="7069" spans="2:12" ht="15.75" x14ac:dyDescent="0.25">
      <c r="B7069" s="893">
        <v>0</v>
      </c>
      <c r="C7069" s="892" t="s">
        <v>2060</v>
      </c>
      <c r="D7069" s="891">
        <v>39082</v>
      </c>
      <c r="E7069" s="890">
        <v>2705</v>
      </c>
      <c r="F7069" s="889"/>
      <c r="G7069" s="888">
        <v>25</v>
      </c>
      <c r="H7069" s="887">
        <f t="shared" si="378"/>
        <v>15</v>
      </c>
      <c r="I7069" s="887">
        <v>-109.19999999999999</v>
      </c>
      <c r="J7069" s="771">
        <f t="shared" si="379"/>
        <v>1640.95</v>
      </c>
      <c r="K7069" s="887">
        <v>1531.75</v>
      </c>
      <c r="L7069" s="772">
        <f t="shared" si="380"/>
        <v>1173.25</v>
      </c>
    </row>
    <row r="7070" spans="2:12" ht="15.75" x14ac:dyDescent="0.25">
      <c r="B7070" s="893">
        <v>0</v>
      </c>
      <c r="C7070" s="892" t="s">
        <v>2061</v>
      </c>
      <c r="D7070" s="891">
        <v>42308</v>
      </c>
      <c r="E7070" s="890">
        <v>2258.1799999999998</v>
      </c>
      <c r="F7070" s="889"/>
      <c r="G7070" s="888">
        <v>25</v>
      </c>
      <c r="H7070" s="887">
        <f t="shared" si="378"/>
        <v>6</v>
      </c>
      <c r="I7070" s="887">
        <v>-90.240000000000009</v>
      </c>
      <c r="J7070" s="771">
        <f t="shared" si="379"/>
        <v>542.54</v>
      </c>
      <c r="K7070" s="887">
        <v>452.3</v>
      </c>
      <c r="L7070" s="772">
        <f t="shared" si="380"/>
        <v>1805.8799999999999</v>
      </c>
    </row>
    <row r="7071" spans="2:12" ht="15.75" x14ac:dyDescent="0.25">
      <c r="B7071" s="893">
        <v>0</v>
      </c>
      <c r="C7071" s="892" t="s">
        <v>2062</v>
      </c>
      <c r="D7071" s="891">
        <v>38717</v>
      </c>
      <c r="E7071" s="890">
        <v>11586.42</v>
      </c>
      <c r="F7071" s="889"/>
      <c r="G7071" s="888">
        <v>30</v>
      </c>
      <c r="H7071" s="887">
        <f t="shared" si="378"/>
        <v>16</v>
      </c>
      <c r="I7071" s="887">
        <v>-389.04</v>
      </c>
      <c r="J7071" s="771">
        <f t="shared" si="379"/>
        <v>6237.49</v>
      </c>
      <c r="K7071" s="887">
        <v>5848.45</v>
      </c>
      <c r="L7071" s="772">
        <f t="shared" si="380"/>
        <v>5737.97</v>
      </c>
    </row>
    <row r="7072" spans="2:12" ht="15.75" x14ac:dyDescent="0.25">
      <c r="B7072" s="893">
        <v>0</v>
      </c>
      <c r="C7072" s="892" t="s">
        <v>2063</v>
      </c>
      <c r="D7072" s="891">
        <v>30681</v>
      </c>
      <c r="E7072" s="890">
        <v>55215.87</v>
      </c>
      <c r="F7072" s="889"/>
      <c r="G7072" s="888">
        <v>30</v>
      </c>
      <c r="H7072" s="887">
        <f t="shared" si="378"/>
        <v>30</v>
      </c>
      <c r="I7072" s="887">
        <v>0</v>
      </c>
      <c r="J7072" s="771">
        <f t="shared" si="379"/>
        <v>55215.87</v>
      </c>
      <c r="K7072" s="887">
        <v>55215.87</v>
      </c>
      <c r="L7072" s="772">
        <f t="shared" si="380"/>
        <v>0</v>
      </c>
    </row>
    <row r="7073" spans="2:12" ht="15.75" x14ac:dyDescent="0.25">
      <c r="B7073" s="893" t="s">
        <v>313</v>
      </c>
      <c r="C7073" s="892" t="s">
        <v>532</v>
      </c>
      <c r="D7073" s="891">
        <v>39082</v>
      </c>
      <c r="E7073" s="890">
        <v>25596.7</v>
      </c>
      <c r="F7073" s="889"/>
      <c r="G7073" s="888">
        <v>35</v>
      </c>
      <c r="H7073" s="887">
        <f t="shared" si="378"/>
        <v>15</v>
      </c>
      <c r="I7073" s="887">
        <v>-735.6</v>
      </c>
      <c r="J7073" s="771">
        <f t="shared" si="379"/>
        <v>11069.84</v>
      </c>
      <c r="K7073" s="887">
        <v>10334.24</v>
      </c>
      <c r="L7073" s="772">
        <f t="shared" si="380"/>
        <v>15262.460000000001</v>
      </c>
    </row>
    <row r="7074" spans="2:12" ht="15.75" x14ac:dyDescent="0.25">
      <c r="B7074" s="893" t="s">
        <v>313</v>
      </c>
      <c r="C7074" s="892" t="s">
        <v>532</v>
      </c>
      <c r="D7074" s="891">
        <v>39447</v>
      </c>
      <c r="E7074" s="890">
        <v>937.32</v>
      </c>
      <c r="F7074" s="889"/>
      <c r="G7074" s="888">
        <v>35</v>
      </c>
      <c r="H7074" s="887">
        <f t="shared" si="378"/>
        <v>14</v>
      </c>
      <c r="I7074" s="887">
        <v>-26.880000000000003</v>
      </c>
      <c r="J7074" s="771">
        <f t="shared" si="379"/>
        <v>378.07</v>
      </c>
      <c r="K7074" s="887">
        <v>351.19</v>
      </c>
      <c r="L7074" s="772">
        <f t="shared" si="380"/>
        <v>586.13000000000011</v>
      </c>
    </row>
    <row r="7075" spans="2:12" ht="15.75" x14ac:dyDescent="0.25">
      <c r="B7075" s="893" t="s">
        <v>313</v>
      </c>
      <c r="C7075" s="892" t="s">
        <v>532</v>
      </c>
      <c r="D7075" s="891">
        <v>39447</v>
      </c>
      <c r="E7075" s="890">
        <v>129407.37</v>
      </c>
      <c r="F7075" s="889"/>
      <c r="G7075" s="888">
        <v>35</v>
      </c>
      <c r="H7075" s="887">
        <f t="shared" si="378"/>
        <v>14</v>
      </c>
      <c r="I7075" s="887">
        <v>-3717.96</v>
      </c>
      <c r="J7075" s="771">
        <f t="shared" si="379"/>
        <v>52259.96</v>
      </c>
      <c r="K7075" s="887">
        <v>48542</v>
      </c>
      <c r="L7075" s="772">
        <f t="shared" si="380"/>
        <v>80865.37</v>
      </c>
    </row>
    <row r="7076" spans="2:12" ht="15.75" x14ac:dyDescent="0.25">
      <c r="B7076" s="893" t="s">
        <v>313</v>
      </c>
      <c r="C7076" s="892" t="s">
        <v>532</v>
      </c>
      <c r="D7076" s="891">
        <v>39478</v>
      </c>
      <c r="E7076" s="890">
        <v>1135.3599999999999</v>
      </c>
      <c r="F7076" s="889"/>
      <c r="G7076" s="888">
        <v>35</v>
      </c>
      <c r="H7076" s="887">
        <f t="shared" si="378"/>
        <v>13</v>
      </c>
      <c r="I7076" s="887">
        <v>-32.64</v>
      </c>
      <c r="J7076" s="771">
        <f t="shared" si="379"/>
        <v>455.99</v>
      </c>
      <c r="K7076" s="887">
        <v>423.35</v>
      </c>
      <c r="L7076" s="772">
        <f t="shared" si="380"/>
        <v>712.00999999999988</v>
      </c>
    </row>
    <row r="7077" spans="2:12" ht="15.75" x14ac:dyDescent="0.25">
      <c r="B7077" s="893" t="s">
        <v>313</v>
      </c>
      <c r="C7077" s="892" t="s">
        <v>532</v>
      </c>
      <c r="D7077" s="891">
        <v>39478</v>
      </c>
      <c r="E7077" s="890">
        <v>1898.98</v>
      </c>
      <c r="F7077" s="889"/>
      <c r="G7077" s="888">
        <v>35</v>
      </c>
      <c r="H7077" s="887">
        <f t="shared" si="378"/>
        <v>13</v>
      </c>
      <c r="I7077" s="887">
        <v>-54.599999999999994</v>
      </c>
      <c r="J7077" s="771">
        <f t="shared" si="379"/>
        <v>762.74</v>
      </c>
      <c r="K7077" s="887">
        <v>708.14</v>
      </c>
      <c r="L7077" s="772">
        <f t="shared" si="380"/>
        <v>1190.8400000000001</v>
      </c>
    </row>
    <row r="7078" spans="2:12" ht="15.75" x14ac:dyDescent="0.25">
      <c r="B7078" s="893" t="s">
        <v>313</v>
      </c>
      <c r="C7078" s="892" t="s">
        <v>532</v>
      </c>
      <c r="D7078" s="891">
        <v>39478</v>
      </c>
      <c r="E7078" s="890">
        <v>1202.03</v>
      </c>
      <c r="F7078" s="889"/>
      <c r="G7078" s="888">
        <v>35</v>
      </c>
      <c r="H7078" s="887">
        <f t="shared" si="378"/>
        <v>13</v>
      </c>
      <c r="I7078" s="887">
        <v>-34.44</v>
      </c>
      <c r="J7078" s="771">
        <f t="shared" si="379"/>
        <v>481.69</v>
      </c>
      <c r="K7078" s="887">
        <v>447.25</v>
      </c>
      <c r="L7078" s="772">
        <f t="shared" si="380"/>
        <v>754.78</v>
      </c>
    </row>
    <row r="7079" spans="2:12" ht="15.75" x14ac:dyDescent="0.25">
      <c r="B7079" s="893" t="s">
        <v>313</v>
      </c>
      <c r="C7079" s="892" t="s">
        <v>532</v>
      </c>
      <c r="D7079" s="891">
        <v>39478</v>
      </c>
      <c r="E7079" s="890">
        <v>1231.45</v>
      </c>
      <c r="F7079" s="889"/>
      <c r="G7079" s="888">
        <v>35</v>
      </c>
      <c r="H7079" s="887">
        <f t="shared" si="378"/>
        <v>13</v>
      </c>
      <c r="I7079" s="887">
        <v>-35.400000000000006</v>
      </c>
      <c r="J7079" s="771">
        <f t="shared" si="379"/>
        <v>494.56000000000006</v>
      </c>
      <c r="K7079" s="887">
        <v>459.16</v>
      </c>
      <c r="L7079" s="772">
        <f t="shared" si="380"/>
        <v>772.29</v>
      </c>
    </row>
    <row r="7080" spans="2:12" ht="15.75" x14ac:dyDescent="0.25">
      <c r="B7080" s="893" t="s">
        <v>313</v>
      </c>
      <c r="C7080" s="892" t="s">
        <v>532</v>
      </c>
      <c r="D7080" s="891">
        <v>39844</v>
      </c>
      <c r="E7080" s="890">
        <v>171.59</v>
      </c>
      <c r="F7080" s="889"/>
      <c r="G7080" s="888">
        <v>35</v>
      </c>
      <c r="H7080" s="887">
        <f t="shared" si="378"/>
        <v>12</v>
      </c>
      <c r="I7080" s="887">
        <v>-4.92</v>
      </c>
      <c r="J7080" s="771">
        <f t="shared" si="379"/>
        <v>63.9</v>
      </c>
      <c r="K7080" s="887">
        <v>58.98</v>
      </c>
      <c r="L7080" s="772">
        <f t="shared" si="380"/>
        <v>112.61000000000001</v>
      </c>
    </row>
    <row r="7081" spans="2:12" ht="15.75" x14ac:dyDescent="0.25">
      <c r="B7081" s="893" t="s">
        <v>313</v>
      </c>
      <c r="C7081" s="892" t="s">
        <v>532</v>
      </c>
      <c r="D7081" s="891">
        <v>39844</v>
      </c>
      <c r="E7081" s="890">
        <v>2386.66</v>
      </c>
      <c r="F7081" s="889"/>
      <c r="G7081" s="888">
        <v>35</v>
      </c>
      <c r="H7081" s="887">
        <f t="shared" si="378"/>
        <v>12</v>
      </c>
      <c r="I7081" s="887">
        <v>-68.400000000000006</v>
      </c>
      <c r="J7081" s="771">
        <f t="shared" si="379"/>
        <v>888.4</v>
      </c>
      <c r="K7081" s="887">
        <v>820</v>
      </c>
      <c r="L7081" s="772">
        <f t="shared" si="380"/>
        <v>1566.6599999999999</v>
      </c>
    </row>
    <row r="7082" spans="2:12" ht="15.75" x14ac:dyDescent="0.25">
      <c r="B7082" s="893" t="s">
        <v>313</v>
      </c>
      <c r="C7082" s="892" t="s">
        <v>532</v>
      </c>
      <c r="D7082" s="891">
        <v>39844</v>
      </c>
      <c r="E7082" s="890">
        <v>541.99</v>
      </c>
      <c r="F7082" s="889"/>
      <c r="G7082" s="888">
        <v>35</v>
      </c>
      <c r="H7082" s="887">
        <f t="shared" si="378"/>
        <v>12</v>
      </c>
      <c r="I7082" s="887">
        <v>-15.600000000000001</v>
      </c>
      <c r="J7082" s="771">
        <f t="shared" si="379"/>
        <v>202.35999999999999</v>
      </c>
      <c r="K7082" s="887">
        <v>186.76</v>
      </c>
      <c r="L7082" s="772">
        <f t="shared" si="380"/>
        <v>355.23</v>
      </c>
    </row>
    <row r="7083" spans="2:12" ht="15.75" x14ac:dyDescent="0.25">
      <c r="B7083" s="893" t="s">
        <v>313</v>
      </c>
      <c r="C7083" s="892" t="s">
        <v>532</v>
      </c>
      <c r="D7083" s="891">
        <v>39844</v>
      </c>
      <c r="E7083" s="890">
        <v>309.32</v>
      </c>
      <c r="F7083" s="889"/>
      <c r="G7083" s="888">
        <v>35</v>
      </c>
      <c r="H7083" s="887">
        <f t="shared" si="378"/>
        <v>12</v>
      </c>
      <c r="I7083" s="887">
        <v>-8.879999999999999</v>
      </c>
      <c r="J7083" s="771">
        <f t="shared" si="379"/>
        <v>115.27</v>
      </c>
      <c r="K7083" s="887">
        <v>106.39</v>
      </c>
      <c r="L7083" s="772">
        <f t="shared" si="380"/>
        <v>202.93</v>
      </c>
    </row>
    <row r="7084" spans="2:12" ht="15.75" x14ac:dyDescent="0.25">
      <c r="B7084" s="893" t="s">
        <v>313</v>
      </c>
      <c r="C7084" s="892" t="s">
        <v>532</v>
      </c>
      <c r="D7084" s="891">
        <v>39844</v>
      </c>
      <c r="E7084" s="890">
        <v>503.27</v>
      </c>
      <c r="F7084" s="889"/>
      <c r="G7084" s="888">
        <v>35</v>
      </c>
      <c r="H7084" s="887">
        <f t="shared" si="378"/>
        <v>12</v>
      </c>
      <c r="I7084" s="887">
        <v>-14.399999999999999</v>
      </c>
      <c r="J7084" s="771">
        <f t="shared" si="379"/>
        <v>187.5</v>
      </c>
      <c r="K7084" s="887">
        <v>173.1</v>
      </c>
      <c r="L7084" s="772">
        <f t="shared" si="380"/>
        <v>330.16999999999996</v>
      </c>
    </row>
    <row r="7085" spans="2:12" ht="15.75" x14ac:dyDescent="0.25">
      <c r="B7085" s="893" t="s">
        <v>313</v>
      </c>
      <c r="C7085" s="892" t="s">
        <v>532</v>
      </c>
      <c r="D7085" s="891">
        <v>39844</v>
      </c>
      <c r="E7085" s="890">
        <v>173.7</v>
      </c>
      <c r="F7085" s="889"/>
      <c r="G7085" s="888">
        <v>35</v>
      </c>
      <c r="H7085" s="887">
        <f t="shared" si="378"/>
        <v>12</v>
      </c>
      <c r="I7085" s="887">
        <v>-4.92</v>
      </c>
      <c r="J7085" s="771">
        <f t="shared" si="379"/>
        <v>64.91</v>
      </c>
      <c r="K7085" s="887">
        <v>59.99</v>
      </c>
      <c r="L7085" s="772">
        <f t="shared" si="380"/>
        <v>113.70999999999998</v>
      </c>
    </row>
    <row r="7086" spans="2:12" ht="15.75" x14ac:dyDescent="0.25">
      <c r="B7086" s="893" t="s">
        <v>313</v>
      </c>
      <c r="C7086" s="892" t="s">
        <v>532</v>
      </c>
      <c r="D7086" s="891">
        <v>39844</v>
      </c>
      <c r="E7086" s="890">
        <v>1376.15</v>
      </c>
      <c r="F7086" s="889"/>
      <c r="G7086" s="888">
        <v>35</v>
      </c>
      <c r="H7086" s="887">
        <f t="shared" si="378"/>
        <v>12</v>
      </c>
      <c r="I7086" s="887">
        <v>-39.480000000000004</v>
      </c>
      <c r="J7086" s="771">
        <f t="shared" si="379"/>
        <v>512.79999999999995</v>
      </c>
      <c r="K7086" s="887">
        <v>473.32</v>
      </c>
      <c r="L7086" s="772">
        <f t="shared" si="380"/>
        <v>902.83000000000015</v>
      </c>
    </row>
    <row r="7087" spans="2:12" ht="15.75" x14ac:dyDescent="0.25">
      <c r="B7087" s="893" t="s">
        <v>313</v>
      </c>
      <c r="C7087" s="892" t="s">
        <v>532</v>
      </c>
      <c r="D7087" s="891">
        <v>39844</v>
      </c>
      <c r="E7087" s="890">
        <v>3425.06</v>
      </c>
      <c r="F7087" s="889"/>
      <c r="G7087" s="888">
        <v>35</v>
      </c>
      <c r="H7087" s="887">
        <f t="shared" si="378"/>
        <v>12</v>
      </c>
      <c r="I7087" s="887">
        <v>-98.399999999999991</v>
      </c>
      <c r="J7087" s="771">
        <f t="shared" si="379"/>
        <v>1277.1300000000001</v>
      </c>
      <c r="K7087" s="887">
        <v>1178.73</v>
      </c>
      <c r="L7087" s="772">
        <f t="shared" si="380"/>
        <v>2246.33</v>
      </c>
    </row>
    <row r="7088" spans="2:12" ht="15.75" x14ac:dyDescent="0.25">
      <c r="B7088" s="893" t="s">
        <v>313</v>
      </c>
      <c r="C7088" s="892" t="s">
        <v>532</v>
      </c>
      <c r="D7088" s="891">
        <v>39844</v>
      </c>
      <c r="E7088" s="890">
        <v>60.92</v>
      </c>
      <c r="F7088" s="889"/>
      <c r="G7088" s="888">
        <v>35</v>
      </c>
      <c r="H7088" s="887">
        <f t="shared" si="378"/>
        <v>12</v>
      </c>
      <c r="I7088" s="887">
        <v>-1.7999999999999998</v>
      </c>
      <c r="J7088" s="771">
        <f t="shared" si="379"/>
        <v>22.85</v>
      </c>
      <c r="K7088" s="887">
        <v>21.05</v>
      </c>
      <c r="L7088" s="772">
        <f t="shared" si="380"/>
        <v>39.870000000000005</v>
      </c>
    </row>
    <row r="7089" spans="2:12" ht="15.75" x14ac:dyDescent="0.25">
      <c r="B7089" s="893" t="s">
        <v>313</v>
      </c>
      <c r="C7089" s="892" t="s">
        <v>532</v>
      </c>
      <c r="D7089" s="891">
        <v>39844</v>
      </c>
      <c r="E7089" s="890">
        <v>143.07</v>
      </c>
      <c r="F7089" s="889"/>
      <c r="G7089" s="888">
        <v>35</v>
      </c>
      <c r="H7089" s="887">
        <f t="shared" si="378"/>
        <v>12</v>
      </c>
      <c r="I7089" s="887">
        <v>-4.08</v>
      </c>
      <c r="J7089" s="771">
        <f t="shared" si="379"/>
        <v>53.07</v>
      </c>
      <c r="K7089" s="887">
        <v>48.99</v>
      </c>
      <c r="L7089" s="772">
        <f t="shared" si="380"/>
        <v>94.079999999999984</v>
      </c>
    </row>
    <row r="7090" spans="2:12" ht="15.75" x14ac:dyDescent="0.25">
      <c r="B7090" s="893" t="s">
        <v>313</v>
      </c>
      <c r="C7090" s="892" t="s">
        <v>532</v>
      </c>
      <c r="D7090" s="891">
        <v>40359</v>
      </c>
      <c r="E7090" s="890">
        <v>798.76</v>
      </c>
      <c r="F7090" s="889"/>
      <c r="G7090" s="888">
        <v>35</v>
      </c>
      <c r="H7090" s="887">
        <f t="shared" si="378"/>
        <v>11</v>
      </c>
      <c r="I7090" s="887">
        <v>-22.92</v>
      </c>
      <c r="J7090" s="771">
        <f t="shared" si="379"/>
        <v>263.35000000000002</v>
      </c>
      <c r="K7090" s="887">
        <v>240.43</v>
      </c>
      <c r="L7090" s="772">
        <f t="shared" si="380"/>
        <v>558.32999999999993</v>
      </c>
    </row>
    <row r="7091" spans="2:12" ht="15.75" x14ac:dyDescent="0.25">
      <c r="B7091" s="893" t="s">
        <v>313</v>
      </c>
      <c r="C7091" s="892" t="s">
        <v>532</v>
      </c>
      <c r="D7091" s="891">
        <v>40359</v>
      </c>
      <c r="E7091" s="890">
        <v>48.87</v>
      </c>
      <c r="F7091" s="889"/>
      <c r="G7091" s="888">
        <v>35</v>
      </c>
      <c r="H7091" s="887">
        <f t="shared" si="378"/>
        <v>11</v>
      </c>
      <c r="I7091" s="887">
        <v>-1.44</v>
      </c>
      <c r="J7091" s="771">
        <f t="shared" si="379"/>
        <v>16.45</v>
      </c>
      <c r="K7091" s="887">
        <v>15.01</v>
      </c>
      <c r="L7091" s="772">
        <f t="shared" si="380"/>
        <v>33.86</v>
      </c>
    </row>
    <row r="7092" spans="2:12" ht="15.75" x14ac:dyDescent="0.25">
      <c r="B7092" s="893" t="s">
        <v>313</v>
      </c>
      <c r="C7092" s="892" t="s">
        <v>532</v>
      </c>
      <c r="D7092" s="891">
        <v>40359</v>
      </c>
      <c r="E7092" s="890">
        <v>1155.42</v>
      </c>
      <c r="F7092" s="889"/>
      <c r="G7092" s="888">
        <v>35</v>
      </c>
      <c r="H7092" s="887">
        <f t="shared" si="378"/>
        <v>11</v>
      </c>
      <c r="I7092" s="887">
        <v>-33.24</v>
      </c>
      <c r="J7092" s="771">
        <f t="shared" si="379"/>
        <v>381.28000000000003</v>
      </c>
      <c r="K7092" s="887">
        <v>348.04</v>
      </c>
      <c r="L7092" s="772">
        <f t="shared" si="380"/>
        <v>807.38000000000011</v>
      </c>
    </row>
    <row r="7093" spans="2:12" ht="15.75" x14ac:dyDescent="0.25">
      <c r="B7093" s="893" t="s">
        <v>313</v>
      </c>
      <c r="C7093" s="892" t="s">
        <v>532</v>
      </c>
      <c r="D7093" s="891">
        <v>40390</v>
      </c>
      <c r="E7093" s="890">
        <v>6614.34</v>
      </c>
      <c r="F7093" s="889"/>
      <c r="G7093" s="888">
        <v>35</v>
      </c>
      <c r="H7093" s="887">
        <f t="shared" si="378"/>
        <v>11</v>
      </c>
      <c r="I7093" s="887">
        <v>-189.48000000000002</v>
      </c>
      <c r="J7093" s="771">
        <f t="shared" si="379"/>
        <v>2162.1</v>
      </c>
      <c r="K7093" s="887">
        <v>1972.62</v>
      </c>
      <c r="L7093" s="772">
        <f t="shared" si="380"/>
        <v>4641.72</v>
      </c>
    </row>
    <row r="7094" spans="2:12" ht="15.75" x14ac:dyDescent="0.25">
      <c r="B7094" s="893" t="s">
        <v>313</v>
      </c>
      <c r="C7094" s="892" t="s">
        <v>532</v>
      </c>
      <c r="D7094" s="891">
        <v>40421</v>
      </c>
      <c r="E7094" s="890">
        <v>4867.6400000000003</v>
      </c>
      <c r="F7094" s="889"/>
      <c r="G7094" s="888">
        <v>35</v>
      </c>
      <c r="H7094" s="887">
        <f t="shared" si="378"/>
        <v>11</v>
      </c>
      <c r="I7094" s="887">
        <v>-139.44</v>
      </c>
      <c r="J7094" s="771">
        <f t="shared" si="379"/>
        <v>1579.53</v>
      </c>
      <c r="K7094" s="887">
        <v>1440.09</v>
      </c>
      <c r="L7094" s="772">
        <f t="shared" si="380"/>
        <v>3427.55</v>
      </c>
    </row>
    <row r="7095" spans="2:12" ht="15.75" x14ac:dyDescent="0.25">
      <c r="B7095" s="893" t="s">
        <v>313</v>
      </c>
      <c r="C7095" s="892" t="s">
        <v>532</v>
      </c>
      <c r="D7095" s="891">
        <v>40421</v>
      </c>
      <c r="E7095" s="890">
        <v>46.69</v>
      </c>
      <c r="F7095" s="889"/>
      <c r="G7095" s="888">
        <v>35</v>
      </c>
      <c r="H7095" s="887">
        <f t="shared" si="378"/>
        <v>11</v>
      </c>
      <c r="I7095" s="887">
        <v>-1.32</v>
      </c>
      <c r="J7095" s="771">
        <f t="shared" si="379"/>
        <v>14.99</v>
      </c>
      <c r="K7095" s="887">
        <v>13.67</v>
      </c>
      <c r="L7095" s="772">
        <f t="shared" si="380"/>
        <v>33.019999999999996</v>
      </c>
    </row>
    <row r="7096" spans="2:12" ht="15.75" x14ac:dyDescent="0.25">
      <c r="B7096" s="893" t="s">
        <v>313</v>
      </c>
      <c r="C7096" s="892" t="s">
        <v>532</v>
      </c>
      <c r="D7096" s="891">
        <v>40482</v>
      </c>
      <c r="E7096" s="890">
        <v>636.97</v>
      </c>
      <c r="F7096" s="889"/>
      <c r="G7096" s="888">
        <v>35</v>
      </c>
      <c r="H7096" s="887">
        <f t="shared" si="378"/>
        <v>11</v>
      </c>
      <c r="I7096" s="887">
        <v>-18.240000000000002</v>
      </c>
      <c r="J7096" s="771">
        <f t="shared" si="379"/>
        <v>203.60000000000002</v>
      </c>
      <c r="K7096" s="887">
        <v>185.36</v>
      </c>
      <c r="L7096" s="772">
        <f t="shared" si="380"/>
        <v>451.61</v>
      </c>
    </row>
    <row r="7097" spans="2:12" ht="15.75" x14ac:dyDescent="0.25">
      <c r="B7097" s="893" t="s">
        <v>313</v>
      </c>
      <c r="C7097" s="892" t="s">
        <v>532</v>
      </c>
      <c r="D7097" s="891">
        <v>40482</v>
      </c>
      <c r="E7097" s="890">
        <v>107.63</v>
      </c>
      <c r="F7097" s="889"/>
      <c r="G7097" s="888">
        <v>35</v>
      </c>
      <c r="H7097" s="887">
        <f t="shared" si="378"/>
        <v>11</v>
      </c>
      <c r="I7097" s="887">
        <v>-3.12</v>
      </c>
      <c r="J7097" s="771">
        <f t="shared" si="379"/>
        <v>34.75</v>
      </c>
      <c r="K7097" s="887">
        <v>31.63</v>
      </c>
      <c r="L7097" s="772">
        <f t="shared" si="380"/>
        <v>76</v>
      </c>
    </row>
    <row r="7098" spans="2:12" ht="15.75" x14ac:dyDescent="0.25">
      <c r="B7098" s="893" t="s">
        <v>313</v>
      </c>
      <c r="C7098" s="892" t="s">
        <v>532</v>
      </c>
      <c r="D7098" s="891">
        <v>40482</v>
      </c>
      <c r="E7098" s="890">
        <v>169.19</v>
      </c>
      <c r="F7098" s="889"/>
      <c r="G7098" s="888">
        <v>35</v>
      </c>
      <c r="H7098" s="887">
        <f t="shared" si="378"/>
        <v>11</v>
      </c>
      <c r="I7098" s="887">
        <v>-4.92</v>
      </c>
      <c r="J7098" s="771">
        <f t="shared" si="379"/>
        <v>54.230000000000004</v>
      </c>
      <c r="K7098" s="887">
        <v>49.31</v>
      </c>
      <c r="L7098" s="772">
        <f t="shared" si="380"/>
        <v>119.88</v>
      </c>
    </row>
    <row r="7099" spans="2:12" ht="15.75" x14ac:dyDescent="0.25">
      <c r="B7099" s="893" t="s">
        <v>313</v>
      </c>
      <c r="C7099" s="892" t="s">
        <v>532</v>
      </c>
      <c r="D7099" s="891">
        <v>40512</v>
      </c>
      <c r="E7099" s="890">
        <v>3318.3</v>
      </c>
      <c r="F7099" s="889"/>
      <c r="G7099" s="888">
        <v>35</v>
      </c>
      <c r="H7099" s="887">
        <f t="shared" si="378"/>
        <v>11</v>
      </c>
      <c r="I7099" s="887">
        <v>-95.28</v>
      </c>
      <c r="J7099" s="771">
        <f t="shared" si="379"/>
        <v>1055.1200000000001</v>
      </c>
      <c r="K7099" s="887">
        <v>959.84</v>
      </c>
      <c r="L7099" s="772">
        <f t="shared" si="380"/>
        <v>2358.46</v>
      </c>
    </row>
    <row r="7100" spans="2:12" ht="15.75" x14ac:dyDescent="0.25">
      <c r="B7100" s="893" t="s">
        <v>313</v>
      </c>
      <c r="C7100" s="892" t="s">
        <v>532</v>
      </c>
      <c r="D7100" s="891">
        <v>40512</v>
      </c>
      <c r="E7100" s="890">
        <v>126.39</v>
      </c>
      <c r="F7100" s="889"/>
      <c r="G7100" s="888">
        <v>35</v>
      </c>
      <c r="H7100" s="887">
        <f t="shared" si="378"/>
        <v>11</v>
      </c>
      <c r="I7100" s="887">
        <v>-3.5999999999999996</v>
      </c>
      <c r="J7100" s="771">
        <f t="shared" si="379"/>
        <v>39.92</v>
      </c>
      <c r="K7100" s="887">
        <v>36.32</v>
      </c>
      <c r="L7100" s="772">
        <f t="shared" si="380"/>
        <v>90.07</v>
      </c>
    </row>
    <row r="7101" spans="2:12" ht="15.75" x14ac:dyDescent="0.25">
      <c r="B7101" s="893" t="s">
        <v>313</v>
      </c>
      <c r="C7101" s="892" t="s">
        <v>532</v>
      </c>
      <c r="D7101" s="891">
        <v>40543</v>
      </c>
      <c r="E7101" s="890">
        <v>1500.6</v>
      </c>
      <c r="F7101" s="889"/>
      <c r="G7101" s="888">
        <v>35</v>
      </c>
      <c r="H7101" s="887">
        <f t="shared" si="378"/>
        <v>11</v>
      </c>
      <c r="I7101" s="887">
        <v>-42.96</v>
      </c>
      <c r="J7101" s="771">
        <f t="shared" si="379"/>
        <v>472.4</v>
      </c>
      <c r="K7101" s="887">
        <v>429.44</v>
      </c>
      <c r="L7101" s="772">
        <f t="shared" si="380"/>
        <v>1071.1599999999999</v>
      </c>
    </row>
    <row r="7102" spans="2:12" ht="15.75" x14ac:dyDescent="0.25">
      <c r="B7102" s="893" t="s">
        <v>313</v>
      </c>
      <c r="C7102" s="892" t="s">
        <v>532</v>
      </c>
      <c r="D7102" s="891">
        <v>40543</v>
      </c>
      <c r="E7102" s="890">
        <v>2076.17</v>
      </c>
      <c r="F7102" s="889"/>
      <c r="G7102" s="888">
        <v>35</v>
      </c>
      <c r="H7102" s="887">
        <f t="shared" si="378"/>
        <v>11</v>
      </c>
      <c r="I7102" s="887">
        <v>-59.64</v>
      </c>
      <c r="J7102" s="771">
        <f t="shared" si="379"/>
        <v>655.44999999999993</v>
      </c>
      <c r="K7102" s="887">
        <v>595.80999999999995</v>
      </c>
      <c r="L7102" s="772">
        <f t="shared" si="380"/>
        <v>1480.3600000000001</v>
      </c>
    </row>
    <row r="7103" spans="2:12" ht="15.75" x14ac:dyDescent="0.25">
      <c r="B7103" s="893" t="s">
        <v>313</v>
      </c>
      <c r="C7103" s="892" t="s">
        <v>532</v>
      </c>
      <c r="D7103" s="891">
        <v>40633</v>
      </c>
      <c r="E7103" s="890">
        <v>1071.18</v>
      </c>
      <c r="F7103" s="889"/>
      <c r="G7103" s="888">
        <v>35</v>
      </c>
      <c r="H7103" s="887">
        <f t="shared" si="378"/>
        <v>10</v>
      </c>
      <c r="I7103" s="887">
        <v>-30.72</v>
      </c>
      <c r="J7103" s="771">
        <f t="shared" si="379"/>
        <v>332.6</v>
      </c>
      <c r="K7103" s="887">
        <v>301.88</v>
      </c>
      <c r="L7103" s="772">
        <f t="shared" si="380"/>
        <v>769.30000000000007</v>
      </c>
    </row>
    <row r="7104" spans="2:12" ht="15.75" x14ac:dyDescent="0.25">
      <c r="B7104" s="893" t="s">
        <v>313</v>
      </c>
      <c r="C7104" s="892" t="s">
        <v>532</v>
      </c>
      <c r="D7104" s="891">
        <v>40633</v>
      </c>
      <c r="E7104" s="890">
        <v>1159.1199999999999</v>
      </c>
      <c r="F7104" s="889"/>
      <c r="G7104" s="888">
        <v>35</v>
      </c>
      <c r="H7104" s="887">
        <f t="shared" si="378"/>
        <v>10</v>
      </c>
      <c r="I7104" s="887">
        <v>-33.24</v>
      </c>
      <c r="J7104" s="771">
        <f t="shared" si="379"/>
        <v>359.90000000000003</v>
      </c>
      <c r="K7104" s="887">
        <v>326.66000000000003</v>
      </c>
      <c r="L7104" s="772">
        <f t="shared" si="380"/>
        <v>832.45999999999981</v>
      </c>
    </row>
    <row r="7105" spans="2:12" ht="15.75" x14ac:dyDescent="0.25">
      <c r="B7105" s="893" t="s">
        <v>313</v>
      </c>
      <c r="C7105" s="892" t="s">
        <v>532</v>
      </c>
      <c r="D7105" s="891">
        <v>40786</v>
      </c>
      <c r="E7105" s="890">
        <v>1440.22</v>
      </c>
      <c r="F7105" s="889"/>
      <c r="G7105" s="888">
        <v>35</v>
      </c>
      <c r="H7105" s="887">
        <f t="shared" si="378"/>
        <v>10</v>
      </c>
      <c r="I7105" s="887">
        <v>-41.28</v>
      </c>
      <c r="J7105" s="771">
        <f t="shared" si="379"/>
        <v>430.77</v>
      </c>
      <c r="K7105" s="887">
        <v>389.49</v>
      </c>
      <c r="L7105" s="772">
        <f t="shared" si="380"/>
        <v>1050.73</v>
      </c>
    </row>
    <row r="7106" spans="2:12" ht="15.75" x14ac:dyDescent="0.25">
      <c r="B7106" s="893" t="s">
        <v>313</v>
      </c>
      <c r="C7106" s="892" t="s">
        <v>532</v>
      </c>
      <c r="D7106" s="891">
        <v>40877</v>
      </c>
      <c r="E7106" s="890">
        <v>9667.84</v>
      </c>
      <c r="F7106" s="889"/>
      <c r="G7106" s="888">
        <v>35</v>
      </c>
      <c r="H7106" s="887">
        <f t="shared" si="378"/>
        <v>10</v>
      </c>
      <c r="I7106" s="887">
        <v>-277.56</v>
      </c>
      <c r="J7106" s="771">
        <f t="shared" si="379"/>
        <v>2820.5299999999997</v>
      </c>
      <c r="K7106" s="887">
        <v>2542.9699999999998</v>
      </c>
      <c r="L7106" s="772">
        <f t="shared" si="380"/>
        <v>7124.8700000000008</v>
      </c>
    </row>
    <row r="7107" spans="2:12" ht="15.75" x14ac:dyDescent="0.25">
      <c r="B7107" s="893" t="s">
        <v>313</v>
      </c>
      <c r="C7107" s="892" t="s">
        <v>2064</v>
      </c>
      <c r="D7107" s="891">
        <v>41882</v>
      </c>
      <c r="E7107" s="890">
        <v>9647</v>
      </c>
      <c r="F7107" s="889"/>
      <c r="G7107" s="888">
        <v>35</v>
      </c>
      <c r="H7107" s="887">
        <f t="shared" si="378"/>
        <v>7</v>
      </c>
      <c r="I7107" s="887">
        <v>-275.52</v>
      </c>
      <c r="J7107" s="771">
        <f t="shared" si="379"/>
        <v>1978.4</v>
      </c>
      <c r="K7107" s="887">
        <v>1702.88</v>
      </c>
      <c r="L7107" s="772">
        <f t="shared" si="380"/>
        <v>7944.12</v>
      </c>
    </row>
    <row r="7108" spans="2:12" ht="15.75" x14ac:dyDescent="0.25">
      <c r="B7108" s="893" t="s">
        <v>313</v>
      </c>
      <c r="C7108" s="892" t="s">
        <v>2065</v>
      </c>
      <c r="D7108" s="891">
        <v>42094</v>
      </c>
      <c r="E7108" s="890">
        <v>2718.47</v>
      </c>
      <c r="F7108" s="889"/>
      <c r="G7108" s="888">
        <v>35</v>
      </c>
      <c r="H7108" s="887">
        <f t="shared" si="378"/>
        <v>6</v>
      </c>
      <c r="I7108" s="887">
        <v>-77.64</v>
      </c>
      <c r="J7108" s="771">
        <f t="shared" si="379"/>
        <v>525.15</v>
      </c>
      <c r="K7108" s="887">
        <v>447.51</v>
      </c>
      <c r="L7108" s="772">
        <f t="shared" si="380"/>
        <v>2270.96</v>
      </c>
    </row>
    <row r="7109" spans="2:12" ht="15.75" x14ac:dyDescent="0.25">
      <c r="B7109" s="893" t="s">
        <v>313</v>
      </c>
      <c r="C7109" s="892" t="s">
        <v>2066</v>
      </c>
      <c r="D7109" s="891">
        <v>43008</v>
      </c>
      <c r="E7109" s="890">
        <v>38068.53</v>
      </c>
      <c r="F7109" s="889"/>
      <c r="G7109" s="888">
        <v>35</v>
      </c>
      <c r="H7109" s="887">
        <f t="shared" si="378"/>
        <v>4</v>
      </c>
      <c r="I7109" s="887">
        <v>-1087.2</v>
      </c>
      <c r="J7109" s="771">
        <f t="shared" si="379"/>
        <v>4545.1099999999997</v>
      </c>
      <c r="K7109" s="887">
        <v>3457.91</v>
      </c>
      <c r="L7109" s="772">
        <f t="shared" si="380"/>
        <v>34610.619999999995</v>
      </c>
    </row>
    <row r="7110" spans="2:12" ht="15.75" x14ac:dyDescent="0.25">
      <c r="B7110" s="893" t="s">
        <v>313</v>
      </c>
      <c r="C7110" s="892" t="s">
        <v>2067</v>
      </c>
      <c r="D7110" s="891">
        <v>43538</v>
      </c>
      <c r="E7110" s="890">
        <v>13057.18</v>
      </c>
      <c r="F7110" s="889"/>
      <c r="G7110" s="888">
        <v>35</v>
      </c>
      <c r="H7110" s="887">
        <f t="shared" si="378"/>
        <v>2</v>
      </c>
      <c r="I7110" s="887">
        <v>-373.08</v>
      </c>
      <c r="J7110" s="771">
        <f t="shared" si="379"/>
        <v>1025.97</v>
      </c>
      <c r="K7110" s="887">
        <v>652.89</v>
      </c>
      <c r="L7110" s="772">
        <f t="shared" si="380"/>
        <v>12404.29</v>
      </c>
    </row>
    <row r="7111" spans="2:12" ht="15.75" x14ac:dyDescent="0.25">
      <c r="B7111" s="893" t="s">
        <v>313</v>
      </c>
      <c r="C7111" s="892" t="s">
        <v>2068</v>
      </c>
      <c r="D7111" s="891">
        <v>43648</v>
      </c>
      <c r="E7111" s="890">
        <v>57136.81</v>
      </c>
      <c r="F7111" s="889"/>
      <c r="G7111" s="888">
        <v>35</v>
      </c>
      <c r="H7111" s="887">
        <f t="shared" si="378"/>
        <v>2</v>
      </c>
      <c r="I7111" s="887">
        <v>-1632.48</v>
      </c>
      <c r="J7111" s="771">
        <f t="shared" si="379"/>
        <v>3128.92</v>
      </c>
      <c r="K7111" s="887">
        <v>1496.44</v>
      </c>
      <c r="L7111" s="772">
        <f t="shared" si="380"/>
        <v>55640.369999999995</v>
      </c>
    </row>
    <row r="7112" spans="2:12" ht="15.75" x14ac:dyDescent="0.25">
      <c r="B7112" s="893" t="e">
        <v>#N/A</v>
      </c>
      <c r="C7112" s="892" t="s">
        <v>2067</v>
      </c>
      <c r="D7112" s="891">
        <v>43538</v>
      </c>
      <c r="E7112" s="890">
        <v>95.92</v>
      </c>
      <c r="F7112" s="889"/>
      <c r="G7112" s="888">
        <v>35</v>
      </c>
      <c r="H7112" s="887">
        <f t="shared" ref="H7112:H7175" si="381">IF(E7112&lt;&gt;"",IF((TestEOY-D7112)/365&gt;G7112,G7112,ROUNDUP(((TestEOY-D7112)/365),0)),"")</f>
        <v>2</v>
      </c>
      <c r="I7112" s="887">
        <v>-2.7600000000000002</v>
      </c>
      <c r="J7112" s="771">
        <f t="shared" ref="J7112:J7175" si="382">K7112-I7112</f>
        <v>7.59</v>
      </c>
      <c r="K7112" s="887">
        <v>4.83</v>
      </c>
      <c r="L7112" s="772">
        <f t="shared" ref="L7112:L7175" si="383">IFERROR(IF(K7112&gt;E7112,0,(+E7112-K7112))-F7112,"")</f>
        <v>91.09</v>
      </c>
    </row>
    <row r="7113" spans="2:12" ht="15.75" x14ac:dyDescent="0.25">
      <c r="B7113" s="893" t="e">
        <v>#N/A</v>
      </c>
      <c r="C7113" s="892" t="s">
        <v>2068</v>
      </c>
      <c r="D7113" s="891">
        <v>43648</v>
      </c>
      <c r="E7113" s="890">
        <v>1213.31</v>
      </c>
      <c r="F7113" s="889"/>
      <c r="G7113" s="888">
        <v>35</v>
      </c>
      <c r="H7113" s="887">
        <f t="shared" si="381"/>
        <v>2</v>
      </c>
      <c r="I7113" s="887">
        <v>-34.68</v>
      </c>
      <c r="J7113" s="771">
        <f t="shared" si="382"/>
        <v>66.47</v>
      </c>
      <c r="K7113" s="887">
        <v>31.79</v>
      </c>
      <c r="L7113" s="772">
        <f t="shared" si="383"/>
        <v>1181.52</v>
      </c>
    </row>
    <row r="7114" spans="2:12" ht="15.75" x14ac:dyDescent="0.25">
      <c r="B7114" s="893" t="s">
        <v>313</v>
      </c>
      <c r="C7114" s="892" t="s">
        <v>116</v>
      </c>
      <c r="D7114" s="891">
        <v>39082</v>
      </c>
      <c r="E7114" s="890">
        <v>5166.8900000000003</v>
      </c>
      <c r="F7114" s="889"/>
      <c r="G7114" s="888">
        <v>20</v>
      </c>
      <c r="H7114" s="887">
        <f t="shared" si="381"/>
        <v>15</v>
      </c>
      <c r="I7114" s="887">
        <v>-261.36</v>
      </c>
      <c r="J7114" s="771">
        <f t="shared" si="382"/>
        <v>3925.08</v>
      </c>
      <c r="K7114" s="887">
        <v>3663.72</v>
      </c>
      <c r="L7114" s="772">
        <f t="shared" si="383"/>
        <v>1503.1700000000005</v>
      </c>
    </row>
    <row r="7115" spans="2:12" ht="15.75" x14ac:dyDescent="0.25">
      <c r="B7115" s="893" t="s">
        <v>313</v>
      </c>
      <c r="C7115" s="892" t="s">
        <v>116</v>
      </c>
      <c r="D7115" s="891">
        <v>39082</v>
      </c>
      <c r="E7115" s="890">
        <v>1108.22</v>
      </c>
      <c r="F7115" s="889"/>
      <c r="G7115" s="888">
        <v>20</v>
      </c>
      <c r="H7115" s="887">
        <f t="shared" si="381"/>
        <v>15</v>
      </c>
      <c r="I7115" s="887">
        <v>-55.679999999999993</v>
      </c>
      <c r="J7115" s="771">
        <f t="shared" si="382"/>
        <v>838.75</v>
      </c>
      <c r="K7115" s="887">
        <v>783.07</v>
      </c>
      <c r="L7115" s="772">
        <f t="shared" si="383"/>
        <v>325.14999999999998</v>
      </c>
    </row>
    <row r="7116" spans="2:12" ht="15.75" x14ac:dyDescent="0.25">
      <c r="B7116" s="893" t="s">
        <v>313</v>
      </c>
      <c r="C7116" s="892" t="s">
        <v>116</v>
      </c>
      <c r="D7116" s="891">
        <v>39082</v>
      </c>
      <c r="E7116" s="890">
        <v>785.91</v>
      </c>
      <c r="F7116" s="889"/>
      <c r="G7116" s="888">
        <v>20</v>
      </c>
      <c r="H7116" s="887">
        <f t="shared" si="381"/>
        <v>15</v>
      </c>
      <c r="I7116" s="887">
        <v>-39.480000000000004</v>
      </c>
      <c r="J7116" s="771">
        <f t="shared" si="382"/>
        <v>594.74</v>
      </c>
      <c r="K7116" s="887">
        <v>555.26</v>
      </c>
      <c r="L7116" s="772">
        <f t="shared" si="383"/>
        <v>230.64999999999998</v>
      </c>
    </row>
    <row r="7117" spans="2:12" ht="15.75" x14ac:dyDescent="0.25">
      <c r="B7117" s="893" t="s">
        <v>313</v>
      </c>
      <c r="C7117" s="892" t="s">
        <v>116</v>
      </c>
      <c r="D7117" s="891">
        <v>39082</v>
      </c>
      <c r="E7117" s="890">
        <v>8002.43</v>
      </c>
      <c r="F7117" s="889"/>
      <c r="G7117" s="888">
        <v>20</v>
      </c>
      <c r="H7117" s="887">
        <f t="shared" si="381"/>
        <v>15</v>
      </c>
      <c r="I7117" s="887">
        <v>-404.88</v>
      </c>
      <c r="J7117" s="771">
        <f t="shared" si="382"/>
        <v>6078.9000000000005</v>
      </c>
      <c r="K7117" s="887">
        <v>5674.02</v>
      </c>
      <c r="L7117" s="772">
        <f t="shared" si="383"/>
        <v>2328.41</v>
      </c>
    </row>
    <row r="7118" spans="2:12" ht="15.75" x14ac:dyDescent="0.25">
      <c r="B7118" s="893" t="s">
        <v>313</v>
      </c>
      <c r="C7118" s="892" t="s">
        <v>116</v>
      </c>
      <c r="D7118" s="891">
        <v>39082</v>
      </c>
      <c r="E7118" s="890">
        <v>4567.17</v>
      </c>
      <c r="F7118" s="889"/>
      <c r="G7118" s="888">
        <v>20</v>
      </c>
      <c r="H7118" s="887">
        <f t="shared" si="381"/>
        <v>15</v>
      </c>
      <c r="I7118" s="887">
        <v>-229.68</v>
      </c>
      <c r="J7118" s="771">
        <f t="shared" si="382"/>
        <v>3456.7</v>
      </c>
      <c r="K7118" s="887">
        <v>3227.02</v>
      </c>
      <c r="L7118" s="772">
        <f t="shared" si="383"/>
        <v>1340.15</v>
      </c>
    </row>
    <row r="7119" spans="2:12" ht="15.75" x14ac:dyDescent="0.25">
      <c r="B7119" s="893" t="s">
        <v>313</v>
      </c>
      <c r="C7119" s="892" t="s">
        <v>116</v>
      </c>
      <c r="D7119" s="891">
        <v>39447</v>
      </c>
      <c r="E7119" s="890">
        <v>5454.28</v>
      </c>
      <c r="F7119" s="889"/>
      <c r="G7119" s="888">
        <v>20</v>
      </c>
      <c r="H7119" s="887">
        <f t="shared" si="381"/>
        <v>14</v>
      </c>
      <c r="I7119" s="887">
        <v>-274.32</v>
      </c>
      <c r="J7119" s="771">
        <f t="shared" si="382"/>
        <v>3854.4900000000002</v>
      </c>
      <c r="K7119" s="887">
        <v>3580.17</v>
      </c>
      <c r="L7119" s="772">
        <f t="shared" si="383"/>
        <v>1874.1099999999997</v>
      </c>
    </row>
    <row r="7120" spans="2:12" ht="15.75" x14ac:dyDescent="0.25">
      <c r="B7120" s="893" t="s">
        <v>313</v>
      </c>
      <c r="C7120" s="892" t="s">
        <v>116</v>
      </c>
      <c r="D7120" s="891">
        <v>39447</v>
      </c>
      <c r="E7120" s="890">
        <v>19114.28</v>
      </c>
      <c r="F7120" s="889"/>
      <c r="G7120" s="888">
        <v>20</v>
      </c>
      <c r="H7120" s="887">
        <f t="shared" si="381"/>
        <v>14</v>
      </c>
      <c r="I7120" s="887">
        <v>-966.36</v>
      </c>
      <c r="J7120" s="771">
        <f t="shared" si="382"/>
        <v>13557.300000000001</v>
      </c>
      <c r="K7120" s="887">
        <v>12590.94</v>
      </c>
      <c r="L7120" s="772">
        <f t="shared" si="383"/>
        <v>6523.3399999999983</v>
      </c>
    </row>
    <row r="7121" spans="2:12" ht="15.75" x14ac:dyDescent="0.25">
      <c r="B7121" s="893" t="s">
        <v>313</v>
      </c>
      <c r="C7121" s="892" t="s">
        <v>116</v>
      </c>
      <c r="D7121" s="891">
        <v>39447</v>
      </c>
      <c r="E7121" s="890">
        <v>2611.98</v>
      </c>
      <c r="F7121" s="889"/>
      <c r="G7121" s="888">
        <v>20</v>
      </c>
      <c r="H7121" s="887">
        <f t="shared" si="381"/>
        <v>14</v>
      </c>
      <c r="I7121" s="887">
        <v>-132</v>
      </c>
      <c r="J7121" s="771">
        <f t="shared" si="382"/>
        <v>1852.57</v>
      </c>
      <c r="K7121" s="887">
        <v>1720.57</v>
      </c>
      <c r="L7121" s="772">
        <f t="shared" si="383"/>
        <v>891.41000000000008</v>
      </c>
    </row>
    <row r="7122" spans="2:12" ht="15.75" x14ac:dyDescent="0.25">
      <c r="B7122" s="893" t="s">
        <v>313</v>
      </c>
      <c r="C7122" s="892" t="s">
        <v>116</v>
      </c>
      <c r="D7122" s="891">
        <v>39447</v>
      </c>
      <c r="E7122" s="890">
        <v>3874.09</v>
      </c>
      <c r="F7122" s="889"/>
      <c r="G7122" s="888">
        <v>20</v>
      </c>
      <c r="H7122" s="887">
        <f t="shared" si="381"/>
        <v>14</v>
      </c>
      <c r="I7122" s="887">
        <v>-194.76</v>
      </c>
      <c r="J7122" s="771">
        <f t="shared" si="382"/>
        <v>2737.6800000000003</v>
      </c>
      <c r="K7122" s="887">
        <v>2542.92</v>
      </c>
      <c r="L7122" s="772">
        <f t="shared" si="383"/>
        <v>1331.17</v>
      </c>
    </row>
    <row r="7123" spans="2:12" ht="15.75" x14ac:dyDescent="0.25">
      <c r="B7123" s="893" t="s">
        <v>313</v>
      </c>
      <c r="C7123" s="892" t="s">
        <v>116</v>
      </c>
      <c r="D7123" s="891">
        <v>39447</v>
      </c>
      <c r="E7123" s="890">
        <v>3302.84</v>
      </c>
      <c r="F7123" s="889"/>
      <c r="G7123" s="888">
        <v>20</v>
      </c>
      <c r="H7123" s="887">
        <f t="shared" si="381"/>
        <v>14</v>
      </c>
      <c r="I7123" s="887">
        <v>-166.92000000000002</v>
      </c>
      <c r="J7123" s="771">
        <f t="shared" si="382"/>
        <v>2342.64</v>
      </c>
      <c r="K7123" s="887">
        <v>2175.7199999999998</v>
      </c>
      <c r="L7123" s="772">
        <f t="shared" si="383"/>
        <v>1127.1200000000003</v>
      </c>
    </row>
    <row r="7124" spans="2:12" ht="15.75" x14ac:dyDescent="0.25">
      <c r="B7124" s="893" t="s">
        <v>313</v>
      </c>
      <c r="C7124" s="892" t="s">
        <v>116</v>
      </c>
      <c r="D7124" s="891">
        <v>39478</v>
      </c>
      <c r="E7124" s="890">
        <v>7618.45</v>
      </c>
      <c r="F7124" s="889"/>
      <c r="G7124" s="888">
        <v>20</v>
      </c>
      <c r="H7124" s="887">
        <f t="shared" si="381"/>
        <v>13</v>
      </c>
      <c r="I7124" s="887">
        <v>-383.04</v>
      </c>
      <c r="J7124" s="771">
        <f t="shared" si="382"/>
        <v>5352.33</v>
      </c>
      <c r="K7124" s="887">
        <v>4969.29</v>
      </c>
      <c r="L7124" s="772">
        <f t="shared" si="383"/>
        <v>2649.16</v>
      </c>
    </row>
    <row r="7125" spans="2:12" ht="15.75" x14ac:dyDescent="0.25">
      <c r="B7125" s="893" t="s">
        <v>313</v>
      </c>
      <c r="C7125" s="892" t="s">
        <v>116</v>
      </c>
      <c r="D7125" s="891">
        <v>39478</v>
      </c>
      <c r="E7125" s="890">
        <v>1195.54</v>
      </c>
      <c r="F7125" s="889"/>
      <c r="G7125" s="888">
        <v>20</v>
      </c>
      <c r="H7125" s="887">
        <f t="shared" si="381"/>
        <v>13</v>
      </c>
      <c r="I7125" s="887">
        <v>-60.480000000000004</v>
      </c>
      <c r="J7125" s="771">
        <f t="shared" si="382"/>
        <v>843.15</v>
      </c>
      <c r="K7125" s="887">
        <v>782.67</v>
      </c>
      <c r="L7125" s="772">
        <f t="shared" si="383"/>
        <v>412.87</v>
      </c>
    </row>
    <row r="7126" spans="2:12" ht="15.75" x14ac:dyDescent="0.25">
      <c r="B7126" s="893" t="s">
        <v>313</v>
      </c>
      <c r="C7126" s="892" t="s">
        <v>116</v>
      </c>
      <c r="D7126" s="891">
        <v>39478</v>
      </c>
      <c r="E7126" s="890">
        <v>5723.31</v>
      </c>
      <c r="F7126" s="889"/>
      <c r="G7126" s="888">
        <v>20</v>
      </c>
      <c r="H7126" s="887">
        <f t="shared" si="381"/>
        <v>13</v>
      </c>
      <c r="I7126" s="887">
        <v>-287.76</v>
      </c>
      <c r="J7126" s="771">
        <f t="shared" si="382"/>
        <v>4020.9300000000003</v>
      </c>
      <c r="K7126" s="887">
        <v>3733.17</v>
      </c>
      <c r="L7126" s="772">
        <f t="shared" si="383"/>
        <v>1990.1400000000003</v>
      </c>
    </row>
    <row r="7127" spans="2:12" ht="15.75" x14ac:dyDescent="0.25">
      <c r="B7127" s="893" t="s">
        <v>313</v>
      </c>
      <c r="C7127" s="892" t="s">
        <v>116</v>
      </c>
      <c r="D7127" s="891">
        <v>39478</v>
      </c>
      <c r="E7127" s="890">
        <v>2436.7199999999998</v>
      </c>
      <c r="F7127" s="889"/>
      <c r="G7127" s="888">
        <v>20</v>
      </c>
      <c r="H7127" s="887">
        <f t="shared" si="381"/>
        <v>13</v>
      </c>
      <c r="I7127" s="887">
        <v>-122.52000000000001</v>
      </c>
      <c r="J7127" s="771">
        <f t="shared" si="382"/>
        <v>1711.97</v>
      </c>
      <c r="K7127" s="887">
        <v>1589.45</v>
      </c>
      <c r="L7127" s="772">
        <f t="shared" si="383"/>
        <v>847.26999999999975</v>
      </c>
    </row>
    <row r="7128" spans="2:12" ht="15.75" x14ac:dyDescent="0.25">
      <c r="B7128" s="893" t="s">
        <v>313</v>
      </c>
      <c r="C7128" s="892" t="s">
        <v>116</v>
      </c>
      <c r="D7128" s="891">
        <v>39478</v>
      </c>
      <c r="E7128" s="890">
        <v>11368.81</v>
      </c>
      <c r="F7128" s="889"/>
      <c r="G7128" s="888">
        <v>20</v>
      </c>
      <c r="H7128" s="887">
        <f t="shared" si="381"/>
        <v>13</v>
      </c>
      <c r="I7128" s="887">
        <v>-571.56000000000006</v>
      </c>
      <c r="J7128" s="771">
        <f t="shared" si="382"/>
        <v>7986.76</v>
      </c>
      <c r="K7128" s="887">
        <v>7415.2</v>
      </c>
      <c r="L7128" s="772">
        <f t="shared" si="383"/>
        <v>3953.6099999999997</v>
      </c>
    </row>
    <row r="7129" spans="2:12" ht="15.75" x14ac:dyDescent="0.25">
      <c r="B7129" s="893" t="s">
        <v>313</v>
      </c>
      <c r="C7129" s="892" t="s">
        <v>116</v>
      </c>
      <c r="D7129" s="891">
        <v>39478</v>
      </c>
      <c r="E7129" s="890">
        <v>264.27</v>
      </c>
      <c r="F7129" s="889"/>
      <c r="G7129" s="888">
        <v>20</v>
      </c>
      <c r="H7129" s="887">
        <f t="shared" si="381"/>
        <v>13</v>
      </c>
      <c r="I7129" s="887">
        <v>-13.200000000000001</v>
      </c>
      <c r="J7129" s="771">
        <f t="shared" si="382"/>
        <v>185.75</v>
      </c>
      <c r="K7129" s="887">
        <v>172.55</v>
      </c>
      <c r="L7129" s="772">
        <f t="shared" si="383"/>
        <v>91.71999999999997</v>
      </c>
    </row>
    <row r="7130" spans="2:12" ht="15.75" x14ac:dyDescent="0.25">
      <c r="B7130" s="893" t="s">
        <v>313</v>
      </c>
      <c r="C7130" s="892" t="s">
        <v>116</v>
      </c>
      <c r="D7130" s="891">
        <v>39478</v>
      </c>
      <c r="E7130" s="890">
        <v>13741.47</v>
      </c>
      <c r="F7130" s="889"/>
      <c r="G7130" s="888">
        <v>20</v>
      </c>
      <c r="H7130" s="887">
        <f t="shared" si="381"/>
        <v>13</v>
      </c>
      <c r="I7130" s="887">
        <v>-690.84</v>
      </c>
      <c r="J7130" s="771">
        <f t="shared" si="382"/>
        <v>9653.58</v>
      </c>
      <c r="K7130" s="887">
        <v>8962.74</v>
      </c>
      <c r="L7130" s="772">
        <f t="shared" si="383"/>
        <v>4778.7299999999996</v>
      </c>
    </row>
    <row r="7131" spans="2:12" ht="15.75" x14ac:dyDescent="0.25">
      <c r="B7131" s="893" t="s">
        <v>313</v>
      </c>
      <c r="C7131" s="892" t="s">
        <v>116</v>
      </c>
      <c r="D7131" s="891">
        <v>39844</v>
      </c>
      <c r="E7131" s="890">
        <v>3852.59</v>
      </c>
      <c r="F7131" s="889"/>
      <c r="G7131" s="888">
        <v>20</v>
      </c>
      <c r="H7131" s="887">
        <f t="shared" si="381"/>
        <v>12</v>
      </c>
      <c r="I7131" s="887">
        <v>-194.64</v>
      </c>
      <c r="J7131" s="771">
        <f t="shared" si="382"/>
        <v>2522.6099999999997</v>
      </c>
      <c r="K7131" s="887">
        <v>2327.9699999999998</v>
      </c>
      <c r="L7131" s="772">
        <f t="shared" si="383"/>
        <v>1524.6200000000003</v>
      </c>
    </row>
    <row r="7132" spans="2:12" ht="15.75" x14ac:dyDescent="0.25">
      <c r="B7132" s="893" t="s">
        <v>313</v>
      </c>
      <c r="C7132" s="892" t="s">
        <v>116</v>
      </c>
      <c r="D7132" s="891">
        <v>39844</v>
      </c>
      <c r="E7132" s="890">
        <v>676.54</v>
      </c>
      <c r="F7132" s="889"/>
      <c r="G7132" s="888">
        <v>20</v>
      </c>
      <c r="H7132" s="887">
        <f t="shared" si="381"/>
        <v>12</v>
      </c>
      <c r="I7132" s="887">
        <v>-34.08</v>
      </c>
      <c r="J7132" s="771">
        <f t="shared" si="382"/>
        <v>441.3</v>
      </c>
      <c r="K7132" s="887">
        <v>407.22</v>
      </c>
      <c r="L7132" s="772">
        <f t="shared" si="383"/>
        <v>269.31999999999994</v>
      </c>
    </row>
    <row r="7133" spans="2:12" ht="15.75" x14ac:dyDescent="0.25">
      <c r="B7133" s="893" t="s">
        <v>313</v>
      </c>
      <c r="C7133" s="892" t="s">
        <v>116</v>
      </c>
      <c r="D7133" s="891">
        <v>40543</v>
      </c>
      <c r="E7133" s="890">
        <v>36590.699999999997</v>
      </c>
      <c r="F7133" s="889"/>
      <c r="G7133" s="888">
        <v>20</v>
      </c>
      <c r="H7133" s="887">
        <f t="shared" si="381"/>
        <v>11</v>
      </c>
      <c r="I7133" s="887">
        <v>-1846.56</v>
      </c>
      <c r="J7133" s="771">
        <f t="shared" si="382"/>
        <v>20280.010000000002</v>
      </c>
      <c r="K7133" s="887">
        <v>18433.45</v>
      </c>
      <c r="L7133" s="772">
        <f t="shared" si="383"/>
        <v>18157.249999999996</v>
      </c>
    </row>
    <row r="7134" spans="2:12" ht="15.75" x14ac:dyDescent="0.25">
      <c r="B7134" s="893" t="s">
        <v>313</v>
      </c>
      <c r="C7134" s="892" t="s">
        <v>116</v>
      </c>
      <c r="D7134" s="891">
        <v>40451</v>
      </c>
      <c r="E7134" s="890">
        <v>3293.03</v>
      </c>
      <c r="F7134" s="889"/>
      <c r="G7134" s="888">
        <v>20</v>
      </c>
      <c r="H7134" s="887">
        <f t="shared" si="381"/>
        <v>11</v>
      </c>
      <c r="I7134" s="887">
        <v>-165.36</v>
      </c>
      <c r="J7134" s="771">
        <f t="shared" si="382"/>
        <v>1859.33</v>
      </c>
      <c r="K7134" s="887">
        <v>1693.97</v>
      </c>
      <c r="L7134" s="772">
        <f t="shared" si="383"/>
        <v>1599.0600000000002</v>
      </c>
    </row>
    <row r="7135" spans="2:12" ht="15.75" x14ac:dyDescent="0.25">
      <c r="B7135" s="893" t="s">
        <v>313</v>
      </c>
      <c r="C7135" s="892" t="s">
        <v>116</v>
      </c>
      <c r="D7135" s="891">
        <v>40574</v>
      </c>
      <c r="E7135" s="890">
        <v>619.03</v>
      </c>
      <c r="F7135" s="889"/>
      <c r="G7135" s="888">
        <v>20</v>
      </c>
      <c r="H7135" s="887">
        <f t="shared" si="381"/>
        <v>10</v>
      </c>
      <c r="I7135" s="887">
        <v>-31.08</v>
      </c>
      <c r="J7135" s="771">
        <f t="shared" si="382"/>
        <v>341.64</v>
      </c>
      <c r="K7135" s="887">
        <v>310.56</v>
      </c>
      <c r="L7135" s="772">
        <f t="shared" si="383"/>
        <v>308.46999999999997</v>
      </c>
    </row>
    <row r="7136" spans="2:12" ht="15.75" x14ac:dyDescent="0.25">
      <c r="B7136" s="893" t="s">
        <v>313</v>
      </c>
      <c r="C7136" s="892" t="s">
        <v>116</v>
      </c>
      <c r="D7136" s="891">
        <v>40908</v>
      </c>
      <c r="E7136" s="890">
        <v>2060.58</v>
      </c>
      <c r="F7136" s="889"/>
      <c r="G7136" s="888">
        <v>20</v>
      </c>
      <c r="H7136" s="887">
        <f t="shared" si="381"/>
        <v>10</v>
      </c>
      <c r="I7136" s="887">
        <v>-103.56</v>
      </c>
      <c r="J7136" s="771">
        <f t="shared" si="382"/>
        <v>1034.27</v>
      </c>
      <c r="K7136" s="887">
        <v>930.71</v>
      </c>
      <c r="L7136" s="772">
        <f t="shared" si="383"/>
        <v>1129.8699999999999</v>
      </c>
    </row>
    <row r="7137" spans="2:12" ht="15.75" x14ac:dyDescent="0.25">
      <c r="B7137" s="893" t="s">
        <v>313</v>
      </c>
      <c r="C7137" s="892" t="s">
        <v>116</v>
      </c>
      <c r="D7137" s="891">
        <v>40999</v>
      </c>
      <c r="E7137" s="890">
        <v>4743.38</v>
      </c>
      <c r="F7137" s="889"/>
      <c r="G7137" s="888">
        <v>20</v>
      </c>
      <c r="H7137" s="887">
        <f t="shared" si="381"/>
        <v>9</v>
      </c>
      <c r="I7137" s="887">
        <v>-238.20000000000002</v>
      </c>
      <c r="J7137" s="771">
        <f t="shared" si="382"/>
        <v>2321.85</v>
      </c>
      <c r="K7137" s="887">
        <v>2083.65</v>
      </c>
      <c r="L7137" s="772">
        <f t="shared" si="383"/>
        <v>2659.73</v>
      </c>
    </row>
    <row r="7138" spans="2:12" ht="15.75" x14ac:dyDescent="0.25">
      <c r="B7138" s="893" t="s">
        <v>313</v>
      </c>
      <c r="C7138" s="892" t="s">
        <v>116</v>
      </c>
      <c r="D7138" s="891">
        <v>41090</v>
      </c>
      <c r="E7138" s="890">
        <v>3443.33</v>
      </c>
      <c r="F7138" s="889"/>
      <c r="G7138" s="888">
        <v>20</v>
      </c>
      <c r="H7138" s="887">
        <f t="shared" si="381"/>
        <v>9</v>
      </c>
      <c r="I7138" s="887">
        <v>-172.92000000000002</v>
      </c>
      <c r="J7138" s="771">
        <f t="shared" si="382"/>
        <v>1642.49</v>
      </c>
      <c r="K7138" s="887">
        <v>1469.57</v>
      </c>
      <c r="L7138" s="772">
        <f t="shared" si="383"/>
        <v>1973.76</v>
      </c>
    </row>
    <row r="7139" spans="2:12" ht="15.75" x14ac:dyDescent="0.25">
      <c r="B7139" s="893" t="s">
        <v>313</v>
      </c>
      <c r="C7139" s="892" t="s">
        <v>116</v>
      </c>
      <c r="D7139" s="891">
        <v>41182</v>
      </c>
      <c r="E7139" s="890">
        <v>1547.07</v>
      </c>
      <c r="F7139" s="889"/>
      <c r="G7139" s="888">
        <v>20</v>
      </c>
      <c r="H7139" s="887">
        <f t="shared" si="381"/>
        <v>9</v>
      </c>
      <c r="I7139" s="887">
        <v>-77.760000000000005</v>
      </c>
      <c r="J7139" s="771">
        <f t="shared" si="382"/>
        <v>718.33</v>
      </c>
      <c r="K7139" s="887">
        <v>640.57000000000005</v>
      </c>
      <c r="L7139" s="772">
        <f t="shared" si="383"/>
        <v>906.49999999999989</v>
      </c>
    </row>
    <row r="7140" spans="2:12" ht="15.75" x14ac:dyDescent="0.25">
      <c r="B7140" s="893" t="s">
        <v>313</v>
      </c>
      <c r="C7140" s="892" t="s">
        <v>2069</v>
      </c>
      <c r="D7140" s="891">
        <v>41364</v>
      </c>
      <c r="E7140" s="890">
        <v>4039.81</v>
      </c>
      <c r="F7140" s="889"/>
      <c r="G7140" s="888">
        <v>20</v>
      </c>
      <c r="H7140" s="887">
        <f t="shared" si="381"/>
        <v>8</v>
      </c>
      <c r="I7140" s="887">
        <v>-202.92000000000002</v>
      </c>
      <c r="J7140" s="771">
        <f t="shared" si="382"/>
        <v>1757.7</v>
      </c>
      <c r="K7140" s="887">
        <v>1554.78</v>
      </c>
      <c r="L7140" s="772">
        <f t="shared" si="383"/>
        <v>2485.0299999999997</v>
      </c>
    </row>
    <row r="7141" spans="2:12" ht="15.75" x14ac:dyDescent="0.25">
      <c r="B7141" s="893" t="s">
        <v>313</v>
      </c>
      <c r="C7141" s="892" t="s">
        <v>2070</v>
      </c>
      <c r="D7141" s="891">
        <v>41394</v>
      </c>
      <c r="E7141" s="890">
        <v>5666.76</v>
      </c>
      <c r="F7141" s="889"/>
      <c r="G7141" s="888">
        <v>20</v>
      </c>
      <c r="H7141" s="887">
        <f t="shared" si="381"/>
        <v>8</v>
      </c>
      <c r="I7141" s="887">
        <v>-283.92</v>
      </c>
      <c r="J7141" s="771">
        <f t="shared" si="382"/>
        <v>2425.13</v>
      </c>
      <c r="K7141" s="887">
        <v>2141.21</v>
      </c>
      <c r="L7141" s="772">
        <f t="shared" si="383"/>
        <v>3525.55</v>
      </c>
    </row>
    <row r="7142" spans="2:12" ht="15.75" x14ac:dyDescent="0.25">
      <c r="B7142" s="893" t="s">
        <v>313</v>
      </c>
      <c r="C7142" s="892" t="s">
        <v>2071</v>
      </c>
      <c r="D7142" s="891">
        <v>41455</v>
      </c>
      <c r="E7142" s="890">
        <v>111173.31</v>
      </c>
      <c r="F7142" s="889"/>
      <c r="G7142" s="888">
        <v>20</v>
      </c>
      <c r="H7142" s="887">
        <f t="shared" si="381"/>
        <v>8</v>
      </c>
      <c r="I7142" s="887">
        <v>-5582.04</v>
      </c>
      <c r="J7142" s="771">
        <f t="shared" si="382"/>
        <v>45119.54</v>
      </c>
      <c r="K7142" s="887">
        <v>39537.5</v>
      </c>
      <c r="L7142" s="772">
        <f t="shared" si="383"/>
        <v>71635.81</v>
      </c>
    </row>
    <row r="7143" spans="2:12" ht="15.75" x14ac:dyDescent="0.25">
      <c r="B7143" s="893" t="s">
        <v>313</v>
      </c>
      <c r="C7143" s="892" t="s">
        <v>2072</v>
      </c>
      <c r="D7143" s="891">
        <v>41698</v>
      </c>
      <c r="E7143" s="890">
        <v>1357.28</v>
      </c>
      <c r="F7143" s="889"/>
      <c r="G7143" s="888">
        <v>20</v>
      </c>
      <c r="H7143" s="887">
        <f t="shared" si="381"/>
        <v>7</v>
      </c>
      <c r="I7143" s="887">
        <v>-68.039999999999992</v>
      </c>
      <c r="J7143" s="771">
        <f t="shared" si="382"/>
        <v>530.14</v>
      </c>
      <c r="K7143" s="887">
        <v>462.1</v>
      </c>
      <c r="L7143" s="772">
        <f t="shared" si="383"/>
        <v>895.18</v>
      </c>
    </row>
    <row r="7144" spans="2:12" ht="15.75" x14ac:dyDescent="0.25">
      <c r="B7144" s="893" t="s">
        <v>313</v>
      </c>
      <c r="C7144" s="892" t="s">
        <v>2073</v>
      </c>
      <c r="D7144" s="891">
        <v>41882</v>
      </c>
      <c r="E7144" s="890">
        <v>1397.47</v>
      </c>
      <c r="F7144" s="889"/>
      <c r="G7144" s="888">
        <v>20</v>
      </c>
      <c r="H7144" s="887">
        <f t="shared" si="381"/>
        <v>7</v>
      </c>
      <c r="I7144" s="887">
        <v>-70.08</v>
      </c>
      <c r="J7144" s="771">
        <f t="shared" si="382"/>
        <v>498.94</v>
      </c>
      <c r="K7144" s="887">
        <v>428.86</v>
      </c>
      <c r="L7144" s="772">
        <f t="shared" si="383"/>
        <v>968.61</v>
      </c>
    </row>
    <row r="7145" spans="2:12" ht="15.75" x14ac:dyDescent="0.25">
      <c r="B7145" s="893" t="s">
        <v>313</v>
      </c>
      <c r="C7145" s="892" t="s">
        <v>2074</v>
      </c>
      <c r="D7145" s="891">
        <v>42124</v>
      </c>
      <c r="E7145" s="890">
        <v>7054.21</v>
      </c>
      <c r="F7145" s="889"/>
      <c r="G7145" s="888">
        <v>20</v>
      </c>
      <c r="H7145" s="887">
        <f t="shared" si="381"/>
        <v>6</v>
      </c>
      <c r="I7145" s="887">
        <v>-353.4</v>
      </c>
      <c r="J7145" s="771">
        <f t="shared" si="382"/>
        <v>2341.35</v>
      </c>
      <c r="K7145" s="887">
        <v>1987.95</v>
      </c>
      <c r="L7145" s="772">
        <f t="shared" si="383"/>
        <v>5066.26</v>
      </c>
    </row>
    <row r="7146" spans="2:12" ht="15.75" x14ac:dyDescent="0.25">
      <c r="B7146" s="893" t="s">
        <v>313</v>
      </c>
      <c r="C7146" s="892" t="s">
        <v>2075</v>
      </c>
      <c r="D7146" s="891">
        <v>42400</v>
      </c>
      <c r="E7146" s="890">
        <v>7644.67</v>
      </c>
      <c r="F7146" s="889"/>
      <c r="G7146" s="888">
        <v>20</v>
      </c>
      <c r="H7146" s="887">
        <f t="shared" si="381"/>
        <v>5</v>
      </c>
      <c r="I7146" s="887">
        <v>-383.04</v>
      </c>
      <c r="J7146" s="771">
        <f t="shared" si="382"/>
        <v>2250.33</v>
      </c>
      <c r="K7146" s="887">
        <v>1867.29</v>
      </c>
      <c r="L7146" s="772">
        <f t="shared" si="383"/>
        <v>5777.38</v>
      </c>
    </row>
    <row r="7147" spans="2:12" ht="15.75" x14ac:dyDescent="0.25">
      <c r="B7147" s="893" t="s">
        <v>313</v>
      </c>
      <c r="C7147" s="892" t="s">
        <v>2076</v>
      </c>
      <c r="D7147" s="891">
        <v>42369</v>
      </c>
      <c r="E7147" s="890">
        <v>6565.67</v>
      </c>
      <c r="F7147" s="889"/>
      <c r="G7147" s="888">
        <v>20</v>
      </c>
      <c r="H7147" s="887">
        <f t="shared" si="381"/>
        <v>6</v>
      </c>
      <c r="I7147" s="887">
        <v>-329.04</v>
      </c>
      <c r="J7147" s="771">
        <f t="shared" si="382"/>
        <v>1905.18</v>
      </c>
      <c r="K7147" s="887">
        <v>1576.14</v>
      </c>
      <c r="L7147" s="772">
        <f t="shared" si="383"/>
        <v>4989.53</v>
      </c>
    </row>
    <row r="7148" spans="2:12" ht="15.75" x14ac:dyDescent="0.25">
      <c r="B7148" s="893" t="s">
        <v>313</v>
      </c>
      <c r="C7148" s="892" t="s">
        <v>2077</v>
      </c>
      <c r="D7148" s="891">
        <v>42308</v>
      </c>
      <c r="E7148" s="890">
        <v>846.82</v>
      </c>
      <c r="F7148" s="889"/>
      <c r="G7148" s="888">
        <v>23</v>
      </c>
      <c r="H7148" s="887">
        <f t="shared" si="381"/>
        <v>6</v>
      </c>
      <c r="I7148" s="887">
        <v>-36.96</v>
      </c>
      <c r="J7148" s="771">
        <f t="shared" si="382"/>
        <v>222.66</v>
      </c>
      <c r="K7148" s="887">
        <v>185.7</v>
      </c>
      <c r="L7148" s="772">
        <f t="shared" si="383"/>
        <v>661.12000000000012</v>
      </c>
    </row>
    <row r="7149" spans="2:12" ht="15.75" x14ac:dyDescent="0.25">
      <c r="B7149" s="893" t="s">
        <v>313</v>
      </c>
      <c r="C7149" s="892" t="s">
        <v>2078</v>
      </c>
      <c r="D7149" s="891">
        <v>42704</v>
      </c>
      <c r="E7149" s="890">
        <v>3317.26</v>
      </c>
      <c r="F7149" s="889"/>
      <c r="G7149" s="888">
        <v>20</v>
      </c>
      <c r="H7149" s="887">
        <f t="shared" si="381"/>
        <v>5</v>
      </c>
      <c r="I7149" s="887">
        <v>-166.2</v>
      </c>
      <c r="J7149" s="771">
        <f t="shared" si="382"/>
        <v>837.91000000000008</v>
      </c>
      <c r="K7149" s="887">
        <v>671.71</v>
      </c>
      <c r="L7149" s="772">
        <f t="shared" si="383"/>
        <v>2645.55</v>
      </c>
    </row>
    <row r="7150" spans="2:12" ht="15.75" x14ac:dyDescent="0.25">
      <c r="B7150" s="893" t="s">
        <v>313</v>
      </c>
      <c r="C7150" s="892" t="s">
        <v>2079</v>
      </c>
      <c r="D7150" s="891">
        <v>42855</v>
      </c>
      <c r="E7150" s="890">
        <v>1271.28</v>
      </c>
      <c r="F7150" s="889"/>
      <c r="G7150" s="888">
        <v>20</v>
      </c>
      <c r="H7150" s="887">
        <f t="shared" si="381"/>
        <v>4</v>
      </c>
      <c r="I7150" s="887">
        <v>-63.720000000000006</v>
      </c>
      <c r="J7150" s="771">
        <f t="shared" si="382"/>
        <v>289.39</v>
      </c>
      <c r="K7150" s="887">
        <v>225.67</v>
      </c>
      <c r="L7150" s="772">
        <f t="shared" si="383"/>
        <v>1045.6099999999999</v>
      </c>
    </row>
    <row r="7151" spans="2:12" ht="15.75" x14ac:dyDescent="0.25">
      <c r="B7151" s="893" t="s">
        <v>313</v>
      </c>
      <c r="C7151" s="892" t="s">
        <v>2080</v>
      </c>
      <c r="D7151" s="891">
        <v>43130</v>
      </c>
      <c r="E7151" s="890">
        <v>2126.6</v>
      </c>
      <c r="F7151" s="889"/>
      <c r="G7151" s="888">
        <v>20</v>
      </c>
      <c r="H7151" s="887">
        <f t="shared" si="381"/>
        <v>3</v>
      </c>
      <c r="I7151" s="887">
        <v>-106.56</v>
      </c>
      <c r="J7151" s="771">
        <f t="shared" si="382"/>
        <v>386.27</v>
      </c>
      <c r="K7151" s="887">
        <v>279.70999999999998</v>
      </c>
      <c r="L7151" s="772">
        <f t="shared" si="383"/>
        <v>1846.8899999999999</v>
      </c>
    </row>
    <row r="7152" spans="2:12" ht="15.75" x14ac:dyDescent="0.25">
      <c r="B7152" s="893" t="s">
        <v>313</v>
      </c>
      <c r="C7152" s="892" t="s">
        <v>2081</v>
      </c>
      <c r="D7152" s="891">
        <v>43215</v>
      </c>
      <c r="E7152" s="890">
        <v>2129.7600000000002</v>
      </c>
      <c r="F7152" s="889"/>
      <c r="G7152" s="888">
        <v>20</v>
      </c>
      <c r="H7152" s="887">
        <f t="shared" si="381"/>
        <v>3</v>
      </c>
      <c r="I7152" s="887">
        <v>-106.68</v>
      </c>
      <c r="J7152" s="771">
        <f t="shared" si="382"/>
        <v>386.5</v>
      </c>
      <c r="K7152" s="887">
        <v>279.82</v>
      </c>
      <c r="L7152" s="772">
        <f t="shared" si="383"/>
        <v>1849.9400000000003</v>
      </c>
    </row>
    <row r="7153" spans="2:12" ht="15.75" x14ac:dyDescent="0.25">
      <c r="B7153" s="893" t="s">
        <v>313</v>
      </c>
      <c r="C7153" s="892" t="s">
        <v>2082</v>
      </c>
      <c r="D7153" s="891">
        <v>43327</v>
      </c>
      <c r="E7153" s="890">
        <v>3583.26</v>
      </c>
      <c r="F7153" s="889"/>
      <c r="G7153" s="888">
        <v>20</v>
      </c>
      <c r="H7153" s="887">
        <f t="shared" si="381"/>
        <v>3</v>
      </c>
      <c r="I7153" s="887">
        <v>-179.88</v>
      </c>
      <c r="J7153" s="771">
        <f t="shared" si="382"/>
        <v>569.56999999999994</v>
      </c>
      <c r="K7153" s="887">
        <v>389.69</v>
      </c>
      <c r="L7153" s="772">
        <f t="shared" si="383"/>
        <v>3193.57</v>
      </c>
    </row>
    <row r="7154" spans="2:12" ht="15.75" x14ac:dyDescent="0.25">
      <c r="B7154" s="893" t="s">
        <v>313</v>
      </c>
      <c r="C7154" s="892" t="s">
        <v>2083</v>
      </c>
      <c r="D7154" s="891">
        <v>43319</v>
      </c>
      <c r="E7154" s="890">
        <v>3640.28</v>
      </c>
      <c r="F7154" s="889"/>
      <c r="G7154" s="888">
        <v>20</v>
      </c>
      <c r="H7154" s="887">
        <f t="shared" si="381"/>
        <v>3</v>
      </c>
      <c r="I7154" s="887">
        <v>-182.76</v>
      </c>
      <c r="J7154" s="771">
        <f t="shared" si="382"/>
        <v>578.67000000000007</v>
      </c>
      <c r="K7154" s="887">
        <v>395.91</v>
      </c>
      <c r="L7154" s="772">
        <f t="shared" si="383"/>
        <v>3244.3700000000003</v>
      </c>
    </row>
    <row r="7155" spans="2:12" ht="15.75" x14ac:dyDescent="0.25">
      <c r="B7155" s="893" t="s">
        <v>313</v>
      </c>
      <c r="C7155" s="892" t="s">
        <v>2084</v>
      </c>
      <c r="D7155" s="891">
        <v>43420</v>
      </c>
      <c r="E7155" s="890">
        <v>807.75</v>
      </c>
      <c r="F7155" s="889"/>
      <c r="G7155" s="888">
        <v>20</v>
      </c>
      <c r="H7155" s="887">
        <f t="shared" si="381"/>
        <v>3</v>
      </c>
      <c r="I7155" s="887">
        <v>-40.44</v>
      </c>
      <c r="J7155" s="771">
        <f t="shared" si="382"/>
        <v>128.06</v>
      </c>
      <c r="K7155" s="887">
        <v>87.62</v>
      </c>
      <c r="L7155" s="772">
        <f t="shared" si="383"/>
        <v>720.13</v>
      </c>
    </row>
    <row r="7156" spans="2:12" ht="15.75" x14ac:dyDescent="0.25">
      <c r="B7156" s="893" t="s">
        <v>313</v>
      </c>
      <c r="C7156" s="892" t="s">
        <v>2085</v>
      </c>
      <c r="D7156" s="891">
        <v>43420</v>
      </c>
      <c r="E7156" s="890">
        <v>868.37</v>
      </c>
      <c r="F7156" s="889"/>
      <c r="G7156" s="888">
        <v>20</v>
      </c>
      <c r="H7156" s="887">
        <f t="shared" si="381"/>
        <v>3</v>
      </c>
      <c r="I7156" s="887">
        <v>-43.44</v>
      </c>
      <c r="J7156" s="771">
        <f t="shared" si="382"/>
        <v>133.94</v>
      </c>
      <c r="K7156" s="887">
        <v>90.5</v>
      </c>
      <c r="L7156" s="772">
        <f t="shared" si="383"/>
        <v>777.87</v>
      </c>
    </row>
    <row r="7157" spans="2:12" ht="15.75" x14ac:dyDescent="0.25">
      <c r="B7157" s="893" t="s">
        <v>313</v>
      </c>
      <c r="C7157" s="892" t="s">
        <v>2086</v>
      </c>
      <c r="D7157" s="891">
        <v>43656</v>
      </c>
      <c r="E7157" s="890">
        <v>10237.969999999999</v>
      </c>
      <c r="F7157" s="889"/>
      <c r="G7157" s="888">
        <v>20</v>
      </c>
      <c r="H7157" s="887">
        <f t="shared" si="381"/>
        <v>2</v>
      </c>
      <c r="I7157" s="887">
        <v>-511.92000000000007</v>
      </c>
      <c r="J7157" s="771">
        <f t="shared" si="382"/>
        <v>1194.48</v>
      </c>
      <c r="K7157" s="887">
        <v>682.56</v>
      </c>
      <c r="L7157" s="772">
        <f t="shared" si="383"/>
        <v>9555.41</v>
      </c>
    </row>
    <row r="7158" spans="2:12" ht="15.75" x14ac:dyDescent="0.25">
      <c r="B7158" s="893" t="s">
        <v>313</v>
      </c>
      <c r="C7158" s="892" t="s">
        <v>2087</v>
      </c>
      <c r="D7158" s="891">
        <v>43480</v>
      </c>
      <c r="E7158" s="890">
        <v>7328.23</v>
      </c>
      <c r="F7158" s="889"/>
      <c r="G7158" s="888">
        <v>20</v>
      </c>
      <c r="H7158" s="887">
        <f t="shared" si="381"/>
        <v>2</v>
      </c>
      <c r="I7158" s="887">
        <v>-366.36</v>
      </c>
      <c r="J7158" s="771">
        <f t="shared" si="382"/>
        <v>824.31</v>
      </c>
      <c r="K7158" s="887">
        <v>457.95</v>
      </c>
      <c r="L7158" s="772">
        <f t="shared" si="383"/>
        <v>6870.28</v>
      </c>
    </row>
    <row r="7159" spans="2:12" ht="15.75" x14ac:dyDescent="0.25">
      <c r="B7159" s="893" t="s">
        <v>313</v>
      </c>
      <c r="C7159" s="892" t="s">
        <v>2088</v>
      </c>
      <c r="D7159" s="891">
        <v>43420</v>
      </c>
      <c r="E7159" s="890">
        <v>10175.93</v>
      </c>
      <c r="F7159" s="889"/>
      <c r="G7159" s="888">
        <v>20</v>
      </c>
      <c r="H7159" s="887">
        <f t="shared" si="381"/>
        <v>3</v>
      </c>
      <c r="I7159" s="887">
        <v>-508.79999999999995</v>
      </c>
      <c r="J7159" s="771">
        <f t="shared" si="382"/>
        <v>1102.4000000000001</v>
      </c>
      <c r="K7159" s="887">
        <v>593.6</v>
      </c>
      <c r="L7159" s="772">
        <f t="shared" si="383"/>
        <v>9582.33</v>
      </c>
    </row>
    <row r="7160" spans="2:12" ht="15.75" x14ac:dyDescent="0.25">
      <c r="B7160" s="893" t="s">
        <v>313</v>
      </c>
      <c r="C7160" s="892" t="s">
        <v>2089</v>
      </c>
      <c r="D7160" s="891">
        <v>43648</v>
      </c>
      <c r="E7160" s="890">
        <v>103150.02</v>
      </c>
      <c r="F7160" s="889"/>
      <c r="G7160" s="888">
        <v>20</v>
      </c>
      <c r="H7160" s="887">
        <f t="shared" si="381"/>
        <v>2</v>
      </c>
      <c r="I7160" s="887">
        <v>-5157.4800000000005</v>
      </c>
      <c r="J7160" s="771">
        <f t="shared" si="382"/>
        <v>9885.17</v>
      </c>
      <c r="K7160" s="887">
        <v>4727.6899999999996</v>
      </c>
      <c r="L7160" s="772">
        <f t="shared" si="383"/>
        <v>98422.33</v>
      </c>
    </row>
    <row r="7161" spans="2:12" ht="15.75" x14ac:dyDescent="0.25">
      <c r="B7161" s="893" t="s">
        <v>313</v>
      </c>
      <c r="C7161" s="892" t="s">
        <v>2090</v>
      </c>
      <c r="D7161" s="891">
        <v>43864</v>
      </c>
      <c r="E7161" s="890">
        <v>1229.5999999999999</v>
      </c>
      <c r="F7161" s="889"/>
      <c r="G7161" s="888">
        <v>20</v>
      </c>
      <c r="H7161" s="887">
        <f t="shared" si="381"/>
        <v>1</v>
      </c>
      <c r="I7161" s="887">
        <v>-61.44</v>
      </c>
      <c r="J7161" s="771">
        <f t="shared" si="382"/>
        <v>107.52</v>
      </c>
      <c r="K7161" s="887">
        <v>46.08</v>
      </c>
      <c r="L7161" s="772">
        <f t="shared" si="383"/>
        <v>1183.52</v>
      </c>
    </row>
    <row r="7162" spans="2:12" ht="15.75" x14ac:dyDescent="0.25">
      <c r="B7162" s="893" t="s">
        <v>313</v>
      </c>
      <c r="C7162" s="892" t="s">
        <v>2091</v>
      </c>
      <c r="D7162" s="891">
        <v>43864</v>
      </c>
      <c r="E7162" s="890">
        <v>776.37</v>
      </c>
      <c r="F7162" s="889"/>
      <c r="G7162" s="888">
        <v>20</v>
      </c>
      <c r="H7162" s="887">
        <f t="shared" si="381"/>
        <v>1</v>
      </c>
      <c r="I7162" s="887">
        <v>-38.76</v>
      </c>
      <c r="J7162" s="771">
        <f t="shared" si="382"/>
        <v>67.84</v>
      </c>
      <c r="K7162" s="887">
        <v>29.08</v>
      </c>
      <c r="L7162" s="772">
        <f t="shared" si="383"/>
        <v>747.29</v>
      </c>
    </row>
    <row r="7163" spans="2:12" ht="15.75" x14ac:dyDescent="0.25">
      <c r="B7163" s="893" t="s">
        <v>313</v>
      </c>
      <c r="C7163" s="892" t="s">
        <v>2092</v>
      </c>
      <c r="D7163" s="891">
        <v>43871</v>
      </c>
      <c r="E7163" s="890">
        <v>4407.63</v>
      </c>
      <c r="F7163" s="889"/>
      <c r="G7163" s="888">
        <v>20</v>
      </c>
      <c r="H7163" s="887">
        <f t="shared" si="381"/>
        <v>1</v>
      </c>
      <c r="I7163" s="887">
        <v>-220.32</v>
      </c>
      <c r="J7163" s="771">
        <f t="shared" si="382"/>
        <v>385.63</v>
      </c>
      <c r="K7163" s="887">
        <v>165.31</v>
      </c>
      <c r="L7163" s="772">
        <f t="shared" si="383"/>
        <v>4242.32</v>
      </c>
    </row>
    <row r="7164" spans="2:12" ht="15.75" x14ac:dyDescent="0.25">
      <c r="B7164" s="893" t="s">
        <v>313</v>
      </c>
      <c r="C7164" s="892" t="s">
        <v>116</v>
      </c>
      <c r="D7164" s="891">
        <v>33969</v>
      </c>
      <c r="E7164" s="890">
        <v>100123.14</v>
      </c>
      <c r="F7164" s="889"/>
      <c r="G7164" s="888">
        <v>8.3333333333333329E-2</v>
      </c>
      <c r="H7164" s="887">
        <f t="shared" si="381"/>
        <v>8.3333333333333329E-2</v>
      </c>
      <c r="I7164" s="887">
        <v>0</v>
      </c>
      <c r="J7164" s="771">
        <f t="shared" si="382"/>
        <v>100123.14</v>
      </c>
      <c r="K7164" s="887">
        <v>100123.14</v>
      </c>
      <c r="L7164" s="772">
        <f t="shared" si="383"/>
        <v>0</v>
      </c>
    </row>
    <row r="7165" spans="2:12" ht="15.75" x14ac:dyDescent="0.25">
      <c r="B7165" s="893" t="s">
        <v>313</v>
      </c>
      <c r="C7165" s="892" t="s">
        <v>116</v>
      </c>
      <c r="D7165" s="891">
        <v>38717</v>
      </c>
      <c r="E7165" s="890">
        <v>32140</v>
      </c>
      <c r="F7165" s="889"/>
      <c r="G7165" s="888">
        <v>15</v>
      </c>
      <c r="H7165" s="887">
        <f t="shared" si="381"/>
        <v>15</v>
      </c>
      <c r="I7165" s="887">
        <v>0</v>
      </c>
      <c r="J7165" s="771">
        <f t="shared" si="382"/>
        <v>32140</v>
      </c>
      <c r="K7165" s="887">
        <v>32140</v>
      </c>
      <c r="L7165" s="772">
        <f t="shared" si="383"/>
        <v>0</v>
      </c>
    </row>
    <row r="7166" spans="2:12" ht="15.75" x14ac:dyDescent="0.25">
      <c r="B7166" s="893" t="s">
        <v>313</v>
      </c>
      <c r="C7166" s="892" t="s">
        <v>116</v>
      </c>
      <c r="D7166" s="891">
        <v>38352</v>
      </c>
      <c r="E7166" s="890">
        <v>1263.54</v>
      </c>
      <c r="F7166" s="889"/>
      <c r="G7166" s="888">
        <v>15</v>
      </c>
      <c r="H7166" s="887">
        <f t="shared" si="381"/>
        <v>15</v>
      </c>
      <c r="I7166" s="887">
        <v>0</v>
      </c>
      <c r="J7166" s="771">
        <f t="shared" si="382"/>
        <v>1263.54</v>
      </c>
      <c r="K7166" s="887">
        <v>1263.54</v>
      </c>
      <c r="L7166" s="772">
        <f t="shared" si="383"/>
        <v>0</v>
      </c>
    </row>
    <row r="7167" spans="2:12" ht="15.75" x14ac:dyDescent="0.25">
      <c r="B7167" s="893" t="s">
        <v>313</v>
      </c>
      <c r="C7167" s="892" t="s">
        <v>116</v>
      </c>
      <c r="D7167" s="891">
        <v>37986</v>
      </c>
      <c r="E7167" s="890">
        <v>1463.01</v>
      </c>
      <c r="F7167" s="889"/>
      <c r="G7167" s="888">
        <v>15</v>
      </c>
      <c r="H7167" s="887">
        <f t="shared" si="381"/>
        <v>15</v>
      </c>
      <c r="I7167" s="887">
        <v>0</v>
      </c>
      <c r="J7167" s="771">
        <f t="shared" si="382"/>
        <v>1463.01</v>
      </c>
      <c r="K7167" s="887">
        <v>1463.01</v>
      </c>
      <c r="L7167" s="772">
        <f t="shared" si="383"/>
        <v>0</v>
      </c>
    </row>
    <row r="7168" spans="2:12" ht="15.75" x14ac:dyDescent="0.25">
      <c r="B7168" s="893" t="s">
        <v>313</v>
      </c>
      <c r="C7168" s="892" t="s">
        <v>116</v>
      </c>
      <c r="D7168" s="891">
        <v>37621</v>
      </c>
      <c r="E7168" s="890">
        <v>859.69</v>
      </c>
      <c r="F7168" s="889"/>
      <c r="G7168" s="888">
        <v>15</v>
      </c>
      <c r="H7168" s="887">
        <f t="shared" si="381"/>
        <v>15</v>
      </c>
      <c r="I7168" s="887">
        <v>0</v>
      </c>
      <c r="J7168" s="771">
        <f t="shared" si="382"/>
        <v>859.69</v>
      </c>
      <c r="K7168" s="887">
        <v>859.69</v>
      </c>
      <c r="L7168" s="772">
        <f t="shared" si="383"/>
        <v>0</v>
      </c>
    </row>
    <row r="7169" spans="2:12" ht="15.75" x14ac:dyDescent="0.25">
      <c r="B7169" s="893" t="s">
        <v>313</v>
      </c>
      <c r="C7169" s="892" t="s">
        <v>2093</v>
      </c>
      <c r="D7169" s="891">
        <v>43724</v>
      </c>
      <c r="E7169" s="890">
        <v>7539.19</v>
      </c>
      <c r="F7169" s="889"/>
      <c r="G7169" s="888">
        <v>20</v>
      </c>
      <c r="H7169" s="887">
        <f t="shared" si="381"/>
        <v>2</v>
      </c>
      <c r="I7169" s="887">
        <v>-376.92</v>
      </c>
      <c r="J7169" s="771">
        <f t="shared" si="382"/>
        <v>533.97</v>
      </c>
      <c r="K7169" s="887">
        <v>157.05000000000001</v>
      </c>
      <c r="L7169" s="772">
        <f t="shared" si="383"/>
        <v>7382.1399999999994</v>
      </c>
    </row>
    <row r="7170" spans="2:12" ht="15.75" x14ac:dyDescent="0.25">
      <c r="B7170" s="893" t="s">
        <v>313</v>
      </c>
      <c r="C7170" s="892" t="s">
        <v>2094</v>
      </c>
      <c r="D7170" s="891">
        <v>43724</v>
      </c>
      <c r="E7170" s="890">
        <v>5473.87</v>
      </c>
      <c r="F7170" s="889"/>
      <c r="G7170" s="888">
        <v>20</v>
      </c>
      <c r="H7170" s="887">
        <f t="shared" si="381"/>
        <v>2</v>
      </c>
      <c r="I7170" s="887">
        <v>-273.71999999999997</v>
      </c>
      <c r="J7170" s="771">
        <f t="shared" si="382"/>
        <v>387.77</v>
      </c>
      <c r="K7170" s="887">
        <v>114.05</v>
      </c>
      <c r="L7170" s="772">
        <f t="shared" si="383"/>
        <v>5359.82</v>
      </c>
    </row>
    <row r="7171" spans="2:12" ht="15.75" x14ac:dyDescent="0.25">
      <c r="B7171" s="893" t="s">
        <v>313</v>
      </c>
      <c r="C7171" s="892" t="s">
        <v>2095</v>
      </c>
      <c r="D7171" s="891">
        <v>44020</v>
      </c>
      <c r="E7171" s="890">
        <v>14745.71</v>
      </c>
      <c r="F7171" s="889"/>
      <c r="G7171" s="888">
        <v>20</v>
      </c>
      <c r="H7171" s="887">
        <f t="shared" si="381"/>
        <v>1</v>
      </c>
      <c r="I7171" s="887">
        <v>-737.28</v>
      </c>
      <c r="J7171" s="771">
        <f t="shared" si="382"/>
        <v>860.16</v>
      </c>
      <c r="K7171" s="887">
        <v>122.88</v>
      </c>
      <c r="L7171" s="772">
        <f t="shared" si="383"/>
        <v>14622.83</v>
      </c>
    </row>
    <row r="7172" spans="2:12" ht="15.75" x14ac:dyDescent="0.25">
      <c r="B7172" s="893" t="s">
        <v>313</v>
      </c>
      <c r="C7172" s="892" t="s">
        <v>2096</v>
      </c>
      <c r="D7172" s="891">
        <v>44020</v>
      </c>
      <c r="E7172" s="890">
        <v>43623.87</v>
      </c>
      <c r="F7172" s="889"/>
      <c r="G7172" s="888">
        <v>20</v>
      </c>
      <c r="H7172" s="887">
        <f t="shared" si="381"/>
        <v>1</v>
      </c>
      <c r="I7172" s="887">
        <v>-2181.2400000000002</v>
      </c>
      <c r="J7172" s="771">
        <f t="shared" si="382"/>
        <v>2544.7800000000002</v>
      </c>
      <c r="K7172" s="887">
        <v>363.54</v>
      </c>
      <c r="L7172" s="772">
        <f t="shared" si="383"/>
        <v>43260.33</v>
      </c>
    </row>
    <row r="7173" spans="2:12" ht="15.75" x14ac:dyDescent="0.25">
      <c r="B7173" s="893" t="s">
        <v>313</v>
      </c>
      <c r="C7173" s="892" t="s">
        <v>2097</v>
      </c>
      <c r="D7173" s="891">
        <v>44020</v>
      </c>
      <c r="E7173" s="890">
        <v>15404.49</v>
      </c>
      <c r="F7173" s="889"/>
      <c r="G7173" s="888">
        <v>20</v>
      </c>
      <c r="H7173" s="887">
        <f t="shared" si="381"/>
        <v>1</v>
      </c>
      <c r="I7173" s="887">
        <v>-770.28</v>
      </c>
      <c r="J7173" s="771">
        <f t="shared" si="382"/>
        <v>898.66</v>
      </c>
      <c r="K7173" s="887">
        <v>128.38</v>
      </c>
      <c r="L7173" s="772">
        <f t="shared" si="383"/>
        <v>15276.11</v>
      </c>
    </row>
    <row r="7174" spans="2:12" ht="15.75" x14ac:dyDescent="0.25">
      <c r="B7174" s="893" t="s">
        <v>313</v>
      </c>
      <c r="C7174" s="892" t="s">
        <v>2098</v>
      </c>
      <c r="D7174" s="891">
        <v>44103</v>
      </c>
      <c r="E7174" s="890">
        <v>3575.44</v>
      </c>
      <c r="F7174" s="889"/>
      <c r="G7174" s="888">
        <v>20</v>
      </c>
      <c r="H7174" s="887">
        <f t="shared" si="381"/>
        <v>1</v>
      </c>
      <c r="I7174" s="887">
        <v>-178.8</v>
      </c>
      <c r="J7174" s="771">
        <f t="shared" si="382"/>
        <v>193.70000000000002</v>
      </c>
      <c r="K7174" s="887">
        <v>14.9</v>
      </c>
      <c r="L7174" s="772">
        <f t="shared" si="383"/>
        <v>3560.54</v>
      </c>
    </row>
    <row r="7175" spans="2:12" ht="15.75" x14ac:dyDescent="0.25">
      <c r="B7175" s="893" t="s">
        <v>313</v>
      </c>
      <c r="C7175" s="892" t="s">
        <v>2099</v>
      </c>
      <c r="D7175" s="891">
        <v>44103</v>
      </c>
      <c r="E7175" s="890">
        <v>3575.47</v>
      </c>
      <c r="F7175" s="889"/>
      <c r="G7175" s="888">
        <v>20</v>
      </c>
      <c r="H7175" s="887">
        <f t="shared" si="381"/>
        <v>1</v>
      </c>
      <c r="I7175" s="887">
        <v>-178.8</v>
      </c>
      <c r="J7175" s="771">
        <f t="shared" si="382"/>
        <v>193.70000000000002</v>
      </c>
      <c r="K7175" s="887">
        <v>14.9</v>
      </c>
      <c r="L7175" s="772">
        <f t="shared" si="383"/>
        <v>3560.5699999999997</v>
      </c>
    </row>
    <row r="7176" spans="2:12" ht="15.75" x14ac:dyDescent="0.25">
      <c r="B7176" s="893" t="e">
        <v>#N/A</v>
      </c>
      <c r="C7176" s="892" t="s">
        <v>2081</v>
      </c>
      <c r="D7176" s="891">
        <v>43215</v>
      </c>
      <c r="E7176" s="890">
        <v>40.46</v>
      </c>
      <c r="F7176" s="889"/>
      <c r="G7176" s="888">
        <v>40</v>
      </c>
      <c r="H7176" s="887">
        <f t="shared" ref="H7176:H7239" si="384">IF(E7176&lt;&gt;"",IF((TestEOY-D7176)/365&gt;G7176,G7176,ROUNDUP(((TestEOY-D7176)/365),0)),"")</f>
        <v>3</v>
      </c>
      <c r="I7176" s="887">
        <v>-0.96</v>
      </c>
      <c r="J7176" s="771">
        <f t="shared" ref="J7176:J7239" si="385">K7176-I7176</f>
        <v>3.52</v>
      </c>
      <c r="K7176" s="887">
        <v>2.56</v>
      </c>
      <c r="L7176" s="772">
        <f t="shared" ref="L7176:L7239" si="386">IFERROR(IF(K7176&gt;E7176,0,(+E7176-K7176))-F7176,"")</f>
        <v>37.9</v>
      </c>
    </row>
    <row r="7177" spans="2:12" ht="15.75" x14ac:dyDescent="0.25">
      <c r="B7177" s="893" t="e">
        <v>#N/A</v>
      </c>
      <c r="C7177" s="892" t="s">
        <v>2082</v>
      </c>
      <c r="D7177" s="891">
        <v>43327</v>
      </c>
      <c r="E7177" s="890">
        <v>27.85</v>
      </c>
      <c r="F7177" s="889"/>
      <c r="G7177" s="888">
        <v>40</v>
      </c>
      <c r="H7177" s="887">
        <f t="shared" si="384"/>
        <v>3</v>
      </c>
      <c r="I7177" s="887">
        <v>-0.72</v>
      </c>
      <c r="J7177" s="771">
        <f t="shared" si="385"/>
        <v>2.34</v>
      </c>
      <c r="K7177" s="887">
        <v>1.62</v>
      </c>
      <c r="L7177" s="772">
        <f t="shared" si="386"/>
        <v>26.23</v>
      </c>
    </row>
    <row r="7178" spans="2:12" ht="15.75" x14ac:dyDescent="0.25">
      <c r="B7178" s="893" t="e">
        <v>#N/A</v>
      </c>
      <c r="C7178" s="892" t="s">
        <v>2083</v>
      </c>
      <c r="D7178" s="891">
        <v>43319</v>
      </c>
      <c r="E7178" s="890">
        <v>54.56</v>
      </c>
      <c r="F7178" s="889"/>
      <c r="G7178" s="888">
        <v>40</v>
      </c>
      <c r="H7178" s="887">
        <f t="shared" si="384"/>
        <v>3</v>
      </c>
      <c r="I7178" s="887">
        <v>-1.32</v>
      </c>
      <c r="J7178" s="771">
        <f t="shared" si="385"/>
        <v>4.29</v>
      </c>
      <c r="K7178" s="887">
        <v>2.97</v>
      </c>
      <c r="L7178" s="772">
        <f t="shared" si="386"/>
        <v>51.59</v>
      </c>
    </row>
    <row r="7179" spans="2:12" ht="15.75" x14ac:dyDescent="0.25">
      <c r="B7179" s="893" t="e">
        <v>#N/A</v>
      </c>
      <c r="C7179" s="892" t="s">
        <v>2084</v>
      </c>
      <c r="D7179" s="891">
        <v>43420</v>
      </c>
      <c r="E7179" s="890">
        <v>18.02</v>
      </c>
      <c r="F7179" s="889"/>
      <c r="G7179" s="888">
        <v>20</v>
      </c>
      <c r="H7179" s="887">
        <f t="shared" si="384"/>
        <v>3</v>
      </c>
      <c r="I7179" s="887">
        <v>-0.84000000000000008</v>
      </c>
      <c r="J7179" s="771">
        <f t="shared" si="385"/>
        <v>2.81</v>
      </c>
      <c r="K7179" s="887">
        <v>1.97</v>
      </c>
      <c r="L7179" s="772">
        <f t="shared" si="386"/>
        <v>16.05</v>
      </c>
    </row>
    <row r="7180" spans="2:12" ht="15.75" x14ac:dyDescent="0.25">
      <c r="B7180" s="893" t="e">
        <v>#N/A</v>
      </c>
      <c r="C7180" s="892" t="s">
        <v>2085</v>
      </c>
      <c r="D7180" s="891">
        <v>43420</v>
      </c>
      <c r="E7180" s="890">
        <v>30.79</v>
      </c>
      <c r="F7180" s="889"/>
      <c r="G7180" s="888">
        <v>20</v>
      </c>
      <c r="H7180" s="887">
        <f t="shared" si="384"/>
        <v>3</v>
      </c>
      <c r="I7180" s="887">
        <v>-1.56</v>
      </c>
      <c r="J7180" s="771">
        <f t="shared" si="385"/>
        <v>4.8100000000000005</v>
      </c>
      <c r="K7180" s="887">
        <v>3.25</v>
      </c>
      <c r="L7180" s="772">
        <f t="shared" si="386"/>
        <v>27.54</v>
      </c>
    </row>
    <row r="7181" spans="2:12" ht="15.75" x14ac:dyDescent="0.25">
      <c r="B7181" s="893" t="e">
        <v>#N/A</v>
      </c>
      <c r="C7181" s="892" t="s">
        <v>2086</v>
      </c>
      <c r="D7181" s="891">
        <v>43656</v>
      </c>
      <c r="E7181" s="890">
        <v>150</v>
      </c>
      <c r="F7181" s="889"/>
      <c r="G7181" s="888">
        <v>20</v>
      </c>
      <c r="H7181" s="887">
        <f t="shared" si="384"/>
        <v>2</v>
      </c>
      <c r="I7181" s="887">
        <v>-7.4399999999999995</v>
      </c>
      <c r="J7181" s="771">
        <f t="shared" si="385"/>
        <v>17.439999999999998</v>
      </c>
      <c r="K7181" s="887">
        <v>10</v>
      </c>
      <c r="L7181" s="772">
        <f t="shared" si="386"/>
        <v>140</v>
      </c>
    </row>
    <row r="7182" spans="2:12" ht="15.75" x14ac:dyDescent="0.25">
      <c r="B7182" s="893" t="e">
        <v>#N/A</v>
      </c>
      <c r="C7182" s="892" t="s">
        <v>2087</v>
      </c>
      <c r="D7182" s="891">
        <v>43480</v>
      </c>
      <c r="E7182" s="890">
        <v>154.18</v>
      </c>
      <c r="F7182" s="889"/>
      <c r="G7182" s="888">
        <v>20</v>
      </c>
      <c r="H7182" s="887">
        <f t="shared" si="384"/>
        <v>2</v>
      </c>
      <c r="I7182" s="887">
        <v>-7.68</v>
      </c>
      <c r="J7182" s="771">
        <f t="shared" si="385"/>
        <v>17.28</v>
      </c>
      <c r="K7182" s="887">
        <v>9.6</v>
      </c>
      <c r="L7182" s="772">
        <f t="shared" si="386"/>
        <v>144.58000000000001</v>
      </c>
    </row>
    <row r="7183" spans="2:12" ht="15.75" x14ac:dyDescent="0.25">
      <c r="B7183" s="893" t="e">
        <v>#N/A</v>
      </c>
      <c r="C7183" s="892" t="s">
        <v>2088</v>
      </c>
      <c r="D7183" s="891">
        <v>43420</v>
      </c>
      <c r="E7183" s="890">
        <v>432.04</v>
      </c>
      <c r="F7183" s="889"/>
      <c r="G7183" s="888">
        <v>20</v>
      </c>
      <c r="H7183" s="887">
        <f t="shared" si="384"/>
        <v>3</v>
      </c>
      <c r="I7183" s="887">
        <v>-21.6</v>
      </c>
      <c r="J7183" s="771">
        <f t="shared" si="385"/>
        <v>46.8</v>
      </c>
      <c r="K7183" s="887">
        <v>25.2</v>
      </c>
      <c r="L7183" s="772">
        <f t="shared" si="386"/>
        <v>406.84000000000003</v>
      </c>
    </row>
    <row r="7184" spans="2:12" ht="15.75" x14ac:dyDescent="0.25">
      <c r="B7184" s="893" t="e">
        <v>#N/A</v>
      </c>
      <c r="C7184" s="892" t="s">
        <v>2089</v>
      </c>
      <c r="D7184" s="891">
        <v>43648</v>
      </c>
      <c r="E7184" s="890">
        <v>2216.66</v>
      </c>
      <c r="F7184" s="889"/>
      <c r="G7184" s="888">
        <v>20</v>
      </c>
      <c r="H7184" s="887">
        <f t="shared" si="384"/>
        <v>2</v>
      </c>
      <c r="I7184" s="887">
        <v>-110.88</v>
      </c>
      <c r="J7184" s="771">
        <f t="shared" si="385"/>
        <v>212.51999999999998</v>
      </c>
      <c r="K7184" s="887">
        <v>101.64</v>
      </c>
      <c r="L7184" s="772">
        <f t="shared" si="386"/>
        <v>2115.02</v>
      </c>
    </row>
    <row r="7185" spans="2:12" ht="15.75" x14ac:dyDescent="0.25">
      <c r="B7185" s="893" t="e">
        <v>#N/A</v>
      </c>
      <c r="C7185" s="892" t="s">
        <v>2090</v>
      </c>
      <c r="D7185" s="891">
        <v>43864</v>
      </c>
      <c r="E7185" s="890">
        <v>16.64</v>
      </c>
      <c r="F7185" s="889"/>
      <c r="G7185" s="888">
        <v>20</v>
      </c>
      <c r="H7185" s="887">
        <f t="shared" si="384"/>
        <v>1</v>
      </c>
      <c r="I7185" s="887">
        <v>-0.84000000000000008</v>
      </c>
      <c r="J7185" s="771">
        <f t="shared" si="385"/>
        <v>1.4700000000000002</v>
      </c>
      <c r="K7185" s="887">
        <v>0.63</v>
      </c>
      <c r="L7185" s="772">
        <f t="shared" si="386"/>
        <v>16.010000000000002</v>
      </c>
    </row>
    <row r="7186" spans="2:12" ht="15.75" x14ac:dyDescent="0.25">
      <c r="B7186" s="893" t="e">
        <v>#N/A</v>
      </c>
      <c r="C7186" s="892" t="s">
        <v>2091</v>
      </c>
      <c r="D7186" s="891">
        <v>43864</v>
      </c>
      <c r="E7186" s="890">
        <v>10.5</v>
      </c>
      <c r="F7186" s="889"/>
      <c r="G7186" s="888">
        <v>20</v>
      </c>
      <c r="H7186" s="887">
        <f t="shared" si="384"/>
        <v>1</v>
      </c>
      <c r="I7186" s="887">
        <v>-0.48</v>
      </c>
      <c r="J7186" s="771">
        <f t="shared" si="385"/>
        <v>0.84</v>
      </c>
      <c r="K7186" s="887">
        <v>0.36</v>
      </c>
      <c r="L7186" s="772">
        <f t="shared" si="386"/>
        <v>10.14</v>
      </c>
    </row>
    <row r="7187" spans="2:12" ht="15.75" x14ac:dyDescent="0.25">
      <c r="B7187" s="893" t="e">
        <v>#N/A</v>
      </c>
      <c r="C7187" s="892" t="s">
        <v>2092</v>
      </c>
      <c r="D7187" s="891">
        <v>43871</v>
      </c>
      <c r="E7187" s="890">
        <v>121.88</v>
      </c>
      <c r="F7187" s="889"/>
      <c r="G7187" s="888">
        <v>20</v>
      </c>
      <c r="H7187" s="887">
        <f t="shared" si="384"/>
        <v>1</v>
      </c>
      <c r="I7187" s="887">
        <v>-6.12</v>
      </c>
      <c r="J7187" s="771">
        <f t="shared" si="385"/>
        <v>10.71</v>
      </c>
      <c r="K7187" s="887">
        <v>4.59</v>
      </c>
      <c r="L7187" s="772">
        <f t="shared" si="386"/>
        <v>117.28999999999999</v>
      </c>
    </row>
    <row r="7188" spans="2:12" ht="15.75" x14ac:dyDescent="0.25">
      <c r="B7188" s="893" t="e">
        <v>#N/A</v>
      </c>
      <c r="C7188" s="892" t="s">
        <v>2093</v>
      </c>
      <c r="D7188" s="891">
        <v>43724</v>
      </c>
      <c r="E7188" s="890">
        <v>100.15</v>
      </c>
      <c r="F7188" s="889"/>
      <c r="G7188" s="888">
        <v>20</v>
      </c>
      <c r="H7188" s="887">
        <f t="shared" si="384"/>
        <v>2</v>
      </c>
      <c r="I7188" s="887">
        <v>-5.04</v>
      </c>
      <c r="J7188" s="771">
        <f t="shared" si="385"/>
        <v>7.1400000000000006</v>
      </c>
      <c r="K7188" s="887">
        <v>2.1</v>
      </c>
      <c r="L7188" s="772">
        <f t="shared" si="386"/>
        <v>98.050000000000011</v>
      </c>
    </row>
    <row r="7189" spans="2:12" ht="15.75" x14ac:dyDescent="0.25">
      <c r="B7189" s="893" t="e">
        <v>#N/A</v>
      </c>
      <c r="C7189" s="892" t="s">
        <v>2094</v>
      </c>
      <c r="D7189" s="891">
        <v>43724</v>
      </c>
      <c r="E7189" s="890">
        <v>72.709999999999994</v>
      </c>
      <c r="F7189" s="889"/>
      <c r="G7189" s="888">
        <v>20</v>
      </c>
      <c r="H7189" s="887">
        <f t="shared" si="384"/>
        <v>2</v>
      </c>
      <c r="I7189" s="887">
        <v>-3.5999999999999996</v>
      </c>
      <c r="J7189" s="771">
        <f t="shared" si="385"/>
        <v>5.0999999999999996</v>
      </c>
      <c r="K7189" s="887">
        <v>1.5</v>
      </c>
      <c r="L7189" s="772">
        <f t="shared" si="386"/>
        <v>71.209999999999994</v>
      </c>
    </row>
    <row r="7190" spans="2:12" ht="15.75" x14ac:dyDescent="0.25">
      <c r="B7190" s="893" t="e">
        <v>#N/A</v>
      </c>
      <c r="C7190" s="892" t="s">
        <v>2096</v>
      </c>
      <c r="D7190" s="891">
        <v>44020</v>
      </c>
      <c r="E7190" s="890">
        <v>75.06</v>
      </c>
      <c r="F7190" s="889"/>
      <c r="G7190" s="888">
        <v>20</v>
      </c>
      <c r="H7190" s="887">
        <f t="shared" si="384"/>
        <v>1</v>
      </c>
      <c r="I7190" s="887">
        <v>-3.7199999999999998</v>
      </c>
      <c r="J7190" s="771">
        <f t="shared" si="385"/>
        <v>4.34</v>
      </c>
      <c r="K7190" s="887">
        <v>0.62</v>
      </c>
      <c r="L7190" s="772">
        <f t="shared" si="386"/>
        <v>74.44</v>
      </c>
    </row>
    <row r="7191" spans="2:12" ht="15.75" x14ac:dyDescent="0.25">
      <c r="B7191" s="893" t="e">
        <v>#N/A</v>
      </c>
      <c r="C7191" s="892" t="s">
        <v>2097</v>
      </c>
      <c r="D7191" s="891">
        <v>44020</v>
      </c>
      <c r="E7191" s="890">
        <v>26.5</v>
      </c>
      <c r="F7191" s="889"/>
      <c r="G7191" s="888">
        <v>20</v>
      </c>
      <c r="H7191" s="887">
        <f t="shared" si="384"/>
        <v>1</v>
      </c>
      <c r="I7191" s="887">
        <v>-1.32</v>
      </c>
      <c r="J7191" s="771">
        <f t="shared" si="385"/>
        <v>1.54</v>
      </c>
      <c r="K7191" s="887">
        <v>0.22</v>
      </c>
      <c r="L7191" s="772">
        <f t="shared" si="386"/>
        <v>26.28</v>
      </c>
    </row>
    <row r="7192" spans="2:12" ht="15.75" x14ac:dyDescent="0.25">
      <c r="B7192" s="893" t="e">
        <v>#N/A</v>
      </c>
      <c r="C7192" s="892" t="s">
        <v>2095</v>
      </c>
      <c r="D7192" s="891">
        <v>44020</v>
      </c>
      <c r="E7192" s="890">
        <v>25.37</v>
      </c>
      <c r="F7192" s="889"/>
      <c r="G7192" s="888">
        <v>20</v>
      </c>
      <c r="H7192" s="887">
        <f t="shared" si="384"/>
        <v>1</v>
      </c>
      <c r="I7192" s="887">
        <v>-1.32</v>
      </c>
      <c r="J7192" s="771">
        <f t="shared" si="385"/>
        <v>1.54</v>
      </c>
      <c r="K7192" s="887">
        <v>0.22</v>
      </c>
      <c r="L7192" s="772">
        <f t="shared" si="386"/>
        <v>25.150000000000002</v>
      </c>
    </row>
    <row r="7193" spans="2:12" ht="15.75" x14ac:dyDescent="0.25">
      <c r="B7193" s="893" t="e">
        <v>#N/A</v>
      </c>
      <c r="C7193" s="892" t="s">
        <v>2098</v>
      </c>
      <c r="D7193" s="891">
        <v>44103</v>
      </c>
      <c r="E7193" s="890">
        <v>64.38</v>
      </c>
      <c r="F7193" s="889"/>
      <c r="G7193" s="888">
        <v>20</v>
      </c>
      <c r="H7193" s="887">
        <f t="shared" si="384"/>
        <v>1</v>
      </c>
      <c r="I7193" s="887">
        <v>-3.24</v>
      </c>
      <c r="J7193" s="771">
        <f t="shared" si="385"/>
        <v>3.5100000000000002</v>
      </c>
      <c r="K7193" s="887">
        <v>0.27</v>
      </c>
      <c r="L7193" s="772">
        <f t="shared" si="386"/>
        <v>64.11</v>
      </c>
    </row>
    <row r="7194" spans="2:12" ht="15.75" x14ac:dyDescent="0.25">
      <c r="B7194" s="893" t="e">
        <v>#N/A</v>
      </c>
      <c r="C7194" s="892" t="s">
        <v>2099</v>
      </c>
      <c r="D7194" s="891">
        <v>44103</v>
      </c>
      <c r="E7194" s="890">
        <v>64.39</v>
      </c>
      <c r="F7194" s="889"/>
      <c r="G7194" s="888">
        <v>20</v>
      </c>
      <c r="H7194" s="887">
        <f t="shared" si="384"/>
        <v>1</v>
      </c>
      <c r="I7194" s="887">
        <v>-3.24</v>
      </c>
      <c r="J7194" s="771">
        <f t="shared" si="385"/>
        <v>3.5100000000000002</v>
      </c>
      <c r="K7194" s="887">
        <v>0.27</v>
      </c>
      <c r="L7194" s="772">
        <f t="shared" si="386"/>
        <v>64.12</v>
      </c>
    </row>
    <row r="7195" spans="2:12" ht="15.75" x14ac:dyDescent="0.25">
      <c r="B7195" s="893" t="s">
        <v>308</v>
      </c>
      <c r="C7195" s="892" t="s">
        <v>2100</v>
      </c>
      <c r="D7195" s="891">
        <v>43100</v>
      </c>
      <c r="E7195" s="890">
        <v>2939.93</v>
      </c>
      <c r="F7195" s="889"/>
      <c r="G7195" s="888">
        <v>20</v>
      </c>
      <c r="H7195" s="887">
        <f t="shared" si="384"/>
        <v>4</v>
      </c>
      <c r="I7195" s="887">
        <v>-147.24</v>
      </c>
      <c r="J7195" s="771">
        <f t="shared" si="385"/>
        <v>546.24</v>
      </c>
      <c r="K7195" s="887">
        <v>399</v>
      </c>
      <c r="L7195" s="772">
        <f t="shared" si="386"/>
        <v>2540.9299999999998</v>
      </c>
    </row>
    <row r="7196" spans="2:12" ht="15.75" x14ac:dyDescent="0.25">
      <c r="B7196" s="893" t="e">
        <v>#N/A</v>
      </c>
      <c r="C7196" s="892" t="s">
        <v>2100</v>
      </c>
      <c r="D7196" s="891">
        <v>43100</v>
      </c>
      <c r="E7196" s="890">
        <v>131.02000000000001</v>
      </c>
      <c r="F7196" s="889"/>
      <c r="G7196" s="888">
        <v>20</v>
      </c>
      <c r="H7196" s="887">
        <f t="shared" si="384"/>
        <v>4</v>
      </c>
      <c r="I7196" s="887">
        <v>-6.6000000000000005</v>
      </c>
      <c r="J7196" s="771">
        <f t="shared" si="385"/>
        <v>23.91</v>
      </c>
      <c r="K7196" s="887">
        <v>17.309999999999999</v>
      </c>
      <c r="L7196" s="772">
        <f t="shared" si="386"/>
        <v>113.71000000000001</v>
      </c>
    </row>
    <row r="7197" spans="2:12" ht="15.75" x14ac:dyDescent="0.25">
      <c r="B7197" s="893" t="e">
        <v>#N/A</v>
      </c>
      <c r="C7197" s="892" t="s">
        <v>2101</v>
      </c>
      <c r="D7197" s="891">
        <v>43130</v>
      </c>
      <c r="E7197" s="890">
        <v>95.85</v>
      </c>
      <c r="F7197" s="889"/>
      <c r="G7197" s="888">
        <v>30</v>
      </c>
      <c r="H7197" s="887">
        <f t="shared" si="384"/>
        <v>3</v>
      </c>
      <c r="I7197" s="887">
        <v>-3.24</v>
      </c>
      <c r="J7197" s="771">
        <f t="shared" si="385"/>
        <v>12.42</v>
      </c>
      <c r="K7197" s="887">
        <v>9.18</v>
      </c>
      <c r="L7197" s="772">
        <f t="shared" si="386"/>
        <v>86.669999999999987</v>
      </c>
    </row>
    <row r="7198" spans="2:12" ht="15.75" x14ac:dyDescent="0.25">
      <c r="B7198" s="893" t="e">
        <v>#N/A</v>
      </c>
      <c r="C7198" s="892" t="s">
        <v>2102</v>
      </c>
      <c r="D7198" s="891">
        <v>43223</v>
      </c>
      <c r="E7198" s="890">
        <v>29</v>
      </c>
      <c r="F7198" s="889"/>
      <c r="G7198" s="888">
        <v>30</v>
      </c>
      <c r="H7198" s="887">
        <f t="shared" si="384"/>
        <v>3</v>
      </c>
      <c r="I7198" s="887">
        <v>-0.96</v>
      </c>
      <c r="J7198" s="771">
        <f t="shared" si="385"/>
        <v>3.52</v>
      </c>
      <c r="K7198" s="887">
        <v>2.56</v>
      </c>
      <c r="L7198" s="772">
        <f t="shared" si="386"/>
        <v>26.44</v>
      </c>
    </row>
    <row r="7199" spans="2:12" ht="15.75" x14ac:dyDescent="0.25">
      <c r="B7199" s="893" t="e">
        <v>#N/A</v>
      </c>
      <c r="C7199" s="892" t="s">
        <v>2103</v>
      </c>
      <c r="D7199" s="891">
        <v>43223</v>
      </c>
      <c r="E7199" s="890">
        <v>18.329999999999998</v>
      </c>
      <c r="F7199" s="889"/>
      <c r="G7199" s="888">
        <v>30</v>
      </c>
      <c r="H7199" s="887">
        <f t="shared" si="384"/>
        <v>3</v>
      </c>
      <c r="I7199" s="887">
        <v>-0.60000000000000009</v>
      </c>
      <c r="J7199" s="771">
        <f t="shared" si="385"/>
        <v>1.9500000000000002</v>
      </c>
      <c r="K7199" s="887">
        <v>1.35</v>
      </c>
      <c r="L7199" s="772">
        <f t="shared" si="386"/>
        <v>16.979999999999997</v>
      </c>
    </row>
    <row r="7200" spans="2:12" ht="15.75" x14ac:dyDescent="0.25">
      <c r="B7200" s="893" t="e">
        <v>#N/A</v>
      </c>
      <c r="C7200" s="892" t="s">
        <v>2104</v>
      </c>
      <c r="D7200" s="891">
        <v>43437</v>
      </c>
      <c r="E7200" s="890">
        <v>52.67</v>
      </c>
      <c r="F7200" s="889"/>
      <c r="G7200" s="888">
        <v>20</v>
      </c>
      <c r="H7200" s="887">
        <f t="shared" si="384"/>
        <v>3</v>
      </c>
      <c r="I7200" s="887">
        <v>-2.64</v>
      </c>
      <c r="J7200" s="771">
        <f t="shared" si="385"/>
        <v>8.14</v>
      </c>
      <c r="K7200" s="887">
        <v>5.5</v>
      </c>
      <c r="L7200" s="772">
        <f t="shared" si="386"/>
        <v>47.17</v>
      </c>
    </row>
    <row r="7201" spans="2:12" ht="15.75" x14ac:dyDescent="0.25">
      <c r="B7201" s="893" t="e">
        <v>#N/A</v>
      </c>
      <c r="C7201" s="892" t="s">
        <v>2103</v>
      </c>
      <c r="D7201" s="891">
        <v>43223</v>
      </c>
      <c r="E7201" s="890">
        <v>100.21</v>
      </c>
      <c r="F7201" s="889"/>
      <c r="G7201" s="888">
        <v>20</v>
      </c>
      <c r="H7201" s="887">
        <f t="shared" si="384"/>
        <v>3</v>
      </c>
      <c r="I7201" s="887">
        <v>-5.04</v>
      </c>
      <c r="J7201" s="771">
        <f t="shared" si="385"/>
        <v>15.54</v>
      </c>
      <c r="K7201" s="887">
        <v>10.5</v>
      </c>
      <c r="L7201" s="772">
        <f t="shared" si="386"/>
        <v>89.71</v>
      </c>
    </row>
    <row r="7202" spans="2:12" ht="15.75" x14ac:dyDescent="0.25">
      <c r="B7202" s="893" t="e">
        <v>#N/A</v>
      </c>
      <c r="C7202" s="892" t="s">
        <v>2102</v>
      </c>
      <c r="D7202" s="891">
        <v>43223</v>
      </c>
      <c r="E7202" s="890">
        <v>2.31</v>
      </c>
      <c r="F7202" s="889"/>
      <c r="G7202" s="888">
        <v>20</v>
      </c>
      <c r="H7202" s="887">
        <f t="shared" si="384"/>
        <v>3</v>
      </c>
      <c r="I7202" s="887">
        <v>-0.12</v>
      </c>
      <c r="J7202" s="771">
        <f t="shared" si="385"/>
        <v>0.35</v>
      </c>
      <c r="K7202" s="887">
        <v>0.23</v>
      </c>
      <c r="L7202" s="772">
        <f t="shared" si="386"/>
        <v>2.08</v>
      </c>
    </row>
    <row r="7203" spans="2:12" ht="15.75" x14ac:dyDescent="0.25">
      <c r="B7203" s="893" t="e">
        <v>#N/A</v>
      </c>
      <c r="C7203" s="892" t="s">
        <v>2105</v>
      </c>
      <c r="D7203" s="891">
        <v>43446</v>
      </c>
      <c r="E7203" s="890">
        <v>154.65</v>
      </c>
      <c r="F7203" s="889"/>
      <c r="G7203" s="888">
        <v>20</v>
      </c>
      <c r="H7203" s="887">
        <f t="shared" si="384"/>
        <v>3</v>
      </c>
      <c r="I7203" s="887">
        <v>-7.68</v>
      </c>
      <c r="J7203" s="771">
        <f t="shared" si="385"/>
        <v>21.759999999999998</v>
      </c>
      <c r="K7203" s="887">
        <v>14.08</v>
      </c>
      <c r="L7203" s="772">
        <f t="shared" si="386"/>
        <v>140.57</v>
      </c>
    </row>
    <row r="7204" spans="2:12" ht="15.75" x14ac:dyDescent="0.25">
      <c r="B7204" s="893" t="e">
        <v>#N/A</v>
      </c>
      <c r="C7204" s="892" t="s">
        <v>2106</v>
      </c>
      <c r="D7204" s="891">
        <v>43419</v>
      </c>
      <c r="E7204" s="890">
        <v>273.95999999999998</v>
      </c>
      <c r="F7204" s="889"/>
      <c r="G7204" s="888">
        <v>20</v>
      </c>
      <c r="H7204" s="887">
        <f t="shared" si="384"/>
        <v>3</v>
      </c>
      <c r="I7204" s="887">
        <v>-13.680000000000001</v>
      </c>
      <c r="J7204" s="771">
        <f t="shared" si="385"/>
        <v>37.620000000000005</v>
      </c>
      <c r="K7204" s="887">
        <v>23.94</v>
      </c>
      <c r="L7204" s="772">
        <f t="shared" si="386"/>
        <v>250.01999999999998</v>
      </c>
    </row>
    <row r="7205" spans="2:12" ht="15.75" x14ac:dyDescent="0.25">
      <c r="B7205" s="893" t="e">
        <v>#N/A</v>
      </c>
      <c r="C7205" s="892" t="s">
        <v>2107</v>
      </c>
      <c r="D7205" s="891">
        <v>43439</v>
      </c>
      <c r="E7205" s="890">
        <v>186.71</v>
      </c>
      <c r="F7205" s="889"/>
      <c r="G7205" s="888">
        <v>20</v>
      </c>
      <c r="H7205" s="887">
        <f t="shared" si="384"/>
        <v>3</v>
      </c>
      <c r="I7205" s="887">
        <v>-9.36</v>
      </c>
      <c r="J7205" s="771">
        <f t="shared" si="385"/>
        <v>23.4</v>
      </c>
      <c r="K7205" s="887">
        <v>14.04</v>
      </c>
      <c r="L7205" s="772">
        <f t="shared" si="386"/>
        <v>172.67000000000002</v>
      </c>
    </row>
    <row r="7206" spans="2:12" ht="15.75" x14ac:dyDescent="0.25">
      <c r="B7206" s="893" t="e">
        <v>#N/A</v>
      </c>
      <c r="C7206" s="892" t="s">
        <v>2108</v>
      </c>
      <c r="D7206" s="891">
        <v>43621</v>
      </c>
      <c r="E7206" s="890">
        <v>16.43</v>
      </c>
      <c r="F7206" s="889"/>
      <c r="G7206" s="888">
        <v>20</v>
      </c>
      <c r="H7206" s="887">
        <f t="shared" si="384"/>
        <v>2</v>
      </c>
      <c r="I7206" s="887">
        <v>-0.84000000000000008</v>
      </c>
      <c r="J7206" s="771">
        <f t="shared" si="385"/>
        <v>2.1</v>
      </c>
      <c r="K7206" s="887">
        <v>1.26</v>
      </c>
      <c r="L7206" s="772">
        <f t="shared" si="386"/>
        <v>15.17</v>
      </c>
    </row>
    <row r="7207" spans="2:12" ht="15.75" x14ac:dyDescent="0.25">
      <c r="B7207" s="893" t="e">
        <v>#N/A</v>
      </c>
      <c r="C7207" s="892" t="s">
        <v>2109</v>
      </c>
      <c r="D7207" s="891">
        <v>43406</v>
      </c>
      <c r="E7207" s="890">
        <v>20.81</v>
      </c>
      <c r="F7207" s="889"/>
      <c r="G7207" s="888">
        <v>20</v>
      </c>
      <c r="H7207" s="887">
        <f t="shared" si="384"/>
        <v>3</v>
      </c>
      <c r="I7207" s="887">
        <v>-1.08</v>
      </c>
      <c r="J7207" s="771">
        <f t="shared" si="385"/>
        <v>2.34</v>
      </c>
      <c r="K7207" s="887">
        <v>1.26</v>
      </c>
      <c r="L7207" s="772">
        <f t="shared" si="386"/>
        <v>19.549999999999997</v>
      </c>
    </row>
    <row r="7208" spans="2:12" ht="15.75" x14ac:dyDescent="0.25">
      <c r="B7208" s="893" t="e">
        <v>#N/A</v>
      </c>
      <c r="C7208" s="892" t="s">
        <v>2110</v>
      </c>
      <c r="D7208" s="891">
        <v>43495</v>
      </c>
      <c r="E7208" s="890">
        <v>33.950000000000003</v>
      </c>
      <c r="F7208" s="889"/>
      <c r="G7208" s="888">
        <v>20</v>
      </c>
      <c r="H7208" s="887">
        <f t="shared" si="384"/>
        <v>2</v>
      </c>
      <c r="I7208" s="887">
        <v>-1.6800000000000002</v>
      </c>
      <c r="J7208" s="771">
        <f t="shared" si="385"/>
        <v>3.64</v>
      </c>
      <c r="K7208" s="887">
        <v>1.96</v>
      </c>
      <c r="L7208" s="772">
        <f t="shared" si="386"/>
        <v>31.990000000000002</v>
      </c>
    </row>
    <row r="7209" spans="2:12" ht="15.75" x14ac:dyDescent="0.25">
      <c r="B7209" s="893" t="e">
        <v>#N/A</v>
      </c>
      <c r="C7209" s="892" t="s">
        <v>2111</v>
      </c>
      <c r="D7209" s="891">
        <v>43887</v>
      </c>
      <c r="E7209" s="890">
        <v>4.3600000000000003</v>
      </c>
      <c r="F7209" s="889"/>
      <c r="G7209" s="888">
        <v>20</v>
      </c>
      <c r="H7209" s="887">
        <f t="shared" si="384"/>
        <v>1</v>
      </c>
      <c r="I7209" s="887">
        <v>-0.24</v>
      </c>
      <c r="J7209" s="771">
        <f t="shared" si="385"/>
        <v>0.42</v>
      </c>
      <c r="K7209" s="887">
        <v>0.18</v>
      </c>
      <c r="L7209" s="772">
        <f t="shared" si="386"/>
        <v>4.1800000000000006</v>
      </c>
    </row>
    <row r="7210" spans="2:12" ht="15.75" x14ac:dyDescent="0.25">
      <c r="B7210" s="893" t="s">
        <v>313</v>
      </c>
      <c r="C7210" s="892" t="s">
        <v>535</v>
      </c>
      <c r="D7210" s="891">
        <v>39082</v>
      </c>
      <c r="E7210" s="890">
        <v>17.600000000000001</v>
      </c>
      <c r="F7210" s="889"/>
      <c r="G7210" s="888">
        <v>35</v>
      </c>
      <c r="H7210" s="887">
        <f t="shared" si="384"/>
        <v>15</v>
      </c>
      <c r="I7210" s="887">
        <v>-0.48</v>
      </c>
      <c r="J7210" s="771">
        <f t="shared" si="385"/>
        <v>7.3800000000000008</v>
      </c>
      <c r="K7210" s="887">
        <v>6.9</v>
      </c>
      <c r="L7210" s="772">
        <f t="shared" si="386"/>
        <v>10.700000000000001</v>
      </c>
    </row>
    <row r="7211" spans="2:12" ht="15.75" x14ac:dyDescent="0.25">
      <c r="B7211" s="893" t="s">
        <v>313</v>
      </c>
      <c r="C7211" s="892" t="s">
        <v>535</v>
      </c>
      <c r="D7211" s="891">
        <v>39082</v>
      </c>
      <c r="E7211" s="890">
        <v>16599.34</v>
      </c>
      <c r="F7211" s="889"/>
      <c r="G7211" s="888">
        <v>35</v>
      </c>
      <c r="H7211" s="887">
        <f t="shared" si="384"/>
        <v>15</v>
      </c>
      <c r="I7211" s="887">
        <v>-477</v>
      </c>
      <c r="J7211" s="771">
        <f t="shared" si="385"/>
        <v>7178.61</v>
      </c>
      <c r="K7211" s="887">
        <v>6701.61</v>
      </c>
      <c r="L7211" s="772">
        <f t="shared" si="386"/>
        <v>9897.73</v>
      </c>
    </row>
    <row r="7212" spans="2:12" ht="15.75" x14ac:dyDescent="0.25">
      <c r="B7212" s="893" t="s">
        <v>313</v>
      </c>
      <c r="C7212" s="892" t="s">
        <v>535</v>
      </c>
      <c r="D7212" s="891">
        <v>39447</v>
      </c>
      <c r="E7212" s="890">
        <v>38.82</v>
      </c>
      <c r="F7212" s="889"/>
      <c r="G7212" s="888">
        <v>35</v>
      </c>
      <c r="H7212" s="887">
        <f t="shared" si="384"/>
        <v>14</v>
      </c>
      <c r="I7212" s="887">
        <v>-1.08</v>
      </c>
      <c r="J7212" s="771">
        <f t="shared" si="385"/>
        <v>15.35</v>
      </c>
      <c r="K7212" s="887">
        <v>14.27</v>
      </c>
      <c r="L7212" s="772">
        <f t="shared" si="386"/>
        <v>24.55</v>
      </c>
    </row>
    <row r="7213" spans="2:12" ht="15.75" x14ac:dyDescent="0.25">
      <c r="B7213" s="893" t="s">
        <v>313</v>
      </c>
      <c r="C7213" s="892" t="s">
        <v>535</v>
      </c>
      <c r="D7213" s="891">
        <v>39447</v>
      </c>
      <c r="E7213" s="890">
        <v>811.48</v>
      </c>
      <c r="F7213" s="889"/>
      <c r="G7213" s="888">
        <v>35</v>
      </c>
      <c r="H7213" s="887">
        <f t="shared" si="384"/>
        <v>14</v>
      </c>
      <c r="I7213" s="887">
        <v>-23.28</v>
      </c>
      <c r="J7213" s="771">
        <f t="shared" si="385"/>
        <v>327.19000000000005</v>
      </c>
      <c r="K7213" s="887">
        <v>303.91000000000003</v>
      </c>
      <c r="L7213" s="772">
        <f t="shared" si="386"/>
        <v>507.57</v>
      </c>
    </row>
    <row r="7214" spans="2:12" ht="15.75" x14ac:dyDescent="0.25">
      <c r="B7214" s="893" t="s">
        <v>313</v>
      </c>
      <c r="C7214" s="892" t="s">
        <v>535</v>
      </c>
      <c r="D7214" s="891">
        <v>39478</v>
      </c>
      <c r="E7214" s="890">
        <v>772.36</v>
      </c>
      <c r="F7214" s="889"/>
      <c r="G7214" s="888">
        <v>35</v>
      </c>
      <c r="H7214" s="887">
        <f t="shared" si="384"/>
        <v>13</v>
      </c>
      <c r="I7214" s="887">
        <v>-22.200000000000003</v>
      </c>
      <c r="J7214" s="771">
        <f t="shared" si="385"/>
        <v>310.15999999999997</v>
      </c>
      <c r="K7214" s="887">
        <v>287.95999999999998</v>
      </c>
      <c r="L7214" s="772">
        <f t="shared" si="386"/>
        <v>484.40000000000003</v>
      </c>
    </row>
    <row r="7215" spans="2:12" ht="15.75" x14ac:dyDescent="0.25">
      <c r="B7215" s="893" t="s">
        <v>313</v>
      </c>
      <c r="C7215" s="892" t="s">
        <v>535</v>
      </c>
      <c r="D7215" s="891">
        <v>39478</v>
      </c>
      <c r="E7215" s="890">
        <v>780.33</v>
      </c>
      <c r="F7215" s="889"/>
      <c r="G7215" s="888">
        <v>35</v>
      </c>
      <c r="H7215" s="887">
        <f t="shared" si="384"/>
        <v>13</v>
      </c>
      <c r="I7215" s="887">
        <v>-22.32</v>
      </c>
      <c r="J7215" s="771">
        <f t="shared" si="385"/>
        <v>312.36</v>
      </c>
      <c r="K7215" s="887">
        <v>290.04000000000002</v>
      </c>
      <c r="L7215" s="772">
        <f t="shared" si="386"/>
        <v>490.29</v>
      </c>
    </row>
    <row r="7216" spans="2:12" ht="15.75" x14ac:dyDescent="0.25">
      <c r="B7216" s="893" t="s">
        <v>313</v>
      </c>
      <c r="C7216" s="892" t="s">
        <v>535</v>
      </c>
      <c r="D7216" s="891">
        <v>39844</v>
      </c>
      <c r="E7216" s="890">
        <v>738.31</v>
      </c>
      <c r="F7216" s="889"/>
      <c r="G7216" s="888">
        <v>35</v>
      </c>
      <c r="H7216" s="887">
        <f t="shared" si="384"/>
        <v>12</v>
      </c>
      <c r="I7216" s="887">
        <v>-21.12</v>
      </c>
      <c r="J7216" s="771">
        <f t="shared" si="385"/>
        <v>274.45999999999998</v>
      </c>
      <c r="K7216" s="887">
        <v>253.34</v>
      </c>
      <c r="L7216" s="772">
        <f t="shared" si="386"/>
        <v>484.96999999999991</v>
      </c>
    </row>
    <row r="7217" spans="2:12" ht="15.75" x14ac:dyDescent="0.25">
      <c r="B7217" s="893" t="s">
        <v>313</v>
      </c>
      <c r="C7217" s="892" t="s">
        <v>535</v>
      </c>
      <c r="D7217" s="891">
        <v>40694</v>
      </c>
      <c r="E7217" s="890">
        <v>9214.16</v>
      </c>
      <c r="F7217" s="889"/>
      <c r="G7217" s="888">
        <v>35</v>
      </c>
      <c r="H7217" s="887">
        <f t="shared" si="384"/>
        <v>10</v>
      </c>
      <c r="I7217" s="887">
        <v>-264.60000000000002</v>
      </c>
      <c r="J7217" s="771">
        <f t="shared" si="385"/>
        <v>2820.39</v>
      </c>
      <c r="K7217" s="887">
        <v>2555.79</v>
      </c>
      <c r="L7217" s="772">
        <f t="shared" si="386"/>
        <v>6658.37</v>
      </c>
    </row>
    <row r="7218" spans="2:12" ht="15.75" x14ac:dyDescent="0.25">
      <c r="B7218" s="893" t="s">
        <v>313</v>
      </c>
      <c r="C7218" s="892" t="s">
        <v>535</v>
      </c>
      <c r="D7218" s="891">
        <v>40755</v>
      </c>
      <c r="E7218" s="890">
        <v>6464.9</v>
      </c>
      <c r="F7218" s="889"/>
      <c r="G7218" s="888">
        <v>35</v>
      </c>
      <c r="H7218" s="887">
        <f t="shared" si="384"/>
        <v>10</v>
      </c>
      <c r="I7218" s="887">
        <v>-185.64000000000001</v>
      </c>
      <c r="J7218" s="771">
        <f t="shared" si="385"/>
        <v>1947.99</v>
      </c>
      <c r="K7218" s="887">
        <v>1762.35</v>
      </c>
      <c r="L7218" s="772">
        <f t="shared" si="386"/>
        <v>4702.5499999999993</v>
      </c>
    </row>
    <row r="7219" spans="2:12" ht="15.75" x14ac:dyDescent="0.25">
      <c r="B7219" s="893" t="s">
        <v>313</v>
      </c>
      <c r="C7219" s="892" t="s">
        <v>535</v>
      </c>
      <c r="D7219" s="891">
        <v>40877</v>
      </c>
      <c r="E7219" s="890">
        <v>5723.26</v>
      </c>
      <c r="F7219" s="889"/>
      <c r="G7219" s="888">
        <v>35</v>
      </c>
      <c r="H7219" s="887">
        <f t="shared" si="384"/>
        <v>10</v>
      </c>
      <c r="I7219" s="887">
        <v>-163.92000000000002</v>
      </c>
      <c r="J7219" s="771">
        <f t="shared" si="385"/>
        <v>1666.1200000000001</v>
      </c>
      <c r="K7219" s="887">
        <v>1502.2</v>
      </c>
      <c r="L7219" s="772">
        <f t="shared" si="386"/>
        <v>4221.0600000000004</v>
      </c>
    </row>
    <row r="7220" spans="2:12" ht="15.75" x14ac:dyDescent="0.25">
      <c r="B7220" s="893" t="s">
        <v>313</v>
      </c>
      <c r="C7220" s="892" t="s">
        <v>535</v>
      </c>
      <c r="D7220" s="891">
        <v>41213</v>
      </c>
      <c r="E7220" s="890">
        <v>3383.69</v>
      </c>
      <c r="F7220" s="889"/>
      <c r="G7220" s="888">
        <v>35</v>
      </c>
      <c r="H7220" s="887">
        <f t="shared" si="384"/>
        <v>9</v>
      </c>
      <c r="I7220" s="887">
        <v>-96.84</v>
      </c>
      <c r="J7220" s="771">
        <f t="shared" si="385"/>
        <v>888.45</v>
      </c>
      <c r="K7220" s="887">
        <v>791.61</v>
      </c>
      <c r="L7220" s="772">
        <f t="shared" si="386"/>
        <v>2592.08</v>
      </c>
    </row>
    <row r="7221" spans="2:12" ht="15.75" x14ac:dyDescent="0.25">
      <c r="B7221" s="893" t="s">
        <v>313</v>
      </c>
      <c r="C7221" s="892" t="s">
        <v>535</v>
      </c>
      <c r="D7221" s="891">
        <v>41213</v>
      </c>
      <c r="E7221" s="890">
        <v>6151.29</v>
      </c>
      <c r="F7221" s="889"/>
      <c r="G7221" s="888">
        <v>35</v>
      </c>
      <c r="H7221" s="887">
        <f t="shared" si="384"/>
        <v>9</v>
      </c>
      <c r="I7221" s="887">
        <v>-176.16</v>
      </c>
      <c r="J7221" s="771">
        <f t="shared" si="385"/>
        <v>1614.8000000000002</v>
      </c>
      <c r="K7221" s="887">
        <v>1438.64</v>
      </c>
      <c r="L7221" s="772">
        <f t="shared" si="386"/>
        <v>4712.6499999999996</v>
      </c>
    </row>
    <row r="7222" spans="2:12" ht="15.75" x14ac:dyDescent="0.25">
      <c r="B7222" s="893" t="s">
        <v>313</v>
      </c>
      <c r="C7222" s="892" t="s">
        <v>2112</v>
      </c>
      <c r="D7222" s="891">
        <v>41274</v>
      </c>
      <c r="E7222" s="890">
        <v>177890.32</v>
      </c>
      <c r="F7222" s="889"/>
      <c r="G7222" s="888">
        <v>20</v>
      </c>
      <c r="H7222" s="887">
        <f t="shared" si="384"/>
        <v>9</v>
      </c>
      <c r="I7222" s="887">
        <v>-9036.9600000000009</v>
      </c>
      <c r="J7222" s="771">
        <f t="shared" si="385"/>
        <v>77731.22</v>
      </c>
      <c r="K7222" s="887">
        <v>68694.259999999995</v>
      </c>
      <c r="L7222" s="772">
        <f t="shared" si="386"/>
        <v>109196.06000000001</v>
      </c>
    </row>
    <row r="7223" spans="2:12" ht="15.75" x14ac:dyDescent="0.25">
      <c r="B7223" s="893" t="s">
        <v>313</v>
      </c>
      <c r="C7223" s="892" t="s">
        <v>2113</v>
      </c>
      <c r="D7223" s="891">
        <v>42094</v>
      </c>
      <c r="E7223" s="890">
        <v>143503.59</v>
      </c>
      <c r="F7223" s="889"/>
      <c r="G7223" s="888">
        <v>20</v>
      </c>
      <c r="H7223" s="887">
        <f t="shared" si="384"/>
        <v>6</v>
      </c>
      <c r="I7223" s="887">
        <v>-7185.24</v>
      </c>
      <c r="J7223" s="771">
        <f t="shared" si="385"/>
        <v>47102.49</v>
      </c>
      <c r="K7223" s="887">
        <v>39917.25</v>
      </c>
      <c r="L7223" s="772">
        <f t="shared" si="386"/>
        <v>103586.34</v>
      </c>
    </row>
    <row r="7224" spans="2:12" ht="15.75" x14ac:dyDescent="0.25">
      <c r="B7224" s="893" t="s">
        <v>313</v>
      </c>
      <c r="C7224" s="892" t="s">
        <v>2114</v>
      </c>
      <c r="D7224" s="891">
        <v>42643</v>
      </c>
      <c r="E7224" s="890">
        <v>3802.29</v>
      </c>
      <c r="F7224" s="889"/>
      <c r="G7224" s="888">
        <v>10</v>
      </c>
      <c r="H7224" s="887">
        <f t="shared" si="384"/>
        <v>5</v>
      </c>
      <c r="I7224" s="887">
        <v>-385.56000000000006</v>
      </c>
      <c r="J7224" s="771">
        <f t="shared" si="385"/>
        <v>1970.5300000000002</v>
      </c>
      <c r="K7224" s="887">
        <v>1584.97</v>
      </c>
      <c r="L7224" s="772">
        <f t="shared" si="386"/>
        <v>2217.3199999999997</v>
      </c>
    </row>
    <row r="7225" spans="2:12" ht="15.75" x14ac:dyDescent="0.25">
      <c r="B7225" s="893" t="s">
        <v>313</v>
      </c>
      <c r="C7225" s="892" t="s">
        <v>2115</v>
      </c>
      <c r="D7225" s="891">
        <v>42874</v>
      </c>
      <c r="E7225" s="890">
        <v>5003.28</v>
      </c>
      <c r="F7225" s="889"/>
      <c r="G7225" s="888">
        <v>20</v>
      </c>
      <c r="H7225" s="887">
        <f t="shared" si="384"/>
        <v>4</v>
      </c>
      <c r="I7225" s="887">
        <v>-250.56</v>
      </c>
      <c r="J7225" s="771">
        <f t="shared" si="385"/>
        <v>1141.42</v>
      </c>
      <c r="K7225" s="887">
        <v>890.86</v>
      </c>
      <c r="L7225" s="772">
        <f t="shared" si="386"/>
        <v>4112.42</v>
      </c>
    </row>
    <row r="7226" spans="2:12" ht="15.75" x14ac:dyDescent="0.25">
      <c r="B7226" s="893" t="s">
        <v>313</v>
      </c>
      <c r="C7226" s="892" t="s">
        <v>2101</v>
      </c>
      <c r="D7226" s="891">
        <v>43130</v>
      </c>
      <c r="E7226" s="890">
        <v>3532.13</v>
      </c>
      <c r="F7226" s="889"/>
      <c r="G7226" s="888">
        <v>20</v>
      </c>
      <c r="H7226" s="887">
        <f t="shared" si="384"/>
        <v>3</v>
      </c>
      <c r="I7226" s="887">
        <v>-177.12</v>
      </c>
      <c r="J7226" s="771">
        <f t="shared" si="385"/>
        <v>669.06</v>
      </c>
      <c r="K7226" s="887">
        <v>491.94</v>
      </c>
      <c r="L7226" s="772">
        <f t="shared" si="386"/>
        <v>3040.19</v>
      </c>
    </row>
    <row r="7227" spans="2:12" ht="15.75" x14ac:dyDescent="0.25">
      <c r="B7227" s="893" t="s">
        <v>313</v>
      </c>
      <c r="C7227" s="892" t="s">
        <v>2102</v>
      </c>
      <c r="D7227" s="891">
        <v>43223</v>
      </c>
      <c r="E7227" s="890">
        <v>4471.67</v>
      </c>
      <c r="F7227" s="889"/>
      <c r="G7227" s="888">
        <v>20</v>
      </c>
      <c r="H7227" s="887">
        <f t="shared" si="384"/>
        <v>3</v>
      </c>
      <c r="I7227" s="887">
        <v>-226.92000000000002</v>
      </c>
      <c r="J7227" s="771">
        <f t="shared" si="385"/>
        <v>765.57999999999993</v>
      </c>
      <c r="K7227" s="887">
        <v>538.66</v>
      </c>
      <c r="L7227" s="772">
        <f t="shared" si="386"/>
        <v>3933.01</v>
      </c>
    </row>
    <row r="7228" spans="2:12" ht="15.75" x14ac:dyDescent="0.25">
      <c r="B7228" s="893" t="s">
        <v>313</v>
      </c>
      <c r="C7228" s="892" t="s">
        <v>2104</v>
      </c>
      <c r="D7228" s="891">
        <v>43437</v>
      </c>
      <c r="E7228" s="890">
        <v>24955.93</v>
      </c>
      <c r="F7228" s="889"/>
      <c r="G7228" s="888">
        <v>20</v>
      </c>
      <c r="H7228" s="887">
        <f t="shared" si="384"/>
        <v>3</v>
      </c>
      <c r="I7228" s="887">
        <v>-1247.76</v>
      </c>
      <c r="J7228" s="771">
        <f t="shared" si="385"/>
        <v>3846.9799999999996</v>
      </c>
      <c r="K7228" s="887">
        <v>2599.2199999999998</v>
      </c>
      <c r="L7228" s="772">
        <f t="shared" si="386"/>
        <v>22356.71</v>
      </c>
    </row>
    <row r="7229" spans="2:12" ht="15.75" x14ac:dyDescent="0.25">
      <c r="B7229" s="893" t="s">
        <v>313</v>
      </c>
      <c r="C7229" s="892" t="s">
        <v>2105</v>
      </c>
      <c r="D7229" s="891">
        <v>43446</v>
      </c>
      <c r="E7229" s="890">
        <v>5088.1000000000004</v>
      </c>
      <c r="F7229" s="889"/>
      <c r="G7229" s="888">
        <v>20</v>
      </c>
      <c r="H7229" s="887">
        <f t="shared" si="384"/>
        <v>3</v>
      </c>
      <c r="I7229" s="887">
        <v>-254.39999999999998</v>
      </c>
      <c r="J7229" s="771">
        <f t="shared" si="385"/>
        <v>720.8</v>
      </c>
      <c r="K7229" s="887">
        <v>466.4</v>
      </c>
      <c r="L7229" s="772">
        <f t="shared" si="386"/>
        <v>4621.7000000000007</v>
      </c>
    </row>
    <row r="7230" spans="2:12" ht="15.75" x14ac:dyDescent="0.25">
      <c r="B7230" s="893" t="s">
        <v>313</v>
      </c>
      <c r="C7230" s="892" t="s">
        <v>2106</v>
      </c>
      <c r="D7230" s="891">
        <v>43419</v>
      </c>
      <c r="E7230" s="890">
        <v>5460.39</v>
      </c>
      <c r="F7230" s="889"/>
      <c r="G7230" s="888">
        <v>20</v>
      </c>
      <c r="H7230" s="887">
        <f t="shared" si="384"/>
        <v>3</v>
      </c>
      <c r="I7230" s="887">
        <v>-273.24</v>
      </c>
      <c r="J7230" s="771">
        <f t="shared" si="385"/>
        <v>746.21</v>
      </c>
      <c r="K7230" s="887">
        <v>472.97</v>
      </c>
      <c r="L7230" s="772">
        <f t="shared" si="386"/>
        <v>4987.42</v>
      </c>
    </row>
    <row r="7231" spans="2:12" ht="15.75" x14ac:dyDescent="0.25">
      <c r="B7231" s="893" t="s">
        <v>313</v>
      </c>
      <c r="C7231" s="892" t="s">
        <v>2107</v>
      </c>
      <c r="D7231" s="891">
        <v>43439</v>
      </c>
      <c r="E7231" s="890">
        <v>7312.19</v>
      </c>
      <c r="F7231" s="889"/>
      <c r="G7231" s="888">
        <v>20</v>
      </c>
      <c r="H7231" s="887">
        <f t="shared" si="384"/>
        <v>3</v>
      </c>
      <c r="I7231" s="887">
        <v>-365.64</v>
      </c>
      <c r="J7231" s="771">
        <f t="shared" si="385"/>
        <v>914.1</v>
      </c>
      <c r="K7231" s="887">
        <v>548.46</v>
      </c>
      <c r="L7231" s="772">
        <f t="shared" si="386"/>
        <v>6763.73</v>
      </c>
    </row>
    <row r="7232" spans="2:12" ht="15.75" x14ac:dyDescent="0.25">
      <c r="B7232" s="893" t="s">
        <v>313</v>
      </c>
      <c r="C7232" s="892" t="s">
        <v>2108</v>
      </c>
      <c r="D7232" s="891">
        <v>43621</v>
      </c>
      <c r="E7232" s="890">
        <v>2024.01</v>
      </c>
      <c r="F7232" s="889"/>
      <c r="G7232" s="888">
        <v>20</v>
      </c>
      <c r="H7232" s="887">
        <f t="shared" si="384"/>
        <v>2</v>
      </c>
      <c r="I7232" s="887">
        <v>-101.16</v>
      </c>
      <c r="J7232" s="771">
        <f t="shared" si="385"/>
        <v>252.9</v>
      </c>
      <c r="K7232" s="887">
        <v>151.74</v>
      </c>
      <c r="L7232" s="772">
        <f t="shared" si="386"/>
        <v>1872.27</v>
      </c>
    </row>
    <row r="7233" spans="2:12" ht="15.75" x14ac:dyDescent="0.25">
      <c r="B7233" s="893" t="s">
        <v>313</v>
      </c>
      <c r="C7233" s="892" t="s">
        <v>2109</v>
      </c>
      <c r="D7233" s="891">
        <v>43406</v>
      </c>
      <c r="E7233" s="890">
        <v>2287.15</v>
      </c>
      <c r="F7233" s="889"/>
      <c r="G7233" s="888">
        <v>20</v>
      </c>
      <c r="H7233" s="887">
        <f t="shared" si="384"/>
        <v>3</v>
      </c>
      <c r="I7233" s="887">
        <v>-114.35999999999999</v>
      </c>
      <c r="J7233" s="771">
        <f t="shared" si="385"/>
        <v>247.77999999999997</v>
      </c>
      <c r="K7233" s="887">
        <v>133.41999999999999</v>
      </c>
      <c r="L7233" s="772">
        <f t="shared" si="386"/>
        <v>2153.73</v>
      </c>
    </row>
    <row r="7234" spans="2:12" ht="15.75" x14ac:dyDescent="0.25">
      <c r="B7234" s="893" t="s">
        <v>313</v>
      </c>
      <c r="C7234" s="892" t="s">
        <v>2110</v>
      </c>
      <c r="D7234" s="891">
        <v>43495</v>
      </c>
      <c r="E7234" s="890">
        <v>3082.59</v>
      </c>
      <c r="F7234" s="889"/>
      <c r="G7234" s="888">
        <v>20</v>
      </c>
      <c r="H7234" s="887">
        <f t="shared" si="384"/>
        <v>2</v>
      </c>
      <c r="I7234" s="887">
        <v>-154.07999999999998</v>
      </c>
      <c r="J7234" s="771">
        <f t="shared" si="385"/>
        <v>333.84</v>
      </c>
      <c r="K7234" s="887">
        <v>179.76</v>
      </c>
      <c r="L7234" s="772">
        <f t="shared" si="386"/>
        <v>2902.83</v>
      </c>
    </row>
    <row r="7235" spans="2:12" ht="15.75" x14ac:dyDescent="0.25">
      <c r="B7235" s="893" t="s">
        <v>313</v>
      </c>
      <c r="C7235" s="892" t="s">
        <v>2111</v>
      </c>
      <c r="D7235" s="891">
        <v>43887</v>
      </c>
      <c r="E7235" s="890">
        <v>944.95</v>
      </c>
      <c r="F7235" s="889"/>
      <c r="G7235" s="888">
        <v>20</v>
      </c>
      <c r="H7235" s="887">
        <f t="shared" si="384"/>
        <v>1</v>
      </c>
      <c r="I7235" s="887">
        <v>-47.28</v>
      </c>
      <c r="J7235" s="771">
        <f t="shared" si="385"/>
        <v>82.740000000000009</v>
      </c>
      <c r="K7235" s="887">
        <v>35.46</v>
      </c>
      <c r="L7235" s="772">
        <f t="shared" si="386"/>
        <v>909.49</v>
      </c>
    </row>
    <row r="7236" spans="2:12" ht="15.75" x14ac:dyDescent="0.25">
      <c r="B7236" s="893" t="s">
        <v>313</v>
      </c>
      <c r="C7236" s="892" t="s">
        <v>535</v>
      </c>
      <c r="D7236" s="891">
        <v>38352</v>
      </c>
      <c r="E7236" s="890">
        <v>616.14</v>
      </c>
      <c r="F7236" s="889"/>
      <c r="G7236" s="888">
        <v>30</v>
      </c>
      <c r="H7236" s="887">
        <f t="shared" si="384"/>
        <v>17</v>
      </c>
      <c r="I7236" s="887">
        <v>-20.759999999999998</v>
      </c>
      <c r="J7236" s="771">
        <f t="shared" si="385"/>
        <v>352.28</v>
      </c>
      <c r="K7236" s="887">
        <v>331.52</v>
      </c>
      <c r="L7236" s="772">
        <f t="shared" si="386"/>
        <v>284.62</v>
      </c>
    </row>
    <row r="7237" spans="2:12" ht="15.75" x14ac:dyDescent="0.25">
      <c r="B7237" s="893" t="s">
        <v>313</v>
      </c>
      <c r="C7237" s="892" t="s">
        <v>535</v>
      </c>
      <c r="D7237" s="891">
        <v>38717</v>
      </c>
      <c r="E7237" s="890">
        <v>3778.34</v>
      </c>
      <c r="F7237" s="889"/>
      <c r="G7237" s="888">
        <v>30</v>
      </c>
      <c r="H7237" s="887">
        <f t="shared" si="384"/>
        <v>16</v>
      </c>
      <c r="I7237" s="887">
        <v>-126.35999999999999</v>
      </c>
      <c r="J7237" s="771">
        <f t="shared" si="385"/>
        <v>2029.7299999999998</v>
      </c>
      <c r="K7237" s="887">
        <v>1903.37</v>
      </c>
      <c r="L7237" s="772">
        <f t="shared" si="386"/>
        <v>1874.9700000000003</v>
      </c>
    </row>
    <row r="7238" spans="2:12" ht="15.75" x14ac:dyDescent="0.25">
      <c r="B7238" s="893" t="s">
        <v>313</v>
      </c>
      <c r="C7238" s="892" t="s">
        <v>535</v>
      </c>
      <c r="D7238" s="891">
        <v>38352</v>
      </c>
      <c r="E7238" s="890">
        <v>729.78</v>
      </c>
      <c r="F7238" s="889"/>
      <c r="G7238" s="888">
        <v>30</v>
      </c>
      <c r="H7238" s="887">
        <f t="shared" si="384"/>
        <v>17</v>
      </c>
      <c r="I7238" s="887">
        <v>-24.48</v>
      </c>
      <c r="J7238" s="771">
        <f t="shared" si="385"/>
        <v>416.45000000000005</v>
      </c>
      <c r="K7238" s="887">
        <v>391.97</v>
      </c>
      <c r="L7238" s="772">
        <f t="shared" si="386"/>
        <v>337.80999999999995</v>
      </c>
    </row>
    <row r="7239" spans="2:12" ht="15.75" x14ac:dyDescent="0.25">
      <c r="B7239" s="893" t="s">
        <v>313</v>
      </c>
      <c r="C7239" s="892" t="s">
        <v>535</v>
      </c>
      <c r="D7239" s="891">
        <v>37986</v>
      </c>
      <c r="E7239" s="890">
        <v>342.89</v>
      </c>
      <c r="F7239" s="889"/>
      <c r="G7239" s="888">
        <v>30</v>
      </c>
      <c r="H7239" s="887">
        <f t="shared" si="384"/>
        <v>18</v>
      </c>
      <c r="I7239" s="887">
        <v>-11.52</v>
      </c>
      <c r="J7239" s="771">
        <f t="shared" si="385"/>
        <v>207.18</v>
      </c>
      <c r="K7239" s="887">
        <v>195.66</v>
      </c>
      <c r="L7239" s="772">
        <f t="shared" si="386"/>
        <v>147.22999999999999</v>
      </c>
    </row>
    <row r="7240" spans="2:12" ht="15.75" x14ac:dyDescent="0.25">
      <c r="B7240" s="893" t="s">
        <v>313</v>
      </c>
      <c r="C7240" s="892" t="s">
        <v>535</v>
      </c>
      <c r="D7240" s="891">
        <v>37621</v>
      </c>
      <c r="E7240" s="890">
        <v>319.60000000000002</v>
      </c>
      <c r="F7240" s="889"/>
      <c r="G7240" s="888">
        <v>30</v>
      </c>
      <c r="H7240" s="887">
        <f t="shared" ref="H7240:H7303" si="387">IF(E7240&lt;&gt;"",IF((TestEOY-D7240)/365&gt;G7240,G7240,ROUNDUP(((TestEOY-D7240)/365),0)),"")</f>
        <v>19</v>
      </c>
      <c r="I7240" s="887">
        <v>-10.68</v>
      </c>
      <c r="J7240" s="771">
        <f t="shared" ref="J7240:J7303" si="388">K7240-I7240</f>
        <v>203.68</v>
      </c>
      <c r="K7240" s="887">
        <v>193</v>
      </c>
      <c r="L7240" s="772">
        <f t="shared" ref="L7240:L7303" si="389">IFERROR(IF(K7240&gt;E7240,0,(+E7240-K7240))-F7240,"")</f>
        <v>126.60000000000002</v>
      </c>
    </row>
    <row r="7241" spans="2:12" ht="15.75" x14ac:dyDescent="0.25">
      <c r="B7241" s="893" t="s">
        <v>313</v>
      </c>
      <c r="C7241" s="892" t="s">
        <v>535</v>
      </c>
      <c r="D7241" s="891">
        <v>37256</v>
      </c>
      <c r="E7241" s="890">
        <v>4977.16</v>
      </c>
      <c r="F7241" s="889"/>
      <c r="G7241" s="888">
        <v>30</v>
      </c>
      <c r="H7241" s="887">
        <f t="shared" si="387"/>
        <v>20</v>
      </c>
      <c r="I7241" s="887">
        <v>-166.68</v>
      </c>
      <c r="J7241" s="771">
        <f t="shared" si="388"/>
        <v>3338.6699999999996</v>
      </c>
      <c r="K7241" s="887">
        <v>3171.99</v>
      </c>
      <c r="L7241" s="772">
        <f t="shared" si="389"/>
        <v>1805.17</v>
      </c>
    </row>
    <row r="7242" spans="2:12" ht="15.75" x14ac:dyDescent="0.25">
      <c r="B7242" s="893" t="s">
        <v>312</v>
      </c>
      <c r="C7242" s="892" t="s">
        <v>1043</v>
      </c>
      <c r="D7242" s="891">
        <v>39082</v>
      </c>
      <c r="E7242" s="890">
        <v>105248.97</v>
      </c>
      <c r="F7242" s="889"/>
      <c r="G7242" s="888">
        <v>29</v>
      </c>
      <c r="H7242" s="887">
        <f t="shared" si="387"/>
        <v>15</v>
      </c>
      <c r="I7242" s="887">
        <v>-3642.3600000000006</v>
      </c>
      <c r="J7242" s="771">
        <f t="shared" si="388"/>
        <v>54862.1</v>
      </c>
      <c r="K7242" s="887">
        <v>51219.74</v>
      </c>
      <c r="L7242" s="772">
        <f t="shared" si="389"/>
        <v>54029.23</v>
      </c>
    </row>
    <row r="7243" spans="2:12" ht="15.75" x14ac:dyDescent="0.25">
      <c r="B7243" s="893" t="s">
        <v>312</v>
      </c>
      <c r="C7243" s="892" t="s">
        <v>1043</v>
      </c>
      <c r="D7243" s="891">
        <v>39082</v>
      </c>
      <c r="E7243" s="890">
        <v>1593.48</v>
      </c>
      <c r="F7243" s="889"/>
      <c r="G7243" s="888">
        <v>30</v>
      </c>
      <c r="H7243" s="887">
        <f t="shared" si="387"/>
        <v>15</v>
      </c>
      <c r="I7243" s="887">
        <v>-53.519999999999996</v>
      </c>
      <c r="J7243" s="771">
        <f t="shared" si="388"/>
        <v>804.87</v>
      </c>
      <c r="K7243" s="887">
        <v>751.35</v>
      </c>
      <c r="L7243" s="772">
        <f t="shared" si="389"/>
        <v>842.13</v>
      </c>
    </row>
    <row r="7244" spans="2:12" ht="15.75" x14ac:dyDescent="0.25">
      <c r="B7244" s="893" t="s">
        <v>312</v>
      </c>
      <c r="C7244" s="892" t="s">
        <v>1043</v>
      </c>
      <c r="D7244" s="891">
        <v>39082</v>
      </c>
      <c r="E7244" s="890">
        <v>678</v>
      </c>
      <c r="F7244" s="889"/>
      <c r="G7244" s="888">
        <v>30</v>
      </c>
      <c r="H7244" s="887">
        <f t="shared" si="387"/>
        <v>15</v>
      </c>
      <c r="I7244" s="887">
        <v>-22.68</v>
      </c>
      <c r="J7244" s="771">
        <f t="shared" si="388"/>
        <v>341.61</v>
      </c>
      <c r="K7244" s="887">
        <v>318.93</v>
      </c>
      <c r="L7244" s="772">
        <f t="shared" si="389"/>
        <v>359.07</v>
      </c>
    </row>
    <row r="7245" spans="2:12" ht="15.75" x14ac:dyDescent="0.25">
      <c r="B7245" s="893" t="s">
        <v>312</v>
      </c>
      <c r="C7245" s="892" t="s">
        <v>1043</v>
      </c>
      <c r="D7245" s="891">
        <v>39082</v>
      </c>
      <c r="E7245" s="890">
        <v>2596.8000000000002</v>
      </c>
      <c r="F7245" s="889"/>
      <c r="G7245" s="888">
        <v>30</v>
      </c>
      <c r="H7245" s="887">
        <f t="shared" si="387"/>
        <v>15</v>
      </c>
      <c r="I7245" s="887">
        <v>-86.88</v>
      </c>
      <c r="J7245" s="771">
        <f t="shared" si="388"/>
        <v>1308.54</v>
      </c>
      <c r="K7245" s="887">
        <v>1221.6600000000001</v>
      </c>
      <c r="L7245" s="772">
        <f t="shared" si="389"/>
        <v>1375.14</v>
      </c>
    </row>
    <row r="7246" spans="2:12" ht="15.75" x14ac:dyDescent="0.25">
      <c r="B7246" s="893" t="s">
        <v>312</v>
      </c>
      <c r="C7246" s="892" t="s">
        <v>1043</v>
      </c>
      <c r="D7246" s="891">
        <v>39447</v>
      </c>
      <c r="E7246" s="890">
        <v>301.18</v>
      </c>
      <c r="F7246" s="889"/>
      <c r="G7246" s="888">
        <v>30</v>
      </c>
      <c r="H7246" s="887">
        <f t="shared" si="387"/>
        <v>14</v>
      </c>
      <c r="I7246" s="887">
        <v>-10.08</v>
      </c>
      <c r="J7246" s="771">
        <f t="shared" si="388"/>
        <v>141.76000000000002</v>
      </c>
      <c r="K7246" s="887">
        <v>131.68</v>
      </c>
      <c r="L7246" s="772">
        <f t="shared" si="389"/>
        <v>169.5</v>
      </c>
    </row>
    <row r="7247" spans="2:12" ht="15.75" x14ac:dyDescent="0.25">
      <c r="B7247" s="893" t="s">
        <v>312</v>
      </c>
      <c r="C7247" s="892" t="s">
        <v>1043</v>
      </c>
      <c r="D7247" s="891">
        <v>39447</v>
      </c>
      <c r="E7247" s="890">
        <v>390.03</v>
      </c>
      <c r="F7247" s="889"/>
      <c r="G7247" s="888">
        <v>30</v>
      </c>
      <c r="H7247" s="887">
        <f t="shared" si="387"/>
        <v>14</v>
      </c>
      <c r="I7247" s="887">
        <v>-13.080000000000002</v>
      </c>
      <c r="J7247" s="771">
        <f t="shared" si="388"/>
        <v>183.82000000000002</v>
      </c>
      <c r="K7247" s="887">
        <v>170.74</v>
      </c>
      <c r="L7247" s="772">
        <f t="shared" si="389"/>
        <v>219.28999999999996</v>
      </c>
    </row>
    <row r="7248" spans="2:12" ht="15.75" x14ac:dyDescent="0.25">
      <c r="B7248" s="893" t="s">
        <v>312</v>
      </c>
      <c r="C7248" s="892" t="s">
        <v>1043</v>
      </c>
      <c r="D7248" s="891">
        <v>39447</v>
      </c>
      <c r="E7248" s="890">
        <v>416.88</v>
      </c>
      <c r="F7248" s="889"/>
      <c r="G7248" s="888">
        <v>30</v>
      </c>
      <c r="H7248" s="887">
        <f t="shared" si="387"/>
        <v>14</v>
      </c>
      <c r="I7248" s="887">
        <v>-13.919999999999998</v>
      </c>
      <c r="J7248" s="771">
        <f t="shared" si="388"/>
        <v>195.92</v>
      </c>
      <c r="K7248" s="887">
        <v>182</v>
      </c>
      <c r="L7248" s="772">
        <f t="shared" si="389"/>
        <v>234.88</v>
      </c>
    </row>
    <row r="7249" spans="2:12" ht="15.75" x14ac:dyDescent="0.25">
      <c r="B7249" s="893" t="s">
        <v>312</v>
      </c>
      <c r="C7249" s="892" t="s">
        <v>1043</v>
      </c>
      <c r="D7249" s="891">
        <v>39478</v>
      </c>
      <c r="E7249" s="890">
        <v>19342.71</v>
      </c>
      <c r="F7249" s="889"/>
      <c r="G7249" s="888">
        <v>30</v>
      </c>
      <c r="H7249" s="887">
        <f t="shared" si="387"/>
        <v>13</v>
      </c>
      <c r="I7249" s="887">
        <v>-649.08000000000004</v>
      </c>
      <c r="J7249" s="771">
        <f t="shared" si="388"/>
        <v>9066.23</v>
      </c>
      <c r="K7249" s="887">
        <v>8417.15</v>
      </c>
      <c r="L7249" s="772">
        <f t="shared" si="389"/>
        <v>10925.56</v>
      </c>
    </row>
    <row r="7250" spans="2:12" ht="15.75" x14ac:dyDescent="0.25">
      <c r="B7250" s="893" t="s">
        <v>312</v>
      </c>
      <c r="C7250" s="892" t="s">
        <v>1043</v>
      </c>
      <c r="D7250" s="891">
        <v>39844</v>
      </c>
      <c r="E7250" s="890">
        <v>803.87</v>
      </c>
      <c r="F7250" s="889"/>
      <c r="G7250" s="888">
        <v>30</v>
      </c>
      <c r="H7250" s="887">
        <f t="shared" si="387"/>
        <v>12</v>
      </c>
      <c r="I7250" s="887">
        <v>-27</v>
      </c>
      <c r="J7250" s="771">
        <f t="shared" si="388"/>
        <v>350.22</v>
      </c>
      <c r="K7250" s="887">
        <v>323.22000000000003</v>
      </c>
      <c r="L7250" s="772">
        <f t="shared" si="389"/>
        <v>480.65</v>
      </c>
    </row>
    <row r="7251" spans="2:12" ht="15.75" x14ac:dyDescent="0.25">
      <c r="B7251" s="893" t="s">
        <v>312</v>
      </c>
      <c r="C7251" s="892" t="s">
        <v>1043</v>
      </c>
      <c r="D7251" s="891">
        <v>40209</v>
      </c>
      <c r="E7251" s="890">
        <v>2349.58</v>
      </c>
      <c r="F7251" s="889"/>
      <c r="G7251" s="888">
        <v>30</v>
      </c>
      <c r="H7251" s="887">
        <f t="shared" si="387"/>
        <v>11</v>
      </c>
      <c r="I7251" s="887">
        <v>-78.599999999999994</v>
      </c>
      <c r="J7251" s="771">
        <f t="shared" si="388"/>
        <v>935.88</v>
      </c>
      <c r="K7251" s="887">
        <v>857.28</v>
      </c>
      <c r="L7251" s="772">
        <f t="shared" si="389"/>
        <v>1492.3</v>
      </c>
    </row>
    <row r="7252" spans="2:12" ht="15.75" x14ac:dyDescent="0.25">
      <c r="B7252" s="893" t="s">
        <v>312</v>
      </c>
      <c r="C7252" s="892" t="s">
        <v>1043</v>
      </c>
      <c r="D7252" s="891">
        <v>40359</v>
      </c>
      <c r="E7252" s="890">
        <v>640.74</v>
      </c>
      <c r="F7252" s="889"/>
      <c r="G7252" s="888">
        <v>30</v>
      </c>
      <c r="H7252" s="887">
        <f t="shared" si="387"/>
        <v>11</v>
      </c>
      <c r="I7252" s="887">
        <v>-21.48</v>
      </c>
      <c r="J7252" s="771">
        <f t="shared" si="388"/>
        <v>246.73999999999998</v>
      </c>
      <c r="K7252" s="887">
        <v>225.26</v>
      </c>
      <c r="L7252" s="772">
        <f t="shared" si="389"/>
        <v>415.48</v>
      </c>
    </row>
    <row r="7253" spans="2:12" ht="15.75" x14ac:dyDescent="0.25">
      <c r="B7253" s="893" t="s">
        <v>312</v>
      </c>
      <c r="C7253" s="892" t="s">
        <v>1043</v>
      </c>
      <c r="D7253" s="891">
        <v>40359</v>
      </c>
      <c r="E7253" s="890">
        <v>910.15</v>
      </c>
      <c r="F7253" s="889"/>
      <c r="G7253" s="888">
        <v>30</v>
      </c>
      <c r="H7253" s="887">
        <f t="shared" si="387"/>
        <v>11</v>
      </c>
      <c r="I7253" s="887">
        <v>-30.48</v>
      </c>
      <c r="J7253" s="771">
        <f t="shared" si="388"/>
        <v>350.19</v>
      </c>
      <c r="K7253" s="887">
        <v>319.70999999999998</v>
      </c>
      <c r="L7253" s="772">
        <f t="shared" si="389"/>
        <v>590.44000000000005</v>
      </c>
    </row>
    <row r="7254" spans="2:12" ht="15.75" x14ac:dyDescent="0.25">
      <c r="B7254" s="893" t="s">
        <v>312</v>
      </c>
      <c r="C7254" s="892" t="s">
        <v>1043</v>
      </c>
      <c r="D7254" s="891">
        <v>40359</v>
      </c>
      <c r="E7254" s="890">
        <v>9280.18</v>
      </c>
      <c r="F7254" s="889"/>
      <c r="G7254" s="888">
        <v>30</v>
      </c>
      <c r="H7254" s="887">
        <f t="shared" si="387"/>
        <v>11</v>
      </c>
      <c r="I7254" s="887">
        <v>-311.28000000000003</v>
      </c>
      <c r="J7254" s="771">
        <f t="shared" si="388"/>
        <v>3574.5400000000004</v>
      </c>
      <c r="K7254" s="887">
        <v>3263.26</v>
      </c>
      <c r="L7254" s="772">
        <f t="shared" si="389"/>
        <v>6016.92</v>
      </c>
    </row>
    <row r="7255" spans="2:12" ht="15.75" x14ac:dyDescent="0.25">
      <c r="B7255" s="893" t="s">
        <v>312</v>
      </c>
      <c r="C7255" s="892" t="s">
        <v>1043</v>
      </c>
      <c r="D7255" s="891">
        <v>40451</v>
      </c>
      <c r="E7255" s="890">
        <v>499.93</v>
      </c>
      <c r="F7255" s="889"/>
      <c r="G7255" s="888">
        <v>30</v>
      </c>
      <c r="H7255" s="887">
        <f t="shared" si="387"/>
        <v>11</v>
      </c>
      <c r="I7255" s="887">
        <v>-16.68</v>
      </c>
      <c r="J7255" s="771">
        <f t="shared" si="388"/>
        <v>187.62</v>
      </c>
      <c r="K7255" s="887">
        <v>170.94</v>
      </c>
      <c r="L7255" s="772">
        <f t="shared" si="389"/>
        <v>328.99</v>
      </c>
    </row>
    <row r="7256" spans="2:12" ht="15.75" x14ac:dyDescent="0.25">
      <c r="B7256" s="893" t="s">
        <v>312</v>
      </c>
      <c r="C7256" s="892" t="s">
        <v>2116</v>
      </c>
      <c r="D7256" s="891">
        <v>41729</v>
      </c>
      <c r="E7256" s="890">
        <v>9172.48</v>
      </c>
      <c r="F7256" s="889"/>
      <c r="G7256" s="888">
        <v>30</v>
      </c>
      <c r="H7256" s="887">
        <f t="shared" si="387"/>
        <v>7</v>
      </c>
      <c r="I7256" s="887">
        <v>-305.76</v>
      </c>
      <c r="J7256" s="771">
        <f t="shared" si="388"/>
        <v>2369.6400000000003</v>
      </c>
      <c r="K7256" s="887">
        <v>2063.88</v>
      </c>
      <c r="L7256" s="772">
        <f t="shared" si="389"/>
        <v>7108.5999999999995</v>
      </c>
    </row>
    <row r="7257" spans="2:12" ht="15.75" x14ac:dyDescent="0.25">
      <c r="B7257" s="893" t="s">
        <v>312</v>
      </c>
      <c r="C7257" s="892" t="s">
        <v>2117</v>
      </c>
      <c r="D7257" s="891">
        <v>42308</v>
      </c>
      <c r="E7257" s="890">
        <v>282.27</v>
      </c>
      <c r="F7257" s="889"/>
      <c r="G7257" s="888">
        <v>13</v>
      </c>
      <c r="H7257" s="887">
        <f t="shared" si="387"/>
        <v>6</v>
      </c>
      <c r="I7257" s="887">
        <v>-21.72</v>
      </c>
      <c r="J7257" s="771">
        <f t="shared" si="388"/>
        <v>132.51999999999998</v>
      </c>
      <c r="K7257" s="887">
        <v>110.8</v>
      </c>
      <c r="L7257" s="772">
        <f t="shared" si="389"/>
        <v>171.46999999999997</v>
      </c>
    </row>
    <row r="7258" spans="2:12" ht="15.75" x14ac:dyDescent="0.25">
      <c r="B7258" s="893" t="s">
        <v>312</v>
      </c>
      <c r="C7258" s="892" t="s">
        <v>2118</v>
      </c>
      <c r="D7258" s="891">
        <v>43130</v>
      </c>
      <c r="E7258" s="890">
        <v>3738.27</v>
      </c>
      <c r="F7258" s="889"/>
      <c r="G7258" s="888">
        <v>30</v>
      </c>
      <c r="H7258" s="887">
        <f t="shared" si="387"/>
        <v>3</v>
      </c>
      <c r="I7258" s="887">
        <v>-124.56</v>
      </c>
      <c r="J7258" s="771">
        <f t="shared" si="388"/>
        <v>467.1</v>
      </c>
      <c r="K7258" s="887">
        <v>342.54</v>
      </c>
      <c r="L7258" s="772">
        <f t="shared" si="389"/>
        <v>3395.73</v>
      </c>
    </row>
    <row r="7259" spans="2:12" ht="15.75" x14ac:dyDescent="0.25">
      <c r="B7259" s="893" t="s">
        <v>312</v>
      </c>
      <c r="C7259" s="892" t="s">
        <v>2119</v>
      </c>
      <c r="D7259" s="891">
        <v>43131</v>
      </c>
      <c r="E7259" s="890">
        <v>4282.91</v>
      </c>
      <c r="F7259" s="889"/>
      <c r="G7259" s="888">
        <v>30</v>
      </c>
      <c r="H7259" s="887">
        <f t="shared" si="387"/>
        <v>3</v>
      </c>
      <c r="I7259" s="887">
        <v>-142.80000000000001</v>
      </c>
      <c r="J7259" s="771">
        <f t="shared" si="388"/>
        <v>535.5</v>
      </c>
      <c r="K7259" s="887">
        <v>392.7</v>
      </c>
      <c r="L7259" s="772">
        <f t="shared" si="389"/>
        <v>3890.21</v>
      </c>
    </row>
    <row r="7260" spans="2:12" ht="15.75" x14ac:dyDescent="0.25">
      <c r="B7260" s="893" t="s">
        <v>312</v>
      </c>
      <c r="C7260" s="892" t="s">
        <v>2120</v>
      </c>
      <c r="D7260" s="891">
        <v>43214</v>
      </c>
      <c r="E7260" s="890">
        <v>2755.29</v>
      </c>
      <c r="F7260" s="889"/>
      <c r="G7260" s="888">
        <v>30</v>
      </c>
      <c r="H7260" s="887">
        <f t="shared" si="387"/>
        <v>3</v>
      </c>
      <c r="I7260" s="887">
        <v>-91.92</v>
      </c>
      <c r="J7260" s="771">
        <f t="shared" si="388"/>
        <v>334.74</v>
      </c>
      <c r="K7260" s="887">
        <v>242.82</v>
      </c>
      <c r="L7260" s="772">
        <f t="shared" si="389"/>
        <v>2512.4699999999998</v>
      </c>
    </row>
    <row r="7261" spans="2:12" ht="15.75" x14ac:dyDescent="0.25">
      <c r="B7261" s="893" t="s">
        <v>312</v>
      </c>
      <c r="C7261" s="892" t="s">
        <v>2121</v>
      </c>
      <c r="D7261" s="891">
        <v>43608</v>
      </c>
      <c r="E7261" s="890">
        <v>34842.25</v>
      </c>
      <c r="F7261" s="889"/>
      <c r="G7261" s="888">
        <v>30</v>
      </c>
      <c r="H7261" s="887">
        <f t="shared" si="387"/>
        <v>2</v>
      </c>
      <c r="I7261" s="887">
        <v>-1161.3600000000001</v>
      </c>
      <c r="J7261" s="771">
        <f t="shared" si="388"/>
        <v>3000.1800000000003</v>
      </c>
      <c r="K7261" s="887">
        <v>1838.82</v>
      </c>
      <c r="L7261" s="772">
        <f t="shared" si="389"/>
        <v>33003.43</v>
      </c>
    </row>
    <row r="7262" spans="2:12" ht="15.75" x14ac:dyDescent="0.25">
      <c r="B7262" s="893" t="s">
        <v>312</v>
      </c>
      <c r="C7262" s="892" t="s">
        <v>1043</v>
      </c>
      <c r="D7262" s="891">
        <v>32508</v>
      </c>
      <c r="E7262" s="890">
        <v>89094.46</v>
      </c>
      <c r="F7262" s="889"/>
      <c r="G7262" s="888">
        <v>30</v>
      </c>
      <c r="H7262" s="887">
        <f t="shared" si="387"/>
        <v>30</v>
      </c>
      <c r="I7262" s="887">
        <v>0</v>
      </c>
      <c r="J7262" s="771">
        <f t="shared" si="388"/>
        <v>89094.46</v>
      </c>
      <c r="K7262" s="887">
        <v>89094.46</v>
      </c>
      <c r="L7262" s="772">
        <f t="shared" si="389"/>
        <v>0</v>
      </c>
    </row>
    <row r="7263" spans="2:12" ht="15.75" x14ac:dyDescent="0.25">
      <c r="B7263" s="893" t="s">
        <v>312</v>
      </c>
      <c r="C7263" s="892" t="s">
        <v>1043</v>
      </c>
      <c r="D7263" s="891">
        <v>38717</v>
      </c>
      <c r="E7263" s="890">
        <v>3258.82</v>
      </c>
      <c r="F7263" s="889"/>
      <c r="G7263" s="888">
        <v>30</v>
      </c>
      <c r="H7263" s="887">
        <f t="shared" si="387"/>
        <v>16</v>
      </c>
      <c r="I7263" s="887">
        <v>-109.44000000000001</v>
      </c>
      <c r="J7263" s="771">
        <f t="shared" si="388"/>
        <v>1754.38</v>
      </c>
      <c r="K7263" s="887">
        <v>1644.94</v>
      </c>
      <c r="L7263" s="772">
        <f t="shared" si="389"/>
        <v>1613.88</v>
      </c>
    </row>
    <row r="7264" spans="2:12" ht="15.75" x14ac:dyDescent="0.25">
      <c r="B7264" s="893" t="s">
        <v>312</v>
      </c>
      <c r="C7264" s="892" t="s">
        <v>1043</v>
      </c>
      <c r="D7264" s="891">
        <v>38717</v>
      </c>
      <c r="E7264" s="890">
        <v>1598.53</v>
      </c>
      <c r="F7264" s="889"/>
      <c r="G7264" s="888">
        <v>30</v>
      </c>
      <c r="H7264" s="887">
        <f t="shared" si="387"/>
        <v>16</v>
      </c>
      <c r="I7264" s="887">
        <v>-53.519999999999996</v>
      </c>
      <c r="J7264" s="771">
        <f t="shared" si="388"/>
        <v>858.89</v>
      </c>
      <c r="K7264" s="887">
        <v>805.37</v>
      </c>
      <c r="L7264" s="772">
        <f t="shared" si="389"/>
        <v>793.16</v>
      </c>
    </row>
    <row r="7265" spans="2:12" ht="15.75" x14ac:dyDescent="0.25">
      <c r="B7265" s="893" t="s">
        <v>312</v>
      </c>
      <c r="C7265" s="892" t="s">
        <v>2122</v>
      </c>
      <c r="D7265" s="891">
        <v>44049</v>
      </c>
      <c r="E7265" s="890">
        <v>14589.67</v>
      </c>
      <c r="F7265" s="889"/>
      <c r="G7265" s="888">
        <v>30</v>
      </c>
      <c r="H7265" s="887">
        <f t="shared" si="387"/>
        <v>1</v>
      </c>
      <c r="I7265" s="887">
        <v>-486.36</v>
      </c>
      <c r="J7265" s="771">
        <f t="shared" si="388"/>
        <v>567.42000000000007</v>
      </c>
      <c r="K7265" s="887">
        <v>81.06</v>
      </c>
      <c r="L7265" s="772">
        <f t="shared" si="389"/>
        <v>14508.61</v>
      </c>
    </row>
    <row r="7266" spans="2:12" ht="15.75" x14ac:dyDescent="0.25">
      <c r="B7266" s="893" t="e">
        <v>#N/A</v>
      </c>
      <c r="C7266" s="892" t="s">
        <v>2118</v>
      </c>
      <c r="D7266" s="891">
        <v>43130</v>
      </c>
      <c r="E7266" s="890">
        <v>119.25</v>
      </c>
      <c r="F7266" s="889"/>
      <c r="G7266" s="888">
        <v>30</v>
      </c>
      <c r="H7266" s="887">
        <f t="shared" si="387"/>
        <v>3</v>
      </c>
      <c r="I7266" s="887">
        <v>-3.96</v>
      </c>
      <c r="J7266" s="771">
        <f t="shared" si="388"/>
        <v>14.850000000000001</v>
      </c>
      <c r="K7266" s="887">
        <v>10.89</v>
      </c>
      <c r="L7266" s="772">
        <f t="shared" si="389"/>
        <v>108.36</v>
      </c>
    </row>
    <row r="7267" spans="2:12" ht="15.75" x14ac:dyDescent="0.25">
      <c r="B7267" s="893" t="e">
        <v>#N/A</v>
      </c>
      <c r="C7267" s="892" t="s">
        <v>2119</v>
      </c>
      <c r="D7267" s="891">
        <v>43131</v>
      </c>
      <c r="E7267" s="890">
        <v>154.06</v>
      </c>
      <c r="F7267" s="889"/>
      <c r="G7267" s="888">
        <v>30</v>
      </c>
      <c r="H7267" s="887">
        <f t="shared" si="387"/>
        <v>3</v>
      </c>
      <c r="I7267" s="887">
        <v>-5.16</v>
      </c>
      <c r="J7267" s="771">
        <f t="shared" si="388"/>
        <v>19.350000000000001</v>
      </c>
      <c r="K7267" s="887">
        <v>14.19</v>
      </c>
      <c r="L7267" s="772">
        <f t="shared" si="389"/>
        <v>139.87</v>
      </c>
    </row>
    <row r="7268" spans="2:12" ht="15.75" x14ac:dyDescent="0.25">
      <c r="B7268" s="893" t="e">
        <v>#N/A</v>
      </c>
      <c r="C7268" s="892" t="s">
        <v>2120</v>
      </c>
      <c r="D7268" s="891">
        <v>43214</v>
      </c>
      <c r="E7268" s="890">
        <v>112.38</v>
      </c>
      <c r="F7268" s="889"/>
      <c r="G7268" s="888">
        <v>30</v>
      </c>
      <c r="H7268" s="887">
        <f t="shared" si="387"/>
        <v>3</v>
      </c>
      <c r="I7268" s="887">
        <v>-3.7199999999999998</v>
      </c>
      <c r="J7268" s="771">
        <f t="shared" si="388"/>
        <v>13.64</v>
      </c>
      <c r="K7268" s="887">
        <v>9.92</v>
      </c>
      <c r="L7268" s="772">
        <f t="shared" si="389"/>
        <v>102.46</v>
      </c>
    </row>
    <row r="7269" spans="2:12" ht="15.75" x14ac:dyDescent="0.25">
      <c r="B7269" s="893" t="e">
        <v>#N/A</v>
      </c>
      <c r="C7269" s="892" t="s">
        <v>2121</v>
      </c>
      <c r="D7269" s="891">
        <v>43608</v>
      </c>
      <c r="E7269" s="890">
        <v>624.71</v>
      </c>
      <c r="F7269" s="889"/>
      <c r="G7269" s="888">
        <v>30</v>
      </c>
      <c r="H7269" s="887">
        <f t="shared" si="387"/>
        <v>2</v>
      </c>
      <c r="I7269" s="887">
        <v>-20.88</v>
      </c>
      <c r="J7269" s="771">
        <f t="shared" si="388"/>
        <v>53.94</v>
      </c>
      <c r="K7269" s="887">
        <v>33.06</v>
      </c>
      <c r="L7269" s="772">
        <f t="shared" si="389"/>
        <v>591.65000000000009</v>
      </c>
    </row>
    <row r="7270" spans="2:12" ht="15.75" x14ac:dyDescent="0.25">
      <c r="B7270" s="893" t="e">
        <v>#N/A</v>
      </c>
      <c r="C7270" s="892" t="s">
        <v>2122</v>
      </c>
      <c r="D7270" s="891">
        <v>44049</v>
      </c>
      <c r="E7270" s="890">
        <v>3.93</v>
      </c>
      <c r="F7270" s="889"/>
      <c r="G7270" s="888">
        <v>30</v>
      </c>
      <c r="H7270" s="887">
        <f t="shared" si="387"/>
        <v>1</v>
      </c>
      <c r="I7270" s="887">
        <v>-0.12</v>
      </c>
      <c r="J7270" s="771">
        <f t="shared" si="388"/>
        <v>0.13999999999999999</v>
      </c>
      <c r="K7270" s="887">
        <v>0.02</v>
      </c>
      <c r="L7270" s="772">
        <f t="shared" si="389"/>
        <v>3.91</v>
      </c>
    </row>
    <row r="7271" spans="2:12" ht="15.75" x14ac:dyDescent="0.25">
      <c r="B7271" s="893" t="s">
        <v>359</v>
      </c>
      <c r="C7271" s="892" t="s">
        <v>536</v>
      </c>
      <c r="D7271" s="891">
        <v>39082</v>
      </c>
      <c r="E7271" s="890">
        <v>230706.13</v>
      </c>
      <c r="F7271" s="889"/>
      <c r="G7271" s="888">
        <v>49</v>
      </c>
      <c r="H7271" s="887">
        <f t="shared" si="387"/>
        <v>15</v>
      </c>
      <c r="I7271" s="887">
        <v>-4726.5599999999995</v>
      </c>
      <c r="J7271" s="771">
        <f t="shared" si="388"/>
        <v>71184.17</v>
      </c>
      <c r="K7271" s="887">
        <v>66457.61</v>
      </c>
      <c r="L7271" s="772">
        <f t="shared" si="389"/>
        <v>164248.52000000002</v>
      </c>
    </row>
    <row r="7272" spans="2:12" ht="15.75" x14ac:dyDescent="0.25">
      <c r="B7272" s="893" t="s">
        <v>359</v>
      </c>
      <c r="C7272" s="892" t="s">
        <v>536</v>
      </c>
      <c r="D7272" s="891">
        <v>39447</v>
      </c>
      <c r="E7272" s="890">
        <v>911</v>
      </c>
      <c r="F7272" s="889"/>
      <c r="G7272" s="888">
        <v>50</v>
      </c>
      <c r="H7272" s="887">
        <f t="shared" si="387"/>
        <v>14</v>
      </c>
      <c r="I7272" s="887">
        <v>-18.240000000000002</v>
      </c>
      <c r="J7272" s="771">
        <f t="shared" si="388"/>
        <v>256.77999999999997</v>
      </c>
      <c r="K7272" s="887">
        <v>238.54</v>
      </c>
      <c r="L7272" s="772">
        <f t="shared" si="389"/>
        <v>672.46</v>
      </c>
    </row>
    <row r="7273" spans="2:12" ht="15.75" x14ac:dyDescent="0.25">
      <c r="B7273" s="893" t="s">
        <v>359</v>
      </c>
      <c r="C7273" s="892" t="s">
        <v>536</v>
      </c>
      <c r="D7273" s="891">
        <v>39478</v>
      </c>
      <c r="E7273" s="890">
        <v>25274.74</v>
      </c>
      <c r="F7273" s="889"/>
      <c r="G7273" s="888">
        <v>50</v>
      </c>
      <c r="H7273" s="887">
        <f t="shared" si="387"/>
        <v>13</v>
      </c>
      <c r="I7273" s="887">
        <v>-507.36</v>
      </c>
      <c r="J7273" s="771">
        <f t="shared" si="388"/>
        <v>7094.03</v>
      </c>
      <c r="K7273" s="887">
        <v>6586.67</v>
      </c>
      <c r="L7273" s="772">
        <f t="shared" si="389"/>
        <v>18688.07</v>
      </c>
    </row>
    <row r="7274" spans="2:12" ht="15.75" x14ac:dyDescent="0.25">
      <c r="B7274" s="893" t="s">
        <v>359</v>
      </c>
      <c r="C7274" s="892" t="s">
        <v>536</v>
      </c>
      <c r="D7274" s="891">
        <v>39478</v>
      </c>
      <c r="E7274" s="890">
        <v>2691.53</v>
      </c>
      <c r="F7274" s="889"/>
      <c r="G7274" s="888">
        <v>50</v>
      </c>
      <c r="H7274" s="887">
        <f t="shared" si="387"/>
        <v>13</v>
      </c>
      <c r="I7274" s="887">
        <v>-53.88</v>
      </c>
      <c r="J7274" s="771">
        <f t="shared" si="388"/>
        <v>754.12</v>
      </c>
      <c r="K7274" s="887">
        <v>700.24</v>
      </c>
      <c r="L7274" s="772">
        <f t="shared" si="389"/>
        <v>1991.2900000000002</v>
      </c>
    </row>
    <row r="7275" spans="2:12" ht="15.75" x14ac:dyDescent="0.25">
      <c r="B7275" s="893" t="s">
        <v>359</v>
      </c>
      <c r="C7275" s="892" t="s">
        <v>536</v>
      </c>
      <c r="D7275" s="891">
        <v>39478</v>
      </c>
      <c r="E7275" s="890">
        <v>111.94</v>
      </c>
      <c r="F7275" s="889"/>
      <c r="G7275" s="888">
        <v>50</v>
      </c>
      <c r="H7275" s="887">
        <f t="shared" si="387"/>
        <v>13</v>
      </c>
      <c r="I7275" s="887">
        <v>-2.2800000000000002</v>
      </c>
      <c r="J7275" s="771">
        <f t="shared" si="388"/>
        <v>31.73</v>
      </c>
      <c r="K7275" s="887">
        <v>29.45</v>
      </c>
      <c r="L7275" s="772">
        <f t="shared" si="389"/>
        <v>82.49</v>
      </c>
    </row>
    <row r="7276" spans="2:12" ht="15.75" x14ac:dyDescent="0.25">
      <c r="B7276" s="893" t="s">
        <v>359</v>
      </c>
      <c r="C7276" s="892" t="s">
        <v>536</v>
      </c>
      <c r="D7276" s="891">
        <v>39478</v>
      </c>
      <c r="E7276" s="890">
        <v>1615.53</v>
      </c>
      <c r="F7276" s="889"/>
      <c r="G7276" s="888">
        <v>50</v>
      </c>
      <c r="H7276" s="887">
        <f t="shared" si="387"/>
        <v>13</v>
      </c>
      <c r="I7276" s="887">
        <v>-32.400000000000006</v>
      </c>
      <c r="J7276" s="771">
        <f t="shared" si="388"/>
        <v>453.16999999999996</v>
      </c>
      <c r="K7276" s="887">
        <v>420.77</v>
      </c>
      <c r="L7276" s="772">
        <f t="shared" si="389"/>
        <v>1194.76</v>
      </c>
    </row>
    <row r="7277" spans="2:12" ht="15.75" x14ac:dyDescent="0.25">
      <c r="B7277" s="893" t="s">
        <v>359</v>
      </c>
      <c r="C7277" s="892" t="s">
        <v>536</v>
      </c>
      <c r="D7277" s="891">
        <v>39478</v>
      </c>
      <c r="E7277" s="890">
        <v>32821.230000000003</v>
      </c>
      <c r="F7277" s="889"/>
      <c r="G7277" s="888">
        <v>50</v>
      </c>
      <c r="H7277" s="887">
        <f t="shared" si="387"/>
        <v>13</v>
      </c>
      <c r="I7277" s="887">
        <v>-658.92000000000007</v>
      </c>
      <c r="J7277" s="771">
        <f t="shared" si="388"/>
        <v>9212.1200000000008</v>
      </c>
      <c r="K7277" s="887">
        <v>8553.2000000000007</v>
      </c>
      <c r="L7277" s="772">
        <f t="shared" si="389"/>
        <v>24268.030000000002</v>
      </c>
    </row>
    <row r="7278" spans="2:12" ht="15.75" x14ac:dyDescent="0.25">
      <c r="B7278" s="893" t="s">
        <v>359</v>
      </c>
      <c r="C7278" s="892" t="s">
        <v>536</v>
      </c>
      <c r="D7278" s="891">
        <v>39478</v>
      </c>
      <c r="E7278" s="890">
        <v>569.87</v>
      </c>
      <c r="F7278" s="889"/>
      <c r="G7278" s="888">
        <v>50</v>
      </c>
      <c r="H7278" s="887">
        <f t="shared" si="387"/>
        <v>13</v>
      </c>
      <c r="I7278" s="887">
        <v>-11.4</v>
      </c>
      <c r="J7278" s="771">
        <f t="shared" si="388"/>
        <v>159.59</v>
      </c>
      <c r="K7278" s="887">
        <v>148.19</v>
      </c>
      <c r="L7278" s="772">
        <f t="shared" si="389"/>
        <v>421.68</v>
      </c>
    </row>
    <row r="7279" spans="2:12" ht="15.75" x14ac:dyDescent="0.25">
      <c r="B7279" s="893" t="s">
        <v>359</v>
      </c>
      <c r="C7279" s="892" t="s">
        <v>536</v>
      </c>
      <c r="D7279" s="891">
        <v>31047</v>
      </c>
      <c r="E7279" s="890">
        <v>54625</v>
      </c>
      <c r="F7279" s="889"/>
      <c r="G7279" s="888">
        <v>50</v>
      </c>
      <c r="H7279" s="887">
        <f t="shared" si="387"/>
        <v>37</v>
      </c>
      <c r="I7279" s="887">
        <v>-1096.56</v>
      </c>
      <c r="J7279" s="771">
        <f t="shared" si="388"/>
        <v>40551.64</v>
      </c>
      <c r="K7279" s="887">
        <v>39455.08</v>
      </c>
      <c r="L7279" s="772">
        <f t="shared" si="389"/>
        <v>15169.919999999998</v>
      </c>
    </row>
    <row r="7280" spans="2:12" ht="15.75" x14ac:dyDescent="0.25">
      <c r="B7280" s="893" t="s">
        <v>359</v>
      </c>
      <c r="C7280" s="892" t="s">
        <v>536</v>
      </c>
      <c r="D7280" s="891">
        <v>40543</v>
      </c>
      <c r="E7280" s="890">
        <v>42488.41</v>
      </c>
      <c r="F7280" s="889"/>
      <c r="G7280" s="888">
        <v>50</v>
      </c>
      <c r="H7280" s="887">
        <f t="shared" si="387"/>
        <v>11</v>
      </c>
      <c r="I7280" s="887">
        <v>-854.5200000000001</v>
      </c>
      <c r="J7280" s="771">
        <f t="shared" si="388"/>
        <v>9304.67</v>
      </c>
      <c r="K7280" s="887">
        <v>8450.15</v>
      </c>
      <c r="L7280" s="772">
        <f t="shared" si="389"/>
        <v>34038.26</v>
      </c>
    </row>
    <row r="7281" spans="2:12" ht="15.75" x14ac:dyDescent="0.25">
      <c r="B7281" s="893" t="s">
        <v>359</v>
      </c>
      <c r="C7281" s="892" t="s">
        <v>536</v>
      </c>
      <c r="D7281" s="891">
        <v>40847</v>
      </c>
      <c r="E7281" s="890">
        <v>1451.17</v>
      </c>
      <c r="F7281" s="889"/>
      <c r="G7281" s="888">
        <v>50</v>
      </c>
      <c r="H7281" s="887">
        <f t="shared" si="387"/>
        <v>10</v>
      </c>
      <c r="I7281" s="887">
        <v>-29.160000000000004</v>
      </c>
      <c r="J7281" s="771">
        <f t="shared" si="388"/>
        <v>298.75</v>
      </c>
      <c r="K7281" s="887">
        <v>269.58999999999997</v>
      </c>
      <c r="L7281" s="772">
        <f t="shared" si="389"/>
        <v>1181.5800000000002</v>
      </c>
    </row>
    <row r="7282" spans="2:12" ht="15.75" x14ac:dyDescent="0.25">
      <c r="B7282" s="893" t="s">
        <v>359</v>
      </c>
      <c r="C7282" s="892" t="s">
        <v>536</v>
      </c>
      <c r="D7282" s="891">
        <v>40999</v>
      </c>
      <c r="E7282" s="890">
        <v>2353.2800000000002</v>
      </c>
      <c r="F7282" s="889"/>
      <c r="G7282" s="888">
        <v>50</v>
      </c>
      <c r="H7282" s="887">
        <f t="shared" si="387"/>
        <v>9</v>
      </c>
      <c r="I7282" s="887">
        <v>-47.160000000000004</v>
      </c>
      <c r="J7282" s="771">
        <f t="shared" si="388"/>
        <v>459.75</v>
      </c>
      <c r="K7282" s="887">
        <v>412.59</v>
      </c>
      <c r="L7282" s="772">
        <f t="shared" si="389"/>
        <v>1940.6900000000003</v>
      </c>
    </row>
    <row r="7283" spans="2:12" ht="15.75" x14ac:dyDescent="0.25">
      <c r="B7283" s="893" t="s">
        <v>359</v>
      </c>
      <c r="C7283" s="892" t="s">
        <v>2123</v>
      </c>
      <c r="D7283" s="891">
        <v>41274</v>
      </c>
      <c r="E7283" s="890">
        <v>1221.7</v>
      </c>
      <c r="F7283" s="889"/>
      <c r="G7283" s="888">
        <v>50</v>
      </c>
      <c r="H7283" s="887">
        <f t="shared" si="387"/>
        <v>9</v>
      </c>
      <c r="I7283" s="887">
        <v>-24.360000000000003</v>
      </c>
      <c r="J7283" s="771">
        <f t="shared" si="388"/>
        <v>219.29000000000002</v>
      </c>
      <c r="K7283" s="887">
        <v>194.93</v>
      </c>
      <c r="L7283" s="772">
        <f t="shared" si="389"/>
        <v>1026.77</v>
      </c>
    </row>
    <row r="7284" spans="2:12" ht="15.75" x14ac:dyDescent="0.25">
      <c r="B7284" s="893" t="s">
        <v>359</v>
      </c>
      <c r="C7284" s="892" t="s">
        <v>2124</v>
      </c>
      <c r="D7284" s="891">
        <v>41455</v>
      </c>
      <c r="E7284" s="890">
        <v>267744.15000000002</v>
      </c>
      <c r="F7284" s="889"/>
      <c r="G7284" s="888">
        <v>50</v>
      </c>
      <c r="H7284" s="887">
        <f t="shared" si="387"/>
        <v>8</v>
      </c>
      <c r="I7284" s="887">
        <v>-5350.4400000000005</v>
      </c>
      <c r="J7284" s="771">
        <f t="shared" si="388"/>
        <v>43919.12</v>
      </c>
      <c r="K7284" s="887">
        <v>38568.68</v>
      </c>
      <c r="L7284" s="772">
        <f t="shared" si="389"/>
        <v>229175.47000000003</v>
      </c>
    </row>
    <row r="7285" spans="2:12" ht="15.75" x14ac:dyDescent="0.25">
      <c r="B7285" s="893" t="s">
        <v>359</v>
      </c>
      <c r="C7285" s="892" t="s">
        <v>2125</v>
      </c>
      <c r="D7285" s="891">
        <v>42004</v>
      </c>
      <c r="E7285" s="890">
        <v>3143</v>
      </c>
      <c r="F7285" s="889"/>
      <c r="G7285" s="888">
        <v>50</v>
      </c>
      <c r="H7285" s="887">
        <f t="shared" si="387"/>
        <v>7</v>
      </c>
      <c r="I7285" s="887">
        <v>-62.88</v>
      </c>
      <c r="J7285" s="771">
        <f t="shared" si="388"/>
        <v>446.71</v>
      </c>
      <c r="K7285" s="887">
        <v>383.83</v>
      </c>
      <c r="L7285" s="772">
        <f t="shared" si="389"/>
        <v>2759.17</v>
      </c>
    </row>
    <row r="7286" spans="2:12" ht="15.75" x14ac:dyDescent="0.25">
      <c r="B7286" s="893" t="s">
        <v>359</v>
      </c>
      <c r="C7286" s="892" t="s">
        <v>2126</v>
      </c>
      <c r="D7286" s="891">
        <v>42094</v>
      </c>
      <c r="E7286" s="890">
        <v>16807.12</v>
      </c>
      <c r="F7286" s="889"/>
      <c r="G7286" s="888">
        <v>50</v>
      </c>
      <c r="H7286" s="887">
        <f t="shared" si="387"/>
        <v>6</v>
      </c>
      <c r="I7286" s="887">
        <v>-336</v>
      </c>
      <c r="J7286" s="771">
        <f t="shared" si="388"/>
        <v>2275.0100000000002</v>
      </c>
      <c r="K7286" s="887">
        <v>1939.01</v>
      </c>
      <c r="L7286" s="772">
        <f t="shared" si="389"/>
        <v>14868.109999999999</v>
      </c>
    </row>
    <row r="7287" spans="2:12" ht="15.75" x14ac:dyDescent="0.25">
      <c r="B7287" s="893" t="s">
        <v>359</v>
      </c>
      <c r="C7287" s="892" t="s">
        <v>2127</v>
      </c>
      <c r="D7287" s="891">
        <v>42308</v>
      </c>
      <c r="E7287" s="890">
        <v>564.54</v>
      </c>
      <c r="F7287" s="889"/>
      <c r="G7287" s="888">
        <v>23</v>
      </c>
      <c r="H7287" s="887">
        <f t="shared" si="387"/>
        <v>6</v>
      </c>
      <c r="I7287" s="887">
        <v>-24.599999999999998</v>
      </c>
      <c r="J7287" s="771">
        <f t="shared" si="388"/>
        <v>149.22999999999999</v>
      </c>
      <c r="K7287" s="887">
        <v>124.63</v>
      </c>
      <c r="L7287" s="772">
        <f t="shared" si="389"/>
        <v>439.90999999999997</v>
      </c>
    </row>
    <row r="7288" spans="2:12" ht="15.75" x14ac:dyDescent="0.25">
      <c r="B7288" s="893" t="s">
        <v>359</v>
      </c>
      <c r="C7288" s="892" t="s">
        <v>536</v>
      </c>
      <c r="D7288" s="891">
        <v>32508</v>
      </c>
      <c r="E7288" s="890">
        <v>178758.17</v>
      </c>
      <c r="F7288" s="889"/>
      <c r="G7288" s="888">
        <v>50</v>
      </c>
      <c r="H7288" s="887">
        <f t="shared" si="387"/>
        <v>33</v>
      </c>
      <c r="I7288" s="887">
        <v>-3598.2000000000003</v>
      </c>
      <c r="J7288" s="771">
        <f t="shared" si="388"/>
        <v>118489.14</v>
      </c>
      <c r="K7288" s="887">
        <v>114890.94</v>
      </c>
      <c r="L7288" s="772">
        <f t="shared" si="389"/>
        <v>63867.23000000001</v>
      </c>
    </row>
    <row r="7289" spans="2:12" ht="15.75" x14ac:dyDescent="0.25">
      <c r="B7289" s="893" t="s">
        <v>359</v>
      </c>
      <c r="C7289" s="892" t="s">
        <v>536</v>
      </c>
      <c r="D7289" s="891">
        <v>38717</v>
      </c>
      <c r="E7289" s="890">
        <v>176655.24</v>
      </c>
      <c r="F7289" s="889"/>
      <c r="G7289" s="888">
        <v>50</v>
      </c>
      <c r="H7289" s="887">
        <f t="shared" si="387"/>
        <v>16</v>
      </c>
      <c r="I7289" s="887">
        <v>-3546.84</v>
      </c>
      <c r="J7289" s="771">
        <f t="shared" si="388"/>
        <v>56950</v>
      </c>
      <c r="K7289" s="887">
        <v>53403.16</v>
      </c>
      <c r="L7289" s="772">
        <f t="shared" si="389"/>
        <v>123252.07999999999</v>
      </c>
    </row>
    <row r="7290" spans="2:12" ht="15.75" x14ac:dyDescent="0.25">
      <c r="B7290" s="893" t="s">
        <v>359</v>
      </c>
      <c r="C7290" s="892" t="s">
        <v>536</v>
      </c>
      <c r="D7290" s="891">
        <v>37621</v>
      </c>
      <c r="E7290" s="890">
        <v>2931.87</v>
      </c>
      <c r="F7290" s="889"/>
      <c r="G7290" s="888">
        <v>50</v>
      </c>
      <c r="H7290" s="887">
        <f t="shared" si="387"/>
        <v>19</v>
      </c>
      <c r="I7290" s="887">
        <v>-58.800000000000004</v>
      </c>
      <c r="J7290" s="771">
        <f t="shared" si="388"/>
        <v>1120.18</v>
      </c>
      <c r="K7290" s="887">
        <v>1061.3800000000001</v>
      </c>
      <c r="L7290" s="772">
        <f t="shared" si="389"/>
        <v>1870.4899999999998</v>
      </c>
    </row>
    <row r="7291" spans="2:12" ht="15.75" x14ac:dyDescent="0.25">
      <c r="B7291" s="893" t="s">
        <v>359</v>
      </c>
      <c r="C7291" s="892" t="s">
        <v>2128</v>
      </c>
      <c r="D7291" s="891">
        <v>43228</v>
      </c>
      <c r="E7291" s="890">
        <v>8753.98</v>
      </c>
      <c r="F7291" s="889"/>
      <c r="G7291" s="888">
        <v>40</v>
      </c>
      <c r="H7291" s="887">
        <f t="shared" si="387"/>
        <v>3</v>
      </c>
      <c r="I7291" s="887">
        <v>-219.12</v>
      </c>
      <c r="J7291" s="771">
        <f t="shared" si="388"/>
        <v>755.86</v>
      </c>
      <c r="K7291" s="887">
        <v>536.74</v>
      </c>
      <c r="L7291" s="772">
        <f t="shared" si="389"/>
        <v>8217.24</v>
      </c>
    </row>
    <row r="7292" spans="2:12" ht="15.75" x14ac:dyDescent="0.25">
      <c r="B7292" s="893" t="s">
        <v>359</v>
      </c>
      <c r="C7292" s="892" t="s">
        <v>2129</v>
      </c>
      <c r="D7292" s="891">
        <v>43419</v>
      </c>
      <c r="E7292" s="890">
        <v>4541.22</v>
      </c>
      <c r="F7292" s="889"/>
      <c r="G7292" s="888">
        <v>40</v>
      </c>
      <c r="H7292" s="887">
        <f t="shared" si="387"/>
        <v>3</v>
      </c>
      <c r="I7292" s="887">
        <v>-113.52000000000001</v>
      </c>
      <c r="J7292" s="771">
        <f t="shared" si="388"/>
        <v>312.18</v>
      </c>
      <c r="K7292" s="887">
        <v>198.66</v>
      </c>
      <c r="L7292" s="772">
        <f t="shared" si="389"/>
        <v>4342.5600000000004</v>
      </c>
    </row>
    <row r="7293" spans="2:12" ht="15.75" x14ac:dyDescent="0.25">
      <c r="B7293" s="893" t="s">
        <v>359</v>
      </c>
      <c r="C7293" s="892" t="s">
        <v>2130</v>
      </c>
      <c r="D7293" s="891">
        <v>43648</v>
      </c>
      <c r="E7293" s="890">
        <v>10461.01</v>
      </c>
      <c r="F7293" s="889"/>
      <c r="G7293" s="888">
        <v>40</v>
      </c>
      <c r="H7293" s="887">
        <f t="shared" si="387"/>
        <v>2</v>
      </c>
      <c r="I7293" s="887">
        <v>-261.48</v>
      </c>
      <c r="J7293" s="771">
        <f t="shared" si="388"/>
        <v>501.17</v>
      </c>
      <c r="K7293" s="887">
        <v>239.69</v>
      </c>
      <c r="L7293" s="772">
        <f t="shared" si="389"/>
        <v>10221.32</v>
      </c>
    </row>
    <row r="7294" spans="2:12" ht="15.75" x14ac:dyDescent="0.25">
      <c r="B7294" s="893" t="e">
        <v>#N/A</v>
      </c>
      <c r="C7294" s="892" t="s">
        <v>2130</v>
      </c>
      <c r="D7294" s="891">
        <v>43648</v>
      </c>
      <c r="E7294" s="890">
        <v>-10465.290000000001</v>
      </c>
      <c r="F7294" s="889"/>
      <c r="G7294" s="888">
        <v>40</v>
      </c>
      <c r="H7294" s="887">
        <f t="shared" si="387"/>
        <v>2</v>
      </c>
      <c r="I7294" s="887">
        <v>261.60000000000002</v>
      </c>
      <c r="J7294" s="771">
        <f t="shared" si="388"/>
        <v>-501.40000000000003</v>
      </c>
      <c r="K7294" s="887">
        <v>-239.8</v>
      </c>
      <c r="L7294" s="772">
        <f t="shared" si="389"/>
        <v>0</v>
      </c>
    </row>
    <row r="7295" spans="2:12" ht="15.75" x14ac:dyDescent="0.25">
      <c r="B7295" s="893" t="s">
        <v>359</v>
      </c>
      <c r="C7295" s="892" t="s">
        <v>2131</v>
      </c>
      <c r="D7295" s="891">
        <v>43886</v>
      </c>
      <c r="E7295" s="890">
        <v>2980.25</v>
      </c>
      <c r="F7295" s="889"/>
      <c r="G7295" s="888">
        <v>40</v>
      </c>
      <c r="H7295" s="887">
        <f t="shared" si="387"/>
        <v>1</v>
      </c>
      <c r="I7295" s="887">
        <v>-74.52</v>
      </c>
      <c r="J7295" s="771">
        <f t="shared" si="388"/>
        <v>136.62</v>
      </c>
      <c r="K7295" s="887">
        <v>62.1</v>
      </c>
      <c r="L7295" s="772">
        <f t="shared" si="389"/>
        <v>2918.15</v>
      </c>
    </row>
    <row r="7296" spans="2:12" ht="15.75" x14ac:dyDescent="0.25">
      <c r="B7296" s="893" t="e">
        <v>#N/A</v>
      </c>
      <c r="C7296" s="892" t="s">
        <v>2128</v>
      </c>
      <c r="D7296" s="891">
        <v>43228</v>
      </c>
      <c r="E7296" s="890">
        <v>465.85</v>
      </c>
      <c r="F7296" s="889"/>
      <c r="G7296" s="888">
        <v>40</v>
      </c>
      <c r="H7296" s="887">
        <f t="shared" si="387"/>
        <v>3</v>
      </c>
      <c r="I7296" s="887">
        <v>-11.64</v>
      </c>
      <c r="J7296" s="771">
        <f t="shared" si="388"/>
        <v>40.17</v>
      </c>
      <c r="K7296" s="887">
        <v>28.53</v>
      </c>
      <c r="L7296" s="772">
        <f t="shared" si="389"/>
        <v>437.32000000000005</v>
      </c>
    </row>
    <row r="7297" spans="2:12" ht="15.75" x14ac:dyDescent="0.25">
      <c r="B7297" s="893" t="e">
        <v>#N/A</v>
      </c>
      <c r="C7297" s="892" t="s">
        <v>2129</v>
      </c>
      <c r="D7297" s="891">
        <v>43419</v>
      </c>
      <c r="E7297" s="890">
        <v>232.94</v>
      </c>
      <c r="F7297" s="889"/>
      <c r="G7297" s="888">
        <v>40</v>
      </c>
      <c r="H7297" s="887">
        <f t="shared" si="387"/>
        <v>3</v>
      </c>
      <c r="I7297" s="887">
        <v>-5.88</v>
      </c>
      <c r="J7297" s="771">
        <f t="shared" si="388"/>
        <v>16.169999999999998</v>
      </c>
      <c r="K7297" s="887">
        <v>10.29</v>
      </c>
      <c r="L7297" s="772">
        <f t="shared" si="389"/>
        <v>222.65</v>
      </c>
    </row>
    <row r="7298" spans="2:12" ht="15.75" x14ac:dyDescent="0.25">
      <c r="B7298" s="893" t="e">
        <v>#N/A</v>
      </c>
      <c r="C7298" s="892" t="s">
        <v>2130</v>
      </c>
      <c r="D7298" s="891">
        <v>43648</v>
      </c>
      <c r="E7298" s="890">
        <v>222.14</v>
      </c>
      <c r="F7298" s="889"/>
      <c r="G7298" s="888">
        <v>40</v>
      </c>
      <c r="H7298" s="887">
        <f t="shared" si="387"/>
        <v>2</v>
      </c>
      <c r="I7298" s="887">
        <v>-5.5200000000000005</v>
      </c>
      <c r="J7298" s="771">
        <f t="shared" si="388"/>
        <v>10.58</v>
      </c>
      <c r="K7298" s="887">
        <v>5.0599999999999996</v>
      </c>
      <c r="L7298" s="772">
        <f t="shared" si="389"/>
        <v>217.07999999999998</v>
      </c>
    </row>
    <row r="7299" spans="2:12" ht="15.75" x14ac:dyDescent="0.25">
      <c r="B7299" s="893" t="e">
        <v>#N/A</v>
      </c>
      <c r="C7299" s="892" t="s">
        <v>2131</v>
      </c>
      <c r="D7299" s="891">
        <v>43886</v>
      </c>
      <c r="E7299" s="890">
        <v>81.88</v>
      </c>
      <c r="F7299" s="889"/>
      <c r="G7299" s="888">
        <v>40</v>
      </c>
      <c r="H7299" s="887">
        <f t="shared" si="387"/>
        <v>1</v>
      </c>
      <c r="I7299" s="887">
        <v>-2.04</v>
      </c>
      <c r="J7299" s="771">
        <f t="shared" si="388"/>
        <v>3.74</v>
      </c>
      <c r="K7299" s="887">
        <v>1.7</v>
      </c>
      <c r="L7299" s="772">
        <f t="shared" si="389"/>
        <v>80.179999999999993</v>
      </c>
    </row>
    <row r="7300" spans="2:12" ht="15.75" x14ac:dyDescent="0.25">
      <c r="B7300" s="893" t="s">
        <v>359</v>
      </c>
      <c r="C7300" s="892" t="s">
        <v>2132</v>
      </c>
      <c r="D7300" s="891">
        <v>42735</v>
      </c>
      <c r="E7300" s="890">
        <v>17569.53</v>
      </c>
      <c r="F7300" s="889"/>
      <c r="G7300" s="888">
        <v>50</v>
      </c>
      <c r="H7300" s="887">
        <f t="shared" si="387"/>
        <v>5</v>
      </c>
      <c r="I7300" s="887">
        <v>-351.24</v>
      </c>
      <c r="J7300" s="771">
        <f t="shared" si="388"/>
        <v>1500.1</v>
      </c>
      <c r="K7300" s="887">
        <v>1148.8599999999999</v>
      </c>
      <c r="L7300" s="772">
        <f t="shared" si="389"/>
        <v>16420.669999999998</v>
      </c>
    </row>
    <row r="7301" spans="2:12" ht="15.75" x14ac:dyDescent="0.25">
      <c r="B7301" s="893" t="s">
        <v>359</v>
      </c>
      <c r="C7301" s="892" t="s">
        <v>2133</v>
      </c>
      <c r="D7301" s="891">
        <v>43228</v>
      </c>
      <c r="E7301" s="890">
        <v>3732.79</v>
      </c>
      <c r="F7301" s="889"/>
      <c r="G7301" s="888">
        <v>50</v>
      </c>
      <c r="H7301" s="887">
        <f t="shared" si="387"/>
        <v>3</v>
      </c>
      <c r="I7301" s="887">
        <v>-74.64</v>
      </c>
      <c r="J7301" s="771">
        <f t="shared" si="388"/>
        <v>275.23</v>
      </c>
      <c r="K7301" s="887">
        <v>200.59</v>
      </c>
      <c r="L7301" s="772">
        <f t="shared" si="389"/>
        <v>3532.2</v>
      </c>
    </row>
    <row r="7302" spans="2:12" ht="15.75" x14ac:dyDescent="0.25">
      <c r="B7302" s="893" t="s">
        <v>359</v>
      </c>
      <c r="C7302" s="892" t="s">
        <v>2134</v>
      </c>
      <c r="D7302" s="891">
        <v>43228</v>
      </c>
      <c r="E7302" s="890">
        <v>3062.55</v>
      </c>
      <c r="F7302" s="889"/>
      <c r="G7302" s="888">
        <v>50</v>
      </c>
      <c r="H7302" s="887">
        <f t="shared" si="387"/>
        <v>3</v>
      </c>
      <c r="I7302" s="887">
        <v>-61.2</v>
      </c>
      <c r="J7302" s="771">
        <f t="shared" si="388"/>
        <v>215.48000000000002</v>
      </c>
      <c r="K7302" s="887">
        <v>154.28</v>
      </c>
      <c r="L7302" s="772">
        <f t="shared" si="389"/>
        <v>2908.27</v>
      </c>
    </row>
    <row r="7303" spans="2:12" ht="15.75" x14ac:dyDescent="0.25">
      <c r="B7303" s="893" t="s">
        <v>359</v>
      </c>
      <c r="C7303" s="892" t="s">
        <v>2135</v>
      </c>
      <c r="D7303" s="891">
        <v>43228</v>
      </c>
      <c r="E7303" s="890">
        <v>5042.32</v>
      </c>
      <c r="F7303" s="889"/>
      <c r="G7303" s="888">
        <v>50</v>
      </c>
      <c r="H7303" s="887">
        <f t="shared" si="387"/>
        <v>3</v>
      </c>
      <c r="I7303" s="887">
        <v>-100.80000000000001</v>
      </c>
      <c r="J7303" s="771">
        <f t="shared" si="388"/>
        <v>354.9</v>
      </c>
      <c r="K7303" s="887">
        <v>254.1</v>
      </c>
      <c r="L7303" s="772">
        <f t="shared" si="389"/>
        <v>4788.2199999999993</v>
      </c>
    </row>
    <row r="7304" spans="2:12" ht="15.75" x14ac:dyDescent="0.25">
      <c r="B7304" s="893" t="s">
        <v>359</v>
      </c>
      <c r="C7304" s="892" t="s">
        <v>2136</v>
      </c>
      <c r="D7304" s="891">
        <v>43228</v>
      </c>
      <c r="E7304" s="890">
        <v>1733.17</v>
      </c>
      <c r="F7304" s="889"/>
      <c r="G7304" s="888">
        <v>50</v>
      </c>
      <c r="H7304" s="887">
        <f t="shared" ref="H7304:H7367" si="390">IF(E7304&lt;&gt;"",IF((TestEOY-D7304)/365&gt;G7304,G7304,ROUNDUP(((TestEOY-D7304)/365),0)),"")</f>
        <v>3</v>
      </c>
      <c r="I7304" s="887">
        <v>-34.68</v>
      </c>
      <c r="J7304" s="771">
        <f t="shared" ref="J7304:J7367" si="391">K7304-I7304</f>
        <v>122.1</v>
      </c>
      <c r="K7304" s="887">
        <v>87.42</v>
      </c>
      <c r="L7304" s="772">
        <f t="shared" ref="L7304:L7367" si="392">IFERROR(IF(K7304&gt;E7304,0,(+E7304-K7304))-F7304,"")</f>
        <v>1645.75</v>
      </c>
    </row>
    <row r="7305" spans="2:12" ht="15.75" x14ac:dyDescent="0.25">
      <c r="B7305" s="893" t="s">
        <v>359</v>
      </c>
      <c r="C7305" s="892" t="s">
        <v>2137</v>
      </c>
      <c r="D7305" s="891">
        <v>43446</v>
      </c>
      <c r="E7305" s="890">
        <v>13357.64</v>
      </c>
      <c r="F7305" s="889"/>
      <c r="G7305" s="888">
        <v>40</v>
      </c>
      <c r="H7305" s="887">
        <f t="shared" si="390"/>
        <v>3</v>
      </c>
      <c r="I7305" s="887">
        <v>-333.96000000000004</v>
      </c>
      <c r="J7305" s="771">
        <f t="shared" si="391"/>
        <v>946.22</v>
      </c>
      <c r="K7305" s="887">
        <v>612.26</v>
      </c>
      <c r="L7305" s="772">
        <f t="shared" si="392"/>
        <v>12745.38</v>
      </c>
    </row>
    <row r="7306" spans="2:12" ht="15.75" x14ac:dyDescent="0.25">
      <c r="B7306" s="893" t="s">
        <v>359</v>
      </c>
      <c r="C7306" s="892" t="s">
        <v>2138</v>
      </c>
      <c r="D7306" s="891">
        <v>43259</v>
      </c>
      <c r="E7306" s="890">
        <v>46764.31</v>
      </c>
      <c r="F7306" s="889"/>
      <c r="G7306" s="888">
        <v>40</v>
      </c>
      <c r="H7306" s="887">
        <f t="shared" si="390"/>
        <v>3</v>
      </c>
      <c r="I7306" s="887">
        <v>-1169.4000000000001</v>
      </c>
      <c r="J7306" s="771">
        <f t="shared" si="391"/>
        <v>3007.36</v>
      </c>
      <c r="K7306" s="887">
        <v>1837.96</v>
      </c>
      <c r="L7306" s="772">
        <f t="shared" si="392"/>
        <v>44926.35</v>
      </c>
    </row>
    <row r="7307" spans="2:12" ht="15.75" x14ac:dyDescent="0.25">
      <c r="B7307" s="893" t="s">
        <v>359</v>
      </c>
      <c r="C7307" s="892" t="s">
        <v>2139</v>
      </c>
      <c r="D7307" s="891">
        <v>43537</v>
      </c>
      <c r="E7307" s="890">
        <v>5504.5</v>
      </c>
      <c r="F7307" s="889"/>
      <c r="G7307" s="888">
        <v>40</v>
      </c>
      <c r="H7307" s="887">
        <f t="shared" si="390"/>
        <v>2</v>
      </c>
      <c r="I7307" s="887">
        <v>-137.64000000000001</v>
      </c>
      <c r="J7307" s="771">
        <f t="shared" si="391"/>
        <v>286.43</v>
      </c>
      <c r="K7307" s="887">
        <v>148.79</v>
      </c>
      <c r="L7307" s="772">
        <f t="shared" si="392"/>
        <v>5355.71</v>
      </c>
    </row>
    <row r="7308" spans="2:12" ht="15.75" x14ac:dyDescent="0.25">
      <c r="B7308" s="893" t="s">
        <v>359</v>
      </c>
      <c r="C7308" s="892" t="s">
        <v>2140</v>
      </c>
      <c r="D7308" s="891">
        <v>43648</v>
      </c>
      <c r="E7308" s="890">
        <v>3705.8</v>
      </c>
      <c r="F7308" s="889"/>
      <c r="G7308" s="888">
        <v>40</v>
      </c>
      <c r="H7308" s="887">
        <f t="shared" si="390"/>
        <v>2</v>
      </c>
      <c r="I7308" s="887">
        <v>-92.64</v>
      </c>
      <c r="J7308" s="771">
        <f t="shared" si="391"/>
        <v>177.56</v>
      </c>
      <c r="K7308" s="887">
        <v>84.92</v>
      </c>
      <c r="L7308" s="772">
        <f t="shared" si="392"/>
        <v>3620.88</v>
      </c>
    </row>
    <row r="7309" spans="2:12" ht="15.75" x14ac:dyDescent="0.25">
      <c r="B7309" s="893" t="s">
        <v>359</v>
      </c>
      <c r="C7309" s="892" t="s">
        <v>2141</v>
      </c>
      <c r="D7309" s="891">
        <v>43941</v>
      </c>
      <c r="E7309" s="890">
        <v>3112.65</v>
      </c>
      <c r="F7309" s="889"/>
      <c r="G7309" s="888">
        <v>40</v>
      </c>
      <c r="H7309" s="887">
        <f t="shared" si="390"/>
        <v>1</v>
      </c>
      <c r="I7309" s="887">
        <v>-77.760000000000005</v>
      </c>
      <c r="J7309" s="771">
        <f t="shared" si="391"/>
        <v>123.12</v>
      </c>
      <c r="K7309" s="887">
        <v>45.36</v>
      </c>
      <c r="L7309" s="772">
        <f t="shared" si="392"/>
        <v>3067.29</v>
      </c>
    </row>
    <row r="7310" spans="2:12" ht="15.75" x14ac:dyDescent="0.25">
      <c r="B7310" s="893" t="e">
        <v>#N/A</v>
      </c>
      <c r="C7310" s="892" t="s">
        <v>2133</v>
      </c>
      <c r="D7310" s="891">
        <v>43228</v>
      </c>
      <c r="E7310" s="890">
        <v>197.88</v>
      </c>
      <c r="F7310" s="889"/>
      <c r="G7310" s="888">
        <v>40</v>
      </c>
      <c r="H7310" s="887">
        <f t="shared" si="390"/>
        <v>3</v>
      </c>
      <c r="I7310" s="887">
        <v>-4.92</v>
      </c>
      <c r="J7310" s="771">
        <f t="shared" si="391"/>
        <v>18.04</v>
      </c>
      <c r="K7310" s="887">
        <v>13.12</v>
      </c>
      <c r="L7310" s="772">
        <f t="shared" si="392"/>
        <v>184.76</v>
      </c>
    </row>
    <row r="7311" spans="2:12" ht="15.75" x14ac:dyDescent="0.25">
      <c r="B7311" s="893" t="e">
        <v>#N/A</v>
      </c>
      <c r="C7311" s="892" t="s">
        <v>2134</v>
      </c>
      <c r="D7311" s="891">
        <v>43228</v>
      </c>
      <c r="E7311" s="890">
        <v>159.71</v>
      </c>
      <c r="F7311" s="889"/>
      <c r="G7311" s="888">
        <v>40</v>
      </c>
      <c r="H7311" s="887">
        <f t="shared" si="390"/>
        <v>3</v>
      </c>
      <c r="I7311" s="887">
        <v>-3.96</v>
      </c>
      <c r="J7311" s="771">
        <f t="shared" si="391"/>
        <v>13.86</v>
      </c>
      <c r="K7311" s="887">
        <v>9.9</v>
      </c>
      <c r="L7311" s="772">
        <f t="shared" si="392"/>
        <v>149.81</v>
      </c>
    </row>
    <row r="7312" spans="2:12" ht="15.75" x14ac:dyDescent="0.25">
      <c r="B7312" s="893" t="e">
        <v>#N/A</v>
      </c>
      <c r="C7312" s="892" t="s">
        <v>2135</v>
      </c>
      <c r="D7312" s="891">
        <v>43228</v>
      </c>
      <c r="E7312" s="890">
        <v>278.39999999999998</v>
      </c>
      <c r="F7312" s="889"/>
      <c r="G7312" s="888">
        <v>40</v>
      </c>
      <c r="H7312" s="887">
        <f t="shared" si="390"/>
        <v>3</v>
      </c>
      <c r="I7312" s="887">
        <v>-6.9599999999999991</v>
      </c>
      <c r="J7312" s="771">
        <f t="shared" si="391"/>
        <v>24.36</v>
      </c>
      <c r="K7312" s="887">
        <v>17.399999999999999</v>
      </c>
      <c r="L7312" s="772">
        <f t="shared" si="392"/>
        <v>261</v>
      </c>
    </row>
    <row r="7313" spans="2:12" ht="15.75" x14ac:dyDescent="0.25">
      <c r="B7313" s="893" t="e">
        <v>#N/A</v>
      </c>
      <c r="C7313" s="892" t="s">
        <v>2136</v>
      </c>
      <c r="D7313" s="891">
        <v>43228</v>
      </c>
      <c r="E7313" s="890">
        <v>92.23</v>
      </c>
      <c r="F7313" s="889"/>
      <c r="G7313" s="888">
        <v>40</v>
      </c>
      <c r="H7313" s="887">
        <f t="shared" si="390"/>
        <v>3</v>
      </c>
      <c r="I7313" s="887">
        <v>-2.2800000000000002</v>
      </c>
      <c r="J7313" s="771">
        <f t="shared" si="391"/>
        <v>7.98</v>
      </c>
      <c r="K7313" s="887">
        <v>5.7</v>
      </c>
      <c r="L7313" s="772">
        <f t="shared" si="392"/>
        <v>86.53</v>
      </c>
    </row>
    <row r="7314" spans="2:12" ht="15.75" x14ac:dyDescent="0.25">
      <c r="B7314" s="893" t="e">
        <v>#N/A</v>
      </c>
      <c r="C7314" s="892" t="s">
        <v>2137</v>
      </c>
      <c r="D7314" s="891">
        <v>43446</v>
      </c>
      <c r="E7314" s="890">
        <v>406.01</v>
      </c>
      <c r="F7314" s="889"/>
      <c r="G7314" s="888">
        <v>40</v>
      </c>
      <c r="H7314" s="887">
        <f t="shared" si="390"/>
        <v>3</v>
      </c>
      <c r="I7314" s="887">
        <v>-10.199999999999999</v>
      </c>
      <c r="J7314" s="771">
        <f t="shared" si="391"/>
        <v>28.9</v>
      </c>
      <c r="K7314" s="887">
        <v>18.7</v>
      </c>
      <c r="L7314" s="772">
        <f t="shared" si="392"/>
        <v>387.31</v>
      </c>
    </row>
    <row r="7315" spans="2:12" ht="15.75" x14ac:dyDescent="0.25">
      <c r="B7315" s="893" t="e">
        <v>#N/A</v>
      </c>
      <c r="C7315" s="892" t="s">
        <v>2138</v>
      </c>
      <c r="D7315" s="891">
        <v>43259</v>
      </c>
      <c r="E7315" s="890">
        <v>185.86</v>
      </c>
      <c r="F7315" s="889"/>
      <c r="G7315" s="888">
        <v>40</v>
      </c>
      <c r="H7315" s="887">
        <f t="shared" si="390"/>
        <v>3</v>
      </c>
      <c r="I7315" s="887">
        <v>-4.68</v>
      </c>
      <c r="J7315" s="771">
        <f t="shared" si="391"/>
        <v>12.09</v>
      </c>
      <c r="K7315" s="887">
        <v>7.41</v>
      </c>
      <c r="L7315" s="772">
        <f t="shared" si="392"/>
        <v>178.45000000000002</v>
      </c>
    </row>
    <row r="7316" spans="2:12" ht="15.75" x14ac:dyDescent="0.25">
      <c r="B7316" s="893" t="e">
        <v>#N/A</v>
      </c>
      <c r="C7316" s="892" t="s">
        <v>2139</v>
      </c>
      <c r="D7316" s="891">
        <v>43537</v>
      </c>
      <c r="E7316" s="890">
        <v>134.11000000000001</v>
      </c>
      <c r="F7316" s="889"/>
      <c r="G7316" s="888">
        <v>40</v>
      </c>
      <c r="H7316" s="887">
        <f t="shared" si="390"/>
        <v>2</v>
      </c>
      <c r="I7316" s="887">
        <v>-3.3600000000000003</v>
      </c>
      <c r="J7316" s="771">
        <f t="shared" si="391"/>
        <v>7</v>
      </c>
      <c r="K7316" s="887">
        <v>3.64</v>
      </c>
      <c r="L7316" s="772">
        <f t="shared" si="392"/>
        <v>130.47000000000003</v>
      </c>
    </row>
    <row r="7317" spans="2:12" ht="15.75" x14ac:dyDescent="0.25">
      <c r="B7317" s="893" t="e">
        <v>#N/A</v>
      </c>
      <c r="C7317" s="892" t="s">
        <v>2140</v>
      </c>
      <c r="D7317" s="891">
        <v>43648</v>
      </c>
      <c r="E7317" s="890">
        <v>78.7</v>
      </c>
      <c r="F7317" s="889"/>
      <c r="G7317" s="888">
        <v>40</v>
      </c>
      <c r="H7317" s="887">
        <f t="shared" si="390"/>
        <v>2</v>
      </c>
      <c r="I7317" s="887">
        <v>-1.92</v>
      </c>
      <c r="J7317" s="771">
        <f t="shared" si="391"/>
        <v>3.6799999999999997</v>
      </c>
      <c r="K7317" s="887">
        <v>1.76</v>
      </c>
      <c r="L7317" s="772">
        <f t="shared" si="392"/>
        <v>76.94</v>
      </c>
    </row>
    <row r="7318" spans="2:12" ht="15.75" x14ac:dyDescent="0.25">
      <c r="B7318" s="893" t="e">
        <v>#N/A</v>
      </c>
      <c r="C7318" s="892" t="s">
        <v>2141</v>
      </c>
      <c r="D7318" s="891">
        <v>43941</v>
      </c>
      <c r="E7318" s="890">
        <v>80.760000000000005</v>
      </c>
      <c r="F7318" s="889"/>
      <c r="G7318" s="888">
        <v>40</v>
      </c>
      <c r="H7318" s="887">
        <f t="shared" si="390"/>
        <v>1</v>
      </c>
      <c r="I7318" s="887">
        <v>-2.04</v>
      </c>
      <c r="J7318" s="771">
        <f t="shared" si="391"/>
        <v>3.23</v>
      </c>
      <c r="K7318" s="887">
        <v>1.19</v>
      </c>
      <c r="L7318" s="772">
        <f t="shared" si="392"/>
        <v>79.570000000000007</v>
      </c>
    </row>
    <row r="7319" spans="2:12" ht="15.75" x14ac:dyDescent="0.25">
      <c r="B7319" s="893" t="s">
        <v>359</v>
      </c>
      <c r="C7319" s="892" t="s">
        <v>537</v>
      </c>
      <c r="D7319" s="891">
        <v>39478</v>
      </c>
      <c r="E7319" s="890">
        <v>224.07</v>
      </c>
      <c r="F7319" s="889"/>
      <c r="G7319" s="888">
        <v>30</v>
      </c>
      <c r="H7319" s="887">
        <f t="shared" si="390"/>
        <v>13</v>
      </c>
      <c r="I7319" s="887">
        <v>-7.5600000000000005</v>
      </c>
      <c r="J7319" s="771">
        <f t="shared" si="391"/>
        <v>105.38</v>
      </c>
      <c r="K7319" s="887">
        <v>97.82</v>
      </c>
      <c r="L7319" s="772">
        <f t="shared" si="392"/>
        <v>126.25</v>
      </c>
    </row>
    <row r="7320" spans="2:12" ht="15.75" x14ac:dyDescent="0.25">
      <c r="B7320" s="893" t="s">
        <v>359</v>
      </c>
      <c r="C7320" s="892" t="s">
        <v>537</v>
      </c>
      <c r="D7320" s="891">
        <v>38717</v>
      </c>
      <c r="E7320" s="890">
        <v>761</v>
      </c>
      <c r="F7320" s="889"/>
      <c r="G7320" s="888">
        <v>25</v>
      </c>
      <c r="H7320" s="887">
        <f t="shared" si="390"/>
        <v>16</v>
      </c>
      <c r="I7320" s="887">
        <v>-30.72</v>
      </c>
      <c r="J7320" s="771">
        <f t="shared" si="391"/>
        <v>492.15</v>
      </c>
      <c r="K7320" s="887">
        <v>461.43</v>
      </c>
      <c r="L7320" s="772">
        <f t="shared" si="392"/>
        <v>299.57</v>
      </c>
    </row>
    <row r="7321" spans="2:12" ht="15.75" x14ac:dyDescent="0.25">
      <c r="B7321" s="893" t="s">
        <v>359</v>
      </c>
      <c r="C7321" s="892" t="s">
        <v>2142</v>
      </c>
      <c r="D7321" s="891">
        <v>41364</v>
      </c>
      <c r="E7321" s="890">
        <v>247.63</v>
      </c>
      <c r="F7321" s="889"/>
      <c r="G7321" s="888">
        <v>30</v>
      </c>
      <c r="H7321" s="887">
        <f t="shared" si="390"/>
        <v>8</v>
      </c>
      <c r="I7321" s="887">
        <v>-8.2800000000000011</v>
      </c>
      <c r="J7321" s="771">
        <f t="shared" si="391"/>
        <v>70.92</v>
      </c>
      <c r="K7321" s="887">
        <v>62.64</v>
      </c>
      <c r="L7321" s="772">
        <f t="shared" si="392"/>
        <v>184.99</v>
      </c>
    </row>
    <row r="7322" spans="2:12" ht="15.75" x14ac:dyDescent="0.25">
      <c r="B7322" s="893" t="s">
        <v>359</v>
      </c>
      <c r="C7322" s="892" t="s">
        <v>2143</v>
      </c>
      <c r="D7322" s="891">
        <v>41364</v>
      </c>
      <c r="E7322" s="890">
        <v>5256.22</v>
      </c>
      <c r="F7322" s="889"/>
      <c r="G7322" s="888">
        <v>30</v>
      </c>
      <c r="H7322" s="887">
        <f t="shared" si="390"/>
        <v>8</v>
      </c>
      <c r="I7322" s="887">
        <v>-176.28</v>
      </c>
      <c r="J7322" s="771">
        <f t="shared" si="391"/>
        <v>1508.93</v>
      </c>
      <c r="K7322" s="887">
        <v>1332.65</v>
      </c>
      <c r="L7322" s="772">
        <f t="shared" si="392"/>
        <v>3923.57</v>
      </c>
    </row>
    <row r="7323" spans="2:12" ht="15.75" x14ac:dyDescent="0.25">
      <c r="B7323" s="893" t="s">
        <v>359</v>
      </c>
      <c r="C7323" s="892" t="s">
        <v>2144</v>
      </c>
      <c r="D7323" s="891">
        <v>43259</v>
      </c>
      <c r="E7323" s="890">
        <v>1268.8800000000001</v>
      </c>
      <c r="F7323" s="889"/>
      <c r="G7323" s="888">
        <v>30</v>
      </c>
      <c r="H7323" s="887">
        <f t="shared" si="390"/>
        <v>3</v>
      </c>
      <c r="I7323" s="887">
        <v>-42.24</v>
      </c>
      <c r="J7323" s="771">
        <f t="shared" si="391"/>
        <v>109.12</v>
      </c>
      <c r="K7323" s="887">
        <v>66.88</v>
      </c>
      <c r="L7323" s="772">
        <f t="shared" si="392"/>
        <v>1202</v>
      </c>
    </row>
    <row r="7324" spans="2:12" ht="15.75" x14ac:dyDescent="0.25">
      <c r="B7324" s="893" t="s">
        <v>359</v>
      </c>
      <c r="C7324" s="892" t="s">
        <v>1239</v>
      </c>
      <c r="D7324" s="891">
        <v>43617</v>
      </c>
      <c r="E7324" s="890">
        <v>25357.33</v>
      </c>
      <c r="F7324" s="889"/>
      <c r="G7324" s="888">
        <v>30</v>
      </c>
      <c r="H7324" s="887">
        <f t="shared" si="390"/>
        <v>2</v>
      </c>
      <c r="I7324" s="887">
        <v>-802.56</v>
      </c>
      <c r="J7324" s="771">
        <f t="shared" si="391"/>
        <v>3688.17</v>
      </c>
      <c r="K7324" s="887">
        <v>2885.61</v>
      </c>
      <c r="L7324" s="772">
        <f t="shared" si="392"/>
        <v>22471.72</v>
      </c>
    </row>
    <row r="7325" spans="2:12" ht="15.75" x14ac:dyDescent="0.25">
      <c r="B7325" s="893" t="s">
        <v>359</v>
      </c>
      <c r="C7325" s="892" t="s">
        <v>2145</v>
      </c>
      <c r="D7325" s="891">
        <v>43619</v>
      </c>
      <c r="E7325" s="890">
        <v>3935.55</v>
      </c>
      <c r="F7325" s="889"/>
      <c r="G7325" s="888">
        <v>30</v>
      </c>
      <c r="H7325" s="887">
        <f t="shared" si="390"/>
        <v>2</v>
      </c>
      <c r="I7325" s="887">
        <v>-131.16</v>
      </c>
      <c r="J7325" s="771">
        <f t="shared" si="391"/>
        <v>327.9</v>
      </c>
      <c r="K7325" s="887">
        <v>196.74</v>
      </c>
      <c r="L7325" s="772">
        <f t="shared" si="392"/>
        <v>3738.8100000000004</v>
      </c>
    </row>
    <row r="7326" spans="2:12" ht="15.75" x14ac:dyDescent="0.25">
      <c r="B7326" s="893" t="s">
        <v>359</v>
      </c>
      <c r="C7326" s="892" t="s">
        <v>2146</v>
      </c>
      <c r="D7326" s="891">
        <v>43564</v>
      </c>
      <c r="E7326" s="890">
        <v>6379.78</v>
      </c>
      <c r="F7326" s="889"/>
      <c r="G7326" s="888">
        <v>30</v>
      </c>
      <c r="H7326" s="887">
        <f t="shared" si="390"/>
        <v>2</v>
      </c>
      <c r="I7326" s="887">
        <v>-212.64</v>
      </c>
      <c r="J7326" s="771">
        <f t="shared" si="391"/>
        <v>531.59999999999991</v>
      </c>
      <c r="K7326" s="887">
        <v>318.95999999999998</v>
      </c>
      <c r="L7326" s="772">
        <f t="shared" si="392"/>
        <v>6060.82</v>
      </c>
    </row>
    <row r="7327" spans="2:12" ht="15.75" x14ac:dyDescent="0.25">
      <c r="B7327" s="893" t="s">
        <v>359</v>
      </c>
      <c r="C7327" s="892" t="s">
        <v>2147</v>
      </c>
      <c r="D7327" s="891">
        <v>43571</v>
      </c>
      <c r="E7327" s="890">
        <v>1073.77</v>
      </c>
      <c r="F7327" s="889"/>
      <c r="G7327" s="888">
        <v>30</v>
      </c>
      <c r="H7327" s="887">
        <f t="shared" si="390"/>
        <v>2</v>
      </c>
      <c r="I7327" s="887">
        <v>-35.76</v>
      </c>
      <c r="J7327" s="771">
        <f t="shared" si="391"/>
        <v>83.44</v>
      </c>
      <c r="K7327" s="887">
        <v>47.68</v>
      </c>
      <c r="L7327" s="772">
        <f t="shared" si="392"/>
        <v>1026.0899999999999</v>
      </c>
    </row>
    <row r="7328" spans="2:12" ht="15.75" x14ac:dyDescent="0.25">
      <c r="B7328" s="893" t="s">
        <v>359</v>
      </c>
      <c r="C7328" s="892" t="s">
        <v>2148</v>
      </c>
      <c r="D7328" s="891">
        <v>43648</v>
      </c>
      <c r="E7328" s="890">
        <v>7608.97</v>
      </c>
      <c r="F7328" s="889"/>
      <c r="G7328" s="888">
        <v>30</v>
      </c>
      <c r="H7328" s="887">
        <f t="shared" si="390"/>
        <v>2</v>
      </c>
      <c r="I7328" s="887">
        <v>-253.68</v>
      </c>
      <c r="J7328" s="771">
        <f t="shared" si="391"/>
        <v>486.22</v>
      </c>
      <c r="K7328" s="887">
        <v>232.54</v>
      </c>
      <c r="L7328" s="772">
        <f t="shared" si="392"/>
        <v>7376.43</v>
      </c>
    </row>
    <row r="7329" spans="2:12" ht="15.75" x14ac:dyDescent="0.25">
      <c r="B7329" s="893" t="s">
        <v>359</v>
      </c>
      <c r="C7329" s="892" t="s">
        <v>2149</v>
      </c>
      <c r="D7329" s="891">
        <v>43648</v>
      </c>
      <c r="E7329" s="890">
        <v>6987.62</v>
      </c>
      <c r="F7329" s="889"/>
      <c r="G7329" s="888">
        <v>30</v>
      </c>
      <c r="H7329" s="887">
        <f t="shared" si="390"/>
        <v>2</v>
      </c>
      <c r="I7329" s="887">
        <v>-232.92000000000002</v>
      </c>
      <c r="J7329" s="771">
        <f t="shared" si="391"/>
        <v>446.43</v>
      </c>
      <c r="K7329" s="887">
        <v>213.51</v>
      </c>
      <c r="L7329" s="772">
        <f t="shared" si="392"/>
        <v>6774.11</v>
      </c>
    </row>
    <row r="7330" spans="2:12" ht="15.75" x14ac:dyDescent="0.25">
      <c r="B7330" s="893" t="s">
        <v>359</v>
      </c>
      <c r="C7330" s="892" t="s">
        <v>2150</v>
      </c>
      <c r="D7330" s="891">
        <v>43900</v>
      </c>
      <c r="E7330" s="890">
        <v>2613.31</v>
      </c>
      <c r="F7330" s="889"/>
      <c r="G7330" s="888">
        <v>30</v>
      </c>
      <c r="H7330" s="887">
        <f t="shared" si="390"/>
        <v>1</v>
      </c>
      <c r="I7330" s="887">
        <v>-87.12</v>
      </c>
      <c r="J7330" s="771">
        <f t="shared" si="391"/>
        <v>159.68</v>
      </c>
      <c r="K7330" s="887">
        <v>72.56</v>
      </c>
      <c r="L7330" s="772">
        <f t="shared" si="392"/>
        <v>2540.75</v>
      </c>
    </row>
    <row r="7331" spans="2:12" ht="15.75" x14ac:dyDescent="0.25">
      <c r="B7331" s="893" t="s">
        <v>359</v>
      </c>
      <c r="C7331" s="892" t="s">
        <v>2151</v>
      </c>
      <c r="D7331" s="891">
        <v>43829</v>
      </c>
      <c r="E7331" s="890">
        <v>1757.62</v>
      </c>
      <c r="F7331" s="889"/>
      <c r="G7331" s="888">
        <v>30</v>
      </c>
      <c r="H7331" s="887">
        <f t="shared" si="390"/>
        <v>2</v>
      </c>
      <c r="I7331" s="887">
        <v>-58.56</v>
      </c>
      <c r="J7331" s="771">
        <f t="shared" si="391"/>
        <v>102.48</v>
      </c>
      <c r="K7331" s="887">
        <v>43.92</v>
      </c>
      <c r="L7331" s="772">
        <f t="shared" si="392"/>
        <v>1713.6999999999998</v>
      </c>
    </row>
    <row r="7332" spans="2:12" ht="15.75" x14ac:dyDescent="0.25">
      <c r="B7332" s="893" t="s">
        <v>359</v>
      </c>
      <c r="C7332" s="892" t="s">
        <v>537</v>
      </c>
      <c r="D7332" s="891">
        <v>37986</v>
      </c>
      <c r="E7332" s="890">
        <v>390.48</v>
      </c>
      <c r="F7332" s="889"/>
      <c r="G7332" s="888">
        <v>25</v>
      </c>
      <c r="H7332" s="887">
        <f t="shared" si="390"/>
        <v>18</v>
      </c>
      <c r="I7332" s="887">
        <v>-15.84</v>
      </c>
      <c r="J7332" s="771">
        <f t="shared" si="391"/>
        <v>284.02999999999997</v>
      </c>
      <c r="K7332" s="887">
        <v>268.19</v>
      </c>
      <c r="L7332" s="772">
        <f t="shared" si="392"/>
        <v>122.29000000000002</v>
      </c>
    </row>
    <row r="7333" spans="2:12" ht="15.75" x14ac:dyDescent="0.25">
      <c r="B7333" s="893" t="s">
        <v>359</v>
      </c>
      <c r="C7333" s="892" t="s">
        <v>537</v>
      </c>
      <c r="D7333" s="891">
        <v>37621</v>
      </c>
      <c r="E7333" s="890">
        <v>2390.5</v>
      </c>
      <c r="F7333" s="889"/>
      <c r="G7333" s="888">
        <v>25</v>
      </c>
      <c r="H7333" s="887">
        <f t="shared" si="390"/>
        <v>19</v>
      </c>
      <c r="I7333" s="887">
        <v>-96.72</v>
      </c>
      <c r="J7333" s="771">
        <f t="shared" si="391"/>
        <v>1834.58</v>
      </c>
      <c r="K7333" s="887">
        <v>1737.86</v>
      </c>
      <c r="L7333" s="772">
        <f t="shared" si="392"/>
        <v>652.6400000000001</v>
      </c>
    </row>
    <row r="7334" spans="2:12" ht="15.75" x14ac:dyDescent="0.25">
      <c r="B7334" s="893" t="s">
        <v>359</v>
      </c>
      <c r="C7334" s="892" t="s">
        <v>537</v>
      </c>
      <c r="D7334" s="891">
        <v>37256</v>
      </c>
      <c r="E7334" s="890">
        <v>259</v>
      </c>
      <c r="F7334" s="889"/>
      <c r="G7334" s="888">
        <v>25</v>
      </c>
      <c r="H7334" s="887">
        <f t="shared" si="390"/>
        <v>20</v>
      </c>
      <c r="I7334" s="887">
        <v>-10.44</v>
      </c>
      <c r="J7334" s="771">
        <f t="shared" si="391"/>
        <v>208.65</v>
      </c>
      <c r="K7334" s="887">
        <v>198.21</v>
      </c>
      <c r="L7334" s="772">
        <f t="shared" si="392"/>
        <v>60.789999999999992</v>
      </c>
    </row>
    <row r="7335" spans="2:12" ht="15.75" x14ac:dyDescent="0.25">
      <c r="B7335" s="893" t="s">
        <v>359</v>
      </c>
      <c r="C7335" s="892" t="s">
        <v>2152</v>
      </c>
      <c r="D7335" s="891">
        <v>44020</v>
      </c>
      <c r="E7335" s="890">
        <v>1798.73</v>
      </c>
      <c r="F7335" s="889"/>
      <c r="G7335" s="888">
        <v>30</v>
      </c>
      <c r="H7335" s="887">
        <f t="shared" si="390"/>
        <v>1</v>
      </c>
      <c r="I7335" s="887">
        <v>-60</v>
      </c>
      <c r="J7335" s="771">
        <f t="shared" si="391"/>
        <v>85</v>
      </c>
      <c r="K7335" s="887">
        <v>25</v>
      </c>
      <c r="L7335" s="772">
        <f t="shared" si="392"/>
        <v>1773.73</v>
      </c>
    </row>
    <row r="7336" spans="2:12" ht="15.75" x14ac:dyDescent="0.25">
      <c r="B7336" s="893" t="s">
        <v>359</v>
      </c>
      <c r="C7336" s="892" t="s">
        <v>2153</v>
      </c>
      <c r="D7336" s="891">
        <v>44069</v>
      </c>
      <c r="E7336" s="890">
        <v>1753.23</v>
      </c>
      <c r="F7336" s="889"/>
      <c r="G7336" s="888">
        <v>30</v>
      </c>
      <c r="H7336" s="887">
        <f t="shared" si="390"/>
        <v>1</v>
      </c>
      <c r="I7336" s="887">
        <v>-58.44</v>
      </c>
      <c r="J7336" s="771">
        <f t="shared" si="391"/>
        <v>77.92</v>
      </c>
      <c r="K7336" s="887">
        <v>19.48</v>
      </c>
      <c r="L7336" s="772">
        <f t="shared" si="392"/>
        <v>1733.75</v>
      </c>
    </row>
    <row r="7337" spans="2:12" ht="15.75" x14ac:dyDescent="0.25">
      <c r="B7337" s="893" t="s">
        <v>359</v>
      </c>
      <c r="C7337" s="892" t="s">
        <v>2154</v>
      </c>
      <c r="D7337" s="891">
        <v>43790</v>
      </c>
      <c r="E7337" s="890">
        <v>2202.19</v>
      </c>
      <c r="F7337" s="889"/>
      <c r="G7337" s="888">
        <v>30</v>
      </c>
      <c r="H7337" s="887">
        <f t="shared" si="390"/>
        <v>2</v>
      </c>
      <c r="I7337" s="887">
        <v>-73.44</v>
      </c>
      <c r="J7337" s="771">
        <f t="shared" si="391"/>
        <v>91.8</v>
      </c>
      <c r="K7337" s="887">
        <v>18.36</v>
      </c>
      <c r="L7337" s="772">
        <f t="shared" si="392"/>
        <v>2183.83</v>
      </c>
    </row>
    <row r="7338" spans="2:12" ht="15.75" x14ac:dyDescent="0.25">
      <c r="B7338" s="893" t="s">
        <v>359</v>
      </c>
      <c r="C7338" s="892" t="s">
        <v>2155</v>
      </c>
      <c r="D7338" s="891">
        <v>44106</v>
      </c>
      <c r="E7338" s="890">
        <v>2136.37</v>
      </c>
      <c r="F7338" s="889"/>
      <c r="G7338" s="888">
        <v>30</v>
      </c>
      <c r="H7338" s="887">
        <f t="shared" si="390"/>
        <v>1</v>
      </c>
      <c r="I7338" s="887">
        <v>-71.16</v>
      </c>
      <c r="J7338" s="771">
        <f t="shared" si="391"/>
        <v>83.02</v>
      </c>
      <c r="K7338" s="887">
        <v>11.86</v>
      </c>
      <c r="L7338" s="772">
        <f t="shared" si="392"/>
        <v>2124.5099999999998</v>
      </c>
    </row>
    <row r="7339" spans="2:12" ht="15.75" x14ac:dyDescent="0.25">
      <c r="B7339" s="893" t="s">
        <v>359</v>
      </c>
      <c r="C7339" s="892" t="s">
        <v>2156</v>
      </c>
      <c r="D7339" s="891">
        <v>44123</v>
      </c>
      <c r="E7339" s="890">
        <v>2612.4699999999998</v>
      </c>
      <c r="F7339" s="889"/>
      <c r="G7339" s="888">
        <v>30</v>
      </c>
      <c r="H7339" s="887">
        <f t="shared" si="390"/>
        <v>1</v>
      </c>
      <c r="I7339" s="887">
        <v>-87.12</v>
      </c>
      <c r="J7339" s="771">
        <f t="shared" si="391"/>
        <v>101.64</v>
      </c>
      <c r="K7339" s="887">
        <v>14.52</v>
      </c>
      <c r="L7339" s="772">
        <f t="shared" si="392"/>
        <v>2597.9499999999998</v>
      </c>
    </row>
    <row r="7340" spans="2:12" ht="15.75" x14ac:dyDescent="0.25">
      <c r="B7340" s="893" t="s">
        <v>359</v>
      </c>
      <c r="C7340" s="892" t="s">
        <v>2157</v>
      </c>
      <c r="D7340" s="891">
        <v>44167</v>
      </c>
      <c r="E7340" s="890">
        <v>2407.42</v>
      </c>
      <c r="F7340" s="889"/>
      <c r="G7340" s="888">
        <v>30</v>
      </c>
      <c r="H7340" s="887">
        <f t="shared" si="390"/>
        <v>1</v>
      </c>
      <c r="I7340" s="887">
        <v>-80.28</v>
      </c>
      <c r="J7340" s="771">
        <f t="shared" si="391"/>
        <v>86.97</v>
      </c>
      <c r="K7340" s="887">
        <v>6.69</v>
      </c>
      <c r="L7340" s="772">
        <f t="shared" si="392"/>
        <v>2400.73</v>
      </c>
    </row>
    <row r="7341" spans="2:12" ht="15.75" x14ac:dyDescent="0.25">
      <c r="B7341" s="893" t="s">
        <v>359</v>
      </c>
      <c r="C7341" s="892" t="s">
        <v>2158</v>
      </c>
      <c r="D7341" s="891">
        <v>43966</v>
      </c>
      <c r="E7341" s="890">
        <v>2921.16</v>
      </c>
      <c r="F7341" s="889"/>
      <c r="G7341" s="888">
        <v>30</v>
      </c>
      <c r="H7341" s="887">
        <f t="shared" si="390"/>
        <v>1</v>
      </c>
      <c r="I7341" s="887">
        <v>-97.32</v>
      </c>
      <c r="J7341" s="771">
        <f t="shared" si="391"/>
        <v>105.42999999999999</v>
      </c>
      <c r="K7341" s="887">
        <v>8.11</v>
      </c>
      <c r="L7341" s="772">
        <f t="shared" si="392"/>
        <v>2913.0499999999997</v>
      </c>
    </row>
    <row r="7342" spans="2:12" ht="15.75" x14ac:dyDescent="0.25">
      <c r="B7342" s="893" t="s">
        <v>359</v>
      </c>
      <c r="C7342" s="892" t="s">
        <v>2159</v>
      </c>
      <c r="D7342" s="891">
        <v>44119</v>
      </c>
      <c r="E7342" s="890">
        <v>3343.44</v>
      </c>
      <c r="F7342" s="889"/>
      <c r="G7342" s="888">
        <v>30</v>
      </c>
      <c r="H7342" s="887">
        <f t="shared" si="390"/>
        <v>1</v>
      </c>
      <c r="I7342" s="887">
        <v>-111.48000000000002</v>
      </c>
      <c r="J7342" s="771">
        <f t="shared" si="391"/>
        <v>120.77000000000001</v>
      </c>
      <c r="K7342" s="887">
        <v>9.2899999999999991</v>
      </c>
      <c r="L7342" s="772">
        <f t="shared" si="392"/>
        <v>3334.15</v>
      </c>
    </row>
    <row r="7343" spans="2:12" ht="15.75" x14ac:dyDescent="0.25">
      <c r="B7343" s="893" t="e">
        <v>#N/A</v>
      </c>
      <c r="C7343" s="892" t="s">
        <v>2144</v>
      </c>
      <c r="D7343" s="891">
        <v>43259</v>
      </c>
      <c r="E7343" s="890">
        <v>5.12</v>
      </c>
      <c r="F7343" s="889"/>
      <c r="G7343" s="888">
        <v>30</v>
      </c>
      <c r="H7343" s="887">
        <f t="shared" si="390"/>
        <v>3</v>
      </c>
      <c r="I7343" s="887">
        <v>-0.12</v>
      </c>
      <c r="J7343" s="771">
        <f t="shared" si="391"/>
        <v>0.31</v>
      </c>
      <c r="K7343" s="887">
        <v>0.19</v>
      </c>
      <c r="L7343" s="772">
        <f t="shared" si="392"/>
        <v>4.93</v>
      </c>
    </row>
    <row r="7344" spans="2:12" ht="15.75" x14ac:dyDescent="0.25">
      <c r="B7344" s="893" t="e">
        <v>#N/A</v>
      </c>
      <c r="C7344" s="892" t="s">
        <v>1239</v>
      </c>
      <c r="D7344" s="891">
        <v>43617</v>
      </c>
      <c r="E7344" s="890">
        <v>280.99</v>
      </c>
      <c r="F7344" s="889"/>
      <c r="G7344" s="888">
        <v>30</v>
      </c>
      <c r="H7344" s="887">
        <f t="shared" si="390"/>
        <v>2</v>
      </c>
      <c r="I7344" s="887">
        <v>-9.48</v>
      </c>
      <c r="J7344" s="771">
        <f t="shared" si="391"/>
        <v>24.490000000000002</v>
      </c>
      <c r="K7344" s="887">
        <v>15.01</v>
      </c>
      <c r="L7344" s="772">
        <f t="shared" si="392"/>
        <v>265.98</v>
      </c>
    </row>
    <row r="7345" spans="2:12" ht="15.75" x14ac:dyDescent="0.25">
      <c r="B7345" s="893" t="e">
        <v>#N/A</v>
      </c>
      <c r="C7345" s="892" t="s">
        <v>2145</v>
      </c>
      <c r="D7345" s="891">
        <v>43619</v>
      </c>
      <c r="E7345" s="890">
        <v>67.39</v>
      </c>
      <c r="F7345" s="889"/>
      <c r="G7345" s="888">
        <v>30</v>
      </c>
      <c r="H7345" s="887">
        <f t="shared" si="390"/>
        <v>2</v>
      </c>
      <c r="I7345" s="887">
        <v>-2.2800000000000002</v>
      </c>
      <c r="J7345" s="771">
        <f t="shared" si="391"/>
        <v>5.7</v>
      </c>
      <c r="K7345" s="887">
        <v>3.42</v>
      </c>
      <c r="L7345" s="772">
        <f t="shared" si="392"/>
        <v>63.97</v>
      </c>
    </row>
    <row r="7346" spans="2:12" ht="15.75" x14ac:dyDescent="0.25">
      <c r="B7346" s="893" t="e">
        <v>#N/A</v>
      </c>
      <c r="C7346" s="892" t="s">
        <v>2146</v>
      </c>
      <c r="D7346" s="891">
        <v>43564</v>
      </c>
      <c r="E7346" s="890">
        <v>168.14</v>
      </c>
      <c r="F7346" s="889"/>
      <c r="G7346" s="888">
        <v>30</v>
      </c>
      <c r="H7346" s="887">
        <f t="shared" si="390"/>
        <v>2</v>
      </c>
      <c r="I7346" s="887">
        <v>-5.6400000000000006</v>
      </c>
      <c r="J7346" s="771">
        <f t="shared" si="391"/>
        <v>14.100000000000001</v>
      </c>
      <c r="K7346" s="887">
        <v>8.4600000000000009</v>
      </c>
      <c r="L7346" s="772">
        <f t="shared" si="392"/>
        <v>159.67999999999998</v>
      </c>
    </row>
    <row r="7347" spans="2:12" ht="15.75" x14ac:dyDescent="0.25">
      <c r="B7347" s="893" t="e">
        <v>#N/A</v>
      </c>
      <c r="C7347" s="892" t="s">
        <v>2147</v>
      </c>
      <c r="D7347" s="891">
        <v>43571</v>
      </c>
      <c r="E7347" s="890">
        <v>37.99</v>
      </c>
      <c r="F7347" s="889"/>
      <c r="G7347" s="888">
        <v>30</v>
      </c>
      <c r="H7347" s="887">
        <f t="shared" si="390"/>
        <v>2</v>
      </c>
      <c r="I7347" s="887">
        <v>-1.32</v>
      </c>
      <c r="J7347" s="771">
        <f t="shared" si="391"/>
        <v>3.08</v>
      </c>
      <c r="K7347" s="887">
        <v>1.76</v>
      </c>
      <c r="L7347" s="772">
        <f t="shared" si="392"/>
        <v>36.230000000000004</v>
      </c>
    </row>
    <row r="7348" spans="2:12" ht="15.75" x14ac:dyDescent="0.25">
      <c r="B7348" s="893" t="e">
        <v>#N/A</v>
      </c>
      <c r="C7348" s="892" t="s">
        <v>2148</v>
      </c>
      <c r="D7348" s="891">
        <v>43648</v>
      </c>
      <c r="E7348" s="890">
        <v>161.58000000000001</v>
      </c>
      <c r="F7348" s="889"/>
      <c r="G7348" s="888">
        <v>30</v>
      </c>
      <c r="H7348" s="887">
        <f t="shared" si="390"/>
        <v>2</v>
      </c>
      <c r="I7348" s="887">
        <v>-5.4</v>
      </c>
      <c r="J7348" s="771">
        <f t="shared" si="391"/>
        <v>10.350000000000001</v>
      </c>
      <c r="K7348" s="887">
        <v>4.95</v>
      </c>
      <c r="L7348" s="772">
        <f t="shared" si="392"/>
        <v>156.63000000000002</v>
      </c>
    </row>
    <row r="7349" spans="2:12" ht="15.75" x14ac:dyDescent="0.25">
      <c r="B7349" s="893" t="e">
        <v>#N/A</v>
      </c>
      <c r="C7349" s="892" t="s">
        <v>2149</v>
      </c>
      <c r="D7349" s="891">
        <v>43648</v>
      </c>
      <c r="E7349" s="890">
        <v>148.38</v>
      </c>
      <c r="F7349" s="889"/>
      <c r="G7349" s="888">
        <v>30</v>
      </c>
      <c r="H7349" s="887">
        <f t="shared" si="390"/>
        <v>2</v>
      </c>
      <c r="I7349" s="887">
        <v>-4.92</v>
      </c>
      <c r="J7349" s="771">
        <f t="shared" si="391"/>
        <v>9.43</v>
      </c>
      <c r="K7349" s="887">
        <v>4.51</v>
      </c>
      <c r="L7349" s="772">
        <f t="shared" si="392"/>
        <v>143.87</v>
      </c>
    </row>
    <row r="7350" spans="2:12" ht="15.75" x14ac:dyDescent="0.25">
      <c r="B7350" s="893" t="e">
        <v>#N/A</v>
      </c>
      <c r="C7350" s="892" t="s">
        <v>2150</v>
      </c>
      <c r="D7350" s="891">
        <v>43900</v>
      </c>
      <c r="E7350" s="890">
        <v>72.87</v>
      </c>
      <c r="F7350" s="889"/>
      <c r="G7350" s="888">
        <v>30</v>
      </c>
      <c r="H7350" s="887">
        <f t="shared" si="390"/>
        <v>1</v>
      </c>
      <c r="I7350" s="887">
        <v>-2.4000000000000004</v>
      </c>
      <c r="J7350" s="771">
        <f t="shared" si="391"/>
        <v>4.4000000000000004</v>
      </c>
      <c r="K7350" s="887">
        <v>2</v>
      </c>
      <c r="L7350" s="772">
        <f t="shared" si="392"/>
        <v>70.87</v>
      </c>
    </row>
    <row r="7351" spans="2:12" ht="15.75" x14ac:dyDescent="0.25">
      <c r="B7351" s="893" t="e">
        <v>#N/A</v>
      </c>
      <c r="C7351" s="892" t="s">
        <v>2151</v>
      </c>
      <c r="D7351" s="891">
        <v>43829</v>
      </c>
      <c r="E7351" s="890">
        <v>29.1</v>
      </c>
      <c r="F7351" s="889"/>
      <c r="G7351" s="888">
        <v>30</v>
      </c>
      <c r="H7351" s="887">
        <f t="shared" si="390"/>
        <v>2</v>
      </c>
      <c r="I7351" s="887">
        <v>-0.96</v>
      </c>
      <c r="J7351" s="771">
        <f t="shared" si="391"/>
        <v>1.68</v>
      </c>
      <c r="K7351" s="887">
        <v>0.72</v>
      </c>
      <c r="L7351" s="772">
        <f t="shared" si="392"/>
        <v>28.380000000000003</v>
      </c>
    </row>
    <row r="7352" spans="2:12" ht="15.75" x14ac:dyDescent="0.25">
      <c r="B7352" s="893" t="e">
        <v>#N/A</v>
      </c>
      <c r="C7352" s="892" t="s">
        <v>2152</v>
      </c>
      <c r="D7352" s="891">
        <v>44020</v>
      </c>
      <c r="E7352" s="890">
        <v>45.14</v>
      </c>
      <c r="F7352" s="889"/>
      <c r="G7352" s="888">
        <v>30</v>
      </c>
      <c r="H7352" s="887">
        <f t="shared" si="390"/>
        <v>1</v>
      </c>
      <c r="I7352" s="887">
        <v>-1.56</v>
      </c>
      <c r="J7352" s="771">
        <f t="shared" si="391"/>
        <v>2.21</v>
      </c>
      <c r="K7352" s="887">
        <v>0.65</v>
      </c>
      <c r="L7352" s="772">
        <f t="shared" si="392"/>
        <v>44.49</v>
      </c>
    </row>
    <row r="7353" spans="2:12" ht="15.75" x14ac:dyDescent="0.25">
      <c r="B7353" s="893" t="e">
        <v>#N/A</v>
      </c>
      <c r="C7353" s="892" t="s">
        <v>2153</v>
      </c>
      <c r="D7353" s="891">
        <v>44069</v>
      </c>
      <c r="E7353" s="890">
        <v>47.15</v>
      </c>
      <c r="F7353" s="889"/>
      <c r="G7353" s="888">
        <v>30</v>
      </c>
      <c r="H7353" s="887">
        <f t="shared" si="390"/>
        <v>1</v>
      </c>
      <c r="I7353" s="887">
        <v>-1.56</v>
      </c>
      <c r="J7353" s="771">
        <f t="shared" si="391"/>
        <v>2.08</v>
      </c>
      <c r="K7353" s="887">
        <v>0.52</v>
      </c>
      <c r="L7353" s="772">
        <f t="shared" si="392"/>
        <v>46.629999999999995</v>
      </c>
    </row>
    <row r="7354" spans="2:12" ht="15.75" x14ac:dyDescent="0.25">
      <c r="B7354" s="893" t="e">
        <v>#N/A</v>
      </c>
      <c r="C7354" s="892" t="s">
        <v>2154</v>
      </c>
      <c r="D7354" s="891">
        <v>43790</v>
      </c>
      <c r="E7354" s="890">
        <v>40.1</v>
      </c>
      <c r="F7354" s="889"/>
      <c r="G7354" s="888">
        <v>30</v>
      </c>
      <c r="H7354" s="887">
        <f t="shared" si="390"/>
        <v>2</v>
      </c>
      <c r="I7354" s="887">
        <v>-1.32</v>
      </c>
      <c r="J7354" s="771">
        <f t="shared" si="391"/>
        <v>1.6500000000000001</v>
      </c>
      <c r="K7354" s="887">
        <v>0.33</v>
      </c>
      <c r="L7354" s="772">
        <f t="shared" si="392"/>
        <v>39.770000000000003</v>
      </c>
    </row>
    <row r="7355" spans="2:12" ht="15.75" x14ac:dyDescent="0.25">
      <c r="B7355" s="893" t="e">
        <v>#N/A</v>
      </c>
      <c r="C7355" s="892" t="s">
        <v>2155</v>
      </c>
      <c r="D7355" s="891">
        <v>44106</v>
      </c>
      <c r="E7355" s="890">
        <v>60.14</v>
      </c>
      <c r="F7355" s="889"/>
      <c r="G7355" s="888">
        <v>30</v>
      </c>
      <c r="H7355" s="887">
        <f t="shared" si="390"/>
        <v>1</v>
      </c>
      <c r="I7355" s="887">
        <v>-2.04</v>
      </c>
      <c r="J7355" s="771">
        <f t="shared" si="391"/>
        <v>2.38</v>
      </c>
      <c r="K7355" s="887">
        <v>0.34</v>
      </c>
      <c r="L7355" s="772">
        <f t="shared" si="392"/>
        <v>59.8</v>
      </c>
    </row>
    <row r="7356" spans="2:12" ht="15.75" x14ac:dyDescent="0.25">
      <c r="B7356" s="893" t="e">
        <v>#N/A</v>
      </c>
      <c r="C7356" s="892" t="s">
        <v>2156</v>
      </c>
      <c r="D7356" s="891">
        <v>44123</v>
      </c>
      <c r="E7356" s="890">
        <v>73.2</v>
      </c>
      <c r="F7356" s="889"/>
      <c r="G7356" s="888">
        <v>30</v>
      </c>
      <c r="H7356" s="887">
        <f t="shared" si="390"/>
        <v>1</v>
      </c>
      <c r="I7356" s="887">
        <v>-2.4000000000000004</v>
      </c>
      <c r="J7356" s="771">
        <f t="shared" si="391"/>
        <v>2.8000000000000003</v>
      </c>
      <c r="K7356" s="887">
        <v>0.4</v>
      </c>
      <c r="L7356" s="772">
        <f t="shared" si="392"/>
        <v>72.8</v>
      </c>
    </row>
    <row r="7357" spans="2:12" ht="15.75" x14ac:dyDescent="0.25">
      <c r="B7357" s="893" t="e">
        <v>#N/A</v>
      </c>
      <c r="C7357" s="892" t="s">
        <v>2157</v>
      </c>
      <c r="D7357" s="891">
        <v>44167</v>
      </c>
      <c r="E7357" s="890">
        <v>72.09</v>
      </c>
      <c r="F7357" s="889"/>
      <c r="G7357" s="888">
        <v>30</v>
      </c>
      <c r="H7357" s="887">
        <f t="shared" si="390"/>
        <v>1</v>
      </c>
      <c r="I7357" s="887">
        <v>-2.4000000000000004</v>
      </c>
      <c r="J7357" s="771">
        <f t="shared" si="391"/>
        <v>2.6000000000000005</v>
      </c>
      <c r="K7357" s="887">
        <v>0.2</v>
      </c>
      <c r="L7357" s="772">
        <f t="shared" si="392"/>
        <v>71.89</v>
      </c>
    </row>
    <row r="7358" spans="2:12" ht="15.75" x14ac:dyDescent="0.25">
      <c r="B7358" s="893" t="e">
        <v>#N/A</v>
      </c>
      <c r="C7358" s="892" t="s">
        <v>2158</v>
      </c>
      <c r="D7358" s="891">
        <v>43966</v>
      </c>
      <c r="E7358" s="890">
        <v>72.58</v>
      </c>
      <c r="F7358" s="889"/>
      <c r="G7358" s="888">
        <v>30</v>
      </c>
      <c r="H7358" s="887">
        <f t="shared" si="390"/>
        <v>1</v>
      </c>
      <c r="I7358" s="887">
        <v>-2.4000000000000004</v>
      </c>
      <c r="J7358" s="771">
        <f t="shared" si="391"/>
        <v>2.6000000000000005</v>
      </c>
      <c r="K7358" s="887">
        <v>0.2</v>
      </c>
      <c r="L7358" s="772">
        <f t="shared" si="392"/>
        <v>72.38</v>
      </c>
    </row>
    <row r="7359" spans="2:12" ht="15.75" x14ac:dyDescent="0.25">
      <c r="B7359" s="893" t="e">
        <v>#N/A</v>
      </c>
      <c r="C7359" s="892" t="s">
        <v>2159</v>
      </c>
      <c r="D7359" s="891">
        <v>44119</v>
      </c>
      <c r="E7359" s="890">
        <v>89.9</v>
      </c>
      <c r="F7359" s="889"/>
      <c r="G7359" s="888">
        <v>30</v>
      </c>
      <c r="H7359" s="887">
        <f t="shared" si="390"/>
        <v>1</v>
      </c>
      <c r="I7359" s="887">
        <v>-3</v>
      </c>
      <c r="J7359" s="771">
        <f t="shared" si="391"/>
        <v>3.25</v>
      </c>
      <c r="K7359" s="887">
        <v>0.25</v>
      </c>
      <c r="L7359" s="772">
        <f t="shared" si="392"/>
        <v>89.65</v>
      </c>
    </row>
    <row r="7360" spans="2:12" ht="15.75" x14ac:dyDescent="0.25">
      <c r="B7360" s="893" t="e">
        <v>#N/A</v>
      </c>
      <c r="C7360" s="892" t="s">
        <v>539</v>
      </c>
      <c r="D7360" s="891">
        <v>43160</v>
      </c>
      <c r="E7360" s="890">
        <v>2.29</v>
      </c>
      <c r="F7360" s="889"/>
      <c r="G7360" s="888">
        <v>20</v>
      </c>
      <c r="H7360" s="887">
        <f t="shared" si="390"/>
        <v>3</v>
      </c>
      <c r="I7360" s="887">
        <v>-0.12</v>
      </c>
      <c r="J7360" s="771">
        <f t="shared" si="391"/>
        <v>0.46</v>
      </c>
      <c r="K7360" s="887">
        <v>0.34</v>
      </c>
      <c r="L7360" s="772">
        <f t="shared" si="392"/>
        <v>1.95</v>
      </c>
    </row>
    <row r="7361" spans="2:12" ht="15.75" x14ac:dyDescent="0.25">
      <c r="B7361" s="893" t="e">
        <v>#N/A</v>
      </c>
      <c r="C7361" s="892" t="s">
        <v>539</v>
      </c>
      <c r="D7361" s="891">
        <v>43160</v>
      </c>
      <c r="E7361" s="890">
        <v>4.58</v>
      </c>
      <c r="F7361" s="889"/>
      <c r="G7361" s="888">
        <v>20</v>
      </c>
      <c r="H7361" s="887">
        <f t="shared" si="390"/>
        <v>3</v>
      </c>
      <c r="I7361" s="887">
        <v>-0.24</v>
      </c>
      <c r="J7361" s="771">
        <f t="shared" si="391"/>
        <v>0.92</v>
      </c>
      <c r="K7361" s="887">
        <v>0.68</v>
      </c>
      <c r="L7361" s="772">
        <f t="shared" si="392"/>
        <v>3.9</v>
      </c>
    </row>
    <row r="7362" spans="2:12" ht="15.75" x14ac:dyDescent="0.25">
      <c r="B7362" s="893" t="e">
        <v>#N/A</v>
      </c>
      <c r="C7362" s="892" t="s">
        <v>539</v>
      </c>
      <c r="D7362" s="891">
        <v>43160</v>
      </c>
      <c r="E7362" s="890">
        <v>11.34</v>
      </c>
      <c r="F7362" s="889"/>
      <c r="G7362" s="888">
        <v>20</v>
      </c>
      <c r="H7362" s="887">
        <f t="shared" si="390"/>
        <v>3</v>
      </c>
      <c r="I7362" s="887">
        <v>-0.60000000000000009</v>
      </c>
      <c r="J7362" s="771">
        <f t="shared" si="391"/>
        <v>2.2999999999999998</v>
      </c>
      <c r="K7362" s="887">
        <v>1.7</v>
      </c>
      <c r="L7362" s="772">
        <f t="shared" si="392"/>
        <v>9.64</v>
      </c>
    </row>
    <row r="7363" spans="2:12" ht="15.75" x14ac:dyDescent="0.25">
      <c r="B7363" s="893" t="e">
        <v>#N/A</v>
      </c>
      <c r="C7363" s="892" t="s">
        <v>539</v>
      </c>
      <c r="D7363" s="891">
        <v>43160</v>
      </c>
      <c r="E7363" s="890">
        <v>121.74</v>
      </c>
      <c r="F7363" s="889"/>
      <c r="G7363" s="888">
        <v>20</v>
      </c>
      <c r="H7363" s="887">
        <f t="shared" si="390"/>
        <v>3</v>
      </c>
      <c r="I7363" s="887">
        <v>-5.88</v>
      </c>
      <c r="J7363" s="771">
        <f t="shared" si="391"/>
        <v>22.54</v>
      </c>
      <c r="K7363" s="887">
        <v>16.66</v>
      </c>
      <c r="L7363" s="772">
        <f t="shared" si="392"/>
        <v>105.08</v>
      </c>
    </row>
    <row r="7364" spans="2:12" ht="15.75" x14ac:dyDescent="0.25">
      <c r="B7364" s="893" t="e">
        <v>#N/A</v>
      </c>
      <c r="C7364" s="892" t="s">
        <v>540</v>
      </c>
      <c r="D7364" s="891">
        <v>43160</v>
      </c>
      <c r="E7364" s="890">
        <v>2.29</v>
      </c>
      <c r="F7364" s="889"/>
      <c r="G7364" s="888">
        <v>20</v>
      </c>
      <c r="H7364" s="887">
        <f t="shared" si="390"/>
        <v>3</v>
      </c>
      <c r="I7364" s="887">
        <v>-0.12</v>
      </c>
      <c r="J7364" s="771">
        <f t="shared" si="391"/>
        <v>0.46</v>
      </c>
      <c r="K7364" s="887">
        <v>0.34</v>
      </c>
      <c r="L7364" s="772">
        <f t="shared" si="392"/>
        <v>1.95</v>
      </c>
    </row>
    <row r="7365" spans="2:12" ht="15.75" x14ac:dyDescent="0.25">
      <c r="B7365" s="893" t="e">
        <v>#N/A</v>
      </c>
      <c r="C7365" s="892" t="s">
        <v>539</v>
      </c>
      <c r="D7365" s="891">
        <v>43252</v>
      </c>
      <c r="E7365" s="890">
        <v>2.89</v>
      </c>
      <c r="F7365" s="889"/>
      <c r="G7365" s="888">
        <v>20</v>
      </c>
      <c r="H7365" s="887">
        <f t="shared" si="390"/>
        <v>3</v>
      </c>
      <c r="I7365" s="887">
        <v>-0.12</v>
      </c>
      <c r="J7365" s="771">
        <f t="shared" si="391"/>
        <v>0.43</v>
      </c>
      <c r="K7365" s="887">
        <v>0.31</v>
      </c>
      <c r="L7365" s="772">
        <f t="shared" si="392"/>
        <v>2.58</v>
      </c>
    </row>
    <row r="7366" spans="2:12" ht="15.75" x14ac:dyDescent="0.25">
      <c r="B7366" s="893" t="e">
        <v>#N/A</v>
      </c>
      <c r="C7366" s="892" t="s">
        <v>539</v>
      </c>
      <c r="D7366" s="891">
        <v>43344</v>
      </c>
      <c r="E7366" s="890">
        <v>128.63</v>
      </c>
      <c r="F7366" s="889"/>
      <c r="G7366" s="888">
        <v>20</v>
      </c>
      <c r="H7366" s="887">
        <f t="shared" si="390"/>
        <v>3</v>
      </c>
      <c r="I7366" s="887">
        <v>-6.24</v>
      </c>
      <c r="J7366" s="771">
        <f t="shared" si="391"/>
        <v>20.8</v>
      </c>
      <c r="K7366" s="887">
        <v>14.56</v>
      </c>
      <c r="L7366" s="772">
        <f t="shared" si="392"/>
        <v>114.07</v>
      </c>
    </row>
    <row r="7367" spans="2:12" ht="15.75" x14ac:dyDescent="0.25">
      <c r="B7367" s="893" t="e">
        <v>#N/A</v>
      </c>
      <c r="C7367" s="892" t="s">
        <v>539</v>
      </c>
      <c r="D7367" s="891">
        <v>43344</v>
      </c>
      <c r="E7367" s="890">
        <v>1.38</v>
      </c>
      <c r="F7367" s="889"/>
      <c r="G7367" s="888">
        <v>20</v>
      </c>
      <c r="H7367" s="887">
        <f t="shared" si="390"/>
        <v>3</v>
      </c>
      <c r="I7367" s="887">
        <v>-0.12</v>
      </c>
      <c r="J7367" s="771">
        <f t="shared" si="391"/>
        <v>0.4</v>
      </c>
      <c r="K7367" s="887">
        <v>0.28000000000000003</v>
      </c>
      <c r="L7367" s="772">
        <f t="shared" si="392"/>
        <v>1.0999999999999999</v>
      </c>
    </row>
    <row r="7368" spans="2:12" ht="15.75" x14ac:dyDescent="0.25">
      <c r="B7368" s="893" t="e">
        <v>#N/A</v>
      </c>
      <c r="C7368" s="892" t="s">
        <v>539</v>
      </c>
      <c r="D7368" s="891">
        <v>43344</v>
      </c>
      <c r="E7368" s="890">
        <v>4.58</v>
      </c>
      <c r="F7368" s="889"/>
      <c r="G7368" s="888">
        <v>20</v>
      </c>
      <c r="H7368" s="887">
        <f t="shared" ref="H7368:H7431" si="393">IF(E7368&lt;&gt;"",IF((TestEOY-D7368)/365&gt;G7368,G7368,ROUNDUP(((TestEOY-D7368)/365),0)),"")</f>
        <v>3</v>
      </c>
      <c r="I7368" s="887">
        <v>-0.24</v>
      </c>
      <c r="J7368" s="771">
        <f t="shared" ref="J7368:J7431" si="394">K7368-I7368</f>
        <v>0.8</v>
      </c>
      <c r="K7368" s="887">
        <v>0.56000000000000005</v>
      </c>
      <c r="L7368" s="772">
        <f t="shared" ref="L7368:L7431" si="395">IFERROR(IF(K7368&gt;E7368,0,(+E7368-K7368))-F7368,"")</f>
        <v>4.0199999999999996</v>
      </c>
    </row>
    <row r="7369" spans="2:12" ht="15.75" x14ac:dyDescent="0.25">
      <c r="B7369" s="893" t="e">
        <v>#N/A</v>
      </c>
      <c r="C7369" s="892" t="s">
        <v>539</v>
      </c>
      <c r="D7369" s="891">
        <v>43344</v>
      </c>
      <c r="E7369" s="890">
        <v>7.76</v>
      </c>
      <c r="F7369" s="889"/>
      <c r="G7369" s="888">
        <v>20</v>
      </c>
      <c r="H7369" s="887">
        <f t="shared" si="393"/>
        <v>3</v>
      </c>
      <c r="I7369" s="887">
        <v>-0.36</v>
      </c>
      <c r="J7369" s="771">
        <f t="shared" si="394"/>
        <v>1.2</v>
      </c>
      <c r="K7369" s="887">
        <v>0.84</v>
      </c>
      <c r="L7369" s="772">
        <f t="shared" si="395"/>
        <v>6.92</v>
      </c>
    </row>
    <row r="7370" spans="2:12" ht="15.75" x14ac:dyDescent="0.25">
      <c r="B7370" s="893" t="e">
        <v>#N/A</v>
      </c>
      <c r="C7370" s="892" t="s">
        <v>539</v>
      </c>
      <c r="D7370" s="891">
        <v>43344</v>
      </c>
      <c r="E7370" s="890">
        <v>73.91</v>
      </c>
      <c r="F7370" s="889"/>
      <c r="G7370" s="888">
        <v>20</v>
      </c>
      <c r="H7370" s="887">
        <f t="shared" si="393"/>
        <v>3</v>
      </c>
      <c r="I7370" s="887">
        <v>-3.7199999999999998</v>
      </c>
      <c r="J7370" s="771">
        <f t="shared" si="394"/>
        <v>12.399999999999999</v>
      </c>
      <c r="K7370" s="887">
        <v>8.68</v>
      </c>
      <c r="L7370" s="772">
        <f t="shared" si="395"/>
        <v>65.22999999999999</v>
      </c>
    </row>
    <row r="7371" spans="2:12" ht="15.75" x14ac:dyDescent="0.25">
      <c r="B7371" s="893" t="e">
        <v>#N/A</v>
      </c>
      <c r="C7371" s="892" t="s">
        <v>539</v>
      </c>
      <c r="D7371" s="891">
        <v>43344</v>
      </c>
      <c r="E7371" s="890">
        <v>9.18</v>
      </c>
      <c r="F7371" s="889"/>
      <c r="G7371" s="888">
        <v>20</v>
      </c>
      <c r="H7371" s="887">
        <f t="shared" si="393"/>
        <v>3</v>
      </c>
      <c r="I7371" s="887">
        <v>-0.48</v>
      </c>
      <c r="J7371" s="771">
        <f t="shared" si="394"/>
        <v>1.6</v>
      </c>
      <c r="K7371" s="887">
        <v>1.1200000000000001</v>
      </c>
      <c r="L7371" s="772">
        <f t="shared" si="395"/>
        <v>8.0599999999999987</v>
      </c>
    </row>
    <row r="7372" spans="2:12" ht="15.75" x14ac:dyDescent="0.25">
      <c r="B7372" s="893" t="e">
        <v>#N/A</v>
      </c>
      <c r="C7372" s="892" t="s">
        <v>539</v>
      </c>
      <c r="D7372" s="891">
        <v>43344</v>
      </c>
      <c r="E7372" s="890">
        <v>4.3899999999999997</v>
      </c>
      <c r="F7372" s="889"/>
      <c r="G7372" s="888">
        <v>20</v>
      </c>
      <c r="H7372" s="887">
        <f t="shared" si="393"/>
        <v>3</v>
      </c>
      <c r="I7372" s="887">
        <v>-0.24</v>
      </c>
      <c r="J7372" s="771">
        <f t="shared" si="394"/>
        <v>0.8</v>
      </c>
      <c r="K7372" s="887">
        <v>0.56000000000000005</v>
      </c>
      <c r="L7372" s="772">
        <f t="shared" si="395"/>
        <v>3.8299999999999996</v>
      </c>
    </row>
    <row r="7373" spans="2:12" ht="15.75" x14ac:dyDescent="0.25">
      <c r="B7373" s="893" t="e">
        <v>#N/A</v>
      </c>
      <c r="C7373" s="892" t="s">
        <v>539</v>
      </c>
      <c r="D7373" s="891">
        <v>43344</v>
      </c>
      <c r="E7373" s="890">
        <v>2.44</v>
      </c>
      <c r="F7373" s="889"/>
      <c r="G7373" s="888">
        <v>20</v>
      </c>
      <c r="H7373" s="887">
        <f t="shared" si="393"/>
        <v>3</v>
      </c>
      <c r="I7373" s="887">
        <v>-0.12</v>
      </c>
      <c r="J7373" s="771">
        <f t="shared" si="394"/>
        <v>0.4</v>
      </c>
      <c r="K7373" s="887">
        <v>0.28000000000000003</v>
      </c>
      <c r="L7373" s="772">
        <f t="shared" si="395"/>
        <v>2.16</v>
      </c>
    </row>
    <row r="7374" spans="2:12" ht="15.75" x14ac:dyDescent="0.25">
      <c r="B7374" s="893" t="e">
        <v>#N/A</v>
      </c>
      <c r="C7374" s="892" t="s">
        <v>539</v>
      </c>
      <c r="D7374" s="891">
        <v>43435</v>
      </c>
      <c r="E7374" s="890">
        <v>5.81</v>
      </c>
      <c r="F7374" s="889"/>
      <c r="G7374" s="888">
        <v>20</v>
      </c>
      <c r="H7374" s="887">
        <f t="shared" si="393"/>
        <v>3</v>
      </c>
      <c r="I7374" s="887">
        <v>-0.24</v>
      </c>
      <c r="J7374" s="771">
        <f t="shared" si="394"/>
        <v>0.74</v>
      </c>
      <c r="K7374" s="887">
        <v>0.5</v>
      </c>
      <c r="L7374" s="772">
        <f t="shared" si="395"/>
        <v>5.31</v>
      </c>
    </row>
    <row r="7375" spans="2:12" ht="15.75" x14ac:dyDescent="0.25">
      <c r="B7375" s="893" t="e">
        <v>#N/A</v>
      </c>
      <c r="C7375" s="892" t="s">
        <v>539</v>
      </c>
      <c r="D7375" s="891">
        <v>43435</v>
      </c>
      <c r="E7375" s="890">
        <v>3.54</v>
      </c>
      <c r="F7375" s="889"/>
      <c r="G7375" s="888">
        <v>20</v>
      </c>
      <c r="H7375" s="887">
        <f t="shared" si="393"/>
        <v>3</v>
      </c>
      <c r="I7375" s="887">
        <v>-0.12</v>
      </c>
      <c r="J7375" s="771">
        <f t="shared" si="394"/>
        <v>0.37</v>
      </c>
      <c r="K7375" s="887">
        <v>0.25</v>
      </c>
      <c r="L7375" s="772">
        <f t="shared" si="395"/>
        <v>3.29</v>
      </c>
    </row>
    <row r="7376" spans="2:12" ht="15.75" x14ac:dyDescent="0.25">
      <c r="B7376" s="893" t="e">
        <v>#N/A</v>
      </c>
      <c r="C7376" s="892" t="s">
        <v>539</v>
      </c>
      <c r="D7376" s="891">
        <v>43435</v>
      </c>
      <c r="E7376" s="890">
        <v>99.08</v>
      </c>
      <c r="F7376" s="889"/>
      <c r="G7376" s="888">
        <v>20</v>
      </c>
      <c r="H7376" s="887">
        <f t="shared" si="393"/>
        <v>3</v>
      </c>
      <c r="I7376" s="887">
        <v>-4.8000000000000007</v>
      </c>
      <c r="J7376" s="771">
        <f t="shared" si="394"/>
        <v>14.8</v>
      </c>
      <c r="K7376" s="887">
        <v>10</v>
      </c>
      <c r="L7376" s="772">
        <f t="shared" si="395"/>
        <v>89.08</v>
      </c>
    </row>
    <row r="7377" spans="2:12" ht="15.75" x14ac:dyDescent="0.25">
      <c r="B7377" s="893" t="e">
        <v>#N/A</v>
      </c>
      <c r="C7377" s="892" t="s">
        <v>539</v>
      </c>
      <c r="D7377" s="891">
        <v>43435</v>
      </c>
      <c r="E7377" s="890">
        <v>3.74</v>
      </c>
      <c r="F7377" s="889"/>
      <c r="G7377" s="888">
        <v>20</v>
      </c>
      <c r="H7377" s="887">
        <f t="shared" si="393"/>
        <v>3</v>
      </c>
      <c r="I7377" s="887">
        <v>-0.24</v>
      </c>
      <c r="J7377" s="771">
        <f t="shared" si="394"/>
        <v>0.67999999999999994</v>
      </c>
      <c r="K7377" s="887">
        <v>0.44</v>
      </c>
      <c r="L7377" s="772">
        <f t="shared" si="395"/>
        <v>3.3000000000000003</v>
      </c>
    </row>
    <row r="7378" spans="2:12" ht="15.75" x14ac:dyDescent="0.25">
      <c r="B7378" s="893" t="e">
        <v>#N/A</v>
      </c>
      <c r="C7378" s="892" t="s">
        <v>539</v>
      </c>
      <c r="D7378" s="891">
        <v>43617</v>
      </c>
      <c r="E7378" s="890">
        <v>1.75</v>
      </c>
      <c r="F7378" s="889"/>
      <c r="G7378" s="888">
        <v>20</v>
      </c>
      <c r="H7378" s="887">
        <f t="shared" si="393"/>
        <v>2</v>
      </c>
      <c r="I7378" s="887">
        <v>-0.12</v>
      </c>
      <c r="J7378" s="771">
        <f t="shared" si="394"/>
        <v>0.31</v>
      </c>
      <c r="K7378" s="887">
        <v>0.19</v>
      </c>
      <c r="L7378" s="772">
        <f t="shared" si="395"/>
        <v>1.56</v>
      </c>
    </row>
    <row r="7379" spans="2:12" ht="15.75" x14ac:dyDescent="0.25">
      <c r="B7379" s="893" t="e">
        <v>#N/A</v>
      </c>
      <c r="C7379" s="892" t="s">
        <v>539</v>
      </c>
      <c r="D7379" s="891">
        <v>43617</v>
      </c>
      <c r="E7379" s="890">
        <v>1.35</v>
      </c>
      <c r="F7379" s="889"/>
      <c r="G7379" s="888">
        <v>20</v>
      </c>
      <c r="H7379" s="887">
        <f t="shared" si="393"/>
        <v>2</v>
      </c>
      <c r="I7379" s="887">
        <v>-0.12</v>
      </c>
      <c r="J7379" s="771">
        <f t="shared" si="394"/>
        <v>0.31</v>
      </c>
      <c r="K7379" s="887">
        <v>0.19</v>
      </c>
      <c r="L7379" s="772">
        <f t="shared" si="395"/>
        <v>1.1600000000000001</v>
      </c>
    </row>
    <row r="7380" spans="2:12" ht="15.75" x14ac:dyDescent="0.25">
      <c r="B7380" s="893" t="e">
        <v>#N/A</v>
      </c>
      <c r="C7380" s="892" t="s">
        <v>539</v>
      </c>
      <c r="D7380" s="891">
        <v>43617</v>
      </c>
      <c r="E7380" s="890">
        <v>54.58</v>
      </c>
      <c r="F7380" s="889"/>
      <c r="G7380" s="888">
        <v>20</v>
      </c>
      <c r="H7380" s="887">
        <f t="shared" si="393"/>
        <v>2</v>
      </c>
      <c r="I7380" s="887">
        <v>-2.64</v>
      </c>
      <c r="J7380" s="771">
        <f t="shared" si="394"/>
        <v>6.98</v>
      </c>
      <c r="K7380" s="887">
        <v>4.34</v>
      </c>
      <c r="L7380" s="772">
        <f t="shared" si="395"/>
        <v>50.239999999999995</v>
      </c>
    </row>
    <row r="7381" spans="2:12" ht="15.75" x14ac:dyDescent="0.25">
      <c r="B7381" s="893" t="e">
        <v>#N/A</v>
      </c>
      <c r="C7381" s="892" t="s">
        <v>539</v>
      </c>
      <c r="D7381" s="891">
        <v>43617</v>
      </c>
      <c r="E7381" s="890">
        <v>54.58</v>
      </c>
      <c r="F7381" s="889"/>
      <c r="G7381" s="888">
        <v>20</v>
      </c>
      <c r="H7381" s="887">
        <f t="shared" si="393"/>
        <v>2</v>
      </c>
      <c r="I7381" s="887">
        <v>-2.64</v>
      </c>
      <c r="J7381" s="771">
        <f t="shared" si="394"/>
        <v>6.98</v>
      </c>
      <c r="K7381" s="887">
        <v>4.34</v>
      </c>
      <c r="L7381" s="772">
        <f t="shared" si="395"/>
        <v>50.239999999999995</v>
      </c>
    </row>
    <row r="7382" spans="2:12" ht="15.75" x14ac:dyDescent="0.25">
      <c r="B7382" s="893" t="e">
        <v>#N/A</v>
      </c>
      <c r="C7382" s="892" t="s">
        <v>539</v>
      </c>
      <c r="D7382" s="891">
        <v>43617</v>
      </c>
      <c r="E7382" s="890">
        <v>82.58</v>
      </c>
      <c r="F7382" s="889"/>
      <c r="G7382" s="888">
        <v>20</v>
      </c>
      <c r="H7382" s="887">
        <f t="shared" si="393"/>
        <v>2</v>
      </c>
      <c r="I7382" s="887">
        <v>-4.08</v>
      </c>
      <c r="J7382" s="771">
        <f t="shared" si="394"/>
        <v>10.54</v>
      </c>
      <c r="K7382" s="887">
        <v>6.46</v>
      </c>
      <c r="L7382" s="772">
        <f t="shared" si="395"/>
        <v>76.12</v>
      </c>
    </row>
    <row r="7383" spans="2:12" ht="15.75" x14ac:dyDescent="0.25">
      <c r="B7383" s="893" t="e">
        <v>#N/A</v>
      </c>
      <c r="C7383" s="892" t="s">
        <v>539</v>
      </c>
      <c r="D7383" s="891">
        <v>43617</v>
      </c>
      <c r="E7383" s="890">
        <v>55.05</v>
      </c>
      <c r="F7383" s="889"/>
      <c r="G7383" s="888">
        <v>20</v>
      </c>
      <c r="H7383" s="887">
        <f t="shared" si="393"/>
        <v>2</v>
      </c>
      <c r="I7383" s="887">
        <v>-2.7600000000000002</v>
      </c>
      <c r="J7383" s="771">
        <f t="shared" si="394"/>
        <v>7.1300000000000008</v>
      </c>
      <c r="K7383" s="887">
        <v>4.37</v>
      </c>
      <c r="L7383" s="772">
        <f t="shared" si="395"/>
        <v>50.68</v>
      </c>
    </row>
    <row r="7384" spans="2:12" ht="15.75" x14ac:dyDescent="0.25">
      <c r="B7384" s="893" t="e">
        <v>#N/A</v>
      </c>
      <c r="C7384" s="892" t="s">
        <v>540</v>
      </c>
      <c r="D7384" s="891">
        <v>43709</v>
      </c>
      <c r="E7384" s="890">
        <v>-2.74</v>
      </c>
      <c r="F7384" s="889"/>
      <c r="G7384" s="888">
        <v>20</v>
      </c>
      <c r="H7384" s="887">
        <f t="shared" si="393"/>
        <v>2</v>
      </c>
      <c r="I7384" s="887">
        <v>0.12</v>
      </c>
      <c r="J7384" s="771">
        <f t="shared" si="394"/>
        <v>-0.28000000000000003</v>
      </c>
      <c r="K7384" s="887">
        <v>-0.16</v>
      </c>
      <c r="L7384" s="772">
        <f t="shared" si="395"/>
        <v>0</v>
      </c>
    </row>
    <row r="7385" spans="2:12" ht="15.75" x14ac:dyDescent="0.25">
      <c r="B7385" s="893" t="e">
        <v>#N/A</v>
      </c>
      <c r="C7385" s="892" t="s">
        <v>540</v>
      </c>
      <c r="D7385" s="891">
        <v>43709</v>
      </c>
      <c r="E7385" s="890">
        <v>8.86</v>
      </c>
      <c r="F7385" s="889"/>
      <c r="G7385" s="888">
        <v>20</v>
      </c>
      <c r="H7385" s="887">
        <f t="shared" si="393"/>
        <v>2</v>
      </c>
      <c r="I7385" s="887">
        <v>-0.48</v>
      </c>
      <c r="J7385" s="771">
        <f t="shared" si="394"/>
        <v>1.1200000000000001</v>
      </c>
      <c r="K7385" s="887">
        <v>0.64</v>
      </c>
      <c r="L7385" s="772">
        <f t="shared" si="395"/>
        <v>8.2199999999999989</v>
      </c>
    </row>
    <row r="7386" spans="2:12" ht="15.75" x14ac:dyDescent="0.25">
      <c r="B7386" s="893" t="e">
        <v>#N/A</v>
      </c>
      <c r="C7386" s="892" t="s">
        <v>540</v>
      </c>
      <c r="D7386" s="891">
        <v>43709</v>
      </c>
      <c r="E7386" s="890">
        <v>2.38</v>
      </c>
      <c r="F7386" s="889"/>
      <c r="G7386" s="888">
        <v>20</v>
      </c>
      <c r="H7386" s="887">
        <f t="shared" si="393"/>
        <v>2</v>
      </c>
      <c r="I7386" s="887">
        <v>-0.12</v>
      </c>
      <c r="J7386" s="771">
        <f t="shared" si="394"/>
        <v>0.28000000000000003</v>
      </c>
      <c r="K7386" s="887">
        <v>0.16</v>
      </c>
      <c r="L7386" s="772">
        <f t="shared" si="395"/>
        <v>2.2199999999999998</v>
      </c>
    </row>
    <row r="7387" spans="2:12" ht="15.75" x14ac:dyDescent="0.25">
      <c r="B7387" s="893" t="e">
        <v>#N/A</v>
      </c>
      <c r="C7387" s="892" t="s">
        <v>540</v>
      </c>
      <c r="D7387" s="891">
        <v>43709</v>
      </c>
      <c r="E7387" s="890">
        <v>1.35</v>
      </c>
      <c r="F7387" s="889"/>
      <c r="G7387" s="888">
        <v>20</v>
      </c>
      <c r="H7387" s="887">
        <f t="shared" si="393"/>
        <v>2</v>
      </c>
      <c r="I7387" s="887">
        <v>-0.12</v>
      </c>
      <c r="J7387" s="771">
        <f t="shared" si="394"/>
        <v>0.28000000000000003</v>
      </c>
      <c r="K7387" s="887">
        <v>0.16</v>
      </c>
      <c r="L7387" s="772">
        <f t="shared" si="395"/>
        <v>1.1900000000000002</v>
      </c>
    </row>
    <row r="7388" spans="2:12" ht="15.75" x14ac:dyDescent="0.25">
      <c r="B7388" s="893" t="e">
        <v>#N/A</v>
      </c>
      <c r="C7388" s="892" t="s">
        <v>540</v>
      </c>
      <c r="D7388" s="891">
        <v>43709</v>
      </c>
      <c r="E7388" s="890">
        <v>0.79</v>
      </c>
      <c r="F7388" s="889"/>
      <c r="G7388" s="888">
        <v>20</v>
      </c>
      <c r="H7388" s="887">
        <f t="shared" si="393"/>
        <v>2</v>
      </c>
      <c r="I7388" s="887">
        <v>0</v>
      </c>
      <c r="J7388" s="771">
        <f t="shared" si="394"/>
        <v>0</v>
      </c>
      <c r="K7388" s="887">
        <v>0</v>
      </c>
      <c r="L7388" s="772">
        <f t="shared" si="395"/>
        <v>0.79</v>
      </c>
    </row>
    <row r="7389" spans="2:12" ht="15.75" x14ac:dyDescent="0.25">
      <c r="B7389" s="893" t="e">
        <v>#N/A</v>
      </c>
      <c r="C7389" s="892" t="s">
        <v>540</v>
      </c>
      <c r="D7389" s="891">
        <v>43709</v>
      </c>
      <c r="E7389" s="890">
        <v>97.63</v>
      </c>
      <c r="F7389" s="889"/>
      <c r="G7389" s="888">
        <v>20</v>
      </c>
      <c r="H7389" s="887">
        <f t="shared" si="393"/>
        <v>2</v>
      </c>
      <c r="I7389" s="887">
        <v>-4.92</v>
      </c>
      <c r="J7389" s="771">
        <f t="shared" si="394"/>
        <v>11.48</v>
      </c>
      <c r="K7389" s="887">
        <v>6.56</v>
      </c>
      <c r="L7389" s="772">
        <f t="shared" si="395"/>
        <v>91.07</v>
      </c>
    </row>
    <row r="7390" spans="2:12" ht="15.75" x14ac:dyDescent="0.25">
      <c r="B7390" s="893" t="e">
        <v>#N/A</v>
      </c>
      <c r="C7390" s="892" t="s">
        <v>2160</v>
      </c>
      <c r="D7390" s="891">
        <v>43480</v>
      </c>
      <c r="E7390" s="890">
        <v>13.83</v>
      </c>
      <c r="F7390" s="889"/>
      <c r="G7390" s="888">
        <v>20</v>
      </c>
      <c r="H7390" s="887">
        <f t="shared" si="393"/>
        <v>2</v>
      </c>
      <c r="I7390" s="887">
        <v>-0.72</v>
      </c>
      <c r="J7390" s="771">
        <f t="shared" si="394"/>
        <v>1.62</v>
      </c>
      <c r="K7390" s="887">
        <v>0.9</v>
      </c>
      <c r="L7390" s="772">
        <f t="shared" si="395"/>
        <v>12.93</v>
      </c>
    </row>
    <row r="7391" spans="2:12" ht="15.75" x14ac:dyDescent="0.25">
      <c r="B7391" s="893" t="e">
        <v>#N/A</v>
      </c>
      <c r="C7391" s="892" t="s">
        <v>540</v>
      </c>
      <c r="D7391" s="891">
        <v>43800</v>
      </c>
      <c r="E7391" s="890">
        <v>1.64</v>
      </c>
      <c r="F7391" s="889"/>
      <c r="G7391" s="888">
        <v>20</v>
      </c>
      <c r="H7391" s="887">
        <f t="shared" si="393"/>
        <v>2</v>
      </c>
      <c r="I7391" s="887">
        <v>-0.12</v>
      </c>
      <c r="J7391" s="771">
        <f t="shared" si="394"/>
        <v>0.25</v>
      </c>
      <c r="K7391" s="887">
        <v>0.13</v>
      </c>
      <c r="L7391" s="772">
        <f t="shared" si="395"/>
        <v>1.5099999999999998</v>
      </c>
    </row>
    <row r="7392" spans="2:12" ht="15.75" x14ac:dyDescent="0.25">
      <c r="B7392" s="893" t="e">
        <v>#N/A</v>
      </c>
      <c r="C7392" s="892" t="s">
        <v>540</v>
      </c>
      <c r="D7392" s="891">
        <v>43800</v>
      </c>
      <c r="E7392" s="890">
        <v>1.64</v>
      </c>
      <c r="F7392" s="889"/>
      <c r="G7392" s="888">
        <v>20</v>
      </c>
      <c r="H7392" s="887">
        <f t="shared" si="393"/>
        <v>2</v>
      </c>
      <c r="I7392" s="887">
        <v>-0.12</v>
      </c>
      <c r="J7392" s="771">
        <f t="shared" si="394"/>
        <v>0.25</v>
      </c>
      <c r="K7392" s="887">
        <v>0.13</v>
      </c>
      <c r="L7392" s="772">
        <f t="shared" si="395"/>
        <v>1.5099999999999998</v>
      </c>
    </row>
    <row r="7393" spans="2:12" ht="15.75" x14ac:dyDescent="0.25">
      <c r="B7393" s="893" t="e">
        <v>#N/A</v>
      </c>
      <c r="C7393" s="892" t="s">
        <v>539</v>
      </c>
      <c r="D7393" s="891">
        <v>43891</v>
      </c>
      <c r="E7393" s="890">
        <v>7.25</v>
      </c>
      <c r="F7393" s="889"/>
      <c r="G7393" s="888">
        <v>20</v>
      </c>
      <c r="H7393" s="887">
        <f t="shared" si="393"/>
        <v>1</v>
      </c>
      <c r="I7393" s="887">
        <v>-0.36</v>
      </c>
      <c r="J7393" s="771">
        <f t="shared" si="394"/>
        <v>0.65999999999999992</v>
      </c>
      <c r="K7393" s="887">
        <v>0.3</v>
      </c>
      <c r="L7393" s="772">
        <f t="shared" si="395"/>
        <v>6.95</v>
      </c>
    </row>
    <row r="7394" spans="2:12" ht="15.75" x14ac:dyDescent="0.25">
      <c r="B7394" s="893" t="e">
        <v>#N/A</v>
      </c>
      <c r="C7394" s="892" t="s">
        <v>2161</v>
      </c>
      <c r="D7394" s="891">
        <v>43829</v>
      </c>
      <c r="E7394" s="890">
        <v>0.51</v>
      </c>
      <c r="F7394" s="889"/>
      <c r="G7394" s="888">
        <v>20</v>
      </c>
      <c r="H7394" s="887">
        <f t="shared" si="393"/>
        <v>2</v>
      </c>
      <c r="I7394" s="887">
        <v>0</v>
      </c>
      <c r="J7394" s="771">
        <f t="shared" si="394"/>
        <v>0</v>
      </c>
      <c r="K7394" s="887">
        <v>0</v>
      </c>
      <c r="L7394" s="772">
        <f t="shared" si="395"/>
        <v>0.51</v>
      </c>
    </row>
    <row r="7395" spans="2:12" ht="15.75" x14ac:dyDescent="0.25">
      <c r="B7395" s="893" t="e">
        <v>#N/A</v>
      </c>
      <c r="C7395" s="892" t="s">
        <v>540</v>
      </c>
      <c r="D7395" s="891">
        <v>43983</v>
      </c>
      <c r="E7395" s="890">
        <v>4.3600000000000003</v>
      </c>
      <c r="F7395" s="889"/>
      <c r="G7395" s="888">
        <v>20</v>
      </c>
      <c r="H7395" s="887">
        <f t="shared" si="393"/>
        <v>1</v>
      </c>
      <c r="I7395" s="887">
        <v>-0.24</v>
      </c>
      <c r="J7395" s="771">
        <f t="shared" si="394"/>
        <v>0.38</v>
      </c>
      <c r="K7395" s="887">
        <v>0.14000000000000001</v>
      </c>
      <c r="L7395" s="772">
        <f t="shared" si="395"/>
        <v>4.2200000000000006</v>
      </c>
    </row>
    <row r="7396" spans="2:12" ht="15.75" x14ac:dyDescent="0.25">
      <c r="B7396" s="893" t="e">
        <v>#N/A</v>
      </c>
      <c r="C7396" s="892" t="s">
        <v>540</v>
      </c>
      <c r="D7396" s="891">
        <v>43983</v>
      </c>
      <c r="E7396" s="890">
        <v>2.9</v>
      </c>
      <c r="F7396" s="889"/>
      <c r="G7396" s="888">
        <v>20</v>
      </c>
      <c r="H7396" s="887">
        <f t="shared" si="393"/>
        <v>1</v>
      </c>
      <c r="I7396" s="887">
        <v>-0.12</v>
      </c>
      <c r="J7396" s="771">
        <f t="shared" si="394"/>
        <v>0.19</v>
      </c>
      <c r="K7396" s="887">
        <v>7.0000000000000007E-2</v>
      </c>
      <c r="L7396" s="772">
        <f t="shared" si="395"/>
        <v>2.83</v>
      </c>
    </row>
    <row r="7397" spans="2:12" ht="15.75" x14ac:dyDescent="0.25">
      <c r="B7397" s="893" t="e">
        <v>#N/A</v>
      </c>
      <c r="C7397" s="892" t="s">
        <v>2162</v>
      </c>
      <c r="D7397" s="891">
        <v>43997</v>
      </c>
      <c r="E7397" s="890">
        <v>36.200000000000003</v>
      </c>
      <c r="F7397" s="889"/>
      <c r="G7397" s="888">
        <v>20</v>
      </c>
      <c r="H7397" s="887">
        <f t="shared" si="393"/>
        <v>1</v>
      </c>
      <c r="I7397" s="887">
        <v>-1.7999999999999998</v>
      </c>
      <c r="J7397" s="771">
        <f t="shared" si="394"/>
        <v>2.6999999999999997</v>
      </c>
      <c r="K7397" s="887">
        <v>0.9</v>
      </c>
      <c r="L7397" s="772">
        <f t="shared" si="395"/>
        <v>35.300000000000004</v>
      </c>
    </row>
    <row r="7398" spans="2:12" ht="15.75" x14ac:dyDescent="0.25">
      <c r="B7398" s="893" t="e">
        <v>#N/A</v>
      </c>
      <c r="C7398" s="892" t="s">
        <v>539</v>
      </c>
      <c r="D7398" s="891">
        <v>44075</v>
      </c>
      <c r="E7398" s="890">
        <v>1.39</v>
      </c>
      <c r="F7398" s="889"/>
      <c r="G7398" s="888">
        <v>20</v>
      </c>
      <c r="H7398" s="887">
        <f t="shared" si="393"/>
        <v>1</v>
      </c>
      <c r="I7398" s="887">
        <v>-0.12</v>
      </c>
      <c r="J7398" s="771">
        <f t="shared" si="394"/>
        <v>0.16</v>
      </c>
      <c r="K7398" s="887">
        <v>0.04</v>
      </c>
      <c r="L7398" s="772">
        <f t="shared" si="395"/>
        <v>1.3499999999999999</v>
      </c>
    </row>
    <row r="7399" spans="2:12" ht="15.75" x14ac:dyDescent="0.25">
      <c r="B7399" s="893" t="e">
        <v>#N/A</v>
      </c>
      <c r="C7399" s="892" t="s">
        <v>539</v>
      </c>
      <c r="D7399" s="891">
        <v>44075</v>
      </c>
      <c r="E7399" s="890">
        <v>5.32</v>
      </c>
      <c r="F7399" s="889"/>
      <c r="G7399" s="888">
        <v>20</v>
      </c>
      <c r="H7399" s="887">
        <f t="shared" si="393"/>
        <v>1</v>
      </c>
      <c r="I7399" s="887">
        <v>-0.24</v>
      </c>
      <c r="J7399" s="771">
        <f t="shared" si="394"/>
        <v>0.32</v>
      </c>
      <c r="K7399" s="887">
        <v>0.08</v>
      </c>
      <c r="L7399" s="772">
        <f t="shared" si="395"/>
        <v>5.24</v>
      </c>
    </row>
    <row r="7400" spans="2:12" ht="15.75" x14ac:dyDescent="0.25">
      <c r="B7400" s="893" t="e">
        <v>#N/A</v>
      </c>
      <c r="C7400" s="892" t="s">
        <v>539</v>
      </c>
      <c r="D7400" s="891">
        <v>44075</v>
      </c>
      <c r="E7400" s="890">
        <v>2.12</v>
      </c>
      <c r="F7400" s="889"/>
      <c r="G7400" s="888">
        <v>20</v>
      </c>
      <c r="H7400" s="887">
        <f t="shared" si="393"/>
        <v>1</v>
      </c>
      <c r="I7400" s="887">
        <v>-0.12</v>
      </c>
      <c r="J7400" s="771">
        <f t="shared" si="394"/>
        <v>0.16</v>
      </c>
      <c r="K7400" s="887">
        <v>0.04</v>
      </c>
      <c r="L7400" s="772">
        <f t="shared" si="395"/>
        <v>2.08</v>
      </c>
    </row>
    <row r="7401" spans="2:12" ht="15.75" x14ac:dyDescent="0.25">
      <c r="B7401" s="893" t="e">
        <v>#N/A</v>
      </c>
      <c r="C7401" s="892" t="s">
        <v>539</v>
      </c>
      <c r="D7401" s="891">
        <v>44075</v>
      </c>
      <c r="E7401" s="890">
        <v>11.1</v>
      </c>
      <c r="F7401" s="889"/>
      <c r="G7401" s="888">
        <v>20</v>
      </c>
      <c r="H7401" s="887">
        <f t="shared" si="393"/>
        <v>1</v>
      </c>
      <c r="I7401" s="887">
        <v>-0.60000000000000009</v>
      </c>
      <c r="J7401" s="771">
        <f t="shared" si="394"/>
        <v>0.8</v>
      </c>
      <c r="K7401" s="887">
        <v>0.2</v>
      </c>
      <c r="L7401" s="772">
        <f t="shared" si="395"/>
        <v>10.9</v>
      </c>
    </row>
    <row r="7402" spans="2:12" ht="15.75" x14ac:dyDescent="0.25">
      <c r="B7402" s="893" t="e">
        <v>#N/A</v>
      </c>
      <c r="C7402" s="892" t="s">
        <v>540</v>
      </c>
      <c r="D7402" s="891">
        <v>44166</v>
      </c>
      <c r="E7402" s="890">
        <v>6.93</v>
      </c>
      <c r="F7402" s="889"/>
      <c r="G7402" s="888">
        <v>20</v>
      </c>
      <c r="H7402" s="887">
        <f t="shared" si="393"/>
        <v>1</v>
      </c>
      <c r="I7402" s="887">
        <v>-0.36</v>
      </c>
      <c r="J7402" s="771">
        <f t="shared" si="394"/>
        <v>0.39</v>
      </c>
      <c r="K7402" s="887">
        <v>0.03</v>
      </c>
      <c r="L7402" s="772">
        <f t="shared" si="395"/>
        <v>6.8999999999999995</v>
      </c>
    </row>
    <row r="7403" spans="2:12" ht="15.75" x14ac:dyDescent="0.25">
      <c r="B7403" s="893" t="e">
        <v>#N/A</v>
      </c>
      <c r="C7403" s="892" t="s">
        <v>540</v>
      </c>
      <c r="D7403" s="891">
        <v>44166</v>
      </c>
      <c r="E7403" s="890">
        <v>29.6</v>
      </c>
      <c r="F7403" s="889"/>
      <c r="G7403" s="888">
        <v>20</v>
      </c>
      <c r="H7403" s="887">
        <f t="shared" si="393"/>
        <v>1</v>
      </c>
      <c r="I7403" s="887">
        <v>-1.44</v>
      </c>
      <c r="J7403" s="771">
        <f t="shared" si="394"/>
        <v>1.56</v>
      </c>
      <c r="K7403" s="887">
        <v>0.12</v>
      </c>
      <c r="L7403" s="772">
        <f t="shared" si="395"/>
        <v>29.48</v>
      </c>
    </row>
    <row r="7404" spans="2:12" ht="15.75" x14ac:dyDescent="0.25">
      <c r="B7404" s="893" t="e">
        <v>#N/A</v>
      </c>
      <c r="C7404" s="892" t="s">
        <v>540</v>
      </c>
      <c r="D7404" s="891">
        <v>44166</v>
      </c>
      <c r="E7404" s="890">
        <v>2.2799999999999998</v>
      </c>
      <c r="F7404" s="889"/>
      <c r="G7404" s="888">
        <v>20</v>
      </c>
      <c r="H7404" s="887">
        <f t="shared" si="393"/>
        <v>1</v>
      </c>
      <c r="I7404" s="887">
        <v>-0.12</v>
      </c>
      <c r="J7404" s="771">
        <f t="shared" si="394"/>
        <v>0.13</v>
      </c>
      <c r="K7404" s="887">
        <v>0.01</v>
      </c>
      <c r="L7404" s="772">
        <f t="shared" si="395"/>
        <v>2.27</v>
      </c>
    </row>
    <row r="7405" spans="2:12" ht="15.75" x14ac:dyDescent="0.25">
      <c r="B7405" s="893" t="e">
        <v>#N/A</v>
      </c>
      <c r="C7405" s="892" t="s">
        <v>540</v>
      </c>
      <c r="D7405" s="891">
        <v>44166</v>
      </c>
      <c r="E7405" s="890">
        <v>2.78</v>
      </c>
      <c r="F7405" s="889"/>
      <c r="G7405" s="888">
        <v>20</v>
      </c>
      <c r="H7405" s="887">
        <f t="shared" si="393"/>
        <v>1</v>
      </c>
      <c r="I7405" s="887">
        <v>-0.12</v>
      </c>
      <c r="J7405" s="771">
        <f t="shared" si="394"/>
        <v>0.13</v>
      </c>
      <c r="K7405" s="887">
        <v>0.01</v>
      </c>
      <c r="L7405" s="772">
        <f t="shared" si="395"/>
        <v>2.77</v>
      </c>
    </row>
    <row r="7406" spans="2:12" ht="15.75" x14ac:dyDescent="0.25">
      <c r="B7406" s="893" t="s">
        <v>321</v>
      </c>
      <c r="C7406" s="892" t="s">
        <v>107</v>
      </c>
      <c r="D7406" s="891">
        <v>39082</v>
      </c>
      <c r="E7406" s="890">
        <v>196.93</v>
      </c>
      <c r="F7406" s="889"/>
      <c r="G7406" s="888">
        <v>20</v>
      </c>
      <c r="H7406" s="887">
        <f t="shared" si="393"/>
        <v>15</v>
      </c>
      <c r="I7406" s="887">
        <v>-8.52</v>
      </c>
      <c r="J7406" s="771">
        <f t="shared" si="394"/>
        <v>131.17000000000002</v>
      </c>
      <c r="K7406" s="887">
        <v>122.65</v>
      </c>
      <c r="L7406" s="772">
        <f t="shared" si="395"/>
        <v>74.28</v>
      </c>
    </row>
    <row r="7407" spans="2:12" ht="15.75" x14ac:dyDescent="0.25">
      <c r="B7407" s="893" t="s">
        <v>321</v>
      </c>
      <c r="C7407" s="892" t="s">
        <v>107</v>
      </c>
      <c r="D7407" s="891">
        <v>39082</v>
      </c>
      <c r="E7407" s="890">
        <v>351.86</v>
      </c>
      <c r="F7407" s="889"/>
      <c r="G7407" s="888">
        <v>20</v>
      </c>
      <c r="H7407" s="887">
        <f t="shared" si="393"/>
        <v>15</v>
      </c>
      <c r="I7407" s="887">
        <v>-15.24</v>
      </c>
      <c r="J7407" s="771">
        <f t="shared" si="394"/>
        <v>234.43</v>
      </c>
      <c r="K7407" s="887">
        <v>219.19</v>
      </c>
      <c r="L7407" s="772">
        <f t="shared" si="395"/>
        <v>132.67000000000002</v>
      </c>
    </row>
    <row r="7408" spans="2:12" ht="15.75" x14ac:dyDescent="0.25">
      <c r="B7408" s="893" t="s">
        <v>321</v>
      </c>
      <c r="C7408" s="892" t="s">
        <v>107</v>
      </c>
      <c r="D7408" s="891">
        <v>39082</v>
      </c>
      <c r="E7408" s="890">
        <v>28.82</v>
      </c>
      <c r="F7408" s="889"/>
      <c r="G7408" s="888">
        <v>20</v>
      </c>
      <c r="H7408" s="887">
        <f t="shared" si="393"/>
        <v>15</v>
      </c>
      <c r="I7408" s="887">
        <v>-1.2000000000000002</v>
      </c>
      <c r="J7408" s="771">
        <f t="shared" si="394"/>
        <v>19.05</v>
      </c>
      <c r="K7408" s="887">
        <v>17.850000000000001</v>
      </c>
      <c r="L7408" s="772">
        <f t="shared" si="395"/>
        <v>10.969999999999999</v>
      </c>
    </row>
    <row r="7409" spans="2:12" ht="15.75" x14ac:dyDescent="0.25">
      <c r="B7409" s="893" t="s">
        <v>321</v>
      </c>
      <c r="C7409" s="892" t="s">
        <v>107</v>
      </c>
      <c r="D7409" s="891">
        <v>39447</v>
      </c>
      <c r="E7409" s="890">
        <v>1070.75</v>
      </c>
      <c r="F7409" s="889"/>
      <c r="G7409" s="888">
        <v>20</v>
      </c>
      <c r="H7409" s="887">
        <f t="shared" si="393"/>
        <v>14</v>
      </c>
      <c r="I7409" s="887">
        <v>-46.92</v>
      </c>
      <c r="J7409" s="771">
        <f t="shared" si="394"/>
        <v>670</v>
      </c>
      <c r="K7409" s="887">
        <v>623.08000000000004</v>
      </c>
      <c r="L7409" s="772">
        <f t="shared" si="395"/>
        <v>447.66999999999996</v>
      </c>
    </row>
    <row r="7410" spans="2:12" ht="15.75" x14ac:dyDescent="0.25">
      <c r="B7410" s="893" t="s">
        <v>321</v>
      </c>
      <c r="C7410" s="892" t="s">
        <v>107</v>
      </c>
      <c r="D7410" s="891">
        <v>39447</v>
      </c>
      <c r="E7410" s="890">
        <v>348.19</v>
      </c>
      <c r="F7410" s="889"/>
      <c r="G7410" s="888">
        <v>20</v>
      </c>
      <c r="H7410" s="887">
        <f t="shared" si="393"/>
        <v>14</v>
      </c>
      <c r="I7410" s="887">
        <v>-15.24</v>
      </c>
      <c r="J7410" s="771">
        <f t="shared" si="394"/>
        <v>217.74</v>
      </c>
      <c r="K7410" s="887">
        <v>202.5</v>
      </c>
      <c r="L7410" s="772">
        <f t="shared" si="395"/>
        <v>145.69</v>
      </c>
    </row>
    <row r="7411" spans="2:12" ht="15.75" x14ac:dyDescent="0.25">
      <c r="B7411" s="893" t="s">
        <v>321</v>
      </c>
      <c r="C7411" s="892" t="s">
        <v>107</v>
      </c>
      <c r="D7411" s="891">
        <v>39478</v>
      </c>
      <c r="E7411" s="890">
        <v>105.79</v>
      </c>
      <c r="F7411" s="889"/>
      <c r="G7411" s="888">
        <v>20</v>
      </c>
      <c r="H7411" s="887">
        <f t="shared" si="393"/>
        <v>13</v>
      </c>
      <c r="I7411" s="887">
        <v>-4.68</v>
      </c>
      <c r="J7411" s="771">
        <f t="shared" si="394"/>
        <v>66.009999999999991</v>
      </c>
      <c r="K7411" s="887">
        <v>61.33</v>
      </c>
      <c r="L7411" s="772">
        <f t="shared" si="395"/>
        <v>44.460000000000008</v>
      </c>
    </row>
    <row r="7412" spans="2:12" ht="15.75" x14ac:dyDescent="0.25">
      <c r="B7412" s="893" t="s">
        <v>321</v>
      </c>
      <c r="C7412" s="892" t="s">
        <v>107</v>
      </c>
      <c r="D7412" s="891">
        <v>39844</v>
      </c>
      <c r="E7412" s="890">
        <v>2546.8000000000002</v>
      </c>
      <c r="F7412" s="889"/>
      <c r="G7412" s="888">
        <v>20</v>
      </c>
      <c r="H7412" s="887">
        <f t="shared" si="393"/>
        <v>12</v>
      </c>
      <c r="I7412" s="887">
        <v>-112.56</v>
      </c>
      <c r="J7412" s="771">
        <f t="shared" si="394"/>
        <v>1456.8799999999999</v>
      </c>
      <c r="K7412" s="887">
        <v>1344.32</v>
      </c>
      <c r="L7412" s="772">
        <f t="shared" si="395"/>
        <v>1202.4800000000002</v>
      </c>
    </row>
    <row r="7413" spans="2:12" ht="15.75" x14ac:dyDescent="0.25">
      <c r="B7413" s="893" t="s">
        <v>321</v>
      </c>
      <c r="C7413" s="892" t="s">
        <v>107</v>
      </c>
      <c r="D7413" s="891">
        <v>39844</v>
      </c>
      <c r="E7413" s="890">
        <v>549.38</v>
      </c>
      <c r="F7413" s="889"/>
      <c r="G7413" s="888">
        <v>20</v>
      </c>
      <c r="H7413" s="887">
        <f t="shared" si="393"/>
        <v>12</v>
      </c>
      <c r="I7413" s="887">
        <v>-26.64</v>
      </c>
      <c r="J7413" s="771">
        <f t="shared" si="394"/>
        <v>337.34999999999997</v>
      </c>
      <c r="K7413" s="887">
        <v>310.70999999999998</v>
      </c>
      <c r="L7413" s="772">
        <f t="shared" si="395"/>
        <v>238.67000000000002</v>
      </c>
    </row>
    <row r="7414" spans="2:12" ht="15.75" x14ac:dyDescent="0.25">
      <c r="B7414" s="893" t="s">
        <v>321</v>
      </c>
      <c r="C7414" s="892" t="s">
        <v>107</v>
      </c>
      <c r="D7414" s="891">
        <v>39844</v>
      </c>
      <c r="E7414" s="890">
        <v>7669.05</v>
      </c>
      <c r="F7414" s="889"/>
      <c r="G7414" s="888">
        <v>20</v>
      </c>
      <c r="H7414" s="887">
        <f t="shared" si="393"/>
        <v>12</v>
      </c>
      <c r="I7414" s="887">
        <v>-372.36</v>
      </c>
      <c r="J7414" s="771">
        <f t="shared" si="394"/>
        <v>4739.75</v>
      </c>
      <c r="K7414" s="887">
        <v>4367.3900000000003</v>
      </c>
      <c r="L7414" s="772">
        <f t="shared" si="395"/>
        <v>3301.66</v>
      </c>
    </row>
    <row r="7415" spans="2:12" ht="15.75" x14ac:dyDescent="0.25">
      <c r="B7415" s="893" t="s">
        <v>321</v>
      </c>
      <c r="C7415" s="892" t="s">
        <v>107</v>
      </c>
      <c r="D7415" s="891">
        <v>39844</v>
      </c>
      <c r="E7415" s="890">
        <v>147.75</v>
      </c>
      <c r="F7415" s="889"/>
      <c r="G7415" s="888">
        <v>20</v>
      </c>
      <c r="H7415" s="887">
        <f t="shared" si="393"/>
        <v>12</v>
      </c>
      <c r="I7415" s="887">
        <v>-7.1999999999999993</v>
      </c>
      <c r="J7415" s="771">
        <f t="shared" si="394"/>
        <v>91.59</v>
      </c>
      <c r="K7415" s="887">
        <v>84.39</v>
      </c>
      <c r="L7415" s="772">
        <f t="shared" si="395"/>
        <v>63.36</v>
      </c>
    </row>
    <row r="7416" spans="2:12" ht="15.75" x14ac:dyDescent="0.25">
      <c r="B7416" s="893" t="s">
        <v>321</v>
      </c>
      <c r="C7416" s="892" t="s">
        <v>107</v>
      </c>
      <c r="D7416" s="891">
        <v>39844</v>
      </c>
      <c r="E7416" s="890">
        <v>1573.56</v>
      </c>
      <c r="F7416" s="889"/>
      <c r="G7416" s="888">
        <v>20</v>
      </c>
      <c r="H7416" s="887">
        <f t="shared" si="393"/>
        <v>12</v>
      </c>
      <c r="I7416" s="887">
        <v>-69.48</v>
      </c>
      <c r="J7416" s="771">
        <f t="shared" si="394"/>
        <v>912.44</v>
      </c>
      <c r="K7416" s="887">
        <v>842.96</v>
      </c>
      <c r="L7416" s="772">
        <f t="shared" si="395"/>
        <v>730.59999999999991</v>
      </c>
    </row>
    <row r="7417" spans="2:12" ht="15.75" x14ac:dyDescent="0.25">
      <c r="B7417" s="893" t="s">
        <v>321</v>
      </c>
      <c r="C7417" s="892" t="s">
        <v>107</v>
      </c>
      <c r="D7417" s="891">
        <v>39844</v>
      </c>
      <c r="E7417" s="890">
        <v>291.60000000000002</v>
      </c>
      <c r="F7417" s="889"/>
      <c r="G7417" s="888">
        <v>20</v>
      </c>
      <c r="H7417" s="887">
        <f t="shared" si="393"/>
        <v>12</v>
      </c>
      <c r="I7417" s="887">
        <v>-14.16</v>
      </c>
      <c r="J7417" s="771">
        <f t="shared" si="394"/>
        <v>180.31</v>
      </c>
      <c r="K7417" s="887">
        <v>166.15</v>
      </c>
      <c r="L7417" s="772">
        <f t="shared" si="395"/>
        <v>125.45000000000002</v>
      </c>
    </row>
    <row r="7418" spans="2:12" ht="15.75" x14ac:dyDescent="0.25">
      <c r="B7418" s="893" t="s">
        <v>321</v>
      </c>
      <c r="C7418" s="892" t="s">
        <v>107</v>
      </c>
      <c r="D7418" s="891">
        <v>39844</v>
      </c>
      <c r="E7418" s="890">
        <v>645.12</v>
      </c>
      <c r="F7418" s="889"/>
      <c r="G7418" s="888">
        <v>20</v>
      </c>
      <c r="H7418" s="887">
        <f t="shared" si="393"/>
        <v>12</v>
      </c>
      <c r="I7418" s="887">
        <v>-31.32</v>
      </c>
      <c r="J7418" s="771">
        <f t="shared" si="394"/>
        <v>398.88</v>
      </c>
      <c r="K7418" s="887">
        <v>367.56</v>
      </c>
      <c r="L7418" s="772">
        <f t="shared" si="395"/>
        <v>277.56</v>
      </c>
    </row>
    <row r="7419" spans="2:12" ht="15.75" x14ac:dyDescent="0.25">
      <c r="B7419" s="893" t="s">
        <v>321</v>
      </c>
      <c r="C7419" s="892" t="s">
        <v>107</v>
      </c>
      <c r="D7419" s="891">
        <v>39844</v>
      </c>
      <c r="E7419" s="890">
        <v>226.78</v>
      </c>
      <c r="F7419" s="889"/>
      <c r="G7419" s="888">
        <v>20</v>
      </c>
      <c r="H7419" s="887">
        <f t="shared" si="393"/>
        <v>12</v>
      </c>
      <c r="I7419" s="887">
        <v>-10.08</v>
      </c>
      <c r="J7419" s="771">
        <f t="shared" si="394"/>
        <v>131.52000000000001</v>
      </c>
      <c r="K7419" s="887">
        <v>121.44</v>
      </c>
      <c r="L7419" s="772">
        <f t="shared" si="395"/>
        <v>105.34</v>
      </c>
    </row>
    <row r="7420" spans="2:12" ht="15.75" x14ac:dyDescent="0.25">
      <c r="B7420" s="893" t="s">
        <v>321</v>
      </c>
      <c r="C7420" s="892" t="s">
        <v>107</v>
      </c>
      <c r="D7420" s="891">
        <v>39844</v>
      </c>
      <c r="E7420" s="890">
        <v>1277.67</v>
      </c>
      <c r="F7420" s="889"/>
      <c r="G7420" s="888">
        <v>20</v>
      </c>
      <c r="H7420" s="887">
        <f t="shared" si="393"/>
        <v>12</v>
      </c>
      <c r="I7420" s="887">
        <v>-56.400000000000006</v>
      </c>
      <c r="J7420" s="771">
        <f t="shared" si="394"/>
        <v>740.75</v>
      </c>
      <c r="K7420" s="887">
        <v>684.35</v>
      </c>
      <c r="L7420" s="772">
        <f t="shared" si="395"/>
        <v>593.32000000000005</v>
      </c>
    </row>
    <row r="7421" spans="2:12" ht="15.75" x14ac:dyDescent="0.25">
      <c r="B7421" s="893" t="s">
        <v>321</v>
      </c>
      <c r="C7421" s="892" t="s">
        <v>107</v>
      </c>
      <c r="D7421" s="891">
        <v>39844</v>
      </c>
      <c r="E7421" s="890">
        <v>1203.53</v>
      </c>
      <c r="F7421" s="889"/>
      <c r="G7421" s="888">
        <v>20</v>
      </c>
      <c r="H7421" s="887">
        <f t="shared" si="393"/>
        <v>12</v>
      </c>
      <c r="I7421" s="887">
        <v>-53.16</v>
      </c>
      <c r="J7421" s="771">
        <f t="shared" si="394"/>
        <v>698.06</v>
      </c>
      <c r="K7421" s="887">
        <v>644.9</v>
      </c>
      <c r="L7421" s="772">
        <f t="shared" si="395"/>
        <v>558.63</v>
      </c>
    </row>
    <row r="7422" spans="2:12" ht="15.75" x14ac:dyDescent="0.25">
      <c r="B7422" s="893" t="s">
        <v>321</v>
      </c>
      <c r="C7422" s="892" t="s">
        <v>107</v>
      </c>
      <c r="D7422" s="891">
        <v>39844</v>
      </c>
      <c r="E7422" s="890">
        <v>2584.86</v>
      </c>
      <c r="F7422" s="889"/>
      <c r="G7422" s="888">
        <v>20</v>
      </c>
      <c r="H7422" s="887">
        <f t="shared" si="393"/>
        <v>12</v>
      </c>
      <c r="I7422" s="887">
        <v>-125.52000000000001</v>
      </c>
      <c r="J7422" s="771">
        <f t="shared" si="394"/>
        <v>1597.79</v>
      </c>
      <c r="K7422" s="887">
        <v>1472.27</v>
      </c>
      <c r="L7422" s="772">
        <f t="shared" si="395"/>
        <v>1112.5900000000001</v>
      </c>
    </row>
    <row r="7423" spans="2:12" ht="15.75" x14ac:dyDescent="0.25">
      <c r="B7423" s="893" t="s">
        <v>321</v>
      </c>
      <c r="C7423" s="892" t="s">
        <v>107</v>
      </c>
      <c r="D7423" s="891">
        <v>39844</v>
      </c>
      <c r="E7423" s="890">
        <v>4164.24</v>
      </c>
      <c r="F7423" s="889"/>
      <c r="G7423" s="888">
        <v>20</v>
      </c>
      <c r="H7423" s="887">
        <f t="shared" si="393"/>
        <v>12</v>
      </c>
      <c r="I7423" s="887">
        <v>-183.96</v>
      </c>
      <c r="J7423" s="771">
        <f t="shared" si="394"/>
        <v>2414.61</v>
      </c>
      <c r="K7423" s="887">
        <v>2230.65</v>
      </c>
      <c r="L7423" s="772">
        <f t="shared" si="395"/>
        <v>1933.5899999999997</v>
      </c>
    </row>
    <row r="7424" spans="2:12" ht="15.75" x14ac:dyDescent="0.25">
      <c r="B7424" s="893" t="s">
        <v>321</v>
      </c>
      <c r="C7424" s="892" t="s">
        <v>107</v>
      </c>
      <c r="D7424" s="891">
        <v>40359</v>
      </c>
      <c r="E7424" s="890">
        <v>371.93</v>
      </c>
      <c r="F7424" s="889"/>
      <c r="G7424" s="888">
        <v>20</v>
      </c>
      <c r="H7424" s="887">
        <f t="shared" si="393"/>
        <v>11</v>
      </c>
      <c r="I7424" s="887">
        <v>-16.68</v>
      </c>
      <c r="J7424" s="771">
        <f t="shared" si="394"/>
        <v>192.15</v>
      </c>
      <c r="K7424" s="887">
        <v>175.47</v>
      </c>
      <c r="L7424" s="772">
        <f t="shared" si="395"/>
        <v>196.46</v>
      </c>
    </row>
    <row r="7425" spans="2:12" ht="15.75" x14ac:dyDescent="0.25">
      <c r="B7425" s="893" t="s">
        <v>321</v>
      </c>
      <c r="C7425" s="892" t="s">
        <v>107</v>
      </c>
      <c r="D7425" s="891">
        <v>40359</v>
      </c>
      <c r="E7425" s="890">
        <v>68.63</v>
      </c>
      <c r="F7425" s="889"/>
      <c r="G7425" s="888">
        <v>20</v>
      </c>
      <c r="H7425" s="887">
        <f t="shared" si="393"/>
        <v>11</v>
      </c>
      <c r="I7425" s="887">
        <v>-3.12</v>
      </c>
      <c r="J7425" s="771">
        <f t="shared" si="394"/>
        <v>35.57</v>
      </c>
      <c r="K7425" s="887">
        <v>32.450000000000003</v>
      </c>
      <c r="L7425" s="772">
        <f t="shared" si="395"/>
        <v>36.179999999999993</v>
      </c>
    </row>
    <row r="7426" spans="2:12" ht="15.75" x14ac:dyDescent="0.25">
      <c r="B7426" s="893" t="s">
        <v>321</v>
      </c>
      <c r="C7426" s="892" t="s">
        <v>107</v>
      </c>
      <c r="D7426" s="891">
        <v>40359</v>
      </c>
      <c r="E7426" s="890">
        <v>2566.36</v>
      </c>
      <c r="F7426" s="889"/>
      <c r="G7426" s="888">
        <v>20</v>
      </c>
      <c r="H7426" s="887">
        <f t="shared" si="393"/>
        <v>11</v>
      </c>
      <c r="I7426" s="887">
        <v>-114.60000000000001</v>
      </c>
      <c r="J7426" s="771">
        <f t="shared" si="394"/>
        <v>1326.12</v>
      </c>
      <c r="K7426" s="887">
        <v>1211.52</v>
      </c>
      <c r="L7426" s="772">
        <f t="shared" si="395"/>
        <v>1354.8400000000001</v>
      </c>
    </row>
    <row r="7427" spans="2:12" ht="15.75" x14ac:dyDescent="0.25">
      <c r="B7427" s="893" t="s">
        <v>321</v>
      </c>
      <c r="C7427" s="892" t="s">
        <v>107</v>
      </c>
      <c r="D7427" s="891">
        <v>40359</v>
      </c>
      <c r="E7427" s="890">
        <v>3657.49</v>
      </c>
      <c r="F7427" s="889"/>
      <c r="G7427" s="888">
        <v>20</v>
      </c>
      <c r="H7427" s="887">
        <f t="shared" si="393"/>
        <v>11</v>
      </c>
      <c r="I7427" s="887">
        <v>-163.32</v>
      </c>
      <c r="J7427" s="771">
        <f t="shared" si="394"/>
        <v>1889.9399999999998</v>
      </c>
      <c r="K7427" s="887">
        <v>1726.62</v>
      </c>
      <c r="L7427" s="772">
        <f t="shared" si="395"/>
        <v>1930.87</v>
      </c>
    </row>
    <row r="7428" spans="2:12" ht="15.75" x14ac:dyDescent="0.25">
      <c r="B7428" s="893" t="s">
        <v>321</v>
      </c>
      <c r="C7428" s="892" t="s">
        <v>107</v>
      </c>
      <c r="D7428" s="891">
        <v>40359</v>
      </c>
      <c r="E7428" s="890">
        <v>62.98</v>
      </c>
      <c r="F7428" s="889"/>
      <c r="G7428" s="888">
        <v>20</v>
      </c>
      <c r="H7428" s="887">
        <f t="shared" si="393"/>
        <v>11</v>
      </c>
      <c r="I7428" s="887">
        <v>-2.88</v>
      </c>
      <c r="J7428" s="771">
        <f t="shared" si="394"/>
        <v>32.54</v>
      </c>
      <c r="K7428" s="887">
        <v>29.66</v>
      </c>
      <c r="L7428" s="772">
        <f t="shared" si="395"/>
        <v>33.319999999999993</v>
      </c>
    </row>
    <row r="7429" spans="2:12" ht="15.75" x14ac:dyDescent="0.25">
      <c r="B7429" s="893" t="s">
        <v>321</v>
      </c>
      <c r="C7429" s="892" t="s">
        <v>107</v>
      </c>
      <c r="D7429" s="891">
        <v>40359</v>
      </c>
      <c r="E7429" s="890">
        <v>68.63</v>
      </c>
      <c r="F7429" s="889"/>
      <c r="G7429" s="888">
        <v>20</v>
      </c>
      <c r="H7429" s="887">
        <f t="shared" si="393"/>
        <v>11</v>
      </c>
      <c r="I7429" s="887">
        <v>-3.12</v>
      </c>
      <c r="J7429" s="771">
        <f t="shared" si="394"/>
        <v>35.57</v>
      </c>
      <c r="K7429" s="887">
        <v>32.450000000000003</v>
      </c>
      <c r="L7429" s="772">
        <f t="shared" si="395"/>
        <v>36.179999999999993</v>
      </c>
    </row>
    <row r="7430" spans="2:12" ht="15.75" x14ac:dyDescent="0.25">
      <c r="B7430" s="893" t="s">
        <v>321</v>
      </c>
      <c r="C7430" s="892" t="s">
        <v>107</v>
      </c>
      <c r="D7430" s="891">
        <v>40359</v>
      </c>
      <c r="E7430" s="890">
        <v>411.77</v>
      </c>
      <c r="F7430" s="889"/>
      <c r="G7430" s="888">
        <v>20</v>
      </c>
      <c r="H7430" s="887">
        <f t="shared" si="393"/>
        <v>11</v>
      </c>
      <c r="I7430" s="887">
        <v>-18.36</v>
      </c>
      <c r="J7430" s="771">
        <f t="shared" si="394"/>
        <v>212.52999999999997</v>
      </c>
      <c r="K7430" s="887">
        <v>194.17</v>
      </c>
      <c r="L7430" s="772">
        <f t="shared" si="395"/>
        <v>217.6</v>
      </c>
    </row>
    <row r="7431" spans="2:12" ht="15.75" x14ac:dyDescent="0.25">
      <c r="B7431" s="893" t="s">
        <v>321</v>
      </c>
      <c r="C7431" s="892" t="s">
        <v>107</v>
      </c>
      <c r="D7431" s="891">
        <v>40359</v>
      </c>
      <c r="E7431" s="890">
        <v>1515.79</v>
      </c>
      <c r="F7431" s="889"/>
      <c r="G7431" s="888">
        <v>20</v>
      </c>
      <c r="H7431" s="887">
        <f t="shared" si="393"/>
        <v>11</v>
      </c>
      <c r="I7431" s="887">
        <v>-67.679999999999993</v>
      </c>
      <c r="J7431" s="771">
        <f t="shared" si="394"/>
        <v>783.20999999999992</v>
      </c>
      <c r="K7431" s="887">
        <v>715.53</v>
      </c>
      <c r="L7431" s="772">
        <f t="shared" si="395"/>
        <v>800.26</v>
      </c>
    </row>
    <row r="7432" spans="2:12" ht="15.75" x14ac:dyDescent="0.25">
      <c r="B7432" s="893" t="s">
        <v>321</v>
      </c>
      <c r="C7432" s="892" t="s">
        <v>107</v>
      </c>
      <c r="D7432" s="891">
        <v>40359</v>
      </c>
      <c r="E7432" s="890">
        <v>255.53</v>
      </c>
      <c r="F7432" s="889"/>
      <c r="G7432" s="888">
        <v>20</v>
      </c>
      <c r="H7432" s="887">
        <f t="shared" ref="H7432:H7495" si="396">IF(E7432&lt;&gt;"",IF((TestEOY-D7432)/365&gt;G7432,G7432,ROUNDUP(((TestEOY-D7432)/365),0)),"")</f>
        <v>11</v>
      </c>
      <c r="I7432" s="887">
        <v>-11.4</v>
      </c>
      <c r="J7432" s="771">
        <f t="shared" ref="J7432:J7495" si="397">K7432-I7432</f>
        <v>131.93</v>
      </c>
      <c r="K7432" s="887">
        <v>120.53</v>
      </c>
      <c r="L7432" s="772">
        <f t="shared" ref="L7432:L7495" si="398">IFERROR(IF(K7432&gt;E7432,0,(+E7432-K7432))-F7432,"")</f>
        <v>135</v>
      </c>
    </row>
    <row r="7433" spans="2:12" ht="15.75" x14ac:dyDescent="0.25">
      <c r="B7433" s="893" t="s">
        <v>321</v>
      </c>
      <c r="C7433" s="892" t="s">
        <v>107</v>
      </c>
      <c r="D7433" s="891">
        <v>40359</v>
      </c>
      <c r="E7433" s="890">
        <v>748.11</v>
      </c>
      <c r="F7433" s="889"/>
      <c r="G7433" s="888">
        <v>20</v>
      </c>
      <c r="H7433" s="887">
        <f t="shared" si="396"/>
        <v>11</v>
      </c>
      <c r="I7433" s="887">
        <v>-33.480000000000004</v>
      </c>
      <c r="J7433" s="771">
        <f t="shared" si="397"/>
        <v>386.51</v>
      </c>
      <c r="K7433" s="887">
        <v>353.03</v>
      </c>
      <c r="L7433" s="772">
        <f t="shared" si="398"/>
        <v>395.08000000000004</v>
      </c>
    </row>
    <row r="7434" spans="2:12" ht="15.75" x14ac:dyDescent="0.25">
      <c r="B7434" s="893" t="s">
        <v>321</v>
      </c>
      <c r="C7434" s="892" t="s">
        <v>107</v>
      </c>
      <c r="D7434" s="891">
        <v>40359</v>
      </c>
      <c r="E7434" s="890">
        <v>6393.88</v>
      </c>
      <c r="F7434" s="889"/>
      <c r="G7434" s="888">
        <v>20</v>
      </c>
      <c r="H7434" s="887">
        <f t="shared" si="396"/>
        <v>11</v>
      </c>
      <c r="I7434" s="887">
        <v>-285.48</v>
      </c>
      <c r="J7434" s="771">
        <f t="shared" si="397"/>
        <v>3303.66</v>
      </c>
      <c r="K7434" s="887">
        <v>3018.18</v>
      </c>
      <c r="L7434" s="772">
        <f t="shared" si="398"/>
        <v>3375.7000000000003</v>
      </c>
    </row>
    <row r="7435" spans="2:12" ht="15.75" x14ac:dyDescent="0.25">
      <c r="B7435" s="893" t="s">
        <v>321</v>
      </c>
      <c r="C7435" s="892" t="s">
        <v>107</v>
      </c>
      <c r="D7435" s="891">
        <v>40390</v>
      </c>
      <c r="E7435" s="890">
        <v>242.84</v>
      </c>
      <c r="F7435" s="889"/>
      <c r="G7435" s="888">
        <v>20</v>
      </c>
      <c r="H7435" s="887">
        <f t="shared" si="396"/>
        <v>11</v>
      </c>
      <c r="I7435" s="887">
        <v>-10.8</v>
      </c>
      <c r="J7435" s="771">
        <f t="shared" si="397"/>
        <v>124.38</v>
      </c>
      <c r="K7435" s="887">
        <v>113.58</v>
      </c>
      <c r="L7435" s="772">
        <f t="shared" si="398"/>
        <v>129.26</v>
      </c>
    </row>
    <row r="7436" spans="2:12" ht="15.75" x14ac:dyDescent="0.25">
      <c r="B7436" s="893" t="s">
        <v>321</v>
      </c>
      <c r="C7436" s="892" t="s">
        <v>107</v>
      </c>
      <c r="D7436" s="891">
        <v>40390</v>
      </c>
      <c r="E7436" s="890">
        <v>177.12</v>
      </c>
      <c r="F7436" s="889"/>
      <c r="G7436" s="888">
        <v>20</v>
      </c>
      <c r="H7436" s="887">
        <f t="shared" si="396"/>
        <v>11</v>
      </c>
      <c r="I7436" s="887">
        <v>-7.92</v>
      </c>
      <c r="J7436" s="771">
        <f t="shared" si="397"/>
        <v>90.93</v>
      </c>
      <c r="K7436" s="887">
        <v>83.01</v>
      </c>
      <c r="L7436" s="772">
        <f t="shared" si="398"/>
        <v>94.11</v>
      </c>
    </row>
    <row r="7437" spans="2:12" ht="15.75" x14ac:dyDescent="0.25">
      <c r="B7437" s="893" t="s">
        <v>321</v>
      </c>
      <c r="C7437" s="892" t="s">
        <v>107</v>
      </c>
      <c r="D7437" s="891">
        <v>40390</v>
      </c>
      <c r="E7437" s="890">
        <v>359.19</v>
      </c>
      <c r="F7437" s="889"/>
      <c r="G7437" s="888">
        <v>20</v>
      </c>
      <c r="H7437" s="887">
        <f t="shared" si="396"/>
        <v>11</v>
      </c>
      <c r="I7437" s="887">
        <v>-15.96</v>
      </c>
      <c r="J7437" s="771">
        <f t="shared" si="397"/>
        <v>184.37</v>
      </c>
      <c r="K7437" s="887">
        <v>168.41</v>
      </c>
      <c r="L7437" s="772">
        <f t="shared" si="398"/>
        <v>190.78</v>
      </c>
    </row>
    <row r="7438" spans="2:12" ht="15.75" x14ac:dyDescent="0.25">
      <c r="B7438" s="893" t="s">
        <v>321</v>
      </c>
      <c r="C7438" s="892" t="s">
        <v>107</v>
      </c>
      <c r="D7438" s="891">
        <v>40421</v>
      </c>
      <c r="E7438" s="890">
        <v>130.58000000000001</v>
      </c>
      <c r="F7438" s="889"/>
      <c r="G7438" s="888">
        <v>20</v>
      </c>
      <c r="H7438" s="887">
        <f t="shared" si="396"/>
        <v>11</v>
      </c>
      <c r="I7438" s="887">
        <v>-5.88</v>
      </c>
      <c r="J7438" s="771">
        <f t="shared" si="397"/>
        <v>66.66</v>
      </c>
      <c r="K7438" s="887">
        <v>60.78</v>
      </c>
      <c r="L7438" s="772">
        <f t="shared" si="398"/>
        <v>69.800000000000011</v>
      </c>
    </row>
    <row r="7439" spans="2:12" ht="15.75" x14ac:dyDescent="0.25">
      <c r="B7439" s="893" t="s">
        <v>321</v>
      </c>
      <c r="C7439" s="892" t="s">
        <v>107</v>
      </c>
      <c r="D7439" s="891">
        <v>40421</v>
      </c>
      <c r="E7439" s="890">
        <v>63.03</v>
      </c>
      <c r="F7439" s="889"/>
      <c r="G7439" s="888">
        <v>20</v>
      </c>
      <c r="H7439" s="887">
        <f t="shared" si="396"/>
        <v>11</v>
      </c>
      <c r="I7439" s="887">
        <v>-2.88</v>
      </c>
      <c r="J7439" s="771">
        <f t="shared" si="397"/>
        <v>32.119999999999997</v>
      </c>
      <c r="K7439" s="887">
        <v>29.24</v>
      </c>
      <c r="L7439" s="772">
        <f t="shared" si="398"/>
        <v>33.790000000000006</v>
      </c>
    </row>
    <row r="7440" spans="2:12" ht="15.75" x14ac:dyDescent="0.25">
      <c r="B7440" s="893" t="s">
        <v>321</v>
      </c>
      <c r="C7440" s="892" t="s">
        <v>107</v>
      </c>
      <c r="D7440" s="891">
        <v>40421</v>
      </c>
      <c r="E7440" s="890">
        <v>418.37</v>
      </c>
      <c r="F7440" s="889"/>
      <c r="G7440" s="888">
        <v>20</v>
      </c>
      <c r="H7440" s="887">
        <f t="shared" si="396"/>
        <v>11</v>
      </c>
      <c r="I7440" s="887">
        <v>-20.399999999999999</v>
      </c>
      <c r="J7440" s="771">
        <f t="shared" si="397"/>
        <v>227.91</v>
      </c>
      <c r="K7440" s="887">
        <v>207.51</v>
      </c>
      <c r="L7440" s="772">
        <f t="shared" si="398"/>
        <v>210.86</v>
      </c>
    </row>
    <row r="7441" spans="2:12" ht="15.75" x14ac:dyDescent="0.25">
      <c r="B7441" s="893" t="s">
        <v>321</v>
      </c>
      <c r="C7441" s="892" t="s">
        <v>107</v>
      </c>
      <c r="D7441" s="891">
        <v>40421</v>
      </c>
      <c r="E7441" s="890">
        <v>389.09</v>
      </c>
      <c r="F7441" s="889"/>
      <c r="G7441" s="888">
        <v>20</v>
      </c>
      <c r="H7441" s="887">
        <f t="shared" si="396"/>
        <v>11</v>
      </c>
      <c r="I7441" s="887">
        <v>-17.399999999999999</v>
      </c>
      <c r="J7441" s="771">
        <f t="shared" si="397"/>
        <v>198.34</v>
      </c>
      <c r="K7441" s="887">
        <v>180.94</v>
      </c>
      <c r="L7441" s="772">
        <f t="shared" si="398"/>
        <v>208.14999999999998</v>
      </c>
    </row>
    <row r="7442" spans="2:12" ht="15.75" x14ac:dyDescent="0.25">
      <c r="B7442" s="893" t="s">
        <v>321</v>
      </c>
      <c r="C7442" s="892" t="s">
        <v>107</v>
      </c>
      <c r="D7442" s="891">
        <v>40421</v>
      </c>
      <c r="E7442" s="890">
        <v>264.51</v>
      </c>
      <c r="F7442" s="889"/>
      <c r="G7442" s="888">
        <v>20</v>
      </c>
      <c r="H7442" s="887">
        <f t="shared" si="396"/>
        <v>11</v>
      </c>
      <c r="I7442" s="887">
        <v>-11.879999999999999</v>
      </c>
      <c r="J7442" s="771">
        <f t="shared" si="397"/>
        <v>134.69999999999999</v>
      </c>
      <c r="K7442" s="887">
        <v>122.82</v>
      </c>
      <c r="L7442" s="772">
        <f t="shared" si="398"/>
        <v>141.69</v>
      </c>
    </row>
    <row r="7443" spans="2:12" ht="15.75" x14ac:dyDescent="0.25">
      <c r="B7443" s="893" t="s">
        <v>321</v>
      </c>
      <c r="C7443" s="892" t="s">
        <v>107</v>
      </c>
      <c r="D7443" s="891">
        <v>40421</v>
      </c>
      <c r="E7443" s="890">
        <v>529.01</v>
      </c>
      <c r="F7443" s="889"/>
      <c r="G7443" s="888">
        <v>20</v>
      </c>
      <c r="H7443" s="887">
        <f t="shared" si="396"/>
        <v>11</v>
      </c>
      <c r="I7443" s="887">
        <v>-23.64</v>
      </c>
      <c r="J7443" s="771">
        <f t="shared" si="397"/>
        <v>269.52999999999997</v>
      </c>
      <c r="K7443" s="887">
        <v>245.89</v>
      </c>
      <c r="L7443" s="772">
        <f t="shared" si="398"/>
        <v>283.12</v>
      </c>
    </row>
    <row r="7444" spans="2:12" ht="15.75" x14ac:dyDescent="0.25">
      <c r="B7444" s="893" t="s">
        <v>321</v>
      </c>
      <c r="C7444" s="892" t="s">
        <v>107</v>
      </c>
      <c r="D7444" s="891">
        <v>40421</v>
      </c>
      <c r="E7444" s="890">
        <v>264.51</v>
      </c>
      <c r="F7444" s="889"/>
      <c r="G7444" s="888">
        <v>20</v>
      </c>
      <c r="H7444" s="887">
        <f t="shared" si="396"/>
        <v>11</v>
      </c>
      <c r="I7444" s="887">
        <v>-11.879999999999999</v>
      </c>
      <c r="J7444" s="771">
        <f t="shared" si="397"/>
        <v>134.69999999999999</v>
      </c>
      <c r="K7444" s="887">
        <v>122.82</v>
      </c>
      <c r="L7444" s="772">
        <f t="shared" si="398"/>
        <v>141.69</v>
      </c>
    </row>
    <row r="7445" spans="2:12" ht="15.75" x14ac:dyDescent="0.25">
      <c r="B7445" s="893" t="s">
        <v>321</v>
      </c>
      <c r="C7445" s="892" t="s">
        <v>107</v>
      </c>
      <c r="D7445" s="891">
        <v>40421</v>
      </c>
      <c r="E7445" s="890">
        <v>793.52</v>
      </c>
      <c r="F7445" s="889"/>
      <c r="G7445" s="888">
        <v>20</v>
      </c>
      <c r="H7445" s="887">
        <f t="shared" si="396"/>
        <v>11</v>
      </c>
      <c r="I7445" s="887">
        <v>-35.519999999999996</v>
      </c>
      <c r="J7445" s="771">
        <f t="shared" si="397"/>
        <v>403.96</v>
      </c>
      <c r="K7445" s="887">
        <v>368.44</v>
      </c>
      <c r="L7445" s="772">
        <f t="shared" si="398"/>
        <v>425.08</v>
      </c>
    </row>
    <row r="7446" spans="2:12" ht="15.75" x14ac:dyDescent="0.25">
      <c r="B7446" s="893" t="s">
        <v>321</v>
      </c>
      <c r="C7446" s="892" t="s">
        <v>107</v>
      </c>
      <c r="D7446" s="891">
        <v>40421</v>
      </c>
      <c r="E7446" s="890">
        <v>264.51</v>
      </c>
      <c r="F7446" s="889"/>
      <c r="G7446" s="888">
        <v>20</v>
      </c>
      <c r="H7446" s="887">
        <f t="shared" si="396"/>
        <v>11</v>
      </c>
      <c r="I7446" s="887">
        <v>-11.879999999999999</v>
      </c>
      <c r="J7446" s="771">
        <f t="shared" si="397"/>
        <v>134.69999999999999</v>
      </c>
      <c r="K7446" s="887">
        <v>122.82</v>
      </c>
      <c r="L7446" s="772">
        <f t="shared" si="398"/>
        <v>141.69</v>
      </c>
    </row>
    <row r="7447" spans="2:12" ht="15.75" x14ac:dyDescent="0.25">
      <c r="B7447" s="893" t="s">
        <v>321</v>
      </c>
      <c r="C7447" s="892" t="s">
        <v>107</v>
      </c>
      <c r="D7447" s="891">
        <v>40421</v>
      </c>
      <c r="E7447" s="890">
        <v>529.01</v>
      </c>
      <c r="F7447" s="889"/>
      <c r="G7447" s="888">
        <v>20</v>
      </c>
      <c r="H7447" s="887">
        <f t="shared" si="396"/>
        <v>11</v>
      </c>
      <c r="I7447" s="887">
        <v>-23.64</v>
      </c>
      <c r="J7447" s="771">
        <f t="shared" si="397"/>
        <v>269.52999999999997</v>
      </c>
      <c r="K7447" s="887">
        <v>245.89</v>
      </c>
      <c r="L7447" s="772">
        <f t="shared" si="398"/>
        <v>283.12</v>
      </c>
    </row>
    <row r="7448" spans="2:12" ht="15.75" x14ac:dyDescent="0.25">
      <c r="B7448" s="893" t="s">
        <v>321</v>
      </c>
      <c r="C7448" s="892" t="s">
        <v>107</v>
      </c>
      <c r="D7448" s="891">
        <v>40482</v>
      </c>
      <c r="E7448" s="890">
        <v>268.3</v>
      </c>
      <c r="F7448" s="889"/>
      <c r="G7448" s="888">
        <v>20</v>
      </c>
      <c r="H7448" s="887">
        <f t="shared" si="396"/>
        <v>11</v>
      </c>
      <c r="I7448" s="887">
        <v>-12</v>
      </c>
      <c r="J7448" s="771">
        <f t="shared" si="397"/>
        <v>134.80000000000001</v>
      </c>
      <c r="K7448" s="887">
        <v>122.8</v>
      </c>
      <c r="L7448" s="772">
        <f t="shared" si="398"/>
        <v>145.5</v>
      </c>
    </row>
    <row r="7449" spans="2:12" ht="15.75" x14ac:dyDescent="0.25">
      <c r="B7449" s="893" t="s">
        <v>321</v>
      </c>
      <c r="C7449" s="892" t="s">
        <v>107</v>
      </c>
      <c r="D7449" s="891">
        <v>40482</v>
      </c>
      <c r="E7449" s="890">
        <v>220.38</v>
      </c>
      <c r="F7449" s="889"/>
      <c r="G7449" s="888">
        <v>20</v>
      </c>
      <c r="H7449" s="887">
        <f t="shared" si="396"/>
        <v>11</v>
      </c>
      <c r="I7449" s="887">
        <v>-9.84</v>
      </c>
      <c r="J7449" s="771">
        <f t="shared" si="397"/>
        <v>110.53</v>
      </c>
      <c r="K7449" s="887">
        <v>100.69</v>
      </c>
      <c r="L7449" s="772">
        <f t="shared" si="398"/>
        <v>119.69</v>
      </c>
    </row>
    <row r="7450" spans="2:12" ht="15.75" x14ac:dyDescent="0.25">
      <c r="B7450" s="893" t="s">
        <v>321</v>
      </c>
      <c r="C7450" s="892" t="s">
        <v>107</v>
      </c>
      <c r="D7450" s="891">
        <v>40482</v>
      </c>
      <c r="E7450" s="890">
        <v>285.94</v>
      </c>
      <c r="F7450" s="889"/>
      <c r="G7450" s="888">
        <v>20</v>
      </c>
      <c r="H7450" s="887">
        <f t="shared" si="396"/>
        <v>11</v>
      </c>
      <c r="I7450" s="887">
        <v>-12.72</v>
      </c>
      <c r="J7450" s="771">
        <f t="shared" si="397"/>
        <v>143.33000000000001</v>
      </c>
      <c r="K7450" s="887">
        <v>130.61000000000001</v>
      </c>
      <c r="L7450" s="772">
        <f t="shared" si="398"/>
        <v>155.32999999999998</v>
      </c>
    </row>
    <row r="7451" spans="2:12" ht="15.75" x14ac:dyDescent="0.25">
      <c r="B7451" s="893" t="s">
        <v>321</v>
      </c>
      <c r="C7451" s="892" t="s">
        <v>107</v>
      </c>
      <c r="D7451" s="891">
        <v>40482</v>
      </c>
      <c r="E7451" s="890">
        <v>282.19</v>
      </c>
      <c r="F7451" s="889"/>
      <c r="G7451" s="888">
        <v>20</v>
      </c>
      <c r="H7451" s="887">
        <f t="shared" si="396"/>
        <v>11</v>
      </c>
      <c r="I7451" s="887">
        <v>-12.600000000000001</v>
      </c>
      <c r="J7451" s="771">
        <f t="shared" si="397"/>
        <v>141.54</v>
      </c>
      <c r="K7451" s="887">
        <v>128.94</v>
      </c>
      <c r="L7451" s="772">
        <f t="shared" si="398"/>
        <v>153.25</v>
      </c>
    </row>
    <row r="7452" spans="2:12" ht="15.75" x14ac:dyDescent="0.25">
      <c r="B7452" s="893" t="s">
        <v>321</v>
      </c>
      <c r="C7452" s="892" t="s">
        <v>107</v>
      </c>
      <c r="D7452" s="891">
        <v>40512</v>
      </c>
      <c r="E7452" s="890">
        <v>183.89</v>
      </c>
      <c r="F7452" s="889"/>
      <c r="G7452" s="888">
        <v>20</v>
      </c>
      <c r="H7452" s="887">
        <f t="shared" si="396"/>
        <v>11</v>
      </c>
      <c r="I7452" s="887">
        <v>-8.2800000000000011</v>
      </c>
      <c r="J7452" s="771">
        <f t="shared" si="397"/>
        <v>91.58</v>
      </c>
      <c r="K7452" s="887">
        <v>83.3</v>
      </c>
      <c r="L7452" s="772">
        <f t="shared" si="398"/>
        <v>100.58999999999999</v>
      </c>
    </row>
    <row r="7453" spans="2:12" ht="15.75" x14ac:dyDescent="0.25">
      <c r="B7453" s="893" t="s">
        <v>321</v>
      </c>
      <c r="C7453" s="892" t="s">
        <v>107</v>
      </c>
      <c r="D7453" s="891">
        <v>40543</v>
      </c>
      <c r="E7453" s="890">
        <v>456.16</v>
      </c>
      <c r="F7453" s="889"/>
      <c r="G7453" s="888">
        <v>20</v>
      </c>
      <c r="H7453" s="887">
        <f t="shared" si="396"/>
        <v>11</v>
      </c>
      <c r="I7453" s="887">
        <v>-20.399999999999999</v>
      </c>
      <c r="J7453" s="771">
        <f t="shared" si="397"/>
        <v>225.69</v>
      </c>
      <c r="K7453" s="887">
        <v>205.29</v>
      </c>
      <c r="L7453" s="772">
        <f t="shared" si="398"/>
        <v>250.87000000000003</v>
      </c>
    </row>
    <row r="7454" spans="2:12" ht="15.75" x14ac:dyDescent="0.25">
      <c r="B7454" s="893" t="s">
        <v>321</v>
      </c>
      <c r="C7454" s="892" t="s">
        <v>107</v>
      </c>
      <c r="D7454" s="891">
        <v>40543</v>
      </c>
      <c r="E7454" s="890">
        <v>160.54</v>
      </c>
      <c r="F7454" s="889"/>
      <c r="G7454" s="888">
        <v>20</v>
      </c>
      <c r="H7454" s="887">
        <f t="shared" si="396"/>
        <v>11</v>
      </c>
      <c r="I7454" s="887">
        <v>-7.1999999999999993</v>
      </c>
      <c r="J7454" s="771">
        <f t="shared" si="397"/>
        <v>79.59</v>
      </c>
      <c r="K7454" s="887">
        <v>72.39</v>
      </c>
      <c r="L7454" s="772">
        <f t="shared" si="398"/>
        <v>88.149999999999991</v>
      </c>
    </row>
    <row r="7455" spans="2:12" ht="15.75" x14ac:dyDescent="0.25">
      <c r="B7455" s="893" t="s">
        <v>321</v>
      </c>
      <c r="C7455" s="892" t="s">
        <v>107</v>
      </c>
      <c r="D7455" s="891">
        <v>40543</v>
      </c>
      <c r="E7455" s="890">
        <v>253.12</v>
      </c>
      <c r="F7455" s="889"/>
      <c r="G7455" s="888">
        <v>20</v>
      </c>
      <c r="H7455" s="887">
        <f t="shared" si="396"/>
        <v>11</v>
      </c>
      <c r="I7455" s="887">
        <v>-11.280000000000001</v>
      </c>
      <c r="J7455" s="771">
        <f t="shared" si="397"/>
        <v>124.88</v>
      </c>
      <c r="K7455" s="887">
        <v>113.6</v>
      </c>
      <c r="L7455" s="772">
        <f t="shared" si="398"/>
        <v>139.52000000000001</v>
      </c>
    </row>
    <row r="7456" spans="2:12" ht="15.75" x14ac:dyDescent="0.25">
      <c r="B7456" s="893" t="s">
        <v>321</v>
      </c>
      <c r="C7456" s="892" t="s">
        <v>107</v>
      </c>
      <c r="D7456" s="891">
        <v>40451</v>
      </c>
      <c r="E7456" s="890">
        <v>344.33</v>
      </c>
      <c r="F7456" s="889"/>
      <c r="G7456" s="888">
        <v>20</v>
      </c>
      <c r="H7456" s="887">
        <f t="shared" si="396"/>
        <v>11</v>
      </c>
      <c r="I7456" s="887">
        <v>-15.36</v>
      </c>
      <c r="J7456" s="771">
        <f t="shared" si="397"/>
        <v>173.88</v>
      </c>
      <c r="K7456" s="887">
        <v>158.52000000000001</v>
      </c>
      <c r="L7456" s="772">
        <f t="shared" si="398"/>
        <v>185.80999999999997</v>
      </c>
    </row>
    <row r="7457" spans="2:12" ht="15.75" x14ac:dyDescent="0.25">
      <c r="B7457" s="893" t="s">
        <v>321</v>
      </c>
      <c r="C7457" s="892" t="s">
        <v>107</v>
      </c>
      <c r="D7457" s="891">
        <v>40574</v>
      </c>
      <c r="E7457" s="890">
        <v>130.13999999999999</v>
      </c>
      <c r="F7457" s="889"/>
      <c r="G7457" s="888">
        <v>20</v>
      </c>
      <c r="H7457" s="887">
        <f t="shared" si="396"/>
        <v>10</v>
      </c>
      <c r="I7457" s="887">
        <v>-5.76</v>
      </c>
      <c r="J7457" s="771">
        <f t="shared" si="397"/>
        <v>65.17</v>
      </c>
      <c r="K7457" s="887">
        <v>59.41</v>
      </c>
      <c r="L7457" s="772">
        <f t="shared" si="398"/>
        <v>70.72999999999999</v>
      </c>
    </row>
    <row r="7458" spans="2:12" ht="15.75" x14ac:dyDescent="0.25">
      <c r="B7458" s="893" t="s">
        <v>321</v>
      </c>
      <c r="C7458" s="892" t="s">
        <v>107</v>
      </c>
      <c r="D7458" s="891">
        <v>40574</v>
      </c>
      <c r="E7458" s="890">
        <v>356.85</v>
      </c>
      <c r="F7458" s="889"/>
      <c r="G7458" s="888">
        <v>20</v>
      </c>
      <c r="H7458" s="887">
        <f t="shared" si="396"/>
        <v>10</v>
      </c>
      <c r="I7458" s="887">
        <v>-17.399999999999999</v>
      </c>
      <c r="J7458" s="771">
        <f t="shared" si="397"/>
        <v>191.48000000000002</v>
      </c>
      <c r="K7458" s="887">
        <v>174.08</v>
      </c>
      <c r="L7458" s="772">
        <f t="shared" si="398"/>
        <v>182.77</v>
      </c>
    </row>
    <row r="7459" spans="2:12" ht="15.75" x14ac:dyDescent="0.25">
      <c r="B7459" s="893" t="s">
        <v>321</v>
      </c>
      <c r="C7459" s="892" t="s">
        <v>107</v>
      </c>
      <c r="D7459" s="891">
        <v>40602</v>
      </c>
      <c r="E7459" s="890">
        <v>356.7</v>
      </c>
      <c r="F7459" s="889"/>
      <c r="G7459" s="888">
        <v>20</v>
      </c>
      <c r="H7459" s="887">
        <f t="shared" si="396"/>
        <v>10</v>
      </c>
      <c r="I7459" s="887">
        <v>-17.399999999999999</v>
      </c>
      <c r="J7459" s="771">
        <f t="shared" si="397"/>
        <v>190</v>
      </c>
      <c r="K7459" s="887">
        <v>172.6</v>
      </c>
      <c r="L7459" s="772">
        <f t="shared" si="398"/>
        <v>184.1</v>
      </c>
    </row>
    <row r="7460" spans="2:12" ht="15.75" x14ac:dyDescent="0.25">
      <c r="B7460" s="893" t="s">
        <v>321</v>
      </c>
      <c r="C7460" s="892" t="s">
        <v>107</v>
      </c>
      <c r="D7460" s="891">
        <v>40602</v>
      </c>
      <c r="E7460" s="890">
        <v>209.61</v>
      </c>
      <c r="F7460" s="889"/>
      <c r="G7460" s="888">
        <v>20</v>
      </c>
      <c r="H7460" s="887">
        <f t="shared" si="396"/>
        <v>10</v>
      </c>
      <c r="I7460" s="887">
        <v>-10.199999999999999</v>
      </c>
      <c r="J7460" s="771">
        <f t="shared" si="397"/>
        <v>111.44</v>
      </c>
      <c r="K7460" s="887">
        <v>101.24</v>
      </c>
      <c r="L7460" s="772">
        <f t="shared" si="398"/>
        <v>108.37000000000002</v>
      </c>
    </row>
    <row r="7461" spans="2:12" ht="15.75" x14ac:dyDescent="0.25">
      <c r="B7461" s="893" t="s">
        <v>321</v>
      </c>
      <c r="C7461" s="892" t="s">
        <v>107</v>
      </c>
      <c r="D7461" s="891">
        <v>40602</v>
      </c>
      <c r="E7461" s="890">
        <v>304.72000000000003</v>
      </c>
      <c r="F7461" s="889"/>
      <c r="G7461" s="888">
        <v>20</v>
      </c>
      <c r="H7461" s="887">
        <f t="shared" si="396"/>
        <v>10</v>
      </c>
      <c r="I7461" s="887">
        <v>-14.879999999999999</v>
      </c>
      <c r="J7461" s="771">
        <f t="shared" si="397"/>
        <v>162.26</v>
      </c>
      <c r="K7461" s="887">
        <v>147.38</v>
      </c>
      <c r="L7461" s="772">
        <f t="shared" si="398"/>
        <v>157.34000000000003</v>
      </c>
    </row>
    <row r="7462" spans="2:12" ht="15.75" x14ac:dyDescent="0.25">
      <c r="B7462" s="893" t="s">
        <v>321</v>
      </c>
      <c r="C7462" s="892" t="s">
        <v>107</v>
      </c>
      <c r="D7462" s="891">
        <v>40633</v>
      </c>
      <c r="E7462" s="890">
        <v>272.58</v>
      </c>
      <c r="F7462" s="889"/>
      <c r="G7462" s="888">
        <v>20</v>
      </c>
      <c r="H7462" s="887">
        <f t="shared" si="396"/>
        <v>10</v>
      </c>
      <c r="I7462" s="887">
        <v>-13.200000000000001</v>
      </c>
      <c r="J7462" s="771">
        <f t="shared" si="397"/>
        <v>143.88999999999999</v>
      </c>
      <c r="K7462" s="887">
        <v>130.69</v>
      </c>
      <c r="L7462" s="772">
        <f t="shared" si="398"/>
        <v>141.88999999999999</v>
      </c>
    </row>
    <row r="7463" spans="2:12" ht="15.75" x14ac:dyDescent="0.25">
      <c r="B7463" s="893" t="s">
        <v>321</v>
      </c>
      <c r="C7463" s="892" t="s">
        <v>107</v>
      </c>
      <c r="D7463" s="891">
        <v>40633</v>
      </c>
      <c r="E7463" s="890">
        <v>697.45</v>
      </c>
      <c r="F7463" s="889"/>
      <c r="G7463" s="888">
        <v>20</v>
      </c>
      <c r="H7463" s="887">
        <f t="shared" si="396"/>
        <v>10</v>
      </c>
      <c r="I7463" s="887">
        <v>-33.96</v>
      </c>
      <c r="J7463" s="771">
        <f t="shared" si="397"/>
        <v>368.18</v>
      </c>
      <c r="K7463" s="887">
        <v>334.22</v>
      </c>
      <c r="L7463" s="772">
        <f t="shared" si="398"/>
        <v>363.23</v>
      </c>
    </row>
    <row r="7464" spans="2:12" ht="15.75" x14ac:dyDescent="0.25">
      <c r="B7464" s="893" t="s">
        <v>321</v>
      </c>
      <c r="C7464" s="892" t="s">
        <v>107</v>
      </c>
      <c r="D7464" s="891">
        <v>40633</v>
      </c>
      <c r="E7464" s="890">
        <v>1192.1099999999999</v>
      </c>
      <c r="F7464" s="889"/>
      <c r="G7464" s="888">
        <v>20</v>
      </c>
      <c r="H7464" s="887">
        <f t="shared" si="396"/>
        <v>10</v>
      </c>
      <c r="I7464" s="887">
        <v>-57.96</v>
      </c>
      <c r="J7464" s="771">
        <f t="shared" si="397"/>
        <v>629.27</v>
      </c>
      <c r="K7464" s="887">
        <v>571.30999999999995</v>
      </c>
      <c r="L7464" s="772">
        <f t="shared" si="398"/>
        <v>620.79999999999995</v>
      </c>
    </row>
    <row r="7465" spans="2:12" ht="15.75" x14ac:dyDescent="0.25">
      <c r="B7465" s="893" t="s">
        <v>321</v>
      </c>
      <c r="C7465" s="892" t="s">
        <v>107</v>
      </c>
      <c r="D7465" s="891">
        <v>40633</v>
      </c>
      <c r="E7465" s="890">
        <v>271.76</v>
      </c>
      <c r="F7465" s="889"/>
      <c r="G7465" s="888">
        <v>20</v>
      </c>
      <c r="H7465" s="887">
        <f t="shared" si="396"/>
        <v>10</v>
      </c>
      <c r="I7465" s="887">
        <v>-13.200000000000001</v>
      </c>
      <c r="J7465" s="771">
        <f t="shared" si="397"/>
        <v>143.16</v>
      </c>
      <c r="K7465" s="887">
        <v>129.96</v>
      </c>
      <c r="L7465" s="772">
        <f t="shared" si="398"/>
        <v>141.79999999999998</v>
      </c>
    </row>
    <row r="7466" spans="2:12" ht="15.75" x14ac:dyDescent="0.25">
      <c r="B7466" s="893" t="s">
        <v>321</v>
      </c>
      <c r="C7466" s="892" t="s">
        <v>107</v>
      </c>
      <c r="D7466" s="891">
        <v>40663</v>
      </c>
      <c r="E7466" s="890">
        <v>822.82</v>
      </c>
      <c r="F7466" s="889"/>
      <c r="G7466" s="888">
        <v>20</v>
      </c>
      <c r="H7466" s="887">
        <f t="shared" si="396"/>
        <v>10</v>
      </c>
      <c r="I7466" s="887">
        <v>-40.08</v>
      </c>
      <c r="J7466" s="771">
        <f t="shared" si="397"/>
        <v>431.14</v>
      </c>
      <c r="K7466" s="887">
        <v>391.06</v>
      </c>
      <c r="L7466" s="772">
        <f t="shared" si="398"/>
        <v>431.76000000000005</v>
      </c>
    </row>
    <row r="7467" spans="2:12" ht="15.75" x14ac:dyDescent="0.25">
      <c r="B7467" s="893" t="s">
        <v>321</v>
      </c>
      <c r="C7467" s="892" t="s">
        <v>107</v>
      </c>
      <c r="D7467" s="891">
        <v>40663</v>
      </c>
      <c r="E7467" s="890">
        <v>5651.34</v>
      </c>
      <c r="F7467" s="889"/>
      <c r="G7467" s="888">
        <v>20</v>
      </c>
      <c r="H7467" s="887">
        <f t="shared" si="396"/>
        <v>10</v>
      </c>
      <c r="I7467" s="887">
        <v>-275.04000000000002</v>
      </c>
      <c r="J7467" s="771">
        <f t="shared" si="397"/>
        <v>2959.99</v>
      </c>
      <c r="K7467" s="887">
        <v>2684.95</v>
      </c>
      <c r="L7467" s="772">
        <f t="shared" si="398"/>
        <v>2966.3900000000003</v>
      </c>
    </row>
    <row r="7468" spans="2:12" ht="15.75" x14ac:dyDescent="0.25">
      <c r="B7468" s="893" t="s">
        <v>321</v>
      </c>
      <c r="C7468" s="892" t="s">
        <v>107</v>
      </c>
      <c r="D7468" s="891">
        <v>40663</v>
      </c>
      <c r="E7468" s="890">
        <v>199.05</v>
      </c>
      <c r="F7468" s="889"/>
      <c r="G7468" s="888">
        <v>20</v>
      </c>
      <c r="H7468" s="887">
        <f t="shared" si="396"/>
        <v>10</v>
      </c>
      <c r="I7468" s="887">
        <v>-9.7200000000000006</v>
      </c>
      <c r="J7468" s="771">
        <f t="shared" si="397"/>
        <v>104.53</v>
      </c>
      <c r="K7468" s="887">
        <v>94.81</v>
      </c>
      <c r="L7468" s="772">
        <f t="shared" si="398"/>
        <v>104.24000000000001</v>
      </c>
    </row>
    <row r="7469" spans="2:12" ht="15.75" x14ac:dyDescent="0.25">
      <c r="B7469" s="893" t="s">
        <v>321</v>
      </c>
      <c r="C7469" s="892" t="s">
        <v>107</v>
      </c>
      <c r="D7469" s="891">
        <v>40694</v>
      </c>
      <c r="E7469" s="890">
        <v>529</v>
      </c>
      <c r="F7469" s="889"/>
      <c r="G7469" s="888">
        <v>20</v>
      </c>
      <c r="H7469" s="887">
        <f t="shared" si="396"/>
        <v>10</v>
      </c>
      <c r="I7469" s="887">
        <v>-25.799999999999997</v>
      </c>
      <c r="J7469" s="771">
        <f t="shared" si="397"/>
        <v>275.10000000000002</v>
      </c>
      <c r="K7469" s="887">
        <v>249.3</v>
      </c>
      <c r="L7469" s="772">
        <f t="shared" si="398"/>
        <v>279.7</v>
      </c>
    </row>
    <row r="7470" spans="2:12" ht="15.75" x14ac:dyDescent="0.25">
      <c r="B7470" s="893" t="s">
        <v>321</v>
      </c>
      <c r="C7470" s="892" t="s">
        <v>107</v>
      </c>
      <c r="D7470" s="891">
        <v>40694</v>
      </c>
      <c r="E7470" s="890">
        <v>446.12</v>
      </c>
      <c r="F7470" s="889"/>
      <c r="G7470" s="888">
        <v>20</v>
      </c>
      <c r="H7470" s="887">
        <f t="shared" si="396"/>
        <v>10</v>
      </c>
      <c r="I7470" s="887">
        <v>-21.72</v>
      </c>
      <c r="J7470" s="771">
        <f t="shared" si="397"/>
        <v>231.85</v>
      </c>
      <c r="K7470" s="887">
        <v>210.13</v>
      </c>
      <c r="L7470" s="772">
        <f t="shared" si="398"/>
        <v>235.99</v>
      </c>
    </row>
    <row r="7471" spans="2:12" ht="15.75" x14ac:dyDescent="0.25">
      <c r="B7471" s="893" t="s">
        <v>321</v>
      </c>
      <c r="C7471" s="892" t="s">
        <v>107</v>
      </c>
      <c r="D7471" s="891">
        <v>40694</v>
      </c>
      <c r="E7471" s="890">
        <v>431.35</v>
      </c>
      <c r="F7471" s="889"/>
      <c r="G7471" s="888">
        <v>20</v>
      </c>
      <c r="H7471" s="887">
        <f t="shared" si="396"/>
        <v>10</v>
      </c>
      <c r="I7471" s="887">
        <v>-21</v>
      </c>
      <c r="J7471" s="771">
        <f t="shared" si="397"/>
        <v>224.18</v>
      </c>
      <c r="K7471" s="887">
        <v>203.18</v>
      </c>
      <c r="L7471" s="772">
        <f t="shared" si="398"/>
        <v>228.17000000000002</v>
      </c>
    </row>
    <row r="7472" spans="2:12" ht="15.75" x14ac:dyDescent="0.25">
      <c r="B7472" s="893" t="s">
        <v>321</v>
      </c>
      <c r="C7472" s="892" t="s">
        <v>107</v>
      </c>
      <c r="D7472" s="891">
        <v>40694</v>
      </c>
      <c r="E7472" s="890">
        <v>1796.94</v>
      </c>
      <c r="F7472" s="889"/>
      <c r="G7472" s="888">
        <v>20</v>
      </c>
      <c r="H7472" s="887">
        <f t="shared" si="396"/>
        <v>10</v>
      </c>
      <c r="I7472" s="887">
        <v>-87.48</v>
      </c>
      <c r="J7472" s="771">
        <f t="shared" si="397"/>
        <v>933.88</v>
      </c>
      <c r="K7472" s="887">
        <v>846.4</v>
      </c>
      <c r="L7472" s="772">
        <f t="shared" si="398"/>
        <v>950.54000000000008</v>
      </c>
    </row>
    <row r="7473" spans="2:12" ht="15.75" x14ac:dyDescent="0.25">
      <c r="B7473" s="893" t="s">
        <v>321</v>
      </c>
      <c r="C7473" s="892" t="s">
        <v>107</v>
      </c>
      <c r="D7473" s="891">
        <v>40724</v>
      </c>
      <c r="E7473" s="890">
        <v>7222.57</v>
      </c>
      <c r="F7473" s="889"/>
      <c r="G7473" s="888">
        <v>20</v>
      </c>
      <c r="H7473" s="887">
        <f t="shared" si="396"/>
        <v>10</v>
      </c>
      <c r="I7473" s="887">
        <v>-351.6</v>
      </c>
      <c r="J7473" s="771">
        <f t="shared" si="397"/>
        <v>3724.25</v>
      </c>
      <c r="K7473" s="887">
        <v>3372.65</v>
      </c>
      <c r="L7473" s="772">
        <f t="shared" si="398"/>
        <v>3849.9199999999996</v>
      </c>
    </row>
    <row r="7474" spans="2:12" ht="15.75" x14ac:dyDescent="0.25">
      <c r="B7474" s="893" t="s">
        <v>321</v>
      </c>
      <c r="C7474" s="892" t="s">
        <v>107</v>
      </c>
      <c r="D7474" s="891">
        <v>40724</v>
      </c>
      <c r="E7474" s="890">
        <v>266.16000000000003</v>
      </c>
      <c r="F7474" s="889"/>
      <c r="G7474" s="888">
        <v>20</v>
      </c>
      <c r="H7474" s="887">
        <f t="shared" si="396"/>
        <v>10</v>
      </c>
      <c r="I7474" s="887">
        <v>-12.96</v>
      </c>
      <c r="J7474" s="771">
        <f t="shared" si="397"/>
        <v>137.29</v>
      </c>
      <c r="K7474" s="887">
        <v>124.33</v>
      </c>
      <c r="L7474" s="772">
        <f t="shared" si="398"/>
        <v>141.83000000000004</v>
      </c>
    </row>
    <row r="7475" spans="2:12" ht="15.75" x14ac:dyDescent="0.25">
      <c r="B7475" s="893" t="s">
        <v>321</v>
      </c>
      <c r="C7475" s="892" t="s">
        <v>107</v>
      </c>
      <c r="D7475" s="891">
        <v>40724</v>
      </c>
      <c r="E7475" s="890">
        <v>687.3</v>
      </c>
      <c r="F7475" s="889"/>
      <c r="G7475" s="888">
        <v>20</v>
      </c>
      <c r="H7475" s="887">
        <f t="shared" si="396"/>
        <v>10</v>
      </c>
      <c r="I7475" s="887">
        <v>-33.480000000000004</v>
      </c>
      <c r="J7475" s="771">
        <f t="shared" si="397"/>
        <v>354.57</v>
      </c>
      <c r="K7475" s="887">
        <v>321.08999999999997</v>
      </c>
      <c r="L7475" s="772">
        <f t="shared" si="398"/>
        <v>366.21</v>
      </c>
    </row>
    <row r="7476" spans="2:12" ht="15.75" x14ac:dyDescent="0.25">
      <c r="B7476" s="893" t="s">
        <v>321</v>
      </c>
      <c r="C7476" s="892" t="s">
        <v>107</v>
      </c>
      <c r="D7476" s="891">
        <v>40755</v>
      </c>
      <c r="E7476" s="890">
        <v>196.92</v>
      </c>
      <c r="F7476" s="889"/>
      <c r="G7476" s="888">
        <v>20</v>
      </c>
      <c r="H7476" s="887">
        <f t="shared" si="396"/>
        <v>10</v>
      </c>
      <c r="I7476" s="887">
        <v>-9.6000000000000014</v>
      </c>
      <c r="J7476" s="771">
        <f t="shared" si="397"/>
        <v>100.89000000000001</v>
      </c>
      <c r="K7476" s="887">
        <v>91.29</v>
      </c>
      <c r="L7476" s="772">
        <f t="shared" si="398"/>
        <v>105.62999999999998</v>
      </c>
    </row>
    <row r="7477" spans="2:12" ht="15.75" x14ac:dyDescent="0.25">
      <c r="B7477" s="893" t="s">
        <v>321</v>
      </c>
      <c r="C7477" s="892" t="s">
        <v>107</v>
      </c>
      <c r="D7477" s="891">
        <v>40786</v>
      </c>
      <c r="E7477" s="890">
        <v>287.08</v>
      </c>
      <c r="F7477" s="889"/>
      <c r="G7477" s="888">
        <v>20</v>
      </c>
      <c r="H7477" s="887">
        <f t="shared" si="396"/>
        <v>10</v>
      </c>
      <c r="I7477" s="887">
        <v>-13.919999999999998</v>
      </c>
      <c r="J7477" s="771">
        <f t="shared" si="397"/>
        <v>145.6</v>
      </c>
      <c r="K7477" s="887">
        <v>131.68</v>
      </c>
      <c r="L7477" s="772">
        <f t="shared" si="398"/>
        <v>155.39999999999998</v>
      </c>
    </row>
    <row r="7478" spans="2:12" ht="15.75" x14ac:dyDescent="0.25">
      <c r="B7478" s="893" t="s">
        <v>321</v>
      </c>
      <c r="C7478" s="892" t="s">
        <v>107</v>
      </c>
      <c r="D7478" s="891">
        <v>40786</v>
      </c>
      <c r="E7478" s="890">
        <v>179.5</v>
      </c>
      <c r="F7478" s="889"/>
      <c r="G7478" s="888">
        <v>20</v>
      </c>
      <c r="H7478" s="887">
        <f t="shared" si="396"/>
        <v>10</v>
      </c>
      <c r="I7478" s="887">
        <v>-8.76</v>
      </c>
      <c r="J7478" s="771">
        <f t="shared" si="397"/>
        <v>91.28</v>
      </c>
      <c r="K7478" s="887">
        <v>82.52</v>
      </c>
      <c r="L7478" s="772">
        <f t="shared" si="398"/>
        <v>96.98</v>
      </c>
    </row>
    <row r="7479" spans="2:12" ht="15.75" x14ac:dyDescent="0.25">
      <c r="B7479" s="893" t="s">
        <v>321</v>
      </c>
      <c r="C7479" s="892" t="s">
        <v>107</v>
      </c>
      <c r="D7479" s="891">
        <v>40786</v>
      </c>
      <c r="E7479" s="890">
        <v>1282.58</v>
      </c>
      <c r="F7479" s="889"/>
      <c r="G7479" s="888">
        <v>20</v>
      </c>
      <c r="H7479" s="887">
        <f t="shared" si="396"/>
        <v>10</v>
      </c>
      <c r="I7479" s="887">
        <v>-62.400000000000006</v>
      </c>
      <c r="J7479" s="771">
        <f t="shared" si="397"/>
        <v>650.66999999999996</v>
      </c>
      <c r="K7479" s="887">
        <v>588.27</v>
      </c>
      <c r="L7479" s="772">
        <f t="shared" si="398"/>
        <v>694.31</v>
      </c>
    </row>
    <row r="7480" spans="2:12" ht="15.75" x14ac:dyDescent="0.25">
      <c r="B7480" s="893" t="s">
        <v>321</v>
      </c>
      <c r="C7480" s="892" t="s">
        <v>107</v>
      </c>
      <c r="D7480" s="891">
        <v>40786</v>
      </c>
      <c r="E7480" s="890">
        <v>243.33</v>
      </c>
      <c r="F7480" s="889"/>
      <c r="G7480" s="888">
        <v>20</v>
      </c>
      <c r="H7480" s="887">
        <f t="shared" si="396"/>
        <v>10</v>
      </c>
      <c r="I7480" s="887">
        <v>-11.879999999999999</v>
      </c>
      <c r="J7480" s="771">
        <f t="shared" si="397"/>
        <v>123.8</v>
      </c>
      <c r="K7480" s="887">
        <v>111.92</v>
      </c>
      <c r="L7480" s="772">
        <f t="shared" si="398"/>
        <v>131.41000000000003</v>
      </c>
    </row>
    <row r="7481" spans="2:12" ht="15.75" x14ac:dyDescent="0.25">
      <c r="B7481" s="893" t="s">
        <v>321</v>
      </c>
      <c r="C7481" s="892" t="s">
        <v>107</v>
      </c>
      <c r="D7481" s="891">
        <v>40786</v>
      </c>
      <c r="E7481" s="890">
        <v>1320.26</v>
      </c>
      <c r="F7481" s="889"/>
      <c r="G7481" s="888">
        <v>20</v>
      </c>
      <c r="H7481" s="887">
        <f t="shared" si="396"/>
        <v>10</v>
      </c>
      <c r="I7481" s="887">
        <v>-64.2</v>
      </c>
      <c r="J7481" s="771">
        <f t="shared" si="397"/>
        <v>670.12</v>
      </c>
      <c r="K7481" s="887">
        <v>605.91999999999996</v>
      </c>
      <c r="L7481" s="772">
        <f t="shared" si="398"/>
        <v>714.34</v>
      </c>
    </row>
    <row r="7482" spans="2:12" ht="15.75" x14ac:dyDescent="0.25">
      <c r="B7482" s="893" t="s">
        <v>321</v>
      </c>
      <c r="C7482" s="892" t="s">
        <v>107</v>
      </c>
      <c r="D7482" s="891">
        <v>40786</v>
      </c>
      <c r="E7482" s="890">
        <v>121.37</v>
      </c>
      <c r="F7482" s="889"/>
      <c r="G7482" s="888">
        <v>20</v>
      </c>
      <c r="H7482" s="887">
        <f t="shared" si="396"/>
        <v>10</v>
      </c>
      <c r="I7482" s="887">
        <v>-5.88</v>
      </c>
      <c r="J7482" s="771">
        <f t="shared" si="397"/>
        <v>61.36</v>
      </c>
      <c r="K7482" s="887">
        <v>55.48</v>
      </c>
      <c r="L7482" s="772">
        <f t="shared" si="398"/>
        <v>65.890000000000015</v>
      </c>
    </row>
    <row r="7483" spans="2:12" ht="15.75" x14ac:dyDescent="0.25">
      <c r="B7483" s="893" t="s">
        <v>321</v>
      </c>
      <c r="C7483" s="892" t="s">
        <v>107</v>
      </c>
      <c r="D7483" s="891">
        <v>40786</v>
      </c>
      <c r="E7483" s="890">
        <v>5560.91</v>
      </c>
      <c r="F7483" s="889"/>
      <c r="G7483" s="888">
        <v>20</v>
      </c>
      <c r="H7483" s="887">
        <f t="shared" si="396"/>
        <v>10</v>
      </c>
      <c r="I7483" s="887">
        <v>-270.71999999999997</v>
      </c>
      <c r="J7483" s="771">
        <f t="shared" si="397"/>
        <v>2822.5299999999997</v>
      </c>
      <c r="K7483" s="887">
        <v>2551.81</v>
      </c>
      <c r="L7483" s="772">
        <f t="shared" si="398"/>
        <v>3009.1</v>
      </c>
    </row>
    <row r="7484" spans="2:12" ht="15.75" x14ac:dyDescent="0.25">
      <c r="B7484" s="893" t="s">
        <v>321</v>
      </c>
      <c r="C7484" s="892" t="s">
        <v>107</v>
      </c>
      <c r="D7484" s="891">
        <v>40816</v>
      </c>
      <c r="E7484" s="890">
        <v>335.31</v>
      </c>
      <c r="F7484" s="889"/>
      <c r="G7484" s="888">
        <v>20</v>
      </c>
      <c r="H7484" s="887">
        <f t="shared" si="396"/>
        <v>10</v>
      </c>
      <c r="I7484" s="887">
        <v>-16.32</v>
      </c>
      <c r="J7484" s="771">
        <f t="shared" si="397"/>
        <v>168.82</v>
      </c>
      <c r="K7484" s="887">
        <v>152.5</v>
      </c>
      <c r="L7484" s="772">
        <f t="shared" si="398"/>
        <v>182.81</v>
      </c>
    </row>
    <row r="7485" spans="2:12" ht="15.75" x14ac:dyDescent="0.25">
      <c r="B7485" s="893" t="s">
        <v>321</v>
      </c>
      <c r="C7485" s="892" t="s">
        <v>107</v>
      </c>
      <c r="D7485" s="891">
        <v>40847</v>
      </c>
      <c r="E7485" s="890">
        <v>552.80999999999995</v>
      </c>
      <c r="F7485" s="889"/>
      <c r="G7485" s="888">
        <v>20</v>
      </c>
      <c r="H7485" s="887">
        <f t="shared" si="396"/>
        <v>10</v>
      </c>
      <c r="I7485" s="887">
        <v>-26.880000000000003</v>
      </c>
      <c r="J7485" s="771">
        <f t="shared" si="397"/>
        <v>275.84000000000003</v>
      </c>
      <c r="K7485" s="887">
        <v>248.96</v>
      </c>
      <c r="L7485" s="772">
        <f t="shared" si="398"/>
        <v>303.84999999999991</v>
      </c>
    </row>
    <row r="7486" spans="2:12" ht="15.75" x14ac:dyDescent="0.25">
      <c r="B7486" s="893" t="s">
        <v>321</v>
      </c>
      <c r="C7486" s="892" t="s">
        <v>107</v>
      </c>
      <c r="D7486" s="891">
        <v>40847</v>
      </c>
      <c r="E7486" s="890">
        <v>304.79000000000002</v>
      </c>
      <c r="F7486" s="889"/>
      <c r="G7486" s="888">
        <v>20</v>
      </c>
      <c r="H7486" s="887">
        <f t="shared" si="396"/>
        <v>10</v>
      </c>
      <c r="I7486" s="887">
        <v>-14.76</v>
      </c>
      <c r="J7486" s="771">
        <f t="shared" si="397"/>
        <v>152.32999999999998</v>
      </c>
      <c r="K7486" s="887">
        <v>137.57</v>
      </c>
      <c r="L7486" s="772">
        <f t="shared" si="398"/>
        <v>167.22000000000003</v>
      </c>
    </row>
    <row r="7487" spans="2:12" ht="15.75" x14ac:dyDescent="0.25">
      <c r="B7487" s="893" t="s">
        <v>321</v>
      </c>
      <c r="C7487" s="892" t="s">
        <v>107</v>
      </c>
      <c r="D7487" s="891">
        <v>40847</v>
      </c>
      <c r="E7487" s="890">
        <v>250.1</v>
      </c>
      <c r="F7487" s="889"/>
      <c r="G7487" s="888">
        <v>20</v>
      </c>
      <c r="H7487" s="887">
        <f t="shared" si="396"/>
        <v>10</v>
      </c>
      <c r="I7487" s="887">
        <v>-12.120000000000001</v>
      </c>
      <c r="J7487" s="771">
        <f t="shared" si="397"/>
        <v>124.80000000000001</v>
      </c>
      <c r="K7487" s="887">
        <v>112.68</v>
      </c>
      <c r="L7487" s="772">
        <f t="shared" si="398"/>
        <v>137.41999999999999</v>
      </c>
    </row>
    <row r="7488" spans="2:12" ht="15.75" x14ac:dyDescent="0.25">
      <c r="B7488" s="893" t="s">
        <v>321</v>
      </c>
      <c r="C7488" s="892" t="s">
        <v>107</v>
      </c>
      <c r="D7488" s="891">
        <v>40847</v>
      </c>
      <c r="E7488" s="890">
        <v>212.08</v>
      </c>
      <c r="F7488" s="889"/>
      <c r="G7488" s="888">
        <v>20</v>
      </c>
      <c r="H7488" s="887">
        <f t="shared" si="396"/>
        <v>10</v>
      </c>
      <c r="I7488" s="887">
        <v>-10.32</v>
      </c>
      <c r="J7488" s="771">
        <f t="shared" si="397"/>
        <v>105.88999999999999</v>
      </c>
      <c r="K7488" s="887">
        <v>95.57</v>
      </c>
      <c r="L7488" s="772">
        <f t="shared" si="398"/>
        <v>116.51000000000002</v>
      </c>
    </row>
    <row r="7489" spans="2:12" ht="15.75" x14ac:dyDescent="0.25">
      <c r="B7489" s="893" t="s">
        <v>321</v>
      </c>
      <c r="C7489" s="892" t="s">
        <v>107</v>
      </c>
      <c r="D7489" s="891">
        <v>40847</v>
      </c>
      <c r="E7489" s="890">
        <v>776.26</v>
      </c>
      <c r="F7489" s="889"/>
      <c r="G7489" s="888">
        <v>20</v>
      </c>
      <c r="H7489" s="887">
        <f t="shared" si="396"/>
        <v>10</v>
      </c>
      <c r="I7489" s="887">
        <v>-37.799999999999997</v>
      </c>
      <c r="J7489" s="771">
        <f t="shared" si="397"/>
        <v>387.78000000000003</v>
      </c>
      <c r="K7489" s="887">
        <v>349.98</v>
      </c>
      <c r="L7489" s="772">
        <f t="shared" si="398"/>
        <v>426.28</v>
      </c>
    </row>
    <row r="7490" spans="2:12" ht="15.75" x14ac:dyDescent="0.25">
      <c r="B7490" s="893" t="s">
        <v>321</v>
      </c>
      <c r="C7490" s="892" t="s">
        <v>107</v>
      </c>
      <c r="D7490" s="891">
        <v>40877</v>
      </c>
      <c r="E7490" s="890">
        <v>448.78</v>
      </c>
      <c r="F7490" s="889"/>
      <c r="G7490" s="888">
        <v>20</v>
      </c>
      <c r="H7490" s="887">
        <f t="shared" si="396"/>
        <v>10</v>
      </c>
      <c r="I7490" s="887">
        <v>-21.84</v>
      </c>
      <c r="J7490" s="771">
        <f t="shared" si="397"/>
        <v>222.27</v>
      </c>
      <c r="K7490" s="887">
        <v>200.43</v>
      </c>
      <c r="L7490" s="772">
        <f t="shared" si="398"/>
        <v>248.34999999999997</v>
      </c>
    </row>
    <row r="7491" spans="2:12" ht="15.75" x14ac:dyDescent="0.25">
      <c r="B7491" s="893" t="s">
        <v>321</v>
      </c>
      <c r="C7491" s="892" t="s">
        <v>107</v>
      </c>
      <c r="D7491" s="891">
        <v>40877</v>
      </c>
      <c r="E7491" s="890">
        <v>777.18</v>
      </c>
      <c r="F7491" s="889"/>
      <c r="G7491" s="888">
        <v>20</v>
      </c>
      <c r="H7491" s="887">
        <f t="shared" si="396"/>
        <v>10</v>
      </c>
      <c r="I7491" s="887">
        <v>-37.799999999999997</v>
      </c>
      <c r="J7491" s="771">
        <f t="shared" si="397"/>
        <v>384.74</v>
      </c>
      <c r="K7491" s="887">
        <v>346.94</v>
      </c>
      <c r="L7491" s="772">
        <f t="shared" si="398"/>
        <v>430.23999999999995</v>
      </c>
    </row>
    <row r="7492" spans="2:12" ht="15.75" x14ac:dyDescent="0.25">
      <c r="B7492" s="893" t="s">
        <v>321</v>
      </c>
      <c r="C7492" s="892" t="s">
        <v>107</v>
      </c>
      <c r="D7492" s="891">
        <v>40877</v>
      </c>
      <c r="E7492" s="890">
        <v>621.58000000000004</v>
      </c>
      <c r="F7492" s="889"/>
      <c r="G7492" s="888">
        <v>20</v>
      </c>
      <c r="H7492" s="887">
        <f t="shared" si="396"/>
        <v>10</v>
      </c>
      <c r="I7492" s="887">
        <v>-30.240000000000002</v>
      </c>
      <c r="J7492" s="771">
        <f t="shared" si="397"/>
        <v>307.79000000000002</v>
      </c>
      <c r="K7492" s="887">
        <v>277.55</v>
      </c>
      <c r="L7492" s="772">
        <f t="shared" si="398"/>
        <v>344.03000000000003</v>
      </c>
    </row>
    <row r="7493" spans="2:12" ht="15.75" x14ac:dyDescent="0.25">
      <c r="B7493" s="893" t="s">
        <v>321</v>
      </c>
      <c r="C7493" s="892" t="s">
        <v>107</v>
      </c>
      <c r="D7493" s="891">
        <v>40908</v>
      </c>
      <c r="E7493" s="890">
        <v>199.13</v>
      </c>
      <c r="F7493" s="889"/>
      <c r="G7493" s="888">
        <v>20</v>
      </c>
      <c r="H7493" s="887">
        <f t="shared" si="396"/>
        <v>10</v>
      </c>
      <c r="I7493" s="887">
        <v>-9.7200000000000006</v>
      </c>
      <c r="J7493" s="771">
        <f t="shared" si="397"/>
        <v>97.25</v>
      </c>
      <c r="K7493" s="887">
        <v>87.53</v>
      </c>
      <c r="L7493" s="772">
        <f t="shared" si="398"/>
        <v>111.6</v>
      </c>
    </row>
    <row r="7494" spans="2:12" ht="15.75" x14ac:dyDescent="0.25">
      <c r="B7494" s="893" t="s">
        <v>321</v>
      </c>
      <c r="C7494" s="892" t="s">
        <v>107</v>
      </c>
      <c r="D7494" s="891">
        <v>40908</v>
      </c>
      <c r="E7494" s="890">
        <v>1734.61</v>
      </c>
      <c r="F7494" s="889"/>
      <c r="G7494" s="888">
        <v>20</v>
      </c>
      <c r="H7494" s="887">
        <f t="shared" si="396"/>
        <v>10</v>
      </c>
      <c r="I7494" s="887">
        <v>-84.48</v>
      </c>
      <c r="J7494" s="771">
        <f t="shared" si="397"/>
        <v>845.47</v>
      </c>
      <c r="K7494" s="887">
        <v>760.99</v>
      </c>
      <c r="L7494" s="772">
        <f t="shared" si="398"/>
        <v>973.61999999999989</v>
      </c>
    </row>
    <row r="7495" spans="2:12" ht="15.75" x14ac:dyDescent="0.25">
      <c r="B7495" s="893" t="s">
        <v>321</v>
      </c>
      <c r="C7495" s="892" t="s">
        <v>107</v>
      </c>
      <c r="D7495" s="891">
        <v>40908</v>
      </c>
      <c r="E7495" s="890">
        <v>1877.57</v>
      </c>
      <c r="F7495" s="889"/>
      <c r="G7495" s="888">
        <v>20</v>
      </c>
      <c r="H7495" s="887">
        <f t="shared" si="396"/>
        <v>10</v>
      </c>
      <c r="I7495" s="887">
        <v>-91.44</v>
      </c>
      <c r="J7495" s="771">
        <f t="shared" si="397"/>
        <v>915.11999999999989</v>
      </c>
      <c r="K7495" s="887">
        <v>823.68</v>
      </c>
      <c r="L7495" s="772">
        <f t="shared" si="398"/>
        <v>1053.8899999999999</v>
      </c>
    </row>
    <row r="7496" spans="2:12" ht="15.75" x14ac:dyDescent="0.25">
      <c r="B7496" s="893" t="s">
        <v>321</v>
      </c>
      <c r="C7496" s="892" t="s">
        <v>107</v>
      </c>
      <c r="D7496" s="891">
        <v>40908</v>
      </c>
      <c r="E7496" s="890">
        <v>129.02000000000001</v>
      </c>
      <c r="F7496" s="889"/>
      <c r="G7496" s="888">
        <v>20</v>
      </c>
      <c r="H7496" s="887">
        <f t="shared" ref="H7496:H7559" si="399">IF(E7496&lt;&gt;"",IF((TestEOY-D7496)/365&gt;G7496,G7496,ROUNDUP(((TestEOY-D7496)/365),0)),"")</f>
        <v>10</v>
      </c>
      <c r="I7496" s="887">
        <v>-6.36</v>
      </c>
      <c r="J7496" s="771">
        <f t="shared" ref="J7496:J7559" si="400">K7496-I7496</f>
        <v>62.74</v>
      </c>
      <c r="K7496" s="887">
        <v>56.38</v>
      </c>
      <c r="L7496" s="772">
        <f t="shared" ref="L7496:L7559" si="401">IFERROR(IF(K7496&gt;E7496,0,(+E7496-K7496))-F7496,"")</f>
        <v>72.640000000000015</v>
      </c>
    </row>
    <row r="7497" spans="2:12" ht="15.75" x14ac:dyDescent="0.25">
      <c r="B7497" s="893" t="s">
        <v>321</v>
      </c>
      <c r="C7497" s="892" t="s">
        <v>107</v>
      </c>
      <c r="D7497" s="891">
        <v>40908</v>
      </c>
      <c r="E7497" s="890">
        <v>2066.89</v>
      </c>
      <c r="F7497" s="889"/>
      <c r="G7497" s="888">
        <v>20</v>
      </c>
      <c r="H7497" s="887">
        <f t="shared" si="399"/>
        <v>10</v>
      </c>
      <c r="I7497" s="887">
        <v>-100.68</v>
      </c>
      <c r="J7497" s="771">
        <f t="shared" si="400"/>
        <v>1007.1300000000001</v>
      </c>
      <c r="K7497" s="887">
        <v>906.45</v>
      </c>
      <c r="L7497" s="772">
        <f t="shared" si="401"/>
        <v>1160.4399999999998</v>
      </c>
    </row>
    <row r="7498" spans="2:12" ht="15.75" x14ac:dyDescent="0.25">
      <c r="B7498" s="893" t="s">
        <v>321</v>
      </c>
      <c r="C7498" s="892" t="s">
        <v>107</v>
      </c>
      <c r="D7498" s="891">
        <v>40908</v>
      </c>
      <c r="E7498" s="890">
        <v>293.47000000000003</v>
      </c>
      <c r="F7498" s="889"/>
      <c r="G7498" s="888">
        <v>20</v>
      </c>
      <c r="H7498" s="887">
        <f t="shared" si="399"/>
        <v>10</v>
      </c>
      <c r="I7498" s="887">
        <v>-14.28</v>
      </c>
      <c r="J7498" s="771">
        <f t="shared" si="400"/>
        <v>142.96</v>
      </c>
      <c r="K7498" s="887">
        <v>128.68</v>
      </c>
      <c r="L7498" s="772">
        <f t="shared" si="401"/>
        <v>164.79000000000002</v>
      </c>
    </row>
    <row r="7499" spans="2:12" ht="15.75" x14ac:dyDescent="0.25">
      <c r="B7499" s="893" t="s">
        <v>321</v>
      </c>
      <c r="C7499" s="892" t="s">
        <v>107</v>
      </c>
      <c r="D7499" s="891">
        <v>40908</v>
      </c>
      <c r="E7499" s="890">
        <v>6806.94</v>
      </c>
      <c r="F7499" s="889"/>
      <c r="G7499" s="888">
        <v>20</v>
      </c>
      <c r="H7499" s="887">
        <f t="shared" si="399"/>
        <v>10</v>
      </c>
      <c r="I7499" s="887">
        <v>-331.32</v>
      </c>
      <c r="J7499" s="771">
        <f t="shared" si="400"/>
        <v>3316.76</v>
      </c>
      <c r="K7499" s="887">
        <v>2985.44</v>
      </c>
      <c r="L7499" s="772">
        <f t="shared" si="401"/>
        <v>3821.4999999999995</v>
      </c>
    </row>
    <row r="7500" spans="2:12" ht="15.75" x14ac:dyDescent="0.25">
      <c r="B7500" s="893" t="s">
        <v>321</v>
      </c>
      <c r="C7500" s="892" t="s">
        <v>107</v>
      </c>
      <c r="D7500" s="891">
        <v>40908</v>
      </c>
      <c r="E7500" s="890">
        <v>324.95</v>
      </c>
      <c r="F7500" s="889"/>
      <c r="G7500" s="888">
        <v>20</v>
      </c>
      <c r="H7500" s="887">
        <f t="shared" si="399"/>
        <v>10</v>
      </c>
      <c r="I7500" s="887">
        <v>-15.84</v>
      </c>
      <c r="J7500" s="771">
        <f t="shared" si="400"/>
        <v>158.53</v>
      </c>
      <c r="K7500" s="887">
        <v>142.69</v>
      </c>
      <c r="L7500" s="772">
        <f t="shared" si="401"/>
        <v>182.26</v>
      </c>
    </row>
    <row r="7501" spans="2:12" ht="15.75" x14ac:dyDescent="0.25">
      <c r="B7501" s="893" t="s">
        <v>321</v>
      </c>
      <c r="C7501" s="892" t="s">
        <v>107</v>
      </c>
      <c r="D7501" s="891">
        <v>40999</v>
      </c>
      <c r="E7501" s="890">
        <v>373.6</v>
      </c>
      <c r="F7501" s="889"/>
      <c r="G7501" s="888">
        <v>20</v>
      </c>
      <c r="H7501" s="887">
        <f t="shared" si="399"/>
        <v>9</v>
      </c>
      <c r="I7501" s="887">
        <v>-18.240000000000002</v>
      </c>
      <c r="J7501" s="771">
        <f t="shared" si="400"/>
        <v>177.62</v>
      </c>
      <c r="K7501" s="887">
        <v>159.38</v>
      </c>
      <c r="L7501" s="772">
        <f t="shared" si="401"/>
        <v>214.22000000000003</v>
      </c>
    </row>
    <row r="7502" spans="2:12" ht="15.75" x14ac:dyDescent="0.25">
      <c r="B7502" s="893" t="s">
        <v>321</v>
      </c>
      <c r="C7502" s="892" t="s">
        <v>107</v>
      </c>
      <c r="D7502" s="891">
        <v>40999</v>
      </c>
      <c r="E7502" s="890">
        <v>209.92</v>
      </c>
      <c r="F7502" s="889"/>
      <c r="G7502" s="888">
        <v>20</v>
      </c>
      <c r="H7502" s="887">
        <f t="shared" si="399"/>
        <v>9</v>
      </c>
      <c r="I7502" s="887">
        <v>-10.199999999999999</v>
      </c>
      <c r="J7502" s="771">
        <f t="shared" si="400"/>
        <v>99.59</v>
      </c>
      <c r="K7502" s="887">
        <v>89.39</v>
      </c>
      <c r="L7502" s="772">
        <f t="shared" si="401"/>
        <v>120.52999999999999</v>
      </c>
    </row>
    <row r="7503" spans="2:12" ht="15.75" x14ac:dyDescent="0.25">
      <c r="B7503" s="893" t="s">
        <v>321</v>
      </c>
      <c r="C7503" s="892" t="s">
        <v>107</v>
      </c>
      <c r="D7503" s="891">
        <v>40999</v>
      </c>
      <c r="E7503" s="890">
        <v>1747.07</v>
      </c>
      <c r="F7503" s="889"/>
      <c r="G7503" s="888">
        <v>20</v>
      </c>
      <c r="H7503" s="887">
        <f t="shared" si="399"/>
        <v>9</v>
      </c>
      <c r="I7503" s="887">
        <v>-85.08</v>
      </c>
      <c r="J7503" s="771">
        <f t="shared" si="400"/>
        <v>830.35</v>
      </c>
      <c r="K7503" s="887">
        <v>745.27</v>
      </c>
      <c r="L7503" s="772">
        <f t="shared" si="401"/>
        <v>1001.8</v>
      </c>
    </row>
    <row r="7504" spans="2:12" ht="15.75" x14ac:dyDescent="0.25">
      <c r="B7504" s="893" t="s">
        <v>321</v>
      </c>
      <c r="C7504" s="892" t="s">
        <v>107</v>
      </c>
      <c r="D7504" s="891">
        <v>40999</v>
      </c>
      <c r="E7504" s="890">
        <v>1159.98</v>
      </c>
      <c r="F7504" s="889"/>
      <c r="G7504" s="888">
        <v>20</v>
      </c>
      <c r="H7504" s="887">
        <f t="shared" si="399"/>
        <v>9</v>
      </c>
      <c r="I7504" s="887">
        <v>-56.519999999999996</v>
      </c>
      <c r="J7504" s="771">
        <f t="shared" si="400"/>
        <v>551.23</v>
      </c>
      <c r="K7504" s="887">
        <v>494.71</v>
      </c>
      <c r="L7504" s="772">
        <f t="shared" si="401"/>
        <v>665.27</v>
      </c>
    </row>
    <row r="7505" spans="2:12" ht="15.75" x14ac:dyDescent="0.25">
      <c r="B7505" s="893" t="s">
        <v>321</v>
      </c>
      <c r="C7505" s="892" t="s">
        <v>107</v>
      </c>
      <c r="D7505" s="891">
        <v>41029</v>
      </c>
      <c r="E7505" s="890">
        <v>3421.64</v>
      </c>
      <c r="F7505" s="889"/>
      <c r="G7505" s="888">
        <v>20</v>
      </c>
      <c r="H7505" s="887">
        <f t="shared" si="399"/>
        <v>9</v>
      </c>
      <c r="I7505" s="887">
        <v>-166.56</v>
      </c>
      <c r="J7505" s="771">
        <f t="shared" si="400"/>
        <v>1612.02</v>
      </c>
      <c r="K7505" s="887">
        <v>1445.46</v>
      </c>
      <c r="L7505" s="772">
        <f t="shared" si="401"/>
        <v>1976.1799999999998</v>
      </c>
    </row>
    <row r="7506" spans="2:12" ht="15.75" x14ac:dyDescent="0.25">
      <c r="B7506" s="893" t="s">
        <v>321</v>
      </c>
      <c r="C7506" s="892" t="s">
        <v>107</v>
      </c>
      <c r="D7506" s="891">
        <v>41060</v>
      </c>
      <c r="E7506" s="890">
        <v>347.34</v>
      </c>
      <c r="F7506" s="889"/>
      <c r="G7506" s="888">
        <v>20</v>
      </c>
      <c r="H7506" s="887">
        <f t="shared" si="399"/>
        <v>9</v>
      </c>
      <c r="I7506" s="887">
        <v>-16.919999999999998</v>
      </c>
      <c r="J7506" s="771">
        <f t="shared" si="400"/>
        <v>162.32</v>
      </c>
      <c r="K7506" s="887">
        <v>145.4</v>
      </c>
      <c r="L7506" s="772">
        <f t="shared" si="401"/>
        <v>201.93999999999997</v>
      </c>
    </row>
    <row r="7507" spans="2:12" ht="15.75" x14ac:dyDescent="0.25">
      <c r="B7507" s="893" t="s">
        <v>321</v>
      </c>
      <c r="C7507" s="892" t="s">
        <v>107</v>
      </c>
      <c r="D7507" s="891">
        <v>41060</v>
      </c>
      <c r="E7507" s="890">
        <v>511.41</v>
      </c>
      <c r="F7507" s="889"/>
      <c r="G7507" s="888">
        <v>20</v>
      </c>
      <c r="H7507" s="887">
        <f t="shared" si="399"/>
        <v>9</v>
      </c>
      <c r="I7507" s="887">
        <v>-24.839999999999996</v>
      </c>
      <c r="J7507" s="771">
        <f t="shared" si="400"/>
        <v>238.71</v>
      </c>
      <c r="K7507" s="887">
        <v>213.87</v>
      </c>
      <c r="L7507" s="772">
        <f t="shared" si="401"/>
        <v>297.54000000000002</v>
      </c>
    </row>
    <row r="7508" spans="2:12" ht="15.75" x14ac:dyDescent="0.25">
      <c r="B7508" s="893" t="s">
        <v>321</v>
      </c>
      <c r="C7508" s="892" t="s">
        <v>107</v>
      </c>
      <c r="D7508" s="891">
        <v>41090</v>
      </c>
      <c r="E7508" s="890">
        <v>334.77</v>
      </c>
      <c r="F7508" s="889"/>
      <c r="G7508" s="888">
        <v>20</v>
      </c>
      <c r="H7508" s="887">
        <f t="shared" si="399"/>
        <v>9</v>
      </c>
      <c r="I7508" s="887">
        <v>-16.32</v>
      </c>
      <c r="J7508" s="771">
        <f t="shared" si="400"/>
        <v>155.20999999999998</v>
      </c>
      <c r="K7508" s="887">
        <v>138.88999999999999</v>
      </c>
      <c r="L7508" s="772">
        <f t="shared" si="401"/>
        <v>195.88</v>
      </c>
    </row>
    <row r="7509" spans="2:12" ht="15.75" x14ac:dyDescent="0.25">
      <c r="B7509" s="893" t="s">
        <v>321</v>
      </c>
      <c r="C7509" s="892" t="s">
        <v>107</v>
      </c>
      <c r="D7509" s="891">
        <v>41090</v>
      </c>
      <c r="E7509" s="890">
        <v>2736.89</v>
      </c>
      <c r="F7509" s="889"/>
      <c r="G7509" s="888">
        <v>20</v>
      </c>
      <c r="H7509" s="887">
        <f t="shared" si="399"/>
        <v>9</v>
      </c>
      <c r="I7509" s="887">
        <v>-133.19999999999999</v>
      </c>
      <c r="J7509" s="771">
        <f t="shared" si="400"/>
        <v>1267.05</v>
      </c>
      <c r="K7509" s="887">
        <v>1133.8499999999999</v>
      </c>
      <c r="L7509" s="772">
        <f t="shared" si="401"/>
        <v>1603.04</v>
      </c>
    </row>
    <row r="7510" spans="2:12" ht="15.75" x14ac:dyDescent="0.25">
      <c r="B7510" s="893" t="s">
        <v>321</v>
      </c>
      <c r="C7510" s="892" t="s">
        <v>107</v>
      </c>
      <c r="D7510" s="891">
        <v>41090</v>
      </c>
      <c r="E7510" s="890">
        <v>256.63</v>
      </c>
      <c r="F7510" s="889"/>
      <c r="G7510" s="888">
        <v>20</v>
      </c>
      <c r="H7510" s="887">
        <f t="shared" si="399"/>
        <v>9</v>
      </c>
      <c r="I7510" s="887">
        <v>-12.48</v>
      </c>
      <c r="J7510" s="771">
        <f t="shared" si="400"/>
        <v>118.7</v>
      </c>
      <c r="K7510" s="887">
        <v>106.22</v>
      </c>
      <c r="L7510" s="772">
        <f t="shared" si="401"/>
        <v>150.41</v>
      </c>
    </row>
    <row r="7511" spans="2:12" ht="15.75" x14ac:dyDescent="0.25">
      <c r="B7511" s="893" t="s">
        <v>321</v>
      </c>
      <c r="C7511" s="892" t="s">
        <v>107</v>
      </c>
      <c r="D7511" s="891">
        <v>41090</v>
      </c>
      <c r="E7511" s="890">
        <v>1780.98</v>
      </c>
      <c r="F7511" s="889"/>
      <c r="G7511" s="888">
        <v>20</v>
      </c>
      <c r="H7511" s="887">
        <f t="shared" si="399"/>
        <v>9</v>
      </c>
      <c r="I7511" s="887">
        <v>-86.76</v>
      </c>
      <c r="J7511" s="771">
        <f t="shared" si="400"/>
        <v>824.49</v>
      </c>
      <c r="K7511" s="887">
        <v>737.73</v>
      </c>
      <c r="L7511" s="772">
        <f t="shared" si="401"/>
        <v>1043.25</v>
      </c>
    </row>
    <row r="7512" spans="2:12" ht="15.75" x14ac:dyDescent="0.25">
      <c r="B7512" s="893" t="s">
        <v>321</v>
      </c>
      <c r="C7512" s="892" t="s">
        <v>107</v>
      </c>
      <c r="D7512" s="891">
        <v>41121</v>
      </c>
      <c r="E7512" s="890">
        <v>345.27</v>
      </c>
      <c r="F7512" s="889"/>
      <c r="G7512" s="888">
        <v>20</v>
      </c>
      <c r="H7512" s="887">
        <f t="shared" si="399"/>
        <v>9</v>
      </c>
      <c r="I7512" s="887">
        <v>-16.8</v>
      </c>
      <c r="J7512" s="771">
        <f t="shared" si="400"/>
        <v>158.44</v>
      </c>
      <c r="K7512" s="887">
        <v>141.63999999999999</v>
      </c>
      <c r="L7512" s="772">
        <f t="shared" si="401"/>
        <v>203.63</v>
      </c>
    </row>
    <row r="7513" spans="2:12" ht="15.75" x14ac:dyDescent="0.25">
      <c r="B7513" s="893" t="s">
        <v>321</v>
      </c>
      <c r="C7513" s="892" t="s">
        <v>107</v>
      </c>
      <c r="D7513" s="891">
        <v>41121</v>
      </c>
      <c r="E7513" s="890">
        <v>1019.48</v>
      </c>
      <c r="F7513" s="889"/>
      <c r="G7513" s="888">
        <v>20</v>
      </c>
      <c r="H7513" s="887">
        <f t="shared" si="399"/>
        <v>9</v>
      </c>
      <c r="I7513" s="887">
        <v>-49.56</v>
      </c>
      <c r="J7513" s="771">
        <f t="shared" si="400"/>
        <v>467.83</v>
      </c>
      <c r="K7513" s="887">
        <v>418.27</v>
      </c>
      <c r="L7513" s="772">
        <f t="shared" si="401"/>
        <v>601.21</v>
      </c>
    </row>
    <row r="7514" spans="2:12" ht="15.75" x14ac:dyDescent="0.25">
      <c r="B7514" s="893" t="s">
        <v>321</v>
      </c>
      <c r="C7514" s="892" t="s">
        <v>107</v>
      </c>
      <c r="D7514" s="891">
        <v>41182</v>
      </c>
      <c r="E7514" s="890">
        <v>354.41</v>
      </c>
      <c r="F7514" s="889"/>
      <c r="G7514" s="888">
        <v>20</v>
      </c>
      <c r="H7514" s="887">
        <f t="shared" si="399"/>
        <v>9</v>
      </c>
      <c r="I7514" s="887">
        <v>-17.28</v>
      </c>
      <c r="J7514" s="771">
        <f t="shared" si="400"/>
        <v>160.03</v>
      </c>
      <c r="K7514" s="887">
        <v>142.75</v>
      </c>
      <c r="L7514" s="772">
        <f t="shared" si="401"/>
        <v>211.66000000000003</v>
      </c>
    </row>
    <row r="7515" spans="2:12" ht="15.75" x14ac:dyDescent="0.25">
      <c r="B7515" s="893" t="s">
        <v>321</v>
      </c>
      <c r="C7515" s="892" t="s">
        <v>107</v>
      </c>
      <c r="D7515" s="891">
        <v>41182</v>
      </c>
      <c r="E7515" s="890">
        <v>281.91000000000003</v>
      </c>
      <c r="F7515" s="889"/>
      <c r="G7515" s="888">
        <v>20</v>
      </c>
      <c r="H7515" s="887">
        <f t="shared" si="399"/>
        <v>9</v>
      </c>
      <c r="I7515" s="887">
        <v>-13.8</v>
      </c>
      <c r="J7515" s="771">
        <f t="shared" si="400"/>
        <v>126.95</v>
      </c>
      <c r="K7515" s="887">
        <v>113.15</v>
      </c>
      <c r="L7515" s="772">
        <f t="shared" si="401"/>
        <v>168.76000000000002</v>
      </c>
    </row>
    <row r="7516" spans="2:12" ht="15.75" x14ac:dyDescent="0.25">
      <c r="B7516" s="893" t="s">
        <v>321</v>
      </c>
      <c r="C7516" s="892" t="s">
        <v>107</v>
      </c>
      <c r="D7516" s="891">
        <v>41182</v>
      </c>
      <c r="E7516" s="890">
        <v>253.71</v>
      </c>
      <c r="F7516" s="889"/>
      <c r="G7516" s="888">
        <v>20</v>
      </c>
      <c r="H7516" s="887">
        <f t="shared" si="399"/>
        <v>9</v>
      </c>
      <c r="I7516" s="887">
        <v>-12.36</v>
      </c>
      <c r="J7516" s="771">
        <f t="shared" si="400"/>
        <v>114.48</v>
      </c>
      <c r="K7516" s="887">
        <v>102.12</v>
      </c>
      <c r="L7516" s="772">
        <f t="shared" si="401"/>
        <v>151.59</v>
      </c>
    </row>
    <row r="7517" spans="2:12" ht="15.75" x14ac:dyDescent="0.25">
      <c r="B7517" s="893" t="s">
        <v>321</v>
      </c>
      <c r="C7517" s="892" t="s">
        <v>107</v>
      </c>
      <c r="D7517" s="891">
        <v>41213</v>
      </c>
      <c r="E7517" s="890">
        <v>127.83</v>
      </c>
      <c r="F7517" s="889"/>
      <c r="G7517" s="888">
        <v>20</v>
      </c>
      <c r="H7517" s="887">
        <f t="shared" si="399"/>
        <v>9</v>
      </c>
      <c r="I7517" s="887">
        <v>-6.24</v>
      </c>
      <c r="J7517" s="771">
        <f t="shared" si="400"/>
        <v>57.25</v>
      </c>
      <c r="K7517" s="887">
        <v>51.01</v>
      </c>
      <c r="L7517" s="772">
        <f t="shared" si="401"/>
        <v>76.819999999999993</v>
      </c>
    </row>
    <row r="7518" spans="2:12" ht="15.75" x14ac:dyDescent="0.25">
      <c r="B7518" s="893" t="s">
        <v>321</v>
      </c>
      <c r="C7518" s="892" t="s">
        <v>107</v>
      </c>
      <c r="D7518" s="891">
        <v>41213</v>
      </c>
      <c r="E7518" s="890">
        <v>1204.78</v>
      </c>
      <c r="F7518" s="889"/>
      <c r="G7518" s="888">
        <v>20</v>
      </c>
      <c r="H7518" s="887">
        <f t="shared" si="399"/>
        <v>9</v>
      </c>
      <c r="I7518" s="887">
        <v>-58.56</v>
      </c>
      <c r="J7518" s="771">
        <f t="shared" si="400"/>
        <v>538.41000000000008</v>
      </c>
      <c r="K7518" s="887">
        <v>479.85</v>
      </c>
      <c r="L7518" s="772">
        <f t="shared" si="401"/>
        <v>724.93</v>
      </c>
    </row>
    <row r="7519" spans="2:12" ht="15.75" x14ac:dyDescent="0.25">
      <c r="B7519" s="893" t="s">
        <v>321</v>
      </c>
      <c r="C7519" s="892" t="s">
        <v>107</v>
      </c>
      <c r="D7519" s="891">
        <v>41213</v>
      </c>
      <c r="E7519" s="890">
        <v>254.59</v>
      </c>
      <c r="F7519" s="889"/>
      <c r="G7519" s="888">
        <v>20</v>
      </c>
      <c r="H7519" s="887">
        <f t="shared" si="399"/>
        <v>9</v>
      </c>
      <c r="I7519" s="887">
        <v>-12.36</v>
      </c>
      <c r="J7519" s="771">
        <f t="shared" si="400"/>
        <v>113.5</v>
      </c>
      <c r="K7519" s="887">
        <v>101.14</v>
      </c>
      <c r="L7519" s="772">
        <f t="shared" si="401"/>
        <v>153.44999999999999</v>
      </c>
    </row>
    <row r="7520" spans="2:12" ht="15.75" x14ac:dyDescent="0.25">
      <c r="B7520" s="893" t="s">
        <v>321</v>
      </c>
      <c r="C7520" s="892" t="s">
        <v>107</v>
      </c>
      <c r="D7520" s="891">
        <v>41213</v>
      </c>
      <c r="E7520" s="890">
        <v>199.48</v>
      </c>
      <c r="F7520" s="889"/>
      <c r="G7520" s="888">
        <v>20</v>
      </c>
      <c r="H7520" s="887">
        <f t="shared" si="399"/>
        <v>9</v>
      </c>
      <c r="I7520" s="887">
        <v>-9.7200000000000006</v>
      </c>
      <c r="J7520" s="771">
        <f t="shared" si="400"/>
        <v>89.2</v>
      </c>
      <c r="K7520" s="887">
        <v>79.48</v>
      </c>
      <c r="L7520" s="772">
        <f t="shared" si="401"/>
        <v>119.99999999999999</v>
      </c>
    </row>
    <row r="7521" spans="2:12" ht="15.75" x14ac:dyDescent="0.25">
      <c r="B7521" s="893" t="s">
        <v>321</v>
      </c>
      <c r="C7521" s="892" t="s">
        <v>1341</v>
      </c>
      <c r="D7521" s="891">
        <v>41364</v>
      </c>
      <c r="E7521" s="890">
        <v>1798.14</v>
      </c>
      <c r="F7521" s="889"/>
      <c r="G7521" s="888">
        <v>20</v>
      </c>
      <c r="H7521" s="887">
        <f t="shared" si="399"/>
        <v>8</v>
      </c>
      <c r="I7521" s="887">
        <v>-87.240000000000009</v>
      </c>
      <c r="J7521" s="771">
        <f t="shared" si="400"/>
        <v>763.49</v>
      </c>
      <c r="K7521" s="887">
        <v>676.25</v>
      </c>
      <c r="L7521" s="772">
        <f t="shared" si="401"/>
        <v>1121.8900000000001</v>
      </c>
    </row>
    <row r="7522" spans="2:12" ht="15.75" x14ac:dyDescent="0.25">
      <c r="B7522" s="893" t="s">
        <v>321</v>
      </c>
      <c r="C7522" s="892" t="s">
        <v>1342</v>
      </c>
      <c r="D7522" s="891">
        <v>41364</v>
      </c>
      <c r="E7522" s="890">
        <v>566.53</v>
      </c>
      <c r="F7522" s="889"/>
      <c r="G7522" s="888">
        <v>20</v>
      </c>
      <c r="H7522" s="887">
        <f t="shared" si="399"/>
        <v>8</v>
      </c>
      <c r="I7522" s="887">
        <v>-27.48</v>
      </c>
      <c r="J7522" s="771">
        <f t="shared" si="400"/>
        <v>240.59</v>
      </c>
      <c r="K7522" s="887">
        <v>213.11</v>
      </c>
      <c r="L7522" s="772">
        <f t="shared" si="401"/>
        <v>353.41999999999996</v>
      </c>
    </row>
    <row r="7523" spans="2:12" ht="15.75" x14ac:dyDescent="0.25">
      <c r="B7523" s="893" t="s">
        <v>321</v>
      </c>
      <c r="C7523" s="892" t="s">
        <v>1341</v>
      </c>
      <c r="D7523" s="891">
        <v>41364</v>
      </c>
      <c r="E7523" s="890">
        <v>1180.54</v>
      </c>
      <c r="F7523" s="889"/>
      <c r="G7523" s="888">
        <v>20</v>
      </c>
      <c r="H7523" s="887">
        <f t="shared" si="399"/>
        <v>8</v>
      </c>
      <c r="I7523" s="887">
        <v>-57.240000000000009</v>
      </c>
      <c r="J7523" s="771">
        <f t="shared" si="400"/>
        <v>501.15000000000003</v>
      </c>
      <c r="K7523" s="887">
        <v>443.91</v>
      </c>
      <c r="L7523" s="772">
        <f t="shared" si="401"/>
        <v>736.62999999999988</v>
      </c>
    </row>
    <row r="7524" spans="2:12" ht="15.75" x14ac:dyDescent="0.25">
      <c r="B7524" s="893" t="s">
        <v>321</v>
      </c>
      <c r="C7524" s="892" t="s">
        <v>1342</v>
      </c>
      <c r="D7524" s="891">
        <v>41364</v>
      </c>
      <c r="E7524" s="890">
        <v>385.8</v>
      </c>
      <c r="F7524" s="889"/>
      <c r="G7524" s="888">
        <v>20</v>
      </c>
      <c r="H7524" s="887">
        <f t="shared" si="399"/>
        <v>8</v>
      </c>
      <c r="I7524" s="887">
        <v>-18.72</v>
      </c>
      <c r="J7524" s="771">
        <f t="shared" si="400"/>
        <v>163.9</v>
      </c>
      <c r="K7524" s="887">
        <v>145.18</v>
      </c>
      <c r="L7524" s="772">
        <f t="shared" si="401"/>
        <v>240.62</v>
      </c>
    </row>
    <row r="7525" spans="2:12" ht="15.75" x14ac:dyDescent="0.25">
      <c r="B7525" s="893" t="s">
        <v>321</v>
      </c>
      <c r="C7525" s="892" t="s">
        <v>1342</v>
      </c>
      <c r="D7525" s="891">
        <v>41364</v>
      </c>
      <c r="E7525" s="890">
        <v>5985.11</v>
      </c>
      <c r="F7525" s="889"/>
      <c r="G7525" s="888">
        <v>20</v>
      </c>
      <c r="H7525" s="887">
        <f t="shared" si="399"/>
        <v>8</v>
      </c>
      <c r="I7525" s="887">
        <v>-290.28000000000003</v>
      </c>
      <c r="J7525" s="771">
        <f t="shared" si="400"/>
        <v>2540.65</v>
      </c>
      <c r="K7525" s="887">
        <v>2250.37</v>
      </c>
      <c r="L7525" s="772">
        <f t="shared" si="401"/>
        <v>3734.74</v>
      </c>
    </row>
    <row r="7526" spans="2:12" ht="15.75" x14ac:dyDescent="0.25">
      <c r="B7526" s="893" t="s">
        <v>321</v>
      </c>
      <c r="C7526" s="892" t="s">
        <v>539</v>
      </c>
      <c r="D7526" s="891">
        <v>41609</v>
      </c>
      <c r="E7526" s="890">
        <v>895.43</v>
      </c>
      <c r="F7526" s="889"/>
      <c r="G7526" s="888">
        <v>20</v>
      </c>
      <c r="H7526" s="887">
        <f t="shared" si="399"/>
        <v>8</v>
      </c>
      <c r="I7526" s="887">
        <v>-43.56</v>
      </c>
      <c r="J7526" s="771">
        <f t="shared" si="400"/>
        <v>366.88</v>
      </c>
      <c r="K7526" s="887">
        <v>323.32</v>
      </c>
      <c r="L7526" s="772">
        <f t="shared" si="401"/>
        <v>572.1099999999999</v>
      </c>
    </row>
    <row r="7527" spans="2:12" ht="15.75" x14ac:dyDescent="0.25">
      <c r="B7527" s="893" t="s">
        <v>321</v>
      </c>
      <c r="C7527" s="892" t="s">
        <v>539</v>
      </c>
      <c r="D7527" s="891">
        <v>41609</v>
      </c>
      <c r="E7527" s="890">
        <v>921.59</v>
      </c>
      <c r="F7527" s="889"/>
      <c r="G7527" s="888">
        <v>20</v>
      </c>
      <c r="H7527" s="887">
        <f t="shared" si="399"/>
        <v>8</v>
      </c>
      <c r="I7527" s="887">
        <v>-45</v>
      </c>
      <c r="J7527" s="771">
        <f t="shared" si="400"/>
        <v>383.2</v>
      </c>
      <c r="K7527" s="887">
        <v>338.2</v>
      </c>
      <c r="L7527" s="772">
        <f t="shared" si="401"/>
        <v>583.3900000000001</v>
      </c>
    </row>
    <row r="7528" spans="2:12" ht="15.75" x14ac:dyDescent="0.25">
      <c r="B7528" s="893" t="s">
        <v>321</v>
      </c>
      <c r="C7528" s="892" t="s">
        <v>539</v>
      </c>
      <c r="D7528" s="891">
        <v>41609</v>
      </c>
      <c r="E7528" s="890">
        <v>697.35</v>
      </c>
      <c r="F7528" s="889"/>
      <c r="G7528" s="888">
        <v>20</v>
      </c>
      <c r="H7528" s="887">
        <f t="shared" si="399"/>
        <v>8</v>
      </c>
      <c r="I7528" s="887">
        <v>-33.839999999999996</v>
      </c>
      <c r="J7528" s="771">
        <f t="shared" si="400"/>
        <v>292.16999999999996</v>
      </c>
      <c r="K7528" s="887">
        <v>258.33</v>
      </c>
      <c r="L7528" s="772">
        <f t="shared" si="401"/>
        <v>439.02000000000004</v>
      </c>
    </row>
    <row r="7529" spans="2:12" ht="15.75" x14ac:dyDescent="0.25">
      <c r="B7529" s="893" t="s">
        <v>321</v>
      </c>
      <c r="C7529" s="892" t="s">
        <v>539</v>
      </c>
      <c r="D7529" s="891">
        <v>41609</v>
      </c>
      <c r="E7529" s="890">
        <v>852.8</v>
      </c>
      <c r="F7529" s="889"/>
      <c r="G7529" s="888">
        <v>20</v>
      </c>
      <c r="H7529" s="887">
        <f t="shared" si="399"/>
        <v>8</v>
      </c>
      <c r="I7529" s="887">
        <v>-41.28</v>
      </c>
      <c r="J7529" s="771">
        <f t="shared" si="400"/>
        <v>358.64</v>
      </c>
      <c r="K7529" s="887">
        <v>317.36</v>
      </c>
      <c r="L7529" s="772">
        <f t="shared" si="401"/>
        <v>535.43999999999994</v>
      </c>
    </row>
    <row r="7530" spans="2:12" ht="15.75" x14ac:dyDescent="0.25">
      <c r="B7530" s="893" t="s">
        <v>321</v>
      </c>
      <c r="C7530" s="892" t="s">
        <v>539</v>
      </c>
      <c r="D7530" s="891">
        <v>41609</v>
      </c>
      <c r="E7530" s="890">
        <v>1866.11</v>
      </c>
      <c r="F7530" s="889"/>
      <c r="G7530" s="888">
        <v>20</v>
      </c>
      <c r="H7530" s="887">
        <f t="shared" si="399"/>
        <v>8</v>
      </c>
      <c r="I7530" s="887">
        <v>-92.52</v>
      </c>
      <c r="J7530" s="771">
        <f t="shared" si="400"/>
        <v>760.82999999999993</v>
      </c>
      <c r="K7530" s="887">
        <v>668.31</v>
      </c>
      <c r="L7530" s="772">
        <f t="shared" si="401"/>
        <v>1197.8</v>
      </c>
    </row>
    <row r="7531" spans="2:12" ht="15.75" x14ac:dyDescent="0.25">
      <c r="B7531" s="893" t="s">
        <v>321</v>
      </c>
      <c r="C7531" s="892" t="s">
        <v>539</v>
      </c>
      <c r="D7531" s="891">
        <v>41609</v>
      </c>
      <c r="E7531" s="890">
        <v>190.27</v>
      </c>
      <c r="F7531" s="889"/>
      <c r="G7531" s="888">
        <v>20</v>
      </c>
      <c r="H7531" s="887">
        <f t="shared" si="399"/>
        <v>8</v>
      </c>
      <c r="I7531" s="887">
        <v>-9.24</v>
      </c>
      <c r="J7531" s="771">
        <f t="shared" si="400"/>
        <v>80.289999999999992</v>
      </c>
      <c r="K7531" s="887">
        <v>71.05</v>
      </c>
      <c r="L7531" s="772">
        <f t="shared" si="401"/>
        <v>119.22000000000001</v>
      </c>
    </row>
    <row r="7532" spans="2:12" ht="15.75" x14ac:dyDescent="0.25">
      <c r="B7532" s="893" t="s">
        <v>321</v>
      </c>
      <c r="C7532" s="892" t="s">
        <v>539</v>
      </c>
      <c r="D7532" s="891">
        <v>41609</v>
      </c>
      <c r="E7532" s="890">
        <v>528.95000000000005</v>
      </c>
      <c r="F7532" s="889"/>
      <c r="G7532" s="888">
        <v>20</v>
      </c>
      <c r="H7532" s="887">
        <f t="shared" si="399"/>
        <v>8</v>
      </c>
      <c r="I7532" s="887">
        <v>-25.92</v>
      </c>
      <c r="J7532" s="771">
        <f t="shared" si="400"/>
        <v>218.57999999999998</v>
      </c>
      <c r="K7532" s="887">
        <v>192.66</v>
      </c>
      <c r="L7532" s="772">
        <f t="shared" si="401"/>
        <v>336.29000000000008</v>
      </c>
    </row>
    <row r="7533" spans="2:12" ht="15.75" x14ac:dyDescent="0.25">
      <c r="B7533" s="893" t="s">
        <v>321</v>
      </c>
      <c r="C7533" s="892" t="s">
        <v>539</v>
      </c>
      <c r="D7533" s="891">
        <v>41699</v>
      </c>
      <c r="E7533" s="890">
        <v>218.91</v>
      </c>
      <c r="F7533" s="889"/>
      <c r="G7533" s="888">
        <v>20</v>
      </c>
      <c r="H7533" s="887">
        <f t="shared" si="399"/>
        <v>7</v>
      </c>
      <c r="I7533" s="887">
        <v>-10.68</v>
      </c>
      <c r="J7533" s="771">
        <f t="shared" si="400"/>
        <v>84.740000000000009</v>
      </c>
      <c r="K7533" s="887">
        <v>74.06</v>
      </c>
      <c r="L7533" s="772">
        <f t="shared" si="401"/>
        <v>144.85</v>
      </c>
    </row>
    <row r="7534" spans="2:12" ht="15.75" x14ac:dyDescent="0.25">
      <c r="B7534" s="893" t="s">
        <v>321</v>
      </c>
      <c r="C7534" s="892" t="s">
        <v>539</v>
      </c>
      <c r="D7534" s="891">
        <v>41699</v>
      </c>
      <c r="E7534" s="890">
        <v>174.86</v>
      </c>
      <c r="F7534" s="889"/>
      <c r="G7534" s="888">
        <v>20</v>
      </c>
      <c r="H7534" s="887">
        <f t="shared" si="399"/>
        <v>7</v>
      </c>
      <c r="I7534" s="887">
        <v>-8.52</v>
      </c>
      <c r="J7534" s="771">
        <f t="shared" si="400"/>
        <v>68.150000000000006</v>
      </c>
      <c r="K7534" s="887">
        <v>59.63</v>
      </c>
      <c r="L7534" s="772">
        <f t="shared" si="401"/>
        <v>115.23000000000002</v>
      </c>
    </row>
    <row r="7535" spans="2:12" ht="15.75" x14ac:dyDescent="0.25">
      <c r="B7535" s="893" t="s">
        <v>321</v>
      </c>
      <c r="C7535" s="892" t="s">
        <v>539</v>
      </c>
      <c r="D7535" s="891">
        <v>41699</v>
      </c>
      <c r="E7535" s="890">
        <v>956.39</v>
      </c>
      <c r="F7535" s="889"/>
      <c r="G7535" s="888">
        <v>20</v>
      </c>
      <c r="H7535" s="887">
        <f t="shared" si="399"/>
        <v>7</v>
      </c>
      <c r="I7535" s="887">
        <v>-47.64</v>
      </c>
      <c r="J7535" s="771">
        <f t="shared" si="400"/>
        <v>388.09999999999997</v>
      </c>
      <c r="K7535" s="887">
        <v>340.46</v>
      </c>
      <c r="L7535" s="772">
        <f t="shared" si="401"/>
        <v>615.93000000000006</v>
      </c>
    </row>
    <row r="7536" spans="2:12" ht="15.75" x14ac:dyDescent="0.25">
      <c r="B7536" s="893" t="s">
        <v>321</v>
      </c>
      <c r="C7536" s="892" t="s">
        <v>539</v>
      </c>
      <c r="D7536" s="891">
        <v>41699</v>
      </c>
      <c r="E7536" s="890">
        <v>1963.44</v>
      </c>
      <c r="F7536" s="889"/>
      <c r="G7536" s="888">
        <v>20</v>
      </c>
      <c r="H7536" s="887">
        <f t="shared" si="399"/>
        <v>7</v>
      </c>
      <c r="I7536" s="887">
        <v>-95.52</v>
      </c>
      <c r="J7536" s="771">
        <f t="shared" si="400"/>
        <v>749.55</v>
      </c>
      <c r="K7536" s="887">
        <v>654.03</v>
      </c>
      <c r="L7536" s="772">
        <f t="shared" si="401"/>
        <v>1309.4100000000001</v>
      </c>
    </row>
    <row r="7537" spans="2:12" ht="15.75" x14ac:dyDescent="0.25">
      <c r="B7537" s="893" t="s">
        <v>321</v>
      </c>
      <c r="C7537" s="892" t="s">
        <v>539</v>
      </c>
      <c r="D7537" s="891">
        <v>41699</v>
      </c>
      <c r="E7537" s="890">
        <v>237.87</v>
      </c>
      <c r="F7537" s="889"/>
      <c r="G7537" s="888">
        <v>20</v>
      </c>
      <c r="H7537" s="887">
        <f t="shared" si="399"/>
        <v>7</v>
      </c>
      <c r="I7537" s="887">
        <v>-11.64</v>
      </c>
      <c r="J7537" s="771">
        <f t="shared" si="400"/>
        <v>91.41</v>
      </c>
      <c r="K7537" s="887">
        <v>79.77</v>
      </c>
      <c r="L7537" s="772">
        <f t="shared" si="401"/>
        <v>158.10000000000002</v>
      </c>
    </row>
    <row r="7538" spans="2:12" ht="15.75" x14ac:dyDescent="0.25">
      <c r="B7538" s="893" t="s">
        <v>321</v>
      </c>
      <c r="C7538" s="892" t="s">
        <v>539</v>
      </c>
      <c r="D7538" s="891">
        <v>41699</v>
      </c>
      <c r="E7538" s="890">
        <v>174.86</v>
      </c>
      <c r="F7538" s="889"/>
      <c r="G7538" s="888">
        <v>20</v>
      </c>
      <c r="H7538" s="887">
        <f t="shared" si="399"/>
        <v>7</v>
      </c>
      <c r="I7538" s="887">
        <v>-8.52</v>
      </c>
      <c r="J7538" s="771">
        <f t="shared" si="400"/>
        <v>68.150000000000006</v>
      </c>
      <c r="K7538" s="887">
        <v>59.63</v>
      </c>
      <c r="L7538" s="772">
        <f t="shared" si="401"/>
        <v>115.23000000000002</v>
      </c>
    </row>
    <row r="7539" spans="2:12" ht="15.75" x14ac:dyDescent="0.25">
      <c r="B7539" s="893" t="s">
        <v>321</v>
      </c>
      <c r="C7539" s="892" t="s">
        <v>539</v>
      </c>
      <c r="D7539" s="891">
        <v>41699</v>
      </c>
      <c r="E7539" s="890">
        <v>3085.62</v>
      </c>
      <c r="F7539" s="889"/>
      <c r="G7539" s="888">
        <v>20</v>
      </c>
      <c r="H7539" s="887">
        <f t="shared" si="399"/>
        <v>7</v>
      </c>
      <c r="I7539" s="887">
        <v>-155.4</v>
      </c>
      <c r="J7539" s="771">
        <f t="shared" si="400"/>
        <v>1231.3700000000001</v>
      </c>
      <c r="K7539" s="887">
        <v>1075.97</v>
      </c>
      <c r="L7539" s="772">
        <f t="shared" si="401"/>
        <v>2009.6499999999999</v>
      </c>
    </row>
    <row r="7540" spans="2:12" ht="15.75" x14ac:dyDescent="0.25">
      <c r="B7540" s="893" t="s">
        <v>321</v>
      </c>
      <c r="C7540" s="892" t="s">
        <v>539</v>
      </c>
      <c r="D7540" s="891">
        <v>41791</v>
      </c>
      <c r="E7540" s="890">
        <v>922.63</v>
      </c>
      <c r="F7540" s="889"/>
      <c r="G7540" s="888">
        <v>20</v>
      </c>
      <c r="H7540" s="887">
        <f t="shared" si="399"/>
        <v>7</v>
      </c>
      <c r="I7540" s="887">
        <v>-44.76</v>
      </c>
      <c r="J7540" s="771">
        <f t="shared" si="400"/>
        <v>347.21999999999997</v>
      </c>
      <c r="K7540" s="887">
        <v>302.45999999999998</v>
      </c>
      <c r="L7540" s="772">
        <f t="shared" si="401"/>
        <v>620.17000000000007</v>
      </c>
    </row>
    <row r="7541" spans="2:12" ht="15.75" x14ac:dyDescent="0.25">
      <c r="B7541" s="893" t="s">
        <v>321</v>
      </c>
      <c r="C7541" s="892" t="s">
        <v>539</v>
      </c>
      <c r="D7541" s="891">
        <v>41791</v>
      </c>
      <c r="E7541" s="890">
        <v>291.49</v>
      </c>
      <c r="F7541" s="889"/>
      <c r="G7541" s="888">
        <v>20</v>
      </c>
      <c r="H7541" s="887">
        <f t="shared" si="399"/>
        <v>7</v>
      </c>
      <c r="I7541" s="887">
        <v>-14.16</v>
      </c>
      <c r="J7541" s="771">
        <f t="shared" si="400"/>
        <v>109.83</v>
      </c>
      <c r="K7541" s="887">
        <v>95.67</v>
      </c>
      <c r="L7541" s="772">
        <f t="shared" si="401"/>
        <v>195.82</v>
      </c>
    </row>
    <row r="7542" spans="2:12" ht="15.75" x14ac:dyDescent="0.25">
      <c r="B7542" s="893" t="s">
        <v>321</v>
      </c>
      <c r="C7542" s="892" t="s">
        <v>539</v>
      </c>
      <c r="D7542" s="891">
        <v>41791</v>
      </c>
      <c r="E7542" s="890">
        <v>218.63</v>
      </c>
      <c r="F7542" s="889"/>
      <c r="G7542" s="888">
        <v>20</v>
      </c>
      <c r="H7542" s="887">
        <f t="shared" si="399"/>
        <v>7</v>
      </c>
      <c r="I7542" s="887">
        <v>-10.68</v>
      </c>
      <c r="J7542" s="771">
        <f t="shared" si="400"/>
        <v>80.27000000000001</v>
      </c>
      <c r="K7542" s="887">
        <v>69.59</v>
      </c>
      <c r="L7542" s="772">
        <f t="shared" si="401"/>
        <v>149.04</v>
      </c>
    </row>
    <row r="7543" spans="2:12" ht="15.75" x14ac:dyDescent="0.25">
      <c r="B7543" s="893" t="s">
        <v>321</v>
      </c>
      <c r="C7543" s="892" t="s">
        <v>539</v>
      </c>
      <c r="D7543" s="891">
        <v>41791</v>
      </c>
      <c r="E7543" s="890">
        <v>1038.18</v>
      </c>
      <c r="F7543" s="889"/>
      <c r="G7543" s="888">
        <v>20</v>
      </c>
      <c r="H7543" s="887">
        <f t="shared" si="399"/>
        <v>7</v>
      </c>
      <c r="I7543" s="887">
        <v>-50.28</v>
      </c>
      <c r="J7543" s="771">
        <f t="shared" si="400"/>
        <v>386.11</v>
      </c>
      <c r="K7543" s="887">
        <v>335.83</v>
      </c>
      <c r="L7543" s="772">
        <f t="shared" si="401"/>
        <v>702.35000000000014</v>
      </c>
    </row>
    <row r="7544" spans="2:12" ht="15.75" x14ac:dyDescent="0.25">
      <c r="B7544" s="893" t="s">
        <v>321</v>
      </c>
      <c r="C7544" s="892" t="s">
        <v>539</v>
      </c>
      <c r="D7544" s="891">
        <v>41791</v>
      </c>
      <c r="E7544" s="890">
        <v>1131.9100000000001</v>
      </c>
      <c r="F7544" s="889"/>
      <c r="G7544" s="888">
        <v>20</v>
      </c>
      <c r="H7544" s="887">
        <f t="shared" si="399"/>
        <v>7</v>
      </c>
      <c r="I7544" s="887">
        <v>-54.84</v>
      </c>
      <c r="J7544" s="771">
        <f t="shared" si="400"/>
        <v>420.89</v>
      </c>
      <c r="K7544" s="887">
        <v>366.05</v>
      </c>
      <c r="L7544" s="772">
        <f t="shared" si="401"/>
        <v>765.86000000000013</v>
      </c>
    </row>
    <row r="7545" spans="2:12" ht="15.75" x14ac:dyDescent="0.25">
      <c r="B7545" s="893" t="s">
        <v>321</v>
      </c>
      <c r="C7545" s="892" t="s">
        <v>539</v>
      </c>
      <c r="D7545" s="891">
        <v>41791</v>
      </c>
      <c r="E7545" s="890">
        <v>208.83</v>
      </c>
      <c r="F7545" s="889"/>
      <c r="G7545" s="888">
        <v>20</v>
      </c>
      <c r="H7545" s="887">
        <f t="shared" si="399"/>
        <v>7</v>
      </c>
      <c r="I7545" s="887">
        <v>-10.199999999999999</v>
      </c>
      <c r="J7545" s="771">
        <f t="shared" si="400"/>
        <v>76.73</v>
      </c>
      <c r="K7545" s="887">
        <v>66.53</v>
      </c>
      <c r="L7545" s="772">
        <f t="shared" si="401"/>
        <v>142.30000000000001</v>
      </c>
    </row>
    <row r="7546" spans="2:12" ht="15.75" x14ac:dyDescent="0.25">
      <c r="B7546" s="893" t="s">
        <v>321</v>
      </c>
      <c r="C7546" s="892" t="s">
        <v>539</v>
      </c>
      <c r="D7546" s="891">
        <v>41791</v>
      </c>
      <c r="E7546" s="890">
        <v>193.26</v>
      </c>
      <c r="F7546" s="889"/>
      <c r="G7546" s="888">
        <v>20</v>
      </c>
      <c r="H7546" s="887">
        <f t="shared" si="399"/>
        <v>7</v>
      </c>
      <c r="I7546" s="887">
        <v>-9.48</v>
      </c>
      <c r="J7546" s="771">
        <f t="shared" si="400"/>
        <v>73.490000000000009</v>
      </c>
      <c r="K7546" s="887">
        <v>64.010000000000005</v>
      </c>
      <c r="L7546" s="772">
        <f t="shared" si="401"/>
        <v>129.25</v>
      </c>
    </row>
    <row r="7547" spans="2:12" ht="15.75" x14ac:dyDescent="0.25">
      <c r="B7547" s="893" t="s">
        <v>321</v>
      </c>
      <c r="C7547" s="892" t="s">
        <v>539</v>
      </c>
      <c r="D7547" s="891">
        <v>41791</v>
      </c>
      <c r="E7547" s="890">
        <v>310.87</v>
      </c>
      <c r="F7547" s="889"/>
      <c r="G7547" s="888">
        <v>20</v>
      </c>
      <c r="H7547" s="887">
        <f t="shared" si="399"/>
        <v>7</v>
      </c>
      <c r="I7547" s="887">
        <v>-15.120000000000001</v>
      </c>
      <c r="J7547" s="771">
        <f t="shared" si="400"/>
        <v>114.61</v>
      </c>
      <c r="K7547" s="887">
        <v>99.49</v>
      </c>
      <c r="L7547" s="772">
        <f t="shared" si="401"/>
        <v>211.38</v>
      </c>
    </row>
    <row r="7548" spans="2:12" ht="15.75" x14ac:dyDescent="0.25">
      <c r="B7548" s="893" t="s">
        <v>321</v>
      </c>
      <c r="C7548" s="892" t="s">
        <v>539</v>
      </c>
      <c r="D7548" s="891">
        <v>41791</v>
      </c>
      <c r="E7548" s="890">
        <v>198.7</v>
      </c>
      <c r="F7548" s="889"/>
      <c r="G7548" s="888">
        <v>20</v>
      </c>
      <c r="H7548" s="887">
        <f t="shared" si="399"/>
        <v>7</v>
      </c>
      <c r="I7548" s="887">
        <v>-9.6000000000000014</v>
      </c>
      <c r="J7548" s="771">
        <f t="shared" si="400"/>
        <v>73.66</v>
      </c>
      <c r="K7548" s="887">
        <v>64.06</v>
      </c>
      <c r="L7548" s="772">
        <f t="shared" si="401"/>
        <v>134.63999999999999</v>
      </c>
    </row>
    <row r="7549" spans="2:12" ht="15.75" x14ac:dyDescent="0.25">
      <c r="B7549" s="893" t="s">
        <v>321</v>
      </c>
      <c r="C7549" s="892" t="s">
        <v>539</v>
      </c>
      <c r="D7549" s="891">
        <v>41883</v>
      </c>
      <c r="E7549" s="890">
        <v>556.04</v>
      </c>
      <c r="F7549" s="889"/>
      <c r="G7549" s="888">
        <v>20</v>
      </c>
      <c r="H7549" s="887">
        <f t="shared" si="399"/>
        <v>7</v>
      </c>
      <c r="I7549" s="887">
        <v>-27.120000000000005</v>
      </c>
      <c r="J7549" s="771">
        <f t="shared" si="400"/>
        <v>204.08</v>
      </c>
      <c r="K7549" s="887">
        <v>176.96</v>
      </c>
      <c r="L7549" s="772">
        <f t="shared" si="401"/>
        <v>379.07999999999993</v>
      </c>
    </row>
    <row r="7550" spans="2:12" ht="15.75" x14ac:dyDescent="0.25">
      <c r="B7550" s="893" t="s">
        <v>321</v>
      </c>
      <c r="C7550" s="892" t="s">
        <v>539</v>
      </c>
      <c r="D7550" s="891">
        <v>41883</v>
      </c>
      <c r="E7550" s="890">
        <v>295.73</v>
      </c>
      <c r="F7550" s="889"/>
      <c r="G7550" s="888">
        <v>20</v>
      </c>
      <c r="H7550" s="887">
        <f t="shared" si="399"/>
        <v>7</v>
      </c>
      <c r="I7550" s="887">
        <v>-14.399999999999999</v>
      </c>
      <c r="J7550" s="771">
        <f t="shared" si="400"/>
        <v>107.66999999999999</v>
      </c>
      <c r="K7550" s="887">
        <v>93.27</v>
      </c>
      <c r="L7550" s="772">
        <f t="shared" si="401"/>
        <v>202.46000000000004</v>
      </c>
    </row>
    <row r="7551" spans="2:12" ht="15.75" x14ac:dyDescent="0.25">
      <c r="B7551" s="893" t="s">
        <v>321</v>
      </c>
      <c r="C7551" s="892" t="s">
        <v>539</v>
      </c>
      <c r="D7551" s="891">
        <v>41883</v>
      </c>
      <c r="E7551" s="890">
        <v>233.45</v>
      </c>
      <c r="F7551" s="889"/>
      <c r="G7551" s="888">
        <v>20</v>
      </c>
      <c r="H7551" s="887">
        <f t="shared" si="399"/>
        <v>7</v>
      </c>
      <c r="I7551" s="887">
        <v>-11.280000000000001</v>
      </c>
      <c r="J7551" s="771">
        <f t="shared" si="400"/>
        <v>83.72</v>
      </c>
      <c r="K7551" s="887">
        <v>72.44</v>
      </c>
      <c r="L7551" s="772">
        <f t="shared" si="401"/>
        <v>161.01</v>
      </c>
    </row>
    <row r="7552" spans="2:12" ht="15.75" x14ac:dyDescent="0.25">
      <c r="B7552" s="893" t="s">
        <v>321</v>
      </c>
      <c r="C7552" s="892" t="s">
        <v>539</v>
      </c>
      <c r="D7552" s="891">
        <v>41883</v>
      </c>
      <c r="E7552" s="890">
        <v>1390.44</v>
      </c>
      <c r="F7552" s="889"/>
      <c r="G7552" s="888">
        <v>20</v>
      </c>
      <c r="H7552" s="887">
        <f t="shared" si="399"/>
        <v>7</v>
      </c>
      <c r="I7552" s="887">
        <v>-68.16</v>
      </c>
      <c r="J7552" s="771">
        <f t="shared" si="400"/>
        <v>507.28999999999996</v>
      </c>
      <c r="K7552" s="887">
        <v>439.13</v>
      </c>
      <c r="L7552" s="772">
        <f t="shared" si="401"/>
        <v>951.31000000000006</v>
      </c>
    </row>
    <row r="7553" spans="2:12" ht="15.75" x14ac:dyDescent="0.25">
      <c r="B7553" s="893" t="s">
        <v>321</v>
      </c>
      <c r="C7553" s="892" t="s">
        <v>540</v>
      </c>
      <c r="D7553" s="891">
        <v>41974</v>
      </c>
      <c r="E7553" s="890">
        <v>574.41</v>
      </c>
      <c r="F7553" s="889"/>
      <c r="G7553" s="888">
        <v>20</v>
      </c>
      <c r="H7553" s="887">
        <f t="shared" si="399"/>
        <v>7</v>
      </c>
      <c r="I7553" s="887">
        <v>-28.56</v>
      </c>
      <c r="J7553" s="771">
        <f t="shared" si="400"/>
        <v>205.29</v>
      </c>
      <c r="K7553" s="887">
        <v>176.73</v>
      </c>
      <c r="L7553" s="772">
        <f t="shared" si="401"/>
        <v>397.67999999999995</v>
      </c>
    </row>
    <row r="7554" spans="2:12" ht="15.75" x14ac:dyDescent="0.25">
      <c r="B7554" s="893" t="s">
        <v>321</v>
      </c>
      <c r="C7554" s="892" t="s">
        <v>540</v>
      </c>
      <c r="D7554" s="891">
        <v>41974</v>
      </c>
      <c r="E7554" s="890">
        <v>1545.36</v>
      </c>
      <c r="F7554" s="889"/>
      <c r="G7554" s="888">
        <v>20</v>
      </c>
      <c r="H7554" s="887">
        <f t="shared" si="399"/>
        <v>7</v>
      </c>
      <c r="I7554" s="887">
        <v>-75.240000000000009</v>
      </c>
      <c r="J7554" s="771">
        <f t="shared" si="400"/>
        <v>534.25</v>
      </c>
      <c r="K7554" s="887">
        <v>459.01</v>
      </c>
      <c r="L7554" s="772">
        <f t="shared" si="401"/>
        <v>1086.3499999999999</v>
      </c>
    </row>
    <row r="7555" spans="2:12" ht="15.75" x14ac:dyDescent="0.25">
      <c r="B7555" s="893" t="s">
        <v>321</v>
      </c>
      <c r="C7555" s="892" t="s">
        <v>540</v>
      </c>
      <c r="D7555" s="891">
        <v>41974</v>
      </c>
      <c r="E7555" s="890">
        <v>266.45</v>
      </c>
      <c r="F7555" s="889"/>
      <c r="G7555" s="888">
        <v>20</v>
      </c>
      <c r="H7555" s="887">
        <f t="shared" si="399"/>
        <v>7</v>
      </c>
      <c r="I7555" s="887">
        <v>-13.080000000000002</v>
      </c>
      <c r="J7555" s="771">
        <f t="shared" si="400"/>
        <v>94.86</v>
      </c>
      <c r="K7555" s="887">
        <v>81.78</v>
      </c>
      <c r="L7555" s="772">
        <f t="shared" si="401"/>
        <v>184.67</v>
      </c>
    </row>
    <row r="7556" spans="2:12" ht="15.75" x14ac:dyDescent="0.25">
      <c r="B7556" s="893" t="s">
        <v>321</v>
      </c>
      <c r="C7556" s="892" t="s">
        <v>539</v>
      </c>
      <c r="D7556" s="891">
        <v>41974</v>
      </c>
      <c r="E7556" s="890">
        <v>97.82</v>
      </c>
      <c r="F7556" s="889"/>
      <c r="G7556" s="888">
        <v>20</v>
      </c>
      <c r="H7556" s="887">
        <f t="shared" si="399"/>
        <v>7</v>
      </c>
      <c r="I7556" s="887">
        <v>-4.8000000000000007</v>
      </c>
      <c r="J7556" s="771">
        <f t="shared" si="400"/>
        <v>34.519999999999996</v>
      </c>
      <c r="K7556" s="887">
        <v>29.72</v>
      </c>
      <c r="L7556" s="772">
        <f t="shared" si="401"/>
        <v>68.099999999999994</v>
      </c>
    </row>
    <row r="7557" spans="2:12" ht="15.75" x14ac:dyDescent="0.25">
      <c r="B7557" s="893" t="s">
        <v>321</v>
      </c>
      <c r="C7557" s="892" t="s">
        <v>540</v>
      </c>
      <c r="D7557" s="891">
        <v>41974</v>
      </c>
      <c r="E7557" s="890">
        <v>347.59</v>
      </c>
      <c r="F7557" s="889"/>
      <c r="G7557" s="888">
        <v>20</v>
      </c>
      <c r="H7557" s="887">
        <f t="shared" si="399"/>
        <v>7</v>
      </c>
      <c r="I7557" s="887">
        <v>-16.919999999999998</v>
      </c>
      <c r="J7557" s="771">
        <f t="shared" si="400"/>
        <v>122.26</v>
      </c>
      <c r="K7557" s="887">
        <v>105.34</v>
      </c>
      <c r="L7557" s="772">
        <f t="shared" si="401"/>
        <v>242.24999999999997</v>
      </c>
    </row>
    <row r="7558" spans="2:12" ht="15.75" x14ac:dyDescent="0.25">
      <c r="B7558" s="893" t="s">
        <v>321</v>
      </c>
      <c r="C7558" s="892" t="s">
        <v>539</v>
      </c>
      <c r="D7558" s="891">
        <v>41974</v>
      </c>
      <c r="E7558" s="890">
        <v>2249.15</v>
      </c>
      <c r="F7558" s="889"/>
      <c r="G7558" s="888">
        <v>20</v>
      </c>
      <c r="H7558" s="887">
        <f t="shared" si="399"/>
        <v>7</v>
      </c>
      <c r="I7558" s="887">
        <v>-109.92</v>
      </c>
      <c r="J7558" s="771">
        <f t="shared" si="400"/>
        <v>797.69999999999993</v>
      </c>
      <c r="K7558" s="887">
        <v>687.78</v>
      </c>
      <c r="L7558" s="772">
        <f t="shared" si="401"/>
        <v>1561.3700000000001</v>
      </c>
    </row>
    <row r="7559" spans="2:12" ht="15.75" x14ac:dyDescent="0.25">
      <c r="B7559" s="893" t="s">
        <v>321</v>
      </c>
      <c r="C7559" s="892" t="s">
        <v>539</v>
      </c>
      <c r="D7559" s="891">
        <v>41974</v>
      </c>
      <c r="E7559" s="890">
        <v>233.49</v>
      </c>
      <c r="F7559" s="889"/>
      <c r="G7559" s="888">
        <v>20</v>
      </c>
      <c r="H7559" s="887">
        <f t="shared" si="399"/>
        <v>7</v>
      </c>
      <c r="I7559" s="887">
        <v>-11.4</v>
      </c>
      <c r="J7559" s="771">
        <f t="shared" si="400"/>
        <v>81.97</v>
      </c>
      <c r="K7559" s="887">
        <v>70.569999999999993</v>
      </c>
      <c r="L7559" s="772">
        <f t="shared" si="401"/>
        <v>162.92000000000002</v>
      </c>
    </row>
    <row r="7560" spans="2:12" ht="15.75" x14ac:dyDescent="0.25">
      <c r="B7560" s="893" t="s">
        <v>321</v>
      </c>
      <c r="C7560" s="892" t="s">
        <v>540</v>
      </c>
      <c r="D7560" s="891">
        <v>41974</v>
      </c>
      <c r="E7560" s="890">
        <v>1668.95</v>
      </c>
      <c r="F7560" s="889"/>
      <c r="G7560" s="888">
        <v>20</v>
      </c>
      <c r="H7560" s="887">
        <f t="shared" ref="H7560:H7623" si="402">IF(E7560&lt;&gt;"",IF((TestEOY-D7560)/365&gt;G7560,G7560,ROUNDUP(((TestEOY-D7560)/365),0)),"")</f>
        <v>7</v>
      </c>
      <c r="I7560" s="887">
        <v>-81.599999999999994</v>
      </c>
      <c r="J7560" s="771">
        <f t="shared" ref="J7560:J7623" si="403">K7560-I7560</f>
        <v>591.80999999999995</v>
      </c>
      <c r="K7560" s="887">
        <v>510.21</v>
      </c>
      <c r="L7560" s="772">
        <f t="shared" ref="L7560:L7623" si="404">IFERROR(IF(K7560&gt;E7560,0,(+E7560-K7560))-F7560,"")</f>
        <v>1158.74</v>
      </c>
    </row>
    <row r="7561" spans="2:12" ht="15.75" x14ac:dyDescent="0.25">
      <c r="B7561" s="893" t="s">
        <v>321</v>
      </c>
      <c r="C7561" s="892" t="s">
        <v>539</v>
      </c>
      <c r="D7561" s="891">
        <v>42064</v>
      </c>
      <c r="E7561" s="890">
        <v>196.07</v>
      </c>
      <c r="F7561" s="889"/>
      <c r="G7561" s="888">
        <v>20</v>
      </c>
      <c r="H7561" s="887">
        <f t="shared" si="402"/>
        <v>6</v>
      </c>
      <c r="I7561" s="887">
        <v>-9.48</v>
      </c>
      <c r="J7561" s="771">
        <f t="shared" si="403"/>
        <v>64.81</v>
      </c>
      <c r="K7561" s="887">
        <v>55.33</v>
      </c>
      <c r="L7561" s="772">
        <f t="shared" si="404"/>
        <v>140.74</v>
      </c>
    </row>
    <row r="7562" spans="2:12" ht="15.75" x14ac:dyDescent="0.25">
      <c r="B7562" s="893" t="s">
        <v>321</v>
      </c>
      <c r="C7562" s="892" t="s">
        <v>539</v>
      </c>
      <c r="D7562" s="891">
        <v>42064</v>
      </c>
      <c r="E7562" s="890">
        <v>224.27</v>
      </c>
      <c r="F7562" s="889"/>
      <c r="G7562" s="888">
        <v>20</v>
      </c>
      <c r="H7562" s="887">
        <f t="shared" si="402"/>
        <v>6</v>
      </c>
      <c r="I7562" s="887">
        <v>-10.92</v>
      </c>
      <c r="J7562" s="771">
        <f t="shared" si="403"/>
        <v>76.37</v>
      </c>
      <c r="K7562" s="887">
        <v>65.45</v>
      </c>
      <c r="L7562" s="772">
        <f t="shared" si="404"/>
        <v>158.82</v>
      </c>
    </row>
    <row r="7563" spans="2:12" ht="15.75" x14ac:dyDescent="0.25">
      <c r="B7563" s="893" t="s">
        <v>321</v>
      </c>
      <c r="C7563" s="892" t="s">
        <v>539</v>
      </c>
      <c r="D7563" s="891">
        <v>42064</v>
      </c>
      <c r="E7563" s="890">
        <v>991.73</v>
      </c>
      <c r="F7563" s="889"/>
      <c r="G7563" s="888">
        <v>20</v>
      </c>
      <c r="H7563" s="887">
        <f t="shared" si="402"/>
        <v>6</v>
      </c>
      <c r="I7563" s="887">
        <v>-48.12</v>
      </c>
      <c r="J7563" s="771">
        <f t="shared" si="403"/>
        <v>333.07</v>
      </c>
      <c r="K7563" s="887">
        <v>284.95</v>
      </c>
      <c r="L7563" s="772">
        <f t="shared" si="404"/>
        <v>706.78</v>
      </c>
    </row>
    <row r="7564" spans="2:12" ht="15.75" x14ac:dyDescent="0.25">
      <c r="B7564" s="893" t="s">
        <v>321</v>
      </c>
      <c r="C7564" s="892" t="s">
        <v>539</v>
      </c>
      <c r="D7564" s="891">
        <v>42064</v>
      </c>
      <c r="E7564" s="890">
        <v>661.33</v>
      </c>
      <c r="F7564" s="889"/>
      <c r="G7564" s="888">
        <v>20</v>
      </c>
      <c r="H7564" s="887">
        <f t="shared" si="402"/>
        <v>6</v>
      </c>
      <c r="I7564" s="887">
        <v>-32.160000000000004</v>
      </c>
      <c r="J7564" s="771">
        <f t="shared" si="403"/>
        <v>221.23</v>
      </c>
      <c r="K7564" s="887">
        <v>189.07</v>
      </c>
      <c r="L7564" s="772">
        <f t="shared" si="404"/>
        <v>472.26000000000005</v>
      </c>
    </row>
    <row r="7565" spans="2:12" ht="15.75" x14ac:dyDescent="0.25">
      <c r="B7565" s="893" t="s">
        <v>321</v>
      </c>
      <c r="C7565" s="892" t="s">
        <v>539</v>
      </c>
      <c r="D7565" s="891">
        <v>42064</v>
      </c>
      <c r="E7565" s="890">
        <v>449.76</v>
      </c>
      <c r="F7565" s="889"/>
      <c r="G7565" s="888">
        <v>20</v>
      </c>
      <c r="H7565" s="887">
        <f t="shared" si="402"/>
        <v>6</v>
      </c>
      <c r="I7565" s="887">
        <v>-21.84</v>
      </c>
      <c r="J7565" s="771">
        <f t="shared" si="403"/>
        <v>150.24</v>
      </c>
      <c r="K7565" s="887">
        <v>128.4</v>
      </c>
      <c r="L7565" s="772">
        <f t="shared" si="404"/>
        <v>321.36</v>
      </c>
    </row>
    <row r="7566" spans="2:12" ht="15.75" x14ac:dyDescent="0.25">
      <c r="B7566" s="893" t="s">
        <v>321</v>
      </c>
      <c r="C7566" s="892" t="s">
        <v>539</v>
      </c>
      <c r="D7566" s="891">
        <v>42064</v>
      </c>
      <c r="E7566" s="890">
        <v>8406.4599999999991</v>
      </c>
      <c r="F7566" s="889"/>
      <c r="G7566" s="888">
        <v>20</v>
      </c>
      <c r="H7566" s="887">
        <f t="shared" si="402"/>
        <v>6</v>
      </c>
      <c r="I7566" s="887">
        <v>-409.20000000000005</v>
      </c>
      <c r="J7566" s="771">
        <f t="shared" si="403"/>
        <v>2835.25</v>
      </c>
      <c r="K7566" s="887">
        <v>2426.0500000000002</v>
      </c>
      <c r="L7566" s="772">
        <f t="shared" si="404"/>
        <v>5980.4099999999989</v>
      </c>
    </row>
    <row r="7567" spans="2:12" ht="15.75" x14ac:dyDescent="0.25">
      <c r="B7567" s="893" t="s">
        <v>321</v>
      </c>
      <c r="C7567" s="892" t="s">
        <v>539</v>
      </c>
      <c r="D7567" s="891">
        <v>42064</v>
      </c>
      <c r="E7567" s="890">
        <v>4355.12</v>
      </c>
      <c r="F7567" s="889"/>
      <c r="G7567" s="888">
        <v>20</v>
      </c>
      <c r="H7567" s="887">
        <f t="shared" si="402"/>
        <v>6</v>
      </c>
      <c r="I7567" s="887">
        <v>-218.64</v>
      </c>
      <c r="J7567" s="771">
        <f t="shared" si="403"/>
        <v>1528.4299999999998</v>
      </c>
      <c r="K7567" s="887">
        <v>1309.79</v>
      </c>
      <c r="L7567" s="772">
        <f t="shared" si="404"/>
        <v>3045.33</v>
      </c>
    </row>
    <row r="7568" spans="2:12" ht="15.75" x14ac:dyDescent="0.25">
      <c r="B7568" s="893" t="s">
        <v>321</v>
      </c>
      <c r="C7568" s="892" t="s">
        <v>540</v>
      </c>
      <c r="D7568" s="891">
        <v>42064</v>
      </c>
      <c r="E7568" s="890">
        <v>8514.73</v>
      </c>
      <c r="F7568" s="889"/>
      <c r="G7568" s="888">
        <v>20</v>
      </c>
      <c r="H7568" s="887">
        <f t="shared" si="402"/>
        <v>6</v>
      </c>
      <c r="I7568" s="887">
        <v>-427.43999999999994</v>
      </c>
      <c r="J7568" s="771">
        <f t="shared" si="403"/>
        <v>2988.06</v>
      </c>
      <c r="K7568" s="887">
        <v>2560.62</v>
      </c>
      <c r="L7568" s="772">
        <f t="shared" si="404"/>
        <v>5954.11</v>
      </c>
    </row>
    <row r="7569" spans="2:12" ht="15.75" x14ac:dyDescent="0.25">
      <c r="B7569" s="893" t="s">
        <v>321</v>
      </c>
      <c r="C7569" s="892" t="s">
        <v>539</v>
      </c>
      <c r="D7569" s="891">
        <v>42156</v>
      </c>
      <c r="E7569" s="890">
        <v>449.08</v>
      </c>
      <c r="F7569" s="889"/>
      <c r="G7569" s="888">
        <v>20</v>
      </c>
      <c r="H7569" s="887">
        <f t="shared" si="402"/>
        <v>6</v>
      </c>
      <c r="I7569" s="887">
        <v>-22.080000000000002</v>
      </c>
      <c r="J7569" s="771">
        <f t="shared" si="403"/>
        <v>149.04</v>
      </c>
      <c r="K7569" s="887">
        <v>126.96</v>
      </c>
      <c r="L7569" s="772">
        <f t="shared" si="404"/>
        <v>322.12</v>
      </c>
    </row>
    <row r="7570" spans="2:12" ht="15.75" x14ac:dyDescent="0.25">
      <c r="B7570" s="893" t="s">
        <v>321</v>
      </c>
      <c r="C7570" s="892" t="s">
        <v>539</v>
      </c>
      <c r="D7570" s="891">
        <v>42156</v>
      </c>
      <c r="E7570" s="890">
        <v>625.77</v>
      </c>
      <c r="F7570" s="889"/>
      <c r="G7570" s="888">
        <v>20</v>
      </c>
      <c r="H7570" s="887">
        <f t="shared" si="402"/>
        <v>6</v>
      </c>
      <c r="I7570" s="887">
        <v>-30.360000000000003</v>
      </c>
      <c r="J7570" s="771">
        <f t="shared" si="403"/>
        <v>199.87</v>
      </c>
      <c r="K7570" s="887">
        <v>169.51</v>
      </c>
      <c r="L7570" s="772">
        <f t="shared" si="404"/>
        <v>456.26</v>
      </c>
    </row>
    <row r="7571" spans="2:12" ht="15.75" x14ac:dyDescent="0.25">
      <c r="B7571" s="893" t="s">
        <v>321</v>
      </c>
      <c r="C7571" s="892" t="s">
        <v>539</v>
      </c>
      <c r="D7571" s="891">
        <v>42156</v>
      </c>
      <c r="E7571" s="890">
        <v>316.5</v>
      </c>
      <c r="F7571" s="889"/>
      <c r="G7571" s="888">
        <v>20</v>
      </c>
      <c r="H7571" s="887">
        <f t="shared" si="402"/>
        <v>6</v>
      </c>
      <c r="I7571" s="887">
        <v>-15.36</v>
      </c>
      <c r="J7571" s="771">
        <f t="shared" si="403"/>
        <v>102.4</v>
      </c>
      <c r="K7571" s="887">
        <v>87.04</v>
      </c>
      <c r="L7571" s="772">
        <f t="shared" si="404"/>
        <v>229.45999999999998</v>
      </c>
    </row>
    <row r="7572" spans="2:12" ht="15.75" x14ac:dyDescent="0.25">
      <c r="B7572" s="893" t="s">
        <v>321</v>
      </c>
      <c r="C7572" s="892" t="s">
        <v>539</v>
      </c>
      <c r="D7572" s="891">
        <v>42156</v>
      </c>
      <c r="E7572" s="890">
        <v>1670.45</v>
      </c>
      <c r="F7572" s="889"/>
      <c r="G7572" s="888">
        <v>20</v>
      </c>
      <c r="H7572" s="887">
        <f t="shared" si="402"/>
        <v>6</v>
      </c>
      <c r="I7572" s="887">
        <v>-81</v>
      </c>
      <c r="J7572" s="771">
        <f t="shared" si="403"/>
        <v>540</v>
      </c>
      <c r="K7572" s="887">
        <v>459</v>
      </c>
      <c r="L7572" s="772">
        <f t="shared" si="404"/>
        <v>1211.45</v>
      </c>
    </row>
    <row r="7573" spans="2:12" ht="15.75" x14ac:dyDescent="0.25">
      <c r="B7573" s="893" t="s">
        <v>321</v>
      </c>
      <c r="C7573" s="892" t="s">
        <v>539</v>
      </c>
      <c r="D7573" s="891">
        <v>42248</v>
      </c>
      <c r="E7573" s="890">
        <v>239.49</v>
      </c>
      <c r="F7573" s="889"/>
      <c r="G7573" s="888">
        <v>20</v>
      </c>
      <c r="H7573" s="887">
        <f t="shared" si="402"/>
        <v>6</v>
      </c>
      <c r="I7573" s="887">
        <v>-11.64</v>
      </c>
      <c r="J7573" s="771">
        <f t="shared" si="403"/>
        <v>73.72</v>
      </c>
      <c r="K7573" s="887">
        <v>62.08</v>
      </c>
      <c r="L7573" s="772">
        <f t="shared" si="404"/>
        <v>177.41000000000003</v>
      </c>
    </row>
    <row r="7574" spans="2:12" ht="15.75" x14ac:dyDescent="0.25">
      <c r="B7574" s="893" t="s">
        <v>321</v>
      </c>
      <c r="C7574" s="892" t="s">
        <v>539</v>
      </c>
      <c r="D7574" s="891">
        <v>42248</v>
      </c>
      <c r="E7574" s="890">
        <v>29.81</v>
      </c>
      <c r="F7574" s="889"/>
      <c r="G7574" s="888">
        <v>20</v>
      </c>
      <c r="H7574" s="887">
        <f t="shared" si="402"/>
        <v>6</v>
      </c>
      <c r="I7574" s="887">
        <v>-1.44</v>
      </c>
      <c r="J7574" s="771">
        <f t="shared" si="403"/>
        <v>9.7199999999999989</v>
      </c>
      <c r="K7574" s="887">
        <v>8.2799999999999994</v>
      </c>
      <c r="L7574" s="772">
        <f t="shared" si="404"/>
        <v>21.53</v>
      </c>
    </row>
    <row r="7575" spans="2:12" ht="15.75" x14ac:dyDescent="0.25">
      <c r="B7575" s="893" t="s">
        <v>321</v>
      </c>
      <c r="C7575" s="892" t="s">
        <v>539</v>
      </c>
      <c r="D7575" s="891">
        <v>42248</v>
      </c>
      <c r="E7575" s="890">
        <v>269.51</v>
      </c>
      <c r="F7575" s="889"/>
      <c r="G7575" s="888">
        <v>20</v>
      </c>
      <c r="H7575" s="887">
        <f t="shared" si="402"/>
        <v>6</v>
      </c>
      <c r="I7575" s="887">
        <v>-13.080000000000002</v>
      </c>
      <c r="J7575" s="771">
        <f t="shared" si="403"/>
        <v>83.929999999999993</v>
      </c>
      <c r="K7575" s="887">
        <v>70.849999999999994</v>
      </c>
      <c r="L7575" s="772">
        <f t="shared" si="404"/>
        <v>198.66</v>
      </c>
    </row>
    <row r="7576" spans="2:12" ht="15.75" x14ac:dyDescent="0.25">
      <c r="B7576" s="893" t="s">
        <v>321</v>
      </c>
      <c r="C7576" s="892" t="s">
        <v>539</v>
      </c>
      <c r="D7576" s="891">
        <v>42248</v>
      </c>
      <c r="E7576" s="890">
        <v>1320.42</v>
      </c>
      <c r="F7576" s="889"/>
      <c r="G7576" s="888">
        <v>20</v>
      </c>
      <c r="H7576" s="887">
        <f t="shared" si="402"/>
        <v>6</v>
      </c>
      <c r="I7576" s="887">
        <v>-64.92</v>
      </c>
      <c r="J7576" s="771">
        <f t="shared" si="403"/>
        <v>415.62</v>
      </c>
      <c r="K7576" s="887">
        <v>350.7</v>
      </c>
      <c r="L7576" s="772">
        <f t="shared" si="404"/>
        <v>969.72</v>
      </c>
    </row>
    <row r="7577" spans="2:12" ht="15.75" x14ac:dyDescent="0.25">
      <c r="B7577" s="893" t="s">
        <v>321</v>
      </c>
      <c r="C7577" s="892" t="s">
        <v>539</v>
      </c>
      <c r="D7577" s="891">
        <v>42248</v>
      </c>
      <c r="E7577" s="890">
        <v>1957.58</v>
      </c>
      <c r="F7577" s="889"/>
      <c r="G7577" s="888">
        <v>20</v>
      </c>
      <c r="H7577" s="887">
        <f t="shared" si="402"/>
        <v>6</v>
      </c>
      <c r="I7577" s="887">
        <v>-95.160000000000011</v>
      </c>
      <c r="J7577" s="771">
        <f t="shared" si="403"/>
        <v>613.31999999999994</v>
      </c>
      <c r="K7577" s="887">
        <v>518.16</v>
      </c>
      <c r="L7577" s="772">
        <f t="shared" si="404"/>
        <v>1439.42</v>
      </c>
    </row>
    <row r="7578" spans="2:12" ht="15.75" x14ac:dyDescent="0.25">
      <c r="B7578" s="893" t="s">
        <v>321</v>
      </c>
      <c r="C7578" s="892" t="s">
        <v>539</v>
      </c>
      <c r="D7578" s="891">
        <v>42248</v>
      </c>
      <c r="E7578" s="890">
        <v>1096.33</v>
      </c>
      <c r="F7578" s="889"/>
      <c r="G7578" s="888">
        <v>20</v>
      </c>
      <c r="H7578" s="887">
        <f t="shared" si="402"/>
        <v>6</v>
      </c>
      <c r="I7578" s="887">
        <v>-53.760000000000005</v>
      </c>
      <c r="J7578" s="771">
        <f t="shared" si="403"/>
        <v>346.78</v>
      </c>
      <c r="K7578" s="887">
        <v>293.02</v>
      </c>
      <c r="L7578" s="772">
        <f t="shared" si="404"/>
        <v>803.31</v>
      </c>
    </row>
    <row r="7579" spans="2:12" ht="15.75" x14ac:dyDescent="0.25">
      <c r="B7579" s="893" t="s">
        <v>321</v>
      </c>
      <c r="C7579" s="892" t="s">
        <v>539</v>
      </c>
      <c r="D7579" s="891">
        <v>42339</v>
      </c>
      <c r="E7579" s="890">
        <v>114.11</v>
      </c>
      <c r="F7579" s="889"/>
      <c r="G7579" s="888">
        <v>20</v>
      </c>
      <c r="H7579" s="887">
        <f t="shared" si="402"/>
        <v>6</v>
      </c>
      <c r="I7579" s="887">
        <v>-5.5200000000000005</v>
      </c>
      <c r="J7579" s="771">
        <f t="shared" si="403"/>
        <v>34.5</v>
      </c>
      <c r="K7579" s="887">
        <v>28.98</v>
      </c>
      <c r="L7579" s="772">
        <f t="shared" si="404"/>
        <v>85.13</v>
      </c>
    </row>
    <row r="7580" spans="2:12" ht="15.75" x14ac:dyDescent="0.25">
      <c r="B7580" s="893" t="s">
        <v>321</v>
      </c>
      <c r="C7580" s="892" t="s">
        <v>539</v>
      </c>
      <c r="D7580" s="891">
        <v>42339</v>
      </c>
      <c r="E7580" s="890">
        <v>423.42</v>
      </c>
      <c r="F7580" s="889"/>
      <c r="G7580" s="888">
        <v>20</v>
      </c>
      <c r="H7580" s="887">
        <f t="shared" si="402"/>
        <v>6</v>
      </c>
      <c r="I7580" s="887">
        <v>-20.64</v>
      </c>
      <c r="J7580" s="771">
        <f t="shared" si="403"/>
        <v>127.4</v>
      </c>
      <c r="K7580" s="887">
        <v>106.76</v>
      </c>
      <c r="L7580" s="772">
        <f t="shared" si="404"/>
        <v>316.66000000000003</v>
      </c>
    </row>
    <row r="7581" spans="2:12" ht="15.75" x14ac:dyDescent="0.25">
      <c r="B7581" s="893" t="s">
        <v>321</v>
      </c>
      <c r="C7581" s="892" t="s">
        <v>539</v>
      </c>
      <c r="D7581" s="891">
        <v>42339</v>
      </c>
      <c r="E7581" s="890">
        <v>538.57000000000005</v>
      </c>
      <c r="F7581" s="889"/>
      <c r="G7581" s="888">
        <v>20</v>
      </c>
      <c r="H7581" s="887">
        <f t="shared" si="402"/>
        <v>6</v>
      </c>
      <c r="I7581" s="887">
        <v>-26.160000000000004</v>
      </c>
      <c r="J7581" s="771">
        <f t="shared" si="403"/>
        <v>163.5</v>
      </c>
      <c r="K7581" s="887">
        <v>137.34</v>
      </c>
      <c r="L7581" s="772">
        <f t="shared" si="404"/>
        <v>401.23</v>
      </c>
    </row>
    <row r="7582" spans="2:12" ht="15.75" x14ac:dyDescent="0.25">
      <c r="B7582" s="893" t="s">
        <v>321</v>
      </c>
      <c r="C7582" s="892" t="s">
        <v>539</v>
      </c>
      <c r="D7582" s="891">
        <v>42339</v>
      </c>
      <c r="E7582" s="890">
        <v>444.62</v>
      </c>
      <c r="F7582" s="889"/>
      <c r="G7582" s="888">
        <v>20</v>
      </c>
      <c r="H7582" s="887">
        <f t="shared" si="402"/>
        <v>6</v>
      </c>
      <c r="I7582" s="887">
        <v>-21.84</v>
      </c>
      <c r="J7582" s="771">
        <f t="shared" si="403"/>
        <v>135.29</v>
      </c>
      <c r="K7582" s="887">
        <v>113.45</v>
      </c>
      <c r="L7582" s="772">
        <f t="shared" si="404"/>
        <v>331.17</v>
      </c>
    </row>
    <row r="7583" spans="2:12" ht="15.75" x14ac:dyDescent="0.25">
      <c r="B7583" s="893" t="s">
        <v>321</v>
      </c>
      <c r="C7583" s="892" t="s">
        <v>539</v>
      </c>
      <c r="D7583" s="891">
        <v>42339</v>
      </c>
      <c r="E7583" s="890">
        <v>1373.66</v>
      </c>
      <c r="F7583" s="889"/>
      <c r="G7583" s="888">
        <v>20</v>
      </c>
      <c r="H7583" s="887">
        <f t="shared" si="402"/>
        <v>6</v>
      </c>
      <c r="I7583" s="887">
        <v>-68.039999999999992</v>
      </c>
      <c r="J7583" s="771">
        <f t="shared" si="403"/>
        <v>425.25</v>
      </c>
      <c r="K7583" s="887">
        <v>357.21</v>
      </c>
      <c r="L7583" s="772">
        <f t="shared" si="404"/>
        <v>1016.45</v>
      </c>
    </row>
    <row r="7584" spans="2:12" ht="15.75" x14ac:dyDescent="0.25">
      <c r="B7584" s="893" t="s">
        <v>321</v>
      </c>
      <c r="C7584" s="892" t="s">
        <v>539</v>
      </c>
      <c r="D7584" s="891">
        <v>42339</v>
      </c>
      <c r="E7584" s="890">
        <v>2712.48</v>
      </c>
      <c r="F7584" s="889"/>
      <c r="G7584" s="888">
        <v>20</v>
      </c>
      <c r="H7584" s="887">
        <f t="shared" si="402"/>
        <v>6</v>
      </c>
      <c r="I7584" s="887">
        <v>-132.35999999999999</v>
      </c>
      <c r="J7584" s="771">
        <f t="shared" si="403"/>
        <v>812.05000000000007</v>
      </c>
      <c r="K7584" s="887">
        <v>679.69</v>
      </c>
      <c r="L7584" s="772">
        <f t="shared" si="404"/>
        <v>2032.79</v>
      </c>
    </row>
    <row r="7585" spans="2:12" ht="15.75" x14ac:dyDescent="0.25">
      <c r="B7585" s="893" t="s">
        <v>321</v>
      </c>
      <c r="C7585" s="892" t="s">
        <v>539</v>
      </c>
      <c r="D7585" s="891">
        <v>42339</v>
      </c>
      <c r="E7585" s="890">
        <v>226.61</v>
      </c>
      <c r="F7585" s="889"/>
      <c r="G7585" s="888">
        <v>20</v>
      </c>
      <c r="H7585" s="887">
        <f t="shared" si="402"/>
        <v>6</v>
      </c>
      <c r="I7585" s="887">
        <v>-10.92</v>
      </c>
      <c r="J7585" s="771">
        <f t="shared" si="403"/>
        <v>67.86</v>
      </c>
      <c r="K7585" s="887">
        <v>56.94</v>
      </c>
      <c r="L7585" s="772">
        <f t="shared" si="404"/>
        <v>169.67000000000002</v>
      </c>
    </row>
    <row r="7586" spans="2:12" ht="15.75" x14ac:dyDescent="0.25">
      <c r="B7586" s="893" t="s">
        <v>321</v>
      </c>
      <c r="C7586" s="892" t="s">
        <v>539</v>
      </c>
      <c r="D7586" s="891">
        <v>42339</v>
      </c>
      <c r="E7586" s="890">
        <v>216.56</v>
      </c>
      <c r="F7586" s="889"/>
      <c r="G7586" s="888">
        <v>20</v>
      </c>
      <c r="H7586" s="887">
        <f t="shared" si="402"/>
        <v>6</v>
      </c>
      <c r="I7586" s="887">
        <v>-10.68</v>
      </c>
      <c r="J7586" s="771">
        <f t="shared" si="403"/>
        <v>66.75</v>
      </c>
      <c r="K7586" s="887">
        <v>56.07</v>
      </c>
      <c r="L7586" s="772">
        <f t="shared" si="404"/>
        <v>160.49</v>
      </c>
    </row>
    <row r="7587" spans="2:12" ht="15.75" x14ac:dyDescent="0.25">
      <c r="B7587" s="893" t="s">
        <v>321</v>
      </c>
      <c r="C7587" s="892" t="s">
        <v>539</v>
      </c>
      <c r="D7587" s="891">
        <v>42339</v>
      </c>
      <c r="E7587" s="890">
        <v>2606.8000000000002</v>
      </c>
      <c r="F7587" s="889"/>
      <c r="G7587" s="888">
        <v>20</v>
      </c>
      <c r="H7587" s="887">
        <f t="shared" si="402"/>
        <v>6</v>
      </c>
      <c r="I7587" s="887">
        <v>-129.35999999999999</v>
      </c>
      <c r="J7587" s="771">
        <f t="shared" si="403"/>
        <v>803.78</v>
      </c>
      <c r="K7587" s="887">
        <v>674.42</v>
      </c>
      <c r="L7587" s="772">
        <f t="shared" si="404"/>
        <v>1932.38</v>
      </c>
    </row>
    <row r="7588" spans="2:12" ht="15.75" x14ac:dyDescent="0.25">
      <c r="B7588" s="893" t="s">
        <v>321</v>
      </c>
      <c r="C7588" s="892" t="s">
        <v>539</v>
      </c>
      <c r="D7588" s="891">
        <v>42430</v>
      </c>
      <c r="E7588" s="890">
        <v>1317.9</v>
      </c>
      <c r="F7588" s="889"/>
      <c r="G7588" s="888">
        <v>20</v>
      </c>
      <c r="H7588" s="887">
        <f t="shared" si="402"/>
        <v>5</v>
      </c>
      <c r="I7588" s="887">
        <v>-64.08</v>
      </c>
      <c r="J7588" s="771">
        <f t="shared" si="403"/>
        <v>376.4</v>
      </c>
      <c r="K7588" s="887">
        <v>312.32</v>
      </c>
      <c r="L7588" s="772">
        <f t="shared" si="404"/>
        <v>1005.5800000000002</v>
      </c>
    </row>
    <row r="7589" spans="2:12" ht="15.75" x14ac:dyDescent="0.25">
      <c r="B7589" s="893" t="s">
        <v>321</v>
      </c>
      <c r="C7589" s="892" t="s">
        <v>539</v>
      </c>
      <c r="D7589" s="891">
        <v>42430</v>
      </c>
      <c r="E7589" s="890">
        <v>500.35</v>
      </c>
      <c r="F7589" s="889"/>
      <c r="G7589" s="888">
        <v>20</v>
      </c>
      <c r="H7589" s="887">
        <f t="shared" si="402"/>
        <v>5</v>
      </c>
      <c r="I7589" s="887">
        <v>-24.360000000000003</v>
      </c>
      <c r="J7589" s="771">
        <f t="shared" si="403"/>
        <v>142.29000000000002</v>
      </c>
      <c r="K7589" s="887">
        <v>117.93</v>
      </c>
      <c r="L7589" s="772">
        <f t="shared" si="404"/>
        <v>382.42</v>
      </c>
    </row>
    <row r="7590" spans="2:12" ht="15.75" x14ac:dyDescent="0.25">
      <c r="B7590" s="893" t="s">
        <v>321</v>
      </c>
      <c r="C7590" s="892" t="s">
        <v>539</v>
      </c>
      <c r="D7590" s="891">
        <v>42430</v>
      </c>
      <c r="E7590" s="890">
        <v>1608.92</v>
      </c>
      <c r="F7590" s="889"/>
      <c r="G7590" s="888">
        <v>20</v>
      </c>
      <c r="H7590" s="887">
        <f t="shared" si="402"/>
        <v>5</v>
      </c>
      <c r="I7590" s="887">
        <v>-78.12</v>
      </c>
      <c r="J7590" s="771">
        <f t="shared" si="403"/>
        <v>459.77</v>
      </c>
      <c r="K7590" s="887">
        <v>381.65</v>
      </c>
      <c r="L7590" s="772">
        <f t="shared" si="404"/>
        <v>1227.27</v>
      </c>
    </row>
    <row r="7591" spans="2:12" ht="15.75" x14ac:dyDescent="0.25">
      <c r="B7591" s="893" t="s">
        <v>321</v>
      </c>
      <c r="C7591" s="892" t="s">
        <v>539</v>
      </c>
      <c r="D7591" s="891">
        <v>42430</v>
      </c>
      <c r="E7591" s="890">
        <v>231.5</v>
      </c>
      <c r="F7591" s="889"/>
      <c r="G7591" s="888">
        <v>20</v>
      </c>
      <c r="H7591" s="887">
        <f t="shared" si="402"/>
        <v>5</v>
      </c>
      <c r="I7591" s="887">
        <v>-11.280000000000001</v>
      </c>
      <c r="J7591" s="771">
        <f t="shared" si="403"/>
        <v>65.67</v>
      </c>
      <c r="K7591" s="887">
        <v>54.39</v>
      </c>
      <c r="L7591" s="772">
        <f t="shared" si="404"/>
        <v>177.11</v>
      </c>
    </row>
    <row r="7592" spans="2:12" ht="15.75" x14ac:dyDescent="0.25">
      <c r="B7592" s="893" t="s">
        <v>321</v>
      </c>
      <c r="C7592" s="892" t="s">
        <v>539</v>
      </c>
      <c r="D7592" s="891">
        <v>42522</v>
      </c>
      <c r="E7592" s="890">
        <v>188.38</v>
      </c>
      <c r="F7592" s="889"/>
      <c r="G7592" s="888">
        <v>20</v>
      </c>
      <c r="H7592" s="887">
        <f t="shared" si="402"/>
        <v>5</v>
      </c>
      <c r="I7592" s="887">
        <v>-9.120000000000001</v>
      </c>
      <c r="J7592" s="771">
        <f t="shared" si="403"/>
        <v>52.44</v>
      </c>
      <c r="K7592" s="887">
        <v>43.32</v>
      </c>
      <c r="L7592" s="772">
        <f t="shared" si="404"/>
        <v>145.06</v>
      </c>
    </row>
    <row r="7593" spans="2:12" ht="15.75" x14ac:dyDescent="0.25">
      <c r="B7593" s="893" t="s">
        <v>321</v>
      </c>
      <c r="C7593" s="892" t="s">
        <v>539</v>
      </c>
      <c r="D7593" s="891">
        <v>42522</v>
      </c>
      <c r="E7593" s="890">
        <v>98.29</v>
      </c>
      <c r="F7593" s="889"/>
      <c r="G7593" s="888">
        <v>20</v>
      </c>
      <c r="H7593" s="887">
        <f t="shared" si="402"/>
        <v>5</v>
      </c>
      <c r="I7593" s="887">
        <v>-4.8000000000000007</v>
      </c>
      <c r="J7593" s="771">
        <f t="shared" si="403"/>
        <v>26.8</v>
      </c>
      <c r="K7593" s="887">
        <v>22</v>
      </c>
      <c r="L7593" s="772">
        <f t="shared" si="404"/>
        <v>76.290000000000006</v>
      </c>
    </row>
    <row r="7594" spans="2:12" ht="15.75" x14ac:dyDescent="0.25">
      <c r="B7594" s="893" t="s">
        <v>321</v>
      </c>
      <c r="C7594" s="892" t="s">
        <v>539</v>
      </c>
      <c r="D7594" s="891">
        <v>42522</v>
      </c>
      <c r="E7594" s="890">
        <v>980.23</v>
      </c>
      <c r="F7594" s="889"/>
      <c r="G7594" s="888">
        <v>20</v>
      </c>
      <c r="H7594" s="887">
        <f t="shared" si="402"/>
        <v>5</v>
      </c>
      <c r="I7594" s="887">
        <v>-48</v>
      </c>
      <c r="J7594" s="771">
        <f t="shared" si="403"/>
        <v>275.25</v>
      </c>
      <c r="K7594" s="887">
        <v>227.25</v>
      </c>
      <c r="L7594" s="772">
        <f t="shared" si="404"/>
        <v>752.98</v>
      </c>
    </row>
    <row r="7595" spans="2:12" ht="15.75" x14ac:dyDescent="0.25">
      <c r="B7595" s="893" t="s">
        <v>321</v>
      </c>
      <c r="C7595" s="892" t="s">
        <v>539</v>
      </c>
      <c r="D7595" s="891">
        <v>42522</v>
      </c>
      <c r="E7595" s="890">
        <v>2173.65</v>
      </c>
      <c r="F7595" s="889"/>
      <c r="G7595" s="888">
        <v>20</v>
      </c>
      <c r="H7595" s="887">
        <f t="shared" si="402"/>
        <v>5</v>
      </c>
      <c r="I7595" s="887">
        <v>-105.48000000000002</v>
      </c>
      <c r="J7595" s="771">
        <f t="shared" si="403"/>
        <v>604.43000000000006</v>
      </c>
      <c r="K7595" s="887">
        <v>498.95</v>
      </c>
      <c r="L7595" s="772">
        <f t="shared" si="404"/>
        <v>1674.7</v>
      </c>
    </row>
    <row r="7596" spans="2:12" ht="15.75" x14ac:dyDescent="0.25">
      <c r="B7596" s="893" t="s">
        <v>321</v>
      </c>
      <c r="C7596" s="892" t="s">
        <v>539</v>
      </c>
      <c r="D7596" s="891">
        <v>42522</v>
      </c>
      <c r="E7596" s="890">
        <v>1544.38</v>
      </c>
      <c r="F7596" s="889"/>
      <c r="G7596" s="888">
        <v>20</v>
      </c>
      <c r="H7596" s="887">
        <f t="shared" si="402"/>
        <v>5</v>
      </c>
      <c r="I7596" s="887">
        <v>-75.599999999999994</v>
      </c>
      <c r="J7596" s="771">
        <f t="shared" si="403"/>
        <v>434.26</v>
      </c>
      <c r="K7596" s="887">
        <v>358.66</v>
      </c>
      <c r="L7596" s="772">
        <f t="shared" si="404"/>
        <v>1185.72</v>
      </c>
    </row>
    <row r="7597" spans="2:12" ht="15.75" x14ac:dyDescent="0.25">
      <c r="B7597" s="893" t="s">
        <v>321</v>
      </c>
      <c r="C7597" s="892" t="s">
        <v>539</v>
      </c>
      <c r="D7597" s="891">
        <v>42522</v>
      </c>
      <c r="E7597" s="890">
        <v>495.65</v>
      </c>
      <c r="F7597" s="889"/>
      <c r="G7597" s="888">
        <v>20</v>
      </c>
      <c r="H7597" s="887">
        <f t="shared" si="402"/>
        <v>5</v>
      </c>
      <c r="I7597" s="887">
        <v>-24</v>
      </c>
      <c r="J7597" s="771">
        <f t="shared" si="403"/>
        <v>138</v>
      </c>
      <c r="K7597" s="887">
        <v>114</v>
      </c>
      <c r="L7597" s="772">
        <f t="shared" si="404"/>
        <v>381.65</v>
      </c>
    </row>
    <row r="7598" spans="2:12" ht="15.75" x14ac:dyDescent="0.25">
      <c r="B7598" s="893" t="s">
        <v>321</v>
      </c>
      <c r="C7598" s="892" t="s">
        <v>539</v>
      </c>
      <c r="D7598" s="891">
        <v>42522</v>
      </c>
      <c r="E7598" s="890">
        <v>838.62</v>
      </c>
      <c r="F7598" s="889"/>
      <c r="G7598" s="888">
        <v>20</v>
      </c>
      <c r="H7598" s="887">
        <f t="shared" si="402"/>
        <v>5</v>
      </c>
      <c r="I7598" s="887">
        <v>-40.799999999999997</v>
      </c>
      <c r="J7598" s="771">
        <f t="shared" si="403"/>
        <v>231.61</v>
      </c>
      <c r="K7598" s="887">
        <v>190.81</v>
      </c>
      <c r="L7598" s="772">
        <f t="shared" si="404"/>
        <v>647.80999999999995</v>
      </c>
    </row>
    <row r="7599" spans="2:12" ht="15.75" x14ac:dyDescent="0.25">
      <c r="B7599" s="893" t="s">
        <v>321</v>
      </c>
      <c r="C7599" s="892" t="s">
        <v>539</v>
      </c>
      <c r="D7599" s="891">
        <v>42614</v>
      </c>
      <c r="E7599" s="890">
        <v>342.22</v>
      </c>
      <c r="F7599" s="889"/>
      <c r="G7599" s="888">
        <v>20</v>
      </c>
      <c r="H7599" s="887">
        <f t="shared" si="402"/>
        <v>5</v>
      </c>
      <c r="I7599" s="887">
        <v>-16.8</v>
      </c>
      <c r="J7599" s="771">
        <f t="shared" si="403"/>
        <v>92.399999999999991</v>
      </c>
      <c r="K7599" s="887">
        <v>75.599999999999994</v>
      </c>
      <c r="L7599" s="772">
        <f t="shared" si="404"/>
        <v>266.62</v>
      </c>
    </row>
    <row r="7600" spans="2:12" ht="15.75" x14ac:dyDescent="0.25">
      <c r="B7600" s="893" t="s">
        <v>321</v>
      </c>
      <c r="C7600" s="892" t="s">
        <v>539</v>
      </c>
      <c r="D7600" s="891">
        <v>42614</v>
      </c>
      <c r="E7600" s="890">
        <v>201.38</v>
      </c>
      <c r="F7600" s="889"/>
      <c r="G7600" s="888">
        <v>20</v>
      </c>
      <c r="H7600" s="887">
        <f t="shared" si="402"/>
        <v>5</v>
      </c>
      <c r="I7600" s="887">
        <v>-9.84</v>
      </c>
      <c r="J7600" s="771">
        <f t="shared" si="403"/>
        <v>52.78</v>
      </c>
      <c r="K7600" s="887">
        <v>42.94</v>
      </c>
      <c r="L7600" s="772">
        <f t="shared" si="404"/>
        <v>158.44</v>
      </c>
    </row>
    <row r="7601" spans="2:12" ht="15.75" x14ac:dyDescent="0.25">
      <c r="B7601" s="893" t="s">
        <v>321</v>
      </c>
      <c r="C7601" s="892" t="s">
        <v>539</v>
      </c>
      <c r="D7601" s="891">
        <v>42614</v>
      </c>
      <c r="E7601" s="890">
        <v>201.35</v>
      </c>
      <c r="F7601" s="889"/>
      <c r="G7601" s="888">
        <v>20</v>
      </c>
      <c r="H7601" s="887">
        <f t="shared" si="402"/>
        <v>5</v>
      </c>
      <c r="I7601" s="887">
        <v>-9.7200000000000006</v>
      </c>
      <c r="J7601" s="771">
        <f t="shared" si="403"/>
        <v>51.839999999999996</v>
      </c>
      <c r="K7601" s="887">
        <v>42.12</v>
      </c>
      <c r="L7601" s="772">
        <f t="shared" si="404"/>
        <v>159.22999999999999</v>
      </c>
    </row>
    <row r="7602" spans="2:12" ht="15.75" x14ac:dyDescent="0.25">
      <c r="B7602" s="893" t="s">
        <v>321</v>
      </c>
      <c r="C7602" s="892" t="s">
        <v>539</v>
      </c>
      <c r="D7602" s="891">
        <v>42614</v>
      </c>
      <c r="E7602" s="890">
        <v>2180.67</v>
      </c>
      <c r="F7602" s="889"/>
      <c r="G7602" s="888">
        <v>20</v>
      </c>
      <c r="H7602" s="887">
        <f t="shared" si="402"/>
        <v>5</v>
      </c>
      <c r="I7602" s="887">
        <v>-107.03999999999999</v>
      </c>
      <c r="J7602" s="771">
        <f t="shared" si="403"/>
        <v>589.01</v>
      </c>
      <c r="K7602" s="887">
        <v>481.97</v>
      </c>
      <c r="L7602" s="772">
        <f t="shared" si="404"/>
        <v>1698.7</v>
      </c>
    </row>
    <row r="7603" spans="2:12" ht="15.75" x14ac:dyDescent="0.25">
      <c r="B7603" s="893" t="s">
        <v>321</v>
      </c>
      <c r="C7603" s="892" t="s">
        <v>540</v>
      </c>
      <c r="D7603" s="891">
        <v>42705</v>
      </c>
      <c r="E7603" s="890">
        <v>175.29</v>
      </c>
      <c r="F7603" s="889"/>
      <c r="G7603" s="888">
        <v>20</v>
      </c>
      <c r="H7603" s="887">
        <f t="shared" si="402"/>
        <v>5</v>
      </c>
      <c r="I7603" s="887">
        <v>-8.52</v>
      </c>
      <c r="J7603" s="771">
        <f t="shared" si="403"/>
        <v>44.019999999999996</v>
      </c>
      <c r="K7603" s="887">
        <v>35.5</v>
      </c>
      <c r="L7603" s="772">
        <f t="shared" si="404"/>
        <v>139.79</v>
      </c>
    </row>
    <row r="7604" spans="2:12" ht="15.75" x14ac:dyDescent="0.25">
      <c r="B7604" s="893" t="s">
        <v>321</v>
      </c>
      <c r="C7604" s="892" t="s">
        <v>540</v>
      </c>
      <c r="D7604" s="891">
        <v>42705</v>
      </c>
      <c r="E7604" s="890">
        <v>166.7</v>
      </c>
      <c r="F7604" s="889"/>
      <c r="G7604" s="888">
        <v>20</v>
      </c>
      <c r="H7604" s="887">
        <f t="shared" si="402"/>
        <v>5</v>
      </c>
      <c r="I7604" s="887">
        <v>-8.0400000000000009</v>
      </c>
      <c r="J7604" s="771">
        <f t="shared" si="403"/>
        <v>42.21</v>
      </c>
      <c r="K7604" s="887">
        <v>34.17</v>
      </c>
      <c r="L7604" s="772">
        <f t="shared" si="404"/>
        <v>132.52999999999997</v>
      </c>
    </row>
    <row r="7605" spans="2:12" ht="15.75" x14ac:dyDescent="0.25">
      <c r="B7605" s="893" t="s">
        <v>321</v>
      </c>
      <c r="C7605" s="892" t="s">
        <v>540</v>
      </c>
      <c r="D7605" s="891">
        <v>42705</v>
      </c>
      <c r="E7605" s="890">
        <v>279.08</v>
      </c>
      <c r="F7605" s="889"/>
      <c r="G7605" s="888">
        <v>20</v>
      </c>
      <c r="H7605" s="887">
        <f t="shared" si="402"/>
        <v>5</v>
      </c>
      <c r="I7605" s="887">
        <v>-13.560000000000002</v>
      </c>
      <c r="J7605" s="771">
        <f t="shared" si="403"/>
        <v>70.48</v>
      </c>
      <c r="K7605" s="887">
        <v>56.92</v>
      </c>
      <c r="L7605" s="772">
        <f t="shared" si="404"/>
        <v>222.15999999999997</v>
      </c>
    </row>
    <row r="7606" spans="2:12" ht="15.75" x14ac:dyDescent="0.25">
      <c r="B7606" s="893" t="s">
        <v>321</v>
      </c>
      <c r="C7606" s="892" t="s">
        <v>540</v>
      </c>
      <c r="D7606" s="891">
        <v>42705</v>
      </c>
      <c r="E7606" s="890">
        <v>1447.82</v>
      </c>
      <c r="F7606" s="889"/>
      <c r="G7606" s="888">
        <v>20</v>
      </c>
      <c r="H7606" s="887">
        <f t="shared" si="402"/>
        <v>5</v>
      </c>
      <c r="I7606" s="887">
        <v>-70.320000000000007</v>
      </c>
      <c r="J7606" s="771">
        <f t="shared" si="403"/>
        <v>361.39</v>
      </c>
      <c r="K7606" s="887">
        <v>291.07</v>
      </c>
      <c r="L7606" s="772">
        <f t="shared" si="404"/>
        <v>1156.75</v>
      </c>
    </row>
    <row r="7607" spans="2:12" ht="15.75" x14ac:dyDescent="0.25">
      <c r="B7607" s="893" t="s">
        <v>321</v>
      </c>
      <c r="C7607" s="892" t="s">
        <v>540</v>
      </c>
      <c r="D7607" s="891">
        <v>42705</v>
      </c>
      <c r="E7607" s="890">
        <v>992.87</v>
      </c>
      <c r="F7607" s="889"/>
      <c r="G7607" s="888">
        <v>20</v>
      </c>
      <c r="H7607" s="887">
        <f t="shared" si="402"/>
        <v>5</v>
      </c>
      <c r="I7607" s="887">
        <v>-48.12</v>
      </c>
      <c r="J7607" s="771">
        <f t="shared" si="403"/>
        <v>252.53</v>
      </c>
      <c r="K7607" s="887">
        <v>204.41</v>
      </c>
      <c r="L7607" s="772">
        <f t="shared" si="404"/>
        <v>788.46</v>
      </c>
    </row>
    <row r="7608" spans="2:12" ht="15.75" x14ac:dyDescent="0.25">
      <c r="B7608" s="893" t="s">
        <v>321</v>
      </c>
      <c r="C7608" s="892" t="s">
        <v>539</v>
      </c>
      <c r="D7608" s="891">
        <v>42705</v>
      </c>
      <c r="E7608" s="890">
        <v>12076.5</v>
      </c>
      <c r="F7608" s="889"/>
      <c r="G7608" s="888">
        <v>20</v>
      </c>
      <c r="H7608" s="887">
        <f t="shared" si="402"/>
        <v>5</v>
      </c>
      <c r="I7608" s="887">
        <v>-605.52</v>
      </c>
      <c r="J7608" s="771">
        <f t="shared" si="403"/>
        <v>3085.11</v>
      </c>
      <c r="K7608" s="887">
        <v>2479.59</v>
      </c>
      <c r="L7608" s="772">
        <f t="shared" si="404"/>
        <v>9596.91</v>
      </c>
    </row>
    <row r="7609" spans="2:12" ht="15.75" x14ac:dyDescent="0.25">
      <c r="B7609" s="893" t="s">
        <v>321</v>
      </c>
      <c r="C7609" s="892" t="s">
        <v>539</v>
      </c>
      <c r="D7609" s="891">
        <v>42795</v>
      </c>
      <c r="E7609" s="890">
        <v>246.38</v>
      </c>
      <c r="F7609" s="889"/>
      <c r="G7609" s="888">
        <v>20</v>
      </c>
      <c r="H7609" s="887">
        <f t="shared" si="402"/>
        <v>4</v>
      </c>
      <c r="I7609" s="887">
        <v>-12</v>
      </c>
      <c r="J7609" s="771">
        <f t="shared" si="403"/>
        <v>58.26</v>
      </c>
      <c r="K7609" s="887">
        <v>46.26</v>
      </c>
      <c r="L7609" s="772">
        <f t="shared" si="404"/>
        <v>200.12</v>
      </c>
    </row>
    <row r="7610" spans="2:12" ht="15.75" x14ac:dyDescent="0.25">
      <c r="B7610" s="893" t="s">
        <v>321</v>
      </c>
      <c r="C7610" s="892" t="s">
        <v>539</v>
      </c>
      <c r="D7610" s="891">
        <v>42795</v>
      </c>
      <c r="E7610" s="890">
        <v>17.010000000000002</v>
      </c>
      <c r="F7610" s="889"/>
      <c r="G7610" s="888">
        <v>20</v>
      </c>
      <c r="H7610" s="887">
        <f t="shared" si="402"/>
        <v>4</v>
      </c>
      <c r="I7610" s="887">
        <v>-0.84000000000000008</v>
      </c>
      <c r="J7610" s="771">
        <f t="shared" si="403"/>
        <v>4.13</v>
      </c>
      <c r="K7610" s="887">
        <v>3.29</v>
      </c>
      <c r="L7610" s="772">
        <f t="shared" si="404"/>
        <v>13.720000000000002</v>
      </c>
    </row>
    <row r="7611" spans="2:12" ht="15.75" x14ac:dyDescent="0.25">
      <c r="B7611" s="893" t="s">
        <v>321</v>
      </c>
      <c r="C7611" s="892" t="s">
        <v>539</v>
      </c>
      <c r="D7611" s="891">
        <v>42795</v>
      </c>
      <c r="E7611" s="890">
        <v>1195.43</v>
      </c>
      <c r="F7611" s="889"/>
      <c r="G7611" s="888">
        <v>20</v>
      </c>
      <c r="H7611" s="887">
        <f t="shared" si="402"/>
        <v>4</v>
      </c>
      <c r="I7611" s="887">
        <v>-57.96</v>
      </c>
      <c r="J7611" s="771">
        <f t="shared" si="403"/>
        <v>284.96999999999997</v>
      </c>
      <c r="K7611" s="887">
        <v>227.01</v>
      </c>
      <c r="L7611" s="772">
        <f t="shared" si="404"/>
        <v>968.42000000000007</v>
      </c>
    </row>
    <row r="7612" spans="2:12" ht="15.75" x14ac:dyDescent="0.25">
      <c r="B7612" s="893" t="s">
        <v>321</v>
      </c>
      <c r="C7612" s="892" t="s">
        <v>539</v>
      </c>
      <c r="D7612" s="891">
        <v>42887</v>
      </c>
      <c r="E7612" s="890">
        <v>98.77</v>
      </c>
      <c r="F7612" s="889"/>
      <c r="G7612" s="888">
        <v>20</v>
      </c>
      <c r="H7612" s="887">
        <f t="shared" si="402"/>
        <v>4</v>
      </c>
      <c r="I7612" s="887">
        <v>-4.8000000000000007</v>
      </c>
      <c r="J7612" s="771">
        <f t="shared" si="403"/>
        <v>22.85</v>
      </c>
      <c r="K7612" s="887">
        <v>18.05</v>
      </c>
      <c r="L7612" s="772">
        <f t="shared" si="404"/>
        <v>80.72</v>
      </c>
    </row>
    <row r="7613" spans="2:12" ht="15.75" x14ac:dyDescent="0.25">
      <c r="B7613" s="893" t="s">
        <v>321</v>
      </c>
      <c r="C7613" s="892" t="s">
        <v>539</v>
      </c>
      <c r="D7613" s="891">
        <v>42887</v>
      </c>
      <c r="E7613" s="890">
        <v>261</v>
      </c>
      <c r="F7613" s="889"/>
      <c r="G7613" s="888">
        <v>20</v>
      </c>
      <c r="H7613" s="887">
        <f t="shared" si="402"/>
        <v>4</v>
      </c>
      <c r="I7613" s="887">
        <v>-12.72</v>
      </c>
      <c r="J7613" s="771">
        <f t="shared" si="403"/>
        <v>58.53</v>
      </c>
      <c r="K7613" s="887">
        <v>45.81</v>
      </c>
      <c r="L7613" s="772">
        <f t="shared" si="404"/>
        <v>215.19</v>
      </c>
    </row>
    <row r="7614" spans="2:12" ht="15.75" x14ac:dyDescent="0.25">
      <c r="B7614" s="893" t="s">
        <v>321</v>
      </c>
      <c r="C7614" s="892" t="s">
        <v>539</v>
      </c>
      <c r="D7614" s="891">
        <v>42887</v>
      </c>
      <c r="E7614" s="890">
        <v>409.52</v>
      </c>
      <c r="F7614" s="889"/>
      <c r="G7614" s="888">
        <v>20</v>
      </c>
      <c r="H7614" s="887">
        <f t="shared" si="402"/>
        <v>4</v>
      </c>
      <c r="I7614" s="887">
        <v>-19.920000000000002</v>
      </c>
      <c r="J7614" s="771">
        <f t="shared" si="403"/>
        <v>91.12</v>
      </c>
      <c r="K7614" s="887">
        <v>71.2</v>
      </c>
      <c r="L7614" s="772">
        <f t="shared" si="404"/>
        <v>338.32</v>
      </c>
    </row>
    <row r="7615" spans="2:12" ht="15.75" x14ac:dyDescent="0.25">
      <c r="B7615" s="893" t="s">
        <v>321</v>
      </c>
      <c r="C7615" s="892" t="s">
        <v>539</v>
      </c>
      <c r="D7615" s="891">
        <v>42979</v>
      </c>
      <c r="E7615" s="890">
        <v>284.13</v>
      </c>
      <c r="F7615" s="889"/>
      <c r="G7615" s="888">
        <v>20</v>
      </c>
      <c r="H7615" s="887">
        <f t="shared" si="402"/>
        <v>4</v>
      </c>
      <c r="I7615" s="887">
        <v>-13.8</v>
      </c>
      <c r="J7615" s="771">
        <f t="shared" si="403"/>
        <v>59.8</v>
      </c>
      <c r="K7615" s="887">
        <v>46</v>
      </c>
      <c r="L7615" s="772">
        <f t="shared" si="404"/>
        <v>238.13</v>
      </c>
    </row>
    <row r="7616" spans="2:12" ht="15.75" x14ac:dyDescent="0.25">
      <c r="B7616" s="893" t="s">
        <v>321</v>
      </c>
      <c r="C7616" s="892" t="s">
        <v>539</v>
      </c>
      <c r="D7616" s="891">
        <v>42979</v>
      </c>
      <c r="E7616" s="890">
        <v>185.34</v>
      </c>
      <c r="F7616" s="889"/>
      <c r="G7616" s="888">
        <v>20</v>
      </c>
      <c r="H7616" s="887">
        <f t="shared" si="402"/>
        <v>4</v>
      </c>
      <c r="I7616" s="887">
        <v>-9</v>
      </c>
      <c r="J7616" s="771">
        <f t="shared" si="403"/>
        <v>39</v>
      </c>
      <c r="K7616" s="887">
        <v>30</v>
      </c>
      <c r="L7616" s="772">
        <f t="shared" si="404"/>
        <v>155.34</v>
      </c>
    </row>
    <row r="7617" spans="2:12" ht="15.75" x14ac:dyDescent="0.25">
      <c r="B7617" s="893" t="s">
        <v>321</v>
      </c>
      <c r="C7617" s="892" t="s">
        <v>539</v>
      </c>
      <c r="D7617" s="891">
        <v>42979</v>
      </c>
      <c r="E7617" s="890">
        <v>694.82</v>
      </c>
      <c r="F7617" s="889"/>
      <c r="G7617" s="888">
        <v>20</v>
      </c>
      <c r="H7617" s="887">
        <f t="shared" si="402"/>
        <v>4</v>
      </c>
      <c r="I7617" s="887">
        <v>-33.839999999999996</v>
      </c>
      <c r="J7617" s="771">
        <f t="shared" si="403"/>
        <v>147.47</v>
      </c>
      <c r="K7617" s="887">
        <v>113.63</v>
      </c>
      <c r="L7617" s="772">
        <f t="shared" si="404"/>
        <v>581.19000000000005</v>
      </c>
    </row>
    <row r="7618" spans="2:12" ht="15.75" x14ac:dyDescent="0.25">
      <c r="B7618" s="893" t="s">
        <v>321</v>
      </c>
      <c r="C7618" s="892" t="s">
        <v>539</v>
      </c>
      <c r="D7618" s="891">
        <v>42979</v>
      </c>
      <c r="E7618" s="890">
        <v>2140.73</v>
      </c>
      <c r="F7618" s="889"/>
      <c r="G7618" s="888">
        <v>20</v>
      </c>
      <c r="H7618" s="887">
        <f t="shared" si="402"/>
        <v>4</v>
      </c>
      <c r="I7618" s="887">
        <v>-106.08</v>
      </c>
      <c r="J7618" s="771">
        <f t="shared" si="403"/>
        <v>477.35999999999996</v>
      </c>
      <c r="K7618" s="887">
        <v>371.28</v>
      </c>
      <c r="L7618" s="772">
        <f t="shared" si="404"/>
        <v>1769.45</v>
      </c>
    </row>
    <row r="7619" spans="2:12" ht="15.75" x14ac:dyDescent="0.25">
      <c r="B7619" s="893" t="s">
        <v>321</v>
      </c>
      <c r="C7619" s="892" t="s">
        <v>539</v>
      </c>
      <c r="D7619" s="891">
        <v>42979</v>
      </c>
      <c r="E7619" s="890">
        <v>1022.1</v>
      </c>
      <c r="F7619" s="889"/>
      <c r="G7619" s="888">
        <v>20</v>
      </c>
      <c r="H7619" s="887">
        <f t="shared" si="402"/>
        <v>4</v>
      </c>
      <c r="I7619" s="887">
        <v>-49.56</v>
      </c>
      <c r="J7619" s="771">
        <f t="shared" si="403"/>
        <v>218.89000000000001</v>
      </c>
      <c r="K7619" s="887">
        <v>169.33</v>
      </c>
      <c r="L7619" s="772">
        <f t="shared" si="404"/>
        <v>852.77</v>
      </c>
    </row>
    <row r="7620" spans="2:12" ht="15.75" x14ac:dyDescent="0.25">
      <c r="B7620" s="893" t="s">
        <v>321</v>
      </c>
      <c r="C7620" s="892" t="s">
        <v>539</v>
      </c>
      <c r="D7620" s="891">
        <v>42979</v>
      </c>
      <c r="E7620" s="890">
        <v>489.49</v>
      </c>
      <c r="F7620" s="889"/>
      <c r="G7620" s="888">
        <v>20</v>
      </c>
      <c r="H7620" s="887">
        <f t="shared" si="402"/>
        <v>4</v>
      </c>
      <c r="I7620" s="887">
        <v>-23.759999999999998</v>
      </c>
      <c r="J7620" s="771">
        <f t="shared" si="403"/>
        <v>102.96000000000001</v>
      </c>
      <c r="K7620" s="887">
        <v>79.2</v>
      </c>
      <c r="L7620" s="772">
        <f t="shared" si="404"/>
        <v>410.29</v>
      </c>
    </row>
    <row r="7621" spans="2:12" ht="15.75" x14ac:dyDescent="0.25">
      <c r="B7621" s="893" t="s">
        <v>321</v>
      </c>
      <c r="C7621" s="892" t="s">
        <v>539</v>
      </c>
      <c r="D7621" s="891">
        <v>43070</v>
      </c>
      <c r="E7621" s="890">
        <v>205.37</v>
      </c>
      <c r="F7621" s="889"/>
      <c r="G7621" s="888">
        <v>20</v>
      </c>
      <c r="H7621" s="887">
        <f t="shared" si="402"/>
        <v>4</v>
      </c>
      <c r="I7621" s="887">
        <v>-9.9600000000000009</v>
      </c>
      <c r="J7621" s="771">
        <f t="shared" si="403"/>
        <v>40.67</v>
      </c>
      <c r="K7621" s="887">
        <v>30.71</v>
      </c>
      <c r="L7621" s="772">
        <f t="shared" si="404"/>
        <v>174.66</v>
      </c>
    </row>
    <row r="7622" spans="2:12" ht="15.75" x14ac:dyDescent="0.25">
      <c r="B7622" s="893" t="s">
        <v>321</v>
      </c>
      <c r="C7622" s="892" t="s">
        <v>539</v>
      </c>
      <c r="D7622" s="891">
        <v>43160</v>
      </c>
      <c r="E7622" s="890">
        <v>41.29</v>
      </c>
      <c r="F7622" s="889"/>
      <c r="G7622" s="888">
        <v>20</v>
      </c>
      <c r="H7622" s="887">
        <f t="shared" si="402"/>
        <v>3</v>
      </c>
      <c r="I7622" s="887">
        <v>-2.04</v>
      </c>
      <c r="J7622" s="771">
        <f t="shared" si="403"/>
        <v>8.18</v>
      </c>
      <c r="K7622" s="887">
        <v>6.14</v>
      </c>
      <c r="L7622" s="772">
        <f t="shared" si="404"/>
        <v>35.15</v>
      </c>
    </row>
    <row r="7623" spans="2:12" ht="15.75" x14ac:dyDescent="0.25">
      <c r="B7623" s="893" t="s">
        <v>321</v>
      </c>
      <c r="C7623" s="892" t="s">
        <v>539</v>
      </c>
      <c r="D7623" s="891">
        <v>43160</v>
      </c>
      <c r="E7623" s="890">
        <v>82.58</v>
      </c>
      <c r="F7623" s="889"/>
      <c r="G7623" s="888">
        <v>20</v>
      </c>
      <c r="H7623" s="887">
        <f t="shared" si="402"/>
        <v>3</v>
      </c>
      <c r="I7623" s="887">
        <v>-3.96</v>
      </c>
      <c r="J7623" s="771">
        <f t="shared" si="403"/>
        <v>15.879999999999999</v>
      </c>
      <c r="K7623" s="887">
        <v>11.92</v>
      </c>
      <c r="L7623" s="772">
        <f t="shared" si="404"/>
        <v>70.66</v>
      </c>
    </row>
    <row r="7624" spans="2:12" ht="15.75" x14ac:dyDescent="0.25">
      <c r="B7624" s="893" t="s">
        <v>321</v>
      </c>
      <c r="C7624" s="892" t="s">
        <v>540</v>
      </c>
      <c r="D7624" s="891">
        <v>43160</v>
      </c>
      <c r="E7624" s="890">
        <v>203.83</v>
      </c>
      <c r="F7624" s="889"/>
      <c r="G7624" s="888">
        <v>20</v>
      </c>
      <c r="H7624" s="887">
        <f t="shared" ref="H7624:H7687" si="405">IF(E7624&lt;&gt;"",IF((TestEOY-D7624)/365&gt;G7624,G7624,ROUNDUP(((TestEOY-D7624)/365),0)),"")</f>
        <v>3</v>
      </c>
      <c r="I7624" s="887">
        <v>-9.84</v>
      </c>
      <c r="J7624" s="771">
        <f t="shared" ref="J7624:J7687" si="406">K7624-I7624</f>
        <v>38.54</v>
      </c>
      <c r="K7624" s="887">
        <v>28.7</v>
      </c>
      <c r="L7624" s="772">
        <f t="shared" ref="L7624:L7687" si="407">IFERROR(IF(K7624&gt;E7624,0,(+E7624-K7624))-F7624,"")</f>
        <v>175.13000000000002</v>
      </c>
    </row>
    <row r="7625" spans="2:12" ht="15.75" x14ac:dyDescent="0.25">
      <c r="B7625" s="893" t="s">
        <v>321</v>
      </c>
      <c r="C7625" s="892" t="s">
        <v>539</v>
      </c>
      <c r="D7625" s="891">
        <v>43160</v>
      </c>
      <c r="E7625" s="890">
        <v>204.25</v>
      </c>
      <c r="F7625" s="889"/>
      <c r="G7625" s="888">
        <v>20</v>
      </c>
      <c r="H7625" s="887">
        <f t="shared" si="405"/>
        <v>3</v>
      </c>
      <c r="I7625" s="887">
        <v>-9.84</v>
      </c>
      <c r="J7625" s="771">
        <f t="shared" si="406"/>
        <v>39.659999999999997</v>
      </c>
      <c r="K7625" s="887">
        <v>29.82</v>
      </c>
      <c r="L7625" s="772">
        <f t="shared" si="407"/>
        <v>174.43</v>
      </c>
    </row>
    <row r="7626" spans="2:12" ht="15.75" x14ac:dyDescent="0.25">
      <c r="B7626" s="893" t="s">
        <v>321</v>
      </c>
      <c r="C7626" s="892" t="s">
        <v>539</v>
      </c>
      <c r="D7626" s="891">
        <v>43160</v>
      </c>
      <c r="E7626" s="890">
        <v>2782.2</v>
      </c>
      <c r="F7626" s="889"/>
      <c r="G7626" s="888">
        <v>20</v>
      </c>
      <c r="H7626" s="887">
        <f t="shared" si="405"/>
        <v>3</v>
      </c>
      <c r="I7626" s="887">
        <v>-135.48000000000002</v>
      </c>
      <c r="J7626" s="771">
        <f t="shared" si="406"/>
        <v>520.44000000000005</v>
      </c>
      <c r="K7626" s="887">
        <v>384.96</v>
      </c>
      <c r="L7626" s="772">
        <f t="shared" si="407"/>
        <v>2397.2399999999998</v>
      </c>
    </row>
    <row r="7627" spans="2:12" ht="15.75" x14ac:dyDescent="0.25">
      <c r="B7627" s="893" t="s">
        <v>321</v>
      </c>
      <c r="C7627" s="892" t="s">
        <v>540</v>
      </c>
      <c r="D7627" s="891">
        <v>43160</v>
      </c>
      <c r="E7627" s="890">
        <v>258.81</v>
      </c>
      <c r="F7627" s="889"/>
      <c r="G7627" s="888">
        <v>20</v>
      </c>
      <c r="H7627" s="887">
        <f t="shared" si="405"/>
        <v>3</v>
      </c>
      <c r="I7627" s="887">
        <v>-12.600000000000001</v>
      </c>
      <c r="J7627" s="771">
        <f t="shared" si="406"/>
        <v>50.42</v>
      </c>
      <c r="K7627" s="887">
        <v>37.82</v>
      </c>
      <c r="L7627" s="772">
        <f t="shared" si="407"/>
        <v>220.99</v>
      </c>
    </row>
    <row r="7628" spans="2:12" ht="15.75" x14ac:dyDescent="0.25">
      <c r="B7628" s="893" t="s">
        <v>321</v>
      </c>
      <c r="C7628" s="892" t="s">
        <v>539</v>
      </c>
      <c r="D7628" s="891">
        <v>43252</v>
      </c>
      <c r="E7628" s="890">
        <v>1866.12</v>
      </c>
      <c r="F7628" s="889"/>
      <c r="G7628" s="888">
        <v>20</v>
      </c>
      <c r="H7628" s="887">
        <f t="shared" si="405"/>
        <v>3</v>
      </c>
      <c r="I7628" s="887">
        <v>-90.960000000000008</v>
      </c>
      <c r="J7628" s="771">
        <f t="shared" si="406"/>
        <v>332.39</v>
      </c>
      <c r="K7628" s="887">
        <v>241.43</v>
      </c>
      <c r="L7628" s="772">
        <f t="shared" si="407"/>
        <v>1624.6899999999998</v>
      </c>
    </row>
    <row r="7629" spans="2:12" ht="15.75" x14ac:dyDescent="0.25">
      <c r="B7629" s="893" t="s">
        <v>321</v>
      </c>
      <c r="C7629" s="892" t="s">
        <v>539</v>
      </c>
      <c r="D7629" s="891">
        <v>43252</v>
      </c>
      <c r="E7629" s="890">
        <v>269.67</v>
      </c>
      <c r="F7629" s="889"/>
      <c r="G7629" s="888">
        <v>20</v>
      </c>
      <c r="H7629" s="887">
        <f t="shared" si="405"/>
        <v>3</v>
      </c>
      <c r="I7629" s="887">
        <v>-13.080000000000002</v>
      </c>
      <c r="J7629" s="771">
        <f t="shared" si="406"/>
        <v>47.09</v>
      </c>
      <c r="K7629" s="887">
        <v>34.01</v>
      </c>
      <c r="L7629" s="772">
        <f t="shared" si="407"/>
        <v>235.66000000000003</v>
      </c>
    </row>
    <row r="7630" spans="2:12" ht="15.75" x14ac:dyDescent="0.25">
      <c r="B7630" s="893" t="s">
        <v>321</v>
      </c>
      <c r="C7630" s="892" t="s">
        <v>539</v>
      </c>
      <c r="D7630" s="891">
        <v>43344</v>
      </c>
      <c r="E7630" s="890">
        <v>957.17</v>
      </c>
      <c r="F7630" s="889"/>
      <c r="G7630" s="888">
        <v>20</v>
      </c>
      <c r="H7630" s="887">
        <f t="shared" si="405"/>
        <v>3</v>
      </c>
      <c r="I7630" s="887">
        <v>-46.56</v>
      </c>
      <c r="J7630" s="771">
        <f t="shared" si="406"/>
        <v>161.26</v>
      </c>
      <c r="K7630" s="887">
        <v>114.7</v>
      </c>
      <c r="L7630" s="772">
        <f t="shared" si="407"/>
        <v>842.46999999999991</v>
      </c>
    </row>
    <row r="7631" spans="2:12" ht="15.75" x14ac:dyDescent="0.25">
      <c r="B7631" s="893" t="s">
        <v>321</v>
      </c>
      <c r="C7631" s="892" t="s">
        <v>539</v>
      </c>
      <c r="D7631" s="891">
        <v>43344</v>
      </c>
      <c r="E7631" s="890">
        <v>2023.1</v>
      </c>
      <c r="F7631" s="889"/>
      <c r="G7631" s="888">
        <v>20</v>
      </c>
      <c r="H7631" s="887">
        <f t="shared" si="405"/>
        <v>3</v>
      </c>
      <c r="I7631" s="887">
        <v>-98.039999999999992</v>
      </c>
      <c r="J7631" s="771">
        <f t="shared" si="406"/>
        <v>335.52</v>
      </c>
      <c r="K7631" s="887">
        <v>237.48</v>
      </c>
      <c r="L7631" s="772">
        <f t="shared" si="407"/>
        <v>1785.62</v>
      </c>
    </row>
    <row r="7632" spans="2:12" ht="15.75" x14ac:dyDescent="0.25">
      <c r="B7632" s="893" t="s">
        <v>321</v>
      </c>
      <c r="C7632" s="892" t="s">
        <v>539</v>
      </c>
      <c r="D7632" s="891">
        <v>43344</v>
      </c>
      <c r="E7632" s="890">
        <v>182.53</v>
      </c>
      <c r="F7632" s="889"/>
      <c r="G7632" s="888">
        <v>20</v>
      </c>
      <c r="H7632" s="887">
        <f t="shared" si="405"/>
        <v>3</v>
      </c>
      <c r="I7632" s="887">
        <v>-8.879999999999999</v>
      </c>
      <c r="J7632" s="771">
        <f t="shared" si="406"/>
        <v>29.599999999999998</v>
      </c>
      <c r="K7632" s="887">
        <v>20.72</v>
      </c>
      <c r="L7632" s="772">
        <f t="shared" si="407"/>
        <v>161.81</v>
      </c>
    </row>
    <row r="7633" spans="2:12" ht="15.75" x14ac:dyDescent="0.25">
      <c r="B7633" s="893" t="s">
        <v>321</v>
      </c>
      <c r="C7633" s="892" t="s">
        <v>539</v>
      </c>
      <c r="D7633" s="891">
        <v>43344</v>
      </c>
      <c r="E7633" s="890">
        <v>504.26</v>
      </c>
      <c r="F7633" s="889"/>
      <c r="G7633" s="888">
        <v>20</v>
      </c>
      <c r="H7633" s="887">
        <f t="shared" si="405"/>
        <v>3</v>
      </c>
      <c r="I7633" s="887">
        <v>-24.48</v>
      </c>
      <c r="J7633" s="771">
        <f t="shared" si="406"/>
        <v>91.9</v>
      </c>
      <c r="K7633" s="887">
        <v>67.42</v>
      </c>
      <c r="L7633" s="772">
        <f t="shared" si="407"/>
        <v>436.84</v>
      </c>
    </row>
    <row r="7634" spans="2:12" ht="15.75" x14ac:dyDescent="0.25">
      <c r="B7634" s="893" t="s">
        <v>321</v>
      </c>
      <c r="C7634" s="892" t="s">
        <v>539</v>
      </c>
      <c r="D7634" s="891">
        <v>43344</v>
      </c>
      <c r="E7634" s="890">
        <v>502.5</v>
      </c>
      <c r="F7634" s="889"/>
      <c r="G7634" s="888">
        <v>20</v>
      </c>
      <c r="H7634" s="887">
        <f t="shared" si="405"/>
        <v>3</v>
      </c>
      <c r="I7634" s="887">
        <v>-24.72</v>
      </c>
      <c r="J7634" s="771">
        <f t="shared" si="406"/>
        <v>83.8</v>
      </c>
      <c r="K7634" s="887">
        <v>59.08</v>
      </c>
      <c r="L7634" s="772">
        <f t="shared" si="407"/>
        <v>443.42</v>
      </c>
    </row>
    <row r="7635" spans="2:12" ht="15.75" x14ac:dyDescent="0.25">
      <c r="B7635" s="893" t="s">
        <v>321</v>
      </c>
      <c r="C7635" s="892" t="s">
        <v>539</v>
      </c>
      <c r="D7635" s="891">
        <v>43344</v>
      </c>
      <c r="E7635" s="890">
        <v>2141.29</v>
      </c>
      <c r="F7635" s="889"/>
      <c r="G7635" s="888">
        <v>20</v>
      </c>
      <c r="H7635" s="887">
        <f t="shared" si="405"/>
        <v>3</v>
      </c>
      <c r="I7635" s="887">
        <v>-106.08</v>
      </c>
      <c r="J7635" s="771">
        <f t="shared" si="406"/>
        <v>370.85999999999996</v>
      </c>
      <c r="K7635" s="887">
        <v>264.77999999999997</v>
      </c>
      <c r="L7635" s="772">
        <f t="shared" si="407"/>
        <v>1876.51</v>
      </c>
    </row>
    <row r="7636" spans="2:12" ht="15.75" x14ac:dyDescent="0.25">
      <c r="B7636" s="893" t="s">
        <v>321</v>
      </c>
      <c r="C7636" s="892" t="s">
        <v>539</v>
      </c>
      <c r="D7636" s="891">
        <v>43344</v>
      </c>
      <c r="E7636" s="890">
        <v>165.01</v>
      </c>
      <c r="F7636" s="889"/>
      <c r="G7636" s="888">
        <v>20</v>
      </c>
      <c r="H7636" s="887">
        <f t="shared" si="405"/>
        <v>3</v>
      </c>
      <c r="I7636" s="887">
        <v>-8.0400000000000009</v>
      </c>
      <c r="J7636" s="771">
        <f t="shared" si="406"/>
        <v>29.64</v>
      </c>
      <c r="K7636" s="887">
        <v>21.6</v>
      </c>
      <c r="L7636" s="772">
        <f t="shared" si="407"/>
        <v>143.41</v>
      </c>
    </row>
    <row r="7637" spans="2:12" ht="15.75" x14ac:dyDescent="0.25">
      <c r="B7637" s="893" t="s">
        <v>321</v>
      </c>
      <c r="C7637" s="892" t="s">
        <v>539</v>
      </c>
      <c r="D7637" s="891">
        <v>43344</v>
      </c>
      <c r="E7637" s="890">
        <v>296.83</v>
      </c>
      <c r="F7637" s="889"/>
      <c r="G7637" s="888">
        <v>20</v>
      </c>
      <c r="H7637" s="887">
        <f t="shared" si="405"/>
        <v>3</v>
      </c>
      <c r="I7637" s="887">
        <v>-14.399999999999999</v>
      </c>
      <c r="J7637" s="771">
        <f t="shared" si="406"/>
        <v>54.1</v>
      </c>
      <c r="K7637" s="887">
        <v>39.700000000000003</v>
      </c>
      <c r="L7637" s="772">
        <f t="shared" si="407"/>
        <v>257.13</v>
      </c>
    </row>
    <row r="7638" spans="2:12" ht="15.75" x14ac:dyDescent="0.25">
      <c r="B7638" s="893" t="s">
        <v>321</v>
      </c>
      <c r="C7638" s="892" t="s">
        <v>539</v>
      </c>
      <c r="D7638" s="891">
        <v>43344</v>
      </c>
      <c r="E7638" s="890">
        <v>38.42</v>
      </c>
      <c r="F7638" s="889"/>
      <c r="G7638" s="888">
        <v>20</v>
      </c>
      <c r="H7638" s="887">
        <f t="shared" si="405"/>
        <v>3</v>
      </c>
      <c r="I7638" s="887">
        <v>-1.7999999999999998</v>
      </c>
      <c r="J7638" s="771">
        <f t="shared" si="406"/>
        <v>6.21</v>
      </c>
      <c r="K7638" s="887">
        <v>4.41</v>
      </c>
      <c r="L7638" s="772">
        <f t="shared" si="407"/>
        <v>34.010000000000005</v>
      </c>
    </row>
    <row r="7639" spans="2:12" ht="15.75" x14ac:dyDescent="0.25">
      <c r="B7639" s="893" t="s">
        <v>321</v>
      </c>
      <c r="C7639" s="892" t="s">
        <v>539</v>
      </c>
      <c r="D7639" s="891">
        <v>43435</v>
      </c>
      <c r="E7639" s="890">
        <v>295.17</v>
      </c>
      <c r="F7639" s="889"/>
      <c r="G7639" s="888">
        <v>20</v>
      </c>
      <c r="H7639" s="887">
        <f t="shared" si="405"/>
        <v>3</v>
      </c>
      <c r="I7639" s="887">
        <v>-14.28</v>
      </c>
      <c r="J7639" s="771">
        <f t="shared" si="406"/>
        <v>45.24</v>
      </c>
      <c r="K7639" s="887">
        <v>30.96</v>
      </c>
      <c r="L7639" s="772">
        <f t="shared" si="407"/>
        <v>264.21000000000004</v>
      </c>
    </row>
    <row r="7640" spans="2:12" ht="15.75" x14ac:dyDescent="0.25">
      <c r="B7640" s="893" t="s">
        <v>321</v>
      </c>
      <c r="C7640" s="892" t="s">
        <v>539</v>
      </c>
      <c r="D7640" s="891">
        <v>43435</v>
      </c>
      <c r="E7640" s="890">
        <v>468.24</v>
      </c>
      <c r="F7640" s="889"/>
      <c r="G7640" s="888">
        <v>20</v>
      </c>
      <c r="H7640" s="887">
        <f t="shared" si="405"/>
        <v>3</v>
      </c>
      <c r="I7640" s="887">
        <v>-22.68</v>
      </c>
      <c r="J7640" s="771">
        <f t="shared" si="406"/>
        <v>73.72999999999999</v>
      </c>
      <c r="K7640" s="887">
        <v>51.05</v>
      </c>
      <c r="L7640" s="772">
        <f t="shared" si="407"/>
        <v>417.19</v>
      </c>
    </row>
    <row r="7641" spans="2:12" ht="15.75" x14ac:dyDescent="0.25">
      <c r="B7641" s="893" t="s">
        <v>321</v>
      </c>
      <c r="C7641" s="892" t="s">
        <v>539</v>
      </c>
      <c r="D7641" s="891">
        <v>43435</v>
      </c>
      <c r="E7641" s="890">
        <v>263.42</v>
      </c>
      <c r="F7641" s="889"/>
      <c r="G7641" s="888">
        <v>20</v>
      </c>
      <c r="H7641" s="887">
        <f t="shared" si="405"/>
        <v>3</v>
      </c>
      <c r="I7641" s="887">
        <v>-12.72</v>
      </c>
      <c r="J7641" s="771">
        <f t="shared" si="406"/>
        <v>40.33</v>
      </c>
      <c r="K7641" s="887">
        <v>27.61</v>
      </c>
      <c r="L7641" s="772">
        <f t="shared" si="407"/>
        <v>235.81</v>
      </c>
    </row>
    <row r="7642" spans="2:12" ht="15.75" x14ac:dyDescent="0.25">
      <c r="B7642" s="893" t="s">
        <v>321</v>
      </c>
      <c r="C7642" s="892" t="s">
        <v>539</v>
      </c>
      <c r="D7642" s="891">
        <v>43435</v>
      </c>
      <c r="E7642" s="890">
        <v>1762.37</v>
      </c>
      <c r="F7642" s="889"/>
      <c r="G7642" s="888">
        <v>20</v>
      </c>
      <c r="H7642" s="887">
        <f t="shared" si="405"/>
        <v>3</v>
      </c>
      <c r="I7642" s="887">
        <v>-85.44</v>
      </c>
      <c r="J7642" s="771">
        <f t="shared" si="406"/>
        <v>277.83</v>
      </c>
      <c r="K7642" s="887">
        <v>192.39</v>
      </c>
      <c r="L7642" s="772">
        <f t="shared" si="407"/>
        <v>1569.98</v>
      </c>
    </row>
    <row r="7643" spans="2:12" ht="15.75" x14ac:dyDescent="0.25">
      <c r="B7643" s="893" t="s">
        <v>321</v>
      </c>
      <c r="C7643" s="892" t="s">
        <v>539</v>
      </c>
      <c r="D7643" s="891">
        <v>43435</v>
      </c>
      <c r="E7643" s="890">
        <v>494.31</v>
      </c>
      <c r="F7643" s="889"/>
      <c r="G7643" s="888">
        <v>20</v>
      </c>
      <c r="H7643" s="887">
        <f t="shared" si="405"/>
        <v>3</v>
      </c>
      <c r="I7643" s="887">
        <v>-24</v>
      </c>
      <c r="J7643" s="771">
        <f t="shared" si="406"/>
        <v>78.039999999999992</v>
      </c>
      <c r="K7643" s="887">
        <v>54.04</v>
      </c>
      <c r="L7643" s="772">
        <f t="shared" si="407"/>
        <v>440.27</v>
      </c>
    </row>
    <row r="7644" spans="2:12" ht="15.75" x14ac:dyDescent="0.25">
      <c r="B7644" s="893" t="s">
        <v>321</v>
      </c>
      <c r="C7644" s="892" t="s">
        <v>539</v>
      </c>
      <c r="D7644" s="891">
        <v>43617</v>
      </c>
      <c r="E7644" s="890">
        <v>238.47</v>
      </c>
      <c r="F7644" s="889"/>
      <c r="G7644" s="888">
        <v>20</v>
      </c>
      <c r="H7644" s="887">
        <f t="shared" si="405"/>
        <v>2</v>
      </c>
      <c r="I7644" s="887">
        <v>-11.52</v>
      </c>
      <c r="J7644" s="771">
        <f t="shared" si="406"/>
        <v>31.7</v>
      </c>
      <c r="K7644" s="887">
        <v>20.18</v>
      </c>
      <c r="L7644" s="772">
        <f t="shared" si="407"/>
        <v>218.29</v>
      </c>
    </row>
    <row r="7645" spans="2:12" ht="15.75" x14ac:dyDescent="0.25">
      <c r="B7645" s="893" t="s">
        <v>321</v>
      </c>
      <c r="C7645" s="892" t="s">
        <v>539</v>
      </c>
      <c r="D7645" s="891">
        <v>43617</v>
      </c>
      <c r="E7645" s="890">
        <v>183.53</v>
      </c>
      <c r="F7645" s="889"/>
      <c r="G7645" s="888">
        <v>20</v>
      </c>
      <c r="H7645" s="887">
        <f t="shared" si="405"/>
        <v>2</v>
      </c>
      <c r="I7645" s="887">
        <v>-8.879999999999999</v>
      </c>
      <c r="J7645" s="771">
        <f t="shared" si="406"/>
        <v>24.439999999999998</v>
      </c>
      <c r="K7645" s="887">
        <v>15.56</v>
      </c>
      <c r="L7645" s="772">
        <f t="shared" si="407"/>
        <v>167.97</v>
      </c>
    </row>
    <row r="7646" spans="2:12" ht="15.75" x14ac:dyDescent="0.25">
      <c r="B7646" s="893" t="s">
        <v>321</v>
      </c>
      <c r="C7646" s="892" t="s">
        <v>539</v>
      </c>
      <c r="D7646" s="891">
        <v>43617</v>
      </c>
      <c r="E7646" s="890">
        <v>1324.92</v>
      </c>
      <c r="F7646" s="889"/>
      <c r="G7646" s="888">
        <v>20</v>
      </c>
      <c r="H7646" s="887">
        <f t="shared" si="405"/>
        <v>2</v>
      </c>
      <c r="I7646" s="887">
        <v>-64.320000000000007</v>
      </c>
      <c r="J7646" s="771">
        <f t="shared" si="406"/>
        <v>191.98000000000002</v>
      </c>
      <c r="K7646" s="887">
        <v>127.66</v>
      </c>
      <c r="L7646" s="772">
        <f t="shared" si="407"/>
        <v>1197.26</v>
      </c>
    </row>
    <row r="7647" spans="2:12" ht="15.75" x14ac:dyDescent="0.25">
      <c r="B7647" s="893" t="s">
        <v>321</v>
      </c>
      <c r="C7647" s="892" t="s">
        <v>539</v>
      </c>
      <c r="D7647" s="891">
        <v>43617</v>
      </c>
      <c r="E7647" s="890">
        <v>1325.01</v>
      </c>
      <c r="F7647" s="889"/>
      <c r="G7647" s="888">
        <v>20</v>
      </c>
      <c r="H7647" s="887">
        <f t="shared" si="405"/>
        <v>2</v>
      </c>
      <c r="I7647" s="887">
        <v>-64.320000000000007</v>
      </c>
      <c r="J7647" s="771">
        <f t="shared" si="406"/>
        <v>191.98000000000002</v>
      </c>
      <c r="K7647" s="887">
        <v>127.66</v>
      </c>
      <c r="L7647" s="772">
        <f t="shared" si="407"/>
        <v>1197.3499999999999</v>
      </c>
    </row>
    <row r="7648" spans="2:12" ht="15.75" x14ac:dyDescent="0.25">
      <c r="B7648" s="893" t="s">
        <v>321</v>
      </c>
      <c r="C7648" s="892" t="s">
        <v>539</v>
      </c>
      <c r="D7648" s="891">
        <v>43617</v>
      </c>
      <c r="E7648" s="890">
        <v>7451.75</v>
      </c>
      <c r="F7648" s="889"/>
      <c r="G7648" s="888">
        <v>20</v>
      </c>
      <c r="H7648" s="887">
        <f t="shared" si="405"/>
        <v>2</v>
      </c>
      <c r="I7648" s="887">
        <v>-344.88</v>
      </c>
      <c r="J7648" s="771">
        <f t="shared" si="406"/>
        <v>1365.51</v>
      </c>
      <c r="K7648" s="887">
        <v>1020.63</v>
      </c>
      <c r="L7648" s="772">
        <f t="shared" si="407"/>
        <v>6431.12</v>
      </c>
    </row>
    <row r="7649" spans="2:12" ht="15.75" x14ac:dyDescent="0.25">
      <c r="B7649" s="893" t="s">
        <v>321</v>
      </c>
      <c r="C7649" s="892" t="s">
        <v>539</v>
      </c>
      <c r="D7649" s="891">
        <v>43617</v>
      </c>
      <c r="E7649" s="890">
        <v>4967.7700000000004</v>
      </c>
      <c r="F7649" s="889"/>
      <c r="G7649" s="888">
        <v>20</v>
      </c>
      <c r="H7649" s="887">
        <f t="shared" si="405"/>
        <v>2</v>
      </c>
      <c r="I7649" s="887">
        <v>-229.92000000000002</v>
      </c>
      <c r="J7649" s="771">
        <f t="shared" si="406"/>
        <v>910.32999999999993</v>
      </c>
      <c r="K7649" s="887">
        <v>680.41</v>
      </c>
      <c r="L7649" s="772">
        <f t="shared" si="407"/>
        <v>4287.3600000000006</v>
      </c>
    </row>
    <row r="7650" spans="2:12" ht="15.75" x14ac:dyDescent="0.25">
      <c r="B7650" s="893" t="s">
        <v>321</v>
      </c>
      <c r="C7650" s="892" t="s">
        <v>540</v>
      </c>
      <c r="D7650" s="891">
        <v>43709</v>
      </c>
      <c r="E7650" s="890">
        <v>-360.18</v>
      </c>
      <c r="F7650" s="889"/>
      <c r="G7650" s="888">
        <v>20</v>
      </c>
      <c r="H7650" s="887">
        <f t="shared" si="405"/>
        <v>2</v>
      </c>
      <c r="I7650" s="887">
        <v>17.52</v>
      </c>
      <c r="J7650" s="771">
        <f t="shared" si="406"/>
        <v>-40.879999999999995</v>
      </c>
      <c r="K7650" s="887">
        <v>-23.36</v>
      </c>
      <c r="L7650" s="772">
        <f t="shared" si="407"/>
        <v>0</v>
      </c>
    </row>
    <row r="7651" spans="2:12" ht="15.75" x14ac:dyDescent="0.25">
      <c r="B7651" s="893" t="s">
        <v>321</v>
      </c>
      <c r="C7651" s="892" t="s">
        <v>540</v>
      </c>
      <c r="D7651" s="891">
        <v>43709</v>
      </c>
      <c r="E7651" s="890">
        <v>704.41</v>
      </c>
      <c r="F7651" s="889"/>
      <c r="G7651" s="888">
        <v>20</v>
      </c>
      <c r="H7651" s="887">
        <f t="shared" si="405"/>
        <v>2</v>
      </c>
      <c r="I7651" s="887">
        <v>-34.32</v>
      </c>
      <c r="J7651" s="771">
        <f t="shared" si="406"/>
        <v>82.94</v>
      </c>
      <c r="K7651" s="887">
        <v>48.62</v>
      </c>
      <c r="L7651" s="772">
        <f t="shared" si="407"/>
        <v>655.79</v>
      </c>
    </row>
    <row r="7652" spans="2:12" ht="15.75" x14ac:dyDescent="0.25">
      <c r="B7652" s="893" t="s">
        <v>321</v>
      </c>
      <c r="C7652" s="892" t="s">
        <v>540</v>
      </c>
      <c r="D7652" s="891">
        <v>43709</v>
      </c>
      <c r="E7652" s="890">
        <v>324.72000000000003</v>
      </c>
      <c r="F7652" s="889"/>
      <c r="G7652" s="888">
        <v>20</v>
      </c>
      <c r="H7652" s="887">
        <f t="shared" si="405"/>
        <v>2</v>
      </c>
      <c r="I7652" s="887">
        <v>-15.72</v>
      </c>
      <c r="J7652" s="771">
        <f t="shared" si="406"/>
        <v>39.32</v>
      </c>
      <c r="K7652" s="887">
        <v>23.6</v>
      </c>
      <c r="L7652" s="772">
        <f t="shared" si="407"/>
        <v>301.12</v>
      </c>
    </row>
    <row r="7653" spans="2:12" ht="15.75" x14ac:dyDescent="0.25">
      <c r="B7653" s="893" t="s">
        <v>321</v>
      </c>
      <c r="C7653" s="892" t="s">
        <v>540</v>
      </c>
      <c r="D7653" s="891">
        <v>43709</v>
      </c>
      <c r="E7653" s="890">
        <v>183.45</v>
      </c>
      <c r="F7653" s="889"/>
      <c r="G7653" s="888">
        <v>20</v>
      </c>
      <c r="H7653" s="887">
        <f t="shared" si="405"/>
        <v>2</v>
      </c>
      <c r="I7653" s="887">
        <v>-8.879999999999999</v>
      </c>
      <c r="J7653" s="771">
        <f t="shared" si="406"/>
        <v>20.72</v>
      </c>
      <c r="K7653" s="887">
        <v>11.84</v>
      </c>
      <c r="L7653" s="772">
        <f t="shared" si="407"/>
        <v>171.60999999999999</v>
      </c>
    </row>
    <row r="7654" spans="2:12" ht="15.75" x14ac:dyDescent="0.25">
      <c r="B7654" s="893" t="s">
        <v>321</v>
      </c>
      <c r="C7654" s="892" t="s">
        <v>540</v>
      </c>
      <c r="D7654" s="891">
        <v>43709</v>
      </c>
      <c r="E7654" s="890">
        <v>108.24</v>
      </c>
      <c r="F7654" s="889"/>
      <c r="G7654" s="888">
        <v>20</v>
      </c>
      <c r="H7654" s="887">
        <f t="shared" si="405"/>
        <v>2</v>
      </c>
      <c r="I7654" s="887">
        <v>-5.28</v>
      </c>
      <c r="J7654" s="771">
        <f t="shared" si="406"/>
        <v>13.2</v>
      </c>
      <c r="K7654" s="887">
        <v>7.92</v>
      </c>
      <c r="L7654" s="772">
        <f t="shared" si="407"/>
        <v>100.32</v>
      </c>
    </row>
    <row r="7655" spans="2:12" ht="15.75" x14ac:dyDescent="0.25">
      <c r="B7655" s="893" t="s">
        <v>321</v>
      </c>
      <c r="C7655" s="892" t="s">
        <v>540</v>
      </c>
      <c r="D7655" s="891">
        <v>43709</v>
      </c>
      <c r="E7655" s="890">
        <v>3887.31</v>
      </c>
      <c r="F7655" s="889"/>
      <c r="G7655" s="888">
        <v>20</v>
      </c>
      <c r="H7655" s="887">
        <f t="shared" si="405"/>
        <v>2</v>
      </c>
      <c r="I7655" s="887">
        <v>-194.64</v>
      </c>
      <c r="J7655" s="771">
        <f t="shared" si="406"/>
        <v>462.14</v>
      </c>
      <c r="K7655" s="887">
        <v>267.5</v>
      </c>
      <c r="L7655" s="772">
        <f t="shared" si="407"/>
        <v>3619.81</v>
      </c>
    </row>
    <row r="7656" spans="2:12" ht="15.75" x14ac:dyDescent="0.25">
      <c r="B7656" s="893" t="s">
        <v>321</v>
      </c>
      <c r="C7656" s="892" t="s">
        <v>2160</v>
      </c>
      <c r="D7656" s="891">
        <v>43480</v>
      </c>
      <c r="E7656" s="890">
        <v>657.18</v>
      </c>
      <c r="F7656" s="889"/>
      <c r="G7656" s="888">
        <v>20</v>
      </c>
      <c r="H7656" s="887">
        <f t="shared" si="405"/>
        <v>2</v>
      </c>
      <c r="I7656" s="887">
        <v>-31.92</v>
      </c>
      <c r="J7656" s="771">
        <f t="shared" si="406"/>
        <v>71.819999999999993</v>
      </c>
      <c r="K7656" s="887">
        <v>39.9</v>
      </c>
      <c r="L7656" s="772">
        <f t="shared" si="407"/>
        <v>617.28</v>
      </c>
    </row>
    <row r="7657" spans="2:12" ht="15.75" x14ac:dyDescent="0.25">
      <c r="B7657" s="893" t="s">
        <v>321</v>
      </c>
      <c r="C7657" s="892" t="s">
        <v>540</v>
      </c>
      <c r="D7657" s="891">
        <v>43800</v>
      </c>
      <c r="E7657" s="890">
        <v>654.25</v>
      </c>
      <c r="F7657" s="889"/>
      <c r="G7657" s="888">
        <v>20</v>
      </c>
      <c r="H7657" s="887">
        <f t="shared" si="405"/>
        <v>2</v>
      </c>
      <c r="I7657" s="887">
        <v>-31.799999999999997</v>
      </c>
      <c r="J7657" s="771">
        <f t="shared" si="406"/>
        <v>68.47999999999999</v>
      </c>
      <c r="K7657" s="887">
        <v>36.68</v>
      </c>
      <c r="L7657" s="772">
        <f t="shared" si="407"/>
        <v>617.57000000000005</v>
      </c>
    </row>
    <row r="7658" spans="2:12" ht="15.75" x14ac:dyDescent="0.25">
      <c r="B7658" s="893" t="s">
        <v>321</v>
      </c>
      <c r="C7658" s="892" t="s">
        <v>540</v>
      </c>
      <c r="D7658" s="891">
        <v>43800</v>
      </c>
      <c r="E7658" s="890">
        <v>284.99</v>
      </c>
      <c r="F7658" s="889"/>
      <c r="G7658" s="888">
        <v>20</v>
      </c>
      <c r="H7658" s="887">
        <f t="shared" si="405"/>
        <v>2</v>
      </c>
      <c r="I7658" s="887">
        <v>-13.8</v>
      </c>
      <c r="J7658" s="771">
        <f t="shared" si="406"/>
        <v>29.900000000000002</v>
      </c>
      <c r="K7658" s="887">
        <v>16.100000000000001</v>
      </c>
      <c r="L7658" s="772">
        <f t="shared" si="407"/>
        <v>268.89</v>
      </c>
    </row>
    <row r="7659" spans="2:12" ht="15.75" x14ac:dyDescent="0.25">
      <c r="B7659" s="893" t="s">
        <v>321</v>
      </c>
      <c r="C7659" s="892" t="s">
        <v>540</v>
      </c>
      <c r="D7659" s="891">
        <v>43800</v>
      </c>
      <c r="E7659" s="890">
        <v>463.21</v>
      </c>
      <c r="F7659" s="889"/>
      <c r="G7659" s="888">
        <v>20</v>
      </c>
      <c r="H7659" s="887">
        <f t="shared" si="405"/>
        <v>2</v>
      </c>
      <c r="I7659" s="887">
        <v>-22.44</v>
      </c>
      <c r="J7659" s="771">
        <f t="shared" si="406"/>
        <v>46.75</v>
      </c>
      <c r="K7659" s="887">
        <v>24.31</v>
      </c>
      <c r="L7659" s="772">
        <f t="shared" si="407"/>
        <v>438.9</v>
      </c>
    </row>
    <row r="7660" spans="2:12" ht="15.75" x14ac:dyDescent="0.25">
      <c r="B7660" s="893" t="s">
        <v>321</v>
      </c>
      <c r="C7660" s="892" t="s">
        <v>540</v>
      </c>
      <c r="D7660" s="891">
        <v>43800</v>
      </c>
      <c r="E7660" s="890">
        <v>1819.1</v>
      </c>
      <c r="F7660" s="889"/>
      <c r="G7660" s="888">
        <v>20</v>
      </c>
      <c r="H7660" s="887">
        <f t="shared" si="405"/>
        <v>2</v>
      </c>
      <c r="I7660" s="887">
        <v>-92.039999999999992</v>
      </c>
      <c r="J7660" s="771">
        <f t="shared" si="406"/>
        <v>200.83999999999997</v>
      </c>
      <c r="K7660" s="887">
        <v>108.8</v>
      </c>
      <c r="L7660" s="772">
        <f t="shared" si="407"/>
        <v>1710.3</v>
      </c>
    </row>
    <row r="7661" spans="2:12" ht="15.75" x14ac:dyDescent="0.25">
      <c r="B7661" s="893" t="s">
        <v>321</v>
      </c>
      <c r="C7661" s="892" t="s">
        <v>2163</v>
      </c>
      <c r="D7661" s="891">
        <v>43831</v>
      </c>
      <c r="E7661" s="890">
        <v>0</v>
      </c>
      <c r="F7661" s="889"/>
      <c r="G7661" s="888">
        <v>20</v>
      </c>
      <c r="H7661" s="887">
        <f t="shared" si="405"/>
        <v>1</v>
      </c>
      <c r="I7661" s="887">
        <v>206.88000000000002</v>
      </c>
      <c r="J7661" s="771">
        <f t="shared" si="406"/>
        <v>-206.88000000000002</v>
      </c>
      <c r="K7661" s="887">
        <v>0</v>
      </c>
      <c r="L7661" s="772">
        <f t="shared" si="407"/>
        <v>0</v>
      </c>
    </row>
    <row r="7662" spans="2:12" ht="15.75" x14ac:dyDescent="0.25">
      <c r="B7662" s="893" t="s">
        <v>321</v>
      </c>
      <c r="C7662" s="892" t="s">
        <v>540</v>
      </c>
      <c r="D7662" s="891">
        <v>43891</v>
      </c>
      <c r="E7662" s="890">
        <v>725</v>
      </c>
      <c r="F7662" s="889"/>
      <c r="G7662" s="888">
        <v>20</v>
      </c>
      <c r="H7662" s="887">
        <f t="shared" si="405"/>
        <v>1</v>
      </c>
      <c r="I7662" s="887">
        <v>-35.160000000000004</v>
      </c>
      <c r="J7662" s="771">
        <f t="shared" si="406"/>
        <v>93.82</v>
      </c>
      <c r="K7662" s="887">
        <v>58.66</v>
      </c>
      <c r="L7662" s="772">
        <f t="shared" si="407"/>
        <v>666.34</v>
      </c>
    </row>
    <row r="7663" spans="2:12" ht="15.75" x14ac:dyDescent="0.25">
      <c r="B7663" s="893" t="s">
        <v>321</v>
      </c>
      <c r="C7663" s="892" t="s">
        <v>539</v>
      </c>
      <c r="D7663" s="891">
        <v>43891</v>
      </c>
      <c r="E7663" s="890">
        <v>427.88</v>
      </c>
      <c r="F7663" s="889"/>
      <c r="G7663" s="888">
        <v>20</v>
      </c>
      <c r="H7663" s="887">
        <f t="shared" si="405"/>
        <v>1</v>
      </c>
      <c r="I7663" s="887">
        <v>-20.759999999999998</v>
      </c>
      <c r="J7663" s="771">
        <f t="shared" si="406"/>
        <v>40.94</v>
      </c>
      <c r="K7663" s="887">
        <v>20.18</v>
      </c>
      <c r="L7663" s="772">
        <f t="shared" si="407"/>
        <v>407.7</v>
      </c>
    </row>
    <row r="7664" spans="2:12" ht="15.75" x14ac:dyDescent="0.25">
      <c r="B7664" s="893" t="s">
        <v>321</v>
      </c>
      <c r="C7664" s="892" t="s">
        <v>540</v>
      </c>
      <c r="D7664" s="891">
        <v>43891</v>
      </c>
      <c r="E7664" s="890">
        <v>105.07</v>
      </c>
      <c r="F7664" s="889"/>
      <c r="G7664" s="888">
        <v>20</v>
      </c>
      <c r="H7664" s="887">
        <f t="shared" si="405"/>
        <v>1</v>
      </c>
      <c r="I7664" s="887">
        <v>-5.04</v>
      </c>
      <c r="J7664" s="771">
        <f t="shared" si="406"/>
        <v>9.24</v>
      </c>
      <c r="K7664" s="887">
        <v>4.2</v>
      </c>
      <c r="L7664" s="772">
        <f t="shared" si="407"/>
        <v>100.86999999999999</v>
      </c>
    </row>
    <row r="7665" spans="2:12" ht="15.75" x14ac:dyDescent="0.25">
      <c r="B7665" s="893" t="s">
        <v>321</v>
      </c>
      <c r="C7665" s="892" t="s">
        <v>539</v>
      </c>
      <c r="D7665" s="891">
        <v>43891</v>
      </c>
      <c r="E7665" s="890">
        <v>332.23</v>
      </c>
      <c r="F7665" s="889"/>
      <c r="G7665" s="888">
        <v>20</v>
      </c>
      <c r="H7665" s="887">
        <f t="shared" si="405"/>
        <v>1</v>
      </c>
      <c r="I7665" s="887">
        <v>-16.080000000000002</v>
      </c>
      <c r="J7665" s="771">
        <f t="shared" si="406"/>
        <v>29.480000000000004</v>
      </c>
      <c r="K7665" s="887">
        <v>13.4</v>
      </c>
      <c r="L7665" s="772">
        <f t="shared" si="407"/>
        <v>318.83000000000004</v>
      </c>
    </row>
    <row r="7666" spans="2:12" ht="15.75" x14ac:dyDescent="0.25">
      <c r="B7666" s="893" t="s">
        <v>321</v>
      </c>
      <c r="C7666" s="892" t="s">
        <v>2164</v>
      </c>
      <c r="D7666" s="891">
        <v>43891</v>
      </c>
      <c r="E7666" s="890">
        <v>105.13</v>
      </c>
      <c r="F7666" s="889"/>
      <c r="G7666" s="888">
        <v>20</v>
      </c>
      <c r="H7666" s="887">
        <f t="shared" si="405"/>
        <v>1</v>
      </c>
      <c r="I7666" s="887">
        <v>-5.16</v>
      </c>
      <c r="J7666" s="771">
        <f t="shared" si="406"/>
        <v>9.39</v>
      </c>
      <c r="K7666" s="887">
        <v>4.2300000000000004</v>
      </c>
      <c r="L7666" s="772">
        <f t="shared" si="407"/>
        <v>100.89999999999999</v>
      </c>
    </row>
    <row r="7667" spans="2:12" ht="15.75" x14ac:dyDescent="0.25">
      <c r="B7667" s="893" t="s">
        <v>321</v>
      </c>
      <c r="C7667" s="892" t="s">
        <v>2161</v>
      </c>
      <c r="D7667" s="891">
        <v>43829</v>
      </c>
      <c r="E7667" s="890">
        <v>30.51</v>
      </c>
      <c r="F7667" s="889"/>
      <c r="G7667" s="888">
        <v>20</v>
      </c>
      <c r="H7667" s="887">
        <f t="shared" si="405"/>
        <v>2</v>
      </c>
      <c r="I7667" s="887">
        <v>-1.44</v>
      </c>
      <c r="J7667" s="771">
        <f t="shared" si="406"/>
        <v>2.52</v>
      </c>
      <c r="K7667" s="887">
        <v>1.08</v>
      </c>
      <c r="L7667" s="772">
        <f t="shared" si="407"/>
        <v>29.43</v>
      </c>
    </row>
    <row r="7668" spans="2:12" ht="15.75" x14ac:dyDescent="0.25">
      <c r="B7668" s="893" t="e">
        <v>#N/A</v>
      </c>
      <c r="C7668" s="892" t="s">
        <v>2163</v>
      </c>
      <c r="D7668" s="891">
        <v>43922</v>
      </c>
      <c r="E7668" s="890">
        <v>0</v>
      </c>
      <c r="F7668" s="889"/>
      <c r="G7668" s="888">
        <v>20</v>
      </c>
      <c r="H7668" s="887">
        <f t="shared" si="405"/>
        <v>1</v>
      </c>
      <c r="I7668" s="887">
        <v>2.88</v>
      </c>
      <c r="J7668" s="771">
        <f t="shared" si="406"/>
        <v>-2.88</v>
      </c>
      <c r="K7668" s="887">
        <v>0</v>
      </c>
      <c r="L7668" s="772">
        <f t="shared" si="407"/>
        <v>0</v>
      </c>
    </row>
    <row r="7669" spans="2:12" ht="15.75" x14ac:dyDescent="0.25">
      <c r="B7669" s="893" t="s">
        <v>321</v>
      </c>
      <c r="C7669" s="892" t="s">
        <v>107</v>
      </c>
      <c r="D7669" s="891">
        <v>38717</v>
      </c>
      <c r="E7669" s="890">
        <v>26697.63</v>
      </c>
      <c r="F7669" s="889"/>
      <c r="G7669" s="888">
        <v>25</v>
      </c>
      <c r="H7669" s="887">
        <f t="shared" si="405"/>
        <v>16</v>
      </c>
      <c r="I7669" s="887">
        <v>-1072.92</v>
      </c>
      <c r="J7669" s="771">
        <f t="shared" si="406"/>
        <v>17220.760000000002</v>
      </c>
      <c r="K7669" s="887">
        <v>16147.84</v>
      </c>
      <c r="L7669" s="772">
        <f t="shared" si="407"/>
        <v>10549.79</v>
      </c>
    </row>
    <row r="7670" spans="2:12" ht="15.75" x14ac:dyDescent="0.25">
      <c r="B7670" s="893" t="s">
        <v>321</v>
      </c>
      <c r="C7670" s="892" t="s">
        <v>107</v>
      </c>
      <c r="D7670" s="891">
        <v>38717</v>
      </c>
      <c r="E7670" s="890">
        <v>15176.98</v>
      </c>
      <c r="F7670" s="889"/>
      <c r="G7670" s="888">
        <v>25</v>
      </c>
      <c r="H7670" s="887">
        <f t="shared" si="405"/>
        <v>16</v>
      </c>
      <c r="I7670" s="887">
        <v>-612.72</v>
      </c>
      <c r="J7670" s="771">
        <f t="shared" si="406"/>
        <v>9815.76</v>
      </c>
      <c r="K7670" s="887">
        <v>9203.0400000000009</v>
      </c>
      <c r="L7670" s="772">
        <f t="shared" si="407"/>
        <v>5973.9399999999987</v>
      </c>
    </row>
    <row r="7671" spans="2:12" ht="15.75" x14ac:dyDescent="0.25">
      <c r="B7671" s="893" t="s">
        <v>321</v>
      </c>
      <c r="C7671" s="892" t="s">
        <v>107</v>
      </c>
      <c r="D7671" s="891">
        <v>38352</v>
      </c>
      <c r="E7671" s="890">
        <v>13251.26</v>
      </c>
      <c r="F7671" s="889"/>
      <c r="G7671" s="888">
        <v>25</v>
      </c>
      <c r="H7671" s="887">
        <f t="shared" si="405"/>
        <v>17</v>
      </c>
      <c r="I7671" s="887">
        <v>-535.31999999999994</v>
      </c>
      <c r="J7671" s="771">
        <f t="shared" si="406"/>
        <v>9102.8799999999992</v>
      </c>
      <c r="K7671" s="887">
        <v>8567.56</v>
      </c>
      <c r="L7671" s="772">
        <f t="shared" si="407"/>
        <v>4683.7000000000007</v>
      </c>
    </row>
    <row r="7672" spans="2:12" ht="15.75" x14ac:dyDescent="0.25">
      <c r="B7672" s="893" t="s">
        <v>321</v>
      </c>
      <c r="C7672" s="892" t="s">
        <v>107</v>
      </c>
      <c r="D7672" s="891">
        <v>37986</v>
      </c>
      <c r="E7672" s="890">
        <v>4512.8599999999997</v>
      </c>
      <c r="F7672" s="889"/>
      <c r="G7672" s="888">
        <v>25</v>
      </c>
      <c r="H7672" s="887">
        <f t="shared" si="405"/>
        <v>18</v>
      </c>
      <c r="I7672" s="887">
        <v>-181.44</v>
      </c>
      <c r="J7672" s="771">
        <f t="shared" si="406"/>
        <v>3272.91</v>
      </c>
      <c r="K7672" s="887">
        <v>3091.47</v>
      </c>
      <c r="L7672" s="772">
        <f t="shared" si="407"/>
        <v>1421.3899999999999</v>
      </c>
    </row>
    <row r="7673" spans="2:12" ht="15.75" x14ac:dyDescent="0.25">
      <c r="B7673" s="893" t="s">
        <v>321</v>
      </c>
      <c r="C7673" s="892" t="s">
        <v>107</v>
      </c>
      <c r="D7673" s="891">
        <v>37621</v>
      </c>
      <c r="E7673" s="890">
        <v>7649.81</v>
      </c>
      <c r="F7673" s="889"/>
      <c r="G7673" s="888">
        <v>25</v>
      </c>
      <c r="H7673" s="887">
        <f t="shared" si="405"/>
        <v>19</v>
      </c>
      <c r="I7673" s="887">
        <v>-309.36</v>
      </c>
      <c r="J7673" s="771">
        <f t="shared" si="406"/>
        <v>5870.5999999999995</v>
      </c>
      <c r="K7673" s="887">
        <v>5561.24</v>
      </c>
      <c r="L7673" s="772">
        <f t="shared" si="407"/>
        <v>2088.5700000000006</v>
      </c>
    </row>
    <row r="7674" spans="2:12" ht="15.75" x14ac:dyDescent="0.25">
      <c r="B7674" s="893" t="s">
        <v>321</v>
      </c>
      <c r="C7674" s="892" t="s">
        <v>107</v>
      </c>
      <c r="D7674" s="891">
        <v>39478</v>
      </c>
      <c r="E7674" s="890">
        <v>5189.29</v>
      </c>
      <c r="F7674" s="889"/>
      <c r="G7674" s="888">
        <v>20</v>
      </c>
      <c r="H7674" s="887">
        <f t="shared" si="405"/>
        <v>13</v>
      </c>
      <c r="I7674" s="887">
        <v>-227.52</v>
      </c>
      <c r="J7674" s="771">
        <f t="shared" si="406"/>
        <v>3153.41</v>
      </c>
      <c r="K7674" s="887">
        <v>2925.89</v>
      </c>
      <c r="L7674" s="772">
        <f t="shared" si="407"/>
        <v>2263.4</v>
      </c>
    </row>
    <row r="7675" spans="2:12" ht="15.75" x14ac:dyDescent="0.25">
      <c r="B7675" s="893" t="s">
        <v>321</v>
      </c>
      <c r="C7675" s="892" t="s">
        <v>107</v>
      </c>
      <c r="D7675" s="891">
        <v>39447</v>
      </c>
      <c r="E7675" s="890">
        <v>5587.77</v>
      </c>
      <c r="F7675" s="889"/>
      <c r="G7675" s="888">
        <v>20</v>
      </c>
      <c r="H7675" s="887">
        <f t="shared" si="405"/>
        <v>14</v>
      </c>
      <c r="I7675" s="887">
        <v>-244.20000000000002</v>
      </c>
      <c r="J7675" s="771">
        <f t="shared" si="406"/>
        <v>3502.31</v>
      </c>
      <c r="K7675" s="887">
        <v>3258.11</v>
      </c>
      <c r="L7675" s="772">
        <f t="shared" si="407"/>
        <v>2329.6600000000003</v>
      </c>
    </row>
    <row r="7676" spans="2:12" ht="15.75" x14ac:dyDescent="0.25">
      <c r="B7676" s="893" t="s">
        <v>321</v>
      </c>
      <c r="C7676" s="892" t="s">
        <v>107</v>
      </c>
      <c r="D7676" s="891">
        <v>37256</v>
      </c>
      <c r="E7676" s="890">
        <v>186.47</v>
      </c>
      <c r="F7676" s="889"/>
      <c r="G7676" s="888">
        <v>25</v>
      </c>
      <c r="H7676" s="887">
        <f t="shared" si="405"/>
        <v>20</v>
      </c>
      <c r="I7676" s="887">
        <v>-7.5600000000000005</v>
      </c>
      <c r="J7676" s="771">
        <f t="shared" si="406"/>
        <v>150.64000000000001</v>
      </c>
      <c r="K7676" s="887">
        <v>143.08000000000001</v>
      </c>
      <c r="L7676" s="772">
        <f t="shared" si="407"/>
        <v>43.389999999999986</v>
      </c>
    </row>
    <row r="7677" spans="2:12" ht="15.75" x14ac:dyDescent="0.25">
      <c r="B7677" s="893" t="s">
        <v>321</v>
      </c>
      <c r="C7677" s="892" t="s">
        <v>107</v>
      </c>
      <c r="D7677" s="891">
        <v>39082</v>
      </c>
      <c r="E7677" s="890">
        <v>3939.69</v>
      </c>
      <c r="F7677" s="889"/>
      <c r="G7677" s="888">
        <v>20</v>
      </c>
      <c r="H7677" s="887">
        <f t="shared" si="405"/>
        <v>15</v>
      </c>
      <c r="I7677" s="887">
        <v>-169.8</v>
      </c>
      <c r="J7677" s="771">
        <f t="shared" si="406"/>
        <v>2626.32</v>
      </c>
      <c r="K7677" s="887">
        <v>2456.52</v>
      </c>
      <c r="L7677" s="772">
        <f t="shared" si="407"/>
        <v>1483.17</v>
      </c>
    </row>
    <row r="7678" spans="2:12" ht="15.75" x14ac:dyDescent="0.25">
      <c r="B7678" s="893" t="s">
        <v>321</v>
      </c>
      <c r="C7678" s="892" t="s">
        <v>540</v>
      </c>
      <c r="D7678" s="891">
        <v>43983</v>
      </c>
      <c r="E7678" s="890">
        <v>104.98</v>
      </c>
      <c r="F7678" s="889"/>
      <c r="G7678" s="888">
        <v>20</v>
      </c>
      <c r="H7678" s="887">
        <f t="shared" si="405"/>
        <v>1</v>
      </c>
      <c r="I7678" s="887">
        <v>-5.28</v>
      </c>
      <c r="J7678" s="771">
        <f t="shared" si="406"/>
        <v>8.36</v>
      </c>
      <c r="K7678" s="887">
        <v>3.08</v>
      </c>
      <c r="L7678" s="772">
        <f t="shared" si="407"/>
        <v>101.9</v>
      </c>
    </row>
    <row r="7679" spans="2:12" ht="15.75" x14ac:dyDescent="0.25">
      <c r="B7679" s="893" t="s">
        <v>321</v>
      </c>
      <c r="C7679" s="892" t="s">
        <v>540</v>
      </c>
      <c r="D7679" s="891">
        <v>43983</v>
      </c>
      <c r="E7679" s="890">
        <v>104.98</v>
      </c>
      <c r="F7679" s="889"/>
      <c r="G7679" s="888">
        <v>20</v>
      </c>
      <c r="H7679" s="887">
        <f t="shared" si="405"/>
        <v>1</v>
      </c>
      <c r="I7679" s="887">
        <v>-5.28</v>
      </c>
      <c r="J7679" s="771">
        <f t="shared" si="406"/>
        <v>8.36</v>
      </c>
      <c r="K7679" s="887">
        <v>3.08</v>
      </c>
      <c r="L7679" s="772">
        <f t="shared" si="407"/>
        <v>101.9</v>
      </c>
    </row>
    <row r="7680" spans="2:12" ht="15.75" x14ac:dyDescent="0.25">
      <c r="B7680" s="893" t="s">
        <v>321</v>
      </c>
      <c r="C7680" s="892" t="s">
        <v>540</v>
      </c>
      <c r="D7680" s="891">
        <v>43983</v>
      </c>
      <c r="E7680" s="890">
        <v>811.46</v>
      </c>
      <c r="F7680" s="889"/>
      <c r="G7680" s="888">
        <v>20</v>
      </c>
      <c r="H7680" s="887">
        <f t="shared" si="405"/>
        <v>1</v>
      </c>
      <c r="I7680" s="887">
        <v>-40.799999999999997</v>
      </c>
      <c r="J7680" s="771">
        <f t="shared" si="406"/>
        <v>67.78</v>
      </c>
      <c r="K7680" s="887">
        <v>26.98</v>
      </c>
      <c r="L7680" s="772">
        <f t="shared" si="407"/>
        <v>784.48</v>
      </c>
    </row>
    <row r="7681" spans="2:12" ht="15.75" x14ac:dyDescent="0.25">
      <c r="B7681" s="893" t="s">
        <v>321</v>
      </c>
      <c r="C7681" s="892" t="s">
        <v>540</v>
      </c>
      <c r="D7681" s="891">
        <v>43983</v>
      </c>
      <c r="E7681" s="890">
        <v>104.98</v>
      </c>
      <c r="F7681" s="889"/>
      <c r="G7681" s="888">
        <v>20</v>
      </c>
      <c r="H7681" s="887">
        <f t="shared" si="405"/>
        <v>1</v>
      </c>
      <c r="I7681" s="887">
        <v>-5.28</v>
      </c>
      <c r="J7681" s="771">
        <f t="shared" si="406"/>
        <v>8.36</v>
      </c>
      <c r="K7681" s="887">
        <v>3.08</v>
      </c>
      <c r="L7681" s="772">
        <f t="shared" si="407"/>
        <v>101.9</v>
      </c>
    </row>
    <row r="7682" spans="2:12" ht="15.75" x14ac:dyDescent="0.25">
      <c r="B7682" s="893" t="s">
        <v>321</v>
      </c>
      <c r="C7682" s="892" t="s">
        <v>540</v>
      </c>
      <c r="D7682" s="891">
        <v>43983</v>
      </c>
      <c r="E7682" s="890">
        <v>167.47</v>
      </c>
      <c r="F7682" s="889"/>
      <c r="G7682" s="888">
        <v>20</v>
      </c>
      <c r="H7682" s="887">
        <f t="shared" si="405"/>
        <v>1</v>
      </c>
      <c r="I7682" s="887">
        <v>-8.4</v>
      </c>
      <c r="J7682" s="771">
        <f t="shared" si="406"/>
        <v>14.38</v>
      </c>
      <c r="K7682" s="887">
        <v>5.98</v>
      </c>
      <c r="L7682" s="772">
        <f t="shared" si="407"/>
        <v>161.49</v>
      </c>
    </row>
    <row r="7683" spans="2:12" ht="15.75" x14ac:dyDescent="0.25">
      <c r="B7683" s="893" t="s">
        <v>321</v>
      </c>
      <c r="C7683" s="892" t="s">
        <v>540</v>
      </c>
      <c r="D7683" s="891">
        <v>43983</v>
      </c>
      <c r="E7683" s="890">
        <v>287.81</v>
      </c>
      <c r="F7683" s="889"/>
      <c r="G7683" s="888">
        <v>20</v>
      </c>
      <c r="H7683" s="887">
        <f t="shared" si="405"/>
        <v>1</v>
      </c>
      <c r="I7683" s="887">
        <v>-14.399999999999999</v>
      </c>
      <c r="J7683" s="771">
        <f t="shared" si="406"/>
        <v>22.799999999999997</v>
      </c>
      <c r="K7683" s="887">
        <v>8.4</v>
      </c>
      <c r="L7683" s="772">
        <f t="shared" si="407"/>
        <v>279.41000000000003</v>
      </c>
    </row>
    <row r="7684" spans="2:12" ht="15.75" x14ac:dyDescent="0.25">
      <c r="B7684" s="893" t="s">
        <v>321</v>
      </c>
      <c r="C7684" s="892" t="s">
        <v>2162</v>
      </c>
      <c r="D7684" s="891">
        <v>43997</v>
      </c>
      <c r="E7684" s="890">
        <v>1634.72</v>
      </c>
      <c r="F7684" s="889"/>
      <c r="G7684" s="888">
        <v>20</v>
      </c>
      <c r="H7684" s="887">
        <f t="shared" si="405"/>
        <v>1</v>
      </c>
      <c r="I7684" s="887">
        <v>-81.72</v>
      </c>
      <c r="J7684" s="771">
        <f t="shared" si="406"/>
        <v>122.58</v>
      </c>
      <c r="K7684" s="887">
        <v>40.86</v>
      </c>
      <c r="L7684" s="772">
        <f t="shared" si="407"/>
        <v>1593.8600000000001</v>
      </c>
    </row>
    <row r="7685" spans="2:12" ht="15.75" x14ac:dyDescent="0.25">
      <c r="B7685" s="893" t="s">
        <v>321</v>
      </c>
      <c r="C7685" s="892" t="s">
        <v>2165</v>
      </c>
      <c r="D7685" s="891">
        <v>44013</v>
      </c>
      <c r="E7685" s="890">
        <v>0</v>
      </c>
      <c r="F7685" s="889"/>
      <c r="G7685" s="888">
        <v>20</v>
      </c>
      <c r="H7685" s="887">
        <f t="shared" si="405"/>
        <v>1</v>
      </c>
      <c r="I7685" s="887">
        <v>13.560000000000002</v>
      </c>
      <c r="J7685" s="771">
        <f t="shared" si="406"/>
        <v>-13.560000000000002</v>
      </c>
      <c r="K7685" s="887">
        <v>0</v>
      </c>
      <c r="L7685" s="772">
        <f t="shared" si="407"/>
        <v>0</v>
      </c>
    </row>
    <row r="7686" spans="2:12" ht="15.75" x14ac:dyDescent="0.25">
      <c r="B7686" s="893" t="s">
        <v>321</v>
      </c>
      <c r="C7686" s="892" t="s">
        <v>2166</v>
      </c>
      <c r="D7686" s="891">
        <v>44013</v>
      </c>
      <c r="E7686" s="890">
        <v>3073.05</v>
      </c>
      <c r="F7686" s="889"/>
      <c r="G7686" s="888">
        <v>20</v>
      </c>
      <c r="H7686" s="887">
        <f t="shared" si="405"/>
        <v>1</v>
      </c>
      <c r="I7686" s="887">
        <v>-153.60000000000002</v>
      </c>
      <c r="J7686" s="771">
        <f t="shared" si="406"/>
        <v>230.40000000000003</v>
      </c>
      <c r="K7686" s="887">
        <v>76.8</v>
      </c>
      <c r="L7686" s="772">
        <f t="shared" si="407"/>
        <v>2996.25</v>
      </c>
    </row>
    <row r="7687" spans="2:12" ht="15.75" x14ac:dyDescent="0.25">
      <c r="B7687" s="893" t="e">
        <v>#N/A</v>
      </c>
      <c r="C7687" s="892" t="s">
        <v>2166</v>
      </c>
      <c r="D7687" s="891">
        <v>44013</v>
      </c>
      <c r="E7687" s="890">
        <v>97.65</v>
      </c>
      <c r="F7687" s="889"/>
      <c r="G7687" s="888">
        <v>20</v>
      </c>
      <c r="H7687" s="887">
        <f t="shared" si="405"/>
        <v>1</v>
      </c>
      <c r="I7687" s="887">
        <v>-4.92</v>
      </c>
      <c r="J7687" s="771">
        <f t="shared" si="406"/>
        <v>7.38</v>
      </c>
      <c r="K7687" s="887">
        <v>2.46</v>
      </c>
      <c r="L7687" s="772">
        <f t="shared" si="407"/>
        <v>95.190000000000012</v>
      </c>
    </row>
    <row r="7688" spans="2:12" ht="15.75" x14ac:dyDescent="0.25">
      <c r="B7688" s="893" t="s">
        <v>321</v>
      </c>
      <c r="C7688" s="892" t="s">
        <v>539</v>
      </c>
      <c r="D7688" s="891">
        <v>44075</v>
      </c>
      <c r="E7688" s="890">
        <v>100.36</v>
      </c>
      <c r="F7688" s="889"/>
      <c r="G7688" s="888">
        <v>20</v>
      </c>
      <c r="H7688" s="887">
        <f t="shared" ref="H7688:H7751" si="408">IF(E7688&lt;&gt;"",IF((TestEOY-D7688)/365&gt;G7688,G7688,ROUNDUP(((TestEOY-D7688)/365),0)),"")</f>
        <v>1</v>
      </c>
      <c r="I7688" s="887">
        <v>-5.04</v>
      </c>
      <c r="J7688" s="771">
        <f t="shared" ref="J7688:J7751" si="409">K7688-I7688</f>
        <v>7.5600000000000005</v>
      </c>
      <c r="K7688" s="887">
        <v>2.52</v>
      </c>
      <c r="L7688" s="772">
        <f t="shared" ref="L7688:L7751" si="410">IFERROR(IF(K7688&gt;E7688,0,(+E7688-K7688))-F7688,"")</f>
        <v>97.84</v>
      </c>
    </row>
    <row r="7689" spans="2:12" ht="15.75" x14ac:dyDescent="0.25">
      <c r="B7689" s="893" t="s">
        <v>321</v>
      </c>
      <c r="C7689" s="892" t="s">
        <v>539</v>
      </c>
      <c r="D7689" s="891">
        <v>44075</v>
      </c>
      <c r="E7689" s="890">
        <v>200.72</v>
      </c>
      <c r="F7689" s="889"/>
      <c r="G7689" s="888">
        <v>20</v>
      </c>
      <c r="H7689" s="887">
        <f t="shared" si="408"/>
        <v>1</v>
      </c>
      <c r="I7689" s="887">
        <v>-10.08</v>
      </c>
      <c r="J7689" s="771">
        <f t="shared" si="409"/>
        <v>13.86</v>
      </c>
      <c r="K7689" s="887">
        <v>3.78</v>
      </c>
      <c r="L7689" s="772">
        <f t="shared" si="410"/>
        <v>196.94</v>
      </c>
    </row>
    <row r="7690" spans="2:12" ht="15.75" x14ac:dyDescent="0.25">
      <c r="B7690" s="893" t="s">
        <v>321</v>
      </c>
      <c r="C7690" s="892" t="s">
        <v>539</v>
      </c>
      <c r="D7690" s="891">
        <v>44075</v>
      </c>
      <c r="E7690" s="890">
        <v>1146.1300000000001</v>
      </c>
      <c r="F7690" s="889"/>
      <c r="G7690" s="888">
        <v>20</v>
      </c>
      <c r="H7690" s="887">
        <f t="shared" si="408"/>
        <v>1</v>
      </c>
      <c r="I7690" s="887">
        <v>-57.12</v>
      </c>
      <c r="J7690" s="771">
        <f t="shared" si="409"/>
        <v>84.4</v>
      </c>
      <c r="K7690" s="887">
        <v>27.28</v>
      </c>
      <c r="L7690" s="772">
        <f t="shared" si="410"/>
        <v>1118.8500000000001</v>
      </c>
    </row>
    <row r="7691" spans="2:12" ht="15.75" x14ac:dyDescent="0.25">
      <c r="B7691" s="893" t="s">
        <v>321</v>
      </c>
      <c r="C7691" s="892" t="s">
        <v>539</v>
      </c>
      <c r="D7691" s="891">
        <v>44075</v>
      </c>
      <c r="E7691" s="890">
        <v>342.55</v>
      </c>
      <c r="F7691" s="889"/>
      <c r="G7691" s="888">
        <v>20</v>
      </c>
      <c r="H7691" s="887">
        <f t="shared" si="408"/>
        <v>1</v>
      </c>
      <c r="I7691" s="887">
        <v>-17.28</v>
      </c>
      <c r="J7691" s="771">
        <f t="shared" si="409"/>
        <v>27.590000000000003</v>
      </c>
      <c r="K7691" s="887">
        <v>10.31</v>
      </c>
      <c r="L7691" s="772">
        <f t="shared" si="410"/>
        <v>332.24</v>
      </c>
    </row>
    <row r="7692" spans="2:12" ht="15.75" x14ac:dyDescent="0.25">
      <c r="B7692" s="893" t="s">
        <v>321</v>
      </c>
      <c r="C7692" s="892" t="s">
        <v>539</v>
      </c>
      <c r="D7692" s="891">
        <v>44075</v>
      </c>
      <c r="E7692" s="890">
        <v>551.75</v>
      </c>
      <c r="F7692" s="889"/>
      <c r="G7692" s="888">
        <v>20</v>
      </c>
      <c r="H7692" s="887">
        <f t="shared" si="408"/>
        <v>1</v>
      </c>
      <c r="I7692" s="887">
        <v>-27.6</v>
      </c>
      <c r="J7692" s="771">
        <f t="shared" si="409"/>
        <v>37.950000000000003</v>
      </c>
      <c r="K7692" s="887">
        <v>10.35</v>
      </c>
      <c r="L7692" s="772">
        <f t="shared" si="410"/>
        <v>541.4</v>
      </c>
    </row>
    <row r="7693" spans="2:12" ht="15.75" x14ac:dyDescent="0.25">
      <c r="B7693" s="893" t="s">
        <v>321</v>
      </c>
      <c r="C7693" s="892" t="s">
        <v>539</v>
      </c>
      <c r="D7693" s="891">
        <v>44075</v>
      </c>
      <c r="E7693" s="890">
        <v>1492.34</v>
      </c>
      <c r="F7693" s="889"/>
      <c r="G7693" s="888">
        <v>20</v>
      </c>
      <c r="H7693" s="887">
        <f t="shared" si="408"/>
        <v>1</v>
      </c>
      <c r="I7693" s="887">
        <v>-74.64</v>
      </c>
      <c r="J7693" s="771">
        <f t="shared" si="409"/>
        <v>99.52</v>
      </c>
      <c r="K7693" s="887">
        <v>24.88</v>
      </c>
      <c r="L7693" s="772">
        <f t="shared" si="410"/>
        <v>1467.4599999999998</v>
      </c>
    </row>
    <row r="7694" spans="2:12" ht="15.75" x14ac:dyDescent="0.25">
      <c r="B7694" s="893" t="s">
        <v>321</v>
      </c>
      <c r="C7694" s="892" t="s">
        <v>2167</v>
      </c>
      <c r="D7694" s="891">
        <v>44105</v>
      </c>
      <c r="E7694" s="890">
        <v>0</v>
      </c>
      <c r="F7694" s="889"/>
      <c r="G7694" s="888">
        <v>20</v>
      </c>
      <c r="H7694" s="887">
        <f t="shared" si="408"/>
        <v>1</v>
      </c>
      <c r="I7694" s="887">
        <v>33.839999999999996</v>
      </c>
      <c r="J7694" s="771">
        <f t="shared" si="409"/>
        <v>-33.839999999999996</v>
      </c>
      <c r="K7694" s="887">
        <v>0</v>
      </c>
      <c r="L7694" s="772">
        <f t="shared" si="410"/>
        <v>0</v>
      </c>
    </row>
    <row r="7695" spans="2:12" ht="15.75" x14ac:dyDescent="0.25">
      <c r="B7695" s="893" t="e">
        <v>#N/A</v>
      </c>
      <c r="C7695" s="892" t="s">
        <v>2167</v>
      </c>
      <c r="D7695" s="891">
        <v>44105</v>
      </c>
      <c r="E7695" s="890">
        <v>0</v>
      </c>
      <c r="F7695" s="889"/>
      <c r="G7695" s="888">
        <v>20</v>
      </c>
      <c r="H7695" s="887">
        <f t="shared" si="408"/>
        <v>1</v>
      </c>
      <c r="I7695" s="887">
        <v>0.24</v>
      </c>
      <c r="J7695" s="771">
        <f t="shared" si="409"/>
        <v>-0.24</v>
      </c>
      <c r="K7695" s="887">
        <v>0</v>
      </c>
      <c r="L7695" s="772">
        <f t="shared" si="410"/>
        <v>0</v>
      </c>
    </row>
    <row r="7696" spans="2:12" ht="15.75" x14ac:dyDescent="0.25">
      <c r="B7696" s="893" t="s">
        <v>321</v>
      </c>
      <c r="C7696" s="892" t="s">
        <v>2168</v>
      </c>
      <c r="D7696" s="891">
        <v>44105</v>
      </c>
      <c r="E7696" s="890">
        <v>0</v>
      </c>
      <c r="F7696" s="889"/>
      <c r="G7696" s="888">
        <v>20</v>
      </c>
      <c r="H7696" s="887">
        <f t="shared" si="408"/>
        <v>1</v>
      </c>
      <c r="I7696" s="887">
        <v>17.52</v>
      </c>
      <c r="J7696" s="771">
        <f t="shared" si="409"/>
        <v>-17.52</v>
      </c>
      <c r="K7696" s="887">
        <v>0</v>
      </c>
      <c r="L7696" s="772">
        <f t="shared" si="410"/>
        <v>0</v>
      </c>
    </row>
    <row r="7697" spans="2:12" ht="15.75" x14ac:dyDescent="0.25">
      <c r="B7697" s="893" t="s">
        <v>321</v>
      </c>
      <c r="C7697" s="892" t="s">
        <v>2169</v>
      </c>
      <c r="D7697" s="891">
        <v>44136</v>
      </c>
      <c r="E7697" s="890">
        <v>0</v>
      </c>
      <c r="F7697" s="889"/>
      <c r="G7697" s="888">
        <v>20</v>
      </c>
      <c r="H7697" s="887">
        <f t="shared" si="408"/>
        <v>1</v>
      </c>
      <c r="I7697" s="887">
        <v>9.84</v>
      </c>
      <c r="J7697" s="771">
        <f t="shared" si="409"/>
        <v>-9.84</v>
      </c>
      <c r="K7697" s="887">
        <v>0</v>
      </c>
      <c r="L7697" s="772">
        <f t="shared" si="410"/>
        <v>0</v>
      </c>
    </row>
    <row r="7698" spans="2:12" ht="15.75" x14ac:dyDescent="0.25">
      <c r="B7698" s="893" t="s">
        <v>321</v>
      </c>
      <c r="C7698" s="892" t="s">
        <v>540</v>
      </c>
      <c r="D7698" s="891">
        <v>44166</v>
      </c>
      <c r="E7698" s="890">
        <v>197.55</v>
      </c>
      <c r="F7698" s="889"/>
      <c r="G7698" s="888">
        <v>20</v>
      </c>
      <c r="H7698" s="887">
        <f t="shared" si="408"/>
        <v>1</v>
      </c>
      <c r="I7698" s="887">
        <v>-19.68</v>
      </c>
      <c r="J7698" s="771">
        <f t="shared" si="409"/>
        <v>21.32</v>
      </c>
      <c r="K7698" s="887">
        <v>1.64</v>
      </c>
      <c r="L7698" s="772">
        <f t="shared" si="410"/>
        <v>195.91000000000003</v>
      </c>
    </row>
    <row r="7699" spans="2:12" ht="15.75" x14ac:dyDescent="0.25">
      <c r="B7699" s="893" t="s">
        <v>321</v>
      </c>
      <c r="C7699" s="892" t="s">
        <v>540</v>
      </c>
      <c r="D7699" s="891">
        <v>44166</v>
      </c>
      <c r="E7699" s="890">
        <v>619.96</v>
      </c>
      <c r="F7699" s="889"/>
      <c r="G7699" s="888">
        <v>20</v>
      </c>
      <c r="H7699" s="887">
        <f t="shared" si="408"/>
        <v>1</v>
      </c>
      <c r="I7699" s="887">
        <v>-45.120000000000005</v>
      </c>
      <c r="J7699" s="771">
        <f t="shared" si="409"/>
        <v>48.88</v>
      </c>
      <c r="K7699" s="887">
        <v>3.76</v>
      </c>
      <c r="L7699" s="772">
        <f t="shared" si="410"/>
        <v>616.20000000000005</v>
      </c>
    </row>
    <row r="7700" spans="2:12" ht="15.75" x14ac:dyDescent="0.25">
      <c r="B7700" s="893" t="s">
        <v>321</v>
      </c>
      <c r="C7700" s="892" t="s">
        <v>540</v>
      </c>
      <c r="D7700" s="891">
        <v>44166</v>
      </c>
      <c r="E7700" s="890">
        <v>2051.29</v>
      </c>
      <c r="F7700" s="889"/>
      <c r="G7700" s="888">
        <v>20</v>
      </c>
      <c r="H7700" s="887">
        <f t="shared" si="408"/>
        <v>1</v>
      </c>
      <c r="I7700" s="887">
        <v>-312.36</v>
      </c>
      <c r="J7700" s="771">
        <f t="shared" si="409"/>
        <v>338.39</v>
      </c>
      <c r="K7700" s="887">
        <v>26.03</v>
      </c>
      <c r="L7700" s="772">
        <f t="shared" si="410"/>
        <v>2025.26</v>
      </c>
    </row>
    <row r="7701" spans="2:12" ht="15.75" x14ac:dyDescent="0.25">
      <c r="B7701" s="893" t="s">
        <v>321</v>
      </c>
      <c r="C7701" s="892" t="s">
        <v>540</v>
      </c>
      <c r="D7701" s="891">
        <v>44166</v>
      </c>
      <c r="E7701" s="890">
        <v>337.93</v>
      </c>
      <c r="F7701" s="889"/>
      <c r="G7701" s="888">
        <v>20</v>
      </c>
      <c r="H7701" s="887">
        <f t="shared" si="408"/>
        <v>1</v>
      </c>
      <c r="I7701" s="887">
        <v>-51</v>
      </c>
      <c r="J7701" s="771">
        <f t="shared" si="409"/>
        <v>55.25</v>
      </c>
      <c r="K7701" s="887">
        <v>4.25</v>
      </c>
      <c r="L7701" s="772">
        <f t="shared" si="410"/>
        <v>333.68</v>
      </c>
    </row>
    <row r="7702" spans="2:12" ht="15.75" x14ac:dyDescent="0.25">
      <c r="B7702" s="893" t="s">
        <v>321</v>
      </c>
      <c r="C7702" s="892" t="s">
        <v>540</v>
      </c>
      <c r="D7702" s="891">
        <v>44166</v>
      </c>
      <c r="E7702" s="890">
        <v>175.46</v>
      </c>
      <c r="F7702" s="889"/>
      <c r="G7702" s="888">
        <v>20</v>
      </c>
      <c r="H7702" s="887">
        <f t="shared" si="408"/>
        <v>1</v>
      </c>
      <c r="I7702" s="887">
        <v>-26.28</v>
      </c>
      <c r="J7702" s="771">
        <f t="shared" si="409"/>
        <v>28.470000000000002</v>
      </c>
      <c r="K7702" s="887">
        <v>2.19</v>
      </c>
      <c r="L7702" s="772">
        <f t="shared" si="410"/>
        <v>173.27</v>
      </c>
    </row>
    <row r="7703" spans="2:12" ht="15.75" x14ac:dyDescent="0.25">
      <c r="B7703" s="893" t="s">
        <v>321</v>
      </c>
      <c r="C7703" s="892" t="s">
        <v>540</v>
      </c>
      <c r="D7703" s="891">
        <v>44166</v>
      </c>
      <c r="E7703" s="890">
        <v>582.28</v>
      </c>
      <c r="F7703" s="889"/>
      <c r="G7703" s="888">
        <v>20</v>
      </c>
      <c r="H7703" s="887">
        <f t="shared" si="408"/>
        <v>1</v>
      </c>
      <c r="I7703" s="887">
        <v>-29.160000000000004</v>
      </c>
      <c r="J7703" s="771">
        <f t="shared" si="409"/>
        <v>31.590000000000003</v>
      </c>
      <c r="K7703" s="887">
        <v>2.4300000000000002</v>
      </c>
      <c r="L7703" s="772">
        <f t="shared" si="410"/>
        <v>579.85</v>
      </c>
    </row>
    <row r="7704" spans="2:12" ht="15.75" x14ac:dyDescent="0.25">
      <c r="B7704" s="893" t="s">
        <v>311</v>
      </c>
      <c r="C7704" s="892" t="s">
        <v>105</v>
      </c>
      <c r="D7704" s="891">
        <v>39082</v>
      </c>
      <c r="E7704" s="890">
        <v>4544.3999999999996</v>
      </c>
      <c r="F7704" s="889"/>
      <c r="G7704" s="888">
        <v>40</v>
      </c>
      <c r="H7704" s="887">
        <f t="shared" si="408"/>
        <v>15</v>
      </c>
      <c r="I7704" s="887">
        <v>-107.28</v>
      </c>
      <c r="J7704" s="771">
        <f t="shared" si="409"/>
        <v>1624.78</v>
      </c>
      <c r="K7704" s="887">
        <v>1517.5</v>
      </c>
      <c r="L7704" s="772">
        <f t="shared" si="410"/>
        <v>3026.8999999999996</v>
      </c>
    </row>
    <row r="7705" spans="2:12" ht="15.75" x14ac:dyDescent="0.25">
      <c r="B7705" s="893" t="s">
        <v>311</v>
      </c>
      <c r="C7705" s="892" t="s">
        <v>105</v>
      </c>
      <c r="D7705" s="891">
        <v>39447</v>
      </c>
      <c r="E7705" s="890">
        <v>3117.19</v>
      </c>
      <c r="F7705" s="889"/>
      <c r="G7705" s="888">
        <v>40</v>
      </c>
      <c r="H7705" s="887">
        <f t="shared" si="408"/>
        <v>14</v>
      </c>
      <c r="I7705" s="887">
        <v>-73.800000000000011</v>
      </c>
      <c r="J7705" s="771">
        <f t="shared" si="409"/>
        <v>1042.3399999999999</v>
      </c>
      <c r="K7705" s="887">
        <v>968.54</v>
      </c>
      <c r="L7705" s="772">
        <f t="shared" si="410"/>
        <v>2148.65</v>
      </c>
    </row>
    <row r="7706" spans="2:12" ht="15.75" x14ac:dyDescent="0.25">
      <c r="B7706" s="893" t="s">
        <v>311</v>
      </c>
      <c r="C7706" s="892" t="s">
        <v>105</v>
      </c>
      <c r="D7706" s="891">
        <v>39478</v>
      </c>
      <c r="E7706" s="890">
        <v>4330.34</v>
      </c>
      <c r="F7706" s="889"/>
      <c r="G7706" s="888">
        <v>40</v>
      </c>
      <c r="H7706" s="887">
        <f t="shared" si="408"/>
        <v>13</v>
      </c>
      <c r="I7706" s="887">
        <v>-102.48000000000002</v>
      </c>
      <c r="J7706" s="771">
        <f t="shared" si="409"/>
        <v>1439.17</v>
      </c>
      <c r="K7706" s="887">
        <v>1336.69</v>
      </c>
      <c r="L7706" s="772">
        <f t="shared" si="410"/>
        <v>2993.65</v>
      </c>
    </row>
    <row r="7707" spans="2:12" ht="15.75" x14ac:dyDescent="0.25">
      <c r="B7707" s="893" t="s">
        <v>311</v>
      </c>
      <c r="C7707" s="892" t="s">
        <v>105</v>
      </c>
      <c r="D7707" s="891">
        <v>39844</v>
      </c>
      <c r="E7707" s="890">
        <v>752.09</v>
      </c>
      <c r="F7707" s="889"/>
      <c r="G7707" s="888">
        <v>40</v>
      </c>
      <c r="H7707" s="887">
        <f t="shared" si="408"/>
        <v>12</v>
      </c>
      <c r="I7707" s="887">
        <v>-17.88</v>
      </c>
      <c r="J7707" s="771">
        <f t="shared" si="409"/>
        <v>231.93</v>
      </c>
      <c r="K7707" s="887">
        <v>214.05</v>
      </c>
      <c r="L7707" s="772">
        <f t="shared" si="410"/>
        <v>538.04</v>
      </c>
    </row>
    <row r="7708" spans="2:12" ht="15.75" x14ac:dyDescent="0.25">
      <c r="B7708" s="893" t="s">
        <v>311</v>
      </c>
      <c r="C7708" s="892" t="s">
        <v>105</v>
      </c>
      <c r="D7708" s="891">
        <v>40663</v>
      </c>
      <c r="E7708" s="890">
        <v>2599.63</v>
      </c>
      <c r="F7708" s="889"/>
      <c r="G7708" s="888">
        <v>40</v>
      </c>
      <c r="H7708" s="887">
        <f t="shared" si="408"/>
        <v>10</v>
      </c>
      <c r="I7708" s="887">
        <v>-65.16</v>
      </c>
      <c r="J7708" s="771">
        <f t="shared" si="409"/>
        <v>700.19999999999993</v>
      </c>
      <c r="K7708" s="887">
        <v>635.04</v>
      </c>
      <c r="L7708" s="772">
        <f t="shared" si="410"/>
        <v>1964.5900000000001</v>
      </c>
    </row>
    <row r="7709" spans="2:12" ht="15.75" x14ac:dyDescent="0.25">
      <c r="B7709" s="893" t="s">
        <v>311</v>
      </c>
      <c r="C7709" s="892" t="s">
        <v>105</v>
      </c>
      <c r="D7709" s="891">
        <v>41029</v>
      </c>
      <c r="E7709" s="890">
        <v>10203.26</v>
      </c>
      <c r="F7709" s="889"/>
      <c r="G7709" s="888">
        <v>40</v>
      </c>
      <c r="H7709" s="887">
        <f t="shared" si="408"/>
        <v>9</v>
      </c>
      <c r="I7709" s="887">
        <v>-255.60000000000002</v>
      </c>
      <c r="J7709" s="771">
        <f t="shared" si="409"/>
        <v>2470.54</v>
      </c>
      <c r="K7709" s="887">
        <v>2214.94</v>
      </c>
      <c r="L7709" s="772">
        <f t="shared" si="410"/>
        <v>7988.32</v>
      </c>
    </row>
    <row r="7710" spans="2:12" ht="15.75" x14ac:dyDescent="0.25">
      <c r="B7710" s="893" t="s">
        <v>311</v>
      </c>
      <c r="C7710" s="892" t="s">
        <v>2170</v>
      </c>
      <c r="D7710" s="891">
        <v>42947</v>
      </c>
      <c r="E7710" s="890">
        <v>6000</v>
      </c>
      <c r="F7710" s="889"/>
      <c r="G7710" s="888">
        <v>40</v>
      </c>
      <c r="H7710" s="887">
        <f t="shared" si="408"/>
        <v>4</v>
      </c>
      <c r="I7710" s="887">
        <v>-150</v>
      </c>
      <c r="J7710" s="771">
        <f t="shared" si="409"/>
        <v>637.5</v>
      </c>
      <c r="K7710" s="887">
        <v>487.5</v>
      </c>
      <c r="L7710" s="772">
        <f t="shared" si="410"/>
        <v>5512.5</v>
      </c>
    </row>
    <row r="7711" spans="2:12" ht="15.75" x14ac:dyDescent="0.25">
      <c r="B7711" s="893" t="s">
        <v>311</v>
      </c>
      <c r="C7711" s="892" t="s">
        <v>2171</v>
      </c>
      <c r="D7711" s="891">
        <v>43259</v>
      </c>
      <c r="E7711" s="890">
        <v>5998.1</v>
      </c>
      <c r="F7711" s="889"/>
      <c r="G7711" s="888">
        <v>40</v>
      </c>
      <c r="H7711" s="887">
        <f t="shared" si="408"/>
        <v>3</v>
      </c>
      <c r="I7711" s="887">
        <v>-150</v>
      </c>
      <c r="J7711" s="771">
        <f t="shared" si="409"/>
        <v>387.5</v>
      </c>
      <c r="K7711" s="887">
        <v>237.5</v>
      </c>
      <c r="L7711" s="772">
        <f t="shared" si="410"/>
        <v>5760.6</v>
      </c>
    </row>
    <row r="7712" spans="2:12" ht="15.75" x14ac:dyDescent="0.25">
      <c r="B7712" s="893" t="s">
        <v>311</v>
      </c>
      <c r="C7712" s="892" t="s">
        <v>2172</v>
      </c>
      <c r="D7712" s="891">
        <v>43648</v>
      </c>
      <c r="E7712" s="890">
        <v>14156.03</v>
      </c>
      <c r="F7712" s="889"/>
      <c r="G7712" s="888">
        <v>40</v>
      </c>
      <c r="H7712" s="887">
        <f t="shared" si="408"/>
        <v>2</v>
      </c>
      <c r="I7712" s="887">
        <v>-353.88</v>
      </c>
      <c r="J7712" s="771">
        <f t="shared" si="409"/>
        <v>678.27</v>
      </c>
      <c r="K7712" s="887">
        <v>324.39</v>
      </c>
      <c r="L7712" s="772">
        <f t="shared" si="410"/>
        <v>13831.640000000001</v>
      </c>
    </row>
    <row r="7713" spans="2:12" ht="15.75" x14ac:dyDescent="0.25">
      <c r="B7713" s="893" t="s">
        <v>311</v>
      </c>
      <c r="C7713" s="892" t="s">
        <v>105</v>
      </c>
      <c r="D7713" s="891">
        <v>37256</v>
      </c>
      <c r="E7713" s="890">
        <v>438.07</v>
      </c>
      <c r="F7713" s="889"/>
      <c r="G7713" s="888">
        <v>32</v>
      </c>
      <c r="H7713" s="887">
        <f t="shared" si="408"/>
        <v>20</v>
      </c>
      <c r="I7713" s="887">
        <v>-13.8</v>
      </c>
      <c r="J7713" s="771">
        <f t="shared" si="409"/>
        <v>275.95</v>
      </c>
      <c r="K7713" s="887">
        <v>262.14999999999998</v>
      </c>
      <c r="L7713" s="772">
        <f t="shared" si="410"/>
        <v>175.92000000000002</v>
      </c>
    </row>
    <row r="7714" spans="2:12" ht="15.75" x14ac:dyDescent="0.25">
      <c r="B7714" s="893" t="e">
        <v>#N/A</v>
      </c>
      <c r="C7714" s="892" t="s">
        <v>2171</v>
      </c>
      <c r="D7714" s="891">
        <v>43259</v>
      </c>
      <c r="E7714" s="890">
        <v>24.21</v>
      </c>
      <c r="F7714" s="889"/>
      <c r="G7714" s="888">
        <v>40</v>
      </c>
      <c r="H7714" s="887">
        <f t="shared" si="408"/>
        <v>3</v>
      </c>
      <c r="I7714" s="887">
        <v>-0.60000000000000009</v>
      </c>
      <c r="J7714" s="771">
        <f t="shared" si="409"/>
        <v>1.55</v>
      </c>
      <c r="K7714" s="887">
        <v>0.95</v>
      </c>
      <c r="L7714" s="772">
        <f t="shared" si="410"/>
        <v>23.26</v>
      </c>
    </row>
    <row r="7715" spans="2:12" ht="15.75" x14ac:dyDescent="0.25">
      <c r="B7715" s="893" t="e">
        <v>#N/A</v>
      </c>
      <c r="C7715" s="892" t="s">
        <v>2172</v>
      </c>
      <c r="D7715" s="891">
        <v>43648</v>
      </c>
      <c r="E7715" s="890">
        <v>300.61</v>
      </c>
      <c r="F7715" s="889"/>
      <c r="G7715" s="888">
        <v>40</v>
      </c>
      <c r="H7715" s="887">
        <f t="shared" si="408"/>
        <v>2</v>
      </c>
      <c r="I7715" s="887">
        <v>-7.5600000000000005</v>
      </c>
      <c r="J7715" s="771">
        <f t="shared" si="409"/>
        <v>14.49</v>
      </c>
      <c r="K7715" s="887">
        <v>6.93</v>
      </c>
      <c r="L7715" s="772">
        <f t="shared" si="410"/>
        <v>293.68</v>
      </c>
    </row>
    <row r="7716" spans="2:12" ht="15.75" x14ac:dyDescent="0.25">
      <c r="B7716" s="893" t="s">
        <v>312</v>
      </c>
      <c r="C7716" s="892" t="s">
        <v>532</v>
      </c>
      <c r="D7716" s="891">
        <v>40999</v>
      </c>
      <c r="E7716" s="890">
        <v>15193.46</v>
      </c>
      <c r="F7716" s="889"/>
      <c r="G7716" s="888">
        <v>30</v>
      </c>
      <c r="H7716" s="887">
        <f t="shared" si="408"/>
        <v>9</v>
      </c>
      <c r="I7716" s="887">
        <v>-507.84000000000003</v>
      </c>
      <c r="J7716" s="771">
        <f t="shared" si="409"/>
        <v>4950.75</v>
      </c>
      <c r="K7716" s="887">
        <v>4442.91</v>
      </c>
      <c r="L7716" s="772">
        <f t="shared" si="410"/>
        <v>10750.55</v>
      </c>
    </row>
    <row r="7717" spans="2:12" ht="15.75" x14ac:dyDescent="0.25">
      <c r="B7717" s="893" t="s">
        <v>312</v>
      </c>
      <c r="C7717" s="892" t="s">
        <v>532</v>
      </c>
      <c r="D7717" s="891">
        <v>38717</v>
      </c>
      <c r="E7717" s="890">
        <v>1114.69</v>
      </c>
      <c r="F7717" s="889"/>
      <c r="G7717" s="888">
        <v>30</v>
      </c>
      <c r="H7717" s="887">
        <f t="shared" si="408"/>
        <v>16</v>
      </c>
      <c r="I7717" s="887">
        <v>-37.32</v>
      </c>
      <c r="J7717" s="771">
        <f t="shared" si="409"/>
        <v>599.09</v>
      </c>
      <c r="K7717" s="887">
        <v>561.77</v>
      </c>
      <c r="L7717" s="772">
        <f t="shared" si="410"/>
        <v>552.92000000000007</v>
      </c>
    </row>
    <row r="7718" spans="2:12" ht="15.75" x14ac:dyDescent="0.25">
      <c r="B7718" s="893" t="s">
        <v>316</v>
      </c>
      <c r="C7718" s="892" t="s">
        <v>555</v>
      </c>
      <c r="D7718" s="891">
        <v>36525</v>
      </c>
      <c r="E7718" s="890">
        <v>16816.12</v>
      </c>
      <c r="F7718" s="889"/>
      <c r="G7718" s="888">
        <v>8.3333333333333329E-2</v>
      </c>
      <c r="H7718" s="887">
        <f t="shared" si="408"/>
        <v>8.3333333333333329E-2</v>
      </c>
      <c r="I7718" s="887">
        <v>0</v>
      </c>
      <c r="J7718" s="771">
        <f t="shared" si="409"/>
        <v>16816.12</v>
      </c>
      <c r="K7718" s="887">
        <v>16816.12</v>
      </c>
      <c r="L7718" s="772">
        <f t="shared" si="410"/>
        <v>0</v>
      </c>
    </row>
    <row r="7719" spans="2:12" ht="15.75" x14ac:dyDescent="0.25">
      <c r="B7719" s="893" t="s">
        <v>307</v>
      </c>
      <c r="C7719" s="892" t="s">
        <v>1493</v>
      </c>
      <c r="D7719" s="891">
        <v>39082</v>
      </c>
      <c r="E7719" s="890">
        <v>1070.08</v>
      </c>
      <c r="F7719" s="889"/>
      <c r="G7719" s="888">
        <v>15</v>
      </c>
      <c r="H7719" s="887">
        <f t="shared" si="408"/>
        <v>15</v>
      </c>
      <c r="I7719" s="887">
        <v>-72.72</v>
      </c>
      <c r="J7719" s="771">
        <f t="shared" si="409"/>
        <v>1088.31</v>
      </c>
      <c r="K7719" s="887">
        <v>1015.59</v>
      </c>
      <c r="L7719" s="772">
        <f t="shared" si="410"/>
        <v>54.489999999999895</v>
      </c>
    </row>
    <row r="7720" spans="2:12" ht="15.75" x14ac:dyDescent="0.25">
      <c r="B7720" s="893" t="s">
        <v>307</v>
      </c>
      <c r="C7720" s="892" t="s">
        <v>1493</v>
      </c>
      <c r="D7720" s="891">
        <v>39082</v>
      </c>
      <c r="E7720" s="890">
        <v>982.1</v>
      </c>
      <c r="F7720" s="889"/>
      <c r="G7720" s="888">
        <v>15</v>
      </c>
      <c r="H7720" s="887">
        <f t="shared" si="408"/>
        <v>15</v>
      </c>
      <c r="I7720" s="887">
        <v>-66.12</v>
      </c>
      <c r="J7720" s="771">
        <f t="shared" si="409"/>
        <v>993.17</v>
      </c>
      <c r="K7720" s="887">
        <v>927.05</v>
      </c>
      <c r="L7720" s="772">
        <f t="shared" si="410"/>
        <v>55.050000000000068</v>
      </c>
    </row>
    <row r="7721" spans="2:12" ht="15.75" x14ac:dyDescent="0.25">
      <c r="B7721" s="893" t="s">
        <v>307</v>
      </c>
      <c r="C7721" s="892" t="s">
        <v>1493</v>
      </c>
      <c r="D7721" s="891">
        <v>39447</v>
      </c>
      <c r="E7721" s="890">
        <v>594.36</v>
      </c>
      <c r="F7721" s="889"/>
      <c r="G7721" s="888">
        <v>15</v>
      </c>
      <c r="H7721" s="887">
        <f t="shared" si="408"/>
        <v>14</v>
      </c>
      <c r="I7721" s="887">
        <v>-40.32</v>
      </c>
      <c r="J7721" s="771">
        <f t="shared" si="409"/>
        <v>564.23</v>
      </c>
      <c r="K7721" s="887">
        <v>523.91</v>
      </c>
      <c r="L7721" s="772">
        <f t="shared" si="410"/>
        <v>70.450000000000045</v>
      </c>
    </row>
    <row r="7722" spans="2:12" ht="15.75" x14ac:dyDescent="0.25">
      <c r="B7722" s="893" t="s">
        <v>307</v>
      </c>
      <c r="C7722" s="892" t="s">
        <v>1493</v>
      </c>
      <c r="D7722" s="891">
        <v>39478</v>
      </c>
      <c r="E7722" s="890">
        <v>1359.29</v>
      </c>
      <c r="F7722" s="889"/>
      <c r="G7722" s="888">
        <v>15</v>
      </c>
      <c r="H7722" s="887">
        <f t="shared" si="408"/>
        <v>13</v>
      </c>
      <c r="I7722" s="887">
        <v>-92.039999999999992</v>
      </c>
      <c r="J7722" s="771">
        <f t="shared" si="409"/>
        <v>1282.48</v>
      </c>
      <c r="K7722" s="887">
        <v>1190.44</v>
      </c>
      <c r="L7722" s="772">
        <f t="shared" si="410"/>
        <v>168.84999999999991</v>
      </c>
    </row>
    <row r="7723" spans="2:12" ht="15.75" x14ac:dyDescent="0.25">
      <c r="B7723" s="893" t="s">
        <v>307</v>
      </c>
      <c r="C7723" s="892" t="s">
        <v>1493</v>
      </c>
      <c r="D7723" s="891">
        <v>39478</v>
      </c>
      <c r="E7723" s="890">
        <v>184.21</v>
      </c>
      <c r="F7723" s="889"/>
      <c r="G7723" s="888">
        <v>15</v>
      </c>
      <c r="H7723" s="887">
        <f t="shared" si="408"/>
        <v>13</v>
      </c>
      <c r="I7723" s="887">
        <v>-12.48</v>
      </c>
      <c r="J7723" s="771">
        <f t="shared" si="409"/>
        <v>172.89</v>
      </c>
      <c r="K7723" s="887">
        <v>160.41</v>
      </c>
      <c r="L7723" s="772">
        <f t="shared" si="410"/>
        <v>23.800000000000011</v>
      </c>
    </row>
    <row r="7724" spans="2:12" ht="15.75" x14ac:dyDescent="0.25">
      <c r="B7724" s="893" t="s">
        <v>307</v>
      </c>
      <c r="C7724" s="892" t="s">
        <v>1493</v>
      </c>
      <c r="D7724" s="891">
        <v>40543</v>
      </c>
      <c r="E7724" s="890">
        <v>1129.8699999999999</v>
      </c>
      <c r="F7724" s="889"/>
      <c r="G7724" s="888">
        <v>15</v>
      </c>
      <c r="H7724" s="887">
        <f t="shared" si="408"/>
        <v>11</v>
      </c>
      <c r="I7724" s="887">
        <v>-75.84</v>
      </c>
      <c r="J7724" s="771">
        <f t="shared" si="409"/>
        <v>833.13</v>
      </c>
      <c r="K7724" s="887">
        <v>757.29</v>
      </c>
      <c r="L7724" s="772">
        <f t="shared" si="410"/>
        <v>372.57999999999993</v>
      </c>
    </row>
    <row r="7725" spans="2:12" ht="15.75" x14ac:dyDescent="0.25">
      <c r="B7725" s="893" t="s">
        <v>307</v>
      </c>
      <c r="C7725" s="892" t="s">
        <v>1493</v>
      </c>
      <c r="D7725" s="891">
        <v>40908</v>
      </c>
      <c r="E7725" s="890">
        <v>34211.35</v>
      </c>
      <c r="F7725" s="889"/>
      <c r="G7725" s="888">
        <v>15</v>
      </c>
      <c r="H7725" s="887">
        <f t="shared" si="408"/>
        <v>10</v>
      </c>
      <c r="I7725" s="887">
        <v>-2294.2799999999997</v>
      </c>
      <c r="J7725" s="771">
        <f t="shared" si="409"/>
        <v>22931.5</v>
      </c>
      <c r="K7725" s="887">
        <v>20637.22</v>
      </c>
      <c r="L7725" s="772">
        <f t="shared" si="410"/>
        <v>13574.129999999997</v>
      </c>
    </row>
    <row r="7726" spans="2:12" ht="15.75" x14ac:dyDescent="0.25">
      <c r="B7726" s="893" t="s">
        <v>307</v>
      </c>
      <c r="C7726" s="892" t="s">
        <v>1493</v>
      </c>
      <c r="D7726" s="891">
        <v>41213</v>
      </c>
      <c r="E7726" s="890">
        <v>42325.65</v>
      </c>
      <c r="F7726" s="889"/>
      <c r="G7726" s="888">
        <v>15</v>
      </c>
      <c r="H7726" s="887">
        <f t="shared" si="408"/>
        <v>9</v>
      </c>
      <c r="I7726" s="887">
        <v>-2837.4</v>
      </c>
      <c r="J7726" s="771">
        <f t="shared" si="409"/>
        <v>26010.190000000002</v>
      </c>
      <c r="K7726" s="887">
        <v>23172.79</v>
      </c>
      <c r="L7726" s="772">
        <f t="shared" si="410"/>
        <v>19152.86</v>
      </c>
    </row>
    <row r="7727" spans="2:12" ht="15.75" x14ac:dyDescent="0.25">
      <c r="B7727" s="893" t="s">
        <v>307</v>
      </c>
      <c r="C7727" s="892" t="s">
        <v>2173</v>
      </c>
      <c r="D7727" s="891">
        <v>41274</v>
      </c>
      <c r="E7727" s="890">
        <v>22181.65</v>
      </c>
      <c r="F7727" s="889"/>
      <c r="G7727" s="888">
        <v>15</v>
      </c>
      <c r="H7727" s="887">
        <f t="shared" si="408"/>
        <v>9</v>
      </c>
      <c r="I7727" s="887">
        <v>-1478.76</v>
      </c>
      <c r="J7727" s="771">
        <f t="shared" si="409"/>
        <v>13185.61</v>
      </c>
      <c r="K7727" s="887">
        <v>11706.85</v>
      </c>
      <c r="L7727" s="772">
        <f t="shared" si="410"/>
        <v>10474.800000000001</v>
      </c>
    </row>
    <row r="7728" spans="2:12" ht="15.75" x14ac:dyDescent="0.25">
      <c r="B7728" s="893" t="s">
        <v>307</v>
      </c>
      <c r="C7728" s="892" t="s">
        <v>2174</v>
      </c>
      <c r="D7728" s="891">
        <v>41820</v>
      </c>
      <c r="E7728" s="890">
        <v>63927.19</v>
      </c>
      <c r="F7728" s="889"/>
      <c r="G7728" s="888">
        <v>15</v>
      </c>
      <c r="H7728" s="887">
        <f t="shared" si="408"/>
        <v>7</v>
      </c>
      <c r="I7728" s="887">
        <v>-4261.8</v>
      </c>
      <c r="J7728" s="771">
        <f t="shared" si="409"/>
        <v>31963.5</v>
      </c>
      <c r="K7728" s="887">
        <v>27701.7</v>
      </c>
      <c r="L7728" s="772">
        <f t="shared" si="410"/>
        <v>36225.490000000005</v>
      </c>
    </row>
    <row r="7729" spans="2:12" ht="15.75" x14ac:dyDescent="0.25">
      <c r="B7729" s="893" t="s">
        <v>307</v>
      </c>
      <c r="C7729" s="892" t="s">
        <v>2175</v>
      </c>
      <c r="D7729" s="891">
        <v>42035</v>
      </c>
      <c r="E7729" s="890">
        <v>51222.65</v>
      </c>
      <c r="F7729" s="889"/>
      <c r="G7729" s="888">
        <v>15</v>
      </c>
      <c r="H7729" s="887">
        <f t="shared" si="408"/>
        <v>6</v>
      </c>
      <c r="I7729" s="887">
        <v>-3414.84</v>
      </c>
      <c r="J7729" s="771">
        <f t="shared" si="409"/>
        <v>23050.170000000002</v>
      </c>
      <c r="K7729" s="887">
        <v>19635.330000000002</v>
      </c>
      <c r="L7729" s="772">
        <f t="shared" si="410"/>
        <v>31587.32</v>
      </c>
    </row>
    <row r="7730" spans="2:12" ht="15.75" x14ac:dyDescent="0.25">
      <c r="B7730" s="893" t="s">
        <v>307</v>
      </c>
      <c r="C7730" s="892" t="s">
        <v>2176</v>
      </c>
      <c r="D7730" s="891">
        <v>42674</v>
      </c>
      <c r="E7730" s="890">
        <v>36447.5</v>
      </c>
      <c r="F7730" s="889"/>
      <c r="G7730" s="888">
        <v>15</v>
      </c>
      <c r="H7730" s="887">
        <f t="shared" si="408"/>
        <v>5</v>
      </c>
      <c r="I7730" s="887">
        <v>-2429.7600000000002</v>
      </c>
      <c r="J7730" s="771">
        <f t="shared" si="409"/>
        <v>12351.73</v>
      </c>
      <c r="K7730" s="887">
        <v>9921.9699999999993</v>
      </c>
      <c r="L7730" s="772">
        <f t="shared" si="410"/>
        <v>26525.53</v>
      </c>
    </row>
    <row r="7731" spans="2:12" ht="15.75" x14ac:dyDescent="0.25">
      <c r="B7731" s="893" t="s">
        <v>307</v>
      </c>
      <c r="C7731" s="892" t="s">
        <v>1493</v>
      </c>
      <c r="D7731" s="891">
        <v>37256</v>
      </c>
      <c r="E7731" s="890">
        <v>87501.78</v>
      </c>
      <c r="F7731" s="889"/>
      <c r="G7731" s="888">
        <v>30</v>
      </c>
      <c r="H7731" s="887">
        <f t="shared" si="408"/>
        <v>20</v>
      </c>
      <c r="I7731" s="887">
        <v>-2929.56</v>
      </c>
      <c r="J7731" s="771">
        <f t="shared" si="409"/>
        <v>58694.7</v>
      </c>
      <c r="K7731" s="887">
        <v>55765.14</v>
      </c>
      <c r="L7731" s="772">
        <f t="shared" si="410"/>
        <v>31736.639999999999</v>
      </c>
    </row>
    <row r="7732" spans="2:12" ht="15.75" x14ac:dyDescent="0.25">
      <c r="B7732" s="893" t="s">
        <v>307</v>
      </c>
      <c r="C7732" s="892" t="s">
        <v>2177</v>
      </c>
      <c r="D7732" s="891">
        <v>44167</v>
      </c>
      <c r="E7732" s="890">
        <v>1904.83</v>
      </c>
      <c r="F7732" s="889"/>
      <c r="G7732" s="888">
        <v>15</v>
      </c>
      <c r="H7732" s="887">
        <f t="shared" si="408"/>
        <v>1</v>
      </c>
      <c r="I7732" s="887">
        <v>-126.96000000000001</v>
      </c>
      <c r="J7732" s="771">
        <f t="shared" si="409"/>
        <v>137.54000000000002</v>
      </c>
      <c r="K7732" s="887">
        <v>10.58</v>
      </c>
      <c r="L7732" s="772">
        <f t="shared" si="410"/>
        <v>1894.25</v>
      </c>
    </row>
    <row r="7733" spans="2:12" ht="15.75" x14ac:dyDescent="0.25">
      <c r="B7733" s="893" t="s">
        <v>307</v>
      </c>
      <c r="C7733" s="892" t="s">
        <v>577</v>
      </c>
      <c r="D7733" s="891">
        <v>39844</v>
      </c>
      <c r="E7733" s="890">
        <v>374.38</v>
      </c>
      <c r="F7733" s="889"/>
      <c r="G7733" s="888">
        <v>15</v>
      </c>
      <c r="H7733" s="887">
        <f t="shared" si="408"/>
        <v>12</v>
      </c>
      <c r="I7733" s="887">
        <v>-23.52</v>
      </c>
      <c r="J7733" s="771">
        <f t="shared" si="409"/>
        <v>306.84999999999997</v>
      </c>
      <c r="K7733" s="887">
        <v>283.33</v>
      </c>
      <c r="L7733" s="772">
        <f t="shared" si="410"/>
        <v>91.050000000000011</v>
      </c>
    </row>
    <row r="7734" spans="2:12" ht="15.75" x14ac:dyDescent="0.25">
      <c r="B7734" s="893" t="s">
        <v>307</v>
      </c>
      <c r="C7734" s="892" t="s">
        <v>577</v>
      </c>
      <c r="D7734" s="891">
        <v>40421</v>
      </c>
      <c r="E7734" s="890">
        <v>18.66</v>
      </c>
      <c r="F7734" s="889"/>
      <c r="G7734" s="888">
        <v>15</v>
      </c>
      <c r="H7734" s="887">
        <f t="shared" si="408"/>
        <v>11</v>
      </c>
      <c r="I7734" s="887">
        <v>-1.2000000000000002</v>
      </c>
      <c r="J7734" s="771">
        <f t="shared" si="409"/>
        <v>13.559999999999999</v>
      </c>
      <c r="K7734" s="887">
        <v>12.36</v>
      </c>
      <c r="L7734" s="772">
        <f t="shared" si="410"/>
        <v>6.3000000000000007</v>
      </c>
    </row>
    <row r="7735" spans="2:12" ht="15.75" x14ac:dyDescent="0.25">
      <c r="B7735" s="893" t="s">
        <v>307</v>
      </c>
      <c r="C7735" s="892" t="s">
        <v>577</v>
      </c>
      <c r="D7735" s="891">
        <v>40512</v>
      </c>
      <c r="E7735" s="890">
        <v>296.51</v>
      </c>
      <c r="F7735" s="889"/>
      <c r="G7735" s="888">
        <v>15</v>
      </c>
      <c r="H7735" s="887">
        <f t="shared" si="408"/>
        <v>11</v>
      </c>
      <c r="I7735" s="887">
        <v>-18.72</v>
      </c>
      <c r="J7735" s="771">
        <f t="shared" si="409"/>
        <v>208.09</v>
      </c>
      <c r="K7735" s="887">
        <v>189.37</v>
      </c>
      <c r="L7735" s="772">
        <f t="shared" si="410"/>
        <v>107.13999999999999</v>
      </c>
    </row>
    <row r="7736" spans="2:12" ht="15.75" x14ac:dyDescent="0.25">
      <c r="B7736" s="893" t="s">
        <v>307</v>
      </c>
      <c r="C7736" s="892" t="s">
        <v>577</v>
      </c>
      <c r="D7736" s="891">
        <v>40543</v>
      </c>
      <c r="E7736" s="890">
        <v>770.67</v>
      </c>
      <c r="F7736" s="889"/>
      <c r="G7736" s="888">
        <v>15</v>
      </c>
      <c r="H7736" s="887">
        <f t="shared" si="408"/>
        <v>11</v>
      </c>
      <c r="I7736" s="887">
        <v>-48.720000000000006</v>
      </c>
      <c r="J7736" s="771">
        <f t="shared" si="409"/>
        <v>537.33000000000004</v>
      </c>
      <c r="K7736" s="887">
        <v>488.61</v>
      </c>
      <c r="L7736" s="772">
        <f t="shared" si="410"/>
        <v>282.05999999999995</v>
      </c>
    </row>
    <row r="7737" spans="2:12" ht="15.75" x14ac:dyDescent="0.25">
      <c r="B7737" s="893" t="s">
        <v>307</v>
      </c>
      <c r="C7737" s="892" t="s">
        <v>577</v>
      </c>
      <c r="D7737" s="891">
        <v>40451</v>
      </c>
      <c r="E7737" s="890">
        <v>968.06</v>
      </c>
      <c r="F7737" s="889"/>
      <c r="G7737" s="888">
        <v>15</v>
      </c>
      <c r="H7737" s="887">
        <f t="shared" si="408"/>
        <v>11</v>
      </c>
      <c r="I7737" s="887">
        <v>-64.92</v>
      </c>
      <c r="J7737" s="771">
        <f t="shared" si="409"/>
        <v>729.74</v>
      </c>
      <c r="K7737" s="887">
        <v>664.82</v>
      </c>
      <c r="L7737" s="772">
        <f t="shared" si="410"/>
        <v>303.2399999999999</v>
      </c>
    </row>
    <row r="7738" spans="2:12" ht="15.75" x14ac:dyDescent="0.25">
      <c r="B7738" s="893" t="s">
        <v>311</v>
      </c>
      <c r="C7738" s="892" t="s">
        <v>582</v>
      </c>
      <c r="D7738" s="891">
        <v>39447</v>
      </c>
      <c r="E7738" s="890">
        <v>1358.65</v>
      </c>
      <c r="F7738" s="889"/>
      <c r="G7738" s="888">
        <v>40</v>
      </c>
      <c r="H7738" s="887">
        <f t="shared" si="408"/>
        <v>14</v>
      </c>
      <c r="I7738" s="887">
        <v>-34.08</v>
      </c>
      <c r="J7738" s="771">
        <f t="shared" si="409"/>
        <v>479.47999999999996</v>
      </c>
      <c r="K7738" s="887">
        <v>445.4</v>
      </c>
      <c r="L7738" s="772">
        <f t="shared" si="410"/>
        <v>913.25000000000011</v>
      </c>
    </row>
    <row r="7739" spans="2:12" ht="15.75" x14ac:dyDescent="0.25">
      <c r="B7739" s="893" t="s">
        <v>311</v>
      </c>
      <c r="C7739" s="892" t="s">
        <v>582</v>
      </c>
      <c r="D7739" s="891">
        <v>39478</v>
      </c>
      <c r="E7739" s="890">
        <v>10782.79</v>
      </c>
      <c r="F7739" s="889"/>
      <c r="G7739" s="888">
        <v>40</v>
      </c>
      <c r="H7739" s="887">
        <f t="shared" si="408"/>
        <v>13</v>
      </c>
      <c r="I7739" s="887">
        <v>-270.84000000000003</v>
      </c>
      <c r="J7739" s="771">
        <f t="shared" si="409"/>
        <v>3785.6200000000003</v>
      </c>
      <c r="K7739" s="887">
        <v>3514.78</v>
      </c>
      <c r="L7739" s="772">
        <f t="shared" si="410"/>
        <v>7268.01</v>
      </c>
    </row>
    <row r="7740" spans="2:12" ht="15.75" x14ac:dyDescent="0.25">
      <c r="B7740" s="893" t="s">
        <v>311</v>
      </c>
      <c r="C7740" s="892" t="s">
        <v>582</v>
      </c>
      <c r="D7740" s="891">
        <v>39478</v>
      </c>
      <c r="E7740" s="890">
        <v>3738.18</v>
      </c>
      <c r="F7740" s="889"/>
      <c r="G7740" s="888">
        <v>40</v>
      </c>
      <c r="H7740" s="887">
        <f t="shared" si="408"/>
        <v>13</v>
      </c>
      <c r="I7740" s="887">
        <v>-93.84</v>
      </c>
      <c r="J7740" s="771">
        <f t="shared" si="409"/>
        <v>1312.37</v>
      </c>
      <c r="K7740" s="887">
        <v>1218.53</v>
      </c>
      <c r="L7740" s="772">
        <f t="shared" si="410"/>
        <v>2519.6499999999996</v>
      </c>
    </row>
    <row r="7741" spans="2:12" ht="15.75" x14ac:dyDescent="0.25">
      <c r="B7741" s="893" t="s">
        <v>311</v>
      </c>
      <c r="C7741" s="892" t="s">
        <v>582</v>
      </c>
      <c r="D7741" s="891">
        <v>40816</v>
      </c>
      <c r="E7741" s="890">
        <v>4637.6499999999996</v>
      </c>
      <c r="F7741" s="889"/>
      <c r="G7741" s="888">
        <v>25</v>
      </c>
      <c r="H7741" s="887">
        <f t="shared" si="408"/>
        <v>10</v>
      </c>
      <c r="I7741" s="887">
        <v>-186.84</v>
      </c>
      <c r="J7741" s="771">
        <f t="shared" si="409"/>
        <v>1929.1299999999999</v>
      </c>
      <c r="K7741" s="887">
        <v>1742.29</v>
      </c>
      <c r="L7741" s="772">
        <f t="shared" si="410"/>
        <v>2895.3599999999997</v>
      </c>
    </row>
    <row r="7742" spans="2:12" ht="15.75" x14ac:dyDescent="0.25">
      <c r="B7742" s="893" t="s">
        <v>311</v>
      </c>
      <c r="C7742" s="892" t="s">
        <v>582</v>
      </c>
      <c r="D7742" s="891">
        <v>40847</v>
      </c>
      <c r="E7742" s="890">
        <v>6449.64</v>
      </c>
      <c r="F7742" s="889"/>
      <c r="G7742" s="888">
        <v>25</v>
      </c>
      <c r="H7742" s="887">
        <f t="shared" si="408"/>
        <v>10</v>
      </c>
      <c r="I7742" s="887">
        <v>-259.8</v>
      </c>
      <c r="J7742" s="771">
        <f t="shared" si="409"/>
        <v>2660.9900000000002</v>
      </c>
      <c r="K7742" s="887">
        <v>2401.19</v>
      </c>
      <c r="L7742" s="772">
        <f t="shared" si="410"/>
        <v>4048.4500000000003</v>
      </c>
    </row>
    <row r="7743" spans="2:12" ht="15.75" x14ac:dyDescent="0.25">
      <c r="B7743" s="893" t="s">
        <v>311</v>
      </c>
      <c r="C7743" s="892" t="s">
        <v>582</v>
      </c>
      <c r="D7743" s="891">
        <v>40847</v>
      </c>
      <c r="E7743" s="890">
        <v>1296.95</v>
      </c>
      <c r="F7743" s="889"/>
      <c r="G7743" s="888">
        <v>25</v>
      </c>
      <c r="H7743" s="887">
        <f t="shared" si="408"/>
        <v>10</v>
      </c>
      <c r="I7743" s="887">
        <v>-52.320000000000007</v>
      </c>
      <c r="J7743" s="771">
        <f t="shared" si="409"/>
        <v>534.89</v>
      </c>
      <c r="K7743" s="887">
        <v>482.57</v>
      </c>
      <c r="L7743" s="772">
        <f t="shared" si="410"/>
        <v>814.38000000000011</v>
      </c>
    </row>
    <row r="7744" spans="2:12" ht="15.75" x14ac:dyDescent="0.25">
      <c r="B7744" s="893" t="s">
        <v>311</v>
      </c>
      <c r="C7744" s="892" t="s">
        <v>582</v>
      </c>
      <c r="D7744" s="891">
        <v>38717</v>
      </c>
      <c r="E7744" s="890">
        <v>269</v>
      </c>
      <c r="F7744" s="889"/>
      <c r="G7744" s="888">
        <v>35</v>
      </c>
      <c r="H7744" s="887">
        <f t="shared" si="408"/>
        <v>16</v>
      </c>
      <c r="I7744" s="887">
        <v>-7.68</v>
      </c>
      <c r="J7744" s="771">
        <f t="shared" si="409"/>
        <v>123.55000000000001</v>
      </c>
      <c r="K7744" s="887">
        <v>115.87</v>
      </c>
      <c r="L7744" s="772">
        <f t="shared" si="410"/>
        <v>153.13</v>
      </c>
    </row>
    <row r="7745" spans="2:12" ht="15.75" x14ac:dyDescent="0.25">
      <c r="B7745" s="893" t="s">
        <v>311</v>
      </c>
      <c r="C7745" s="892" t="s">
        <v>582</v>
      </c>
      <c r="D7745" s="891">
        <v>38717</v>
      </c>
      <c r="E7745" s="890">
        <v>2032.48</v>
      </c>
      <c r="F7745" s="889"/>
      <c r="G7745" s="888">
        <v>35</v>
      </c>
      <c r="H7745" s="887">
        <f t="shared" si="408"/>
        <v>16</v>
      </c>
      <c r="I7745" s="887">
        <v>-58.2</v>
      </c>
      <c r="J7745" s="771">
        <f t="shared" si="409"/>
        <v>935.19</v>
      </c>
      <c r="K7745" s="887">
        <v>876.99</v>
      </c>
      <c r="L7745" s="772">
        <f t="shared" si="410"/>
        <v>1155.49</v>
      </c>
    </row>
    <row r="7746" spans="2:12" ht="15.75" x14ac:dyDescent="0.25">
      <c r="B7746" s="893" t="s">
        <v>311</v>
      </c>
      <c r="C7746" s="892" t="s">
        <v>582</v>
      </c>
      <c r="D7746" s="891">
        <v>32873</v>
      </c>
      <c r="E7746" s="890">
        <v>22547.56</v>
      </c>
      <c r="F7746" s="889"/>
      <c r="G7746" s="888">
        <v>35</v>
      </c>
      <c r="H7746" s="887">
        <f t="shared" si="408"/>
        <v>32</v>
      </c>
      <c r="I7746" s="887">
        <v>-653.16</v>
      </c>
      <c r="J7746" s="771">
        <f t="shared" si="409"/>
        <v>20751.14</v>
      </c>
      <c r="K7746" s="887">
        <v>20097.98</v>
      </c>
      <c r="L7746" s="772">
        <f t="shared" si="410"/>
        <v>2449.5800000000017</v>
      </c>
    </row>
    <row r="7747" spans="2:12" ht="15.75" x14ac:dyDescent="0.25">
      <c r="B7747" s="893" t="s">
        <v>311</v>
      </c>
      <c r="C7747" s="892" t="s">
        <v>582</v>
      </c>
      <c r="D7747" s="891">
        <v>37621</v>
      </c>
      <c r="E7747" s="890">
        <v>3137.57</v>
      </c>
      <c r="F7747" s="889"/>
      <c r="G7747" s="888">
        <v>35</v>
      </c>
      <c r="H7747" s="887">
        <f t="shared" si="408"/>
        <v>19</v>
      </c>
      <c r="I7747" s="887">
        <v>-90.240000000000009</v>
      </c>
      <c r="J7747" s="771">
        <f t="shared" si="409"/>
        <v>1716.21</v>
      </c>
      <c r="K7747" s="887">
        <v>1625.97</v>
      </c>
      <c r="L7747" s="772">
        <f t="shared" si="410"/>
        <v>1511.6000000000001</v>
      </c>
    </row>
    <row r="7748" spans="2:12" ht="15.75" x14ac:dyDescent="0.25">
      <c r="B7748" s="893" t="e">
        <v>#N/A</v>
      </c>
      <c r="C7748" s="892" t="s">
        <v>1581</v>
      </c>
      <c r="D7748" s="891">
        <v>37256</v>
      </c>
      <c r="E7748" s="890">
        <v>-1931</v>
      </c>
      <c r="F7748" s="889"/>
      <c r="G7748" s="888">
        <v>35</v>
      </c>
      <c r="H7748" s="887">
        <f t="shared" si="408"/>
        <v>20</v>
      </c>
      <c r="I7748" s="887">
        <v>55.44</v>
      </c>
      <c r="J7748" s="771">
        <f t="shared" si="409"/>
        <v>-1109.5900000000001</v>
      </c>
      <c r="K7748" s="887">
        <v>-1054.1500000000001</v>
      </c>
      <c r="L7748" s="772">
        <f t="shared" si="410"/>
        <v>0</v>
      </c>
    </row>
    <row r="7749" spans="2:12" ht="15.75" x14ac:dyDescent="0.25">
      <c r="B7749" s="893" t="e">
        <v>#N/A</v>
      </c>
      <c r="C7749" s="892" t="s">
        <v>1581</v>
      </c>
      <c r="D7749" s="891">
        <v>38717</v>
      </c>
      <c r="E7749" s="890">
        <v>17861.650000000001</v>
      </c>
      <c r="F7749" s="889"/>
      <c r="G7749" s="888">
        <v>35</v>
      </c>
      <c r="H7749" s="887">
        <f t="shared" si="408"/>
        <v>16</v>
      </c>
      <c r="I7749" s="887">
        <v>-511.79999999999995</v>
      </c>
      <c r="J7749" s="771">
        <f t="shared" si="409"/>
        <v>8221.56</v>
      </c>
      <c r="K7749" s="887">
        <v>7709.76</v>
      </c>
      <c r="L7749" s="772">
        <f t="shared" si="410"/>
        <v>10151.890000000001</v>
      </c>
    </row>
    <row r="7750" spans="2:12" ht="15.75" x14ac:dyDescent="0.25">
      <c r="B7750" s="893" t="e">
        <v>#N/A</v>
      </c>
      <c r="C7750" s="892" t="s">
        <v>1581</v>
      </c>
      <c r="D7750" s="891">
        <v>37256</v>
      </c>
      <c r="E7750" s="890">
        <v>103948.5</v>
      </c>
      <c r="F7750" s="889"/>
      <c r="G7750" s="888">
        <v>35</v>
      </c>
      <c r="H7750" s="887">
        <f t="shared" si="408"/>
        <v>20</v>
      </c>
      <c r="I7750" s="887">
        <v>-2980.2</v>
      </c>
      <c r="J7750" s="771">
        <f t="shared" si="409"/>
        <v>59741.25</v>
      </c>
      <c r="K7750" s="887">
        <v>56761.05</v>
      </c>
      <c r="L7750" s="772">
        <f t="shared" si="410"/>
        <v>47187.45</v>
      </c>
    </row>
    <row r="7751" spans="2:12" ht="15.75" x14ac:dyDescent="0.25">
      <c r="B7751" s="893" t="s">
        <v>311</v>
      </c>
      <c r="C7751" s="892" t="s">
        <v>2178</v>
      </c>
      <c r="D7751" s="891">
        <v>41364</v>
      </c>
      <c r="E7751" s="890">
        <v>1147.1500000000001</v>
      </c>
      <c r="F7751" s="889"/>
      <c r="G7751" s="888">
        <v>5</v>
      </c>
      <c r="H7751" s="887">
        <f t="shared" si="408"/>
        <v>5</v>
      </c>
      <c r="I7751" s="887">
        <v>0</v>
      </c>
      <c r="J7751" s="771">
        <f t="shared" si="409"/>
        <v>1147.1500000000001</v>
      </c>
      <c r="K7751" s="887">
        <v>1147.1500000000001</v>
      </c>
      <c r="L7751" s="772">
        <f t="shared" si="410"/>
        <v>0</v>
      </c>
    </row>
    <row r="7752" spans="2:12" ht="15.75" x14ac:dyDescent="0.25">
      <c r="B7752" s="893" t="s">
        <v>311</v>
      </c>
      <c r="C7752" s="892" t="s">
        <v>2179</v>
      </c>
      <c r="D7752" s="891">
        <v>43580</v>
      </c>
      <c r="E7752" s="890">
        <v>1322.34</v>
      </c>
      <c r="F7752" s="889"/>
      <c r="G7752" s="888">
        <v>5</v>
      </c>
      <c r="H7752" s="887">
        <f t="shared" ref="H7752:H7815" si="411">IF(E7752&lt;&gt;"",IF((TestEOY-D7752)/365&gt;G7752,G7752,ROUNDUP(((TestEOY-D7752)/365),0)),"")</f>
        <v>2</v>
      </c>
      <c r="I7752" s="887">
        <v>-264.48</v>
      </c>
      <c r="J7752" s="771">
        <f t="shared" ref="J7752:J7815" si="412">K7752-I7752</f>
        <v>727.31999999999994</v>
      </c>
      <c r="K7752" s="887">
        <v>462.84</v>
      </c>
      <c r="L7752" s="772">
        <f t="shared" ref="L7752:L7815" si="413">IFERROR(IF(K7752&gt;E7752,0,(+E7752-K7752))-F7752,"")</f>
        <v>859.5</v>
      </c>
    </row>
    <row r="7753" spans="2:12" ht="15.75" x14ac:dyDescent="0.25">
      <c r="B7753" s="893" t="s">
        <v>311</v>
      </c>
      <c r="C7753" s="892" t="s">
        <v>2180</v>
      </c>
      <c r="D7753" s="891">
        <v>43549</v>
      </c>
      <c r="E7753" s="890">
        <v>1388.48</v>
      </c>
      <c r="F7753" s="889"/>
      <c r="G7753" s="888">
        <v>5</v>
      </c>
      <c r="H7753" s="887">
        <f t="shared" si="411"/>
        <v>2</v>
      </c>
      <c r="I7753" s="887">
        <v>-277.68</v>
      </c>
      <c r="J7753" s="771">
        <f t="shared" si="412"/>
        <v>740.48</v>
      </c>
      <c r="K7753" s="887">
        <v>462.8</v>
      </c>
      <c r="L7753" s="772">
        <f t="shared" si="413"/>
        <v>925.68000000000006</v>
      </c>
    </row>
    <row r="7754" spans="2:12" ht="15.75" x14ac:dyDescent="0.25">
      <c r="B7754" s="893" t="s">
        <v>311</v>
      </c>
      <c r="C7754" s="892" t="s">
        <v>2181</v>
      </c>
      <c r="D7754" s="891">
        <v>43643</v>
      </c>
      <c r="E7754" s="890">
        <v>560.28</v>
      </c>
      <c r="F7754" s="889"/>
      <c r="G7754" s="888">
        <v>5</v>
      </c>
      <c r="H7754" s="887">
        <f t="shared" si="411"/>
        <v>2</v>
      </c>
      <c r="I7754" s="887">
        <v>-112.08</v>
      </c>
      <c r="J7754" s="771">
        <f t="shared" si="412"/>
        <v>280.2</v>
      </c>
      <c r="K7754" s="887">
        <v>168.12</v>
      </c>
      <c r="L7754" s="772">
        <f t="shared" si="413"/>
        <v>392.15999999999997</v>
      </c>
    </row>
    <row r="7755" spans="2:12" ht="15.75" x14ac:dyDescent="0.25">
      <c r="B7755" s="893" t="e">
        <v>#N/A</v>
      </c>
      <c r="C7755" s="892" t="s">
        <v>2179</v>
      </c>
      <c r="D7755" s="891">
        <v>43580</v>
      </c>
      <c r="E7755" s="890">
        <v>41.16</v>
      </c>
      <c r="F7755" s="889"/>
      <c r="G7755" s="888">
        <v>5</v>
      </c>
      <c r="H7755" s="887">
        <f t="shared" si="411"/>
        <v>2</v>
      </c>
      <c r="I7755" s="887">
        <v>-8.2800000000000011</v>
      </c>
      <c r="J7755" s="771">
        <f t="shared" si="412"/>
        <v>22.73</v>
      </c>
      <c r="K7755" s="887">
        <v>14.45</v>
      </c>
      <c r="L7755" s="772">
        <f t="shared" si="413"/>
        <v>26.709999999999997</v>
      </c>
    </row>
    <row r="7756" spans="2:12" ht="15.75" x14ac:dyDescent="0.25">
      <c r="B7756" s="893" t="e">
        <v>#N/A</v>
      </c>
      <c r="C7756" s="892" t="s">
        <v>2180</v>
      </c>
      <c r="D7756" s="891">
        <v>43549</v>
      </c>
      <c r="E7756" s="890">
        <v>10.199999999999999</v>
      </c>
      <c r="F7756" s="889"/>
      <c r="G7756" s="888">
        <v>5</v>
      </c>
      <c r="H7756" s="887">
        <f t="shared" si="411"/>
        <v>2</v>
      </c>
      <c r="I7756" s="887">
        <v>-2.04</v>
      </c>
      <c r="J7756" s="771">
        <f t="shared" si="412"/>
        <v>5.4399999999999995</v>
      </c>
      <c r="K7756" s="887">
        <v>3.4</v>
      </c>
      <c r="L7756" s="772">
        <f t="shared" si="413"/>
        <v>6.7999999999999989</v>
      </c>
    </row>
    <row r="7757" spans="2:12" ht="15.75" x14ac:dyDescent="0.25">
      <c r="B7757" s="893" t="e">
        <v>#N/A</v>
      </c>
      <c r="C7757" s="892" t="s">
        <v>2181</v>
      </c>
      <c r="D7757" s="891">
        <v>43643</v>
      </c>
      <c r="E7757" s="890">
        <v>4.08</v>
      </c>
      <c r="F7757" s="889"/>
      <c r="G7757" s="888">
        <v>5</v>
      </c>
      <c r="H7757" s="887">
        <f t="shared" si="411"/>
        <v>2</v>
      </c>
      <c r="I7757" s="887">
        <v>-0.84000000000000008</v>
      </c>
      <c r="J7757" s="771">
        <f t="shared" si="412"/>
        <v>2.1</v>
      </c>
      <c r="K7757" s="887">
        <v>1.26</v>
      </c>
      <c r="L7757" s="772">
        <f t="shared" si="413"/>
        <v>2.8200000000000003</v>
      </c>
    </row>
    <row r="7758" spans="2:12" ht="15.75" x14ac:dyDescent="0.25">
      <c r="B7758" s="893" t="s">
        <v>310</v>
      </c>
      <c r="C7758" s="892" t="s">
        <v>624</v>
      </c>
      <c r="D7758" s="891">
        <v>37621</v>
      </c>
      <c r="E7758" s="890">
        <v>1125.53</v>
      </c>
      <c r="F7758" s="889"/>
      <c r="G7758" s="888">
        <v>101312682.58333333</v>
      </c>
      <c r="H7758" s="887">
        <f t="shared" si="411"/>
        <v>19</v>
      </c>
      <c r="I7758" s="887">
        <v>0</v>
      </c>
      <c r="J7758" s="771">
        <f t="shared" si="412"/>
        <v>0</v>
      </c>
      <c r="K7758" s="887">
        <v>0</v>
      </c>
      <c r="L7758" s="772">
        <f t="shared" si="413"/>
        <v>1125.53</v>
      </c>
    </row>
    <row r="7759" spans="2:12" ht="15.75" x14ac:dyDescent="0.25">
      <c r="B7759" s="893" t="s">
        <v>310</v>
      </c>
      <c r="C7759" s="892" t="s">
        <v>624</v>
      </c>
      <c r="D7759" s="891">
        <v>37621</v>
      </c>
      <c r="E7759" s="890">
        <v>209.06</v>
      </c>
      <c r="F7759" s="889"/>
      <c r="G7759" s="888">
        <v>101312682.58333333</v>
      </c>
      <c r="H7759" s="887">
        <f t="shared" si="411"/>
        <v>19</v>
      </c>
      <c r="I7759" s="887">
        <v>0</v>
      </c>
      <c r="J7759" s="771">
        <f t="shared" si="412"/>
        <v>0</v>
      </c>
      <c r="K7759" s="887">
        <v>0</v>
      </c>
      <c r="L7759" s="772">
        <f t="shared" si="413"/>
        <v>209.06</v>
      </c>
    </row>
    <row r="7760" spans="2:12" ht="15.75" x14ac:dyDescent="0.25">
      <c r="B7760" s="893" t="s">
        <v>310</v>
      </c>
      <c r="C7760" s="892" t="s">
        <v>624</v>
      </c>
      <c r="D7760" s="891">
        <v>40543</v>
      </c>
      <c r="E7760" s="890">
        <v>800</v>
      </c>
      <c r="F7760" s="889"/>
      <c r="G7760" s="888">
        <v>101312682.58333333</v>
      </c>
      <c r="H7760" s="887">
        <f t="shared" si="411"/>
        <v>11</v>
      </c>
      <c r="I7760" s="887">
        <v>0</v>
      </c>
      <c r="J7760" s="771">
        <f t="shared" si="412"/>
        <v>0</v>
      </c>
      <c r="K7760" s="887">
        <v>0</v>
      </c>
      <c r="L7760" s="772">
        <f t="shared" si="413"/>
        <v>800</v>
      </c>
    </row>
    <row r="7761" spans="2:12" ht="15.75" x14ac:dyDescent="0.25">
      <c r="B7761" s="893" t="s">
        <v>310</v>
      </c>
      <c r="C7761" s="892" t="s">
        <v>626</v>
      </c>
      <c r="D7761" s="891">
        <v>39844</v>
      </c>
      <c r="E7761" s="890">
        <v>536.84</v>
      </c>
      <c r="F7761" s="889"/>
      <c r="G7761" s="888">
        <v>101312682.58333333</v>
      </c>
      <c r="H7761" s="887">
        <f t="shared" si="411"/>
        <v>12</v>
      </c>
      <c r="I7761" s="887">
        <v>0</v>
      </c>
      <c r="J7761" s="771">
        <f t="shared" si="412"/>
        <v>0</v>
      </c>
      <c r="K7761" s="887">
        <v>0</v>
      </c>
      <c r="L7761" s="772">
        <f t="shared" si="413"/>
        <v>536.84</v>
      </c>
    </row>
    <row r="7762" spans="2:12" ht="15.75" x14ac:dyDescent="0.25">
      <c r="B7762" s="893" t="s">
        <v>310</v>
      </c>
      <c r="C7762" s="892" t="s">
        <v>626</v>
      </c>
      <c r="D7762" s="891">
        <v>40908</v>
      </c>
      <c r="E7762" s="890">
        <v>886.08</v>
      </c>
      <c r="F7762" s="889"/>
      <c r="G7762" s="888">
        <v>101312682.58333333</v>
      </c>
      <c r="H7762" s="887">
        <f t="shared" si="411"/>
        <v>10</v>
      </c>
      <c r="I7762" s="887">
        <v>0</v>
      </c>
      <c r="J7762" s="771">
        <f t="shared" si="412"/>
        <v>0</v>
      </c>
      <c r="K7762" s="887">
        <v>0</v>
      </c>
      <c r="L7762" s="772">
        <f t="shared" si="413"/>
        <v>886.08</v>
      </c>
    </row>
    <row r="7763" spans="2:12" ht="15.75" x14ac:dyDescent="0.25">
      <c r="B7763" s="893" t="s">
        <v>310</v>
      </c>
      <c r="C7763" s="892" t="s">
        <v>626</v>
      </c>
      <c r="D7763" s="891">
        <v>41213</v>
      </c>
      <c r="E7763" s="890">
        <v>2834.57</v>
      </c>
      <c r="F7763" s="889"/>
      <c r="G7763" s="888">
        <v>101312682.58333333</v>
      </c>
      <c r="H7763" s="887">
        <f t="shared" si="411"/>
        <v>9</v>
      </c>
      <c r="I7763" s="887">
        <v>0</v>
      </c>
      <c r="J7763" s="771">
        <f t="shared" si="412"/>
        <v>0</v>
      </c>
      <c r="K7763" s="887">
        <v>0</v>
      </c>
      <c r="L7763" s="772">
        <f t="shared" si="413"/>
        <v>2834.57</v>
      </c>
    </row>
    <row r="7764" spans="2:12" ht="15.75" x14ac:dyDescent="0.25">
      <c r="B7764" s="893" t="s">
        <v>310</v>
      </c>
      <c r="C7764" s="892" t="s">
        <v>2182</v>
      </c>
      <c r="D7764" s="891">
        <v>41305</v>
      </c>
      <c r="E7764" s="890">
        <v>467.86</v>
      </c>
      <c r="F7764" s="889"/>
      <c r="G7764" s="888">
        <v>8333333333333.25</v>
      </c>
      <c r="H7764" s="887">
        <f t="shared" si="411"/>
        <v>8</v>
      </c>
      <c r="I7764" s="887">
        <v>0</v>
      </c>
      <c r="J7764" s="771">
        <f t="shared" si="412"/>
        <v>0</v>
      </c>
      <c r="K7764" s="887">
        <v>0</v>
      </c>
      <c r="L7764" s="772">
        <f t="shared" si="413"/>
        <v>467.86</v>
      </c>
    </row>
    <row r="7765" spans="2:12" ht="15.75" x14ac:dyDescent="0.25">
      <c r="B7765" s="893" t="s">
        <v>310</v>
      </c>
      <c r="C7765" s="892" t="s">
        <v>2183</v>
      </c>
      <c r="D7765" s="891">
        <v>41943</v>
      </c>
      <c r="E7765" s="890">
        <v>1000</v>
      </c>
      <c r="F7765" s="889"/>
      <c r="G7765" s="888">
        <v>1E+16</v>
      </c>
      <c r="H7765" s="887">
        <f t="shared" si="411"/>
        <v>7</v>
      </c>
      <c r="I7765" s="887">
        <v>0</v>
      </c>
      <c r="J7765" s="771">
        <f t="shared" si="412"/>
        <v>0</v>
      </c>
      <c r="K7765" s="887">
        <v>0</v>
      </c>
      <c r="L7765" s="772">
        <f t="shared" si="413"/>
        <v>1000</v>
      </c>
    </row>
    <row r="7766" spans="2:12" ht="15.75" x14ac:dyDescent="0.25">
      <c r="B7766" s="893" t="s">
        <v>310</v>
      </c>
      <c r="C7766" s="892" t="s">
        <v>2184</v>
      </c>
      <c r="D7766" s="891">
        <v>42794</v>
      </c>
      <c r="E7766" s="890">
        <v>1355.44</v>
      </c>
      <c r="F7766" s="889"/>
      <c r="G7766" s="888">
        <v>1E+16</v>
      </c>
      <c r="H7766" s="887">
        <f t="shared" si="411"/>
        <v>4</v>
      </c>
      <c r="I7766" s="887">
        <v>0</v>
      </c>
      <c r="J7766" s="771">
        <f t="shared" si="412"/>
        <v>0</v>
      </c>
      <c r="K7766" s="887">
        <v>0</v>
      </c>
      <c r="L7766" s="772">
        <f t="shared" si="413"/>
        <v>1355.44</v>
      </c>
    </row>
    <row r="7767" spans="2:12" ht="15.75" x14ac:dyDescent="0.25">
      <c r="B7767" s="893">
        <v>0</v>
      </c>
      <c r="C7767" s="892" t="s">
        <v>2185</v>
      </c>
      <c r="D7767" s="891">
        <v>41639</v>
      </c>
      <c r="E7767" s="890">
        <v>54911.42</v>
      </c>
      <c r="F7767" s="889"/>
      <c r="G7767" s="888">
        <v>25</v>
      </c>
      <c r="H7767" s="887">
        <f t="shared" si="411"/>
        <v>8</v>
      </c>
      <c r="I7767" s="887">
        <v>-2233.8000000000002</v>
      </c>
      <c r="J7767" s="771">
        <f t="shared" si="412"/>
        <v>19357.599999999999</v>
      </c>
      <c r="K7767" s="887">
        <v>17123.8</v>
      </c>
      <c r="L7767" s="772">
        <f t="shared" si="413"/>
        <v>37787.619999999995</v>
      </c>
    </row>
    <row r="7768" spans="2:12" ht="15.75" x14ac:dyDescent="0.25">
      <c r="B7768" s="893">
        <v>0</v>
      </c>
      <c r="C7768" s="892" t="s">
        <v>2186</v>
      </c>
      <c r="D7768" s="891">
        <v>41943</v>
      </c>
      <c r="E7768" s="890">
        <v>5000</v>
      </c>
      <c r="F7768" s="889"/>
      <c r="G7768" s="888">
        <v>25</v>
      </c>
      <c r="H7768" s="887">
        <f t="shared" si="411"/>
        <v>7</v>
      </c>
      <c r="I7768" s="887">
        <v>-200.28000000000003</v>
      </c>
      <c r="J7768" s="771">
        <f t="shared" si="412"/>
        <v>1362.31</v>
      </c>
      <c r="K7768" s="887">
        <v>1162.03</v>
      </c>
      <c r="L7768" s="772">
        <f t="shared" si="413"/>
        <v>3837.9700000000003</v>
      </c>
    </row>
    <row r="7769" spans="2:12" ht="15.75" x14ac:dyDescent="0.25">
      <c r="B7769" s="893">
        <v>0</v>
      </c>
      <c r="C7769" s="892" t="s">
        <v>651</v>
      </c>
      <c r="D7769" s="891">
        <v>37621</v>
      </c>
      <c r="E7769" s="890">
        <v>2437.79</v>
      </c>
      <c r="F7769" s="889"/>
      <c r="G7769" s="888">
        <v>30</v>
      </c>
      <c r="H7769" s="887">
        <f t="shared" si="411"/>
        <v>19</v>
      </c>
      <c r="I7769" s="887">
        <v>-81.599999999999994</v>
      </c>
      <c r="J7769" s="771">
        <f t="shared" si="412"/>
        <v>1553.82</v>
      </c>
      <c r="K7769" s="887">
        <v>1472.22</v>
      </c>
      <c r="L7769" s="772">
        <f t="shared" si="413"/>
        <v>965.56999999999994</v>
      </c>
    </row>
    <row r="7770" spans="2:12" ht="15.75" x14ac:dyDescent="0.25">
      <c r="B7770" s="893">
        <v>0</v>
      </c>
      <c r="C7770" s="892" t="s">
        <v>651</v>
      </c>
      <c r="D7770" s="891">
        <v>37256</v>
      </c>
      <c r="E7770" s="890">
        <v>173.04</v>
      </c>
      <c r="F7770" s="889"/>
      <c r="G7770" s="888">
        <v>30</v>
      </c>
      <c r="H7770" s="887">
        <f t="shared" si="411"/>
        <v>20</v>
      </c>
      <c r="I7770" s="887">
        <v>-5.76</v>
      </c>
      <c r="J7770" s="771">
        <f t="shared" si="412"/>
        <v>116.02000000000001</v>
      </c>
      <c r="K7770" s="887">
        <v>110.26</v>
      </c>
      <c r="L7770" s="772">
        <f t="shared" si="413"/>
        <v>62.779999999999987</v>
      </c>
    </row>
    <row r="7771" spans="2:12" ht="15.75" x14ac:dyDescent="0.25">
      <c r="B7771" s="893">
        <v>0</v>
      </c>
      <c r="C7771" s="892" t="s">
        <v>651</v>
      </c>
      <c r="D7771" s="891">
        <v>38717</v>
      </c>
      <c r="E7771" s="890">
        <v>4839.96</v>
      </c>
      <c r="F7771" s="889"/>
      <c r="G7771" s="888">
        <v>30</v>
      </c>
      <c r="H7771" s="887">
        <f t="shared" si="411"/>
        <v>16</v>
      </c>
      <c r="I7771" s="887">
        <v>-161.88</v>
      </c>
      <c r="J7771" s="771">
        <f t="shared" si="412"/>
        <v>2599.9500000000003</v>
      </c>
      <c r="K7771" s="887">
        <v>2438.0700000000002</v>
      </c>
      <c r="L7771" s="772">
        <f t="shared" si="413"/>
        <v>2401.89</v>
      </c>
    </row>
    <row r="7772" spans="2:12" ht="15.75" x14ac:dyDescent="0.25">
      <c r="B7772" s="893" t="s">
        <v>313</v>
      </c>
      <c r="C7772" s="892" t="s">
        <v>532</v>
      </c>
      <c r="D7772" s="891">
        <v>39447</v>
      </c>
      <c r="E7772" s="890">
        <v>275.55</v>
      </c>
      <c r="F7772" s="889"/>
      <c r="G7772" s="888">
        <v>35</v>
      </c>
      <c r="H7772" s="887">
        <f t="shared" si="411"/>
        <v>14</v>
      </c>
      <c r="I7772" s="887">
        <v>-7.92</v>
      </c>
      <c r="J7772" s="771">
        <f t="shared" si="412"/>
        <v>111.31</v>
      </c>
      <c r="K7772" s="887">
        <v>103.39</v>
      </c>
      <c r="L7772" s="772">
        <f t="shared" si="413"/>
        <v>172.16000000000003</v>
      </c>
    </row>
    <row r="7773" spans="2:12" ht="15.75" x14ac:dyDescent="0.25">
      <c r="B7773" s="893" t="s">
        <v>313</v>
      </c>
      <c r="C7773" s="892" t="s">
        <v>532</v>
      </c>
      <c r="D7773" s="891">
        <v>39478</v>
      </c>
      <c r="E7773" s="890">
        <v>610.55999999999995</v>
      </c>
      <c r="F7773" s="889"/>
      <c r="G7773" s="888">
        <v>35</v>
      </c>
      <c r="H7773" s="887">
        <f t="shared" si="411"/>
        <v>13</v>
      </c>
      <c r="I7773" s="887">
        <v>-17.52</v>
      </c>
      <c r="J7773" s="771">
        <f t="shared" si="412"/>
        <v>244.92000000000002</v>
      </c>
      <c r="K7773" s="887">
        <v>227.4</v>
      </c>
      <c r="L7773" s="772">
        <f t="shared" si="413"/>
        <v>383.15999999999997</v>
      </c>
    </row>
    <row r="7774" spans="2:12" ht="15.75" x14ac:dyDescent="0.25">
      <c r="B7774" s="893" t="s">
        <v>313</v>
      </c>
      <c r="C7774" s="892" t="s">
        <v>532</v>
      </c>
      <c r="D7774" s="891">
        <v>39844</v>
      </c>
      <c r="E7774" s="890">
        <v>96.5</v>
      </c>
      <c r="F7774" s="889"/>
      <c r="G7774" s="888">
        <v>35</v>
      </c>
      <c r="H7774" s="887">
        <f t="shared" si="411"/>
        <v>12</v>
      </c>
      <c r="I7774" s="887">
        <v>-2.7600000000000002</v>
      </c>
      <c r="J7774" s="771">
        <f t="shared" si="412"/>
        <v>35.869999999999997</v>
      </c>
      <c r="K7774" s="887">
        <v>33.11</v>
      </c>
      <c r="L7774" s="772">
        <f t="shared" si="413"/>
        <v>63.39</v>
      </c>
    </row>
    <row r="7775" spans="2:12" ht="15.75" x14ac:dyDescent="0.25">
      <c r="B7775" s="893" t="s">
        <v>313</v>
      </c>
      <c r="C7775" s="892" t="s">
        <v>532</v>
      </c>
      <c r="D7775" s="891">
        <v>39844</v>
      </c>
      <c r="E7775" s="890">
        <v>3449.19</v>
      </c>
      <c r="F7775" s="889"/>
      <c r="G7775" s="888">
        <v>35</v>
      </c>
      <c r="H7775" s="887">
        <f t="shared" si="411"/>
        <v>12</v>
      </c>
      <c r="I7775" s="887">
        <v>-98.88</v>
      </c>
      <c r="J7775" s="771">
        <f t="shared" si="412"/>
        <v>1283.4499999999998</v>
      </c>
      <c r="K7775" s="887">
        <v>1184.57</v>
      </c>
      <c r="L7775" s="772">
        <f t="shared" si="413"/>
        <v>2264.62</v>
      </c>
    </row>
    <row r="7776" spans="2:12" ht="15.75" x14ac:dyDescent="0.25">
      <c r="B7776" s="893" t="s">
        <v>313</v>
      </c>
      <c r="C7776" s="892" t="s">
        <v>532</v>
      </c>
      <c r="D7776" s="891">
        <v>39844</v>
      </c>
      <c r="E7776" s="890">
        <v>362.56</v>
      </c>
      <c r="F7776" s="889"/>
      <c r="G7776" s="888">
        <v>35</v>
      </c>
      <c r="H7776" s="887">
        <f t="shared" si="411"/>
        <v>12</v>
      </c>
      <c r="I7776" s="887">
        <v>-10.44</v>
      </c>
      <c r="J7776" s="771">
        <f t="shared" si="412"/>
        <v>135.41</v>
      </c>
      <c r="K7776" s="887">
        <v>124.97</v>
      </c>
      <c r="L7776" s="772">
        <f t="shared" si="413"/>
        <v>237.59</v>
      </c>
    </row>
    <row r="7777" spans="2:12" ht="15.75" x14ac:dyDescent="0.25">
      <c r="B7777" s="893" t="s">
        <v>313</v>
      </c>
      <c r="C7777" s="892" t="s">
        <v>532</v>
      </c>
      <c r="D7777" s="891">
        <v>40359</v>
      </c>
      <c r="E7777" s="890">
        <v>37.54</v>
      </c>
      <c r="F7777" s="889"/>
      <c r="G7777" s="888">
        <v>35</v>
      </c>
      <c r="H7777" s="887">
        <f t="shared" si="411"/>
        <v>11</v>
      </c>
      <c r="I7777" s="887">
        <v>-1.08</v>
      </c>
      <c r="J7777" s="771">
        <f t="shared" si="412"/>
        <v>12.4</v>
      </c>
      <c r="K7777" s="887">
        <v>11.32</v>
      </c>
      <c r="L7777" s="772">
        <f t="shared" si="413"/>
        <v>26.22</v>
      </c>
    </row>
    <row r="7778" spans="2:12" ht="15.75" x14ac:dyDescent="0.25">
      <c r="B7778" s="893" t="s">
        <v>313</v>
      </c>
      <c r="C7778" s="892" t="s">
        <v>532</v>
      </c>
      <c r="D7778" s="891">
        <v>40482</v>
      </c>
      <c r="E7778" s="890">
        <v>3042.92</v>
      </c>
      <c r="F7778" s="889"/>
      <c r="G7778" s="888">
        <v>35</v>
      </c>
      <c r="H7778" s="887">
        <f t="shared" si="411"/>
        <v>11</v>
      </c>
      <c r="I7778" s="887">
        <v>-87.12</v>
      </c>
      <c r="J7778" s="771">
        <f t="shared" si="412"/>
        <v>972.48</v>
      </c>
      <c r="K7778" s="887">
        <v>885.36</v>
      </c>
      <c r="L7778" s="772">
        <f t="shared" si="413"/>
        <v>2157.56</v>
      </c>
    </row>
    <row r="7779" spans="2:12" ht="15.75" x14ac:dyDescent="0.25">
      <c r="B7779" s="893" t="s">
        <v>313</v>
      </c>
      <c r="C7779" s="892" t="s">
        <v>532</v>
      </c>
      <c r="D7779" s="891">
        <v>40512</v>
      </c>
      <c r="E7779" s="890">
        <v>3014.34</v>
      </c>
      <c r="F7779" s="889"/>
      <c r="G7779" s="888">
        <v>35</v>
      </c>
      <c r="H7779" s="887">
        <f t="shared" si="411"/>
        <v>11</v>
      </c>
      <c r="I7779" s="887">
        <v>-86.4</v>
      </c>
      <c r="J7779" s="771">
        <f t="shared" si="412"/>
        <v>956.63</v>
      </c>
      <c r="K7779" s="887">
        <v>870.23</v>
      </c>
      <c r="L7779" s="772">
        <f t="shared" si="413"/>
        <v>2144.11</v>
      </c>
    </row>
    <row r="7780" spans="2:12" ht="15.75" x14ac:dyDescent="0.25">
      <c r="B7780" s="893" t="s">
        <v>313</v>
      </c>
      <c r="C7780" s="892" t="s">
        <v>532</v>
      </c>
      <c r="D7780" s="891">
        <v>40908</v>
      </c>
      <c r="E7780" s="890">
        <v>5561.12</v>
      </c>
      <c r="F7780" s="889"/>
      <c r="G7780" s="888">
        <v>35</v>
      </c>
      <c r="H7780" s="887">
        <f t="shared" si="411"/>
        <v>10</v>
      </c>
      <c r="I7780" s="887">
        <v>-159.24</v>
      </c>
      <c r="J7780" s="771">
        <f t="shared" si="412"/>
        <v>1592.11</v>
      </c>
      <c r="K7780" s="887">
        <v>1432.87</v>
      </c>
      <c r="L7780" s="772">
        <f t="shared" si="413"/>
        <v>4128.25</v>
      </c>
    </row>
    <row r="7781" spans="2:12" ht="15.75" x14ac:dyDescent="0.25">
      <c r="B7781" s="893" t="s">
        <v>313</v>
      </c>
      <c r="C7781" s="892" t="s">
        <v>2187</v>
      </c>
      <c r="D7781" s="891">
        <v>42004</v>
      </c>
      <c r="E7781" s="890">
        <v>8236.65</v>
      </c>
      <c r="F7781" s="889"/>
      <c r="G7781" s="888">
        <v>35</v>
      </c>
      <c r="H7781" s="887">
        <f t="shared" si="411"/>
        <v>7</v>
      </c>
      <c r="I7781" s="887">
        <v>-235.20000000000002</v>
      </c>
      <c r="J7781" s="771">
        <f t="shared" si="412"/>
        <v>1649.68</v>
      </c>
      <c r="K7781" s="887">
        <v>1414.48</v>
      </c>
      <c r="L7781" s="772">
        <f t="shared" si="413"/>
        <v>6822.17</v>
      </c>
    </row>
    <row r="7782" spans="2:12" ht="15.75" x14ac:dyDescent="0.25">
      <c r="B7782" s="893" t="s">
        <v>313</v>
      </c>
      <c r="C7782" s="892" t="s">
        <v>2188</v>
      </c>
      <c r="D7782" s="891">
        <v>43074</v>
      </c>
      <c r="E7782" s="890">
        <v>16645.189999999999</v>
      </c>
      <c r="F7782" s="889"/>
      <c r="G7782" s="888">
        <v>35</v>
      </c>
      <c r="H7782" s="887">
        <f t="shared" si="411"/>
        <v>4</v>
      </c>
      <c r="I7782" s="887">
        <v>-475.43999999999994</v>
      </c>
      <c r="J7782" s="771">
        <f t="shared" si="412"/>
        <v>1908.38</v>
      </c>
      <c r="K7782" s="887">
        <v>1432.94</v>
      </c>
      <c r="L7782" s="772">
        <f t="shared" si="413"/>
        <v>15212.249999999998</v>
      </c>
    </row>
    <row r="7783" spans="2:12" ht="15.75" x14ac:dyDescent="0.25">
      <c r="B7783" s="893" t="s">
        <v>313</v>
      </c>
      <c r="C7783" s="892" t="s">
        <v>532</v>
      </c>
      <c r="D7783" s="891">
        <v>37986</v>
      </c>
      <c r="E7783" s="890">
        <v>7605.45</v>
      </c>
      <c r="F7783" s="889"/>
      <c r="G7783" s="888">
        <v>30</v>
      </c>
      <c r="H7783" s="887">
        <f t="shared" si="411"/>
        <v>18</v>
      </c>
      <c r="I7783" s="887">
        <v>-255.48</v>
      </c>
      <c r="J7783" s="771">
        <f t="shared" si="412"/>
        <v>4602.83</v>
      </c>
      <c r="K7783" s="887">
        <v>4347.3500000000004</v>
      </c>
      <c r="L7783" s="772">
        <f t="shared" si="413"/>
        <v>3258.0999999999995</v>
      </c>
    </row>
    <row r="7784" spans="2:12" ht="15.75" x14ac:dyDescent="0.25">
      <c r="B7784" s="893" t="s">
        <v>313</v>
      </c>
      <c r="C7784" s="892" t="s">
        <v>532</v>
      </c>
      <c r="D7784" s="891">
        <v>37621</v>
      </c>
      <c r="E7784" s="890">
        <v>2087.0500000000002</v>
      </c>
      <c r="F7784" s="889"/>
      <c r="G7784" s="888">
        <v>30</v>
      </c>
      <c r="H7784" s="887">
        <f t="shared" si="411"/>
        <v>19</v>
      </c>
      <c r="I7784" s="887">
        <v>-70.2</v>
      </c>
      <c r="J7784" s="771">
        <f t="shared" si="412"/>
        <v>1333.05</v>
      </c>
      <c r="K7784" s="887">
        <v>1262.8499999999999</v>
      </c>
      <c r="L7784" s="772">
        <f t="shared" si="413"/>
        <v>824.20000000000027</v>
      </c>
    </row>
    <row r="7785" spans="2:12" ht="15.75" x14ac:dyDescent="0.25">
      <c r="B7785" s="893" t="s">
        <v>313</v>
      </c>
      <c r="C7785" s="892" t="s">
        <v>116</v>
      </c>
      <c r="D7785" s="891">
        <v>39082</v>
      </c>
      <c r="E7785" s="890">
        <v>2225.0300000000002</v>
      </c>
      <c r="F7785" s="889"/>
      <c r="G7785" s="888">
        <v>20</v>
      </c>
      <c r="H7785" s="887">
        <f t="shared" si="411"/>
        <v>15</v>
      </c>
      <c r="I7785" s="887">
        <v>-112.56</v>
      </c>
      <c r="J7785" s="771">
        <f t="shared" si="412"/>
        <v>1690.04</v>
      </c>
      <c r="K7785" s="887">
        <v>1577.48</v>
      </c>
      <c r="L7785" s="772">
        <f t="shared" si="413"/>
        <v>647.55000000000018</v>
      </c>
    </row>
    <row r="7786" spans="2:12" ht="15.75" x14ac:dyDescent="0.25">
      <c r="B7786" s="893" t="s">
        <v>313</v>
      </c>
      <c r="C7786" s="892" t="s">
        <v>116</v>
      </c>
      <c r="D7786" s="891">
        <v>39447</v>
      </c>
      <c r="E7786" s="890">
        <v>515.39</v>
      </c>
      <c r="F7786" s="889"/>
      <c r="G7786" s="888">
        <v>20</v>
      </c>
      <c r="H7786" s="887">
        <f t="shared" si="411"/>
        <v>14</v>
      </c>
      <c r="I7786" s="887">
        <v>-26.04</v>
      </c>
      <c r="J7786" s="771">
        <f t="shared" si="412"/>
        <v>365.40000000000003</v>
      </c>
      <c r="K7786" s="887">
        <v>339.36</v>
      </c>
      <c r="L7786" s="772">
        <f t="shared" si="413"/>
        <v>176.02999999999997</v>
      </c>
    </row>
    <row r="7787" spans="2:12" ht="15.75" x14ac:dyDescent="0.25">
      <c r="B7787" s="893" t="s">
        <v>313</v>
      </c>
      <c r="C7787" s="892" t="s">
        <v>116</v>
      </c>
      <c r="D7787" s="891">
        <v>39478</v>
      </c>
      <c r="E7787" s="890">
        <v>704.37</v>
      </c>
      <c r="F7787" s="889"/>
      <c r="G7787" s="888">
        <v>20</v>
      </c>
      <c r="H7787" s="887">
        <f t="shared" si="411"/>
        <v>13</v>
      </c>
      <c r="I7787" s="887">
        <v>-35.400000000000006</v>
      </c>
      <c r="J7787" s="771">
        <f t="shared" si="412"/>
        <v>494.72</v>
      </c>
      <c r="K7787" s="887">
        <v>459.32</v>
      </c>
      <c r="L7787" s="772">
        <f t="shared" si="413"/>
        <v>245.05</v>
      </c>
    </row>
    <row r="7788" spans="2:12" ht="15.75" x14ac:dyDescent="0.25">
      <c r="B7788" s="893" t="s">
        <v>313</v>
      </c>
      <c r="C7788" s="892" t="s">
        <v>116</v>
      </c>
      <c r="D7788" s="891">
        <v>39844</v>
      </c>
      <c r="E7788" s="890">
        <v>3010.27</v>
      </c>
      <c r="F7788" s="889"/>
      <c r="G7788" s="888">
        <v>20</v>
      </c>
      <c r="H7788" s="887">
        <f t="shared" si="411"/>
        <v>12</v>
      </c>
      <c r="I7788" s="887">
        <v>-151.32</v>
      </c>
      <c r="J7788" s="771">
        <f t="shared" si="412"/>
        <v>1964.07</v>
      </c>
      <c r="K7788" s="887">
        <v>1812.75</v>
      </c>
      <c r="L7788" s="772">
        <f t="shared" si="413"/>
        <v>1197.52</v>
      </c>
    </row>
    <row r="7789" spans="2:12" ht="15.75" x14ac:dyDescent="0.25">
      <c r="B7789" s="893" t="s">
        <v>313</v>
      </c>
      <c r="C7789" s="892" t="s">
        <v>116</v>
      </c>
      <c r="D7789" s="891">
        <v>39844</v>
      </c>
      <c r="E7789" s="890">
        <v>2492.02</v>
      </c>
      <c r="F7789" s="889"/>
      <c r="G7789" s="888">
        <v>20</v>
      </c>
      <c r="H7789" s="887">
        <f t="shared" si="411"/>
        <v>12</v>
      </c>
      <c r="I7789" s="887">
        <v>-125.28</v>
      </c>
      <c r="J7789" s="771">
        <f t="shared" si="412"/>
        <v>1625.98</v>
      </c>
      <c r="K7789" s="887">
        <v>1500.7</v>
      </c>
      <c r="L7789" s="772">
        <f t="shared" si="413"/>
        <v>991.31999999999994</v>
      </c>
    </row>
    <row r="7790" spans="2:12" ht="15.75" x14ac:dyDescent="0.25">
      <c r="B7790" s="893" t="s">
        <v>313</v>
      </c>
      <c r="C7790" s="892" t="s">
        <v>116</v>
      </c>
      <c r="D7790" s="891">
        <v>40359</v>
      </c>
      <c r="E7790" s="890">
        <v>760.16</v>
      </c>
      <c r="F7790" s="889"/>
      <c r="G7790" s="888">
        <v>20</v>
      </c>
      <c r="H7790" s="887">
        <f t="shared" si="411"/>
        <v>11</v>
      </c>
      <c r="I7790" s="887">
        <v>-38.160000000000004</v>
      </c>
      <c r="J7790" s="771">
        <f t="shared" si="412"/>
        <v>438.48</v>
      </c>
      <c r="K7790" s="887">
        <v>400.32</v>
      </c>
      <c r="L7790" s="772">
        <f t="shared" si="413"/>
        <v>359.84</v>
      </c>
    </row>
    <row r="7791" spans="2:12" ht="15.75" x14ac:dyDescent="0.25">
      <c r="B7791" s="893" t="s">
        <v>313</v>
      </c>
      <c r="C7791" s="892" t="s">
        <v>116</v>
      </c>
      <c r="D7791" s="891">
        <v>40543</v>
      </c>
      <c r="E7791" s="890">
        <v>90597.88</v>
      </c>
      <c r="F7791" s="889"/>
      <c r="G7791" s="888">
        <v>20</v>
      </c>
      <c r="H7791" s="887">
        <f t="shared" si="411"/>
        <v>11</v>
      </c>
      <c r="I7791" s="887">
        <v>-4550.76</v>
      </c>
      <c r="J7791" s="771">
        <f t="shared" si="412"/>
        <v>50020.1</v>
      </c>
      <c r="K7791" s="887">
        <v>45469.34</v>
      </c>
      <c r="L7791" s="772">
        <f t="shared" si="413"/>
        <v>45128.540000000008</v>
      </c>
    </row>
    <row r="7792" spans="2:12" ht="15.75" x14ac:dyDescent="0.25">
      <c r="B7792" s="893" t="s">
        <v>313</v>
      </c>
      <c r="C7792" s="892" t="s">
        <v>116</v>
      </c>
      <c r="D7792" s="891">
        <v>40543</v>
      </c>
      <c r="E7792" s="890">
        <v>142748.37</v>
      </c>
      <c r="F7792" s="889"/>
      <c r="G7792" s="888">
        <v>20</v>
      </c>
      <c r="H7792" s="887">
        <f t="shared" si="411"/>
        <v>11</v>
      </c>
      <c r="I7792" s="887">
        <v>-7203.48</v>
      </c>
      <c r="J7792" s="771">
        <f t="shared" si="412"/>
        <v>79117.17</v>
      </c>
      <c r="K7792" s="887">
        <v>71913.69</v>
      </c>
      <c r="L7792" s="772">
        <f t="shared" si="413"/>
        <v>70834.679999999993</v>
      </c>
    </row>
    <row r="7793" spans="2:12" ht="15.75" x14ac:dyDescent="0.25">
      <c r="B7793" s="893" t="s">
        <v>313</v>
      </c>
      <c r="C7793" s="892" t="s">
        <v>116</v>
      </c>
      <c r="D7793" s="891">
        <v>40543</v>
      </c>
      <c r="E7793" s="890">
        <v>68186.22</v>
      </c>
      <c r="F7793" s="889"/>
      <c r="G7793" s="888">
        <v>20</v>
      </c>
      <c r="H7793" s="887">
        <f t="shared" si="411"/>
        <v>11</v>
      </c>
      <c r="I7793" s="887">
        <v>-3425.04</v>
      </c>
      <c r="J7793" s="771">
        <f t="shared" si="412"/>
        <v>37646.6</v>
      </c>
      <c r="K7793" s="887">
        <v>34221.56</v>
      </c>
      <c r="L7793" s="772">
        <f t="shared" si="413"/>
        <v>33964.660000000003</v>
      </c>
    </row>
    <row r="7794" spans="2:12" ht="15.75" x14ac:dyDescent="0.25">
      <c r="B7794" s="893" t="s">
        <v>313</v>
      </c>
      <c r="C7794" s="892" t="s">
        <v>116</v>
      </c>
      <c r="D7794" s="891">
        <v>40908</v>
      </c>
      <c r="E7794" s="890">
        <v>1852.7</v>
      </c>
      <c r="F7794" s="889"/>
      <c r="G7794" s="888">
        <v>20</v>
      </c>
      <c r="H7794" s="887">
        <f t="shared" si="411"/>
        <v>10</v>
      </c>
      <c r="I7794" s="887">
        <v>-93.12</v>
      </c>
      <c r="J7794" s="771">
        <f t="shared" si="412"/>
        <v>929.92</v>
      </c>
      <c r="K7794" s="887">
        <v>836.8</v>
      </c>
      <c r="L7794" s="772">
        <f t="shared" si="413"/>
        <v>1015.9000000000001</v>
      </c>
    </row>
    <row r="7795" spans="2:12" ht="15.75" x14ac:dyDescent="0.25">
      <c r="B7795" s="893" t="s">
        <v>313</v>
      </c>
      <c r="C7795" s="892" t="s">
        <v>116</v>
      </c>
      <c r="D7795" s="891">
        <v>41060</v>
      </c>
      <c r="E7795" s="890">
        <v>1348.72</v>
      </c>
      <c r="F7795" s="889"/>
      <c r="G7795" s="888">
        <v>20</v>
      </c>
      <c r="H7795" s="887">
        <f t="shared" si="411"/>
        <v>9</v>
      </c>
      <c r="I7795" s="887">
        <v>-67.679999999999993</v>
      </c>
      <c r="J7795" s="771">
        <f t="shared" si="412"/>
        <v>648.67999999999995</v>
      </c>
      <c r="K7795" s="887">
        <v>581</v>
      </c>
      <c r="L7795" s="772">
        <f t="shared" si="413"/>
        <v>767.72</v>
      </c>
    </row>
    <row r="7796" spans="2:12" ht="15.75" x14ac:dyDescent="0.25">
      <c r="B7796" s="893" t="s">
        <v>313</v>
      </c>
      <c r="C7796" s="892" t="s">
        <v>116</v>
      </c>
      <c r="D7796" s="891">
        <v>41090</v>
      </c>
      <c r="E7796" s="890">
        <v>1464.11</v>
      </c>
      <c r="F7796" s="889"/>
      <c r="G7796" s="888">
        <v>20</v>
      </c>
      <c r="H7796" s="887">
        <f t="shared" si="411"/>
        <v>9</v>
      </c>
      <c r="I7796" s="887">
        <v>-73.56</v>
      </c>
      <c r="J7796" s="771">
        <f t="shared" si="412"/>
        <v>698.55</v>
      </c>
      <c r="K7796" s="887">
        <v>624.99</v>
      </c>
      <c r="L7796" s="772">
        <f t="shared" si="413"/>
        <v>839.11999999999989</v>
      </c>
    </row>
    <row r="7797" spans="2:12" ht="15.75" x14ac:dyDescent="0.25">
      <c r="B7797" s="893" t="s">
        <v>313</v>
      </c>
      <c r="C7797" s="892" t="s">
        <v>116</v>
      </c>
      <c r="D7797" s="891">
        <v>41090</v>
      </c>
      <c r="E7797" s="890">
        <v>496.48</v>
      </c>
      <c r="F7797" s="889"/>
      <c r="G7797" s="888">
        <v>20</v>
      </c>
      <c r="H7797" s="887">
        <f t="shared" si="411"/>
        <v>9</v>
      </c>
      <c r="I7797" s="887">
        <v>-24.96</v>
      </c>
      <c r="J7797" s="771">
        <f t="shared" si="412"/>
        <v>237.07000000000002</v>
      </c>
      <c r="K7797" s="887">
        <v>212.11</v>
      </c>
      <c r="L7797" s="772">
        <f t="shared" si="413"/>
        <v>284.37</v>
      </c>
    </row>
    <row r="7798" spans="2:12" ht="15.75" x14ac:dyDescent="0.25">
      <c r="B7798" s="893" t="s">
        <v>313</v>
      </c>
      <c r="C7798" s="892" t="s">
        <v>2189</v>
      </c>
      <c r="D7798" s="891">
        <v>41943</v>
      </c>
      <c r="E7798" s="890">
        <v>60270.77</v>
      </c>
      <c r="F7798" s="889"/>
      <c r="G7798" s="888">
        <v>20</v>
      </c>
      <c r="H7798" s="887">
        <f t="shared" si="411"/>
        <v>7</v>
      </c>
      <c r="I7798" s="887">
        <v>-3019.8</v>
      </c>
      <c r="J7798" s="771">
        <f t="shared" si="412"/>
        <v>21264.18</v>
      </c>
      <c r="K7798" s="887">
        <v>18244.38</v>
      </c>
      <c r="L7798" s="772">
        <f t="shared" si="413"/>
        <v>42026.39</v>
      </c>
    </row>
    <row r="7799" spans="2:12" ht="15.75" x14ac:dyDescent="0.25">
      <c r="B7799" s="893" t="s">
        <v>313</v>
      </c>
      <c r="C7799" s="892" t="s">
        <v>2190</v>
      </c>
      <c r="D7799" s="891">
        <v>42035</v>
      </c>
      <c r="E7799" s="890">
        <v>11215.07</v>
      </c>
      <c r="F7799" s="889"/>
      <c r="G7799" s="888">
        <v>20</v>
      </c>
      <c r="H7799" s="887">
        <f t="shared" si="411"/>
        <v>6</v>
      </c>
      <c r="I7799" s="887">
        <v>-561.96</v>
      </c>
      <c r="J7799" s="771">
        <f t="shared" si="412"/>
        <v>3816.59</v>
      </c>
      <c r="K7799" s="887">
        <v>3254.63</v>
      </c>
      <c r="L7799" s="772">
        <f t="shared" si="413"/>
        <v>7960.44</v>
      </c>
    </row>
    <row r="7800" spans="2:12" ht="15.75" x14ac:dyDescent="0.25">
      <c r="B7800" s="893" t="s">
        <v>313</v>
      </c>
      <c r="C7800" s="892" t="s">
        <v>2191</v>
      </c>
      <c r="D7800" s="891">
        <v>41943</v>
      </c>
      <c r="E7800" s="890">
        <v>1417.65</v>
      </c>
      <c r="F7800" s="889"/>
      <c r="G7800" s="888">
        <v>20</v>
      </c>
      <c r="H7800" s="887">
        <f t="shared" si="411"/>
        <v>7</v>
      </c>
      <c r="I7800" s="887">
        <v>-71.039999999999992</v>
      </c>
      <c r="J7800" s="771">
        <f t="shared" si="412"/>
        <v>482.45000000000005</v>
      </c>
      <c r="K7800" s="887">
        <v>411.41</v>
      </c>
      <c r="L7800" s="772">
        <f t="shared" si="413"/>
        <v>1006.24</v>
      </c>
    </row>
    <row r="7801" spans="2:12" ht="15.75" x14ac:dyDescent="0.25">
      <c r="B7801" s="893" t="s">
        <v>313</v>
      </c>
      <c r="C7801" s="892" t="s">
        <v>2192</v>
      </c>
      <c r="D7801" s="891">
        <v>42643</v>
      </c>
      <c r="E7801" s="890">
        <v>1767.53</v>
      </c>
      <c r="F7801" s="889"/>
      <c r="G7801" s="888">
        <v>20</v>
      </c>
      <c r="H7801" s="887">
        <f t="shared" si="411"/>
        <v>5</v>
      </c>
      <c r="I7801" s="887">
        <v>-88.56</v>
      </c>
      <c r="J7801" s="771">
        <f t="shared" si="412"/>
        <v>453.86</v>
      </c>
      <c r="K7801" s="887">
        <v>365.3</v>
      </c>
      <c r="L7801" s="772">
        <f t="shared" si="413"/>
        <v>1402.23</v>
      </c>
    </row>
    <row r="7802" spans="2:12" ht="15.75" x14ac:dyDescent="0.25">
      <c r="B7802" s="893" t="s">
        <v>313</v>
      </c>
      <c r="C7802" s="892" t="s">
        <v>2193</v>
      </c>
      <c r="D7802" s="891">
        <v>42978</v>
      </c>
      <c r="E7802" s="890">
        <v>10638.28</v>
      </c>
      <c r="F7802" s="889"/>
      <c r="G7802" s="888">
        <v>20</v>
      </c>
      <c r="H7802" s="887">
        <f t="shared" si="411"/>
        <v>4</v>
      </c>
      <c r="I7802" s="887">
        <v>-533.04</v>
      </c>
      <c r="J7802" s="771">
        <f t="shared" si="412"/>
        <v>2286.83</v>
      </c>
      <c r="K7802" s="887">
        <v>1753.79</v>
      </c>
      <c r="L7802" s="772">
        <f t="shared" si="413"/>
        <v>8884.4900000000016</v>
      </c>
    </row>
    <row r="7803" spans="2:12" ht="15.75" x14ac:dyDescent="0.25">
      <c r="B7803" s="893" t="s">
        <v>313</v>
      </c>
      <c r="C7803" s="892" t="s">
        <v>2193</v>
      </c>
      <c r="D7803" s="891">
        <v>42978</v>
      </c>
      <c r="E7803" s="890">
        <v>10565.64</v>
      </c>
      <c r="F7803" s="889"/>
      <c r="G7803" s="888">
        <v>20</v>
      </c>
      <c r="H7803" s="887">
        <f t="shared" si="411"/>
        <v>4</v>
      </c>
      <c r="I7803" s="887">
        <v>-529.31999999999994</v>
      </c>
      <c r="J7803" s="771">
        <f t="shared" si="412"/>
        <v>2271.96</v>
      </c>
      <c r="K7803" s="887">
        <v>1742.64</v>
      </c>
      <c r="L7803" s="772">
        <f t="shared" si="413"/>
        <v>8823</v>
      </c>
    </row>
    <row r="7804" spans="2:12" ht="15.75" x14ac:dyDescent="0.25">
      <c r="B7804" s="893" t="s">
        <v>313</v>
      </c>
      <c r="C7804" s="892" t="s">
        <v>2194</v>
      </c>
      <c r="D7804" s="891">
        <v>43069</v>
      </c>
      <c r="E7804" s="890">
        <v>5381.99</v>
      </c>
      <c r="F7804" s="889"/>
      <c r="G7804" s="888">
        <v>20</v>
      </c>
      <c r="H7804" s="887">
        <f t="shared" si="411"/>
        <v>4</v>
      </c>
      <c r="I7804" s="887">
        <v>-269.64</v>
      </c>
      <c r="J7804" s="771">
        <f t="shared" si="412"/>
        <v>1112.24</v>
      </c>
      <c r="K7804" s="887">
        <v>842.6</v>
      </c>
      <c r="L7804" s="772">
        <f t="shared" si="413"/>
        <v>4539.3899999999994</v>
      </c>
    </row>
    <row r="7805" spans="2:12" ht="15.75" x14ac:dyDescent="0.25">
      <c r="B7805" s="893" t="s">
        <v>313</v>
      </c>
      <c r="C7805" s="892" t="s">
        <v>2195</v>
      </c>
      <c r="D7805" s="891">
        <v>43074</v>
      </c>
      <c r="E7805" s="890">
        <v>11201.25</v>
      </c>
      <c r="F7805" s="889"/>
      <c r="G7805" s="888">
        <v>20</v>
      </c>
      <c r="H7805" s="887">
        <f t="shared" si="411"/>
        <v>4</v>
      </c>
      <c r="I7805" s="887">
        <v>-561.24</v>
      </c>
      <c r="J7805" s="771">
        <f t="shared" si="412"/>
        <v>2221.5299999999997</v>
      </c>
      <c r="K7805" s="887">
        <v>1660.29</v>
      </c>
      <c r="L7805" s="772">
        <f t="shared" si="413"/>
        <v>9540.9599999999991</v>
      </c>
    </row>
    <row r="7806" spans="2:12" ht="15.75" x14ac:dyDescent="0.25">
      <c r="B7806" s="893" t="s">
        <v>313</v>
      </c>
      <c r="C7806" s="892" t="s">
        <v>2196</v>
      </c>
      <c r="D7806" s="891">
        <v>43202</v>
      </c>
      <c r="E7806" s="890">
        <v>2509.33</v>
      </c>
      <c r="F7806" s="889"/>
      <c r="G7806" s="888">
        <v>20</v>
      </c>
      <c r="H7806" s="887">
        <f t="shared" si="411"/>
        <v>3</v>
      </c>
      <c r="I7806" s="887">
        <v>-125.76</v>
      </c>
      <c r="J7806" s="771">
        <f t="shared" si="412"/>
        <v>455.87</v>
      </c>
      <c r="K7806" s="887">
        <v>330.11</v>
      </c>
      <c r="L7806" s="772">
        <f t="shared" si="413"/>
        <v>2179.2199999999998</v>
      </c>
    </row>
    <row r="7807" spans="2:12" ht="15.75" x14ac:dyDescent="0.25">
      <c r="B7807" s="893" t="s">
        <v>313</v>
      </c>
      <c r="C7807" s="892" t="s">
        <v>2197</v>
      </c>
      <c r="D7807" s="891">
        <v>43572</v>
      </c>
      <c r="E7807" s="890">
        <v>2214.27</v>
      </c>
      <c r="F7807" s="889"/>
      <c r="G7807" s="888">
        <v>20</v>
      </c>
      <c r="H7807" s="887">
        <f t="shared" si="411"/>
        <v>2</v>
      </c>
      <c r="I7807" s="887">
        <v>-110.76</v>
      </c>
      <c r="J7807" s="771">
        <f t="shared" si="412"/>
        <v>249.20999999999998</v>
      </c>
      <c r="K7807" s="887">
        <v>138.44999999999999</v>
      </c>
      <c r="L7807" s="772">
        <f t="shared" si="413"/>
        <v>2075.8200000000002</v>
      </c>
    </row>
    <row r="7808" spans="2:12" ht="15.75" x14ac:dyDescent="0.25">
      <c r="B7808" s="893" t="s">
        <v>313</v>
      </c>
      <c r="C7808" s="892" t="s">
        <v>116</v>
      </c>
      <c r="D7808" s="891">
        <v>38352</v>
      </c>
      <c r="E7808" s="890">
        <v>288.39999999999998</v>
      </c>
      <c r="F7808" s="889"/>
      <c r="G7808" s="888">
        <v>15</v>
      </c>
      <c r="H7808" s="887">
        <f t="shared" si="411"/>
        <v>15</v>
      </c>
      <c r="I7808" s="887">
        <v>0</v>
      </c>
      <c r="J7808" s="771">
        <f t="shared" si="412"/>
        <v>288.39999999999998</v>
      </c>
      <c r="K7808" s="887">
        <v>288.39999999999998</v>
      </c>
      <c r="L7808" s="772">
        <f t="shared" si="413"/>
        <v>0</v>
      </c>
    </row>
    <row r="7809" spans="2:12" ht="15.75" x14ac:dyDescent="0.25">
      <c r="B7809" s="893" t="s">
        <v>313</v>
      </c>
      <c r="C7809" s="892" t="s">
        <v>116</v>
      </c>
      <c r="D7809" s="891">
        <v>38352</v>
      </c>
      <c r="E7809" s="890">
        <v>2001.27</v>
      </c>
      <c r="F7809" s="889"/>
      <c r="G7809" s="888">
        <v>15</v>
      </c>
      <c r="H7809" s="887">
        <f t="shared" si="411"/>
        <v>15</v>
      </c>
      <c r="I7809" s="887">
        <v>0</v>
      </c>
      <c r="J7809" s="771">
        <f t="shared" si="412"/>
        <v>2001.27</v>
      </c>
      <c r="K7809" s="887">
        <v>2001.27</v>
      </c>
      <c r="L7809" s="772">
        <f t="shared" si="413"/>
        <v>0</v>
      </c>
    </row>
    <row r="7810" spans="2:12" ht="15.75" x14ac:dyDescent="0.25">
      <c r="B7810" s="893" t="s">
        <v>313</v>
      </c>
      <c r="C7810" s="892" t="s">
        <v>116</v>
      </c>
      <c r="D7810" s="891">
        <v>37986</v>
      </c>
      <c r="E7810" s="890">
        <v>5556.82</v>
      </c>
      <c r="F7810" s="889"/>
      <c r="G7810" s="888">
        <v>15</v>
      </c>
      <c r="H7810" s="887">
        <f t="shared" si="411"/>
        <v>15</v>
      </c>
      <c r="I7810" s="887">
        <v>0</v>
      </c>
      <c r="J7810" s="771">
        <f t="shared" si="412"/>
        <v>5556.82</v>
      </c>
      <c r="K7810" s="887">
        <v>5556.82</v>
      </c>
      <c r="L7810" s="772">
        <f t="shared" si="413"/>
        <v>0</v>
      </c>
    </row>
    <row r="7811" spans="2:12" ht="15.75" x14ac:dyDescent="0.25">
      <c r="B7811" s="893" t="s">
        <v>313</v>
      </c>
      <c r="C7811" s="892" t="s">
        <v>116</v>
      </c>
      <c r="D7811" s="891">
        <v>37621</v>
      </c>
      <c r="E7811" s="890">
        <v>11071.98</v>
      </c>
      <c r="F7811" s="889"/>
      <c r="G7811" s="888">
        <v>15</v>
      </c>
      <c r="H7811" s="887">
        <f t="shared" si="411"/>
        <v>15</v>
      </c>
      <c r="I7811" s="887">
        <v>0</v>
      </c>
      <c r="J7811" s="771">
        <f t="shared" si="412"/>
        <v>11071.98</v>
      </c>
      <c r="K7811" s="887">
        <v>11071.98</v>
      </c>
      <c r="L7811" s="772">
        <f t="shared" si="413"/>
        <v>0</v>
      </c>
    </row>
    <row r="7812" spans="2:12" ht="15.75" x14ac:dyDescent="0.25">
      <c r="B7812" s="893" t="s">
        <v>313</v>
      </c>
      <c r="C7812" s="892" t="s">
        <v>116</v>
      </c>
      <c r="D7812" s="891">
        <v>37256</v>
      </c>
      <c r="E7812" s="890">
        <v>3032.3</v>
      </c>
      <c r="F7812" s="889"/>
      <c r="G7812" s="888">
        <v>15</v>
      </c>
      <c r="H7812" s="887">
        <f t="shared" si="411"/>
        <v>15</v>
      </c>
      <c r="I7812" s="887">
        <v>0</v>
      </c>
      <c r="J7812" s="771">
        <f t="shared" si="412"/>
        <v>3032.3</v>
      </c>
      <c r="K7812" s="887">
        <v>3032.3</v>
      </c>
      <c r="L7812" s="772">
        <f t="shared" si="413"/>
        <v>0</v>
      </c>
    </row>
    <row r="7813" spans="2:12" ht="15.75" x14ac:dyDescent="0.25">
      <c r="B7813" s="893" t="s">
        <v>313</v>
      </c>
      <c r="C7813" s="892" t="s">
        <v>2198</v>
      </c>
      <c r="D7813" s="891">
        <v>44054</v>
      </c>
      <c r="E7813" s="890">
        <v>1068.5</v>
      </c>
      <c r="F7813" s="889"/>
      <c r="G7813" s="888">
        <v>20</v>
      </c>
      <c r="H7813" s="887">
        <f t="shared" si="411"/>
        <v>1</v>
      </c>
      <c r="I7813" s="887">
        <v>-53.400000000000006</v>
      </c>
      <c r="J7813" s="771">
        <f t="shared" si="412"/>
        <v>75.650000000000006</v>
      </c>
      <c r="K7813" s="887">
        <v>22.25</v>
      </c>
      <c r="L7813" s="772">
        <f t="shared" si="413"/>
        <v>1046.25</v>
      </c>
    </row>
    <row r="7814" spans="2:12" ht="15.75" x14ac:dyDescent="0.25">
      <c r="B7814" s="893" t="e">
        <v>#N/A</v>
      </c>
      <c r="C7814" s="892" t="s">
        <v>2196</v>
      </c>
      <c r="D7814" s="891">
        <v>43202</v>
      </c>
      <c r="E7814" s="890">
        <v>98.02</v>
      </c>
      <c r="F7814" s="889"/>
      <c r="G7814" s="888">
        <v>40</v>
      </c>
      <c r="H7814" s="887">
        <f t="shared" si="411"/>
        <v>3</v>
      </c>
      <c r="I7814" s="887">
        <v>-2.4000000000000004</v>
      </c>
      <c r="J7814" s="771">
        <f t="shared" si="412"/>
        <v>8.8000000000000007</v>
      </c>
      <c r="K7814" s="887">
        <v>6.4</v>
      </c>
      <c r="L7814" s="772">
        <f t="shared" si="413"/>
        <v>91.61999999999999</v>
      </c>
    </row>
    <row r="7815" spans="2:12" ht="15.75" x14ac:dyDescent="0.25">
      <c r="B7815" s="893" t="e">
        <v>#N/A</v>
      </c>
      <c r="C7815" s="892" t="s">
        <v>2197</v>
      </c>
      <c r="D7815" s="891">
        <v>43572</v>
      </c>
      <c r="E7815" s="890">
        <v>96.95</v>
      </c>
      <c r="F7815" s="889"/>
      <c r="G7815" s="888">
        <v>20</v>
      </c>
      <c r="H7815" s="887">
        <f t="shared" si="411"/>
        <v>2</v>
      </c>
      <c r="I7815" s="887">
        <v>-4.8000000000000007</v>
      </c>
      <c r="J7815" s="771">
        <f t="shared" si="412"/>
        <v>10.8</v>
      </c>
      <c r="K7815" s="887">
        <v>6</v>
      </c>
      <c r="L7815" s="772">
        <f t="shared" si="413"/>
        <v>90.95</v>
      </c>
    </row>
    <row r="7816" spans="2:12" ht="15.75" x14ac:dyDescent="0.25">
      <c r="B7816" s="893" t="e">
        <v>#N/A</v>
      </c>
      <c r="C7816" s="892" t="s">
        <v>2198</v>
      </c>
      <c r="D7816" s="891">
        <v>44054</v>
      </c>
      <c r="E7816" s="890">
        <v>17.78</v>
      </c>
      <c r="F7816" s="889"/>
      <c r="G7816" s="888">
        <v>20</v>
      </c>
      <c r="H7816" s="887">
        <f t="shared" ref="H7816:H7879" si="414">IF(E7816&lt;&gt;"",IF((TestEOY-D7816)/365&gt;G7816,G7816,ROUNDUP(((TestEOY-D7816)/365),0)),"")</f>
        <v>1</v>
      </c>
      <c r="I7816" s="887">
        <v>-0.84000000000000008</v>
      </c>
      <c r="J7816" s="771">
        <f t="shared" ref="J7816:J7879" si="415">K7816-I7816</f>
        <v>1.19</v>
      </c>
      <c r="K7816" s="887">
        <v>0.35</v>
      </c>
      <c r="L7816" s="772">
        <f t="shared" ref="L7816:L7879" si="416">IFERROR(IF(K7816&gt;E7816,0,(+E7816-K7816))-F7816,"")</f>
        <v>17.43</v>
      </c>
    </row>
    <row r="7817" spans="2:12" ht="15.75" x14ac:dyDescent="0.25">
      <c r="B7817" s="893" t="s">
        <v>308</v>
      </c>
      <c r="C7817" s="892" t="s">
        <v>2199</v>
      </c>
      <c r="D7817" s="891">
        <v>43074</v>
      </c>
      <c r="E7817" s="890">
        <v>29809.32</v>
      </c>
      <c r="F7817" s="889"/>
      <c r="G7817" s="888">
        <v>20</v>
      </c>
      <c r="H7817" s="887">
        <f t="shared" si="414"/>
        <v>4</v>
      </c>
      <c r="I7817" s="887">
        <v>-1493.6399999999999</v>
      </c>
      <c r="J7817" s="771">
        <f t="shared" si="415"/>
        <v>5912.1100000000006</v>
      </c>
      <c r="K7817" s="887">
        <v>4418.47</v>
      </c>
      <c r="L7817" s="772">
        <f t="shared" si="416"/>
        <v>25390.85</v>
      </c>
    </row>
    <row r="7818" spans="2:12" ht="15.75" x14ac:dyDescent="0.25">
      <c r="B7818" s="893" t="s">
        <v>313</v>
      </c>
      <c r="C7818" s="892" t="s">
        <v>2200</v>
      </c>
      <c r="D7818" s="891">
        <v>43074</v>
      </c>
      <c r="E7818" s="890">
        <v>8437.41</v>
      </c>
      <c r="F7818" s="889"/>
      <c r="G7818" s="888">
        <v>20</v>
      </c>
      <c r="H7818" s="887">
        <f t="shared" si="414"/>
        <v>4</v>
      </c>
      <c r="I7818" s="887">
        <v>-421.92000000000007</v>
      </c>
      <c r="J7818" s="771">
        <f t="shared" si="415"/>
        <v>1687.68</v>
      </c>
      <c r="K7818" s="887">
        <v>1265.76</v>
      </c>
      <c r="L7818" s="772">
        <f t="shared" si="416"/>
        <v>7171.65</v>
      </c>
    </row>
    <row r="7819" spans="2:12" ht="15.75" x14ac:dyDescent="0.25">
      <c r="B7819" s="893" t="s">
        <v>313</v>
      </c>
      <c r="C7819" s="892" t="s">
        <v>535</v>
      </c>
      <c r="D7819" s="891">
        <v>39082</v>
      </c>
      <c r="E7819" s="890">
        <v>1562.82</v>
      </c>
      <c r="F7819" s="889"/>
      <c r="G7819" s="888">
        <v>35</v>
      </c>
      <c r="H7819" s="887">
        <f t="shared" si="414"/>
        <v>15</v>
      </c>
      <c r="I7819" s="887">
        <v>-44.76</v>
      </c>
      <c r="J7819" s="771">
        <f t="shared" si="415"/>
        <v>674.49</v>
      </c>
      <c r="K7819" s="887">
        <v>629.73</v>
      </c>
      <c r="L7819" s="772">
        <f t="shared" si="416"/>
        <v>933.08999999999992</v>
      </c>
    </row>
    <row r="7820" spans="2:12" ht="15.75" x14ac:dyDescent="0.25">
      <c r="B7820" s="893" t="s">
        <v>313</v>
      </c>
      <c r="C7820" s="892" t="s">
        <v>535</v>
      </c>
      <c r="D7820" s="891">
        <v>39447</v>
      </c>
      <c r="E7820" s="890">
        <v>9599.09</v>
      </c>
      <c r="F7820" s="889"/>
      <c r="G7820" s="888">
        <v>35</v>
      </c>
      <c r="H7820" s="887">
        <f t="shared" si="414"/>
        <v>14</v>
      </c>
      <c r="I7820" s="887">
        <v>-275.04000000000002</v>
      </c>
      <c r="J7820" s="771">
        <f t="shared" si="415"/>
        <v>3869.64</v>
      </c>
      <c r="K7820" s="887">
        <v>3594.6</v>
      </c>
      <c r="L7820" s="772">
        <f t="shared" si="416"/>
        <v>6004.49</v>
      </c>
    </row>
    <row r="7821" spans="2:12" ht="15.75" x14ac:dyDescent="0.25">
      <c r="B7821" s="893" t="s">
        <v>313</v>
      </c>
      <c r="C7821" s="892" t="s">
        <v>535</v>
      </c>
      <c r="D7821" s="891">
        <v>39478</v>
      </c>
      <c r="E7821" s="890">
        <v>1865.92</v>
      </c>
      <c r="F7821" s="889"/>
      <c r="G7821" s="888">
        <v>35</v>
      </c>
      <c r="H7821" s="887">
        <f t="shared" si="414"/>
        <v>13</v>
      </c>
      <c r="I7821" s="887">
        <v>-53.64</v>
      </c>
      <c r="J7821" s="771">
        <f t="shared" si="415"/>
        <v>749.38</v>
      </c>
      <c r="K7821" s="887">
        <v>695.74</v>
      </c>
      <c r="L7821" s="772">
        <f t="shared" si="416"/>
        <v>1170.18</v>
      </c>
    </row>
    <row r="7822" spans="2:12" ht="15.75" x14ac:dyDescent="0.25">
      <c r="B7822" s="893" t="s">
        <v>313</v>
      </c>
      <c r="C7822" s="892" t="s">
        <v>535</v>
      </c>
      <c r="D7822" s="891">
        <v>39478</v>
      </c>
      <c r="E7822" s="890">
        <v>570.35</v>
      </c>
      <c r="F7822" s="889"/>
      <c r="G7822" s="888">
        <v>35</v>
      </c>
      <c r="H7822" s="887">
        <f t="shared" si="414"/>
        <v>13</v>
      </c>
      <c r="I7822" s="887">
        <v>-16.32</v>
      </c>
      <c r="J7822" s="771">
        <f t="shared" si="415"/>
        <v>228.35999999999999</v>
      </c>
      <c r="K7822" s="887">
        <v>212.04</v>
      </c>
      <c r="L7822" s="772">
        <f t="shared" si="416"/>
        <v>358.31000000000006</v>
      </c>
    </row>
    <row r="7823" spans="2:12" ht="15.75" x14ac:dyDescent="0.25">
      <c r="B7823" s="893" t="s">
        <v>313</v>
      </c>
      <c r="C7823" s="892" t="s">
        <v>535</v>
      </c>
      <c r="D7823" s="891">
        <v>41121</v>
      </c>
      <c r="E7823" s="890">
        <v>1575.4</v>
      </c>
      <c r="F7823" s="889"/>
      <c r="G7823" s="888">
        <v>35</v>
      </c>
      <c r="H7823" s="887">
        <f t="shared" si="414"/>
        <v>9</v>
      </c>
      <c r="I7823" s="887">
        <v>-45.120000000000005</v>
      </c>
      <c r="J7823" s="771">
        <f t="shared" si="415"/>
        <v>424.85</v>
      </c>
      <c r="K7823" s="887">
        <v>379.73</v>
      </c>
      <c r="L7823" s="772">
        <f t="shared" si="416"/>
        <v>1195.67</v>
      </c>
    </row>
    <row r="7824" spans="2:12" ht="15.75" x14ac:dyDescent="0.25">
      <c r="B7824" s="893" t="s">
        <v>313</v>
      </c>
      <c r="C7824" s="892" t="s">
        <v>2201</v>
      </c>
      <c r="D7824" s="891">
        <v>42429</v>
      </c>
      <c r="E7824" s="890">
        <v>37520.449999999997</v>
      </c>
      <c r="F7824" s="889"/>
      <c r="G7824" s="888">
        <v>20</v>
      </c>
      <c r="H7824" s="887">
        <f t="shared" si="414"/>
        <v>5</v>
      </c>
      <c r="I7824" s="887">
        <v>-1878.6000000000001</v>
      </c>
      <c r="J7824" s="771">
        <f t="shared" si="415"/>
        <v>10436.59</v>
      </c>
      <c r="K7824" s="887">
        <v>8557.99</v>
      </c>
      <c r="L7824" s="772">
        <f t="shared" si="416"/>
        <v>28962.46</v>
      </c>
    </row>
    <row r="7825" spans="2:12" ht="15.75" x14ac:dyDescent="0.25">
      <c r="B7825" s="893" t="s">
        <v>313</v>
      </c>
      <c r="C7825" s="892" t="s">
        <v>2202</v>
      </c>
      <c r="D7825" s="891">
        <v>42613</v>
      </c>
      <c r="E7825" s="890">
        <v>1744.78</v>
      </c>
      <c r="F7825" s="889"/>
      <c r="G7825" s="888">
        <v>10</v>
      </c>
      <c r="H7825" s="887">
        <f t="shared" si="414"/>
        <v>5</v>
      </c>
      <c r="I7825" s="887">
        <v>-175.44</v>
      </c>
      <c r="J7825" s="771">
        <f t="shared" si="415"/>
        <v>896.67000000000007</v>
      </c>
      <c r="K7825" s="887">
        <v>721.23</v>
      </c>
      <c r="L7825" s="772">
        <f t="shared" si="416"/>
        <v>1023.55</v>
      </c>
    </row>
    <row r="7826" spans="2:12" ht="15.75" x14ac:dyDescent="0.25">
      <c r="B7826" s="893" t="s">
        <v>313</v>
      </c>
      <c r="C7826" s="892" t="s">
        <v>2203</v>
      </c>
      <c r="D7826" s="891">
        <v>43406</v>
      </c>
      <c r="E7826" s="890">
        <v>6112.6</v>
      </c>
      <c r="F7826" s="889"/>
      <c r="G7826" s="888">
        <v>20</v>
      </c>
      <c r="H7826" s="887">
        <f t="shared" si="414"/>
        <v>3</v>
      </c>
      <c r="I7826" s="887">
        <v>-305.64</v>
      </c>
      <c r="J7826" s="771">
        <f t="shared" si="415"/>
        <v>967.86</v>
      </c>
      <c r="K7826" s="887">
        <v>662.22</v>
      </c>
      <c r="L7826" s="772">
        <f t="shared" si="416"/>
        <v>5450.38</v>
      </c>
    </row>
    <row r="7827" spans="2:12" ht="15.75" x14ac:dyDescent="0.25">
      <c r="B7827" s="893" t="e">
        <v>#N/A</v>
      </c>
      <c r="C7827" s="892" t="s">
        <v>2203</v>
      </c>
      <c r="D7827" s="891">
        <v>43406</v>
      </c>
      <c r="E7827" s="890">
        <v>191.32</v>
      </c>
      <c r="F7827" s="889"/>
      <c r="G7827" s="888">
        <v>20</v>
      </c>
      <c r="H7827" s="887">
        <f t="shared" si="414"/>
        <v>3</v>
      </c>
      <c r="I7827" s="887">
        <v>-9.6000000000000014</v>
      </c>
      <c r="J7827" s="771">
        <f t="shared" si="415"/>
        <v>30.400000000000002</v>
      </c>
      <c r="K7827" s="887">
        <v>20.8</v>
      </c>
      <c r="L7827" s="772">
        <f t="shared" si="416"/>
        <v>170.51999999999998</v>
      </c>
    </row>
    <row r="7828" spans="2:12" ht="15.75" x14ac:dyDescent="0.25">
      <c r="B7828" s="893" t="s">
        <v>313</v>
      </c>
      <c r="C7828" s="892" t="s">
        <v>535</v>
      </c>
      <c r="D7828" s="891">
        <v>38352</v>
      </c>
      <c r="E7828" s="890">
        <v>59491.74</v>
      </c>
      <c r="F7828" s="889"/>
      <c r="G7828" s="888">
        <v>30</v>
      </c>
      <c r="H7828" s="887">
        <f t="shared" si="414"/>
        <v>17</v>
      </c>
      <c r="I7828" s="887">
        <v>-1990.56</v>
      </c>
      <c r="J7828" s="771">
        <f t="shared" si="415"/>
        <v>33946.19</v>
      </c>
      <c r="K7828" s="887">
        <v>31955.63</v>
      </c>
      <c r="L7828" s="772">
        <f t="shared" si="416"/>
        <v>27536.109999999997</v>
      </c>
    </row>
    <row r="7829" spans="2:12" ht="15.75" x14ac:dyDescent="0.25">
      <c r="B7829" s="893" t="s">
        <v>313</v>
      </c>
      <c r="C7829" s="892" t="s">
        <v>535</v>
      </c>
      <c r="D7829" s="891">
        <v>37986</v>
      </c>
      <c r="E7829" s="890">
        <v>24382.1</v>
      </c>
      <c r="F7829" s="889"/>
      <c r="G7829" s="888">
        <v>30</v>
      </c>
      <c r="H7829" s="887">
        <f t="shared" si="414"/>
        <v>18</v>
      </c>
      <c r="I7829" s="887">
        <v>-816</v>
      </c>
      <c r="J7829" s="771">
        <f t="shared" si="415"/>
        <v>14726.61</v>
      </c>
      <c r="K7829" s="887">
        <v>13910.61</v>
      </c>
      <c r="L7829" s="772">
        <f t="shared" si="416"/>
        <v>10471.489999999998</v>
      </c>
    </row>
    <row r="7830" spans="2:12" ht="15.75" x14ac:dyDescent="0.25">
      <c r="B7830" s="893" t="s">
        <v>313</v>
      </c>
      <c r="C7830" s="892" t="s">
        <v>535</v>
      </c>
      <c r="D7830" s="891">
        <v>37621</v>
      </c>
      <c r="E7830" s="890">
        <v>52.27</v>
      </c>
      <c r="F7830" s="889"/>
      <c r="G7830" s="888">
        <v>30</v>
      </c>
      <c r="H7830" s="887">
        <f t="shared" si="414"/>
        <v>19</v>
      </c>
      <c r="I7830" s="887">
        <v>-1.7999999999999998</v>
      </c>
      <c r="J7830" s="771">
        <f t="shared" si="415"/>
        <v>33.4</v>
      </c>
      <c r="K7830" s="887">
        <v>31.6</v>
      </c>
      <c r="L7830" s="772">
        <f t="shared" si="416"/>
        <v>20.67</v>
      </c>
    </row>
    <row r="7831" spans="2:12" ht="15.75" x14ac:dyDescent="0.25">
      <c r="B7831" s="893" t="s">
        <v>313</v>
      </c>
      <c r="C7831" s="892" t="s">
        <v>535</v>
      </c>
      <c r="D7831" s="891">
        <v>37256</v>
      </c>
      <c r="E7831" s="890">
        <v>1297.51</v>
      </c>
      <c r="F7831" s="889"/>
      <c r="G7831" s="888">
        <v>30</v>
      </c>
      <c r="H7831" s="887">
        <f t="shared" si="414"/>
        <v>20</v>
      </c>
      <c r="I7831" s="887">
        <v>-43.44</v>
      </c>
      <c r="J7831" s="771">
        <f t="shared" si="415"/>
        <v>870.34999999999991</v>
      </c>
      <c r="K7831" s="887">
        <v>826.91</v>
      </c>
      <c r="L7831" s="772">
        <f t="shared" si="416"/>
        <v>470.6</v>
      </c>
    </row>
    <row r="7832" spans="2:12" ht="15.75" x14ac:dyDescent="0.25">
      <c r="B7832" s="893" t="s">
        <v>313</v>
      </c>
      <c r="C7832" s="892" t="s">
        <v>2204</v>
      </c>
      <c r="D7832" s="891">
        <v>43908</v>
      </c>
      <c r="E7832" s="890">
        <v>33410.21</v>
      </c>
      <c r="F7832" s="889"/>
      <c r="G7832" s="888">
        <v>20</v>
      </c>
      <c r="H7832" s="887">
        <f t="shared" si="414"/>
        <v>1</v>
      </c>
      <c r="I7832" s="887">
        <v>-1670.52</v>
      </c>
      <c r="J7832" s="771">
        <f t="shared" si="415"/>
        <v>1948.94</v>
      </c>
      <c r="K7832" s="887">
        <v>278.42</v>
      </c>
      <c r="L7832" s="772">
        <f t="shared" si="416"/>
        <v>33131.79</v>
      </c>
    </row>
    <row r="7833" spans="2:12" ht="15.75" x14ac:dyDescent="0.25">
      <c r="B7833" s="893" t="e">
        <v>#N/A</v>
      </c>
      <c r="C7833" s="892" t="s">
        <v>2204</v>
      </c>
      <c r="D7833" s="891">
        <v>43908</v>
      </c>
      <c r="E7833" s="890">
        <v>613.32000000000005</v>
      </c>
      <c r="F7833" s="889"/>
      <c r="G7833" s="888">
        <v>20</v>
      </c>
      <c r="H7833" s="887">
        <f t="shared" si="414"/>
        <v>1</v>
      </c>
      <c r="I7833" s="887">
        <v>-30.72</v>
      </c>
      <c r="J7833" s="771">
        <f t="shared" si="415"/>
        <v>35.839999999999996</v>
      </c>
      <c r="K7833" s="887">
        <v>5.12</v>
      </c>
      <c r="L7833" s="772">
        <f t="shared" si="416"/>
        <v>608.20000000000005</v>
      </c>
    </row>
    <row r="7834" spans="2:12" ht="15.75" x14ac:dyDescent="0.25">
      <c r="B7834" s="893" t="s">
        <v>312</v>
      </c>
      <c r="C7834" s="892" t="s">
        <v>1043</v>
      </c>
      <c r="D7834" s="891">
        <v>39082</v>
      </c>
      <c r="E7834" s="890">
        <v>3447.12</v>
      </c>
      <c r="F7834" s="889"/>
      <c r="G7834" s="888">
        <v>30</v>
      </c>
      <c r="H7834" s="887">
        <f t="shared" si="414"/>
        <v>15</v>
      </c>
      <c r="I7834" s="887">
        <v>-115.68</v>
      </c>
      <c r="J7834" s="771">
        <f t="shared" si="415"/>
        <v>1740.25</v>
      </c>
      <c r="K7834" s="887">
        <v>1624.57</v>
      </c>
      <c r="L7834" s="772">
        <f t="shared" si="416"/>
        <v>1822.55</v>
      </c>
    </row>
    <row r="7835" spans="2:12" ht="15.75" x14ac:dyDescent="0.25">
      <c r="B7835" s="893" t="s">
        <v>312</v>
      </c>
      <c r="C7835" s="892" t="s">
        <v>1043</v>
      </c>
      <c r="D7835" s="891">
        <v>39447</v>
      </c>
      <c r="E7835" s="890">
        <v>1517.37</v>
      </c>
      <c r="F7835" s="889"/>
      <c r="G7835" s="888">
        <v>30</v>
      </c>
      <c r="H7835" s="887">
        <f t="shared" si="414"/>
        <v>14</v>
      </c>
      <c r="I7835" s="887">
        <v>-50.760000000000005</v>
      </c>
      <c r="J7835" s="771">
        <f t="shared" si="415"/>
        <v>713.98</v>
      </c>
      <c r="K7835" s="887">
        <v>663.22</v>
      </c>
      <c r="L7835" s="772">
        <f t="shared" si="416"/>
        <v>854.14999999999986</v>
      </c>
    </row>
    <row r="7836" spans="2:12" ht="15.75" x14ac:dyDescent="0.25">
      <c r="B7836" s="893" t="s">
        <v>312</v>
      </c>
      <c r="C7836" s="892" t="s">
        <v>1043</v>
      </c>
      <c r="D7836" s="891">
        <v>40421</v>
      </c>
      <c r="E7836" s="890">
        <v>1529.84</v>
      </c>
      <c r="F7836" s="889"/>
      <c r="G7836" s="888">
        <v>30</v>
      </c>
      <c r="H7836" s="887">
        <f t="shared" si="414"/>
        <v>11</v>
      </c>
      <c r="I7836" s="887">
        <v>-51.12</v>
      </c>
      <c r="J7836" s="771">
        <f t="shared" si="415"/>
        <v>579.09</v>
      </c>
      <c r="K7836" s="887">
        <v>527.97</v>
      </c>
      <c r="L7836" s="772">
        <f t="shared" si="416"/>
        <v>1001.8699999999999</v>
      </c>
    </row>
    <row r="7837" spans="2:12" ht="15.75" x14ac:dyDescent="0.25">
      <c r="B7837" s="893" t="s">
        <v>312</v>
      </c>
      <c r="C7837" s="892" t="s">
        <v>1043</v>
      </c>
      <c r="D7837" s="891">
        <v>37621</v>
      </c>
      <c r="E7837" s="890">
        <v>1791.53</v>
      </c>
      <c r="F7837" s="889"/>
      <c r="G7837" s="888">
        <v>30</v>
      </c>
      <c r="H7837" s="887">
        <f t="shared" si="414"/>
        <v>19</v>
      </c>
      <c r="I7837" s="887">
        <v>-60</v>
      </c>
      <c r="J7837" s="771">
        <f t="shared" si="415"/>
        <v>1142.07</v>
      </c>
      <c r="K7837" s="887">
        <v>1082.07</v>
      </c>
      <c r="L7837" s="772">
        <f t="shared" si="416"/>
        <v>709.46</v>
      </c>
    </row>
    <row r="7838" spans="2:12" ht="15.75" x14ac:dyDescent="0.25">
      <c r="B7838" s="893" t="s">
        <v>312</v>
      </c>
      <c r="C7838" s="892" t="s">
        <v>1043</v>
      </c>
      <c r="D7838" s="891">
        <v>37986</v>
      </c>
      <c r="E7838" s="890">
        <v>32045.85</v>
      </c>
      <c r="F7838" s="889"/>
      <c r="G7838" s="888">
        <v>30</v>
      </c>
      <c r="H7838" s="887">
        <f t="shared" si="414"/>
        <v>18</v>
      </c>
      <c r="I7838" s="887">
        <v>-1076.76</v>
      </c>
      <c r="J7838" s="771">
        <f t="shared" si="415"/>
        <v>19394.64</v>
      </c>
      <c r="K7838" s="887">
        <v>18317.88</v>
      </c>
      <c r="L7838" s="772">
        <f t="shared" si="416"/>
        <v>13727.969999999998</v>
      </c>
    </row>
    <row r="7839" spans="2:12" ht="15.75" x14ac:dyDescent="0.25">
      <c r="B7839" s="893" t="s">
        <v>312</v>
      </c>
      <c r="C7839" s="892" t="s">
        <v>2205</v>
      </c>
      <c r="D7839" s="891">
        <v>44076</v>
      </c>
      <c r="E7839" s="890">
        <v>1773.93</v>
      </c>
      <c r="F7839" s="889"/>
      <c r="G7839" s="888">
        <v>30</v>
      </c>
      <c r="H7839" s="887">
        <f t="shared" si="414"/>
        <v>1</v>
      </c>
      <c r="I7839" s="887">
        <v>-59.16</v>
      </c>
      <c r="J7839" s="771">
        <f t="shared" si="415"/>
        <v>78.88</v>
      </c>
      <c r="K7839" s="887">
        <v>19.72</v>
      </c>
      <c r="L7839" s="772">
        <f t="shared" si="416"/>
        <v>1754.21</v>
      </c>
    </row>
    <row r="7840" spans="2:12" ht="15.75" x14ac:dyDescent="0.25">
      <c r="B7840" s="893" t="s">
        <v>312</v>
      </c>
      <c r="C7840" s="892" t="s">
        <v>2206</v>
      </c>
      <c r="D7840" s="891">
        <v>44076</v>
      </c>
      <c r="E7840" s="890">
        <v>11981.33</v>
      </c>
      <c r="F7840" s="889"/>
      <c r="G7840" s="888">
        <v>30</v>
      </c>
      <c r="H7840" s="887">
        <f t="shared" si="414"/>
        <v>1</v>
      </c>
      <c r="I7840" s="887">
        <v>-399.36</v>
      </c>
      <c r="J7840" s="771">
        <f t="shared" si="415"/>
        <v>532.46</v>
      </c>
      <c r="K7840" s="887">
        <v>133.1</v>
      </c>
      <c r="L7840" s="772">
        <f t="shared" si="416"/>
        <v>11848.23</v>
      </c>
    </row>
    <row r="7841" spans="2:12" ht="15.75" x14ac:dyDescent="0.25">
      <c r="B7841" s="893" t="s">
        <v>312</v>
      </c>
      <c r="C7841" s="892" t="s">
        <v>2207</v>
      </c>
      <c r="D7841" s="891">
        <v>44049</v>
      </c>
      <c r="E7841" s="890">
        <v>12890.84</v>
      </c>
      <c r="F7841" s="889"/>
      <c r="G7841" s="888">
        <v>30</v>
      </c>
      <c r="H7841" s="887">
        <f t="shared" si="414"/>
        <v>1</v>
      </c>
      <c r="I7841" s="887">
        <v>-429.72</v>
      </c>
      <c r="J7841" s="771">
        <f t="shared" si="415"/>
        <v>537.15000000000009</v>
      </c>
      <c r="K7841" s="887">
        <v>107.43</v>
      </c>
      <c r="L7841" s="772">
        <f t="shared" si="416"/>
        <v>12783.41</v>
      </c>
    </row>
    <row r="7842" spans="2:12" ht="15.75" x14ac:dyDescent="0.25">
      <c r="B7842" s="893" t="e">
        <v>#N/A</v>
      </c>
      <c r="C7842" s="892" t="s">
        <v>2205</v>
      </c>
      <c r="D7842" s="891">
        <v>44076</v>
      </c>
      <c r="E7842" s="890">
        <v>9.7799999999999994</v>
      </c>
      <c r="F7842" s="889"/>
      <c r="G7842" s="888">
        <v>30</v>
      </c>
      <c r="H7842" s="887">
        <f t="shared" si="414"/>
        <v>1</v>
      </c>
      <c r="I7842" s="887">
        <v>-0.36</v>
      </c>
      <c r="J7842" s="771">
        <f t="shared" si="415"/>
        <v>0.48</v>
      </c>
      <c r="K7842" s="887">
        <v>0.12</v>
      </c>
      <c r="L7842" s="772">
        <f t="shared" si="416"/>
        <v>9.66</v>
      </c>
    </row>
    <row r="7843" spans="2:12" ht="15.75" x14ac:dyDescent="0.25">
      <c r="B7843" s="893" t="e">
        <v>#N/A</v>
      </c>
      <c r="C7843" s="892" t="s">
        <v>2206</v>
      </c>
      <c r="D7843" s="891">
        <v>44076</v>
      </c>
      <c r="E7843" s="890">
        <v>66</v>
      </c>
      <c r="F7843" s="889"/>
      <c r="G7843" s="888">
        <v>30</v>
      </c>
      <c r="H7843" s="887">
        <f t="shared" si="414"/>
        <v>1</v>
      </c>
      <c r="I7843" s="887">
        <v>-2.16</v>
      </c>
      <c r="J7843" s="771">
        <f t="shared" si="415"/>
        <v>2.88</v>
      </c>
      <c r="K7843" s="887">
        <v>0.72</v>
      </c>
      <c r="L7843" s="772">
        <f t="shared" si="416"/>
        <v>65.28</v>
      </c>
    </row>
    <row r="7844" spans="2:12" ht="15.75" x14ac:dyDescent="0.25">
      <c r="B7844" s="893" t="e">
        <v>#N/A</v>
      </c>
      <c r="C7844" s="892" t="s">
        <v>2207</v>
      </c>
      <c r="D7844" s="891">
        <v>44049</v>
      </c>
      <c r="E7844" s="890">
        <v>20.190000000000001</v>
      </c>
      <c r="F7844" s="889"/>
      <c r="G7844" s="888">
        <v>30</v>
      </c>
      <c r="H7844" s="887">
        <f t="shared" si="414"/>
        <v>1</v>
      </c>
      <c r="I7844" s="887">
        <v>-0.72</v>
      </c>
      <c r="J7844" s="771">
        <f t="shared" si="415"/>
        <v>0.89999999999999991</v>
      </c>
      <c r="K7844" s="887">
        <v>0.18</v>
      </c>
      <c r="L7844" s="772">
        <f t="shared" si="416"/>
        <v>20.010000000000002</v>
      </c>
    </row>
    <row r="7845" spans="2:12" ht="15.75" x14ac:dyDescent="0.25">
      <c r="B7845" s="893" t="s">
        <v>359</v>
      </c>
      <c r="C7845" s="892" t="s">
        <v>536</v>
      </c>
      <c r="D7845" s="891">
        <v>39447</v>
      </c>
      <c r="E7845" s="890">
        <v>13725.42</v>
      </c>
      <c r="F7845" s="889"/>
      <c r="G7845" s="888">
        <v>50</v>
      </c>
      <c r="H7845" s="887">
        <f t="shared" si="414"/>
        <v>14</v>
      </c>
      <c r="I7845" s="887">
        <v>-275.52</v>
      </c>
      <c r="J7845" s="771">
        <f t="shared" si="415"/>
        <v>3875.27</v>
      </c>
      <c r="K7845" s="887">
        <v>3599.75</v>
      </c>
      <c r="L7845" s="772">
        <f t="shared" si="416"/>
        <v>10125.67</v>
      </c>
    </row>
    <row r="7846" spans="2:12" ht="15.75" x14ac:dyDescent="0.25">
      <c r="B7846" s="893" t="s">
        <v>359</v>
      </c>
      <c r="C7846" s="892" t="s">
        <v>536</v>
      </c>
      <c r="D7846" s="891">
        <v>39478</v>
      </c>
      <c r="E7846" s="890">
        <v>1147.1199999999999</v>
      </c>
      <c r="F7846" s="889"/>
      <c r="G7846" s="888">
        <v>50</v>
      </c>
      <c r="H7846" s="887">
        <f t="shared" si="414"/>
        <v>13</v>
      </c>
      <c r="I7846" s="887">
        <v>-23.04</v>
      </c>
      <c r="J7846" s="771">
        <f t="shared" si="415"/>
        <v>322.09000000000003</v>
      </c>
      <c r="K7846" s="887">
        <v>299.05</v>
      </c>
      <c r="L7846" s="772">
        <f t="shared" si="416"/>
        <v>848.06999999999994</v>
      </c>
    </row>
    <row r="7847" spans="2:12" ht="15.75" x14ac:dyDescent="0.25">
      <c r="B7847" s="893" t="s">
        <v>359</v>
      </c>
      <c r="C7847" s="892" t="s">
        <v>536</v>
      </c>
      <c r="D7847" s="891">
        <v>39844</v>
      </c>
      <c r="E7847" s="890">
        <v>7276.23</v>
      </c>
      <c r="F7847" s="889"/>
      <c r="G7847" s="888">
        <v>50</v>
      </c>
      <c r="H7847" s="887">
        <f t="shared" si="414"/>
        <v>12</v>
      </c>
      <c r="I7847" s="887">
        <v>-145.80000000000001</v>
      </c>
      <c r="J7847" s="771">
        <f t="shared" si="415"/>
        <v>1894.34</v>
      </c>
      <c r="K7847" s="887">
        <v>1748.54</v>
      </c>
      <c r="L7847" s="772">
        <f t="shared" si="416"/>
        <v>5527.69</v>
      </c>
    </row>
    <row r="7848" spans="2:12" ht="15.75" x14ac:dyDescent="0.25">
      <c r="B7848" s="893" t="s">
        <v>359</v>
      </c>
      <c r="C7848" s="892" t="s">
        <v>536</v>
      </c>
      <c r="D7848" s="891">
        <v>40209</v>
      </c>
      <c r="E7848" s="890">
        <v>157018.25</v>
      </c>
      <c r="F7848" s="889"/>
      <c r="G7848" s="888">
        <v>50</v>
      </c>
      <c r="H7848" s="887">
        <f t="shared" si="414"/>
        <v>11</v>
      </c>
      <c r="I7848" s="887">
        <v>-3151.44</v>
      </c>
      <c r="J7848" s="771">
        <f t="shared" si="415"/>
        <v>37524.21</v>
      </c>
      <c r="K7848" s="887">
        <v>34372.769999999997</v>
      </c>
      <c r="L7848" s="772">
        <f t="shared" si="416"/>
        <v>122645.48000000001</v>
      </c>
    </row>
    <row r="7849" spans="2:12" ht="15.75" x14ac:dyDescent="0.25">
      <c r="B7849" s="893" t="s">
        <v>359</v>
      </c>
      <c r="C7849" s="892" t="s">
        <v>536</v>
      </c>
      <c r="D7849" s="891">
        <v>40482</v>
      </c>
      <c r="E7849" s="890">
        <v>549</v>
      </c>
      <c r="F7849" s="889"/>
      <c r="G7849" s="888">
        <v>50</v>
      </c>
      <c r="H7849" s="887">
        <f t="shared" si="414"/>
        <v>11</v>
      </c>
      <c r="I7849" s="887">
        <v>-11.040000000000001</v>
      </c>
      <c r="J7849" s="771">
        <f t="shared" si="415"/>
        <v>123.16000000000001</v>
      </c>
      <c r="K7849" s="887">
        <v>112.12</v>
      </c>
      <c r="L7849" s="772">
        <f t="shared" si="416"/>
        <v>436.88</v>
      </c>
    </row>
    <row r="7850" spans="2:12" ht="15.75" x14ac:dyDescent="0.25">
      <c r="B7850" s="893" t="s">
        <v>359</v>
      </c>
      <c r="C7850" s="892" t="s">
        <v>536</v>
      </c>
      <c r="D7850" s="891">
        <v>40482</v>
      </c>
      <c r="E7850" s="890">
        <v>312.77</v>
      </c>
      <c r="F7850" s="889"/>
      <c r="G7850" s="888">
        <v>50</v>
      </c>
      <c r="H7850" s="887">
        <f t="shared" si="414"/>
        <v>11</v>
      </c>
      <c r="I7850" s="887">
        <v>-6.24</v>
      </c>
      <c r="J7850" s="771">
        <f t="shared" si="415"/>
        <v>69.709999999999994</v>
      </c>
      <c r="K7850" s="887">
        <v>63.47</v>
      </c>
      <c r="L7850" s="772">
        <f t="shared" si="416"/>
        <v>249.29999999999998</v>
      </c>
    </row>
    <row r="7851" spans="2:12" ht="15.75" x14ac:dyDescent="0.25">
      <c r="B7851" s="893" t="s">
        <v>359</v>
      </c>
      <c r="C7851" s="892" t="s">
        <v>536</v>
      </c>
      <c r="D7851" s="891">
        <v>40694</v>
      </c>
      <c r="E7851" s="890">
        <v>6216.82</v>
      </c>
      <c r="F7851" s="889"/>
      <c r="G7851" s="888">
        <v>50</v>
      </c>
      <c r="H7851" s="887">
        <f t="shared" si="414"/>
        <v>10</v>
      </c>
      <c r="I7851" s="887">
        <v>-124.56</v>
      </c>
      <c r="J7851" s="771">
        <f t="shared" si="415"/>
        <v>1328.3</v>
      </c>
      <c r="K7851" s="887">
        <v>1203.74</v>
      </c>
      <c r="L7851" s="772">
        <f t="shared" si="416"/>
        <v>5013.08</v>
      </c>
    </row>
    <row r="7852" spans="2:12" ht="15.75" x14ac:dyDescent="0.25">
      <c r="B7852" s="893" t="s">
        <v>359</v>
      </c>
      <c r="C7852" s="892" t="s">
        <v>536</v>
      </c>
      <c r="D7852" s="891">
        <v>40816</v>
      </c>
      <c r="E7852" s="890">
        <v>3900.68</v>
      </c>
      <c r="F7852" s="889"/>
      <c r="G7852" s="888">
        <v>50</v>
      </c>
      <c r="H7852" s="887">
        <f t="shared" si="414"/>
        <v>10</v>
      </c>
      <c r="I7852" s="887">
        <v>-78.12</v>
      </c>
      <c r="J7852" s="771">
        <f t="shared" si="415"/>
        <v>807.11</v>
      </c>
      <c r="K7852" s="887">
        <v>728.99</v>
      </c>
      <c r="L7852" s="772">
        <f t="shared" si="416"/>
        <v>3171.6899999999996</v>
      </c>
    </row>
    <row r="7853" spans="2:12" ht="15.75" x14ac:dyDescent="0.25">
      <c r="B7853" s="893" t="s">
        <v>359</v>
      </c>
      <c r="C7853" s="892" t="s">
        <v>536</v>
      </c>
      <c r="D7853" s="891">
        <v>40816</v>
      </c>
      <c r="E7853" s="890">
        <v>1235.3</v>
      </c>
      <c r="F7853" s="889"/>
      <c r="G7853" s="888">
        <v>50</v>
      </c>
      <c r="H7853" s="887">
        <f t="shared" si="414"/>
        <v>10</v>
      </c>
      <c r="I7853" s="887">
        <v>-24.839999999999996</v>
      </c>
      <c r="J7853" s="771">
        <f t="shared" si="415"/>
        <v>256.52999999999997</v>
      </c>
      <c r="K7853" s="887">
        <v>231.69</v>
      </c>
      <c r="L7853" s="772">
        <f t="shared" si="416"/>
        <v>1003.6099999999999</v>
      </c>
    </row>
    <row r="7854" spans="2:12" ht="15.75" x14ac:dyDescent="0.25">
      <c r="B7854" s="893" t="s">
        <v>359</v>
      </c>
      <c r="C7854" s="892" t="s">
        <v>2208</v>
      </c>
      <c r="D7854" s="891">
        <v>41973</v>
      </c>
      <c r="E7854" s="890">
        <v>26477.27</v>
      </c>
      <c r="F7854" s="889"/>
      <c r="G7854" s="888">
        <v>50</v>
      </c>
      <c r="H7854" s="887">
        <f t="shared" si="414"/>
        <v>7</v>
      </c>
      <c r="I7854" s="887">
        <v>-529.31999999999994</v>
      </c>
      <c r="J7854" s="771">
        <f t="shared" si="415"/>
        <v>3760.3999999999996</v>
      </c>
      <c r="K7854" s="887">
        <v>3231.08</v>
      </c>
      <c r="L7854" s="772">
        <f t="shared" si="416"/>
        <v>23246.190000000002</v>
      </c>
    </row>
    <row r="7855" spans="2:12" ht="15.75" x14ac:dyDescent="0.25">
      <c r="B7855" s="893" t="s">
        <v>359</v>
      </c>
      <c r="C7855" s="892" t="s">
        <v>2209</v>
      </c>
      <c r="D7855" s="891">
        <v>41943</v>
      </c>
      <c r="E7855" s="890">
        <v>416000</v>
      </c>
      <c r="F7855" s="889"/>
      <c r="G7855" s="888">
        <v>50</v>
      </c>
      <c r="H7855" s="887">
        <f t="shared" si="414"/>
        <v>7</v>
      </c>
      <c r="I7855" s="887">
        <v>-8316.48</v>
      </c>
      <c r="J7855" s="771">
        <f t="shared" si="415"/>
        <v>57003.020000000004</v>
      </c>
      <c r="K7855" s="887">
        <v>48686.54</v>
      </c>
      <c r="L7855" s="772">
        <f t="shared" si="416"/>
        <v>367313.46</v>
      </c>
    </row>
    <row r="7856" spans="2:12" ht="15.75" x14ac:dyDescent="0.25">
      <c r="B7856" s="893" t="s">
        <v>359</v>
      </c>
      <c r="C7856" s="892" t="s">
        <v>2210</v>
      </c>
      <c r="D7856" s="891">
        <v>43580</v>
      </c>
      <c r="E7856" s="890">
        <v>703.44</v>
      </c>
      <c r="F7856" s="889"/>
      <c r="G7856" s="888">
        <v>40</v>
      </c>
      <c r="H7856" s="887">
        <f t="shared" si="414"/>
        <v>2</v>
      </c>
      <c r="I7856" s="887">
        <v>-17.64</v>
      </c>
      <c r="J7856" s="771">
        <f t="shared" si="415"/>
        <v>48.510000000000005</v>
      </c>
      <c r="K7856" s="887">
        <v>30.87</v>
      </c>
      <c r="L7856" s="772">
        <f t="shared" si="416"/>
        <v>672.57</v>
      </c>
    </row>
    <row r="7857" spans="2:12" ht="15.75" x14ac:dyDescent="0.25">
      <c r="B7857" s="893" t="s">
        <v>359</v>
      </c>
      <c r="C7857" s="892" t="s">
        <v>536</v>
      </c>
      <c r="D7857" s="891">
        <v>38352</v>
      </c>
      <c r="E7857" s="890">
        <v>7759.34</v>
      </c>
      <c r="F7857" s="889"/>
      <c r="G7857" s="888">
        <v>50</v>
      </c>
      <c r="H7857" s="887">
        <f t="shared" si="414"/>
        <v>17</v>
      </c>
      <c r="I7857" s="887">
        <v>-155.76</v>
      </c>
      <c r="J7857" s="771">
        <f t="shared" si="415"/>
        <v>2656.3599999999997</v>
      </c>
      <c r="K7857" s="887">
        <v>2500.6</v>
      </c>
      <c r="L7857" s="772">
        <f t="shared" si="416"/>
        <v>5258.74</v>
      </c>
    </row>
    <row r="7858" spans="2:12" ht="15.75" x14ac:dyDescent="0.25">
      <c r="B7858" s="893" t="s">
        <v>359</v>
      </c>
      <c r="C7858" s="892" t="s">
        <v>536</v>
      </c>
      <c r="D7858" s="891">
        <v>36891</v>
      </c>
      <c r="E7858" s="890">
        <v>400096.52</v>
      </c>
      <c r="F7858" s="889"/>
      <c r="G7858" s="888">
        <v>50</v>
      </c>
      <c r="H7858" s="887">
        <f t="shared" si="414"/>
        <v>21</v>
      </c>
      <c r="I7858" s="887">
        <v>-8037.12</v>
      </c>
      <c r="J7858" s="771">
        <f t="shared" si="415"/>
        <v>169029.97</v>
      </c>
      <c r="K7858" s="887">
        <v>160992.85</v>
      </c>
      <c r="L7858" s="772">
        <f t="shared" si="416"/>
        <v>239103.67</v>
      </c>
    </row>
    <row r="7859" spans="2:12" ht="15.75" x14ac:dyDescent="0.25">
      <c r="B7859" s="893" t="s">
        <v>359</v>
      </c>
      <c r="C7859" s="892" t="s">
        <v>536</v>
      </c>
      <c r="D7859" s="891">
        <v>37986</v>
      </c>
      <c r="E7859" s="890">
        <v>22761.45</v>
      </c>
      <c r="F7859" s="889"/>
      <c r="G7859" s="888">
        <v>50</v>
      </c>
      <c r="H7859" s="887">
        <f t="shared" si="414"/>
        <v>18</v>
      </c>
      <c r="I7859" s="887">
        <v>-456.12</v>
      </c>
      <c r="J7859" s="771">
        <f t="shared" si="415"/>
        <v>8240.49</v>
      </c>
      <c r="K7859" s="887">
        <v>7784.37</v>
      </c>
      <c r="L7859" s="772">
        <f t="shared" si="416"/>
        <v>14977.080000000002</v>
      </c>
    </row>
    <row r="7860" spans="2:12" ht="15.75" x14ac:dyDescent="0.25">
      <c r="B7860" s="893" t="s">
        <v>359</v>
      </c>
      <c r="C7860" s="892" t="s">
        <v>536</v>
      </c>
      <c r="D7860" s="891">
        <v>37621</v>
      </c>
      <c r="E7860" s="890">
        <v>30246.98</v>
      </c>
      <c r="F7860" s="889"/>
      <c r="G7860" s="888">
        <v>50</v>
      </c>
      <c r="H7860" s="887">
        <f t="shared" si="414"/>
        <v>19</v>
      </c>
      <c r="I7860" s="887">
        <v>-606.24</v>
      </c>
      <c r="J7860" s="771">
        <f t="shared" si="415"/>
        <v>11555.869999999999</v>
      </c>
      <c r="K7860" s="887">
        <v>10949.63</v>
      </c>
      <c r="L7860" s="772">
        <f t="shared" si="416"/>
        <v>19297.349999999999</v>
      </c>
    </row>
    <row r="7861" spans="2:12" ht="15.75" x14ac:dyDescent="0.25">
      <c r="B7861" s="893" t="s">
        <v>359</v>
      </c>
      <c r="C7861" s="892" t="s">
        <v>536</v>
      </c>
      <c r="D7861" s="891">
        <v>38717</v>
      </c>
      <c r="E7861" s="890">
        <v>6119.39</v>
      </c>
      <c r="F7861" s="889"/>
      <c r="G7861" s="888">
        <v>50</v>
      </c>
      <c r="H7861" s="887">
        <f t="shared" si="414"/>
        <v>16</v>
      </c>
      <c r="I7861" s="887">
        <v>-122.88</v>
      </c>
      <c r="J7861" s="771">
        <f t="shared" si="415"/>
        <v>1972.79</v>
      </c>
      <c r="K7861" s="887">
        <v>1849.91</v>
      </c>
      <c r="L7861" s="772">
        <f t="shared" si="416"/>
        <v>4269.4800000000005</v>
      </c>
    </row>
    <row r="7862" spans="2:12" ht="15.75" x14ac:dyDescent="0.25">
      <c r="B7862" s="893" t="e">
        <v>#N/A</v>
      </c>
      <c r="C7862" s="892" t="s">
        <v>2210</v>
      </c>
      <c r="D7862" s="891">
        <v>43580</v>
      </c>
      <c r="E7862" s="890">
        <v>21.9</v>
      </c>
      <c r="F7862" s="889"/>
      <c r="G7862" s="888">
        <v>40</v>
      </c>
      <c r="H7862" s="887">
        <f t="shared" si="414"/>
        <v>2</v>
      </c>
      <c r="I7862" s="887">
        <v>-0.60000000000000009</v>
      </c>
      <c r="J7862" s="771">
        <f t="shared" si="415"/>
        <v>1.6500000000000001</v>
      </c>
      <c r="K7862" s="887">
        <v>1.05</v>
      </c>
      <c r="L7862" s="772">
        <f t="shared" si="416"/>
        <v>20.849999999999998</v>
      </c>
    </row>
    <row r="7863" spans="2:12" ht="15.75" x14ac:dyDescent="0.25">
      <c r="B7863" s="893" t="s">
        <v>359</v>
      </c>
      <c r="C7863" s="892" t="s">
        <v>2211</v>
      </c>
      <c r="D7863" s="891">
        <v>43228</v>
      </c>
      <c r="E7863" s="890">
        <v>11866.18</v>
      </c>
      <c r="F7863" s="889"/>
      <c r="G7863" s="888">
        <v>40</v>
      </c>
      <c r="H7863" s="887">
        <f t="shared" si="414"/>
        <v>3</v>
      </c>
      <c r="I7863" s="887">
        <v>-297</v>
      </c>
      <c r="J7863" s="771">
        <f t="shared" si="415"/>
        <v>1024.53</v>
      </c>
      <c r="K7863" s="887">
        <v>727.53</v>
      </c>
      <c r="L7863" s="772">
        <f t="shared" si="416"/>
        <v>11138.65</v>
      </c>
    </row>
    <row r="7864" spans="2:12" ht="15.75" x14ac:dyDescent="0.25">
      <c r="B7864" s="893" t="s">
        <v>359</v>
      </c>
      <c r="C7864" s="892" t="s">
        <v>2212</v>
      </c>
      <c r="D7864" s="891">
        <v>43228</v>
      </c>
      <c r="E7864" s="890">
        <v>59330.96</v>
      </c>
      <c r="F7864" s="889"/>
      <c r="G7864" s="888">
        <v>40</v>
      </c>
      <c r="H7864" s="887">
        <f t="shared" si="414"/>
        <v>3</v>
      </c>
      <c r="I7864" s="887">
        <v>-1485.1200000000001</v>
      </c>
      <c r="J7864" s="771">
        <f t="shared" si="415"/>
        <v>5123.01</v>
      </c>
      <c r="K7864" s="887">
        <v>3637.89</v>
      </c>
      <c r="L7864" s="772">
        <f t="shared" si="416"/>
        <v>55693.07</v>
      </c>
    </row>
    <row r="7865" spans="2:12" ht="15.75" x14ac:dyDescent="0.25">
      <c r="B7865" s="893" t="s">
        <v>359</v>
      </c>
      <c r="C7865" s="892" t="s">
        <v>2213</v>
      </c>
      <c r="D7865" s="891">
        <v>43747</v>
      </c>
      <c r="E7865" s="890">
        <v>10668.09</v>
      </c>
      <c r="F7865" s="889"/>
      <c r="G7865" s="888">
        <v>40</v>
      </c>
      <c r="H7865" s="887">
        <f t="shared" si="414"/>
        <v>2</v>
      </c>
      <c r="I7865" s="887">
        <v>-266.76</v>
      </c>
      <c r="J7865" s="771">
        <f t="shared" si="415"/>
        <v>466.83</v>
      </c>
      <c r="K7865" s="887">
        <v>200.07</v>
      </c>
      <c r="L7865" s="772">
        <f t="shared" si="416"/>
        <v>10468.02</v>
      </c>
    </row>
    <row r="7866" spans="2:12" ht="15.75" x14ac:dyDescent="0.25">
      <c r="B7866" s="893" t="e">
        <v>#N/A</v>
      </c>
      <c r="C7866" s="892" t="s">
        <v>2212</v>
      </c>
      <c r="D7866" s="891">
        <v>43228</v>
      </c>
      <c r="E7866" s="890">
        <v>1095.75</v>
      </c>
      <c r="F7866" s="889"/>
      <c r="G7866" s="888">
        <v>40</v>
      </c>
      <c r="H7866" s="887">
        <f t="shared" si="414"/>
        <v>3</v>
      </c>
      <c r="I7866" s="887">
        <v>-27.48</v>
      </c>
      <c r="J7866" s="771">
        <f t="shared" si="415"/>
        <v>94.79</v>
      </c>
      <c r="K7866" s="887">
        <v>67.31</v>
      </c>
      <c r="L7866" s="772">
        <f t="shared" si="416"/>
        <v>1028.44</v>
      </c>
    </row>
    <row r="7867" spans="2:12" ht="15.75" x14ac:dyDescent="0.25">
      <c r="B7867" s="893" t="e">
        <v>#N/A</v>
      </c>
      <c r="C7867" s="892" t="s">
        <v>2211</v>
      </c>
      <c r="D7867" s="891">
        <v>43228</v>
      </c>
      <c r="E7867" s="890">
        <v>219.15</v>
      </c>
      <c r="F7867" s="889"/>
      <c r="G7867" s="888">
        <v>40</v>
      </c>
      <c r="H7867" s="887">
        <f t="shared" si="414"/>
        <v>3</v>
      </c>
      <c r="I7867" s="887">
        <v>-5.5200000000000005</v>
      </c>
      <c r="J7867" s="771">
        <f t="shared" si="415"/>
        <v>19.05</v>
      </c>
      <c r="K7867" s="887">
        <v>13.53</v>
      </c>
      <c r="L7867" s="772">
        <f t="shared" si="416"/>
        <v>205.62</v>
      </c>
    </row>
    <row r="7868" spans="2:12" ht="15.75" x14ac:dyDescent="0.25">
      <c r="B7868" s="893" t="e">
        <v>#N/A</v>
      </c>
      <c r="C7868" s="892" t="s">
        <v>2213</v>
      </c>
      <c r="D7868" s="891">
        <v>43747</v>
      </c>
      <c r="E7868" s="890">
        <v>237.86</v>
      </c>
      <c r="F7868" s="889"/>
      <c r="G7868" s="888">
        <v>40</v>
      </c>
      <c r="H7868" s="887">
        <f t="shared" si="414"/>
        <v>2</v>
      </c>
      <c r="I7868" s="887">
        <v>-6</v>
      </c>
      <c r="J7868" s="771">
        <f t="shared" si="415"/>
        <v>10.5</v>
      </c>
      <c r="K7868" s="887">
        <v>4.5</v>
      </c>
      <c r="L7868" s="772">
        <f t="shared" si="416"/>
        <v>233.36</v>
      </c>
    </row>
    <row r="7869" spans="2:12" ht="15.75" x14ac:dyDescent="0.25">
      <c r="B7869" s="893" t="s">
        <v>359</v>
      </c>
      <c r="C7869" s="892" t="s">
        <v>2214</v>
      </c>
      <c r="D7869" s="891">
        <v>43074</v>
      </c>
      <c r="E7869" s="890">
        <v>48940.22</v>
      </c>
      <c r="F7869" s="889"/>
      <c r="G7869" s="888">
        <v>50</v>
      </c>
      <c r="H7869" s="887">
        <f t="shared" si="414"/>
        <v>4</v>
      </c>
      <c r="I7869" s="887">
        <v>-978.48</v>
      </c>
      <c r="J7869" s="771">
        <f t="shared" si="415"/>
        <v>3928.69</v>
      </c>
      <c r="K7869" s="887">
        <v>2950.21</v>
      </c>
      <c r="L7869" s="772">
        <f t="shared" si="416"/>
        <v>45990.01</v>
      </c>
    </row>
    <row r="7870" spans="2:12" ht="15.75" x14ac:dyDescent="0.25">
      <c r="B7870" s="893" t="s">
        <v>359</v>
      </c>
      <c r="C7870" s="892" t="s">
        <v>2215</v>
      </c>
      <c r="D7870" s="891">
        <v>43293</v>
      </c>
      <c r="E7870" s="890">
        <v>6777.99</v>
      </c>
      <c r="F7870" s="889"/>
      <c r="G7870" s="888">
        <v>50</v>
      </c>
      <c r="H7870" s="887">
        <f t="shared" si="414"/>
        <v>3</v>
      </c>
      <c r="I7870" s="887">
        <v>-135.35999999999999</v>
      </c>
      <c r="J7870" s="771">
        <f t="shared" si="415"/>
        <v>471</v>
      </c>
      <c r="K7870" s="887">
        <v>335.64</v>
      </c>
      <c r="L7870" s="772">
        <f t="shared" si="416"/>
        <v>6442.3499999999995</v>
      </c>
    </row>
    <row r="7871" spans="2:12" ht="15.75" x14ac:dyDescent="0.25">
      <c r="B7871" s="893" t="s">
        <v>359</v>
      </c>
      <c r="C7871" s="892" t="s">
        <v>2216</v>
      </c>
      <c r="D7871" s="891">
        <v>43509</v>
      </c>
      <c r="E7871" s="890">
        <v>10058.85</v>
      </c>
      <c r="F7871" s="889"/>
      <c r="G7871" s="888">
        <v>40</v>
      </c>
      <c r="H7871" s="887">
        <f t="shared" si="414"/>
        <v>2</v>
      </c>
      <c r="I7871" s="887">
        <v>-251.52</v>
      </c>
      <c r="J7871" s="771">
        <f t="shared" si="415"/>
        <v>691.68000000000006</v>
      </c>
      <c r="K7871" s="887">
        <v>440.16</v>
      </c>
      <c r="L7871" s="772">
        <f t="shared" si="416"/>
        <v>9618.69</v>
      </c>
    </row>
    <row r="7872" spans="2:12" ht="15.75" x14ac:dyDescent="0.25">
      <c r="B7872" s="893" t="s">
        <v>359</v>
      </c>
      <c r="C7872" s="892" t="s">
        <v>2217</v>
      </c>
      <c r="D7872" s="891">
        <v>43600</v>
      </c>
      <c r="E7872" s="890">
        <v>58660.1</v>
      </c>
      <c r="F7872" s="889"/>
      <c r="G7872" s="888">
        <v>40</v>
      </c>
      <c r="H7872" s="887">
        <f t="shared" si="414"/>
        <v>2</v>
      </c>
      <c r="I7872" s="887">
        <v>-1467</v>
      </c>
      <c r="J7872" s="771">
        <f t="shared" si="415"/>
        <v>3891.35</v>
      </c>
      <c r="K7872" s="887">
        <v>2424.35</v>
      </c>
      <c r="L7872" s="772">
        <f t="shared" si="416"/>
        <v>56235.75</v>
      </c>
    </row>
    <row r="7873" spans="2:12" ht="15.75" x14ac:dyDescent="0.25">
      <c r="B7873" s="893" t="e">
        <v>#N/A</v>
      </c>
      <c r="C7873" s="892" t="s">
        <v>1807</v>
      </c>
      <c r="D7873" s="891">
        <v>43074</v>
      </c>
      <c r="E7873" s="890">
        <v>66.510000000000005</v>
      </c>
      <c r="F7873" s="889"/>
      <c r="G7873" s="888">
        <v>50</v>
      </c>
      <c r="H7873" s="887">
        <f t="shared" si="414"/>
        <v>4</v>
      </c>
      <c r="I7873" s="887">
        <v>-1.32</v>
      </c>
      <c r="J7873" s="771">
        <f t="shared" si="415"/>
        <v>5.04</v>
      </c>
      <c r="K7873" s="887">
        <v>3.72</v>
      </c>
      <c r="L7873" s="772">
        <f t="shared" si="416"/>
        <v>62.790000000000006</v>
      </c>
    </row>
    <row r="7874" spans="2:12" ht="15.75" x14ac:dyDescent="0.25">
      <c r="B7874" s="893" t="e">
        <v>#N/A</v>
      </c>
      <c r="C7874" s="892" t="s">
        <v>2215</v>
      </c>
      <c r="D7874" s="891">
        <v>43293</v>
      </c>
      <c r="E7874" s="890">
        <v>300.76</v>
      </c>
      <c r="F7874" s="889"/>
      <c r="G7874" s="888">
        <v>50</v>
      </c>
      <c r="H7874" s="887">
        <f t="shared" si="414"/>
        <v>3</v>
      </c>
      <c r="I7874" s="887">
        <v>-6</v>
      </c>
      <c r="J7874" s="771">
        <f t="shared" si="415"/>
        <v>20.89</v>
      </c>
      <c r="K7874" s="887">
        <v>14.89</v>
      </c>
      <c r="L7874" s="772">
        <f t="shared" si="416"/>
        <v>285.87</v>
      </c>
    </row>
    <row r="7875" spans="2:12" ht="15.75" x14ac:dyDescent="0.25">
      <c r="B7875" s="893" t="e">
        <v>#N/A</v>
      </c>
      <c r="C7875" s="892" t="s">
        <v>2216</v>
      </c>
      <c r="D7875" s="891">
        <v>43509</v>
      </c>
      <c r="E7875" s="890">
        <v>264.24</v>
      </c>
      <c r="F7875" s="889"/>
      <c r="G7875" s="888">
        <v>40</v>
      </c>
      <c r="H7875" s="887">
        <f t="shared" si="414"/>
        <v>2</v>
      </c>
      <c r="I7875" s="887">
        <v>-6.6000000000000005</v>
      </c>
      <c r="J7875" s="771">
        <f t="shared" si="415"/>
        <v>18.150000000000002</v>
      </c>
      <c r="K7875" s="887">
        <v>11.55</v>
      </c>
      <c r="L7875" s="772">
        <f t="shared" si="416"/>
        <v>252.69</v>
      </c>
    </row>
    <row r="7876" spans="2:12" ht="15.75" x14ac:dyDescent="0.25">
      <c r="B7876" s="893" t="e">
        <v>#N/A</v>
      </c>
      <c r="C7876" s="892" t="s">
        <v>2217</v>
      </c>
      <c r="D7876" s="891">
        <v>43600</v>
      </c>
      <c r="E7876" s="890">
        <v>1145.3800000000001</v>
      </c>
      <c r="F7876" s="889"/>
      <c r="G7876" s="888">
        <v>40</v>
      </c>
      <c r="H7876" s="887">
        <f t="shared" si="414"/>
        <v>2</v>
      </c>
      <c r="I7876" s="887">
        <v>-28.68</v>
      </c>
      <c r="J7876" s="771">
        <f t="shared" si="415"/>
        <v>76.47999999999999</v>
      </c>
      <c r="K7876" s="887">
        <v>47.8</v>
      </c>
      <c r="L7876" s="772">
        <f t="shared" si="416"/>
        <v>1097.5800000000002</v>
      </c>
    </row>
    <row r="7877" spans="2:12" ht="15.75" x14ac:dyDescent="0.25">
      <c r="B7877" s="893" t="e">
        <v>#N/A</v>
      </c>
      <c r="C7877" s="892" t="s">
        <v>2218</v>
      </c>
      <c r="D7877" s="891">
        <v>43600</v>
      </c>
      <c r="E7877" s="890">
        <v>9.8699999999999992</v>
      </c>
      <c r="F7877" s="889"/>
      <c r="G7877" s="888">
        <v>40</v>
      </c>
      <c r="H7877" s="887">
        <f t="shared" si="414"/>
        <v>2</v>
      </c>
      <c r="I7877" s="887">
        <v>-0.24</v>
      </c>
      <c r="J7877" s="771">
        <f t="shared" si="415"/>
        <v>0.6</v>
      </c>
      <c r="K7877" s="887">
        <v>0.36</v>
      </c>
      <c r="L7877" s="772">
        <f t="shared" si="416"/>
        <v>9.51</v>
      </c>
    </row>
    <row r="7878" spans="2:12" ht="15.75" x14ac:dyDescent="0.25">
      <c r="B7878" s="893" t="s">
        <v>359</v>
      </c>
      <c r="C7878" s="892" t="s">
        <v>2219</v>
      </c>
      <c r="D7878" s="891">
        <v>41943</v>
      </c>
      <c r="E7878" s="890">
        <v>50000</v>
      </c>
      <c r="F7878" s="889"/>
      <c r="G7878" s="888">
        <v>30</v>
      </c>
      <c r="H7878" s="887">
        <f t="shared" si="414"/>
        <v>7</v>
      </c>
      <c r="I7878" s="887">
        <v>-1667.88</v>
      </c>
      <c r="J7878" s="771">
        <f t="shared" si="415"/>
        <v>11362.23</v>
      </c>
      <c r="K7878" s="887">
        <v>9694.35</v>
      </c>
      <c r="L7878" s="772">
        <f t="shared" si="416"/>
        <v>40305.65</v>
      </c>
    </row>
    <row r="7879" spans="2:12" ht="15.75" x14ac:dyDescent="0.25">
      <c r="B7879" s="893" t="s">
        <v>359</v>
      </c>
      <c r="C7879" s="892" t="s">
        <v>2220</v>
      </c>
      <c r="D7879" s="891">
        <v>42704</v>
      </c>
      <c r="E7879" s="890">
        <v>2061.1799999999998</v>
      </c>
      <c r="F7879" s="889"/>
      <c r="G7879" s="888">
        <v>30</v>
      </c>
      <c r="H7879" s="887">
        <f t="shared" si="414"/>
        <v>5</v>
      </c>
      <c r="I7879" s="887">
        <v>-68.760000000000005</v>
      </c>
      <c r="J7879" s="771">
        <f t="shared" si="415"/>
        <v>302.25</v>
      </c>
      <c r="K7879" s="887">
        <v>233.49</v>
      </c>
      <c r="L7879" s="772">
        <f t="shared" si="416"/>
        <v>1827.6899999999998</v>
      </c>
    </row>
    <row r="7880" spans="2:12" ht="15.75" x14ac:dyDescent="0.25">
      <c r="B7880" s="893" t="s">
        <v>359</v>
      </c>
      <c r="C7880" s="892" t="s">
        <v>1229</v>
      </c>
      <c r="D7880" s="891">
        <v>43435</v>
      </c>
      <c r="E7880" s="890">
        <v>10947.55</v>
      </c>
      <c r="F7880" s="889"/>
      <c r="G7880" s="888">
        <v>30</v>
      </c>
      <c r="H7880" s="887">
        <f t="shared" ref="H7880:H7943" si="417">IF(E7880&lt;&gt;"",IF((TestEOY-D7880)/365&gt;G7880,G7880,ROUNDUP(((TestEOY-D7880)/365),0)),"")</f>
        <v>3</v>
      </c>
      <c r="I7880" s="887">
        <v>-357.96000000000004</v>
      </c>
      <c r="J7880" s="771">
        <f t="shared" ref="J7880:J7943" si="418">K7880-I7880</f>
        <v>1372.94</v>
      </c>
      <c r="K7880" s="887">
        <v>1014.98</v>
      </c>
      <c r="L7880" s="772">
        <f t="shared" ref="L7880:L7943" si="419">IFERROR(IF(K7880&gt;E7880,0,(+E7880-K7880))-F7880,"")</f>
        <v>9932.57</v>
      </c>
    </row>
    <row r="7881" spans="2:12" ht="15.75" x14ac:dyDescent="0.25">
      <c r="B7881" s="893" t="s">
        <v>359</v>
      </c>
      <c r="C7881" s="892" t="s">
        <v>1239</v>
      </c>
      <c r="D7881" s="891">
        <v>43617</v>
      </c>
      <c r="E7881" s="890">
        <v>1392.75</v>
      </c>
      <c r="F7881" s="889"/>
      <c r="G7881" s="888">
        <v>30</v>
      </c>
      <c r="H7881" s="887">
        <f t="shared" si="417"/>
        <v>2</v>
      </c>
      <c r="I7881" s="887">
        <v>-46.44</v>
      </c>
      <c r="J7881" s="771">
        <f t="shared" si="418"/>
        <v>138.84</v>
      </c>
      <c r="K7881" s="887">
        <v>92.4</v>
      </c>
      <c r="L7881" s="772">
        <f t="shared" si="419"/>
        <v>1300.3499999999999</v>
      </c>
    </row>
    <row r="7882" spans="2:12" ht="15.75" x14ac:dyDescent="0.25">
      <c r="B7882" s="893" t="s">
        <v>359</v>
      </c>
      <c r="C7882" s="892" t="s">
        <v>2221</v>
      </c>
      <c r="D7882" s="891">
        <v>43390</v>
      </c>
      <c r="E7882" s="890">
        <v>1953.93</v>
      </c>
      <c r="F7882" s="889"/>
      <c r="G7882" s="888">
        <v>30</v>
      </c>
      <c r="H7882" s="887">
        <f t="shared" si="417"/>
        <v>3</v>
      </c>
      <c r="I7882" s="887">
        <v>-65.16</v>
      </c>
      <c r="J7882" s="771">
        <f t="shared" si="418"/>
        <v>152.04</v>
      </c>
      <c r="K7882" s="887">
        <v>86.88</v>
      </c>
      <c r="L7882" s="772">
        <f t="shared" si="419"/>
        <v>1867.0500000000002</v>
      </c>
    </row>
    <row r="7883" spans="2:12" ht="15.75" x14ac:dyDescent="0.25">
      <c r="B7883" s="893" t="s">
        <v>359</v>
      </c>
      <c r="C7883" s="892" t="s">
        <v>2222</v>
      </c>
      <c r="D7883" s="891">
        <v>43238</v>
      </c>
      <c r="E7883" s="890">
        <v>2396.89</v>
      </c>
      <c r="F7883" s="889"/>
      <c r="G7883" s="888">
        <v>30</v>
      </c>
      <c r="H7883" s="887">
        <f t="shared" si="417"/>
        <v>3</v>
      </c>
      <c r="I7883" s="887">
        <v>-79.92</v>
      </c>
      <c r="J7883" s="771">
        <f t="shared" si="418"/>
        <v>186.48000000000002</v>
      </c>
      <c r="K7883" s="887">
        <v>106.56</v>
      </c>
      <c r="L7883" s="772">
        <f t="shared" si="419"/>
        <v>2290.33</v>
      </c>
    </row>
    <row r="7884" spans="2:12" ht="15.75" x14ac:dyDescent="0.25">
      <c r="B7884" s="893" t="s">
        <v>359</v>
      </c>
      <c r="C7884" s="892" t="s">
        <v>2223</v>
      </c>
      <c r="D7884" s="891">
        <v>43831</v>
      </c>
      <c r="E7884" s="890">
        <v>0</v>
      </c>
      <c r="F7884" s="889"/>
      <c r="G7884" s="888">
        <v>30</v>
      </c>
      <c r="H7884" s="887">
        <f t="shared" si="417"/>
        <v>1</v>
      </c>
      <c r="I7884" s="887">
        <v>63.480000000000004</v>
      </c>
      <c r="J7884" s="771">
        <f t="shared" si="418"/>
        <v>-63.480000000000004</v>
      </c>
      <c r="K7884" s="887">
        <v>0</v>
      </c>
      <c r="L7884" s="772">
        <f t="shared" si="419"/>
        <v>0</v>
      </c>
    </row>
    <row r="7885" spans="2:12" ht="15.75" x14ac:dyDescent="0.25">
      <c r="B7885" s="893" t="s">
        <v>359</v>
      </c>
      <c r="C7885" s="892" t="s">
        <v>2224</v>
      </c>
      <c r="D7885" s="891">
        <v>43837</v>
      </c>
      <c r="E7885" s="890">
        <v>2684.4</v>
      </c>
      <c r="F7885" s="889"/>
      <c r="G7885" s="888">
        <v>30</v>
      </c>
      <c r="H7885" s="887">
        <f t="shared" si="417"/>
        <v>1</v>
      </c>
      <c r="I7885" s="887">
        <v>-89.52</v>
      </c>
      <c r="J7885" s="771">
        <f t="shared" si="418"/>
        <v>171.57999999999998</v>
      </c>
      <c r="K7885" s="887">
        <v>82.06</v>
      </c>
      <c r="L7885" s="772">
        <f t="shared" si="419"/>
        <v>2602.34</v>
      </c>
    </row>
    <row r="7886" spans="2:12" ht="15.75" x14ac:dyDescent="0.25">
      <c r="B7886" s="893" t="s">
        <v>359</v>
      </c>
      <c r="C7886" s="892" t="s">
        <v>537</v>
      </c>
      <c r="D7886" s="891">
        <v>38352</v>
      </c>
      <c r="E7886" s="890">
        <v>1157.56</v>
      </c>
      <c r="F7886" s="889"/>
      <c r="G7886" s="888">
        <v>25</v>
      </c>
      <c r="H7886" s="887">
        <f t="shared" si="417"/>
        <v>17</v>
      </c>
      <c r="I7886" s="887">
        <v>-46.68</v>
      </c>
      <c r="J7886" s="771">
        <f t="shared" si="418"/>
        <v>795.26</v>
      </c>
      <c r="K7886" s="887">
        <v>748.58</v>
      </c>
      <c r="L7886" s="772">
        <f t="shared" si="419"/>
        <v>408.9799999999999</v>
      </c>
    </row>
    <row r="7887" spans="2:12" ht="15.75" x14ac:dyDescent="0.25">
      <c r="B7887" s="893" t="s">
        <v>359</v>
      </c>
      <c r="C7887" s="892" t="s">
        <v>537</v>
      </c>
      <c r="D7887" s="891">
        <v>37986</v>
      </c>
      <c r="E7887" s="890">
        <v>187.68</v>
      </c>
      <c r="F7887" s="889"/>
      <c r="G7887" s="888">
        <v>25</v>
      </c>
      <c r="H7887" s="887">
        <f t="shared" si="417"/>
        <v>18</v>
      </c>
      <c r="I7887" s="887">
        <v>-7.5600000000000005</v>
      </c>
      <c r="J7887" s="771">
        <f t="shared" si="418"/>
        <v>136.44</v>
      </c>
      <c r="K7887" s="887">
        <v>128.88</v>
      </c>
      <c r="L7887" s="772">
        <f t="shared" si="419"/>
        <v>58.800000000000011</v>
      </c>
    </row>
    <row r="7888" spans="2:12" ht="15.75" x14ac:dyDescent="0.25">
      <c r="B7888" s="893" t="s">
        <v>359</v>
      </c>
      <c r="C7888" s="892" t="s">
        <v>537</v>
      </c>
      <c r="D7888" s="891">
        <v>37621</v>
      </c>
      <c r="E7888" s="890">
        <v>66.58</v>
      </c>
      <c r="F7888" s="889"/>
      <c r="G7888" s="888">
        <v>25</v>
      </c>
      <c r="H7888" s="887">
        <f t="shared" si="417"/>
        <v>19</v>
      </c>
      <c r="I7888" s="887">
        <v>-2.64</v>
      </c>
      <c r="J7888" s="771">
        <f t="shared" si="418"/>
        <v>51.02</v>
      </c>
      <c r="K7888" s="887">
        <v>48.38</v>
      </c>
      <c r="L7888" s="772">
        <f t="shared" si="419"/>
        <v>18.199999999999996</v>
      </c>
    </row>
    <row r="7889" spans="2:12" ht="15.75" x14ac:dyDescent="0.25">
      <c r="B7889" s="893" t="s">
        <v>359</v>
      </c>
      <c r="C7889" s="892" t="s">
        <v>2225</v>
      </c>
      <c r="D7889" s="891">
        <v>43829</v>
      </c>
      <c r="E7889" s="890">
        <v>783.55</v>
      </c>
      <c r="F7889" s="889"/>
      <c r="G7889" s="888">
        <v>30</v>
      </c>
      <c r="H7889" s="887">
        <f t="shared" si="417"/>
        <v>2</v>
      </c>
      <c r="I7889" s="887">
        <v>-26.160000000000004</v>
      </c>
      <c r="J7889" s="771">
        <f t="shared" si="418"/>
        <v>39.24</v>
      </c>
      <c r="K7889" s="887">
        <v>13.08</v>
      </c>
      <c r="L7889" s="772">
        <f t="shared" si="419"/>
        <v>770.46999999999991</v>
      </c>
    </row>
    <row r="7890" spans="2:12" ht="15.75" x14ac:dyDescent="0.25">
      <c r="B7890" s="893" t="s">
        <v>359</v>
      </c>
      <c r="C7890" s="892" t="s">
        <v>2226</v>
      </c>
      <c r="D7890" s="891">
        <v>43913</v>
      </c>
      <c r="E7890" s="890">
        <v>4555.82</v>
      </c>
      <c r="F7890" s="889"/>
      <c r="G7890" s="888">
        <v>30</v>
      </c>
      <c r="H7890" s="887">
        <f t="shared" si="417"/>
        <v>1</v>
      </c>
      <c r="I7890" s="887">
        <v>-151.80000000000001</v>
      </c>
      <c r="J7890" s="771">
        <f t="shared" si="418"/>
        <v>227.75</v>
      </c>
      <c r="K7890" s="887">
        <v>75.95</v>
      </c>
      <c r="L7890" s="772">
        <f t="shared" si="419"/>
        <v>4479.87</v>
      </c>
    </row>
    <row r="7891" spans="2:12" ht="15.75" x14ac:dyDescent="0.25">
      <c r="B7891" s="893" t="s">
        <v>359</v>
      </c>
      <c r="C7891" s="892" t="s">
        <v>2227</v>
      </c>
      <c r="D7891" s="891">
        <v>43923</v>
      </c>
      <c r="E7891" s="890">
        <v>18184.48</v>
      </c>
      <c r="F7891" s="889"/>
      <c r="G7891" s="888">
        <v>30</v>
      </c>
      <c r="H7891" s="887">
        <f t="shared" si="417"/>
        <v>1</v>
      </c>
      <c r="I7891" s="887">
        <v>-606.12</v>
      </c>
      <c r="J7891" s="771">
        <f t="shared" si="418"/>
        <v>908.88</v>
      </c>
      <c r="K7891" s="887">
        <v>302.76</v>
      </c>
      <c r="L7891" s="772">
        <f t="shared" si="419"/>
        <v>17881.72</v>
      </c>
    </row>
    <row r="7892" spans="2:12" ht="15.75" x14ac:dyDescent="0.25">
      <c r="B7892" s="893" t="s">
        <v>359</v>
      </c>
      <c r="C7892" s="892" t="s">
        <v>2228</v>
      </c>
      <c r="D7892" s="891">
        <v>44044</v>
      </c>
      <c r="E7892" s="890">
        <v>2722.42</v>
      </c>
      <c r="F7892" s="889"/>
      <c r="G7892" s="888">
        <v>30</v>
      </c>
      <c r="H7892" s="887">
        <f t="shared" si="417"/>
        <v>1</v>
      </c>
      <c r="I7892" s="887">
        <v>-90.72</v>
      </c>
      <c r="J7892" s="771">
        <f t="shared" si="418"/>
        <v>128.51999999999998</v>
      </c>
      <c r="K7892" s="887">
        <v>37.799999999999997</v>
      </c>
      <c r="L7892" s="772">
        <f t="shared" si="419"/>
        <v>2684.62</v>
      </c>
    </row>
    <row r="7893" spans="2:12" ht="15.75" x14ac:dyDescent="0.25">
      <c r="B7893" s="893" t="s">
        <v>359</v>
      </c>
      <c r="C7893" s="892" t="s">
        <v>2229</v>
      </c>
      <c r="D7893" s="891">
        <v>43717</v>
      </c>
      <c r="E7893" s="890">
        <v>2232.6</v>
      </c>
      <c r="F7893" s="889"/>
      <c r="G7893" s="888">
        <v>30</v>
      </c>
      <c r="H7893" s="887">
        <f t="shared" si="417"/>
        <v>2</v>
      </c>
      <c r="I7893" s="887">
        <v>-74.400000000000006</v>
      </c>
      <c r="J7893" s="771">
        <f t="shared" si="418"/>
        <v>99.2</v>
      </c>
      <c r="K7893" s="887">
        <v>24.8</v>
      </c>
      <c r="L7893" s="772">
        <f t="shared" si="419"/>
        <v>2207.7999999999997</v>
      </c>
    </row>
    <row r="7894" spans="2:12" ht="15.75" x14ac:dyDescent="0.25">
      <c r="B7894" s="893" t="s">
        <v>359</v>
      </c>
      <c r="C7894" s="892" t="s">
        <v>2230</v>
      </c>
      <c r="D7894" s="891">
        <v>44061</v>
      </c>
      <c r="E7894" s="890">
        <v>1903.18</v>
      </c>
      <c r="F7894" s="889"/>
      <c r="G7894" s="888">
        <v>30</v>
      </c>
      <c r="H7894" s="887">
        <f t="shared" si="417"/>
        <v>1</v>
      </c>
      <c r="I7894" s="887">
        <v>-63.480000000000004</v>
      </c>
      <c r="J7894" s="771">
        <f t="shared" si="418"/>
        <v>84.64</v>
      </c>
      <c r="K7894" s="887">
        <v>21.16</v>
      </c>
      <c r="L7894" s="772">
        <f t="shared" si="419"/>
        <v>1882.02</v>
      </c>
    </row>
    <row r="7895" spans="2:12" ht="15.75" x14ac:dyDescent="0.25">
      <c r="B7895" s="893" t="s">
        <v>359</v>
      </c>
      <c r="C7895" s="892" t="s">
        <v>2231</v>
      </c>
      <c r="D7895" s="891">
        <v>44054</v>
      </c>
      <c r="E7895" s="890">
        <v>3153.25</v>
      </c>
      <c r="F7895" s="889"/>
      <c r="G7895" s="888">
        <v>30</v>
      </c>
      <c r="H7895" s="887">
        <f t="shared" si="417"/>
        <v>1</v>
      </c>
      <c r="I7895" s="887">
        <v>-105.12</v>
      </c>
      <c r="J7895" s="771">
        <f t="shared" si="418"/>
        <v>131.4</v>
      </c>
      <c r="K7895" s="887">
        <v>26.28</v>
      </c>
      <c r="L7895" s="772">
        <f t="shared" si="419"/>
        <v>3126.97</v>
      </c>
    </row>
    <row r="7896" spans="2:12" ht="15.75" x14ac:dyDescent="0.25">
      <c r="B7896" s="893" t="s">
        <v>359</v>
      </c>
      <c r="C7896" s="892" t="s">
        <v>2232</v>
      </c>
      <c r="D7896" s="891">
        <v>43718</v>
      </c>
      <c r="E7896" s="890">
        <v>5944.03</v>
      </c>
      <c r="F7896" s="889"/>
      <c r="G7896" s="888">
        <v>30</v>
      </c>
      <c r="H7896" s="887">
        <f t="shared" si="417"/>
        <v>2</v>
      </c>
      <c r="I7896" s="887">
        <v>-198.12</v>
      </c>
      <c r="J7896" s="771">
        <f t="shared" si="418"/>
        <v>231.14000000000001</v>
      </c>
      <c r="K7896" s="887">
        <v>33.020000000000003</v>
      </c>
      <c r="L7896" s="772">
        <f t="shared" si="419"/>
        <v>5911.0099999999993</v>
      </c>
    </row>
    <row r="7897" spans="2:12" ht="15.75" x14ac:dyDescent="0.25">
      <c r="B7897" s="893" t="s">
        <v>359</v>
      </c>
      <c r="C7897" s="892" t="s">
        <v>2233</v>
      </c>
      <c r="D7897" s="891">
        <v>44040</v>
      </c>
      <c r="E7897" s="890">
        <v>4767.6400000000003</v>
      </c>
      <c r="F7897" s="889"/>
      <c r="G7897" s="888">
        <v>30</v>
      </c>
      <c r="H7897" s="887">
        <f t="shared" si="417"/>
        <v>1</v>
      </c>
      <c r="I7897" s="887">
        <v>-158.88</v>
      </c>
      <c r="J7897" s="771">
        <f t="shared" si="418"/>
        <v>185.35999999999999</v>
      </c>
      <c r="K7897" s="887">
        <v>26.48</v>
      </c>
      <c r="L7897" s="772">
        <f t="shared" si="419"/>
        <v>4741.1600000000008</v>
      </c>
    </row>
    <row r="7898" spans="2:12" ht="15.75" x14ac:dyDescent="0.25">
      <c r="B7898" s="893" t="s">
        <v>359</v>
      </c>
      <c r="C7898" s="892" t="s">
        <v>2234</v>
      </c>
      <c r="D7898" s="891">
        <v>43914</v>
      </c>
      <c r="E7898" s="890">
        <v>4679.0600000000004</v>
      </c>
      <c r="F7898" s="889"/>
      <c r="G7898" s="888">
        <v>30</v>
      </c>
      <c r="H7898" s="887">
        <f t="shared" si="417"/>
        <v>1</v>
      </c>
      <c r="I7898" s="887">
        <v>-156</v>
      </c>
      <c r="J7898" s="771">
        <f t="shared" si="418"/>
        <v>169</v>
      </c>
      <c r="K7898" s="887">
        <v>13</v>
      </c>
      <c r="L7898" s="772">
        <f t="shared" si="419"/>
        <v>4666.0600000000004</v>
      </c>
    </row>
    <row r="7899" spans="2:12" ht="15.75" x14ac:dyDescent="0.25">
      <c r="B7899" s="893" t="e">
        <v>#N/A</v>
      </c>
      <c r="C7899" s="892" t="s">
        <v>1229</v>
      </c>
      <c r="D7899" s="891">
        <v>43435</v>
      </c>
      <c r="E7899" s="890">
        <v>437.43</v>
      </c>
      <c r="F7899" s="889"/>
      <c r="G7899" s="888">
        <v>30</v>
      </c>
      <c r="H7899" s="887">
        <f t="shared" si="417"/>
        <v>3</v>
      </c>
      <c r="I7899" s="887">
        <v>-14.64</v>
      </c>
      <c r="J7899" s="771">
        <f t="shared" si="418"/>
        <v>45.14</v>
      </c>
      <c r="K7899" s="887">
        <v>30.5</v>
      </c>
      <c r="L7899" s="772">
        <f t="shared" si="419"/>
        <v>406.93</v>
      </c>
    </row>
    <row r="7900" spans="2:12" ht="15.75" x14ac:dyDescent="0.25">
      <c r="B7900" s="893" t="e">
        <v>#N/A</v>
      </c>
      <c r="C7900" s="892" t="s">
        <v>1239</v>
      </c>
      <c r="D7900" s="891">
        <v>43617</v>
      </c>
      <c r="E7900" s="890">
        <v>20.43</v>
      </c>
      <c r="F7900" s="889"/>
      <c r="G7900" s="888">
        <v>30</v>
      </c>
      <c r="H7900" s="887">
        <f t="shared" si="417"/>
        <v>2</v>
      </c>
      <c r="I7900" s="887">
        <v>-0.72</v>
      </c>
      <c r="J7900" s="771">
        <f t="shared" si="418"/>
        <v>1.8599999999999999</v>
      </c>
      <c r="K7900" s="887">
        <v>1.1399999999999999</v>
      </c>
      <c r="L7900" s="772">
        <f t="shared" si="419"/>
        <v>19.29</v>
      </c>
    </row>
    <row r="7901" spans="2:12" ht="15.75" x14ac:dyDescent="0.25">
      <c r="B7901" s="893" t="e">
        <v>#N/A</v>
      </c>
      <c r="C7901" s="892" t="s">
        <v>2221</v>
      </c>
      <c r="D7901" s="891">
        <v>43390</v>
      </c>
      <c r="E7901" s="890">
        <v>113.82</v>
      </c>
      <c r="F7901" s="889"/>
      <c r="G7901" s="888">
        <v>30</v>
      </c>
      <c r="H7901" s="887">
        <f t="shared" si="417"/>
        <v>3</v>
      </c>
      <c r="I7901" s="887">
        <v>-3.84</v>
      </c>
      <c r="J7901" s="771">
        <f t="shared" si="418"/>
        <v>8.9600000000000009</v>
      </c>
      <c r="K7901" s="887">
        <v>5.12</v>
      </c>
      <c r="L7901" s="772">
        <f t="shared" si="419"/>
        <v>108.69999999999999</v>
      </c>
    </row>
    <row r="7902" spans="2:12" ht="15.75" x14ac:dyDescent="0.25">
      <c r="B7902" s="893" t="e">
        <v>#N/A</v>
      </c>
      <c r="C7902" s="892" t="s">
        <v>2222</v>
      </c>
      <c r="D7902" s="891">
        <v>43238</v>
      </c>
      <c r="E7902" s="890">
        <v>109.53</v>
      </c>
      <c r="F7902" s="889"/>
      <c r="G7902" s="888">
        <v>30</v>
      </c>
      <c r="H7902" s="887">
        <f t="shared" si="417"/>
        <v>3</v>
      </c>
      <c r="I7902" s="887">
        <v>-3.5999999999999996</v>
      </c>
      <c r="J7902" s="771">
        <f t="shared" si="418"/>
        <v>8.3999999999999986</v>
      </c>
      <c r="K7902" s="887">
        <v>4.8</v>
      </c>
      <c r="L7902" s="772">
        <f t="shared" si="419"/>
        <v>104.73</v>
      </c>
    </row>
    <row r="7903" spans="2:12" ht="15.75" x14ac:dyDescent="0.25">
      <c r="B7903" s="893" t="e">
        <v>#N/A</v>
      </c>
      <c r="C7903" s="892" t="s">
        <v>2224</v>
      </c>
      <c r="D7903" s="891">
        <v>43837</v>
      </c>
      <c r="E7903" s="890">
        <v>80.45</v>
      </c>
      <c r="F7903" s="889"/>
      <c r="G7903" s="888">
        <v>30</v>
      </c>
      <c r="H7903" s="887">
        <f t="shared" si="417"/>
        <v>1</v>
      </c>
      <c r="I7903" s="887">
        <v>-2.64</v>
      </c>
      <c r="J7903" s="771">
        <f t="shared" si="418"/>
        <v>5.0600000000000005</v>
      </c>
      <c r="K7903" s="887">
        <v>2.42</v>
      </c>
      <c r="L7903" s="772">
        <f t="shared" si="419"/>
        <v>78.03</v>
      </c>
    </row>
    <row r="7904" spans="2:12" ht="15.75" x14ac:dyDescent="0.25">
      <c r="B7904" s="893" t="e">
        <v>#N/A</v>
      </c>
      <c r="C7904" s="892" t="s">
        <v>2223</v>
      </c>
      <c r="D7904" s="891">
        <v>43862</v>
      </c>
      <c r="E7904" s="890">
        <v>0</v>
      </c>
      <c r="F7904" s="889"/>
      <c r="G7904" s="888">
        <v>30</v>
      </c>
      <c r="H7904" s="887">
        <f t="shared" si="417"/>
        <v>1</v>
      </c>
      <c r="I7904" s="887">
        <v>0.84000000000000008</v>
      </c>
      <c r="J7904" s="771">
        <f t="shared" si="418"/>
        <v>-0.84000000000000008</v>
      </c>
      <c r="K7904" s="887">
        <v>0</v>
      </c>
      <c r="L7904" s="772">
        <f t="shared" si="419"/>
        <v>0</v>
      </c>
    </row>
    <row r="7905" spans="2:12" ht="15.75" x14ac:dyDescent="0.25">
      <c r="B7905" s="893" t="e">
        <v>#N/A</v>
      </c>
      <c r="C7905" s="892" t="s">
        <v>2225</v>
      </c>
      <c r="D7905" s="891">
        <v>43829</v>
      </c>
      <c r="E7905" s="890">
        <v>13.82</v>
      </c>
      <c r="F7905" s="889"/>
      <c r="G7905" s="888">
        <v>30</v>
      </c>
      <c r="H7905" s="887">
        <f t="shared" si="417"/>
        <v>2</v>
      </c>
      <c r="I7905" s="887">
        <v>-0.48</v>
      </c>
      <c r="J7905" s="771">
        <f t="shared" si="418"/>
        <v>0.72</v>
      </c>
      <c r="K7905" s="887">
        <v>0.24</v>
      </c>
      <c r="L7905" s="772">
        <f t="shared" si="419"/>
        <v>13.58</v>
      </c>
    </row>
    <row r="7906" spans="2:12" ht="15.75" x14ac:dyDescent="0.25">
      <c r="B7906" s="893" t="e">
        <v>#N/A</v>
      </c>
      <c r="C7906" s="892" t="s">
        <v>2226</v>
      </c>
      <c r="D7906" s="891">
        <v>43913</v>
      </c>
      <c r="E7906" s="890">
        <v>112.23</v>
      </c>
      <c r="F7906" s="889"/>
      <c r="G7906" s="888">
        <v>30</v>
      </c>
      <c r="H7906" s="887">
        <f t="shared" si="417"/>
        <v>1</v>
      </c>
      <c r="I7906" s="887">
        <v>-3.7199999999999998</v>
      </c>
      <c r="J7906" s="771">
        <f t="shared" si="418"/>
        <v>5.58</v>
      </c>
      <c r="K7906" s="887">
        <v>1.86</v>
      </c>
      <c r="L7906" s="772">
        <f t="shared" si="419"/>
        <v>110.37</v>
      </c>
    </row>
    <row r="7907" spans="2:12" ht="15.75" x14ac:dyDescent="0.25">
      <c r="B7907" s="893" t="e">
        <v>#N/A</v>
      </c>
      <c r="C7907" s="892" t="s">
        <v>2227</v>
      </c>
      <c r="D7907" s="891">
        <v>43923</v>
      </c>
      <c r="E7907" s="890">
        <v>291.54000000000002</v>
      </c>
      <c r="F7907" s="889"/>
      <c r="G7907" s="888">
        <v>30</v>
      </c>
      <c r="H7907" s="887">
        <f t="shared" si="417"/>
        <v>1</v>
      </c>
      <c r="I7907" s="887">
        <v>-9.7200000000000006</v>
      </c>
      <c r="J7907" s="771">
        <f t="shared" si="418"/>
        <v>14.580000000000002</v>
      </c>
      <c r="K7907" s="887">
        <v>4.8600000000000003</v>
      </c>
      <c r="L7907" s="772">
        <f t="shared" si="419"/>
        <v>286.68</v>
      </c>
    </row>
    <row r="7908" spans="2:12" ht="15.75" x14ac:dyDescent="0.25">
      <c r="B7908" s="893" t="e">
        <v>#N/A</v>
      </c>
      <c r="C7908" s="892" t="s">
        <v>2228</v>
      </c>
      <c r="D7908" s="891">
        <v>44044</v>
      </c>
      <c r="E7908" s="890">
        <v>83.99</v>
      </c>
      <c r="F7908" s="889"/>
      <c r="G7908" s="888">
        <v>30</v>
      </c>
      <c r="H7908" s="887">
        <f t="shared" si="417"/>
        <v>1</v>
      </c>
      <c r="I7908" s="887">
        <v>-2.7600000000000002</v>
      </c>
      <c r="J7908" s="771">
        <f t="shared" si="418"/>
        <v>3.91</v>
      </c>
      <c r="K7908" s="887">
        <v>1.1499999999999999</v>
      </c>
      <c r="L7908" s="772">
        <f t="shared" si="419"/>
        <v>82.839999999999989</v>
      </c>
    </row>
    <row r="7909" spans="2:12" ht="15.75" x14ac:dyDescent="0.25">
      <c r="B7909" s="893" t="e">
        <v>#N/A</v>
      </c>
      <c r="C7909" s="892" t="s">
        <v>2229</v>
      </c>
      <c r="D7909" s="891">
        <v>43717</v>
      </c>
      <c r="E7909" s="890">
        <v>33.4</v>
      </c>
      <c r="F7909" s="889"/>
      <c r="G7909" s="888">
        <v>30</v>
      </c>
      <c r="H7909" s="887">
        <f t="shared" si="417"/>
        <v>2</v>
      </c>
      <c r="I7909" s="887">
        <v>-1.08</v>
      </c>
      <c r="J7909" s="771">
        <f t="shared" si="418"/>
        <v>1.44</v>
      </c>
      <c r="K7909" s="887">
        <v>0.36</v>
      </c>
      <c r="L7909" s="772">
        <f t="shared" si="419"/>
        <v>33.04</v>
      </c>
    </row>
    <row r="7910" spans="2:12" ht="15.75" x14ac:dyDescent="0.25">
      <c r="B7910" s="893" t="e">
        <v>#N/A</v>
      </c>
      <c r="C7910" s="892" t="s">
        <v>2230</v>
      </c>
      <c r="D7910" s="891">
        <v>44061</v>
      </c>
      <c r="E7910" s="890">
        <v>18.14</v>
      </c>
      <c r="F7910" s="889"/>
      <c r="G7910" s="888">
        <v>30</v>
      </c>
      <c r="H7910" s="887">
        <f t="shared" si="417"/>
        <v>1</v>
      </c>
      <c r="I7910" s="887">
        <v>-0.60000000000000009</v>
      </c>
      <c r="J7910" s="771">
        <f t="shared" si="418"/>
        <v>0.8</v>
      </c>
      <c r="K7910" s="887">
        <v>0.2</v>
      </c>
      <c r="L7910" s="772">
        <f t="shared" si="419"/>
        <v>17.940000000000001</v>
      </c>
    </row>
    <row r="7911" spans="2:12" ht="15.75" x14ac:dyDescent="0.25">
      <c r="B7911" s="893" t="e">
        <v>#N/A</v>
      </c>
      <c r="C7911" s="892" t="s">
        <v>2231</v>
      </c>
      <c r="D7911" s="891">
        <v>44054</v>
      </c>
      <c r="E7911" s="890">
        <v>48.43</v>
      </c>
      <c r="F7911" s="889"/>
      <c r="G7911" s="888">
        <v>30</v>
      </c>
      <c r="H7911" s="887">
        <f t="shared" si="417"/>
        <v>1</v>
      </c>
      <c r="I7911" s="887">
        <v>-1.56</v>
      </c>
      <c r="J7911" s="771">
        <f t="shared" si="418"/>
        <v>1.9500000000000002</v>
      </c>
      <c r="K7911" s="887">
        <v>0.39</v>
      </c>
      <c r="L7911" s="772">
        <f t="shared" si="419"/>
        <v>48.04</v>
      </c>
    </row>
    <row r="7912" spans="2:12" ht="15.75" x14ac:dyDescent="0.25">
      <c r="B7912" s="893" t="e">
        <v>#N/A</v>
      </c>
      <c r="C7912" s="892" t="s">
        <v>2232</v>
      </c>
      <c r="D7912" s="891">
        <v>43718</v>
      </c>
      <c r="E7912" s="890">
        <v>84.22</v>
      </c>
      <c r="F7912" s="889"/>
      <c r="G7912" s="888">
        <v>30</v>
      </c>
      <c r="H7912" s="887">
        <f t="shared" si="417"/>
        <v>2</v>
      </c>
      <c r="I7912" s="887">
        <v>-2.7600000000000002</v>
      </c>
      <c r="J7912" s="771">
        <f t="shared" si="418"/>
        <v>3.22</v>
      </c>
      <c r="K7912" s="887">
        <v>0.46</v>
      </c>
      <c r="L7912" s="772">
        <f t="shared" si="419"/>
        <v>83.76</v>
      </c>
    </row>
    <row r="7913" spans="2:12" ht="15.75" x14ac:dyDescent="0.25">
      <c r="B7913" s="893" t="e">
        <v>#N/A</v>
      </c>
      <c r="C7913" s="892" t="s">
        <v>2233</v>
      </c>
      <c r="D7913" s="891">
        <v>44040</v>
      </c>
      <c r="E7913" s="890">
        <v>134.71</v>
      </c>
      <c r="F7913" s="889"/>
      <c r="G7913" s="888">
        <v>30</v>
      </c>
      <c r="H7913" s="887">
        <f t="shared" si="417"/>
        <v>1</v>
      </c>
      <c r="I7913" s="887">
        <v>-4.4399999999999995</v>
      </c>
      <c r="J7913" s="771">
        <f t="shared" si="418"/>
        <v>5.18</v>
      </c>
      <c r="K7913" s="887">
        <v>0.74</v>
      </c>
      <c r="L7913" s="772">
        <f t="shared" si="419"/>
        <v>133.97</v>
      </c>
    </row>
    <row r="7914" spans="2:12" ht="15.75" x14ac:dyDescent="0.25">
      <c r="B7914" s="893" t="e">
        <v>#N/A</v>
      </c>
      <c r="C7914" s="892" t="s">
        <v>2234</v>
      </c>
      <c r="D7914" s="891">
        <v>43914</v>
      </c>
      <c r="E7914" s="890">
        <v>122.27</v>
      </c>
      <c r="F7914" s="889"/>
      <c r="G7914" s="888">
        <v>30</v>
      </c>
      <c r="H7914" s="887">
        <f t="shared" si="417"/>
        <v>1</v>
      </c>
      <c r="I7914" s="887">
        <v>-4.08</v>
      </c>
      <c r="J7914" s="771">
        <f t="shared" si="418"/>
        <v>4.42</v>
      </c>
      <c r="K7914" s="887">
        <v>0.34</v>
      </c>
      <c r="L7914" s="772">
        <f t="shared" si="419"/>
        <v>121.92999999999999</v>
      </c>
    </row>
    <row r="7915" spans="2:12" ht="15.75" x14ac:dyDescent="0.25">
      <c r="B7915" s="893" t="e">
        <v>#N/A</v>
      </c>
      <c r="C7915" s="892" t="s">
        <v>540</v>
      </c>
      <c r="D7915" s="891">
        <v>43160</v>
      </c>
      <c r="E7915" s="890">
        <v>544.48</v>
      </c>
      <c r="F7915" s="889"/>
      <c r="G7915" s="888">
        <v>20</v>
      </c>
      <c r="H7915" s="887">
        <f t="shared" si="417"/>
        <v>3</v>
      </c>
      <c r="I7915" s="887">
        <v>-26.64</v>
      </c>
      <c r="J7915" s="771">
        <f t="shared" si="418"/>
        <v>102.12</v>
      </c>
      <c r="K7915" s="887">
        <v>75.48</v>
      </c>
      <c r="L7915" s="772">
        <f t="shared" si="419"/>
        <v>469</v>
      </c>
    </row>
    <row r="7916" spans="2:12" ht="15.75" x14ac:dyDescent="0.25">
      <c r="B7916" s="893" t="e">
        <v>#N/A</v>
      </c>
      <c r="C7916" s="892" t="s">
        <v>539</v>
      </c>
      <c r="D7916" s="891">
        <v>43435</v>
      </c>
      <c r="E7916" s="890">
        <v>984.23</v>
      </c>
      <c r="F7916" s="889"/>
      <c r="G7916" s="888">
        <v>20</v>
      </c>
      <c r="H7916" s="887">
        <f t="shared" si="417"/>
        <v>3</v>
      </c>
      <c r="I7916" s="887">
        <v>-48.12</v>
      </c>
      <c r="J7916" s="771">
        <f t="shared" si="418"/>
        <v>148.37</v>
      </c>
      <c r="K7916" s="887">
        <v>100.25</v>
      </c>
      <c r="L7916" s="772">
        <f t="shared" si="419"/>
        <v>883.98</v>
      </c>
    </row>
    <row r="7917" spans="2:12" ht="15.75" x14ac:dyDescent="0.25">
      <c r="B7917" s="893" t="e">
        <v>#N/A</v>
      </c>
      <c r="C7917" s="892" t="s">
        <v>2235</v>
      </c>
      <c r="D7917" s="891">
        <v>43600</v>
      </c>
      <c r="E7917" s="890">
        <v>7.4</v>
      </c>
      <c r="F7917" s="889"/>
      <c r="G7917" s="888">
        <v>20</v>
      </c>
      <c r="H7917" s="887">
        <f t="shared" si="417"/>
        <v>2</v>
      </c>
      <c r="I7917" s="887">
        <v>-0.36</v>
      </c>
      <c r="J7917" s="771">
        <f t="shared" si="418"/>
        <v>0.96</v>
      </c>
      <c r="K7917" s="887">
        <v>0.6</v>
      </c>
      <c r="L7917" s="772">
        <f t="shared" si="419"/>
        <v>6.8000000000000007</v>
      </c>
    </row>
    <row r="7918" spans="2:12" ht="15.75" x14ac:dyDescent="0.25">
      <c r="B7918" s="893" t="e">
        <v>#N/A</v>
      </c>
      <c r="C7918" s="892" t="s">
        <v>539</v>
      </c>
      <c r="D7918" s="891">
        <v>43617</v>
      </c>
      <c r="E7918" s="890">
        <v>32.5</v>
      </c>
      <c r="F7918" s="889"/>
      <c r="G7918" s="888">
        <v>20</v>
      </c>
      <c r="H7918" s="887">
        <f t="shared" si="417"/>
        <v>2</v>
      </c>
      <c r="I7918" s="887">
        <v>-1.56</v>
      </c>
      <c r="J7918" s="771">
        <f t="shared" si="418"/>
        <v>4.03</v>
      </c>
      <c r="K7918" s="887">
        <v>2.4700000000000002</v>
      </c>
      <c r="L7918" s="772">
        <f t="shared" si="419"/>
        <v>30.03</v>
      </c>
    </row>
    <row r="7919" spans="2:12" ht="15.75" x14ac:dyDescent="0.25">
      <c r="B7919" s="893" t="e">
        <v>#N/A</v>
      </c>
      <c r="C7919" s="892" t="s">
        <v>539</v>
      </c>
      <c r="D7919" s="891">
        <v>43617</v>
      </c>
      <c r="E7919" s="890">
        <v>64.989999999999995</v>
      </c>
      <c r="F7919" s="889"/>
      <c r="G7919" s="888">
        <v>20</v>
      </c>
      <c r="H7919" s="887">
        <f t="shared" si="417"/>
        <v>2</v>
      </c>
      <c r="I7919" s="887">
        <v>-3.24</v>
      </c>
      <c r="J7919" s="771">
        <f t="shared" si="418"/>
        <v>8.370000000000001</v>
      </c>
      <c r="K7919" s="887">
        <v>5.13</v>
      </c>
      <c r="L7919" s="772">
        <f t="shared" si="419"/>
        <v>59.859999999999992</v>
      </c>
    </row>
    <row r="7920" spans="2:12" ht="15.75" x14ac:dyDescent="0.25">
      <c r="B7920" s="893" t="e">
        <v>#N/A</v>
      </c>
      <c r="C7920" s="892" t="s">
        <v>540</v>
      </c>
      <c r="D7920" s="891">
        <v>43709</v>
      </c>
      <c r="E7920" s="890">
        <v>45.57</v>
      </c>
      <c r="F7920" s="889"/>
      <c r="G7920" s="888">
        <v>20</v>
      </c>
      <c r="H7920" s="887">
        <f t="shared" si="417"/>
        <v>2</v>
      </c>
      <c r="I7920" s="887">
        <v>-2.2800000000000002</v>
      </c>
      <c r="J7920" s="771">
        <f t="shared" si="418"/>
        <v>5.32</v>
      </c>
      <c r="K7920" s="887">
        <v>3.04</v>
      </c>
      <c r="L7920" s="772">
        <f t="shared" si="419"/>
        <v>42.53</v>
      </c>
    </row>
    <row r="7921" spans="2:12" ht="15.75" x14ac:dyDescent="0.25">
      <c r="B7921" s="893" t="e">
        <v>#N/A</v>
      </c>
      <c r="C7921" s="892" t="s">
        <v>540</v>
      </c>
      <c r="D7921" s="891">
        <v>43800</v>
      </c>
      <c r="E7921" s="890">
        <v>29.61</v>
      </c>
      <c r="F7921" s="889"/>
      <c r="G7921" s="888">
        <v>20</v>
      </c>
      <c r="H7921" s="887">
        <f t="shared" si="417"/>
        <v>2</v>
      </c>
      <c r="I7921" s="887">
        <v>-1.44</v>
      </c>
      <c r="J7921" s="771">
        <f t="shared" si="418"/>
        <v>3</v>
      </c>
      <c r="K7921" s="887">
        <v>1.56</v>
      </c>
      <c r="L7921" s="772">
        <f t="shared" si="419"/>
        <v>28.05</v>
      </c>
    </row>
    <row r="7922" spans="2:12" ht="15.75" x14ac:dyDescent="0.25">
      <c r="B7922" s="893" t="e">
        <v>#N/A</v>
      </c>
      <c r="C7922" s="892" t="s">
        <v>2223</v>
      </c>
      <c r="D7922" s="891">
        <v>43862</v>
      </c>
      <c r="E7922" s="890">
        <v>0</v>
      </c>
      <c r="F7922" s="889"/>
      <c r="G7922" s="888">
        <v>20</v>
      </c>
      <c r="H7922" s="887">
        <f t="shared" si="417"/>
        <v>1</v>
      </c>
      <c r="I7922" s="887">
        <v>1.2000000000000002</v>
      </c>
      <c r="J7922" s="771">
        <f t="shared" si="418"/>
        <v>-1.2000000000000002</v>
      </c>
      <c r="K7922" s="887">
        <v>0</v>
      </c>
      <c r="L7922" s="772">
        <f t="shared" si="419"/>
        <v>0</v>
      </c>
    </row>
    <row r="7923" spans="2:12" ht="15.75" x14ac:dyDescent="0.25">
      <c r="B7923" s="893" t="e">
        <v>#N/A</v>
      </c>
      <c r="C7923" s="892" t="s">
        <v>540</v>
      </c>
      <c r="D7923" s="891">
        <v>43891</v>
      </c>
      <c r="E7923" s="890">
        <v>3.33</v>
      </c>
      <c r="F7923" s="889"/>
      <c r="G7923" s="888">
        <v>20</v>
      </c>
      <c r="H7923" s="887">
        <f t="shared" si="417"/>
        <v>1</v>
      </c>
      <c r="I7923" s="887">
        <v>-0.12</v>
      </c>
      <c r="J7923" s="771">
        <f t="shared" si="418"/>
        <v>0.22</v>
      </c>
      <c r="K7923" s="887">
        <v>0.1</v>
      </c>
      <c r="L7923" s="772">
        <f t="shared" si="419"/>
        <v>3.23</v>
      </c>
    </row>
    <row r="7924" spans="2:12" ht="15.75" x14ac:dyDescent="0.25">
      <c r="B7924" s="893" t="e">
        <v>#N/A</v>
      </c>
      <c r="C7924" s="892" t="s">
        <v>2236</v>
      </c>
      <c r="D7924" s="891">
        <v>43891</v>
      </c>
      <c r="E7924" s="890">
        <v>36.61</v>
      </c>
      <c r="F7924" s="889"/>
      <c r="G7924" s="888">
        <v>20</v>
      </c>
      <c r="H7924" s="887">
        <f t="shared" si="417"/>
        <v>1</v>
      </c>
      <c r="I7924" s="887">
        <v>-1.7999999999999998</v>
      </c>
      <c r="J7924" s="771">
        <f t="shared" si="418"/>
        <v>3.3</v>
      </c>
      <c r="K7924" s="887">
        <v>1.5</v>
      </c>
      <c r="L7924" s="772">
        <f t="shared" si="419"/>
        <v>35.11</v>
      </c>
    </row>
    <row r="7925" spans="2:12" ht="15.75" x14ac:dyDescent="0.25">
      <c r="B7925" s="893" t="e">
        <v>#N/A</v>
      </c>
      <c r="C7925" s="892" t="s">
        <v>2237</v>
      </c>
      <c r="D7925" s="891">
        <v>43891</v>
      </c>
      <c r="E7925" s="890">
        <v>2.2400000000000002</v>
      </c>
      <c r="F7925" s="889"/>
      <c r="G7925" s="888">
        <v>20</v>
      </c>
      <c r="H7925" s="887">
        <f t="shared" si="417"/>
        <v>1</v>
      </c>
      <c r="I7925" s="887">
        <v>-0.12</v>
      </c>
      <c r="J7925" s="771">
        <f t="shared" si="418"/>
        <v>0.22</v>
      </c>
      <c r="K7925" s="887">
        <v>0.1</v>
      </c>
      <c r="L7925" s="772">
        <f t="shared" si="419"/>
        <v>2.14</v>
      </c>
    </row>
    <row r="7926" spans="2:12" ht="15.75" x14ac:dyDescent="0.25">
      <c r="B7926" s="893" t="e">
        <v>#N/A</v>
      </c>
      <c r="C7926" s="892" t="s">
        <v>540</v>
      </c>
      <c r="D7926" s="891">
        <v>43983</v>
      </c>
      <c r="E7926" s="890">
        <v>28.78</v>
      </c>
      <c r="F7926" s="889"/>
      <c r="G7926" s="888">
        <v>20</v>
      </c>
      <c r="H7926" s="887">
        <f t="shared" si="417"/>
        <v>1</v>
      </c>
      <c r="I7926" s="887">
        <v>-1.44</v>
      </c>
      <c r="J7926" s="771">
        <f t="shared" si="418"/>
        <v>2.2799999999999998</v>
      </c>
      <c r="K7926" s="887">
        <v>0.84</v>
      </c>
      <c r="L7926" s="772">
        <f t="shared" si="419"/>
        <v>27.94</v>
      </c>
    </row>
    <row r="7927" spans="2:12" ht="15.75" x14ac:dyDescent="0.25">
      <c r="B7927" s="893" t="e">
        <v>#N/A</v>
      </c>
      <c r="C7927" s="892" t="s">
        <v>539</v>
      </c>
      <c r="D7927" s="891">
        <v>44075</v>
      </c>
      <c r="E7927" s="890">
        <v>14.27</v>
      </c>
      <c r="F7927" s="889"/>
      <c r="G7927" s="888">
        <v>20</v>
      </c>
      <c r="H7927" s="887">
        <f t="shared" si="417"/>
        <v>1</v>
      </c>
      <c r="I7927" s="887">
        <v>-0.72</v>
      </c>
      <c r="J7927" s="771">
        <f t="shared" si="418"/>
        <v>0.96</v>
      </c>
      <c r="K7927" s="887">
        <v>0.24</v>
      </c>
      <c r="L7927" s="772">
        <f t="shared" si="419"/>
        <v>14.03</v>
      </c>
    </row>
    <row r="7928" spans="2:12" ht="15.75" x14ac:dyDescent="0.25">
      <c r="B7928" s="893" t="e">
        <v>#N/A</v>
      </c>
      <c r="C7928" s="892" t="s">
        <v>2238</v>
      </c>
      <c r="D7928" s="891">
        <v>44096</v>
      </c>
      <c r="E7928" s="890">
        <v>7.13</v>
      </c>
      <c r="F7928" s="889"/>
      <c r="G7928" s="888">
        <v>20</v>
      </c>
      <c r="H7928" s="887">
        <f t="shared" si="417"/>
        <v>1</v>
      </c>
      <c r="I7928" s="887">
        <v>-0.36</v>
      </c>
      <c r="J7928" s="771">
        <f t="shared" si="418"/>
        <v>0.42</v>
      </c>
      <c r="K7928" s="887">
        <v>0.06</v>
      </c>
      <c r="L7928" s="772">
        <f t="shared" si="419"/>
        <v>7.07</v>
      </c>
    </row>
    <row r="7929" spans="2:12" ht="15.75" x14ac:dyDescent="0.25">
      <c r="B7929" s="893" t="e">
        <v>#N/A</v>
      </c>
      <c r="C7929" s="892" t="s">
        <v>540</v>
      </c>
      <c r="D7929" s="891">
        <v>44166</v>
      </c>
      <c r="E7929" s="890">
        <v>37.32</v>
      </c>
      <c r="F7929" s="889"/>
      <c r="G7929" s="888">
        <v>20</v>
      </c>
      <c r="H7929" s="887">
        <f t="shared" si="417"/>
        <v>1</v>
      </c>
      <c r="I7929" s="887">
        <v>-1.92</v>
      </c>
      <c r="J7929" s="771">
        <f t="shared" si="418"/>
        <v>2.08</v>
      </c>
      <c r="K7929" s="887">
        <v>0.16</v>
      </c>
      <c r="L7929" s="772">
        <f t="shared" si="419"/>
        <v>37.160000000000004</v>
      </c>
    </row>
    <row r="7930" spans="2:12" ht="15.75" x14ac:dyDescent="0.25">
      <c r="B7930" s="893" t="s">
        <v>321</v>
      </c>
      <c r="C7930" s="892" t="s">
        <v>107</v>
      </c>
      <c r="D7930" s="891">
        <v>39844</v>
      </c>
      <c r="E7930" s="890">
        <v>91.01</v>
      </c>
      <c r="F7930" s="889"/>
      <c r="G7930" s="888">
        <v>20</v>
      </c>
      <c r="H7930" s="887">
        <f t="shared" si="417"/>
        <v>12</v>
      </c>
      <c r="I7930" s="887">
        <v>-4.4399999999999995</v>
      </c>
      <c r="J7930" s="771">
        <f t="shared" si="418"/>
        <v>56.449999999999996</v>
      </c>
      <c r="K7930" s="887">
        <v>52.01</v>
      </c>
      <c r="L7930" s="772">
        <f t="shared" si="419"/>
        <v>39.000000000000007</v>
      </c>
    </row>
    <row r="7931" spans="2:12" ht="15.75" x14ac:dyDescent="0.25">
      <c r="B7931" s="893" t="s">
        <v>321</v>
      </c>
      <c r="C7931" s="892" t="s">
        <v>107</v>
      </c>
      <c r="D7931" s="891">
        <v>39844</v>
      </c>
      <c r="E7931" s="890">
        <v>2598.63</v>
      </c>
      <c r="F7931" s="889"/>
      <c r="G7931" s="888">
        <v>20</v>
      </c>
      <c r="H7931" s="887">
        <f t="shared" si="417"/>
        <v>12</v>
      </c>
      <c r="I7931" s="887">
        <v>-115.56</v>
      </c>
      <c r="J7931" s="771">
        <f t="shared" si="418"/>
        <v>1394.86</v>
      </c>
      <c r="K7931" s="887">
        <v>1279.3</v>
      </c>
      <c r="L7931" s="772">
        <f t="shared" si="419"/>
        <v>1319.3300000000002</v>
      </c>
    </row>
    <row r="7932" spans="2:12" ht="15.75" x14ac:dyDescent="0.25">
      <c r="B7932" s="893" t="s">
        <v>321</v>
      </c>
      <c r="C7932" s="892" t="s">
        <v>107</v>
      </c>
      <c r="D7932" s="891">
        <v>39844</v>
      </c>
      <c r="E7932" s="890">
        <v>147.75</v>
      </c>
      <c r="F7932" s="889"/>
      <c r="G7932" s="888">
        <v>20</v>
      </c>
      <c r="H7932" s="887">
        <f t="shared" si="417"/>
        <v>12</v>
      </c>
      <c r="I7932" s="887">
        <v>-7.1999999999999993</v>
      </c>
      <c r="J7932" s="771">
        <f t="shared" si="418"/>
        <v>91.59</v>
      </c>
      <c r="K7932" s="887">
        <v>84.39</v>
      </c>
      <c r="L7932" s="772">
        <f t="shared" si="419"/>
        <v>63.36</v>
      </c>
    </row>
    <row r="7933" spans="2:12" ht="15.75" x14ac:dyDescent="0.25">
      <c r="B7933" s="893" t="s">
        <v>321</v>
      </c>
      <c r="C7933" s="892" t="s">
        <v>107</v>
      </c>
      <c r="D7933" s="891">
        <v>39844</v>
      </c>
      <c r="E7933" s="890">
        <v>12557.41</v>
      </c>
      <c r="F7933" s="889"/>
      <c r="G7933" s="888">
        <v>20</v>
      </c>
      <c r="H7933" s="887">
        <f t="shared" si="417"/>
        <v>12</v>
      </c>
      <c r="I7933" s="887">
        <v>-609.48</v>
      </c>
      <c r="J7933" s="771">
        <f t="shared" si="418"/>
        <v>7762.4599999999991</v>
      </c>
      <c r="K7933" s="887">
        <v>7152.98</v>
      </c>
      <c r="L7933" s="772">
        <f t="shared" si="419"/>
        <v>5404.43</v>
      </c>
    </row>
    <row r="7934" spans="2:12" ht="15.75" x14ac:dyDescent="0.25">
      <c r="B7934" s="893" t="s">
        <v>321</v>
      </c>
      <c r="C7934" s="892" t="s">
        <v>107</v>
      </c>
      <c r="D7934" s="891">
        <v>39844</v>
      </c>
      <c r="E7934" s="890">
        <v>5386.75</v>
      </c>
      <c r="F7934" s="889"/>
      <c r="G7934" s="888">
        <v>20</v>
      </c>
      <c r="H7934" s="887">
        <f t="shared" si="417"/>
        <v>12</v>
      </c>
      <c r="I7934" s="887">
        <v>-261.48</v>
      </c>
      <c r="J7934" s="771">
        <f t="shared" si="418"/>
        <v>3329.92</v>
      </c>
      <c r="K7934" s="887">
        <v>3068.44</v>
      </c>
      <c r="L7934" s="772">
        <f t="shared" si="419"/>
        <v>2318.31</v>
      </c>
    </row>
    <row r="7935" spans="2:12" ht="15.75" x14ac:dyDescent="0.25">
      <c r="B7935" s="893" t="s">
        <v>321</v>
      </c>
      <c r="C7935" s="892" t="s">
        <v>107</v>
      </c>
      <c r="D7935" s="891">
        <v>39844</v>
      </c>
      <c r="E7935" s="890">
        <v>3496.61</v>
      </c>
      <c r="F7935" s="889"/>
      <c r="G7935" s="888">
        <v>20</v>
      </c>
      <c r="H7935" s="887">
        <f t="shared" si="417"/>
        <v>12</v>
      </c>
      <c r="I7935" s="887">
        <v>-169.68</v>
      </c>
      <c r="J7935" s="771">
        <f t="shared" si="418"/>
        <v>2161.31</v>
      </c>
      <c r="K7935" s="887">
        <v>1991.63</v>
      </c>
      <c r="L7935" s="772">
        <f t="shared" si="419"/>
        <v>1504.98</v>
      </c>
    </row>
    <row r="7936" spans="2:12" ht="15.75" x14ac:dyDescent="0.25">
      <c r="B7936" s="893" t="s">
        <v>321</v>
      </c>
      <c r="C7936" s="892" t="s">
        <v>107</v>
      </c>
      <c r="D7936" s="891">
        <v>39844</v>
      </c>
      <c r="E7936" s="890">
        <v>74.5</v>
      </c>
      <c r="F7936" s="889"/>
      <c r="G7936" s="888">
        <v>20</v>
      </c>
      <c r="H7936" s="887">
        <f t="shared" si="417"/>
        <v>12</v>
      </c>
      <c r="I7936" s="887">
        <v>-3.3600000000000003</v>
      </c>
      <c r="J7936" s="771">
        <f t="shared" si="418"/>
        <v>43.19</v>
      </c>
      <c r="K7936" s="887">
        <v>39.83</v>
      </c>
      <c r="L7936" s="772">
        <f t="shared" si="419"/>
        <v>34.67</v>
      </c>
    </row>
    <row r="7937" spans="2:12" ht="15.75" x14ac:dyDescent="0.25">
      <c r="B7937" s="893" t="s">
        <v>321</v>
      </c>
      <c r="C7937" s="892" t="s">
        <v>107</v>
      </c>
      <c r="D7937" s="891">
        <v>40359</v>
      </c>
      <c r="E7937" s="890">
        <v>222.35</v>
      </c>
      <c r="F7937" s="889"/>
      <c r="G7937" s="888">
        <v>20</v>
      </c>
      <c r="H7937" s="887">
        <f t="shared" si="417"/>
        <v>11</v>
      </c>
      <c r="I7937" s="887">
        <v>-9.9600000000000009</v>
      </c>
      <c r="J7937" s="771">
        <f t="shared" si="418"/>
        <v>115.15</v>
      </c>
      <c r="K7937" s="887">
        <v>105.19</v>
      </c>
      <c r="L7937" s="772">
        <f t="shared" si="419"/>
        <v>117.16</v>
      </c>
    </row>
    <row r="7938" spans="2:12" ht="15.75" x14ac:dyDescent="0.25">
      <c r="B7938" s="893" t="s">
        <v>321</v>
      </c>
      <c r="C7938" s="892" t="s">
        <v>107</v>
      </c>
      <c r="D7938" s="891">
        <v>40359</v>
      </c>
      <c r="E7938" s="890">
        <v>10365.23</v>
      </c>
      <c r="F7938" s="889"/>
      <c r="G7938" s="888">
        <v>20</v>
      </c>
      <c r="H7938" s="887">
        <f t="shared" si="417"/>
        <v>11</v>
      </c>
      <c r="I7938" s="887">
        <v>-462.84000000000003</v>
      </c>
      <c r="J7938" s="771">
        <f t="shared" si="418"/>
        <v>5355.95</v>
      </c>
      <c r="K7938" s="887">
        <v>4893.1099999999997</v>
      </c>
      <c r="L7938" s="772">
        <f t="shared" si="419"/>
        <v>5472.12</v>
      </c>
    </row>
    <row r="7939" spans="2:12" ht="15.75" x14ac:dyDescent="0.25">
      <c r="B7939" s="893" t="s">
        <v>321</v>
      </c>
      <c r="C7939" s="892" t="s">
        <v>107</v>
      </c>
      <c r="D7939" s="891">
        <v>40390</v>
      </c>
      <c r="E7939" s="890">
        <v>3082.93</v>
      </c>
      <c r="F7939" s="889"/>
      <c r="G7939" s="888">
        <v>20</v>
      </c>
      <c r="H7939" s="887">
        <f t="shared" si="417"/>
        <v>11</v>
      </c>
      <c r="I7939" s="887">
        <v>-137.64000000000001</v>
      </c>
      <c r="J7939" s="771">
        <f t="shared" si="418"/>
        <v>1581.25</v>
      </c>
      <c r="K7939" s="887">
        <v>1443.61</v>
      </c>
      <c r="L7939" s="772">
        <f t="shared" si="419"/>
        <v>1639.32</v>
      </c>
    </row>
    <row r="7940" spans="2:12" ht="15.75" x14ac:dyDescent="0.25">
      <c r="B7940" s="893" t="s">
        <v>321</v>
      </c>
      <c r="C7940" s="892" t="s">
        <v>107</v>
      </c>
      <c r="D7940" s="891">
        <v>40421</v>
      </c>
      <c r="E7940" s="890">
        <v>4301.45</v>
      </c>
      <c r="F7940" s="889"/>
      <c r="G7940" s="888">
        <v>20</v>
      </c>
      <c r="H7940" s="887">
        <f t="shared" si="417"/>
        <v>11</v>
      </c>
      <c r="I7940" s="887">
        <v>-192.12</v>
      </c>
      <c r="J7940" s="771">
        <f t="shared" si="418"/>
        <v>2190.7399999999998</v>
      </c>
      <c r="K7940" s="887">
        <v>1998.62</v>
      </c>
      <c r="L7940" s="772">
        <f t="shared" si="419"/>
        <v>2302.83</v>
      </c>
    </row>
    <row r="7941" spans="2:12" ht="15.75" x14ac:dyDescent="0.25">
      <c r="B7941" s="893" t="s">
        <v>321</v>
      </c>
      <c r="C7941" s="892" t="s">
        <v>107</v>
      </c>
      <c r="D7941" s="891">
        <v>40421</v>
      </c>
      <c r="E7941" s="890">
        <v>3967.6</v>
      </c>
      <c r="F7941" s="889"/>
      <c r="G7941" s="888">
        <v>20</v>
      </c>
      <c r="H7941" s="887">
        <f t="shared" si="417"/>
        <v>11</v>
      </c>
      <c r="I7941" s="887">
        <v>-177.24</v>
      </c>
      <c r="J7941" s="771">
        <f t="shared" si="418"/>
        <v>2020.58</v>
      </c>
      <c r="K7941" s="887">
        <v>1843.34</v>
      </c>
      <c r="L7941" s="772">
        <f t="shared" si="419"/>
        <v>2124.2600000000002</v>
      </c>
    </row>
    <row r="7942" spans="2:12" ht="15.75" x14ac:dyDescent="0.25">
      <c r="B7942" s="893" t="s">
        <v>321</v>
      </c>
      <c r="C7942" s="892" t="s">
        <v>107</v>
      </c>
      <c r="D7942" s="891">
        <v>40482</v>
      </c>
      <c r="E7942" s="890">
        <v>428.52</v>
      </c>
      <c r="F7942" s="889"/>
      <c r="G7942" s="888">
        <v>20</v>
      </c>
      <c r="H7942" s="887">
        <f t="shared" si="417"/>
        <v>11</v>
      </c>
      <c r="I7942" s="887">
        <v>-19.080000000000002</v>
      </c>
      <c r="J7942" s="771">
        <f t="shared" si="418"/>
        <v>214.94000000000003</v>
      </c>
      <c r="K7942" s="887">
        <v>195.86</v>
      </c>
      <c r="L7942" s="772">
        <f t="shared" si="419"/>
        <v>232.65999999999997</v>
      </c>
    </row>
    <row r="7943" spans="2:12" ht="15.75" x14ac:dyDescent="0.25">
      <c r="B7943" s="893" t="s">
        <v>321</v>
      </c>
      <c r="C7943" s="892" t="s">
        <v>107</v>
      </c>
      <c r="D7943" s="891">
        <v>40482</v>
      </c>
      <c r="E7943" s="890">
        <v>218.43</v>
      </c>
      <c r="F7943" s="889"/>
      <c r="G7943" s="888">
        <v>20</v>
      </c>
      <c r="H7943" s="887">
        <f t="shared" si="417"/>
        <v>11</v>
      </c>
      <c r="I7943" s="887">
        <v>-9.7200000000000006</v>
      </c>
      <c r="J7943" s="771">
        <f t="shared" si="418"/>
        <v>109.32</v>
      </c>
      <c r="K7943" s="887">
        <v>99.6</v>
      </c>
      <c r="L7943" s="772">
        <f t="shared" si="419"/>
        <v>118.83000000000001</v>
      </c>
    </row>
    <row r="7944" spans="2:12" ht="15.75" x14ac:dyDescent="0.25">
      <c r="B7944" s="893" t="s">
        <v>321</v>
      </c>
      <c r="C7944" s="892" t="s">
        <v>107</v>
      </c>
      <c r="D7944" s="891">
        <v>40512</v>
      </c>
      <c r="E7944" s="890">
        <v>18.68</v>
      </c>
      <c r="F7944" s="889"/>
      <c r="G7944" s="888">
        <v>20</v>
      </c>
      <c r="H7944" s="887">
        <f t="shared" ref="H7944:H8007" si="420">IF(E7944&lt;&gt;"",IF((TestEOY-D7944)/365&gt;G7944,G7944,ROUNDUP(((TestEOY-D7944)/365),0)),"")</f>
        <v>11</v>
      </c>
      <c r="I7944" s="887">
        <v>-0.84000000000000008</v>
      </c>
      <c r="J7944" s="771">
        <f t="shared" ref="J7944:J8007" si="421">K7944-I7944</f>
        <v>9.36</v>
      </c>
      <c r="K7944" s="887">
        <v>8.52</v>
      </c>
      <c r="L7944" s="772">
        <f t="shared" ref="L7944:L8007" si="422">IFERROR(IF(K7944&gt;E7944,0,(+E7944-K7944))-F7944,"")</f>
        <v>10.16</v>
      </c>
    </row>
    <row r="7945" spans="2:12" ht="15.75" x14ac:dyDescent="0.25">
      <c r="B7945" s="893" t="s">
        <v>321</v>
      </c>
      <c r="C7945" s="892" t="s">
        <v>107</v>
      </c>
      <c r="D7945" s="891">
        <v>40543</v>
      </c>
      <c r="E7945" s="890">
        <v>3005.95</v>
      </c>
      <c r="F7945" s="889"/>
      <c r="G7945" s="888">
        <v>20</v>
      </c>
      <c r="H7945" s="887">
        <f t="shared" si="420"/>
        <v>11</v>
      </c>
      <c r="I7945" s="887">
        <v>-134.28</v>
      </c>
      <c r="J7945" s="771">
        <f t="shared" si="421"/>
        <v>1485.8899999999999</v>
      </c>
      <c r="K7945" s="887">
        <v>1351.61</v>
      </c>
      <c r="L7945" s="772">
        <f t="shared" si="422"/>
        <v>1654.34</v>
      </c>
    </row>
    <row r="7946" spans="2:12" ht="15.75" x14ac:dyDescent="0.25">
      <c r="B7946" s="893" t="s">
        <v>321</v>
      </c>
      <c r="C7946" s="892" t="s">
        <v>107</v>
      </c>
      <c r="D7946" s="891">
        <v>40451</v>
      </c>
      <c r="E7946" s="890">
        <v>1238.2</v>
      </c>
      <c r="F7946" s="889"/>
      <c r="G7946" s="888">
        <v>20</v>
      </c>
      <c r="H7946" s="887">
        <f t="shared" si="420"/>
        <v>11</v>
      </c>
      <c r="I7946" s="887">
        <v>-55.320000000000007</v>
      </c>
      <c r="J7946" s="771">
        <f t="shared" si="421"/>
        <v>626.1</v>
      </c>
      <c r="K7946" s="887">
        <v>570.78</v>
      </c>
      <c r="L7946" s="772">
        <f t="shared" si="422"/>
        <v>667.42000000000007</v>
      </c>
    </row>
    <row r="7947" spans="2:12" ht="15.75" x14ac:dyDescent="0.25">
      <c r="B7947" s="893" t="s">
        <v>321</v>
      </c>
      <c r="C7947" s="892" t="s">
        <v>107</v>
      </c>
      <c r="D7947" s="891">
        <v>40574</v>
      </c>
      <c r="E7947" s="890">
        <v>864.68</v>
      </c>
      <c r="F7947" s="889"/>
      <c r="G7947" s="888">
        <v>20</v>
      </c>
      <c r="H7947" s="887">
        <f t="shared" si="420"/>
        <v>10</v>
      </c>
      <c r="I7947" s="887">
        <v>-42.120000000000005</v>
      </c>
      <c r="J7947" s="771">
        <f t="shared" si="421"/>
        <v>463.59000000000003</v>
      </c>
      <c r="K7947" s="887">
        <v>421.47</v>
      </c>
      <c r="L7947" s="772">
        <f t="shared" si="422"/>
        <v>443.20999999999992</v>
      </c>
    </row>
    <row r="7948" spans="2:12" ht="15.75" x14ac:dyDescent="0.25">
      <c r="B7948" s="893" t="s">
        <v>321</v>
      </c>
      <c r="C7948" s="892" t="s">
        <v>107</v>
      </c>
      <c r="D7948" s="891">
        <v>40602</v>
      </c>
      <c r="E7948" s="890">
        <v>460.68</v>
      </c>
      <c r="F7948" s="889"/>
      <c r="G7948" s="888">
        <v>20</v>
      </c>
      <c r="H7948" s="887">
        <f t="shared" si="420"/>
        <v>10</v>
      </c>
      <c r="I7948" s="887">
        <v>-22.44</v>
      </c>
      <c r="J7948" s="771">
        <f t="shared" si="421"/>
        <v>245.1</v>
      </c>
      <c r="K7948" s="887">
        <v>222.66</v>
      </c>
      <c r="L7948" s="772">
        <f t="shared" si="422"/>
        <v>238.02</v>
      </c>
    </row>
    <row r="7949" spans="2:12" ht="15.75" x14ac:dyDescent="0.25">
      <c r="B7949" s="893" t="s">
        <v>321</v>
      </c>
      <c r="C7949" s="892" t="s">
        <v>107</v>
      </c>
      <c r="D7949" s="891">
        <v>40633</v>
      </c>
      <c r="E7949" s="890">
        <v>1465.24</v>
      </c>
      <c r="F7949" s="889"/>
      <c r="G7949" s="888">
        <v>20</v>
      </c>
      <c r="H7949" s="887">
        <f t="shared" si="420"/>
        <v>10</v>
      </c>
      <c r="I7949" s="887">
        <v>-71.28</v>
      </c>
      <c r="J7949" s="771">
        <f t="shared" si="421"/>
        <v>773.20999999999992</v>
      </c>
      <c r="K7949" s="887">
        <v>701.93</v>
      </c>
      <c r="L7949" s="772">
        <f t="shared" si="422"/>
        <v>763.31000000000006</v>
      </c>
    </row>
    <row r="7950" spans="2:12" ht="15.75" x14ac:dyDescent="0.25">
      <c r="B7950" s="893" t="s">
        <v>321</v>
      </c>
      <c r="C7950" s="892" t="s">
        <v>107</v>
      </c>
      <c r="D7950" s="891">
        <v>40663</v>
      </c>
      <c r="E7950" s="890">
        <v>193.11</v>
      </c>
      <c r="F7950" s="889"/>
      <c r="G7950" s="888">
        <v>20</v>
      </c>
      <c r="H7950" s="887">
        <f t="shared" si="420"/>
        <v>10</v>
      </c>
      <c r="I7950" s="887">
        <v>-9.36</v>
      </c>
      <c r="J7950" s="771">
        <f t="shared" si="421"/>
        <v>100.91</v>
      </c>
      <c r="K7950" s="887">
        <v>91.55</v>
      </c>
      <c r="L7950" s="772">
        <f t="shared" si="422"/>
        <v>101.56000000000002</v>
      </c>
    </row>
    <row r="7951" spans="2:12" ht="15.75" x14ac:dyDescent="0.25">
      <c r="B7951" s="893" t="s">
        <v>321</v>
      </c>
      <c r="C7951" s="892" t="s">
        <v>107</v>
      </c>
      <c r="D7951" s="891">
        <v>40724</v>
      </c>
      <c r="E7951" s="890">
        <v>702.53</v>
      </c>
      <c r="F7951" s="889"/>
      <c r="G7951" s="888">
        <v>20</v>
      </c>
      <c r="H7951" s="887">
        <f t="shared" si="420"/>
        <v>10</v>
      </c>
      <c r="I7951" s="887">
        <v>-34.200000000000003</v>
      </c>
      <c r="J7951" s="771">
        <f t="shared" si="421"/>
        <v>362.27</v>
      </c>
      <c r="K7951" s="887">
        <v>328.07</v>
      </c>
      <c r="L7951" s="772">
        <f t="shared" si="422"/>
        <v>374.46</v>
      </c>
    </row>
    <row r="7952" spans="2:12" ht="15.75" x14ac:dyDescent="0.25">
      <c r="B7952" s="893" t="s">
        <v>321</v>
      </c>
      <c r="C7952" s="892" t="s">
        <v>107</v>
      </c>
      <c r="D7952" s="891">
        <v>40755</v>
      </c>
      <c r="E7952" s="890">
        <v>422.31</v>
      </c>
      <c r="F7952" s="889"/>
      <c r="G7952" s="888">
        <v>20</v>
      </c>
      <c r="H7952" s="887">
        <f t="shared" si="420"/>
        <v>10</v>
      </c>
      <c r="I7952" s="887">
        <v>-20.64</v>
      </c>
      <c r="J7952" s="771">
        <f t="shared" si="421"/>
        <v>215.91000000000003</v>
      </c>
      <c r="K7952" s="887">
        <v>195.27</v>
      </c>
      <c r="L7952" s="772">
        <f t="shared" si="422"/>
        <v>227.04</v>
      </c>
    </row>
    <row r="7953" spans="2:12" ht="15.75" x14ac:dyDescent="0.25">
      <c r="B7953" s="893" t="s">
        <v>321</v>
      </c>
      <c r="C7953" s="892" t="s">
        <v>107</v>
      </c>
      <c r="D7953" s="891">
        <v>40786</v>
      </c>
      <c r="E7953" s="890">
        <v>1050.27</v>
      </c>
      <c r="F7953" s="889"/>
      <c r="G7953" s="888">
        <v>20</v>
      </c>
      <c r="H7953" s="887">
        <f t="shared" si="420"/>
        <v>10</v>
      </c>
      <c r="I7953" s="887">
        <v>-51.12</v>
      </c>
      <c r="J7953" s="771">
        <f t="shared" si="421"/>
        <v>532.97</v>
      </c>
      <c r="K7953" s="887">
        <v>481.85</v>
      </c>
      <c r="L7953" s="772">
        <f t="shared" si="422"/>
        <v>568.41999999999996</v>
      </c>
    </row>
    <row r="7954" spans="2:12" ht="15.75" x14ac:dyDescent="0.25">
      <c r="B7954" s="893" t="s">
        <v>321</v>
      </c>
      <c r="C7954" s="892" t="s">
        <v>107</v>
      </c>
      <c r="D7954" s="891">
        <v>40786</v>
      </c>
      <c r="E7954" s="890">
        <v>4641.75</v>
      </c>
      <c r="F7954" s="889"/>
      <c r="G7954" s="888">
        <v>20</v>
      </c>
      <c r="H7954" s="887">
        <f t="shared" si="420"/>
        <v>10</v>
      </c>
      <c r="I7954" s="887">
        <v>-225.96000000000004</v>
      </c>
      <c r="J7954" s="771">
        <f t="shared" si="421"/>
        <v>2355.9</v>
      </c>
      <c r="K7954" s="887">
        <v>2129.94</v>
      </c>
      <c r="L7954" s="772">
        <f t="shared" si="422"/>
        <v>2511.81</v>
      </c>
    </row>
    <row r="7955" spans="2:12" ht="15.75" x14ac:dyDescent="0.25">
      <c r="B7955" s="893" t="s">
        <v>321</v>
      </c>
      <c r="C7955" s="892" t="s">
        <v>107</v>
      </c>
      <c r="D7955" s="891">
        <v>40786</v>
      </c>
      <c r="E7955" s="890">
        <v>554.91999999999996</v>
      </c>
      <c r="F7955" s="889"/>
      <c r="G7955" s="888">
        <v>20</v>
      </c>
      <c r="H7955" s="887">
        <f t="shared" si="420"/>
        <v>10</v>
      </c>
      <c r="I7955" s="887">
        <v>-27</v>
      </c>
      <c r="J7955" s="771">
        <f t="shared" si="421"/>
        <v>281.53999999999996</v>
      </c>
      <c r="K7955" s="887">
        <v>254.54</v>
      </c>
      <c r="L7955" s="772">
        <f t="shared" si="422"/>
        <v>300.38</v>
      </c>
    </row>
    <row r="7956" spans="2:12" ht="15.75" x14ac:dyDescent="0.25">
      <c r="B7956" s="893" t="s">
        <v>321</v>
      </c>
      <c r="C7956" s="892" t="s">
        <v>107</v>
      </c>
      <c r="D7956" s="891">
        <v>40816</v>
      </c>
      <c r="E7956" s="890">
        <v>1675.01</v>
      </c>
      <c r="F7956" s="889"/>
      <c r="G7956" s="888">
        <v>20</v>
      </c>
      <c r="H7956" s="887">
        <f t="shared" si="420"/>
        <v>10</v>
      </c>
      <c r="I7956" s="887">
        <v>-81.599999999999994</v>
      </c>
      <c r="J7956" s="771">
        <f t="shared" si="421"/>
        <v>843.4</v>
      </c>
      <c r="K7956" s="887">
        <v>761.8</v>
      </c>
      <c r="L7956" s="772">
        <f t="shared" si="422"/>
        <v>913.21</v>
      </c>
    </row>
    <row r="7957" spans="2:12" ht="15.75" x14ac:dyDescent="0.25">
      <c r="B7957" s="893" t="s">
        <v>321</v>
      </c>
      <c r="C7957" s="892" t="s">
        <v>107</v>
      </c>
      <c r="D7957" s="891">
        <v>40847</v>
      </c>
      <c r="E7957" s="890">
        <v>193.02</v>
      </c>
      <c r="F7957" s="889"/>
      <c r="G7957" s="888">
        <v>20</v>
      </c>
      <c r="H7957" s="887">
        <f t="shared" si="420"/>
        <v>10</v>
      </c>
      <c r="I7957" s="887">
        <v>-9.36</v>
      </c>
      <c r="J7957" s="771">
        <f t="shared" si="421"/>
        <v>96.11</v>
      </c>
      <c r="K7957" s="887">
        <v>86.75</v>
      </c>
      <c r="L7957" s="772">
        <f t="shared" si="422"/>
        <v>106.27000000000001</v>
      </c>
    </row>
    <row r="7958" spans="2:12" ht="15.75" x14ac:dyDescent="0.25">
      <c r="B7958" s="893" t="s">
        <v>321</v>
      </c>
      <c r="C7958" s="892" t="s">
        <v>107</v>
      </c>
      <c r="D7958" s="891">
        <v>40877</v>
      </c>
      <c r="E7958" s="890">
        <v>4168.8900000000003</v>
      </c>
      <c r="F7958" s="889"/>
      <c r="G7958" s="888">
        <v>20</v>
      </c>
      <c r="H7958" s="887">
        <f t="shared" si="420"/>
        <v>10</v>
      </c>
      <c r="I7958" s="887">
        <v>-202.92000000000002</v>
      </c>
      <c r="J7958" s="771">
        <f t="shared" si="421"/>
        <v>2065.09</v>
      </c>
      <c r="K7958" s="887">
        <v>1862.17</v>
      </c>
      <c r="L7958" s="772">
        <f t="shared" si="422"/>
        <v>2306.7200000000003</v>
      </c>
    </row>
    <row r="7959" spans="2:12" ht="15.75" x14ac:dyDescent="0.25">
      <c r="B7959" s="893" t="s">
        <v>321</v>
      </c>
      <c r="C7959" s="892" t="s">
        <v>107</v>
      </c>
      <c r="D7959" s="891">
        <v>40908</v>
      </c>
      <c r="E7959" s="890">
        <v>265.45999999999998</v>
      </c>
      <c r="F7959" s="889"/>
      <c r="G7959" s="888">
        <v>20</v>
      </c>
      <c r="H7959" s="887">
        <f t="shared" si="420"/>
        <v>10</v>
      </c>
      <c r="I7959" s="887">
        <v>-12.96</v>
      </c>
      <c r="J7959" s="771">
        <f t="shared" si="421"/>
        <v>129.64000000000001</v>
      </c>
      <c r="K7959" s="887">
        <v>116.68</v>
      </c>
      <c r="L7959" s="772">
        <f t="shared" si="422"/>
        <v>148.77999999999997</v>
      </c>
    </row>
    <row r="7960" spans="2:12" ht="15.75" x14ac:dyDescent="0.25">
      <c r="B7960" s="893" t="s">
        <v>321</v>
      </c>
      <c r="C7960" s="892" t="s">
        <v>107</v>
      </c>
      <c r="D7960" s="891">
        <v>40908</v>
      </c>
      <c r="E7960" s="890">
        <v>4563.24</v>
      </c>
      <c r="F7960" s="889"/>
      <c r="G7960" s="888">
        <v>20</v>
      </c>
      <c r="H7960" s="887">
        <f t="shared" si="420"/>
        <v>10</v>
      </c>
      <c r="I7960" s="887">
        <v>-222.12</v>
      </c>
      <c r="J7960" s="771">
        <f t="shared" si="421"/>
        <v>2223.58</v>
      </c>
      <c r="K7960" s="887">
        <v>2001.46</v>
      </c>
      <c r="L7960" s="772">
        <f t="shared" si="422"/>
        <v>2561.7799999999997</v>
      </c>
    </row>
    <row r="7961" spans="2:12" ht="15.75" x14ac:dyDescent="0.25">
      <c r="B7961" s="893" t="s">
        <v>321</v>
      </c>
      <c r="C7961" s="892" t="s">
        <v>107</v>
      </c>
      <c r="D7961" s="891">
        <v>40999</v>
      </c>
      <c r="E7961" s="890">
        <v>2200.1999999999998</v>
      </c>
      <c r="F7961" s="889"/>
      <c r="G7961" s="888">
        <v>20</v>
      </c>
      <c r="H7961" s="887">
        <f t="shared" si="420"/>
        <v>9</v>
      </c>
      <c r="I7961" s="887">
        <v>-107.16</v>
      </c>
      <c r="J7961" s="771">
        <f t="shared" si="421"/>
        <v>1045.4000000000001</v>
      </c>
      <c r="K7961" s="887">
        <v>938.24</v>
      </c>
      <c r="L7961" s="772">
        <f t="shared" si="422"/>
        <v>1261.9599999999998</v>
      </c>
    </row>
    <row r="7962" spans="2:12" ht="15.75" x14ac:dyDescent="0.25">
      <c r="B7962" s="893" t="s">
        <v>321</v>
      </c>
      <c r="C7962" s="892" t="s">
        <v>107</v>
      </c>
      <c r="D7962" s="891">
        <v>41060</v>
      </c>
      <c r="E7962" s="890">
        <v>144.66</v>
      </c>
      <c r="F7962" s="889"/>
      <c r="G7962" s="888">
        <v>20</v>
      </c>
      <c r="H7962" s="887">
        <f t="shared" si="420"/>
        <v>9</v>
      </c>
      <c r="I7962" s="887">
        <v>-6.9599999999999991</v>
      </c>
      <c r="J7962" s="771">
        <f t="shared" si="421"/>
        <v>67.72</v>
      </c>
      <c r="K7962" s="887">
        <v>60.76</v>
      </c>
      <c r="L7962" s="772">
        <f t="shared" si="422"/>
        <v>83.9</v>
      </c>
    </row>
    <row r="7963" spans="2:12" ht="15.75" x14ac:dyDescent="0.25">
      <c r="B7963" s="893" t="s">
        <v>321</v>
      </c>
      <c r="C7963" s="892" t="s">
        <v>107</v>
      </c>
      <c r="D7963" s="891">
        <v>41090</v>
      </c>
      <c r="E7963" s="890">
        <v>5441.47</v>
      </c>
      <c r="F7963" s="889"/>
      <c r="G7963" s="888">
        <v>20</v>
      </c>
      <c r="H7963" s="887">
        <f t="shared" si="420"/>
        <v>9</v>
      </c>
      <c r="I7963" s="887">
        <v>-264.84000000000003</v>
      </c>
      <c r="J7963" s="771">
        <f t="shared" si="421"/>
        <v>2519.2200000000003</v>
      </c>
      <c r="K7963" s="887">
        <v>2254.38</v>
      </c>
      <c r="L7963" s="772">
        <f t="shared" si="422"/>
        <v>3187.09</v>
      </c>
    </row>
    <row r="7964" spans="2:12" ht="15.75" x14ac:dyDescent="0.25">
      <c r="B7964" s="893" t="s">
        <v>321</v>
      </c>
      <c r="C7964" s="892" t="s">
        <v>107</v>
      </c>
      <c r="D7964" s="891">
        <v>41121</v>
      </c>
      <c r="E7964" s="890">
        <v>4334.07</v>
      </c>
      <c r="F7964" s="889"/>
      <c r="G7964" s="888">
        <v>20</v>
      </c>
      <c r="H7964" s="887">
        <f t="shared" si="420"/>
        <v>9</v>
      </c>
      <c r="I7964" s="887">
        <v>-210.96000000000004</v>
      </c>
      <c r="J7964" s="771">
        <f t="shared" si="421"/>
        <v>1989.15</v>
      </c>
      <c r="K7964" s="887">
        <v>1778.19</v>
      </c>
      <c r="L7964" s="772">
        <f t="shared" si="422"/>
        <v>2555.8799999999997</v>
      </c>
    </row>
    <row r="7965" spans="2:12" ht="15.75" x14ac:dyDescent="0.25">
      <c r="B7965" s="893" t="s">
        <v>321</v>
      </c>
      <c r="C7965" s="892" t="s">
        <v>107</v>
      </c>
      <c r="D7965" s="891">
        <v>41182</v>
      </c>
      <c r="E7965" s="890">
        <v>3440.28</v>
      </c>
      <c r="F7965" s="889"/>
      <c r="G7965" s="888">
        <v>20</v>
      </c>
      <c r="H7965" s="887">
        <f t="shared" si="420"/>
        <v>9</v>
      </c>
      <c r="I7965" s="887">
        <v>-167.52</v>
      </c>
      <c r="J7965" s="771">
        <f t="shared" si="421"/>
        <v>1550.8899999999999</v>
      </c>
      <c r="K7965" s="887">
        <v>1383.37</v>
      </c>
      <c r="L7965" s="772">
        <f t="shared" si="422"/>
        <v>2056.9100000000003</v>
      </c>
    </row>
    <row r="7966" spans="2:12" ht="15.75" x14ac:dyDescent="0.25">
      <c r="B7966" s="893" t="s">
        <v>321</v>
      </c>
      <c r="C7966" s="892" t="s">
        <v>107</v>
      </c>
      <c r="D7966" s="891">
        <v>41213</v>
      </c>
      <c r="E7966" s="890">
        <v>1008.52</v>
      </c>
      <c r="F7966" s="889"/>
      <c r="G7966" s="888">
        <v>20</v>
      </c>
      <c r="H7966" s="887">
        <f t="shared" si="420"/>
        <v>9</v>
      </c>
      <c r="I7966" s="887">
        <v>-49.08</v>
      </c>
      <c r="J7966" s="771">
        <f t="shared" si="421"/>
        <v>450.55</v>
      </c>
      <c r="K7966" s="887">
        <v>401.47</v>
      </c>
      <c r="L7966" s="772">
        <f t="shared" si="422"/>
        <v>607.04999999999995</v>
      </c>
    </row>
    <row r="7967" spans="2:12" ht="15.75" x14ac:dyDescent="0.25">
      <c r="B7967" s="893" t="s">
        <v>321</v>
      </c>
      <c r="C7967" s="892" t="s">
        <v>107</v>
      </c>
      <c r="D7967" s="891">
        <v>41213</v>
      </c>
      <c r="E7967" s="890">
        <v>1146.29</v>
      </c>
      <c r="F7967" s="889"/>
      <c r="G7967" s="888">
        <v>20</v>
      </c>
      <c r="H7967" s="887">
        <f t="shared" si="420"/>
        <v>9</v>
      </c>
      <c r="I7967" s="887">
        <v>-55.800000000000004</v>
      </c>
      <c r="J7967" s="771">
        <f t="shared" si="421"/>
        <v>512.25</v>
      </c>
      <c r="K7967" s="887">
        <v>456.45</v>
      </c>
      <c r="L7967" s="772">
        <f t="shared" si="422"/>
        <v>689.83999999999992</v>
      </c>
    </row>
    <row r="7968" spans="2:12" ht="15.75" x14ac:dyDescent="0.25">
      <c r="B7968" s="893" t="s">
        <v>321</v>
      </c>
      <c r="C7968" s="892" t="s">
        <v>1341</v>
      </c>
      <c r="D7968" s="891">
        <v>41364</v>
      </c>
      <c r="E7968" s="890">
        <v>229.71</v>
      </c>
      <c r="F7968" s="889"/>
      <c r="G7968" s="888">
        <v>20</v>
      </c>
      <c r="H7968" s="887">
        <f t="shared" si="420"/>
        <v>8</v>
      </c>
      <c r="I7968" s="887">
        <v>-11.16</v>
      </c>
      <c r="J7968" s="771">
        <f t="shared" si="421"/>
        <v>97.71</v>
      </c>
      <c r="K7968" s="887">
        <v>86.55</v>
      </c>
      <c r="L7968" s="772">
        <f t="shared" si="422"/>
        <v>143.16000000000003</v>
      </c>
    </row>
    <row r="7969" spans="2:12" ht="15.75" x14ac:dyDescent="0.25">
      <c r="B7969" s="893" t="s">
        <v>321</v>
      </c>
      <c r="C7969" s="892" t="s">
        <v>1341</v>
      </c>
      <c r="D7969" s="891">
        <v>41364</v>
      </c>
      <c r="E7969" s="890">
        <v>12910.39</v>
      </c>
      <c r="F7969" s="889"/>
      <c r="G7969" s="888">
        <v>20</v>
      </c>
      <c r="H7969" s="887">
        <f t="shared" si="420"/>
        <v>8</v>
      </c>
      <c r="I7969" s="887">
        <v>-626.04</v>
      </c>
      <c r="J7969" s="771">
        <f t="shared" si="421"/>
        <v>5480.87</v>
      </c>
      <c r="K7969" s="887">
        <v>4854.83</v>
      </c>
      <c r="L7969" s="772">
        <f t="shared" si="422"/>
        <v>8055.5599999999995</v>
      </c>
    </row>
    <row r="7970" spans="2:12" ht="15.75" x14ac:dyDescent="0.25">
      <c r="B7970" s="893" t="s">
        <v>321</v>
      </c>
      <c r="C7970" s="892" t="s">
        <v>539</v>
      </c>
      <c r="D7970" s="891">
        <v>41609</v>
      </c>
      <c r="E7970" s="890">
        <v>37237.86</v>
      </c>
      <c r="F7970" s="889"/>
      <c r="G7970" s="888">
        <v>20</v>
      </c>
      <c r="H7970" s="887">
        <f t="shared" si="420"/>
        <v>8</v>
      </c>
      <c r="I7970" s="887">
        <v>-1847.7599999999998</v>
      </c>
      <c r="J7970" s="771">
        <f t="shared" si="421"/>
        <v>15178.710000000001</v>
      </c>
      <c r="K7970" s="887">
        <v>13330.95</v>
      </c>
      <c r="L7970" s="772">
        <f t="shared" si="422"/>
        <v>23906.91</v>
      </c>
    </row>
    <row r="7971" spans="2:12" ht="15.75" x14ac:dyDescent="0.25">
      <c r="B7971" s="893" t="s">
        <v>321</v>
      </c>
      <c r="C7971" s="892" t="s">
        <v>539</v>
      </c>
      <c r="D7971" s="891">
        <v>41699</v>
      </c>
      <c r="E7971" s="890">
        <v>14758.75</v>
      </c>
      <c r="F7971" s="889"/>
      <c r="G7971" s="888">
        <v>20</v>
      </c>
      <c r="H7971" s="887">
        <f t="shared" si="420"/>
        <v>7</v>
      </c>
      <c r="I7971" s="887">
        <v>-718.2</v>
      </c>
      <c r="J7971" s="771">
        <f t="shared" si="421"/>
        <v>5697.13</v>
      </c>
      <c r="K7971" s="887">
        <v>4978.93</v>
      </c>
      <c r="L7971" s="772">
        <f t="shared" si="422"/>
        <v>9779.82</v>
      </c>
    </row>
    <row r="7972" spans="2:12" ht="15.75" x14ac:dyDescent="0.25">
      <c r="B7972" s="893" t="s">
        <v>321</v>
      </c>
      <c r="C7972" s="892" t="s">
        <v>539</v>
      </c>
      <c r="D7972" s="891">
        <v>41791</v>
      </c>
      <c r="E7972" s="890">
        <v>2093.12</v>
      </c>
      <c r="F7972" s="889"/>
      <c r="G7972" s="888">
        <v>20</v>
      </c>
      <c r="H7972" s="887">
        <f t="shared" si="420"/>
        <v>7</v>
      </c>
      <c r="I7972" s="887">
        <v>-106.56</v>
      </c>
      <c r="J7972" s="771">
        <f t="shared" si="421"/>
        <v>822.90000000000009</v>
      </c>
      <c r="K7972" s="887">
        <v>716.34</v>
      </c>
      <c r="L7972" s="772">
        <f t="shared" si="422"/>
        <v>1376.7799999999997</v>
      </c>
    </row>
    <row r="7973" spans="2:12" ht="15.75" x14ac:dyDescent="0.25">
      <c r="B7973" s="893" t="s">
        <v>321</v>
      </c>
      <c r="C7973" s="892" t="s">
        <v>539</v>
      </c>
      <c r="D7973" s="891">
        <v>41791</v>
      </c>
      <c r="E7973" s="890">
        <v>13884.49</v>
      </c>
      <c r="F7973" s="889"/>
      <c r="G7973" s="888">
        <v>20</v>
      </c>
      <c r="H7973" s="887">
        <f t="shared" si="420"/>
        <v>7</v>
      </c>
      <c r="I7973" s="887">
        <v>-706.2</v>
      </c>
      <c r="J7973" s="771">
        <f t="shared" si="421"/>
        <v>5463.79</v>
      </c>
      <c r="K7973" s="887">
        <v>4757.59</v>
      </c>
      <c r="L7973" s="772">
        <f t="shared" si="422"/>
        <v>9126.9</v>
      </c>
    </row>
    <row r="7974" spans="2:12" ht="15.75" x14ac:dyDescent="0.25">
      <c r="B7974" s="893" t="s">
        <v>321</v>
      </c>
      <c r="C7974" s="892" t="s">
        <v>539</v>
      </c>
      <c r="D7974" s="891">
        <v>41791</v>
      </c>
      <c r="E7974" s="890">
        <v>19122.71</v>
      </c>
      <c r="F7974" s="889"/>
      <c r="G7974" s="888">
        <v>20</v>
      </c>
      <c r="H7974" s="887">
        <f t="shared" si="420"/>
        <v>7</v>
      </c>
      <c r="I7974" s="887">
        <v>-942.72</v>
      </c>
      <c r="J7974" s="771">
        <f t="shared" si="421"/>
        <v>7236.41</v>
      </c>
      <c r="K7974" s="887">
        <v>6293.69</v>
      </c>
      <c r="L7974" s="772">
        <f t="shared" si="422"/>
        <v>12829.02</v>
      </c>
    </row>
    <row r="7975" spans="2:12" ht="15.75" x14ac:dyDescent="0.25">
      <c r="B7975" s="893" t="s">
        <v>321</v>
      </c>
      <c r="C7975" s="892" t="s">
        <v>539</v>
      </c>
      <c r="D7975" s="891">
        <v>41883</v>
      </c>
      <c r="E7975" s="890">
        <v>5186.38</v>
      </c>
      <c r="F7975" s="889"/>
      <c r="G7975" s="888">
        <v>20</v>
      </c>
      <c r="H7975" s="887">
        <f t="shared" si="420"/>
        <v>7</v>
      </c>
      <c r="I7975" s="887">
        <v>-259.20000000000005</v>
      </c>
      <c r="J7975" s="771">
        <f t="shared" si="421"/>
        <v>1921.17</v>
      </c>
      <c r="K7975" s="887">
        <v>1661.97</v>
      </c>
      <c r="L7975" s="772">
        <f t="shared" si="422"/>
        <v>3524.41</v>
      </c>
    </row>
    <row r="7976" spans="2:12" ht="15.75" x14ac:dyDescent="0.25">
      <c r="B7976" s="893" t="s">
        <v>321</v>
      </c>
      <c r="C7976" s="892" t="s">
        <v>540</v>
      </c>
      <c r="D7976" s="891">
        <v>41974</v>
      </c>
      <c r="E7976" s="890">
        <v>629.01</v>
      </c>
      <c r="F7976" s="889"/>
      <c r="G7976" s="888">
        <v>20</v>
      </c>
      <c r="H7976" s="887">
        <f t="shared" si="420"/>
        <v>7</v>
      </c>
      <c r="I7976" s="887">
        <v>-30.6</v>
      </c>
      <c r="J7976" s="771">
        <f t="shared" si="421"/>
        <v>219.54999999999998</v>
      </c>
      <c r="K7976" s="887">
        <v>188.95</v>
      </c>
      <c r="L7976" s="772">
        <f t="shared" si="422"/>
        <v>440.06</v>
      </c>
    </row>
    <row r="7977" spans="2:12" ht="15.75" x14ac:dyDescent="0.25">
      <c r="B7977" s="893" t="s">
        <v>321</v>
      </c>
      <c r="C7977" s="892" t="s">
        <v>539</v>
      </c>
      <c r="D7977" s="891">
        <v>41974</v>
      </c>
      <c r="E7977" s="890">
        <v>133.27000000000001</v>
      </c>
      <c r="F7977" s="889"/>
      <c r="G7977" s="888">
        <v>20</v>
      </c>
      <c r="H7977" s="887">
        <f t="shared" si="420"/>
        <v>7</v>
      </c>
      <c r="I7977" s="887">
        <v>-6.48</v>
      </c>
      <c r="J7977" s="771">
        <f t="shared" si="421"/>
        <v>46</v>
      </c>
      <c r="K7977" s="887">
        <v>39.520000000000003</v>
      </c>
      <c r="L7977" s="772">
        <f t="shared" si="422"/>
        <v>93.75</v>
      </c>
    </row>
    <row r="7978" spans="2:12" ht="15.75" x14ac:dyDescent="0.25">
      <c r="B7978" s="893" t="s">
        <v>321</v>
      </c>
      <c r="C7978" s="892" t="s">
        <v>540</v>
      </c>
      <c r="D7978" s="891">
        <v>41974</v>
      </c>
      <c r="E7978" s="890">
        <v>9557.66</v>
      </c>
      <c r="F7978" s="889"/>
      <c r="G7978" s="888">
        <v>20</v>
      </c>
      <c r="H7978" s="887">
        <f t="shared" si="420"/>
        <v>7</v>
      </c>
      <c r="I7978" s="887">
        <v>-482.52</v>
      </c>
      <c r="J7978" s="771">
        <f t="shared" si="421"/>
        <v>3480.5099999999998</v>
      </c>
      <c r="K7978" s="887">
        <v>2997.99</v>
      </c>
      <c r="L7978" s="772">
        <f t="shared" si="422"/>
        <v>6559.67</v>
      </c>
    </row>
    <row r="7979" spans="2:12" ht="15.75" x14ac:dyDescent="0.25">
      <c r="B7979" s="893" t="s">
        <v>321</v>
      </c>
      <c r="C7979" s="892" t="s">
        <v>539</v>
      </c>
      <c r="D7979" s="891">
        <v>42064</v>
      </c>
      <c r="E7979" s="890">
        <v>1014.94</v>
      </c>
      <c r="F7979" s="889"/>
      <c r="G7979" s="888">
        <v>20</v>
      </c>
      <c r="H7979" s="887">
        <f t="shared" si="420"/>
        <v>6</v>
      </c>
      <c r="I7979" s="887">
        <v>-49.320000000000007</v>
      </c>
      <c r="J7979" s="771">
        <f t="shared" si="421"/>
        <v>343.86</v>
      </c>
      <c r="K7979" s="887">
        <v>294.54000000000002</v>
      </c>
      <c r="L7979" s="772">
        <f t="shared" si="422"/>
        <v>720.40000000000009</v>
      </c>
    </row>
    <row r="7980" spans="2:12" ht="15.75" x14ac:dyDescent="0.25">
      <c r="B7980" s="893" t="s">
        <v>321</v>
      </c>
      <c r="C7980" s="892" t="s">
        <v>539</v>
      </c>
      <c r="D7980" s="891">
        <v>42248</v>
      </c>
      <c r="E7980" s="890">
        <v>4773.2</v>
      </c>
      <c r="F7980" s="889"/>
      <c r="G7980" s="888">
        <v>20</v>
      </c>
      <c r="H7980" s="887">
        <f t="shared" si="420"/>
        <v>6</v>
      </c>
      <c r="I7980" s="887">
        <v>-232.44</v>
      </c>
      <c r="J7980" s="771">
        <f t="shared" si="421"/>
        <v>1473.22</v>
      </c>
      <c r="K7980" s="887">
        <v>1240.78</v>
      </c>
      <c r="L7980" s="772">
        <f t="shared" si="422"/>
        <v>3532.42</v>
      </c>
    </row>
    <row r="7981" spans="2:12" ht="15.75" x14ac:dyDescent="0.25">
      <c r="B7981" s="893" t="s">
        <v>321</v>
      </c>
      <c r="C7981" s="892" t="s">
        <v>539</v>
      </c>
      <c r="D7981" s="891">
        <v>42248</v>
      </c>
      <c r="E7981" s="890">
        <v>17331.349999999999</v>
      </c>
      <c r="F7981" s="889"/>
      <c r="G7981" s="888">
        <v>20</v>
      </c>
      <c r="H7981" s="887">
        <f t="shared" si="420"/>
        <v>6</v>
      </c>
      <c r="I7981" s="887">
        <v>-859.31999999999994</v>
      </c>
      <c r="J7981" s="771">
        <f t="shared" si="421"/>
        <v>5639.58</v>
      </c>
      <c r="K7981" s="887">
        <v>4780.26</v>
      </c>
      <c r="L7981" s="772">
        <f t="shared" si="422"/>
        <v>12551.089999999998</v>
      </c>
    </row>
    <row r="7982" spans="2:12" ht="15.75" x14ac:dyDescent="0.25">
      <c r="B7982" s="893" t="s">
        <v>321</v>
      </c>
      <c r="C7982" s="892" t="s">
        <v>539</v>
      </c>
      <c r="D7982" s="891">
        <v>42339</v>
      </c>
      <c r="E7982" s="890">
        <v>9337.24</v>
      </c>
      <c r="F7982" s="889"/>
      <c r="G7982" s="888">
        <v>20</v>
      </c>
      <c r="H7982" s="887">
        <f t="shared" si="420"/>
        <v>6</v>
      </c>
      <c r="I7982" s="887">
        <v>-456.72</v>
      </c>
      <c r="J7982" s="771">
        <f t="shared" si="421"/>
        <v>2854.2200000000003</v>
      </c>
      <c r="K7982" s="887">
        <v>2397.5</v>
      </c>
      <c r="L7982" s="772">
        <f t="shared" si="422"/>
        <v>6939.74</v>
      </c>
    </row>
    <row r="7983" spans="2:12" ht="15.75" x14ac:dyDescent="0.25">
      <c r="B7983" s="893" t="s">
        <v>321</v>
      </c>
      <c r="C7983" s="892" t="s">
        <v>539</v>
      </c>
      <c r="D7983" s="891">
        <v>42339</v>
      </c>
      <c r="E7983" s="890">
        <v>5977.18</v>
      </c>
      <c r="F7983" s="889"/>
      <c r="G7983" s="888">
        <v>20</v>
      </c>
      <c r="H7983" s="887">
        <f t="shared" si="420"/>
        <v>6</v>
      </c>
      <c r="I7983" s="887">
        <v>-302.15999999999997</v>
      </c>
      <c r="J7983" s="771">
        <f t="shared" si="421"/>
        <v>1868.9499999999998</v>
      </c>
      <c r="K7983" s="887">
        <v>1566.79</v>
      </c>
      <c r="L7983" s="772">
        <f t="shared" si="422"/>
        <v>4410.3900000000003</v>
      </c>
    </row>
    <row r="7984" spans="2:12" ht="15.75" x14ac:dyDescent="0.25">
      <c r="B7984" s="893" t="s">
        <v>321</v>
      </c>
      <c r="C7984" s="892" t="s">
        <v>539</v>
      </c>
      <c r="D7984" s="891">
        <v>42430</v>
      </c>
      <c r="E7984" s="890">
        <v>80.5</v>
      </c>
      <c r="F7984" s="889"/>
      <c r="G7984" s="888">
        <v>20</v>
      </c>
      <c r="H7984" s="887">
        <f t="shared" si="420"/>
        <v>5</v>
      </c>
      <c r="I7984" s="887">
        <v>-3.96</v>
      </c>
      <c r="J7984" s="771">
        <f t="shared" si="421"/>
        <v>23.23</v>
      </c>
      <c r="K7984" s="887">
        <v>19.27</v>
      </c>
      <c r="L7984" s="772">
        <f t="shared" si="422"/>
        <v>61.230000000000004</v>
      </c>
    </row>
    <row r="7985" spans="2:12" ht="15.75" x14ac:dyDescent="0.25">
      <c r="B7985" s="893" t="s">
        <v>321</v>
      </c>
      <c r="C7985" s="892" t="s">
        <v>539</v>
      </c>
      <c r="D7985" s="891">
        <v>42522</v>
      </c>
      <c r="E7985" s="890">
        <v>156.13</v>
      </c>
      <c r="F7985" s="889"/>
      <c r="G7985" s="888">
        <v>20</v>
      </c>
      <c r="H7985" s="887">
        <f t="shared" si="420"/>
        <v>5</v>
      </c>
      <c r="I7985" s="887">
        <v>-7.68</v>
      </c>
      <c r="J7985" s="771">
        <f t="shared" si="421"/>
        <v>44.16</v>
      </c>
      <c r="K7985" s="887">
        <v>36.479999999999997</v>
      </c>
      <c r="L7985" s="772">
        <f t="shared" si="422"/>
        <v>119.65</v>
      </c>
    </row>
    <row r="7986" spans="2:12" ht="15.75" x14ac:dyDescent="0.25">
      <c r="B7986" s="893" t="s">
        <v>321</v>
      </c>
      <c r="C7986" s="892" t="s">
        <v>539</v>
      </c>
      <c r="D7986" s="891">
        <v>42522</v>
      </c>
      <c r="E7986" s="890">
        <v>11651.16</v>
      </c>
      <c r="F7986" s="889"/>
      <c r="G7986" s="888">
        <v>20</v>
      </c>
      <c r="H7986" s="887">
        <f t="shared" si="420"/>
        <v>5</v>
      </c>
      <c r="I7986" s="887">
        <v>-568.31999999999994</v>
      </c>
      <c r="J7986" s="771">
        <f t="shared" si="421"/>
        <v>3345.04</v>
      </c>
      <c r="K7986" s="887">
        <v>2776.72</v>
      </c>
      <c r="L7986" s="772">
        <f t="shared" si="422"/>
        <v>8874.44</v>
      </c>
    </row>
    <row r="7987" spans="2:12" ht="15.75" x14ac:dyDescent="0.25">
      <c r="B7987" s="893" t="s">
        <v>321</v>
      </c>
      <c r="C7987" s="892" t="s">
        <v>540</v>
      </c>
      <c r="D7987" s="891">
        <v>42705</v>
      </c>
      <c r="E7987" s="890">
        <v>10</v>
      </c>
      <c r="F7987" s="889"/>
      <c r="G7987" s="888">
        <v>20</v>
      </c>
      <c r="H7987" s="887">
        <f t="shared" si="420"/>
        <v>5</v>
      </c>
      <c r="I7987" s="887">
        <v>-0.48</v>
      </c>
      <c r="J7987" s="771">
        <f t="shared" si="421"/>
        <v>2.52</v>
      </c>
      <c r="K7987" s="887">
        <v>2.04</v>
      </c>
      <c r="L7987" s="772">
        <f t="shared" si="422"/>
        <v>7.96</v>
      </c>
    </row>
    <row r="7988" spans="2:12" ht="15.75" x14ac:dyDescent="0.25">
      <c r="B7988" s="893" t="s">
        <v>321</v>
      </c>
      <c r="C7988" s="892" t="s">
        <v>540</v>
      </c>
      <c r="D7988" s="891">
        <v>42705</v>
      </c>
      <c r="E7988" s="890">
        <v>18250.77</v>
      </c>
      <c r="F7988" s="889"/>
      <c r="G7988" s="888">
        <v>20</v>
      </c>
      <c r="H7988" s="887">
        <f t="shared" si="420"/>
        <v>5</v>
      </c>
      <c r="I7988" s="887">
        <v>-920.16000000000008</v>
      </c>
      <c r="J7988" s="771">
        <f t="shared" si="421"/>
        <v>4821.28</v>
      </c>
      <c r="K7988" s="887">
        <v>3901.12</v>
      </c>
      <c r="L7988" s="772">
        <f t="shared" si="422"/>
        <v>14349.650000000001</v>
      </c>
    </row>
    <row r="7989" spans="2:12" ht="15.75" x14ac:dyDescent="0.25">
      <c r="B7989" s="893" t="s">
        <v>321</v>
      </c>
      <c r="C7989" s="892" t="s">
        <v>539</v>
      </c>
      <c r="D7989" s="891">
        <v>42795</v>
      </c>
      <c r="E7989" s="890">
        <v>184.86</v>
      </c>
      <c r="F7989" s="889"/>
      <c r="G7989" s="888">
        <v>20</v>
      </c>
      <c r="H7989" s="887">
        <f t="shared" si="420"/>
        <v>4</v>
      </c>
      <c r="I7989" s="887">
        <v>-9</v>
      </c>
      <c r="J7989" s="771">
        <f t="shared" si="421"/>
        <v>44.25</v>
      </c>
      <c r="K7989" s="887">
        <v>35.25</v>
      </c>
      <c r="L7989" s="772">
        <f t="shared" si="422"/>
        <v>149.61000000000001</v>
      </c>
    </row>
    <row r="7990" spans="2:12" ht="15.75" x14ac:dyDescent="0.25">
      <c r="B7990" s="893" t="s">
        <v>321</v>
      </c>
      <c r="C7990" s="892" t="s">
        <v>539</v>
      </c>
      <c r="D7990" s="891">
        <v>42795</v>
      </c>
      <c r="E7990" s="890">
        <v>2754.27</v>
      </c>
      <c r="F7990" s="889"/>
      <c r="G7990" s="888">
        <v>20</v>
      </c>
      <c r="H7990" s="887">
        <f t="shared" si="420"/>
        <v>4</v>
      </c>
      <c r="I7990" s="887">
        <v>-134.64000000000001</v>
      </c>
      <c r="J7990" s="771">
        <f t="shared" si="421"/>
        <v>652.4</v>
      </c>
      <c r="K7990" s="887">
        <v>517.76</v>
      </c>
      <c r="L7990" s="772">
        <f t="shared" si="422"/>
        <v>2236.5100000000002</v>
      </c>
    </row>
    <row r="7991" spans="2:12" ht="15.75" x14ac:dyDescent="0.25">
      <c r="B7991" s="893" t="s">
        <v>321</v>
      </c>
      <c r="C7991" s="892" t="s">
        <v>539</v>
      </c>
      <c r="D7991" s="891">
        <v>42887</v>
      </c>
      <c r="E7991" s="890">
        <v>374.04</v>
      </c>
      <c r="F7991" s="889"/>
      <c r="G7991" s="888">
        <v>20</v>
      </c>
      <c r="H7991" s="887">
        <f t="shared" si="420"/>
        <v>4</v>
      </c>
      <c r="I7991" s="887">
        <v>-18.36</v>
      </c>
      <c r="J7991" s="771">
        <f t="shared" si="421"/>
        <v>85.8</v>
      </c>
      <c r="K7991" s="887">
        <v>67.44</v>
      </c>
      <c r="L7991" s="772">
        <f t="shared" si="422"/>
        <v>306.60000000000002</v>
      </c>
    </row>
    <row r="7992" spans="2:12" ht="15.75" x14ac:dyDescent="0.25">
      <c r="B7992" s="893" t="s">
        <v>321</v>
      </c>
      <c r="C7992" s="892" t="s">
        <v>539</v>
      </c>
      <c r="D7992" s="891">
        <v>42887</v>
      </c>
      <c r="E7992" s="890">
        <v>4914.1000000000004</v>
      </c>
      <c r="F7992" s="889"/>
      <c r="G7992" s="888">
        <v>20</v>
      </c>
      <c r="H7992" s="887">
        <f t="shared" si="420"/>
        <v>4</v>
      </c>
      <c r="I7992" s="887">
        <v>-242.04000000000002</v>
      </c>
      <c r="J7992" s="771">
        <f t="shared" si="421"/>
        <v>1135.1200000000001</v>
      </c>
      <c r="K7992" s="887">
        <v>893.08</v>
      </c>
      <c r="L7992" s="772">
        <f t="shared" si="422"/>
        <v>4021.0200000000004</v>
      </c>
    </row>
    <row r="7993" spans="2:12" ht="15.75" x14ac:dyDescent="0.25">
      <c r="B7993" s="893" t="s">
        <v>321</v>
      </c>
      <c r="C7993" s="892" t="s">
        <v>2239</v>
      </c>
      <c r="D7993" s="891">
        <v>42704</v>
      </c>
      <c r="E7993" s="890">
        <v>1011.64</v>
      </c>
      <c r="F7993" s="889"/>
      <c r="G7993" s="888">
        <v>20</v>
      </c>
      <c r="H7993" s="887">
        <f t="shared" si="420"/>
        <v>5</v>
      </c>
      <c r="I7993" s="887">
        <v>-49.08</v>
      </c>
      <c r="J7993" s="771">
        <f t="shared" si="421"/>
        <v>216.76999999999998</v>
      </c>
      <c r="K7993" s="887">
        <v>167.69</v>
      </c>
      <c r="L7993" s="772">
        <f t="shared" si="422"/>
        <v>843.95</v>
      </c>
    </row>
    <row r="7994" spans="2:12" ht="15.75" x14ac:dyDescent="0.25">
      <c r="B7994" s="893" t="s">
        <v>321</v>
      </c>
      <c r="C7994" s="892" t="s">
        <v>539</v>
      </c>
      <c r="D7994" s="891">
        <v>42979</v>
      </c>
      <c r="E7994" s="890">
        <v>447.67</v>
      </c>
      <c r="F7994" s="889"/>
      <c r="G7994" s="888">
        <v>20</v>
      </c>
      <c r="H7994" s="887">
        <f t="shared" si="420"/>
        <v>4</v>
      </c>
      <c r="I7994" s="887">
        <v>-22.200000000000003</v>
      </c>
      <c r="J7994" s="771">
        <f t="shared" si="421"/>
        <v>99.9</v>
      </c>
      <c r="K7994" s="887">
        <v>77.7</v>
      </c>
      <c r="L7994" s="772">
        <f t="shared" si="422"/>
        <v>369.97</v>
      </c>
    </row>
    <row r="7995" spans="2:12" ht="15.75" x14ac:dyDescent="0.25">
      <c r="B7995" s="893" t="s">
        <v>321</v>
      </c>
      <c r="C7995" s="892" t="s">
        <v>539</v>
      </c>
      <c r="D7995" s="891">
        <v>42979</v>
      </c>
      <c r="E7995" s="890">
        <v>7245.93</v>
      </c>
      <c r="F7995" s="889"/>
      <c r="G7995" s="888">
        <v>20</v>
      </c>
      <c r="H7995" s="887">
        <f t="shared" si="420"/>
        <v>4</v>
      </c>
      <c r="I7995" s="887">
        <v>-363</v>
      </c>
      <c r="J7995" s="771">
        <f t="shared" si="421"/>
        <v>1583.98</v>
      </c>
      <c r="K7995" s="887">
        <v>1220.98</v>
      </c>
      <c r="L7995" s="772">
        <f t="shared" si="422"/>
        <v>6024.9500000000007</v>
      </c>
    </row>
    <row r="7996" spans="2:12" ht="15.75" x14ac:dyDescent="0.25">
      <c r="B7996" s="893" t="s">
        <v>321</v>
      </c>
      <c r="C7996" s="892" t="s">
        <v>539</v>
      </c>
      <c r="D7996" s="891">
        <v>43070</v>
      </c>
      <c r="E7996" s="890">
        <v>1920.66</v>
      </c>
      <c r="F7996" s="889"/>
      <c r="G7996" s="888">
        <v>20</v>
      </c>
      <c r="H7996" s="887">
        <f t="shared" si="420"/>
        <v>4</v>
      </c>
      <c r="I7996" s="887">
        <v>-96.960000000000008</v>
      </c>
      <c r="J7996" s="771">
        <f t="shared" si="421"/>
        <v>409.26</v>
      </c>
      <c r="K7996" s="887">
        <v>312.3</v>
      </c>
      <c r="L7996" s="772">
        <f t="shared" si="422"/>
        <v>1608.3600000000001</v>
      </c>
    </row>
    <row r="7997" spans="2:12" ht="15.75" x14ac:dyDescent="0.25">
      <c r="B7997" s="893" t="s">
        <v>321</v>
      </c>
      <c r="C7997" s="892" t="s">
        <v>540</v>
      </c>
      <c r="D7997" s="891">
        <v>43160</v>
      </c>
      <c r="E7997" s="890">
        <v>14934.82</v>
      </c>
      <c r="F7997" s="889"/>
      <c r="G7997" s="888">
        <v>20</v>
      </c>
      <c r="H7997" s="887">
        <f t="shared" si="420"/>
        <v>3</v>
      </c>
      <c r="I7997" s="887">
        <v>-728.76</v>
      </c>
      <c r="J7997" s="771">
        <f t="shared" si="421"/>
        <v>2827.2299999999996</v>
      </c>
      <c r="K7997" s="887">
        <v>2098.4699999999998</v>
      </c>
      <c r="L7997" s="772">
        <f t="shared" si="422"/>
        <v>12836.35</v>
      </c>
    </row>
    <row r="7998" spans="2:12" ht="15.75" x14ac:dyDescent="0.25">
      <c r="B7998" s="893" t="s">
        <v>321</v>
      </c>
      <c r="C7998" s="892" t="s">
        <v>539</v>
      </c>
      <c r="D7998" s="891">
        <v>43435</v>
      </c>
      <c r="E7998" s="890">
        <v>24631.94</v>
      </c>
      <c r="F7998" s="889"/>
      <c r="G7998" s="888">
        <v>20</v>
      </c>
      <c r="H7998" s="887">
        <f t="shared" si="420"/>
        <v>3</v>
      </c>
      <c r="I7998" s="887">
        <v>-1174.2</v>
      </c>
      <c r="J7998" s="771">
        <f t="shared" si="421"/>
        <v>4226.1899999999996</v>
      </c>
      <c r="K7998" s="887">
        <v>3051.99</v>
      </c>
      <c r="L7998" s="772">
        <f t="shared" si="422"/>
        <v>21579.949999999997</v>
      </c>
    </row>
    <row r="7999" spans="2:12" ht="15.75" x14ac:dyDescent="0.25">
      <c r="B7999" s="893" t="s">
        <v>321</v>
      </c>
      <c r="C7999" s="892" t="s">
        <v>2235</v>
      </c>
      <c r="D7999" s="891">
        <v>43600</v>
      </c>
      <c r="E7999" s="890">
        <v>370.6</v>
      </c>
      <c r="F7999" s="889"/>
      <c r="G7999" s="888">
        <v>20</v>
      </c>
      <c r="H7999" s="887">
        <f t="shared" si="420"/>
        <v>2</v>
      </c>
      <c r="I7999" s="887">
        <v>-18</v>
      </c>
      <c r="J7999" s="771">
        <f t="shared" si="421"/>
        <v>48</v>
      </c>
      <c r="K7999" s="887">
        <v>30</v>
      </c>
      <c r="L7999" s="772">
        <f t="shared" si="422"/>
        <v>340.6</v>
      </c>
    </row>
    <row r="8000" spans="2:12" ht="15.75" x14ac:dyDescent="0.25">
      <c r="B8000" s="893" t="s">
        <v>321</v>
      </c>
      <c r="C8000" s="892" t="s">
        <v>539</v>
      </c>
      <c r="D8000" s="891">
        <v>43617</v>
      </c>
      <c r="E8000" s="890">
        <v>4429.8999999999996</v>
      </c>
      <c r="F8000" s="889"/>
      <c r="G8000" s="888">
        <v>20</v>
      </c>
      <c r="H8000" s="887">
        <f t="shared" si="420"/>
        <v>2</v>
      </c>
      <c r="I8000" s="887">
        <v>-216.36</v>
      </c>
      <c r="J8000" s="771">
        <f t="shared" si="421"/>
        <v>618.96</v>
      </c>
      <c r="K8000" s="887">
        <v>402.6</v>
      </c>
      <c r="L8000" s="772">
        <f t="shared" si="422"/>
        <v>4027.2999999999997</v>
      </c>
    </row>
    <row r="8001" spans="2:12" ht="15.75" x14ac:dyDescent="0.25">
      <c r="B8001" s="893" t="s">
        <v>321</v>
      </c>
      <c r="C8001" s="892" t="s">
        <v>539</v>
      </c>
      <c r="D8001" s="891">
        <v>43617</v>
      </c>
      <c r="E8001" s="890">
        <v>2214.96</v>
      </c>
      <c r="F8001" s="889"/>
      <c r="G8001" s="888">
        <v>20</v>
      </c>
      <c r="H8001" s="887">
        <f t="shared" si="420"/>
        <v>2</v>
      </c>
      <c r="I8001" s="887">
        <v>-108.12</v>
      </c>
      <c r="J8001" s="771">
        <f t="shared" si="421"/>
        <v>309.39</v>
      </c>
      <c r="K8001" s="887">
        <v>201.27</v>
      </c>
      <c r="L8001" s="772">
        <f t="shared" si="422"/>
        <v>2013.69</v>
      </c>
    </row>
    <row r="8002" spans="2:12" ht="15.75" x14ac:dyDescent="0.25">
      <c r="B8002" s="893" t="s">
        <v>321</v>
      </c>
      <c r="C8002" s="892" t="s">
        <v>540</v>
      </c>
      <c r="D8002" s="891">
        <v>43709</v>
      </c>
      <c r="E8002" s="890">
        <v>3723.8</v>
      </c>
      <c r="F8002" s="889"/>
      <c r="G8002" s="888">
        <v>20</v>
      </c>
      <c r="H8002" s="887">
        <f t="shared" si="420"/>
        <v>2</v>
      </c>
      <c r="I8002" s="887">
        <v>-186.60000000000002</v>
      </c>
      <c r="J8002" s="771">
        <f t="shared" si="421"/>
        <v>438.82000000000005</v>
      </c>
      <c r="K8002" s="887">
        <v>252.22</v>
      </c>
      <c r="L8002" s="772">
        <f t="shared" si="422"/>
        <v>3471.5800000000004</v>
      </c>
    </row>
    <row r="8003" spans="2:12" ht="15.75" x14ac:dyDescent="0.25">
      <c r="B8003" s="893" t="s">
        <v>321</v>
      </c>
      <c r="C8003" s="892" t="s">
        <v>540</v>
      </c>
      <c r="D8003" s="891">
        <v>43800</v>
      </c>
      <c r="E8003" s="890">
        <v>2920.49</v>
      </c>
      <c r="F8003" s="889"/>
      <c r="G8003" s="888">
        <v>20</v>
      </c>
      <c r="H8003" s="887">
        <f t="shared" si="420"/>
        <v>2</v>
      </c>
      <c r="I8003" s="887">
        <v>-141.84</v>
      </c>
      <c r="J8003" s="771">
        <f t="shared" si="421"/>
        <v>303.40999999999997</v>
      </c>
      <c r="K8003" s="887">
        <v>161.57</v>
      </c>
      <c r="L8003" s="772">
        <f t="shared" si="422"/>
        <v>2758.9199999999996</v>
      </c>
    </row>
    <row r="8004" spans="2:12" ht="15.75" x14ac:dyDescent="0.25">
      <c r="B8004" s="893" t="s">
        <v>321</v>
      </c>
      <c r="C8004" s="892" t="s">
        <v>2223</v>
      </c>
      <c r="D8004" s="891">
        <v>43831</v>
      </c>
      <c r="E8004" s="890">
        <v>0</v>
      </c>
      <c r="F8004" s="889"/>
      <c r="G8004" s="888">
        <v>20</v>
      </c>
      <c r="H8004" s="887">
        <f t="shared" si="420"/>
        <v>1</v>
      </c>
      <c r="I8004" s="887">
        <v>93.48</v>
      </c>
      <c r="J8004" s="771">
        <f t="shared" si="421"/>
        <v>-93.48</v>
      </c>
      <c r="K8004" s="887">
        <v>0</v>
      </c>
      <c r="L8004" s="772">
        <f t="shared" si="422"/>
        <v>0</v>
      </c>
    </row>
    <row r="8005" spans="2:12" ht="15.75" x14ac:dyDescent="0.25">
      <c r="B8005" s="893" t="s">
        <v>321</v>
      </c>
      <c r="C8005" s="892" t="s">
        <v>540</v>
      </c>
      <c r="D8005" s="891">
        <v>43891</v>
      </c>
      <c r="E8005" s="890">
        <v>121.81</v>
      </c>
      <c r="F8005" s="889"/>
      <c r="G8005" s="888">
        <v>20</v>
      </c>
      <c r="H8005" s="887">
        <f t="shared" si="420"/>
        <v>1</v>
      </c>
      <c r="I8005" s="887">
        <v>-5.88</v>
      </c>
      <c r="J8005" s="771">
        <f t="shared" si="421"/>
        <v>17.78</v>
      </c>
      <c r="K8005" s="887">
        <v>11.9</v>
      </c>
      <c r="L8005" s="772">
        <f t="shared" si="422"/>
        <v>109.91</v>
      </c>
    </row>
    <row r="8006" spans="2:12" ht="15.75" x14ac:dyDescent="0.25">
      <c r="B8006" s="893" t="s">
        <v>321</v>
      </c>
      <c r="C8006" s="892" t="s">
        <v>2236</v>
      </c>
      <c r="D8006" s="891">
        <v>43891</v>
      </c>
      <c r="E8006" s="890">
        <v>5703.9</v>
      </c>
      <c r="F8006" s="889"/>
      <c r="G8006" s="888">
        <v>20</v>
      </c>
      <c r="H8006" s="887">
        <f t="shared" si="420"/>
        <v>1</v>
      </c>
      <c r="I8006" s="887">
        <v>-277.32</v>
      </c>
      <c r="J8006" s="771">
        <f t="shared" si="421"/>
        <v>517.76</v>
      </c>
      <c r="K8006" s="887">
        <v>240.44</v>
      </c>
      <c r="L8006" s="772">
        <f t="shared" si="422"/>
        <v>5463.46</v>
      </c>
    </row>
    <row r="8007" spans="2:12" ht="15.75" x14ac:dyDescent="0.25">
      <c r="B8007" s="893" t="s">
        <v>321</v>
      </c>
      <c r="C8007" s="892" t="s">
        <v>2237</v>
      </c>
      <c r="D8007" s="891">
        <v>43891</v>
      </c>
      <c r="E8007" s="890">
        <v>348.84</v>
      </c>
      <c r="F8007" s="889"/>
      <c r="G8007" s="888">
        <v>20</v>
      </c>
      <c r="H8007" s="887">
        <f t="shared" si="420"/>
        <v>1</v>
      </c>
      <c r="I8007" s="887">
        <v>-16.919999999999998</v>
      </c>
      <c r="J8007" s="771">
        <f t="shared" si="421"/>
        <v>31.589999999999996</v>
      </c>
      <c r="K8007" s="887">
        <v>14.67</v>
      </c>
      <c r="L8007" s="772">
        <f t="shared" si="422"/>
        <v>334.16999999999996</v>
      </c>
    </row>
    <row r="8008" spans="2:12" ht="15.75" x14ac:dyDescent="0.25">
      <c r="B8008" s="893" t="s">
        <v>321</v>
      </c>
      <c r="C8008" s="892" t="s">
        <v>107</v>
      </c>
      <c r="D8008" s="891">
        <v>38717</v>
      </c>
      <c r="E8008" s="890">
        <v>4321</v>
      </c>
      <c r="F8008" s="889"/>
      <c r="G8008" s="888">
        <v>25</v>
      </c>
      <c r="H8008" s="887">
        <f t="shared" ref="H8008:H8057" si="423">IF(E8008&lt;&gt;"",IF((TestEOY-D8008)/365&gt;G8008,G8008,ROUNDUP(((TestEOY-D8008)/365),0)),"")</f>
        <v>16</v>
      </c>
      <c r="I8008" s="887">
        <v>-174.48000000000002</v>
      </c>
      <c r="J8008" s="771">
        <f t="shared" ref="J8008:J8057" si="424">K8008-I8008</f>
        <v>2794.68</v>
      </c>
      <c r="K8008" s="887">
        <v>2620.1999999999998</v>
      </c>
      <c r="L8008" s="772">
        <f t="shared" ref="L8008:L8057" si="425">IFERROR(IF(K8008&gt;E8008,0,(+E8008-K8008))-F8008,"")</f>
        <v>1700.8000000000002</v>
      </c>
    </row>
    <row r="8009" spans="2:12" ht="15.75" x14ac:dyDescent="0.25">
      <c r="B8009" s="893" t="s">
        <v>321</v>
      </c>
      <c r="C8009" s="892" t="s">
        <v>107</v>
      </c>
      <c r="D8009" s="891">
        <v>38717</v>
      </c>
      <c r="E8009" s="890">
        <v>206.37</v>
      </c>
      <c r="F8009" s="889"/>
      <c r="G8009" s="888">
        <v>25</v>
      </c>
      <c r="H8009" s="887">
        <f t="shared" si="423"/>
        <v>16</v>
      </c>
      <c r="I8009" s="887">
        <v>-8.2800000000000011</v>
      </c>
      <c r="J8009" s="771">
        <f t="shared" si="424"/>
        <v>133.1</v>
      </c>
      <c r="K8009" s="887">
        <v>124.82</v>
      </c>
      <c r="L8009" s="772">
        <f t="shared" si="425"/>
        <v>81.550000000000011</v>
      </c>
    </row>
    <row r="8010" spans="2:12" ht="15.75" x14ac:dyDescent="0.25">
      <c r="B8010" s="893" t="s">
        <v>321</v>
      </c>
      <c r="C8010" s="892" t="s">
        <v>107</v>
      </c>
      <c r="D8010" s="891">
        <v>38352</v>
      </c>
      <c r="E8010" s="890">
        <v>5039.5600000000004</v>
      </c>
      <c r="F8010" s="889"/>
      <c r="G8010" s="888">
        <v>25</v>
      </c>
      <c r="H8010" s="887">
        <f t="shared" si="423"/>
        <v>17</v>
      </c>
      <c r="I8010" s="887">
        <v>-203.52</v>
      </c>
      <c r="J8010" s="771">
        <f t="shared" si="424"/>
        <v>3461.79</v>
      </c>
      <c r="K8010" s="887">
        <v>3258.27</v>
      </c>
      <c r="L8010" s="772">
        <f t="shared" si="425"/>
        <v>1781.2900000000004</v>
      </c>
    </row>
    <row r="8011" spans="2:12" ht="15.75" x14ac:dyDescent="0.25">
      <c r="B8011" s="893" t="s">
        <v>321</v>
      </c>
      <c r="C8011" s="892" t="s">
        <v>107</v>
      </c>
      <c r="D8011" s="891">
        <v>37986</v>
      </c>
      <c r="E8011" s="890">
        <v>4128.4799999999996</v>
      </c>
      <c r="F8011" s="889"/>
      <c r="G8011" s="888">
        <v>25</v>
      </c>
      <c r="H8011" s="887">
        <f t="shared" si="423"/>
        <v>18</v>
      </c>
      <c r="I8011" s="887">
        <v>-165.96</v>
      </c>
      <c r="J8011" s="771">
        <f t="shared" si="424"/>
        <v>2994.1</v>
      </c>
      <c r="K8011" s="887">
        <v>2828.14</v>
      </c>
      <c r="L8011" s="772">
        <f t="shared" si="425"/>
        <v>1300.3399999999997</v>
      </c>
    </row>
    <row r="8012" spans="2:12" ht="15.75" x14ac:dyDescent="0.25">
      <c r="B8012" s="893" t="s">
        <v>321</v>
      </c>
      <c r="C8012" s="892" t="s">
        <v>107</v>
      </c>
      <c r="D8012" s="891">
        <v>37256</v>
      </c>
      <c r="E8012" s="890">
        <v>465.43</v>
      </c>
      <c r="F8012" s="889"/>
      <c r="G8012" s="888">
        <v>25</v>
      </c>
      <c r="H8012" s="887">
        <f t="shared" si="423"/>
        <v>20</v>
      </c>
      <c r="I8012" s="887">
        <v>-18.84</v>
      </c>
      <c r="J8012" s="771">
        <f t="shared" si="424"/>
        <v>375.92999999999995</v>
      </c>
      <c r="K8012" s="887">
        <v>357.09</v>
      </c>
      <c r="L8012" s="772">
        <f t="shared" si="425"/>
        <v>108.34000000000003</v>
      </c>
    </row>
    <row r="8013" spans="2:12" ht="15.75" x14ac:dyDescent="0.25">
      <c r="B8013" s="893" t="s">
        <v>321</v>
      </c>
      <c r="C8013" s="892" t="s">
        <v>107</v>
      </c>
      <c r="D8013" s="891">
        <v>39082</v>
      </c>
      <c r="E8013" s="890">
        <v>6338.68</v>
      </c>
      <c r="F8013" s="889"/>
      <c r="G8013" s="888">
        <v>20</v>
      </c>
      <c r="H8013" s="887">
        <f t="shared" si="423"/>
        <v>15</v>
      </c>
      <c r="I8013" s="887">
        <v>-273.12</v>
      </c>
      <c r="J8013" s="771">
        <f t="shared" si="424"/>
        <v>4225.4400000000005</v>
      </c>
      <c r="K8013" s="887">
        <v>3952.32</v>
      </c>
      <c r="L8013" s="772">
        <f t="shared" si="425"/>
        <v>2386.36</v>
      </c>
    </row>
    <row r="8014" spans="2:12" ht="15.75" x14ac:dyDescent="0.25">
      <c r="B8014" s="893" t="s">
        <v>321</v>
      </c>
      <c r="C8014" s="892" t="s">
        <v>107</v>
      </c>
      <c r="D8014" s="891">
        <v>37621</v>
      </c>
      <c r="E8014" s="890">
        <v>3433.47</v>
      </c>
      <c r="F8014" s="889"/>
      <c r="G8014" s="888">
        <v>25</v>
      </c>
      <c r="H8014" s="887">
        <f t="shared" si="423"/>
        <v>19</v>
      </c>
      <c r="I8014" s="887">
        <v>-138.84</v>
      </c>
      <c r="J8014" s="771">
        <f t="shared" si="424"/>
        <v>2634.8900000000003</v>
      </c>
      <c r="K8014" s="887">
        <v>2496.0500000000002</v>
      </c>
      <c r="L8014" s="772">
        <f t="shared" si="425"/>
        <v>937.41999999999962</v>
      </c>
    </row>
    <row r="8015" spans="2:12" ht="15.75" x14ac:dyDescent="0.25">
      <c r="B8015" s="893" t="s">
        <v>321</v>
      </c>
      <c r="C8015" s="892" t="s">
        <v>107</v>
      </c>
      <c r="D8015" s="891">
        <v>39447</v>
      </c>
      <c r="E8015" s="890">
        <v>14758.25</v>
      </c>
      <c r="F8015" s="889"/>
      <c r="G8015" s="888">
        <v>20</v>
      </c>
      <c r="H8015" s="887">
        <f t="shared" si="423"/>
        <v>14</v>
      </c>
      <c r="I8015" s="887">
        <v>-645.12</v>
      </c>
      <c r="J8015" s="771">
        <f t="shared" si="424"/>
        <v>9250.42</v>
      </c>
      <c r="K8015" s="887">
        <v>8605.2999999999993</v>
      </c>
      <c r="L8015" s="772">
        <f t="shared" si="425"/>
        <v>6152.9500000000007</v>
      </c>
    </row>
    <row r="8016" spans="2:12" ht="15.75" x14ac:dyDescent="0.25">
      <c r="B8016" s="893" t="s">
        <v>321</v>
      </c>
      <c r="C8016" s="892" t="s">
        <v>540</v>
      </c>
      <c r="D8016" s="891">
        <v>43983</v>
      </c>
      <c r="E8016" s="890">
        <v>19.809999999999999</v>
      </c>
      <c r="F8016" s="889"/>
      <c r="G8016" s="888">
        <v>20</v>
      </c>
      <c r="H8016" s="887">
        <f t="shared" si="423"/>
        <v>1</v>
      </c>
      <c r="I8016" s="887">
        <v>-0.96</v>
      </c>
      <c r="J8016" s="771">
        <f t="shared" si="424"/>
        <v>2.88</v>
      </c>
      <c r="K8016" s="887">
        <v>1.92</v>
      </c>
      <c r="L8016" s="772">
        <f t="shared" si="425"/>
        <v>17.89</v>
      </c>
    </row>
    <row r="8017" spans="2:12" ht="15.75" x14ac:dyDescent="0.25">
      <c r="B8017" s="893" t="s">
        <v>321</v>
      </c>
      <c r="C8017" s="892" t="s">
        <v>540</v>
      </c>
      <c r="D8017" s="891">
        <v>43983</v>
      </c>
      <c r="E8017" s="890">
        <v>3517.65</v>
      </c>
      <c r="F8017" s="889"/>
      <c r="G8017" s="888">
        <v>20</v>
      </c>
      <c r="H8017" s="887">
        <f t="shared" si="423"/>
        <v>1</v>
      </c>
      <c r="I8017" s="887">
        <v>-178.32</v>
      </c>
      <c r="J8017" s="771">
        <f t="shared" si="424"/>
        <v>293.03999999999996</v>
      </c>
      <c r="K8017" s="887">
        <v>114.72</v>
      </c>
      <c r="L8017" s="772">
        <f t="shared" si="425"/>
        <v>3402.9300000000003</v>
      </c>
    </row>
    <row r="8018" spans="2:12" ht="15.75" x14ac:dyDescent="0.25">
      <c r="B8018" s="893" t="s">
        <v>321</v>
      </c>
      <c r="C8018" s="892" t="s">
        <v>539</v>
      </c>
      <c r="D8018" s="891">
        <v>44075</v>
      </c>
      <c r="E8018" s="890">
        <v>100.36</v>
      </c>
      <c r="F8018" s="889"/>
      <c r="G8018" s="888">
        <v>20</v>
      </c>
      <c r="H8018" s="887">
        <f t="shared" si="423"/>
        <v>1</v>
      </c>
      <c r="I8018" s="887">
        <v>-5.04</v>
      </c>
      <c r="J8018" s="771">
        <f t="shared" si="424"/>
        <v>6.72</v>
      </c>
      <c r="K8018" s="887">
        <v>1.68</v>
      </c>
      <c r="L8018" s="772">
        <f t="shared" si="425"/>
        <v>98.679999999999993</v>
      </c>
    </row>
    <row r="8019" spans="2:12" ht="15.75" x14ac:dyDescent="0.25">
      <c r="B8019" s="893" t="s">
        <v>321</v>
      </c>
      <c r="C8019" s="892" t="s">
        <v>539</v>
      </c>
      <c r="D8019" s="891">
        <v>44075</v>
      </c>
      <c r="E8019" s="890">
        <v>3146.19</v>
      </c>
      <c r="F8019" s="889"/>
      <c r="G8019" s="888">
        <v>20</v>
      </c>
      <c r="H8019" s="887">
        <f t="shared" si="423"/>
        <v>1</v>
      </c>
      <c r="I8019" s="887">
        <v>-161.4</v>
      </c>
      <c r="J8019" s="771">
        <f t="shared" si="424"/>
        <v>227.12</v>
      </c>
      <c r="K8019" s="887">
        <v>65.72</v>
      </c>
      <c r="L8019" s="772">
        <f t="shared" si="425"/>
        <v>3080.4700000000003</v>
      </c>
    </row>
    <row r="8020" spans="2:12" ht="15.75" x14ac:dyDescent="0.25">
      <c r="B8020" s="893" t="s">
        <v>321</v>
      </c>
      <c r="C8020" s="892" t="s">
        <v>2238</v>
      </c>
      <c r="D8020" s="891">
        <v>44096</v>
      </c>
      <c r="E8020" s="890">
        <v>779.93</v>
      </c>
      <c r="F8020" s="889"/>
      <c r="G8020" s="888">
        <v>20</v>
      </c>
      <c r="H8020" s="887">
        <f t="shared" si="423"/>
        <v>1</v>
      </c>
      <c r="I8020" s="887">
        <v>-39</v>
      </c>
      <c r="J8020" s="771">
        <f t="shared" si="424"/>
        <v>45.5</v>
      </c>
      <c r="K8020" s="887">
        <v>6.5</v>
      </c>
      <c r="L8020" s="772">
        <f t="shared" si="425"/>
        <v>773.43</v>
      </c>
    </row>
    <row r="8021" spans="2:12" ht="15.75" x14ac:dyDescent="0.25">
      <c r="B8021" s="893" t="s">
        <v>321</v>
      </c>
      <c r="C8021" s="892" t="s">
        <v>540</v>
      </c>
      <c r="D8021" s="891">
        <v>44166</v>
      </c>
      <c r="E8021" s="890">
        <v>3248.6</v>
      </c>
      <c r="F8021" s="889"/>
      <c r="G8021" s="888">
        <v>20</v>
      </c>
      <c r="H8021" s="887">
        <f t="shared" si="423"/>
        <v>1</v>
      </c>
      <c r="I8021" s="887">
        <v>-327.84000000000003</v>
      </c>
      <c r="J8021" s="771">
        <f t="shared" si="424"/>
        <v>355.16</v>
      </c>
      <c r="K8021" s="887">
        <v>27.32</v>
      </c>
      <c r="L8021" s="772">
        <f t="shared" si="425"/>
        <v>3221.2799999999997</v>
      </c>
    </row>
    <row r="8022" spans="2:12" ht="15.75" x14ac:dyDescent="0.25">
      <c r="B8022" s="893" t="s">
        <v>311</v>
      </c>
      <c r="C8022" s="892" t="s">
        <v>105</v>
      </c>
      <c r="D8022" s="891">
        <v>37986</v>
      </c>
      <c r="E8022" s="890">
        <v>2487.9699999999998</v>
      </c>
      <c r="F8022" s="889"/>
      <c r="G8022" s="888">
        <v>32</v>
      </c>
      <c r="H8022" s="887">
        <f t="shared" si="423"/>
        <v>18</v>
      </c>
      <c r="I8022" s="887">
        <v>-78</v>
      </c>
      <c r="J8022" s="771">
        <f t="shared" si="424"/>
        <v>1408.53</v>
      </c>
      <c r="K8022" s="887">
        <v>1330.53</v>
      </c>
      <c r="L8022" s="772">
        <f t="shared" si="425"/>
        <v>1157.4399999999998</v>
      </c>
    </row>
    <row r="8023" spans="2:12" ht="15.75" x14ac:dyDescent="0.25">
      <c r="B8023" s="893" t="s">
        <v>311</v>
      </c>
      <c r="C8023" s="892" t="s">
        <v>2240</v>
      </c>
      <c r="D8023" s="891">
        <v>43796</v>
      </c>
      <c r="E8023" s="890">
        <v>6578.18</v>
      </c>
      <c r="F8023" s="889"/>
      <c r="G8023" s="888">
        <v>40</v>
      </c>
      <c r="H8023" s="887">
        <f t="shared" si="423"/>
        <v>2</v>
      </c>
      <c r="I8023" s="887">
        <v>-164.4</v>
      </c>
      <c r="J8023" s="771">
        <f t="shared" si="424"/>
        <v>232.9</v>
      </c>
      <c r="K8023" s="887">
        <v>68.5</v>
      </c>
      <c r="L8023" s="772">
        <f t="shared" si="425"/>
        <v>6509.68</v>
      </c>
    </row>
    <row r="8024" spans="2:12" ht="15.75" x14ac:dyDescent="0.25">
      <c r="B8024" s="893" t="e">
        <v>#N/A</v>
      </c>
      <c r="C8024" s="892" t="s">
        <v>2240</v>
      </c>
      <c r="D8024" s="891">
        <v>43796</v>
      </c>
      <c r="E8024" s="890">
        <v>63.6</v>
      </c>
      <c r="F8024" s="889"/>
      <c r="G8024" s="888">
        <v>40</v>
      </c>
      <c r="H8024" s="887">
        <f t="shared" si="423"/>
        <v>2</v>
      </c>
      <c r="I8024" s="887">
        <v>-1.56</v>
      </c>
      <c r="J8024" s="771">
        <f t="shared" si="424"/>
        <v>2.21</v>
      </c>
      <c r="K8024" s="887">
        <v>0.65</v>
      </c>
      <c r="L8024" s="772">
        <f t="shared" si="425"/>
        <v>62.95</v>
      </c>
    </row>
    <row r="8025" spans="2:12" ht="15.75" x14ac:dyDescent="0.25">
      <c r="B8025" s="893" t="s">
        <v>308</v>
      </c>
      <c r="C8025" s="892" t="s">
        <v>544</v>
      </c>
      <c r="D8025" s="891">
        <v>39478</v>
      </c>
      <c r="E8025" s="890">
        <v>782.59</v>
      </c>
      <c r="F8025" s="889"/>
      <c r="G8025" s="888">
        <v>20</v>
      </c>
      <c r="H8025" s="887">
        <f t="shared" si="423"/>
        <v>13</v>
      </c>
      <c r="I8025" s="887">
        <v>-39.6</v>
      </c>
      <c r="J8025" s="771">
        <f t="shared" si="424"/>
        <v>552</v>
      </c>
      <c r="K8025" s="887">
        <v>512.4</v>
      </c>
      <c r="L8025" s="772">
        <f t="shared" si="425"/>
        <v>270.19000000000005</v>
      </c>
    </row>
    <row r="8026" spans="2:12" ht="15.75" x14ac:dyDescent="0.25">
      <c r="B8026" s="893" t="s">
        <v>308</v>
      </c>
      <c r="C8026" s="892" t="s">
        <v>544</v>
      </c>
      <c r="D8026" s="891">
        <v>40178</v>
      </c>
      <c r="E8026" s="890">
        <v>957.49</v>
      </c>
      <c r="F8026" s="889"/>
      <c r="G8026" s="888">
        <v>5</v>
      </c>
      <c r="H8026" s="887">
        <f t="shared" si="423"/>
        <v>5</v>
      </c>
      <c r="I8026" s="887">
        <v>0</v>
      </c>
      <c r="J8026" s="771">
        <f t="shared" si="424"/>
        <v>957.49</v>
      </c>
      <c r="K8026" s="887">
        <v>957.49</v>
      </c>
      <c r="L8026" s="772">
        <f t="shared" si="425"/>
        <v>0</v>
      </c>
    </row>
    <row r="8027" spans="2:12" ht="15.75" x14ac:dyDescent="0.25">
      <c r="B8027" s="893" t="s">
        <v>308</v>
      </c>
      <c r="C8027" s="892" t="s">
        <v>544</v>
      </c>
      <c r="D8027" s="891">
        <v>40421</v>
      </c>
      <c r="E8027" s="890">
        <v>507.41</v>
      </c>
      <c r="F8027" s="889"/>
      <c r="G8027" s="888">
        <v>5</v>
      </c>
      <c r="H8027" s="887">
        <f t="shared" si="423"/>
        <v>5</v>
      </c>
      <c r="I8027" s="887">
        <v>0</v>
      </c>
      <c r="J8027" s="771">
        <f t="shared" si="424"/>
        <v>507.41</v>
      </c>
      <c r="K8027" s="887">
        <v>507.41</v>
      </c>
      <c r="L8027" s="772">
        <f t="shared" si="425"/>
        <v>0</v>
      </c>
    </row>
    <row r="8028" spans="2:12" ht="15.75" x14ac:dyDescent="0.25">
      <c r="B8028" s="893" t="s">
        <v>308</v>
      </c>
      <c r="C8028" s="892" t="s">
        <v>2241</v>
      </c>
      <c r="D8028" s="891">
        <v>42338</v>
      </c>
      <c r="E8028" s="890">
        <v>1814.71</v>
      </c>
      <c r="F8028" s="889"/>
      <c r="G8028" s="888">
        <v>5</v>
      </c>
      <c r="H8028" s="887">
        <f t="shared" si="423"/>
        <v>5</v>
      </c>
      <c r="I8028" s="887">
        <v>-368.28000000000003</v>
      </c>
      <c r="J8028" s="771">
        <f t="shared" si="424"/>
        <v>2182.9900000000002</v>
      </c>
      <c r="K8028" s="887">
        <v>1814.71</v>
      </c>
      <c r="L8028" s="772">
        <f t="shared" si="425"/>
        <v>0</v>
      </c>
    </row>
    <row r="8029" spans="2:12" ht="15.75" x14ac:dyDescent="0.25">
      <c r="B8029" s="893" t="s">
        <v>307</v>
      </c>
      <c r="C8029" s="892" t="s">
        <v>558</v>
      </c>
      <c r="D8029" s="891">
        <v>40694</v>
      </c>
      <c r="E8029" s="890">
        <v>2464.34</v>
      </c>
      <c r="F8029" s="889"/>
      <c r="G8029" s="888">
        <v>10</v>
      </c>
      <c r="H8029" s="887">
        <f t="shared" si="423"/>
        <v>10</v>
      </c>
      <c r="I8029" s="887">
        <v>-251.28000000000003</v>
      </c>
      <c r="J8029" s="771">
        <f t="shared" si="424"/>
        <v>2673.73</v>
      </c>
      <c r="K8029" s="887">
        <v>2422.4499999999998</v>
      </c>
      <c r="L8029" s="772">
        <f t="shared" si="425"/>
        <v>41.890000000000327</v>
      </c>
    </row>
    <row r="8030" spans="2:12" ht="15.75" x14ac:dyDescent="0.25">
      <c r="B8030" s="893" t="s">
        <v>307</v>
      </c>
      <c r="C8030" s="892" t="s">
        <v>1493</v>
      </c>
      <c r="D8030" s="891">
        <v>39082</v>
      </c>
      <c r="E8030" s="890">
        <v>23536.23</v>
      </c>
      <c r="F8030" s="889"/>
      <c r="G8030" s="888">
        <v>15</v>
      </c>
      <c r="H8030" s="887">
        <f t="shared" si="423"/>
        <v>15</v>
      </c>
      <c r="I8030" s="887">
        <v>-1586.7599999999998</v>
      </c>
      <c r="J8030" s="771">
        <f t="shared" si="424"/>
        <v>23932.969999999998</v>
      </c>
      <c r="K8030" s="887">
        <v>22346.21</v>
      </c>
      <c r="L8030" s="772">
        <f t="shared" si="425"/>
        <v>1190.0200000000004</v>
      </c>
    </row>
    <row r="8031" spans="2:12" ht="15.75" x14ac:dyDescent="0.25">
      <c r="B8031" s="893" t="s">
        <v>307</v>
      </c>
      <c r="C8031" s="892" t="s">
        <v>1493</v>
      </c>
      <c r="D8031" s="891">
        <v>39447</v>
      </c>
      <c r="E8031" s="890">
        <v>12385.58</v>
      </c>
      <c r="F8031" s="889"/>
      <c r="G8031" s="888">
        <v>15</v>
      </c>
      <c r="H8031" s="887">
        <f t="shared" si="423"/>
        <v>14</v>
      </c>
      <c r="I8031" s="887">
        <v>-832.56</v>
      </c>
      <c r="J8031" s="771">
        <f t="shared" si="424"/>
        <v>11691.67</v>
      </c>
      <c r="K8031" s="887">
        <v>10859.11</v>
      </c>
      <c r="L8031" s="772">
        <f t="shared" si="425"/>
        <v>1526.4699999999993</v>
      </c>
    </row>
    <row r="8032" spans="2:12" ht="15.75" x14ac:dyDescent="0.25">
      <c r="B8032" s="893" t="s">
        <v>307</v>
      </c>
      <c r="C8032" s="892" t="s">
        <v>1493</v>
      </c>
      <c r="D8032" s="891">
        <v>40543</v>
      </c>
      <c r="E8032" s="890">
        <v>68834.12</v>
      </c>
      <c r="F8032" s="889"/>
      <c r="G8032" s="888">
        <v>15</v>
      </c>
      <c r="H8032" s="887">
        <f t="shared" si="423"/>
        <v>11</v>
      </c>
      <c r="I8032" s="887">
        <v>-4618.2000000000007</v>
      </c>
      <c r="J8032" s="771">
        <f t="shared" si="424"/>
        <v>50746.47</v>
      </c>
      <c r="K8032" s="887">
        <v>46128.27</v>
      </c>
      <c r="L8032" s="772">
        <f t="shared" si="425"/>
        <v>22705.85</v>
      </c>
    </row>
    <row r="8033" spans="2:12" ht="15.75" x14ac:dyDescent="0.25">
      <c r="B8033" s="893" t="s">
        <v>307</v>
      </c>
      <c r="C8033" s="892" t="s">
        <v>1493</v>
      </c>
      <c r="D8033" s="891">
        <v>40633</v>
      </c>
      <c r="E8033" s="890">
        <v>1519.32</v>
      </c>
      <c r="F8033" s="889"/>
      <c r="G8033" s="888">
        <v>15</v>
      </c>
      <c r="H8033" s="887">
        <f t="shared" si="423"/>
        <v>10</v>
      </c>
      <c r="I8033" s="887">
        <v>-102.60000000000001</v>
      </c>
      <c r="J8033" s="771">
        <f t="shared" si="424"/>
        <v>1109.22</v>
      </c>
      <c r="K8033" s="887">
        <v>1006.62</v>
      </c>
      <c r="L8033" s="772">
        <f t="shared" si="425"/>
        <v>512.69999999999993</v>
      </c>
    </row>
    <row r="8034" spans="2:12" ht="15.75" x14ac:dyDescent="0.25">
      <c r="B8034" s="893" t="s">
        <v>307</v>
      </c>
      <c r="C8034" s="892" t="s">
        <v>2242</v>
      </c>
      <c r="D8034" s="891">
        <v>41943</v>
      </c>
      <c r="E8034" s="890">
        <v>25000</v>
      </c>
      <c r="F8034" s="889"/>
      <c r="G8034" s="888">
        <v>15</v>
      </c>
      <c r="H8034" s="887">
        <f t="shared" si="423"/>
        <v>7</v>
      </c>
      <c r="I8034" s="887">
        <v>-1666.6800000000003</v>
      </c>
      <c r="J8034" s="771">
        <f t="shared" si="424"/>
        <v>11388.98</v>
      </c>
      <c r="K8034" s="887">
        <v>9722.2999999999993</v>
      </c>
      <c r="L8034" s="772">
        <f t="shared" si="425"/>
        <v>15277.7</v>
      </c>
    </row>
    <row r="8035" spans="2:12" ht="15.75" x14ac:dyDescent="0.25">
      <c r="B8035" s="893" t="s">
        <v>307</v>
      </c>
      <c r="C8035" s="892" t="s">
        <v>2243</v>
      </c>
      <c r="D8035" s="891">
        <v>43550</v>
      </c>
      <c r="E8035" s="890">
        <v>2836.94</v>
      </c>
      <c r="F8035" s="889"/>
      <c r="G8035" s="888">
        <v>15</v>
      </c>
      <c r="H8035" s="887">
        <f t="shared" si="423"/>
        <v>2</v>
      </c>
      <c r="I8035" s="887">
        <v>-189.12</v>
      </c>
      <c r="J8035" s="771">
        <f t="shared" si="424"/>
        <v>520.07999999999993</v>
      </c>
      <c r="K8035" s="887">
        <v>330.96</v>
      </c>
      <c r="L8035" s="772">
        <f t="shared" si="425"/>
        <v>2505.98</v>
      </c>
    </row>
    <row r="8036" spans="2:12" ht="15.75" x14ac:dyDescent="0.25">
      <c r="B8036" s="893" t="s">
        <v>307</v>
      </c>
      <c r="C8036" s="892" t="s">
        <v>1493</v>
      </c>
      <c r="D8036" s="891">
        <v>38717</v>
      </c>
      <c r="E8036" s="890">
        <v>2561.5500000000002</v>
      </c>
      <c r="F8036" s="889"/>
      <c r="G8036" s="888">
        <v>30</v>
      </c>
      <c r="H8036" s="887">
        <f t="shared" si="423"/>
        <v>16</v>
      </c>
      <c r="I8036" s="887">
        <v>-85.68</v>
      </c>
      <c r="J8036" s="771">
        <f t="shared" si="424"/>
        <v>1376.23</v>
      </c>
      <c r="K8036" s="887">
        <v>1290.55</v>
      </c>
      <c r="L8036" s="772">
        <f t="shared" si="425"/>
        <v>1271.0000000000002</v>
      </c>
    </row>
    <row r="8037" spans="2:12" ht="15.75" x14ac:dyDescent="0.25">
      <c r="B8037" s="893" t="s">
        <v>307</v>
      </c>
      <c r="C8037" s="892" t="s">
        <v>1493</v>
      </c>
      <c r="D8037" s="891">
        <v>37621</v>
      </c>
      <c r="E8037" s="890">
        <v>30894.33</v>
      </c>
      <c r="F8037" s="889"/>
      <c r="G8037" s="888">
        <v>30</v>
      </c>
      <c r="H8037" s="887">
        <f t="shared" si="423"/>
        <v>19</v>
      </c>
      <c r="I8037" s="887">
        <v>-1038.3600000000001</v>
      </c>
      <c r="J8037" s="771">
        <f t="shared" si="424"/>
        <v>19731.25</v>
      </c>
      <c r="K8037" s="887">
        <v>18692.89</v>
      </c>
      <c r="L8037" s="772">
        <f t="shared" si="425"/>
        <v>12201.440000000002</v>
      </c>
    </row>
    <row r="8038" spans="2:12" ht="15.75" x14ac:dyDescent="0.25">
      <c r="B8038" s="893" t="s">
        <v>307</v>
      </c>
      <c r="C8038" s="892" t="s">
        <v>577</v>
      </c>
      <c r="D8038" s="891">
        <v>39844</v>
      </c>
      <c r="E8038" s="890">
        <v>374.38</v>
      </c>
      <c r="F8038" s="889"/>
      <c r="G8038" s="888">
        <v>15</v>
      </c>
      <c r="H8038" s="887">
        <f t="shared" si="423"/>
        <v>12</v>
      </c>
      <c r="I8038" s="887">
        <v>-23.52</v>
      </c>
      <c r="J8038" s="771">
        <f t="shared" si="424"/>
        <v>306.84999999999997</v>
      </c>
      <c r="K8038" s="887">
        <v>283.33</v>
      </c>
      <c r="L8038" s="772">
        <f t="shared" si="425"/>
        <v>91.050000000000011</v>
      </c>
    </row>
    <row r="8039" spans="2:12" ht="15.75" x14ac:dyDescent="0.25">
      <c r="B8039" s="893" t="s">
        <v>307</v>
      </c>
      <c r="C8039" s="892" t="s">
        <v>577</v>
      </c>
      <c r="D8039" s="891">
        <v>40421</v>
      </c>
      <c r="E8039" s="890">
        <v>18.66</v>
      </c>
      <c r="F8039" s="889"/>
      <c r="G8039" s="888">
        <v>15</v>
      </c>
      <c r="H8039" s="887">
        <f t="shared" si="423"/>
        <v>11</v>
      </c>
      <c r="I8039" s="887">
        <v>-1.2000000000000002</v>
      </c>
      <c r="J8039" s="771">
        <f t="shared" si="424"/>
        <v>13.559999999999999</v>
      </c>
      <c r="K8039" s="887">
        <v>12.36</v>
      </c>
      <c r="L8039" s="772">
        <f t="shared" si="425"/>
        <v>6.3000000000000007</v>
      </c>
    </row>
    <row r="8040" spans="2:12" ht="15.75" x14ac:dyDescent="0.25">
      <c r="B8040" s="893" t="s">
        <v>307</v>
      </c>
      <c r="C8040" s="892" t="s">
        <v>577</v>
      </c>
      <c r="D8040" s="891">
        <v>40512</v>
      </c>
      <c r="E8040" s="890">
        <v>296.51</v>
      </c>
      <c r="F8040" s="889"/>
      <c r="G8040" s="888">
        <v>15</v>
      </c>
      <c r="H8040" s="887">
        <f t="shared" si="423"/>
        <v>11</v>
      </c>
      <c r="I8040" s="887">
        <v>-18.72</v>
      </c>
      <c r="J8040" s="771">
        <f t="shared" si="424"/>
        <v>208.09</v>
      </c>
      <c r="K8040" s="887">
        <v>189.37</v>
      </c>
      <c r="L8040" s="772">
        <f t="shared" si="425"/>
        <v>107.13999999999999</v>
      </c>
    </row>
    <row r="8041" spans="2:12" ht="15.75" x14ac:dyDescent="0.25">
      <c r="B8041" s="893" t="s">
        <v>307</v>
      </c>
      <c r="C8041" s="892" t="s">
        <v>577</v>
      </c>
      <c r="D8041" s="891">
        <v>40543</v>
      </c>
      <c r="E8041" s="890">
        <v>770.67</v>
      </c>
      <c r="F8041" s="889"/>
      <c r="G8041" s="888">
        <v>15</v>
      </c>
      <c r="H8041" s="887">
        <f t="shared" si="423"/>
        <v>11</v>
      </c>
      <c r="I8041" s="887">
        <v>-48.720000000000006</v>
      </c>
      <c r="J8041" s="771">
        <f t="shared" si="424"/>
        <v>537.33000000000004</v>
      </c>
      <c r="K8041" s="887">
        <v>488.61</v>
      </c>
      <c r="L8041" s="772">
        <f t="shared" si="425"/>
        <v>282.05999999999995</v>
      </c>
    </row>
    <row r="8042" spans="2:12" ht="15.75" x14ac:dyDescent="0.25">
      <c r="B8042" s="893" t="s">
        <v>307</v>
      </c>
      <c r="C8042" s="892" t="s">
        <v>577</v>
      </c>
      <c r="D8042" s="891">
        <v>40451</v>
      </c>
      <c r="E8042" s="890">
        <v>132.6</v>
      </c>
      <c r="F8042" s="889"/>
      <c r="G8042" s="888">
        <v>15</v>
      </c>
      <c r="H8042" s="887">
        <f t="shared" si="423"/>
        <v>11</v>
      </c>
      <c r="I8042" s="887">
        <v>-7.8000000000000007</v>
      </c>
      <c r="J8042" s="771">
        <f t="shared" si="424"/>
        <v>90.46</v>
      </c>
      <c r="K8042" s="887">
        <v>82.66</v>
      </c>
      <c r="L8042" s="772">
        <f t="shared" si="425"/>
        <v>49.94</v>
      </c>
    </row>
    <row r="8043" spans="2:12" ht="15.75" x14ac:dyDescent="0.25">
      <c r="B8043" s="893" t="s">
        <v>307</v>
      </c>
      <c r="C8043" s="892" t="s">
        <v>2244</v>
      </c>
      <c r="D8043" s="891">
        <v>43670</v>
      </c>
      <c r="E8043" s="890">
        <v>1171.79</v>
      </c>
      <c r="F8043" s="889"/>
      <c r="G8043" s="888">
        <v>10</v>
      </c>
      <c r="H8043" s="887">
        <f t="shared" si="423"/>
        <v>2</v>
      </c>
      <c r="I8043" s="887">
        <v>-117.12</v>
      </c>
      <c r="J8043" s="771">
        <f t="shared" si="424"/>
        <v>204.99</v>
      </c>
      <c r="K8043" s="887">
        <v>87.87</v>
      </c>
      <c r="L8043" s="772">
        <f t="shared" si="425"/>
        <v>1083.92</v>
      </c>
    </row>
    <row r="8044" spans="2:12" ht="15.75" x14ac:dyDescent="0.25">
      <c r="B8044" s="893" t="s">
        <v>307</v>
      </c>
      <c r="C8044" s="892" t="s">
        <v>2245</v>
      </c>
      <c r="D8044" s="891">
        <v>43670</v>
      </c>
      <c r="E8044" s="890">
        <v>649</v>
      </c>
      <c r="F8044" s="889"/>
      <c r="G8044" s="888">
        <v>10</v>
      </c>
      <c r="H8044" s="887">
        <f t="shared" si="423"/>
        <v>2</v>
      </c>
      <c r="I8044" s="887">
        <v>-64.92</v>
      </c>
      <c r="J8044" s="771">
        <f t="shared" si="424"/>
        <v>113.61</v>
      </c>
      <c r="K8044" s="887">
        <v>48.69</v>
      </c>
      <c r="L8044" s="772">
        <f t="shared" si="425"/>
        <v>600.30999999999995</v>
      </c>
    </row>
    <row r="8045" spans="2:12" ht="15.75" x14ac:dyDescent="0.25">
      <c r="B8045" s="893" t="s">
        <v>307</v>
      </c>
      <c r="C8045" s="892" t="s">
        <v>2246</v>
      </c>
      <c r="D8045" s="891">
        <v>43670</v>
      </c>
      <c r="E8045" s="890">
        <v>512.16</v>
      </c>
      <c r="F8045" s="889"/>
      <c r="G8045" s="888">
        <v>10</v>
      </c>
      <c r="H8045" s="887">
        <f t="shared" si="423"/>
        <v>2</v>
      </c>
      <c r="I8045" s="887">
        <v>-51.240000000000009</v>
      </c>
      <c r="J8045" s="771">
        <f t="shared" si="424"/>
        <v>89.670000000000016</v>
      </c>
      <c r="K8045" s="887">
        <v>38.43</v>
      </c>
      <c r="L8045" s="772">
        <f t="shared" si="425"/>
        <v>473.72999999999996</v>
      </c>
    </row>
    <row r="8046" spans="2:12" ht="15.75" x14ac:dyDescent="0.25">
      <c r="B8046" s="893" t="s">
        <v>307</v>
      </c>
      <c r="C8046" s="892" t="s">
        <v>2247</v>
      </c>
      <c r="D8046" s="891">
        <v>43447</v>
      </c>
      <c r="E8046" s="890">
        <v>447.57</v>
      </c>
      <c r="F8046" s="889"/>
      <c r="G8046" s="888">
        <v>10</v>
      </c>
      <c r="H8046" s="887">
        <f t="shared" si="423"/>
        <v>3</v>
      </c>
      <c r="I8046" s="887">
        <v>-44.76</v>
      </c>
      <c r="J8046" s="771">
        <f t="shared" si="424"/>
        <v>138.01</v>
      </c>
      <c r="K8046" s="887">
        <v>93.25</v>
      </c>
      <c r="L8046" s="772">
        <f t="shared" si="425"/>
        <v>354.32</v>
      </c>
    </row>
    <row r="8047" spans="2:12" ht="15.75" x14ac:dyDescent="0.25">
      <c r="B8047" s="893" t="s">
        <v>307</v>
      </c>
      <c r="C8047" s="892" t="s">
        <v>2248</v>
      </c>
      <c r="D8047" s="891">
        <v>43608</v>
      </c>
      <c r="E8047" s="890">
        <v>3494.37</v>
      </c>
      <c r="F8047" s="889"/>
      <c r="G8047" s="888">
        <v>10</v>
      </c>
      <c r="H8047" s="887">
        <f t="shared" si="423"/>
        <v>2</v>
      </c>
      <c r="I8047" s="887">
        <v>-349.44</v>
      </c>
      <c r="J8047" s="771">
        <f t="shared" si="424"/>
        <v>902.72</v>
      </c>
      <c r="K8047" s="887">
        <v>553.28</v>
      </c>
      <c r="L8047" s="772">
        <f t="shared" si="425"/>
        <v>2941.09</v>
      </c>
    </row>
    <row r="8048" spans="2:12" ht="15.75" x14ac:dyDescent="0.25">
      <c r="B8048" s="893" t="s">
        <v>307</v>
      </c>
      <c r="C8048" s="892" t="s">
        <v>577</v>
      </c>
      <c r="D8048" s="891">
        <v>39082</v>
      </c>
      <c r="E8048" s="890">
        <v>5446.83</v>
      </c>
      <c r="F8048" s="889"/>
      <c r="G8048" s="888">
        <v>15</v>
      </c>
      <c r="H8048" s="887">
        <f t="shared" si="423"/>
        <v>15</v>
      </c>
      <c r="I8048" s="887">
        <v>-492.96</v>
      </c>
      <c r="J8048" s="771">
        <f t="shared" si="424"/>
        <v>5405.68</v>
      </c>
      <c r="K8048" s="887">
        <v>4912.72</v>
      </c>
      <c r="L8048" s="772">
        <f t="shared" si="425"/>
        <v>534.10999999999967</v>
      </c>
    </row>
    <row r="8049" spans="2:12" ht="15.75" x14ac:dyDescent="0.25">
      <c r="B8049" s="893" t="s">
        <v>307</v>
      </c>
      <c r="C8049" s="892" t="s">
        <v>577</v>
      </c>
      <c r="D8049" s="891">
        <v>39082</v>
      </c>
      <c r="E8049" s="890">
        <v>5505.99</v>
      </c>
      <c r="F8049" s="889"/>
      <c r="G8049" s="888">
        <v>15</v>
      </c>
      <c r="H8049" s="887">
        <f t="shared" si="423"/>
        <v>15</v>
      </c>
      <c r="I8049" s="887">
        <v>-498.24</v>
      </c>
      <c r="J8049" s="771">
        <f t="shared" si="424"/>
        <v>5464.4</v>
      </c>
      <c r="K8049" s="887">
        <v>4966.16</v>
      </c>
      <c r="L8049" s="772">
        <f t="shared" si="425"/>
        <v>539.82999999999993</v>
      </c>
    </row>
    <row r="8050" spans="2:12" ht="15.75" x14ac:dyDescent="0.25">
      <c r="B8050" s="893" t="e">
        <v>#N/A</v>
      </c>
      <c r="C8050" s="892" t="s">
        <v>2245</v>
      </c>
      <c r="D8050" s="891">
        <v>43670</v>
      </c>
      <c r="E8050" s="890">
        <v>5.0199999999999996</v>
      </c>
      <c r="F8050" s="889"/>
      <c r="G8050" s="888">
        <v>10</v>
      </c>
      <c r="H8050" s="887">
        <f t="shared" si="423"/>
        <v>2</v>
      </c>
      <c r="I8050" s="887">
        <v>-0.48</v>
      </c>
      <c r="J8050" s="771">
        <f t="shared" si="424"/>
        <v>0.84</v>
      </c>
      <c r="K8050" s="887">
        <v>0.36</v>
      </c>
      <c r="L8050" s="772">
        <f t="shared" si="425"/>
        <v>4.6599999999999993</v>
      </c>
    </row>
    <row r="8051" spans="2:12" ht="15.75" x14ac:dyDescent="0.25">
      <c r="B8051" s="893" t="e">
        <v>#N/A</v>
      </c>
      <c r="C8051" s="892" t="s">
        <v>2244</v>
      </c>
      <c r="D8051" s="891">
        <v>43670</v>
      </c>
      <c r="E8051" s="890">
        <v>9.07</v>
      </c>
      <c r="F8051" s="889"/>
      <c r="G8051" s="888">
        <v>10</v>
      </c>
      <c r="H8051" s="887">
        <f t="shared" si="423"/>
        <v>2</v>
      </c>
      <c r="I8051" s="887">
        <v>-0.96</v>
      </c>
      <c r="J8051" s="771">
        <f t="shared" si="424"/>
        <v>1.68</v>
      </c>
      <c r="K8051" s="887">
        <v>0.72</v>
      </c>
      <c r="L8051" s="772">
        <f t="shared" si="425"/>
        <v>8.35</v>
      </c>
    </row>
    <row r="8052" spans="2:12" ht="15.75" x14ac:dyDescent="0.25">
      <c r="B8052" s="893" t="e">
        <v>#N/A</v>
      </c>
      <c r="C8052" s="892" t="s">
        <v>2246</v>
      </c>
      <c r="D8052" s="891">
        <v>43670</v>
      </c>
      <c r="E8052" s="890">
        <v>3.96</v>
      </c>
      <c r="F8052" s="889"/>
      <c r="G8052" s="888">
        <v>10</v>
      </c>
      <c r="H8052" s="887">
        <f t="shared" si="423"/>
        <v>2</v>
      </c>
      <c r="I8052" s="887">
        <v>-0.36</v>
      </c>
      <c r="J8052" s="771">
        <f t="shared" si="424"/>
        <v>0.63</v>
      </c>
      <c r="K8052" s="887">
        <v>0.27</v>
      </c>
      <c r="L8052" s="772">
        <f t="shared" si="425"/>
        <v>3.69</v>
      </c>
    </row>
    <row r="8053" spans="2:12" ht="15.75" x14ac:dyDescent="0.25">
      <c r="B8053" s="893" t="s">
        <v>311</v>
      </c>
      <c r="C8053" s="892" t="s">
        <v>582</v>
      </c>
      <c r="D8053" s="891">
        <v>39478</v>
      </c>
      <c r="E8053" s="890">
        <v>296.24</v>
      </c>
      <c r="F8053" s="889"/>
      <c r="G8053" s="888">
        <v>40</v>
      </c>
      <c r="H8053" s="887">
        <f t="shared" si="423"/>
        <v>13</v>
      </c>
      <c r="I8053" s="887">
        <v>-7.4399999999999995</v>
      </c>
      <c r="J8053" s="771">
        <f t="shared" si="424"/>
        <v>103.99</v>
      </c>
      <c r="K8053" s="887">
        <v>96.55</v>
      </c>
      <c r="L8053" s="772">
        <f t="shared" si="425"/>
        <v>199.69</v>
      </c>
    </row>
    <row r="8054" spans="2:12" ht="15.75" x14ac:dyDescent="0.25">
      <c r="B8054" s="893" t="s">
        <v>311</v>
      </c>
      <c r="C8054" s="892" t="s">
        <v>582</v>
      </c>
      <c r="D8054" s="891">
        <v>37986</v>
      </c>
      <c r="E8054" s="890">
        <v>24420.78</v>
      </c>
      <c r="F8054" s="889"/>
      <c r="G8054" s="888">
        <v>35</v>
      </c>
      <c r="H8054" s="887">
        <f t="shared" si="423"/>
        <v>18</v>
      </c>
      <c r="I8054" s="887">
        <v>-699.96</v>
      </c>
      <c r="J8054" s="771">
        <f t="shared" si="424"/>
        <v>12637.880000000001</v>
      </c>
      <c r="K8054" s="887">
        <v>11937.92</v>
      </c>
      <c r="L8054" s="772">
        <f t="shared" si="425"/>
        <v>12482.859999999999</v>
      </c>
    </row>
    <row r="8055" spans="2:12" ht="15.75" x14ac:dyDescent="0.25">
      <c r="B8055" s="893" t="s">
        <v>311</v>
      </c>
      <c r="C8055" s="892" t="s">
        <v>582</v>
      </c>
      <c r="D8055" s="891">
        <v>37621</v>
      </c>
      <c r="E8055" s="890">
        <v>11590.72</v>
      </c>
      <c r="F8055" s="889"/>
      <c r="G8055" s="888">
        <v>35</v>
      </c>
      <c r="H8055" s="887">
        <f t="shared" si="423"/>
        <v>19</v>
      </c>
      <c r="I8055" s="887">
        <v>-333.36</v>
      </c>
      <c r="J8055" s="771">
        <f t="shared" si="424"/>
        <v>6339.96</v>
      </c>
      <c r="K8055" s="887">
        <v>6006.6</v>
      </c>
      <c r="L8055" s="772">
        <f t="shared" si="425"/>
        <v>5584.119999999999</v>
      </c>
    </row>
    <row r="8056" spans="2:12" ht="15.75" x14ac:dyDescent="0.25">
      <c r="B8056" s="893" t="e">
        <v>#N/A</v>
      </c>
      <c r="C8056" s="892" t="s">
        <v>1581</v>
      </c>
      <c r="D8056" s="891">
        <v>37287</v>
      </c>
      <c r="E8056" s="890">
        <v>256489</v>
      </c>
      <c r="F8056" s="889"/>
      <c r="G8056" s="888">
        <v>35</v>
      </c>
      <c r="H8056" s="887">
        <f t="shared" si="423"/>
        <v>19</v>
      </c>
      <c r="I8056" s="887">
        <v>-7353.6</v>
      </c>
      <c r="J8056" s="771">
        <f t="shared" si="424"/>
        <v>146797.45000000001</v>
      </c>
      <c r="K8056" s="887">
        <v>139443.85</v>
      </c>
      <c r="L8056" s="772">
        <f t="shared" si="425"/>
        <v>117045.15</v>
      </c>
    </row>
    <row r="8057" spans="2:12" ht="15.75" x14ac:dyDescent="0.25">
      <c r="B8057" s="893" t="e">
        <v>#N/A</v>
      </c>
      <c r="C8057" s="892" t="s">
        <v>2249</v>
      </c>
      <c r="D8057" s="891">
        <v>41943</v>
      </c>
      <c r="E8057" s="890">
        <v>5657.82</v>
      </c>
      <c r="F8057" s="889"/>
      <c r="G8057" s="888">
        <v>35</v>
      </c>
      <c r="H8057" s="887">
        <f t="shared" si="423"/>
        <v>7</v>
      </c>
      <c r="I8057" s="887">
        <v>-161.76</v>
      </c>
      <c r="J8057" s="771">
        <f t="shared" si="424"/>
        <v>1103.33</v>
      </c>
      <c r="K8057" s="887">
        <v>941.57</v>
      </c>
      <c r="L8057" s="772">
        <f t="shared" si="425"/>
        <v>4716.25</v>
      </c>
    </row>
    <row r="8058" spans="2:12" ht="15.75" x14ac:dyDescent="0.25">
      <c r="B8058" s="893"/>
      <c r="C8058" s="892"/>
      <c r="D8058" s="891"/>
      <c r="E8058" s="890"/>
      <c r="F8058" s="889"/>
      <c r="G8058" s="888"/>
      <c r="H8058" s="887"/>
      <c r="I8058" s="887"/>
      <c r="J8058" s="771"/>
      <c r="K8058" s="887"/>
      <c r="L8058" s="772"/>
    </row>
    <row r="8059" spans="2:12" ht="15.75" x14ac:dyDescent="0.25">
      <c r="B8059" s="893"/>
      <c r="C8059" s="892"/>
      <c r="D8059" s="891"/>
      <c r="E8059" s="890"/>
      <c r="F8059" s="889"/>
      <c r="G8059" s="888"/>
      <c r="H8059" s="887"/>
      <c r="I8059" s="887"/>
      <c r="J8059" s="771"/>
      <c r="K8059" s="887"/>
      <c r="L8059" s="772"/>
    </row>
    <row r="8060" spans="2:12" ht="15.75" x14ac:dyDescent="0.25">
      <c r="B8060" s="893"/>
      <c r="C8060" s="892"/>
      <c r="D8060" s="891"/>
      <c r="E8060" s="890"/>
      <c r="F8060" s="889"/>
      <c r="G8060" s="888"/>
      <c r="H8060" s="887"/>
      <c r="I8060" s="887"/>
      <c r="J8060" s="771"/>
      <c r="K8060" s="887"/>
      <c r="L8060" s="772"/>
    </row>
    <row r="8061" spans="2:12" ht="15.75" x14ac:dyDescent="0.25">
      <c r="B8061" s="893"/>
      <c r="C8061" s="892"/>
      <c r="D8061" s="891"/>
      <c r="E8061" s="890"/>
      <c r="F8061" s="889"/>
      <c r="G8061" s="888"/>
      <c r="H8061" s="887"/>
      <c r="I8061" s="887"/>
      <c r="J8061" s="771"/>
      <c r="K8061" s="887"/>
      <c r="L8061" s="772"/>
    </row>
    <row r="8062" spans="2:12" ht="15.75" x14ac:dyDescent="0.25">
      <c r="B8062" s="893"/>
      <c r="C8062" s="892"/>
      <c r="D8062" s="891"/>
      <c r="E8062" s="890"/>
      <c r="F8062" s="889"/>
      <c r="G8062" s="888"/>
      <c r="H8062" s="887"/>
      <c r="I8062" s="887"/>
      <c r="J8062" s="771"/>
      <c r="K8062" s="887"/>
      <c r="L8062" s="772"/>
    </row>
    <row r="8063" spans="2:12" ht="15.75" x14ac:dyDescent="0.25">
      <c r="B8063" s="893"/>
      <c r="C8063" s="892"/>
      <c r="D8063" s="891"/>
      <c r="E8063" s="890"/>
      <c r="F8063" s="889"/>
      <c r="G8063" s="888"/>
      <c r="H8063" s="887"/>
      <c r="I8063" s="887"/>
      <c r="J8063" s="771"/>
      <c r="K8063" s="887"/>
      <c r="L8063" s="772"/>
    </row>
    <row r="8064" spans="2:12" ht="15.75" x14ac:dyDescent="0.25">
      <c r="B8064" s="893"/>
      <c r="C8064" s="892"/>
      <c r="D8064" s="891"/>
      <c r="E8064" s="890"/>
      <c r="F8064" s="889"/>
      <c r="G8064" s="888"/>
      <c r="H8064" s="887"/>
      <c r="I8064" s="887"/>
      <c r="J8064" s="771"/>
      <c r="K8064" s="887"/>
      <c r="L8064" s="772"/>
    </row>
    <row r="8065" spans="2:12" ht="15.75" x14ac:dyDescent="0.25">
      <c r="B8065" s="893"/>
      <c r="C8065" s="892"/>
      <c r="D8065" s="891"/>
      <c r="E8065" s="890"/>
      <c r="F8065" s="889"/>
      <c r="G8065" s="888"/>
      <c r="H8065" s="887"/>
      <c r="I8065" s="887"/>
      <c r="J8065" s="771"/>
      <c r="K8065" s="887"/>
      <c r="L8065" s="772"/>
    </row>
    <row r="8066" spans="2:12" ht="15.75" x14ac:dyDescent="0.25">
      <c r="B8066" s="893"/>
      <c r="C8066" s="892"/>
      <c r="D8066" s="891"/>
      <c r="E8066" s="890"/>
      <c r="F8066" s="889"/>
      <c r="G8066" s="888"/>
      <c r="H8066" s="887"/>
      <c r="I8066" s="887"/>
      <c r="J8066" s="771"/>
      <c r="K8066" s="887"/>
      <c r="L8066" s="772"/>
    </row>
    <row r="8067" spans="2:12" ht="15.75" x14ac:dyDescent="0.25">
      <c r="B8067" s="893"/>
      <c r="C8067" s="892"/>
      <c r="D8067" s="891"/>
      <c r="E8067" s="890"/>
      <c r="F8067" s="889"/>
      <c r="G8067" s="888"/>
      <c r="H8067" s="887"/>
      <c r="I8067" s="887"/>
      <c r="J8067" s="771"/>
      <c r="K8067" s="887"/>
      <c r="L8067" s="772"/>
    </row>
    <row r="8068" spans="2:12" ht="15.75" x14ac:dyDescent="0.25">
      <c r="B8068" s="893"/>
      <c r="C8068" s="892"/>
      <c r="D8068" s="891"/>
      <c r="E8068" s="890"/>
      <c r="F8068" s="889"/>
      <c r="G8068" s="888"/>
      <c r="H8068" s="887"/>
      <c r="I8068" s="887"/>
      <c r="J8068" s="771"/>
      <c r="K8068" s="887"/>
      <c r="L8068" s="772"/>
    </row>
    <row r="8069" spans="2:12" ht="15.75" x14ac:dyDescent="0.25">
      <c r="B8069" s="893"/>
      <c r="C8069" s="892"/>
      <c r="D8069" s="891"/>
      <c r="E8069" s="890"/>
      <c r="F8069" s="889"/>
      <c r="G8069" s="888"/>
      <c r="H8069" s="887"/>
      <c r="I8069" s="887"/>
      <c r="J8069" s="771"/>
      <c r="K8069" s="887"/>
      <c r="L8069" s="772"/>
    </row>
    <row r="8070" spans="2:12" ht="15.75" x14ac:dyDescent="0.25">
      <c r="B8070" s="893"/>
      <c r="C8070" s="892"/>
      <c r="D8070" s="891"/>
      <c r="E8070" s="890"/>
      <c r="F8070" s="889"/>
      <c r="G8070" s="888"/>
      <c r="H8070" s="887"/>
      <c r="I8070" s="887"/>
      <c r="J8070" s="771"/>
      <c r="K8070" s="887"/>
      <c r="L8070" s="772"/>
    </row>
    <row r="8071" spans="2:12" ht="15.75" x14ac:dyDescent="0.25">
      <c r="B8071" s="893"/>
      <c r="C8071" s="892"/>
      <c r="D8071" s="891"/>
      <c r="E8071" s="890"/>
      <c r="F8071" s="889"/>
      <c r="G8071" s="888"/>
      <c r="H8071" s="887"/>
      <c r="I8071" s="887"/>
      <c r="J8071" s="771"/>
      <c r="K8071" s="887"/>
      <c r="L8071" s="772"/>
    </row>
    <row r="8072" spans="2:12" ht="15.75" x14ac:dyDescent="0.25">
      <c r="B8072" s="893"/>
      <c r="C8072" s="892"/>
      <c r="D8072" s="891"/>
      <c r="E8072" s="890"/>
      <c r="F8072" s="889"/>
      <c r="G8072" s="888"/>
      <c r="H8072" s="887"/>
      <c r="I8072" s="887"/>
      <c r="J8072" s="771"/>
      <c r="K8072" s="887"/>
      <c r="L8072" s="772"/>
    </row>
    <row r="8073" spans="2:12" ht="15.75" x14ac:dyDescent="0.25">
      <c r="B8073" s="893"/>
      <c r="C8073" s="892"/>
      <c r="D8073" s="891"/>
      <c r="E8073" s="890"/>
      <c r="F8073" s="889"/>
      <c r="G8073" s="888"/>
      <c r="H8073" s="887"/>
      <c r="I8073" s="887"/>
      <c r="J8073" s="771"/>
      <c r="K8073" s="887"/>
      <c r="L8073" s="772"/>
    </row>
    <row r="8074" spans="2:12" ht="15.75" x14ac:dyDescent="0.25">
      <c r="B8074" s="893"/>
      <c r="C8074" s="892"/>
      <c r="D8074" s="891"/>
      <c r="E8074" s="890"/>
      <c r="F8074" s="889"/>
      <c r="G8074" s="888"/>
      <c r="H8074" s="887"/>
      <c r="I8074" s="887"/>
      <c r="J8074" s="771"/>
      <c r="K8074" s="887"/>
      <c r="L8074" s="772"/>
    </row>
    <row r="8075" spans="2:12" ht="15.75" x14ac:dyDescent="0.25">
      <c r="B8075" s="893"/>
      <c r="C8075" s="892"/>
      <c r="D8075" s="891"/>
      <c r="E8075" s="890"/>
      <c r="F8075" s="889"/>
      <c r="G8075" s="888"/>
      <c r="H8075" s="887"/>
      <c r="I8075" s="887"/>
      <c r="J8075" s="771"/>
      <c r="K8075" s="887"/>
      <c r="L8075" s="772"/>
    </row>
    <row r="8076" spans="2:12" ht="15.75" x14ac:dyDescent="0.25">
      <c r="B8076" s="893"/>
      <c r="C8076" s="892"/>
      <c r="D8076" s="891"/>
      <c r="E8076" s="890"/>
      <c r="F8076" s="889"/>
      <c r="G8076" s="888"/>
      <c r="H8076" s="887"/>
      <c r="I8076" s="887"/>
      <c r="J8076" s="771"/>
      <c r="K8076" s="887"/>
      <c r="L8076" s="772"/>
    </row>
    <row r="8077" spans="2:12" ht="15.75" x14ac:dyDescent="0.25">
      <c r="B8077" s="893"/>
      <c r="C8077" s="892"/>
      <c r="D8077" s="891"/>
      <c r="E8077" s="890"/>
      <c r="F8077" s="889"/>
      <c r="G8077" s="888"/>
      <c r="H8077" s="887"/>
      <c r="I8077" s="887"/>
      <c r="J8077" s="771"/>
      <c r="K8077" s="887"/>
      <c r="L8077" s="772"/>
    </row>
    <row r="8078" spans="2:12" ht="15.75" x14ac:dyDescent="0.25">
      <c r="B8078" s="893"/>
      <c r="C8078" s="892"/>
      <c r="D8078" s="891"/>
      <c r="E8078" s="890"/>
      <c r="F8078" s="889"/>
      <c r="G8078" s="888"/>
      <c r="H8078" s="887"/>
      <c r="I8078" s="887"/>
      <c r="J8078" s="771"/>
      <c r="K8078" s="887"/>
      <c r="L8078" s="772"/>
    </row>
    <row r="8079" spans="2:12" ht="15.75" x14ac:dyDescent="0.25">
      <c r="B8079" s="893"/>
      <c r="C8079" s="892"/>
      <c r="D8079" s="891"/>
      <c r="E8079" s="890"/>
      <c r="F8079" s="889"/>
      <c r="G8079" s="888"/>
      <c r="H8079" s="887"/>
      <c r="I8079" s="887"/>
      <c r="J8079" s="771"/>
      <c r="K8079" s="887"/>
      <c r="L8079" s="772"/>
    </row>
    <row r="8080" spans="2:12" ht="15.75" x14ac:dyDescent="0.25">
      <c r="B8080" s="893"/>
      <c r="C8080" s="892"/>
      <c r="D8080" s="891"/>
      <c r="E8080" s="890"/>
      <c r="F8080" s="889"/>
      <c r="G8080" s="888"/>
      <c r="H8080" s="887"/>
      <c r="I8080" s="887"/>
      <c r="J8080" s="771"/>
      <c r="K8080" s="887"/>
      <c r="L8080" s="772"/>
    </row>
    <row r="8081" spans="2:12" ht="15.75" x14ac:dyDescent="0.25">
      <c r="B8081" s="893"/>
      <c r="C8081" s="892"/>
      <c r="D8081" s="891"/>
      <c r="E8081" s="890"/>
      <c r="F8081" s="889"/>
      <c r="G8081" s="888"/>
      <c r="H8081" s="887"/>
      <c r="I8081" s="887"/>
      <c r="J8081" s="771"/>
      <c r="K8081" s="887"/>
      <c r="L8081" s="772"/>
    </row>
    <row r="8082" spans="2:12" ht="15.75" x14ac:dyDescent="0.25">
      <c r="B8082" s="893"/>
      <c r="C8082" s="892"/>
      <c r="D8082" s="891"/>
      <c r="E8082" s="890"/>
      <c r="F8082" s="889"/>
      <c r="G8082" s="888"/>
      <c r="H8082" s="887"/>
      <c r="I8082" s="887"/>
      <c r="J8082" s="771"/>
      <c r="K8082" s="887"/>
      <c r="L8082" s="772"/>
    </row>
    <row r="8083" spans="2:12" ht="15.75" x14ac:dyDescent="0.25">
      <c r="B8083" s="893"/>
      <c r="C8083" s="892"/>
      <c r="D8083" s="891"/>
      <c r="E8083" s="890"/>
      <c r="F8083" s="889"/>
      <c r="G8083" s="888"/>
      <c r="H8083" s="887"/>
      <c r="I8083" s="887"/>
      <c r="J8083" s="771"/>
      <c r="K8083" s="887"/>
      <c r="L8083" s="772"/>
    </row>
    <row r="8084" spans="2:12" ht="15.75" x14ac:dyDescent="0.25">
      <c r="B8084" s="893"/>
      <c r="C8084" s="892"/>
      <c r="D8084" s="891"/>
      <c r="E8084" s="890"/>
      <c r="F8084" s="889"/>
      <c r="G8084" s="888"/>
      <c r="H8084" s="887"/>
      <c r="I8084" s="887"/>
      <c r="J8084" s="771"/>
      <c r="K8084" s="887"/>
      <c r="L8084" s="772"/>
    </row>
    <row r="8085" spans="2:12" ht="15.75" x14ac:dyDescent="0.25">
      <c r="B8085" s="893"/>
      <c r="C8085" s="892"/>
      <c r="D8085" s="891"/>
      <c r="E8085" s="890"/>
      <c r="F8085" s="889"/>
      <c r="G8085" s="888"/>
      <c r="H8085" s="887"/>
      <c r="I8085" s="887"/>
      <c r="J8085" s="771"/>
      <c r="K8085" s="887"/>
      <c r="L8085" s="772"/>
    </row>
    <row r="8086" spans="2:12" ht="15.75" x14ac:dyDescent="0.25">
      <c r="B8086" s="893"/>
      <c r="C8086" s="892"/>
      <c r="D8086" s="891"/>
      <c r="E8086" s="890"/>
      <c r="F8086" s="889"/>
      <c r="G8086" s="888"/>
      <c r="H8086" s="887"/>
      <c r="I8086" s="887"/>
      <c r="J8086" s="771"/>
      <c r="K8086" s="887"/>
      <c r="L8086" s="772"/>
    </row>
    <row r="8087" spans="2:12" ht="15.75" x14ac:dyDescent="0.25">
      <c r="B8087" s="893"/>
      <c r="C8087" s="892"/>
      <c r="D8087" s="891"/>
      <c r="E8087" s="890"/>
      <c r="F8087" s="889"/>
      <c r="G8087" s="888"/>
      <c r="H8087" s="887"/>
      <c r="I8087" s="887"/>
      <c r="J8087" s="771"/>
      <c r="K8087" s="887"/>
      <c r="L8087" s="772"/>
    </row>
    <row r="8088" spans="2:12" ht="15.75" x14ac:dyDescent="0.25">
      <c r="B8088" s="893"/>
      <c r="C8088" s="892"/>
      <c r="D8088" s="891"/>
      <c r="E8088" s="890"/>
      <c r="F8088" s="889"/>
      <c r="G8088" s="888"/>
      <c r="H8088" s="887"/>
      <c r="I8088" s="887"/>
      <c r="J8088" s="771"/>
      <c r="K8088" s="887"/>
      <c r="L8088" s="772"/>
    </row>
    <row r="8089" spans="2:12" ht="15.75" x14ac:dyDescent="0.25">
      <c r="B8089" s="893"/>
      <c r="C8089" s="892"/>
      <c r="D8089" s="891"/>
      <c r="E8089" s="890"/>
      <c r="F8089" s="889"/>
      <c r="G8089" s="888"/>
      <c r="H8089" s="887"/>
      <c r="I8089" s="887"/>
      <c r="J8089" s="771"/>
      <c r="K8089" s="887"/>
      <c r="L8089" s="772"/>
    </row>
    <row r="8090" spans="2:12" ht="15.75" x14ac:dyDescent="0.25">
      <c r="B8090" s="893"/>
      <c r="C8090" s="892"/>
      <c r="D8090" s="891"/>
      <c r="E8090" s="890"/>
      <c r="F8090" s="889"/>
      <c r="G8090" s="888"/>
      <c r="H8090" s="887"/>
      <c r="I8090" s="887"/>
      <c r="J8090" s="771"/>
      <c r="K8090" s="887"/>
      <c r="L8090" s="772"/>
    </row>
    <row r="8091" spans="2:12" ht="15.75" x14ac:dyDescent="0.25">
      <c r="B8091" s="893"/>
      <c r="C8091" s="892"/>
      <c r="D8091" s="891"/>
      <c r="E8091" s="890"/>
      <c r="F8091" s="889"/>
      <c r="G8091" s="888"/>
      <c r="H8091" s="887"/>
      <c r="I8091" s="887"/>
      <c r="J8091" s="771"/>
      <c r="K8091" s="887"/>
      <c r="L8091" s="772"/>
    </row>
    <row r="8092" spans="2:12" ht="15.75" x14ac:dyDescent="0.25">
      <c r="B8092" s="893"/>
      <c r="C8092" s="892"/>
      <c r="D8092" s="891"/>
      <c r="E8092" s="890"/>
      <c r="F8092" s="889"/>
      <c r="G8092" s="888"/>
      <c r="H8092" s="887"/>
      <c r="I8092" s="887"/>
      <c r="J8092" s="771"/>
      <c r="K8092" s="887"/>
      <c r="L8092" s="772"/>
    </row>
    <row r="8093" spans="2:12" ht="15.75" x14ac:dyDescent="0.25">
      <c r="B8093" s="893"/>
      <c r="C8093" s="892"/>
      <c r="D8093" s="891"/>
      <c r="E8093" s="890"/>
      <c r="F8093" s="889"/>
      <c r="G8093" s="888"/>
      <c r="H8093" s="887"/>
      <c r="I8093" s="887"/>
      <c r="J8093" s="771"/>
      <c r="K8093" s="887"/>
      <c r="L8093" s="772"/>
    </row>
    <row r="8094" spans="2:12" ht="15.75" x14ac:dyDescent="0.25">
      <c r="B8094" s="893"/>
      <c r="C8094" s="892"/>
      <c r="D8094" s="891"/>
      <c r="E8094" s="890"/>
      <c r="F8094" s="889"/>
      <c r="G8094" s="888"/>
      <c r="H8094" s="887"/>
      <c r="I8094" s="887"/>
      <c r="J8094" s="771"/>
      <c r="K8094" s="887"/>
      <c r="L8094" s="772"/>
    </row>
    <row r="8095" spans="2:12" ht="15.75" x14ac:dyDescent="0.25">
      <c r="B8095" s="893"/>
      <c r="C8095" s="892"/>
      <c r="D8095" s="891"/>
      <c r="E8095" s="890"/>
      <c r="F8095" s="889"/>
      <c r="G8095" s="888"/>
      <c r="H8095" s="887"/>
      <c r="I8095" s="887"/>
      <c r="J8095" s="771"/>
      <c r="K8095" s="887"/>
      <c r="L8095" s="772"/>
    </row>
    <row r="8096" spans="2:12" ht="15.75" x14ac:dyDescent="0.25">
      <c r="B8096" s="893"/>
      <c r="C8096" s="892"/>
      <c r="D8096" s="891"/>
      <c r="E8096" s="890"/>
      <c r="F8096" s="889"/>
      <c r="G8096" s="888"/>
      <c r="H8096" s="887"/>
      <c r="I8096" s="887"/>
      <c r="J8096" s="771"/>
      <c r="K8096" s="887"/>
      <c r="L8096" s="772"/>
    </row>
    <row r="8097" spans="2:12" ht="15.75" x14ac:dyDescent="0.25">
      <c r="B8097" s="893"/>
      <c r="C8097" s="892"/>
      <c r="D8097" s="891"/>
      <c r="E8097" s="890"/>
      <c r="F8097" s="889"/>
      <c r="G8097" s="888"/>
      <c r="H8097" s="887"/>
      <c r="I8097" s="887"/>
      <c r="J8097" s="771"/>
      <c r="K8097" s="887"/>
      <c r="L8097" s="772"/>
    </row>
    <row r="8098" spans="2:12" ht="15.75" x14ac:dyDescent="0.25">
      <c r="B8098" s="893"/>
      <c r="C8098" s="892"/>
      <c r="D8098" s="891"/>
      <c r="E8098" s="890"/>
      <c r="F8098" s="889"/>
      <c r="G8098" s="888"/>
      <c r="H8098" s="887"/>
      <c r="I8098" s="887"/>
      <c r="J8098" s="771"/>
      <c r="K8098" s="887"/>
      <c r="L8098" s="772"/>
    </row>
    <row r="8099" spans="2:12" ht="15.75" x14ac:dyDescent="0.25">
      <c r="B8099" s="893"/>
      <c r="C8099" s="892"/>
      <c r="D8099" s="891"/>
      <c r="E8099" s="890"/>
      <c r="F8099" s="889"/>
      <c r="G8099" s="888"/>
      <c r="H8099" s="887"/>
      <c r="I8099" s="887"/>
      <c r="J8099" s="771"/>
      <c r="K8099" s="887"/>
      <c r="L8099" s="772"/>
    </row>
    <row r="8100" spans="2:12" ht="15.75" x14ac:dyDescent="0.25">
      <c r="B8100" s="893"/>
      <c r="C8100" s="892"/>
      <c r="D8100" s="891"/>
      <c r="E8100" s="890"/>
      <c r="F8100" s="889"/>
      <c r="G8100" s="888"/>
      <c r="H8100" s="887"/>
      <c r="I8100" s="887"/>
      <c r="J8100" s="771"/>
      <c r="K8100" s="887"/>
      <c r="L8100" s="772"/>
    </row>
    <row r="8101" spans="2:12" ht="15.75" x14ac:dyDescent="0.25">
      <c r="B8101" s="893"/>
      <c r="C8101" s="892"/>
      <c r="D8101" s="891"/>
      <c r="E8101" s="890"/>
      <c r="F8101" s="889"/>
      <c r="G8101" s="888"/>
      <c r="H8101" s="887"/>
      <c r="I8101" s="887"/>
      <c r="J8101" s="771"/>
      <c r="K8101" s="887"/>
      <c r="L8101" s="772"/>
    </row>
    <row r="8102" spans="2:12" ht="15.75" x14ac:dyDescent="0.25">
      <c r="B8102" s="893"/>
      <c r="C8102" s="892"/>
      <c r="D8102" s="891"/>
      <c r="E8102" s="890"/>
      <c r="F8102" s="889"/>
      <c r="G8102" s="888"/>
      <c r="H8102" s="887"/>
      <c r="I8102" s="887"/>
      <c r="J8102" s="771"/>
      <c r="K8102" s="887"/>
      <c r="L8102" s="772"/>
    </row>
    <row r="8103" spans="2:12" ht="15.75" x14ac:dyDescent="0.25">
      <c r="B8103" s="893"/>
      <c r="C8103" s="892"/>
      <c r="D8103" s="891"/>
      <c r="E8103" s="890"/>
      <c r="F8103" s="889"/>
      <c r="G8103" s="888"/>
      <c r="H8103" s="887"/>
      <c r="I8103" s="887"/>
      <c r="J8103" s="771"/>
      <c r="K8103" s="887"/>
      <c r="L8103" s="772"/>
    </row>
    <row r="8104" spans="2:12" ht="15.75" x14ac:dyDescent="0.25">
      <c r="B8104" s="893"/>
      <c r="C8104" s="892"/>
      <c r="D8104" s="891"/>
      <c r="E8104" s="890"/>
      <c r="F8104" s="889"/>
      <c r="G8104" s="888"/>
      <c r="H8104" s="887"/>
      <c r="I8104" s="887"/>
      <c r="J8104" s="771"/>
      <c r="K8104" s="887"/>
      <c r="L8104" s="772"/>
    </row>
    <row r="8105" spans="2:12" ht="15.75" x14ac:dyDescent="0.25">
      <c r="B8105" s="893"/>
      <c r="C8105" s="892"/>
      <c r="D8105" s="891"/>
      <c r="E8105" s="890"/>
      <c r="F8105" s="889"/>
      <c r="G8105" s="888"/>
      <c r="H8105" s="887"/>
      <c r="I8105" s="887"/>
      <c r="J8105" s="771"/>
      <c r="K8105" s="887"/>
      <c r="L8105" s="772"/>
    </row>
    <row r="8106" spans="2:12" ht="15.75" x14ac:dyDescent="0.25">
      <c r="B8106" s="893"/>
      <c r="C8106" s="892"/>
      <c r="D8106" s="891"/>
      <c r="E8106" s="890"/>
      <c r="F8106" s="889"/>
      <c r="G8106" s="888"/>
      <c r="H8106" s="887"/>
      <c r="I8106" s="887"/>
      <c r="J8106" s="771"/>
      <c r="K8106" s="887"/>
      <c r="L8106" s="772"/>
    </row>
    <row r="8107" spans="2:12" ht="15.75" x14ac:dyDescent="0.25">
      <c r="B8107" s="893"/>
      <c r="C8107" s="892"/>
      <c r="D8107" s="891"/>
      <c r="E8107" s="890"/>
      <c r="F8107" s="889"/>
      <c r="G8107" s="888"/>
      <c r="H8107" s="887"/>
      <c r="I8107" s="887"/>
      <c r="J8107" s="771"/>
      <c r="K8107" s="887"/>
      <c r="L8107" s="772"/>
    </row>
    <row r="8108" spans="2:12" ht="15.75" x14ac:dyDescent="0.25">
      <c r="B8108" s="893"/>
      <c r="C8108" s="892"/>
      <c r="D8108" s="891"/>
      <c r="E8108" s="890"/>
      <c r="F8108" s="889"/>
      <c r="G8108" s="888"/>
      <c r="H8108" s="887"/>
      <c r="I8108" s="887"/>
      <c r="J8108" s="771"/>
      <c r="K8108" s="887"/>
      <c r="L8108" s="772"/>
    </row>
    <row r="8109" spans="2:12" ht="15.75" x14ac:dyDescent="0.25">
      <c r="B8109" s="893"/>
      <c r="C8109" s="892"/>
      <c r="D8109" s="891"/>
      <c r="E8109" s="890"/>
      <c r="F8109" s="889"/>
      <c r="G8109" s="888"/>
      <c r="H8109" s="887"/>
      <c r="I8109" s="887"/>
      <c r="J8109" s="771"/>
      <c r="K8109" s="887"/>
      <c r="L8109" s="772"/>
    </row>
    <row r="8110" spans="2:12" ht="15.75" x14ac:dyDescent="0.25">
      <c r="B8110" s="893"/>
      <c r="C8110" s="892"/>
      <c r="D8110" s="891"/>
      <c r="E8110" s="890"/>
      <c r="F8110" s="889"/>
      <c r="G8110" s="888"/>
      <c r="H8110" s="887"/>
      <c r="I8110" s="887"/>
      <c r="J8110" s="771"/>
      <c r="K8110" s="887"/>
      <c r="L8110" s="772"/>
    </row>
    <row r="8111" spans="2:12" ht="15.75" x14ac:dyDescent="0.25">
      <c r="B8111" s="893"/>
      <c r="C8111" s="892"/>
      <c r="D8111" s="891"/>
      <c r="E8111" s="890"/>
      <c r="F8111" s="889"/>
      <c r="G8111" s="888"/>
      <c r="H8111" s="887"/>
      <c r="I8111" s="887"/>
      <c r="J8111" s="771"/>
      <c r="K8111" s="887"/>
      <c r="L8111" s="772"/>
    </row>
    <row r="8112" spans="2:12" ht="15.75" x14ac:dyDescent="0.25">
      <c r="B8112" s="893"/>
      <c r="C8112" s="892"/>
      <c r="D8112" s="891"/>
      <c r="E8112" s="890"/>
      <c r="F8112" s="889"/>
      <c r="G8112" s="888"/>
      <c r="H8112" s="887"/>
      <c r="I8112" s="887"/>
      <c r="J8112" s="771"/>
      <c r="K8112" s="887"/>
      <c r="L8112" s="772"/>
    </row>
    <row r="8113" spans="2:12" ht="15.75" x14ac:dyDescent="0.25">
      <c r="B8113" s="893"/>
      <c r="C8113" s="892"/>
      <c r="D8113" s="891"/>
      <c r="E8113" s="890"/>
      <c r="F8113" s="889"/>
      <c r="G8113" s="888"/>
      <c r="H8113" s="887"/>
      <c r="I8113" s="887"/>
      <c r="J8113" s="771"/>
      <c r="K8113" s="887"/>
      <c r="L8113" s="772"/>
    </row>
    <row r="8114" spans="2:12" ht="15.75" x14ac:dyDescent="0.25">
      <c r="B8114" s="893"/>
      <c r="C8114" s="892"/>
      <c r="D8114" s="891"/>
      <c r="E8114" s="890"/>
      <c r="F8114" s="889"/>
      <c r="G8114" s="888"/>
      <c r="H8114" s="887"/>
      <c r="I8114" s="887"/>
      <c r="J8114" s="771"/>
      <c r="K8114" s="887"/>
      <c r="L8114" s="772"/>
    </row>
    <row r="8115" spans="2:12" ht="15.75" x14ac:dyDescent="0.25">
      <c r="B8115" s="893"/>
      <c r="C8115" s="892"/>
      <c r="D8115" s="891"/>
      <c r="E8115" s="890"/>
      <c r="F8115" s="889"/>
      <c r="G8115" s="888"/>
      <c r="H8115" s="887"/>
      <c r="I8115" s="887"/>
      <c r="J8115" s="771"/>
      <c r="K8115" s="887"/>
      <c r="L8115" s="772"/>
    </row>
    <row r="8116" spans="2:12" ht="15.75" x14ac:dyDescent="0.25">
      <c r="B8116" s="893"/>
      <c r="C8116" s="892"/>
      <c r="D8116" s="891"/>
      <c r="E8116" s="890"/>
      <c r="F8116" s="889"/>
      <c r="G8116" s="888"/>
      <c r="H8116" s="887"/>
      <c r="I8116" s="887"/>
      <c r="J8116" s="771"/>
      <c r="K8116" s="887"/>
      <c r="L8116" s="772"/>
    </row>
    <row r="8117" spans="2:12" ht="15.75" x14ac:dyDescent="0.25">
      <c r="B8117" s="893"/>
      <c r="C8117" s="892"/>
      <c r="D8117" s="891"/>
      <c r="E8117" s="890"/>
      <c r="F8117" s="889"/>
      <c r="G8117" s="888"/>
      <c r="H8117" s="887"/>
      <c r="I8117" s="887"/>
      <c r="J8117" s="771"/>
      <c r="K8117" s="887"/>
      <c r="L8117" s="772"/>
    </row>
    <row r="8118" spans="2:12" ht="15.75" x14ac:dyDescent="0.25">
      <c r="B8118" s="893"/>
      <c r="C8118" s="892"/>
      <c r="D8118" s="891"/>
      <c r="E8118" s="890"/>
      <c r="F8118" s="889"/>
      <c r="G8118" s="888"/>
      <c r="H8118" s="887"/>
      <c r="I8118" s="887"/>
      <c r="J8118" s="771"/>
      <c r="K8118" s="887"/>
      <c r="L8118" s="772"/>
    </row>
    <row r="8119" spans="2:12" ht="15.75" x14ac:dyDescent="0.25">
      <c r="B8119" s="893"/>
      <c r="C8119" s="892"/>
      <c r="D8119" s="891"/>
      <c r="E8119" s="890"/>
      <c r="F8119" s="889"/>
      <c r="G8119" s="888"/>
      <c r="H8119" s="887"/>
      <c r="I8119" s="887"/>
      <c r="J8119" s="771"/>
      <c r="K8119" s="887"/>
      <c r="L8119" s="772"/>
    </row>
    <row r="8120" spans="2:12" ht="15.75" x14ac:dyDescent="0.25">
      <c r="B8120" s="893"/>
      <c r="C8120" s="892"/>
      <c r="D8120" s="891"/>
      <c r="E8120" s="890"/>
      <c r="F8120" s="889"/>
      <c r="G8120" s="888"/>
      <c r="H8120" s="887"/>
      <c r="I8120" s="887"/>
      <c r="J8120" s="771"/>
      <c r="K8120" s="887"/>
      <c r="L8120" s="772"/>
    </row>
    <row r="8121" spans="2:12" ht="15.75" x14ac:dyDescent="0.25">
      <c r="B8121" s="893"/>
      <c r="C8121" s="892"/>
      <c r="D8121" s="891"/>
      <c r="E8121" s="890"/>
      <c r="F8121" s="889"/>
      <c r="G8121" s="888"/>
      <c r="H8121" s="887"/>
      <c r="I8121" s="887"/>
      <c r="J8121" s="771"/>
      <c r="K8121" s="887"/>
      <c r="L8121" s="772"/>
    </row>
    <row r="8122" spans="2:12" ht="15.75" x14ac:dyDescent="0.25">
      <c r="B8122" s="893"/>
      <c r="C8122" s="892"/>
      <c r="D8122" s="891"/>
      <c r="E8122" s="890"/>
      <c r="F8122" s="889"/>
      <c r="G8122" s="888"/>
      <c r="H8122" s="887"/>
      <c r="I8122" s="887"/>
      <c r="J8122" s="771"/>
      <c r="K8122" s="887"/>
      <c r="L8122" s="772"/>
    </row>
    <row r="8123" spans="2:12" ht="15.75" x14ac:dyDescent="0.25">
      <c r="B8123" s="893"/>
      <c r="C8123" s="892"/>
      <c r="D8123" s="891"/>
      <c r="E8123" s="890"/>
      <c r="F8123" s="889"/>
      <c r="G8123" s="888"/>
      <c r="H8123" s="887"/>
      <c r="I8123" s="887"/>
      <c r="J8123" s="771"/>
      <c r="K8123" s="887"/>
      <c r="L8123" s="772"/>
    </row>
    <row r="8124" spans="2:12" ht="15.75" x14ac:dyDescent="0.25">
      <c r="B8124" s="893"/>
      <c r="C8124" s="892"/>
      <c r="D8124" s="891"/>
      <c r="E8124" s="890"/>
      <c r="F8124" s="889"/>
      <c r="G8124" s="888"/>
      <c r="H8124" s="887"/>
      <c r="I8124" s="887"/>
      <c r="J8124" s="771"/>
      <c r="K8124" s="887"/>
      <c r="L8124" s="772"/>
    </row>
    <row r="8125" spans="2:12" ht="15.75" x14ac:dyDescent="0.25">
      <c r="B8125" s="893"/>
      <c r="C8125" s="892"/>
      <c r="D8125" s="891"/>
      <c r="E8125" s="890"/>
      <c r="F8125" s="889"/>
      <c r="G8125" s="888"/>
      <c r="H8125" s="887"/>
      <c r="I8125" s="887"/>
      <c r="J8125" s="771"/>
      <c r="K8125" s="887"/>
      <c r="L8125" s="772"/>
    </row>
    <row r="8126" spans="2:12" ht="15.75" x14ac:dyDescent="0.25">
      <c r="B8126" s="893"/>
      <c r="C8126" s="892"/>
      <c r="D8126" s="891"/>
      <c r="E8126" s="890"/>
      <c r="F8126" s="889"/>
      <c r="G8126" s="888"/>
      <c r="H8126" s="887"/>
      <c r="I8126" s="887"/>
      <c r="J8126" s="771"/>
      <c r="K8126" s="887"/>
      <c r="L8126" s="772"/>
    </row>
    <row r="8127" spans="2:12" ht="15.75" x14ac:dyDescent="0.25">
      <c r="B8127" s="893"/>
      <c r="C8127" s="892"/>
      <c r="D8127" s="891"/>
      <c r="E8127" s="890"/>
      <c r="F8127" s="889"/>
      <c r="G8127" s="888"/>
      <c r="H8127" s="887"/>
      <c r="I8127" s="887"/>
      <c r="J8127" s="771"/>
      <c r="K8127" s="887"/>
      <c r="L8127" s="772"/>
    </row>
    <row r="8128" spans="2:12" ht="15.75" x14ac:dyDescent="0.25">
      <c r="B8128" s="893"/>
      <c r="C8128" s="892"/>
      <c r="D8128" s="891"/>
      <c r="E8128" s="890"/>
      <c r="F8128" s="889"/>
      <c r="G8128" s="888"/>
      <c r="H8128" s="887"/>
      <c r="I8128" s="887"/>
      <c r="J8128" s="771"/>
      <c r="K8128" s="887"/>
      <c r="L8128" s="772"/>
    </row>
    <row r="8129" spans="2:12" ht="15.75" x14ac:dyDescent="0.25">
      <c r="B8129" s="893"/>
      <c r="C8129" s="892"/>
      <c r="D8129" s="891"/>
      <c r="E8129" s="890"/>
      <c r="F8129" s="889"/>
      <c r="G8129" s="888"/>
      <c r="H8129" s="887"/>
      <c r="I8129" s="887"/>
      <c r="J8129" s="771"/>
      <c r="K8129" s="887"/>
      <c r="L8129" s="772"/>
    </row>
    <row r="8130" spans="2:12" ht="15.75" x14ac:dyDescent="0.25">
      <c r="B8130" s="893"/>
      <c r="C8130" s="892"/>
      <c r="D8130" s="891"/>
      <c r="E8130" s="890"/>
      <c r="F8130" s="889"/>
      <c r="G8130" s="888"/>
      <c r="H8130" s="887"/>
      <c r="I8130" s="887"/>
      <c r="J8130" s="771"/>
      <c r="K8130" s="887"/>
      <c r="L8130" s="772"/>
    </row>
    <row r="8131" spans="2:12" ht="15.75" x14ac:dyDescent="0.25">
      <c r="B8131" s="893"/>
      <c r="C8131" s="892"/>
      <c r="D8131" s="891"/>
      <c r="E8131" s="890"/>
      <c r="F8131" s="889"/>
      <c r="G8131" s="888"/>
      <c r="H8131" s="887"/>
      <c r="I8131" s="887"/>
      <c r="J8131" s="771"/>
      <c r="K8131" s="887"/>
      <c r="L8131" s="772"/>
    </row>
    <row r="8132" spans="2:12" ht="15.75" x14ac:dyDescent="0.25">
      <c r="B8132" s="893"/>
      <c r="C8132" s="892"/>
      <c r="D8132" s="891"/>
      <c r="E8132" s="890"/>
      <c r="F8132" s="889"/>
      <c r="G8132" s="888"/>
      <c r="H8132" s="887"/>
      <c r="I8132" s="887"/>
      <c r="J8132" s="771"/>
      <c r="K8132" s="887"/>
      <c r="L8132" s="772"/>
    </row>
    <row r="8133" spans="2:12" ht="15.75" x14ac:dyDescent="0.25">
      <c r="B8133" s="893"/>
      <c r="C8133" s="892"/>
      <c r="D8133" s="891"/>
      <c r="E8133" s="890"/>
      <c r="F8133" s="889"/>
      <c r="G8133" s="888"/>
      <c r="H8133" s="887"/>
      <c r="I8133" s="887"/>
      <c r="J8133" s="771"/>
      <c r="K8133" s="887"/>
      <c r="L8133" s="772"/>
    </row>
    <row r="8134" spans="2:12" ht="15.75" x14ac:dyDescent="0.25">
      <c r="B8134" s="893"/>
      <c r="C8134" s="892"/>
      <c r="D8134" s="891"/>
      <c r="E8134" s="890"/>
      <c r="F8134" s="889"/>
      <c r="G8134" s="888"/>
      <c r="H8134" s="887"/>
      <c r="I8134" s="887"/>
      <c r="J8134" s="771"/>
      <c r="K8134" s="887"/>
      <c r="L8134" s="772"/>
    </row>
    <row r="8135" spans="2:12" ht="15.75" x14ac:dyDescent="0.25">
      <c r="B8135" s="893"/>
      <c r="C8135" s="892"/>
      <c r="D8135" s="891"/>
      <c r="E8135" s="890"/>
      <c r="F8135" s="889"/>
      <c r="G8135" s="888"/>
      <c r="H8135" s="887"/>
      <c r="I8135" s="887"/>
      <c r="J8135" s="771"/>
      <c r="K8135" s="887"/>
      <c r="L8135" s="772"/>
    </row>
    <row r="8136" spans="2:12" ht="15.75" x14ac:dyDescent="0.25">
      <c r="B8136" s="893"/>
      <c r="C8136" s="892"/>
      <c r="D8136" s="891"/>
      <c r="E8136" s="890"/>
      <c r="F8136" s="889"/>
      <c r="G8136" s="888"/>
      <c r="H8136" s="887"/>
      <c r="I8136" s="887"/>
      <c r="J8136" s="771"/>
      <c r="K8136" s="887"/>
      <c r="L8136" s="772"/>
    </row>
    <row r="8137" spans="2:12" ht="15.75" x14ac:dyDescent="0.25">
      <c r="B8137" s="893"/>
      <c r="C8137" s="892"/>
      <c r="D8137" s="891"/>
      <c r="E8137" s="890"/>
      <c r="F8137" s="889"/>
      <c r="G8137" s="888"/>
      <c r="H8137" s="887"/>
      <c r="I8137" s="887"/>
      <c r="J8137" s="771"/>
      <c r="K8137" s="887"/>
      <c r="L8137" s="772"/>
    </row>
    <row r="8138" spans="2:12" ht="15.75" x14ac:dyDescent="0.25">
      <c r="B8138" s="893"/>
      <c r="C8138" s="892"/>
      <c r="D8138" s="891"/>
      <c r="E8138" s="890"/>
      <c r="F8138" s="889"/>
      <c r="G8138" s="888"/>
      <c r="H8138" s="887"/>
      <c r="I8138" s="887"/>
      <c r="J8138" s="771"/>
      <c r="K8138" s="887"/>
      <c r="L8138" s="772"/>
    </row>
    <row r="8139" spans="2:12" ht="15.75" x14ac:dyDescent="0.25">
      <c r="B8139" s="893"/>
      <c r="C8139" s="892"/>
      <c r="D8139" s="891"/>
      <c r="E8139" s="890"/>
      <c r="F8139" s="889"/>
      <c r="G8139" s="888"/>
      <c r="H8139" s="887"/>
      <c r="I8139" s="887"/>
      <c r="J8139" s="771"/>
      <c r="K8139" s="887"/>
      <c r="L8139" s="772"/>
    </row>
    <row r="8140" spans="2:12" ht="15.75" x14ac:dyDescent="0.25">
      <c r="B8140" s="893"/>
      <c r="C8140" s="892"/>
      <c r="D8140" s="891"/>
      <c r="E8140" s="890"/>
      <c r="F8140" s="889"/>
      <c r="G8140" s="888"/>
      <c r="H8140" s="887"/>
      <c r="I8140" s="887"/>
      <c r="J8140" s="771"/>
      <c r="K8140" s="887"/>
      <c r="L8140" s="772"/>
    </row>
    <row r="8141" spans="2:12" ht="15.75" x14ac:dyDescent="0.25">
      <c r="B8141" s="893"/>
      <c r="C8141" s="892"/>
      <c r="D8141" s="891"/>
      <c r="E8141" s="890"/>
      <c r="F8141" s="889"/>
      <c r="G8141" s="888"/>
      <c r="H8141" s="887"/>
      <c r="I8141" s="887"/>
      <c r="J8141" s="771"/>
      <c r="K8141" s="887"/>
      <c r="L8141" s="772"/>
    </row>
    <row r="8142" spans="2:12" ht="15.75" x14ac:dyDescent="0.25">
      <c r="B8142" s="893"/>
      <c r="C8142" s="892"/>
      <c r="D8142" s="891"/>
      <c r="E8142" s="890"/>
      <c r="F8142" s="889"/>
      <c r="G8142" s="888"/>
      <c r="H8142" s="887"/>
      <c r="I8142" s="887"/>
      <c r="J8142" s="771"/>
      <c r="K8142" s="887"/>
      <c r="L8142" s="772"/>
    </row>
    <row r="8143" spans="2:12" ht="15.75" x14ac:dyDescent="0.25">
      <c r="B8143" s="893"/>
      <c r="C8143" s="892"/>
      <c r="D8143" s="891"/>
      <c r="E8143" s="890"/>
      <c r="F8143" s="889"/>
      <c r="G8143" s="888"/>
      <c r="H8143" s="887"/>
      <c r="I8143" s="887"/>
      <c r="J8143" s="771"/>
      <c r="K8143" s="887"/>
      <c r="L8143" s="772"/>
    </row>
    <row r="8144" spans="2:12" ht="15.75" x14ac:dyDescent="0.25">
      <c r="B8144" s="893"/>
      <c r="C8144" s="892"/>
      <c r="D8144" s="891"/>
      <c r="E8144" s="890"/>
      <c r="F8144" s="889"/>
      <c r="G8144" s="888"/>
      <c r="H8144" s="887"/>
      <c r="I8144" s="887"/>
      <c r="J8144" s="771"/>
      <c r="K8144" s="887"/>
      <c r="L8144" s="772"/>
    </row>
    <row r="8145" spans="2:12" ht="15.75" x14ac:dyDescent="0.25">
      <c r="B8145" s="893"/>
      <c r="C8145" s="892"/>
      <c r="D8145" s="891"/>
      <c r="E8145" s="890"/>
      <c r="F8145" s="889"/>
      <c r="G8145" s="888"/>
      <c r="H8145" s="887"/>
      <c r="I8145" s="887"/>
      <c r="J8145" s="771"/>
      <c r="K8145" s="887"/>
      <c r="L8145" s="772"/>
    </row>
    <row r="8146" spans="2:12" ht="15.75" x14ac:dyDescent="0.25">
      <c r="B8146" s="893"/>
      <c r="C8146" s="892"/>
      <c r="D8146" s="891"/>
      <c r="E8146" s="890"/>
      <c r="F8146" s="889"/>
      <c r="G8146" s="888"/>
      <c r="H8146" s="887"/>
      <c r="I8146" s="887"/>
      <c r="J8146" s="771"/>
      <c r="K8146" s="887"/>
      <c r="L8146" s="772"/>
    </row>
    <row r="8147" spans="2:12" ht="15.75" x14ac:dyDescent="0.25">
      <c r="B8147" s="893"/>
      <c r="C8147" s="892"/>
      <c r="D8147" s="891"/>
      <c r="E8147" s="890"/>
      <c r="F8147" s="889"/>
      <c r="G8147" s="888"/>
      <c r="H8147" s="887"/>
      <c r="I8147" s="887"/>
      <c r="J8147" s="771"/>
      <c r="K8147" s="887"/>
      <c r="L8147" s="772"/>
    </row>
    <row r="8148" spans="2:12" ht="15.75" x14ac:dyDescent="0.25">
      <c r="B8148" s="893"/>
      <c r="C8148" s="892"/>
      <c r="D8148" s="891"/>
      <c r="E8148" s="890"/>
      <c r="F8148" s="889"/>
      <c r="G8148" s="888"/>
      <c r="H8148" s="887"/>
      <c r="I8148" s="887"/>
      <c r="J8148" s="771"/>
      <c r="K8148" s="887"/>
      <c r="L8148" s="772"/>
    </row>
    <row r="8149" spans="2:12" ht="15.75" x14ac:dyDescent="0.25">
      <c r="B8149" s="893"/>
      <c r="C8149" s="892"/>
      <c r="D8149" s="891"/>
      <c r="E8149" s="890"/>
      <c r="F8149" s="889"/>
      <c r="G8149" s="888"/>
      <c r="H8149" s="887"/>
      <c r="I8149" s="887"/>
      <c r="J8149" s="771"/>
      <c r="K8149" s="887"/>
      <c r="L8149" s="772"/>
    </row>
    <row r="8150" spans="2:12" ht="15.75" x14ac:dyDescent="0.25">
      <c r="B8150" s="893"/>
      <c r="C8150" s="892"/>
      <c r="D8150" s="891"/>
      <c r="E8150" s="890"/>
      <c r="F8150" s="889"/>
      <c r="G8150" s="888"/>
      <c r="H8150" s="887"/>
      <c r="I8150" s="887"/>
      <c r="J8150" s="771"/>
      <c r="K8150" s="887"/>
      <c r="L8150" s="772"/>
    </row>
    <row r="8151" spans="2:12" ht="15.75" x14ac:dyDescent="0.25">
      <c r="B8151" s="893"/>
      <c r="C8151" s="892"/>
      <c r="D8151" s="891"/>
      <c r="E8151" s="890"/>
      <c r="F8151" s="889"/>
      <c r="G8151" s="888"/>
      <c r="H8151" s="887"/>
      <c r="I8151" s="887"/>
      <c r="J8151" s="771"/>
      <c r="K8151" s="887"/>
      <c r="L8151" s="772"/>
    </row>
    <row r="8152" spans="2:12" ht="15.75" x14ac:dyDescent="0.25">
      <c r="B8152" s="893"/>
      <c r="C8152" s="892"/>
      <c r="D8152" s="891"/>
      <c r="E8152" s="890"/>
      <c r="F8152" s="889"/>
      <c r="G8152" s="888"/>
      <c r="H8152" s="887"/>
      <c r="I8152" s="887"/>
      <c r="J8152" s="771"/>
      <c r="K8152" s="887"/>
      <c r="L8152" s="772"/>
    </row>
    <row r="8153" spans="2:12" ht="15.75" x14ac:dyDescent="0.25">
      <c r="B8153" s="893"/>
      <c r="C8153" s="892"/>
      <c r="D8153" s="891"/>
      <c r="E8153" s="890"/>
      <c r="F8153" s="889"/>
      <c r="G8153" s="888"/>
      <c r="H8153" s="887"/>
      <c r="I8153" s="887"/>
      <c r="J8153" s="771"/>
      <c r="K8153" s="887"/>
      <c r="L8153" s="772"/>
    </row>
    <row r="8154" spans="2:12" ht="15.75" x14ac:dyDescent="0.25">
      <c r="B8154" s="893"/>
      <c r="C8154" s="892"/>
      <c r="D8154" s="891"/>
      <c r="E8154" s="890"/>
      <c r="F8154" s="889"/>
      <c r="G8154" s="888"/>
      <c r="H8154" s="887"/>
      <c r="I8154" s="887"/>
      <c r="J8154" s="771"/>
      <c r="K8154" s="887"/>
      <c r="L8154" s="772"/>
    </row>
    <row r="8155" spans="2:12" ht="15.75" x14ac:dyDescent="0.25">
      <c r="B8155" s="893"/>
      <c r="C8155" s="892"/>
      <c r="D8155" s="891"/>
      <c r="E8155" s="890"/>
      <c r="F8155" s="889"/>
      <c r="G8155" s="888"/>
      <c r="H8155" s="887"/>
      <c r="I8155" s="887"/>
      <c r="J8155" s="771"/>
      <c r="K8155" s="887"/>
      <c r="L8155" s="772"/>
    </row>
    <row r="8156" spans="2:12" ht="15.75" x14ac:dyDescent="0.25">
      <c r="B8156" s="893"/>
      <c r="C8156" s="892"/>
      <c r="D8156" s="891"/>
      <c r="E8156" s="890"/>
      <c r="F8156" s="889"/>
      <c r="G8156" s="888"/>
      <c r="H8156" s="887"/>
      <c r="I8156" s="887"/>
      <c r="J8156" s="771"/>
      <c r="K8156" s="887"/>
      <c r="L8156" s="772"/>
    </row>
    <row r="8157" spans="2:12" ht="15.75" x14ac:dyDescent="0.25">
      <c r="B8157" s="893"/>
      <c r="C8157" s="892"/>
      <c r="D8157" s="891"/>
      <c r="E8157" s="890"/>
      <c r="F8157" s="889"/>
      <c r="G8157" s="888"/>
      <c r="H8157" s="887"/>
      <c r="I8157" s="887"/>
      <c r="J8157" s="771"/>
      <c r="K8157" s="887"/>
      <c r="L8157" s="772"/>
    </row>
    <row r="8158" spans="2:12" ht="15.75" x14ac:dyDescent="0.25">
      <c r="B8158" s="893"/>
      <c r="C8158" s="892"/>
      <c r="D8158" s="891"/>
      <c r="E8158" s="890"/>
      <c r="F8158" s="889"/>
      <c r="G8158" s="888"/>
      <c r="H8158" s="887"/>
      <c r="I8158" s="887"/>
      <c r="J8158" s="771"/>
      <c r="K8158" s="887"/>
      <c r="L8158" s="772"/>
    </row>
    <row r="8159" spans="2:12" ht="15.75" x14ac:dyDescent="0.25">
      <c r="B8159" s="893"/>
      <c r="C8159" s="892"/>
      <c r="D8159" s="891"/>
      <c r="E8159" s="890"/>
      <c r="F8159" s="889"/>
      <c r="G8159" s="888"/>
      <c r="H8159" s="887"/>
      <c r="I8159" s="887"/>
      <c r="J8159" s="771"/>
      <c r="K8159" s="887"/>
      <c r="L8159" s="772"/>
    </row>
    <row r="8160" spans="2:12" ht="15.75" x14ac:dyDescent="0.25">
      <c r="B8160" s="893"/>
      <c r="C8160" s="892"/>
      <c r="D8160" s="891"/>
      <c r="E8160" s="890"/>
      <c r="F8160" s="889"/>
      <c r="G8160" s="888"/>
      <c r="H8160" s="887"/>
      <c r="I8160" s="887"/>
      <c r="J8160" s="771"/>
      <c r="K8160" s="887"/>
      <c r="L8160" s="772"/>
    </row>
    <row r="8161" spans="2:12" ht="15.75" x14ac:dyDescent="0.25">
      <c r="B8161" s="893"/>
      <c r="C8161" s="892"/>
      <c r="D8161" s="891"/>
      <c r="E8161" s="890"/>
      <c r="F8161" s="889"/>
      <c r="G8161" s="888"/>
      <c r="H8161" s="887"/>
      <c r="I8161" s="887"/>
      <c r="J8161" s="771"/>
      <c r="K8161" s="887"/>
      <c r="L8161" s="772"/>
    </row>
    <row r="8162" spans="2:12" ht="15.75" x14ac:dyDescent="0.25">
      <c r="B8162" s="893"/>
      <c r="C8162" s="892"/>
      <c r="D8162" s="891"/>
      <c r="E8162" s="890"/>
      <c r="F8162" s="889"/>
      <c r="G8162" s="888"/>
      <c r="H8162" s="887"/>
      <c r="I8162" s="887"/>
      <c r="J8162" s="771"/>
      <c r="K8162" s="887"/>
      <c r="L8162" s="772"/>
    </row>
    <row r="8163" spans="2:12" ht="15.75" x14ac:dyDescent="0.25">
      <c r="B8163" s="893"/>
      <c r="C8163" s="892"/>
      <c r="D8163" s="891"/>
      <c r="E8163" s="890"/>
      <c r="F8163" s="889"/>
      <c r="G8163" s="888"/>
      <c r="H8163" s="887"/>
      <c r="I8163" s="887"/>
      <c r="J8163" s="771"/>
      <c r="K8163" s="887"/>
      <c r="L8163" s="772"/>
    </row>
    <row r="8164" spans="2:12" ht="15.75" x14ac:dyDescent="0.25">
      <c r="B8164" s="893"/>
      <c r="C8164" s="892"/>
      <c r="D8164" s="891"/>
      <c r="E8164" s="890"/>
      <c r="F8164" s="889"/>
      <c r="G8164" s="888"/>
      <c r="H8164" s="887"/>
      <c r="I8164" s="887"/>
      <c r="J8164" s="771"/>
      <c r="K8164" s="887"/>
      <c r="L8164" s="772"/>
    </row>
    <row r="8165" spans="2:12" ht="15.75" x14ac:dyDescent="0.25">
      <c r="B8165" s="893"/>
      <c r="C8165" s="892"/>
      <c r="D8165" s="891"/>
      <c r="E8165" s="890"/>
      <c r="F8165" s="889"/>
      <c r="G8165" s="888"/>
      <c r="H8165" s="887"/>
      <c r="I8165" s="887"/>
      <c r="J8165" s="771"/>
      <c r="K8165" s="887"/>
      <c r="L8165" s="772"/>
    </row>
    <row r="8166" spans="2:12" ht="15.75" x14ac:dyDescent="0.25">
      <c r="B8166" s="893"/>
      <c r="C8166" s="892"/>
      <c r="D8166" s="891"/>
      <c r="E8166" s="890"/>
      <c r="F8166" s="889"/>
      <c r="G8166" s="888"/>
      <c r="H8166" s="887"/>
      <c r="I8166" s="887"/>
      <c r="J8166" s="771"/>
      <c r="K8166" s="887"/>
      <c r="L8166" s="772"/>
    </row>
    <row r="8167" spans="2:12" ht="15.75" x14ac:dyDescent="0.25">
      <c r="B8167" s="893"/>
      <c r="C8167" s="892"/>
      <c r="D8167" s="891"/>
      <c r="E8167" s="890"/>
      <c r="F8167" s="889"/>
      <c r="G8167" s="888"/>
      <c r="H8167" s="887"/>
      <c r="I8167" s="887"/>
      <c r="J8167" s="771"/>
      <c r="K8167" s="887"/>
      <c r="L8167" s="772"/>
    </row>
    <row r="8168" spans="2:12" ht="15.75" x14ac:dyDescent="0.25">
      <c r="B8168" s="893"/>
      <c r="C8168" s="892"/>
      <c r="D8168" s="891"/>
      <c r="E8168" s="890"/>
      <c r="F8168" s="889"/>
      <c r="G8168" s="888"/>
      <c r="H8168" s="887"/>
      <c r="I8168" s="887"/>
      <c r="J8168" s="771"/>
      <c r="K8168" s="887"/>
      <c r="L8168" s="772"/>
    </row>
    <row r="8169" spans="2:12" ht="15.75" x14ac:dyDescent="0.25">
      <c r="B8169" s="893"/>
      <c r="C8169" s="892"/>
      <c r="D8169" s="891"/>
      <c r="E8169" s="890"/>
      <c r="F8169" s="889"/>
      <c r="G8169" s="888"/>
      <c r="H8169" s="887"/>
      <c r="I8169" s="887"/>
      <c r="J8169" s="771"/>
      <c r="K8169" s="887"/>
      <c r="L8169" s="772"/>
    </row>
    <row r="8170" spans="2:12" ht="15.75" x14ac:dyDescent="0.25">
      <c r="B8170" s="893"/>
      <c r="C8170" s="892"/>
      <c r="D8170" s="891"/>
      <c r="E8170" s="890"/>
      <c r="F8170" s="889"/>
      <c r="G8170" s="888"/>
      <c r="H8170" s="887"/>
      <c r="I8170" s="887"/>
      <c r="J8170" s="771"/>
      <c r="K8170" s="887"/>
      <c r="L8170" s="772"/>
    </row>
    <row r="8171" spans="2:12" ht="15.75" x14ac:dyDescent="0.25">
      <c r="B8171" s="893"/>
      <c r="C8171" s="892"/>
      <c r="D8171" s="891"/>
      <c r="E8171" s="890"/>
      <c r="F8171" s="889"/>
      <c r="G8171" s="888"/>
      <c r="H8171" s="887"/>
      <c r="I8171" s="887"/>
      <c r="J8171" s="771"/>
      <c r="K8171" s="887"/>
      <c r="L8171" s="772"/>
    </row>
    <row r="8172" spans="2:12" ht="15.75" x14ac:dyDescent="0.25">
      <c r="B8172" s="893"/>
      <c r="C8172" s="892"/>
      <c r="D8172" s="891"/>
      <c r="E8172" s="890"/>
      <c r="F8172" s="889"/>
      <c r="G8172" s="888"/>
      <c r="H8172" s="887"/>
      <c r="I8172" s="887"/>
      <c r="J8172" s="771"/>
      <c r="K8172" s="887"/>
      <c r="L8172" s="772"/>
    </row>
    <row r="8173" spans="2:12" ht="15.75" x14ac:dyDescent="0.25">
      <c r="B8173" s="893"/>
      <c r="C8173" s="892"/>
      <c r="D8173" s="891"/>
      <c r="E8173" s="890"/>
      <c r="F8173" s="889"/>
      <c r="G8173" s="888"/>
      <c r="H8173" s="887"/>
      <c r="I8173" s="887"/>
      <c r="J8173" s="771"/>
      <c r="K8173" s="887"/>
      <c r="L8173" s="772"/>
    </row>
    <row r="8174" spans="2:12" ht="15.75" x14ac:dyDescent="0.25">
      <c r="B8174" s="893"/>
      <c r="C8174" s="892"/>
      <c r="D8174" s="891"/>
      <c r="E8174" s="890"/>
      <c r="F8174" s="889"/>
      <c r="G8174" s="888"/>
      <c r="H8174" s="887"/>
      <c r="I8174" s="887"/>
      <c r="J8174" s="771"/>
      <c r="K8174" s="887"/>
      <c r="L8174" s="772"/>
    </row>
    <row r="8175" spans="2:12" ht="15.75" x14ac:dyDescent="0.25">
      <c r="B8175" s="893"/>
      <c r="C8175" s="892"/>
      <c r="D8175" s="891"/>
      <c r="E8175" s="890"/>
      <c r="F8175" s="889"/>
      <c r="G8175" s="888"/>
      <c r="H8175" s="887"/>
      <c r="I8175" s="887"/>
      <c r="J8175" s="771"/>
      <c r="K8175" s="887"/>
      <c r="L8175" s="772"/>
    </row>
    <row r="8176" spans="2:12" ht="15.75" x14ac:dyDescent="0.25">
      <c r="B8176" s="893"/>
      <c r="C8176" s="892"/>
      <c r="D8176" s="891"/>
      <c r="E8176" s="890"/>
      <c r="F8176" s="889"/>
      <c r="G8176" s="888"/>
      <c r="H8176" s="887"/>
      <c r="I8176" s="887"/>
      <c r="J8176" s="771"/>
      <c r="K8176" s="887"/>
      <c r="L8176" s="772"/>
    </row>
    <row r="8177" spans="2:12" ht="15.75" x14ac:dyDescent="0.25">
      <c r="B8177" s="893"/>
      <c r="C8177" s="892"/>
      <c r="D8177" s="891"/>
      <c r="E8177" s="890"/>
      <c r="F8177" s="889"/>
      <c r="G8177" s="888"/>
      <c r="H8177" s="887"/>
      <c r="I8177" s="887"/>
      <c r="J8177" s="771"/>
      <c r="K8177" s="887"/>
      <c r="L8177" s="772"/>
    </row>
    <row r="8178" spans="2:12" ht="15.75" x14ac:dyDescent="0.25">
      <c r="B8178" s="893"/>
      <c r="C8178" s="892"/>
      <c r="D8178" s="891"/>
      <c r="E8178" s="890"/>
      <c r="F8178" s="889"/>
      <c r="G8178" s="888"/>
      <c r="H8178" s="887"/>
      <c r="I8178" s="887"/>
      <c r="J8178" s="771"/>
      <c r="K8178" s="887"/>
      <c r="L8178" s="772"/>
    </row>
    <row r="8179" spans="2:12" ht="15.75" x14ac:dyDescent="0.25">
      <c r="B8179" s="893"/>
      <c r="C8179" s="892"/>
      <c r="D8179" s="891"/>
      <c r="E8179" s="890"/>
      <c r="F8179" s="889"/>
      <c r="G8179" s="888"/>
      <c r="H8179" s="887"/>
      <c r="I8179" s="887"/>
      <c r="J8179" s="771"/>
      <c r="K8179" s="887"/>
      <c r="L8179" s="772"/>
    </row>
    <row r="8180" spans="2:12" ht="15.75" x14ac:dyDescent="0.25">
      <c r="B8180" s="893"/>
      <c r="C8180" s="892"/>
      <c r="D8180" s="891"/>
      <c r="E8180" s="890"/>
      <c r="F8180" s="889"/>
      <c r="G8180" s="888"/>
      <c r="H8180" s="887"/>
      <c r="I8180" s="887"/>
      <c r="J8180" s="771"/>
      <c r="K8180" s="887"/>
      <c r="L8180" s="772"/>
    </row>
    <row r="8181" spans="2:12" ht="15.75" x14ac:dyDescent="0.25">
      <c r="B8181" s="893"/>
      <c r="C8181" s="892"/>
      <c r="D8181" s="891"/>
      <c r="E8181" s="890"/>
      <c r="F8181" s="889"/>
      <c r="G8181" s="888"/>
      <c r="H8181" s="887"/>
      <c r="I8181" s="887"/>
      <c r="J8181" s="771"/>
      <c r="K8181" s="887"/>
      <c r="L8181" s="772"/>
    </row>
    <row r="8182" spans="2:12" ht="15.75" x14ac:dyDescent="0.25">
      <c r="B8182" s="893"/>
      <c r="C8182" s="892"/>
      <c r="D8182" s="891"/>
      <c r="E8182" s="890"/>
      <c r="F8182" s="889"/>
      <c r="G8182" s="888"/>
      <c r="H8182" s="887"/>
      <c r="I8182" s="887"/>
      <c r="J8182" s="771"/>
      <c r="K8182" s="887"/>
      <c r="L8182" s="772"/>
    </row>
    <row r="8183" spans="2:12" ht="15.75" x14ac:dyDescent="0.25">
      <c r="B8183" s="893"/>
      <c r="C8183" s="892"/>
      <c r="D8183" s="891"/>
      <c r="E8183" s="890"/>
      <c r="F8183" s="889"/>
      <c r="G8183" s="888"/>
      <c r="H8183" s="887"/>
      <c r="I8183" s="887"/>
      <c r="J8183" s="771"/>
      <c r="K8183" s="887"/>
      <c r="L8183" s="772"/>
    </row>
    <row r="8184" spans="2:12" ht="15.75" x14ac:dyDescent="0.25">
      <c r="B8184" s="893"/>
      <c r="C8184" s="892"/>
      <c r="D8184" s="891"/>
      <c r="E8184" s="890"/>
      <c r="F8184" s="889"/>
      <c r="G8184" s="888"/>
      <c r="H8184" s="887"/>
      <c r="I8184" s="887"/>
      <c r="J8184" s="771"/>
      <c r="K8184" s="887"/>
      <c r="L8184" s="772"/>
    </row>
    <row r="8185" spans="2:12" ht="15.75" x14ac:dyDescent="0.25">
      <c r="B8185" s="893"/>
      <c r="C8185" s="892"/>
      <c r="D8185" s="891"/>
      <c r="E8185" s="890"/>
      <c r="F8185" s="889"/>
      <c r="G8185" s="888"/>
      <c r="H8185" s="887"/>
      <c r="I8185" s="887"/>
      <c r="J8185" s="771"/>
      <c r="K8185" s="887"/>
      <c r="L8185" s="772"/>
    </row>
    <row r="8186" spans="2:12" ht="15.75" x14ac:dyDescent="0.25">
      <c r="B8186" s="893"/>
      <c r="C8186" s="892"/>
      <c r="D8186" s="891"/>
      <c r="E8186" s="890"/>
      <c r="F8186" s="889"/>
      <c r="G8186" s="888"/>
      <c r="H8186" s="887"/>
      <c r="I8186" s="887"/>
      <c r="J8186" s="771"/>
      <c r="K8186" s="887"/>
      <c r="L8186" s="772"/>
    </row>
    <row r="8187" spans="2:12" ht="15.75" x14ac:dyDescent="0.25">
      <c r="B8187" s="893"/>
      <c r="C8187" s="892"/>
      <c r="D8187" s="891"/>
      <c r="E8187" s="890"/>
      <c r="F8187" s="889"/>
      <c r="G8187" s="888"/>
      <c r="H8187" s="887"/>
      <c r="I8187" s="887"/>
      <c r="J8187" s="771"/>
      <c r="K8187" s="887"/>
      <c r="L8187" s="772"/>
    </row>
    <row r="8188" spans="2:12" ht="15.75" x14ac:dyDescent="0.25">
      <c r="B8188" s="893"/>
      <c r="C8188" s="892"/>
      <c r="D8188" s="891"/>
      <c r="E8188" s="890"/>
      <c r="F8188" s="889"/>
      <c r="G8188" s="888"/>
      <c r="H8188" s="887"/>
      <c r="I8188" s="887"/>
      <c r="J8188" s="771"/>
      <c r="K8188" s="887"/>
      <c r="L8188" s="772"/>
    </row>
    <row r="8189" spans="2:12" ht="15.75" x14ac:dyDescent="0.25">
      <c r="B8189" s="893"/>
      <c r="C8189" s="892"/>
      <c r="D8189" s="891"/>
      <c r="E8189" s="890"/>
      <c r="F8189" s="889"/>
      <c r="G8189" s="888"/>
      <c r="H8189" s="887"/>
      <c r="I8189" s="887"/>
      <c r="J8189" s="771"/>
      <c r="K8189" s="887"/>
      <c r="L8189" s="772"/>
    </row>
    <row r="8190" spans="2:12" ht="15.75" x14ac:dyDescent="0.25">
      <c r="B8190" s="893"/>
      <c r="C8190" s="892"/>
      <c r="D8190" s="891"/>
      <c r="E8190" s="890"/>
      <c r="F8190" s="889"/>
      <c r="G8190" s="888"/>
      <c r="H8190" s="887"/>
      <c r="I8190" s="887"/>
      <c r="J8190" s="771"/>
      <c r="K8190" s="887"/>
      <c r="L8190" s="772"/>
    </row>
    <row r="8191" spans="2:12" ht="15.75" x14ac:dyDescent="0.25">
      <c r="B8191" s="893"/>
      <c r="C8191" s="892"/>
      <c r="D8191" s="891"/>
      <c r="E8191" s="890"/>
      <c r="F8191" s="889"/>
      <c r="G8191" s="888"/>
      <c r="H8191" s="887"/>
      <c r="I8191" s="887"/>
      <c r="J8191" s="771"/>
      <c r="K8191" s="887"/>
      <c r="L8191" s="772"/>
    </row>
    <row r="8192" spans="2:12" ht="15.75" x14ac:dyDescent="0.25">
      <c r="B8192" s="893"/>
      <c r="C8192" s="892"/>
      <c r="D8192" s="891"/>
      <c r="E8192" s="890"/>
      <c r="F8192" s="889"/>
      <c r="G8192" s="888"/>
      <c r="H8192" s="887"/>
      <c r="I8192" s="887"/>
      <c r="J8192" s="771"/>
      <c r="K8192" s="887"/>
      <c r="L8192" s="772"/>
    </row>
    <row r="8193" spans="2:12" ht="15.75" x14ac:dyDescent="0.25">
      <c r="B8193" s="893"/>
      <c r="C8193" s="892"/>
      <c r="D8193" s="891"/>
      <c r="E8193" s="890"/>
      <c r="F8193" s="889"/>
      <c r="G8193" s="888"/>
      <c r="H8193" s="887"/>
      <c r="I8193" s="887"/>
      <c r="J8193" s="771"/>
      <c r="K8193" s="887"/>
      <c r="L8193" s="772"/>
    </row>
    <row r="8194" spans="2:12" ht="15.75" x14ac:dyDescent="0.25">
      <c r="B8194" s="893"/>
      <c r="C8194" s="892"/>
      <c r="D8194" s="891"/>
      <c r="E8194" s="890"/>
      <c r="F8194" s="889"/>
      <c r="G8194" s="888"/>
      <c r="H8194" s="887"/>
      <c r="I8194" s="887"/>
      <c r="J8194" s="771"/>
      <c r="K8194" s="887"/>
      <c r="L8194" s="772"/>
    </row>
    <row r="8195" spans="2:12" ht="15.75" x14ac:dyDescent="0.25">
      <c r="B8195" s="893"/>
      <c r="C8195" s="892"/>
      <c r="D8195" s="891"/>
      <c r="E8195" s="890"/>
      <c r="F8195" s="889"/>
      <c r="G8195" s="888"/>
      <c r="H8195" s="887"/>
      <c r="I8195" s="887"/>
      <c r="J8195" s="771"/>
      <c r="K8195" s="887"/>
      <c r="L8195" s="772"/>
    </row>
    <row r="8196" spans="2:12" ht="15.75" x14ac:dyDescent="0.25">
      <c r="B8196" s="893"/>
      <c r="C8196" s="892"/>
      <c r="D8196" s="891"/>
      <c r="E8196" s="890"/>
      <c r="F8196" s="889"/>
      <c r="G8196" s="888"/>
      <c r="H8196" s="887"/>
      <c r="I8196" s="887"/>
      <c r="J8196" s="771"/>
      <c r="K8196" s="887"/>
      <c r="L8196" s="772"/>
    </row>
    <row r="8197" spans="2:12" ht="15.75" x14ac:dyDescent="0.25">
      <c r="B8197" s="893"/>
      <c r="C8197" s="892"/>
      <c r="D8197" s="891"/>
      <c r="E8197" s="890"/>
      <c r="F8197" s="889"/>
      <c r="G8197" s="888"/>
      <c r="H8197" s="887"/>
      <c r="I8197" s="887"/>
      <c r="J8197" s="771"/>
      <c r="K8197" s="887"/>
      <c r="L8197" s="772"/>
    </row>
    <row r="8198" spans="2:12" ht="15.75" x14ac:dyDescent="0.25">
      <c r="B8198" s="893"/>
      <c r="C8198" s="892"/>
      <c r="D8198" s="891"/>
      <c r="E8198" s="890"/>
      <c r="F8198" s="889"/>
      <c r="G8198" s="888"/>
      <c r="H8198" s="887"/>
      <c r="I8198" s="887"/>
      <c r="J8198" s="771"/>
      <c r="K8198" s="887"/>
      <c r="L8198" s="772"/>
    </row>
    <row r="8199" spans="2:12" ht="15.75" x14ac:dyDescent="0.25">
      <c r="B8199" s="893"/>
      <c r="C8199" s="892"/>
      <c r="D8199" s="891"/>
      <c r="E8199" s="890"/>
      <c r="F8199" s="889"/>
      <c r="G8199" s="888"/>
      <c r="H8199" s="887"/>
      <c r="I8199" s="887"/>
      <c r="J8199" s="771"/>
      <c r="K8199" s="887"/>
      <c r="L8199" s="772"/>
    </row>
    <row r="8200" spans="2:12" ht="15.75" x14ac:dyDescent="0.25">
      <c r="B8200" s="893"/>
      <c r="C8200" s="892"/>
      <c r="D8200" s="891"/>
      <c r="E8200" s="890"/>
      <c r="F8200" s="889"/>
      <c r="G8200" s="888"/>
      <c r="H8200" s="887"/>
      <c r="I8200" s="887"/>
      <c r="J8200" s="771"/>
      <c r="K8200" s="887"/>
      <c r="L8200" s="772"/>
    </row>
    <row r="8201" spans="2:12" ht="15.75" x14ac:dyDescent="0.25">
      <c r="B8201" s="893"/>
      <c r="C8201" s="892"/>
      <c r="D8201" s="891"/>
      <c r="E8201" s="890"/>
      <c r="F8201" s="889"/>
      <c r="G8201" s="888"/>
      <c r="H8201" s="887"/>
      <c r="I8201" s="887"/>
      <c r="J8201" s="771"/>
      <c r="K8201" s="887"/>
      <c r="L8201" s="772"/>
    </row>
    <row r="8202" spans="2:12" ht="15.75" x14ac:dyDescent="0.25">
      <c r="B8202" s="893"/>
      <c r="C8202" s="892"/>
      <c r="D8202" s="891"/>
      <c r="E8202" s="890"/>
      <c r="F8202" s="889"/>
      <c r="G8202" s="888"/>
      <c r="H8202" s="887"/>
      <c r="I8202" s="887"/>
      <c r="J8202" s="771"/>
      <c r="K8202" s="887"/>
      <c r="L8202" s="772"/>
    </row>
    <row r="8203" spans="2:12" ht="15.75" x14ac:dyDescent="0.25">
      <c r="B8203" s="893"/>
      <c r="C8203" s="892"/>
      <c r="D8203" s="891"/>
      <c r="E8203" s="890"/>
      <c r="F8203" s="889"/>
      <c r="G8203" s="888"/>
      <c r="H8203" s="887"/>
      <c r="I8203" s="887"/>
      <c r="J8203" s="771"/>
      <c r="K8203" s="887"/>
      <c r="L8203" s="772"/>
    </row>
  </sheetData>
  <mergeCells count="2">
    <mergeCell ref="B1:L1"/>
    <mergeCell ref="N1:X1"/>
  </mergeCells>
  <dataValidations count="1">
    <dataValidation type="list" allowBlank="1" showInputMessage="1" showErrorMessage="1" sqref="Z5" xr:uid="{00000000-0002-0000-0600-000000000000}">
      <formula1>"Company, Calculated"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9"/>
  <dimension ref="B1:O56"/>
  <sheetViews>
    <sheetView workbookViewId="0"/>
  </sheetViews>
  <sheetFormatPr defaultColWidth="3.21875" defaultRowHeight="15.75" x14ac:dyDescent="0.25"/>
  <cols>
    <col min="1" max="1" width="3.21875" style="183"/>
    <col min="7" max="7" width="3.88671875" style="183" customWidth="1"/>
    <col min="8" max="9" width="6.109375" style="183" customWidth="1"/>
    <col min="10" max="10" width="30" style="183" bestFit="1" customWidth="1"/>
    <col min="11" max="11" width="17.5546875" style="183" bestFit="1" customWidth="1"/>
    <col min="12" max="12" width="16.21875" style="183" bestFit="1" customWidth="1"/>
    <col min="13" max="13" width="14.44140625" style="183" bestFit="1" customWidth="1"/>
    <col min="14" max="14" width="3.21875" style="183"/>
    <col min="15" max="15" width="40.44140625" style="183" bestFit="1" customWidth="1"/>
    <col min="16" max="16384" width="3.21875" style="183"/>
  </cols>
  <sheetData>
    <row r="1" spans="7:15" ht="16.5" thickBot="1" x14ac:dyDescent="0.3">
      <c r="G1" s="460"/>
      <c r="N1" s="460"/>
    </row>
    <row r="2" spans="7:15" ht="15.75" customHeight="1" x14ac:dyDescent="0.25">
      <c r="G2" s="460"/>
      <c r="H2" s="1014" t="s">
        <v>155</v>
      </c>
      <c r="I2" s="1015"/>
      <c r="J2" s="1015"/>
      <c r="K2" s="1015"/>
      <c r="L2" s="1015"/>
      <c r="M2" s="1016"/>
      <c r="N2" s="460"/>
      <c r="O2" s="998" t="s">
        <v>388</v>
      </c>
    </row>
    <row r="3" spans="7:15" ht="15.75" customHeight="1" thickBot="1" x14ac:dyDescent="0.3">
      <c r="G3" s="460"/>
      <c r="H3" s="1017"/>
      <c r="I3" s="1018"/>
      <c r="J3" s="1018"/>
      <c r="K3" s="1018"/>
      <c r="L3" s="1018"/>
      <c r="M3" s="1019"/>
      <c r="N3" s="460"/>
      <c r="O3" s="999"/>
    </row>
    <row r="4" spans="7:15" x14ac:dyDescent="0.25">
      <c r="G4" s="460"/>
      <c r="H4" s="1026" t="s">
        <v>160</v>
      </c>
      <c r="I4" s="1027"/>
      <c r="J4" s="1030" t="s">
        <v>130</v>
      </c>
      <c r="K4" s="1026" t="s">
        <v>158</v>
      </c>
      <c r="L4" s="1024" t="s">
        <v>156</v>
      </c>
      <c r="M4" s="1024" t="s">
        <v>202</v>
      </c>
      <c r="N4" s="460"/>
      <c r="O4" s="461" t="s">
        <v>378</v>
      </c>
    </row>
    <row r="5" spans="7:15" x14ac:dyDescent="0.25">
      <c r="G5" s="460"/>
      <c r="H5" s="1028"/>
      <c r="I5" s="1029"/>
      <c r="J5" s="1031"/>
      <c r="K5" s="1028"/>
      <c r="L5" s="1025"/>
      <c r="M5" s="1025"/>
      <c r="N5" s="460"/>
      <c r="O5" s="462" t="s">
        <v>384</v>
      </c>
    </row>
    <row r="6" spans="7:15" ht="15" customHeight="1" x14ac:dyDescent="0.25">
      <c r="G6" s="460"/>
      <c r="H6" s="1022" t="s">
        <v>159</v>
      </c>
      <c r="I6" s="1023"/>
      <c r="J6" s="119" t="s">
        <v>129</v>
      </c>
      <c r="K6" s="419" t="s">
        <v>157</v>
      </c>
      <c r="L6" s="120" t="s">
        <v>90</v>
      </c>
      <c r="M6" s="121" t="s">
        <v>128</v>
      </c>
      <c r="N6" s="460"/>
      <c r="O6" s="463" t="s">
        <v>389</v>
      </c>
    </row>
    <row r="7" spans="7:15" x14ac:dyDescent="0.25">
      <c r="G7" s="460"/>
      <c r="H7" s="1020">
        <v>301</v>
      </c>
      <c r="I7" s="1021"/>
      <c r="J7" s="122" t="s">
        <v>127</v>
      </c>
      <c r="K7" s="123">
        <v>9.9999999999999901E+299</v>
      </c>
      <c r="L7" s="124"/>
      <c r="M7" s="125" t="s">
        <v>124</v>
      </c>
      <c r="N7" s="460"/>
      <c r="O7" s="464" t="s">
        <v>387</v>
      </c>
    </row>
    <row r="8" spans="7:15" x14ac:dyDescent="0.25">
      <c r="G8" s="460"/>
      <c r="H8" s="1020">
        <v>302</v>
      </c>
      <c r="I8" s="1021"/>
      <c r="J8" s="122" t="s">
        <v>126</v>
      </c>
      <c r="K8" s="123">
        <v>9.9999999999999901E+299</v>
      </c>
      <c r="L8" s="124"/>
      <c r="M8" s="125" t="s">
        <v>124</v>
      </c>
      <c r="N8" s="460"/>
      <c r="O8" s="465" t="s">
        <v>386</v>
      </c>
    </row>
    <row r="9" spans="7:15" ht="16.5" thickBot="1" x14ac:dyDescent="0.3">
      <c r="G9" s="460"/>
      <c r="H9" s="1020">
        <v>303</v>
      </c>
      <c r="I9" s="1021"/>
      <c r="J9" s="122" t="s">
        <v>125</v>
      </c>
      <c r="K9" s="123">
        <v>9.9999999999999901E+299</v>
      </c>
      <c r="L9" s="124"/>
      <c r="M9" s="125" t="s">
        <v>124</v>
      </c>
      <c r="N9" s="460"/>
      <c r="O9" s="466" t="s">
        <v>385</v>
      </c>
    </row>
    <row r="10" spans="7:15" x14ac:dyDescent="0.25">
      <c r="G10" s="460"/>
      <c r="H10" s="1020">
        <v>304</v>
      </c>
      <c r="I10" s="1021"/>
      <c r="J10" s="122" t="s">
        <v>103</v>
      </c>
      <c r="K10" s="418">
        <v>35</v>
      </c>
      <c r="L10" s="124"/>
      <c r="M10" s="126">
        <v>2.86E-2</v>
      </c>
      <c r="N10" s="460"/>
      <c r="O10" s="318"/>
    </row>
    <row r="11" spans="7:15" x14ac:dyDescent="0.25">
      <c r="G11" s="460"/>
      <c r="H11" s="1020">
        <v>305</v>
      </c>
      <c r="I11" s="1021"/>
      <c r="J11" s="122" t="s">
        <v>123</v>
      </c>
      <c r="K11" s="418">
        <v>50</v>
      </c>
      <c r="L11" s="124"/>
      <c r="M11" s="126">
        <v>0.02</v>
      </c>
      <c r="N11" s="460"/>
    </row>
    <row r="12" spans="7:15" x14ac:dyDescent="0.25">
      <c r="G12" s="460"/>
      <c r="H12" s="1020">
        <v>306</v>
      </c>
      <c r="I12" s="1021"/>
      <c r="J12" s="122" t="s">
        <v>122</v>
      </c>
      <c r="K12" s="418">
        <v>35</v>
      </c>
      <c r="L12" s="124"/>
      <c r="M12" s="126">
        <v>2.76E-2</v>
      </c>
      <c r="N12" s="460"/>
    </row>
    <row r="13" spans="7:15" x14ac:dyDescent="0.25">
      <c r="G13" s="460"/>
      <c r="H13" s="1020">
        <v>307</v>
      </c>
      <c r="I13" s="1021"/>
      <c r="J13" s="122" t="s">
        <v>121</v>
      </c>
      <c r="K13" s="418">
        <v>25</v>
      </c>
      <c r="L13" s="124"/>
      <c r="M13" s="126">
        <v>0.04</v>
      </c>
      <c r="N13" s="460"/>
    </row>
    <row r="14" spans="7:15" x14ac:dyDescent="0.25">
      <c r="G14" s="460"/>
      <c r="H14" s="1020">
        <v>308</v>
      </c>
      <c r="I14" s="1021"/>
      <c r="J14" s="122" t="s">
        <v>120</v>
      </c>
      <c r="K14" s="418">
        <v>25</v>
      </c>
      <c r="L14" s="124"/>
      <c r="M14" s="126">
        <v>0.04</v>
      </c>
      <c r="N14" s="460"/>
    </row>
    <row r="15" spans="7:15" x14ac:dyDescent="0.25">
      <c r="G15" s="460"/>
      <c r="H15" s="1020">
        <v>309</v>
      </c>
      <c r="I15" s="1021"/>
      <c r="J15" s="122" t="s">
        <v>119</v>
      </c>
      <c r="K15" s="418">
        <v>50</v>
      </c>
      <c r="L15" s="124"/>
      <c r="M15" s="126">
        <v>0.02</v>
      </c>
      <c r="N15" s="460"/>
    </row>
    <row r="16" spans="7:15" x14ac:dyDescent="0.25">
      <c r="G16" s="460"/>
      <c r="H16" s="1020">
        <v>310</v>
      </c>
      <c r="I16" s="1021"/>
      <c r="J16" s="122" t="s">
        <v>118</v>
      </c>
      <c r="K16" s="418">
        <v>10</v>
      </c>
      <c r="L16" s="124"/>
      <c r="M16" s="126">
        <v>0.1</v>
      </c>
      <c r="N16" s="460"/>
    </row>
    <row r="17" spans="7:14" x14ac:dyDescent="0.25">
      <c r="G17" s="460"/>
      <c r="H17" s="1020"/>
      <c r="I17" s="1021"/>
      <c r="J17" s="122"/>
      <c r="K17" s="418"/>
      <c r="L17" s="124"/>
      <c r="M17" s="125"/>
      <c r="N17" s="460"/>
    </row>
    <row r="18" spans="7:14" x14ac:dyDescent="0.25">
      <c r="G18" s="460"/>
      <c r="H18" s="1020"/>
      <c r="I18" s="1021"/>
      <c r="J18" s="119" t="s">
        <v>117</v>
      </c>
      <c r="K18" s="418"/>
      <c r="L18" s="124"/>
      <c r="M18" s="125"/>
      <c r="N18" s="460"/>
    </row>
    <row r="19" spans="7:14" x14ac:dyDescent="0.25">
      <c r="G19" s="460"/>
      <c r="H19" s="1020">
        <v>304</v>
      </c>
      <c r="I19" s="1021"/>
      <c r="J19" s="122" t="s">
        <v>103</v>
      </c>
      <c r="K19" s="418">
        <v>35</v>
      </c>
      <c r="L19" s="124"/>
      <c r="M19" s="126">
        <v>2.86E-2</v>
      </c>
      <c r="N19" s="460"/>
    </row>
    <row r="20" spans="7:14" x14ac:dyDescent="0.25">
      <c r="G20" s="460"/>
      <c r="H20" s="1020">
        <v>311</v>
      </c>
      <c r="I20" s="1021"/>
      <c r="J20" s="122" t="s">
        <v>116</v>
      </c>
      <c r="K20" s="418">
        <v>20</v>
      </c>
      <c r="L20" s="124"/>
      <c r="M20" s="127">
        <v>0.05</v>
      </c>
      <c r="N20" s="460"/>
    </row>
    <row r="21" spans="7:14" x14ac:dyDescent="0.25">
      <c r="G21" s="460"/>
      <c r="H21" s="1020">
        <v>311</v>
      </c>
      <c r="I21" s="1021"/>
      <c r="J21" s="122" t="s">
        <v>115</v>
      </c>
      <c r="K21" s="418">
        <v>25</v>
      </c>
      <c r="L21" s="124"/>
      <c r="M21" s="127">
        <v>0.04</v>
      </c>
      <c r="N21" s="460"/>
    </row>
    <row r="22" spans="7:14" x14ac:dyDescent="0.25">
      <c r="G22" s="460"/>
      <c r="H22" s="1020"/>
      <c r="I22" s="1021"/>
      <c r="J22" s="122"/>
      <c r="K22" s="418"/>
      <c r="L22" s="124"/>
      <c r="M22" s="125"/>
      <c r="N22" s="460"/>
    </row>
    <row r="23" spans="7:14" x14ac:dyDescent="0.25">
      <c r="G23" s="460"/>
      <c r="H23" s="1020"/>
      <c r="I23" s="1021"/>
      <c r="J23" s="119" t="s">
        <v>114</v>
      </c>
      <c r="K23" s="418"/>
      <c r="L23" s="124"/>
      <c r="M23" s="125"/>
      <c r="N23" s="460"/>
    </row>
    <row r="24" spans="7:14" x14ac:dyDescent="0.25">
      <c r="G24" s="460"/>
      <c r="H24" s="1020">
        <v>304</v>
      </c>
      <c r="I24" s="1021"/>
      <c r="J24" s="122" t="s">
        <v>103</v>
      </c>
      <c r="K24" s="418">
        <v>35</v>
      </c>
      <c r="L24" s="124"/>
      <c r="M24" s="126">
        <v>2.86E-2</v>
      </c>
      <c r="N24" s="460"/>
    </row>
    <row r="25" spans="7:14" x14ac:dyDescent="0.25">
      <c r="G25" s="460"/>
      <c r="H25" s="1020">
        <v>320</v>
      </c>
      <c r="I25" s="1021"/>
      <c r="J25" s="122" t="s">
        <v>113</v>
      </c>
      <c r="K25" s="418">
        <v>20</v>
      </c>
      <c r="L25" s="124"/>
      <c r="M25" s="126">
        <v>0.05</v>
      </c>
      <c r="N25" s="460"/>
    </row>
    <row r="26" spans="7:14" x14ac:dyDescent="0.25">
      <c r="G26" s="460"/>
      <c r="H26" s="1020"/>
      <c r="I26" s="1021"/>
      <c r="J26" s="122"/>
      <c r="K26" s="418"/>
      <c r="L26" s="124"/>
      <c r="M26" s="125"/>
      <c r="N26" s="460"/>
    </row>
    <row r="27" spans="7:14" x14ac:dyDescent="0.25">
      <c r="G27" s="460"/>
      <c r="H27" s="1020"/>
      <c r="I27" s="1021"/>
      <c r="J27" s="119" t="s">
        <v>112</v>
      </c>
      <c r="K27" s="418"/>
      <c r="L27" s="124"/>
      <c r="M27" s="125"/>
      <c r="N27" s="460"/>
    </row>
    <row r="28" spans="7:14" x14ac:dyDescent="0.25">
      <c r="G28" s="460"/>
      <c r="H28" s="1020">
        <v>304</v>
      </c>
      <c r="I28" s="1021"/>
      <c r="J28" s="122" t="s">
        <v>103</v>
      </c>
      <c r="K28" s="418">
        <v>35</v>
      </c>
      <c r="L28" s="124"/>
      <c r="M28" s="126">
        <v>2.86E-2</v>
      </c>
      <c r="N28" s="460"/>
    </row>
    <row r="29" spans="7:14" x14ac:dyDescent="0.25">
      <c r="G29" s="460"/>
      <c r="H29" s="1020">
        <v>330</v>
      </c>
      <c r="I29" s="1021"/>
      <c r="J29" s="122" t="s">
        <v>111</v>
      </c>
      <c r="K29" s="418">
        <v>30</v>
      </c>
      <c r="L29" s="124"/>
      <c r="M29" s="126">
        <v>3.3300000000000003E-2</v>
      </c>
      <c r="N29" s="460"/>
    </row>
    <row r="30" spans="7:14" x14ac:dyDescent="0.25">
      <c r="G30" s="460"/>
      <c r="H30" s="1020">
        <v>331</v>
      </c>
      <c r="I30" s="1021"/>
      <c r="J30" s="122" t="s">
        <v>110</v>
      </c>
      <c r="K30" s="418">
        <v>50</v>
      </c>
      <c r="L30" s="124"/>
      <c r="M30" s="126">
        <v>0.02</v>
      </c>
      <c r="N30" s="460"/>
    </row>
    <row r="31" spans="7:14" x14ac:dyDescent="0.25">
      <c r="G31" s="460"/>
      <c r="H31" s="1020">
        <v>331</v>
      </c>
      <c r="I31" s="1021"/>
      <c r="J31" s="122" t="s">
        <v>109</v>
      </c>
      <c r="K31" s="418">
        <v>50</v>
      </c>
      <c r="L31" s="124"/>
      <c r="M31" s="126">
        <v>0.02</v>
      </c>
      <c r="N31" s="460"/>
    </row>
    <row r="32" spans="7:14" x14ac:dyDescent="0.25">
      <c r="G32" s="460"/>
      <c r="H32" s="1020">
        <v>333</v>
      </c>
      <c r="I32" s="1021"/>
      <c r="J32" s="122" t="s">
        <v>108</v>
      </c>
      <c r="K32" s="418">
        <v>30</v>
      </c>
      <c r="L32" s="124"/>
      <c r="M32" s="126">
        <v>3.3300000000000003E-2</v>
      </c>
      <c r="N32" s="460"/>
    </row>
    <row r="33" spans="7:14" x14ac:dyDescent="0.25">
      <c r="G33" s="460"/>
      <c r="H33" s="1020">
        <v>334</v>
      </c>
      <c r="I33" s="1021"/>
      <c r="J33" s="122" t="s">
        <v>107</v>
      </c>
      <c r="K33" s="418">
        <v>20</v>
      </c>
      <c r="L33" s="124"/>
      <c r="M33" s="126">
        <v>0.05</v>
      </c>
      <c r="N33" s="460"/>
    </row>
    <row r="34" spans="7:14" x14ac:dyDescent="0.25">
      <c r="G34" s="460"/>
      <c r="H34" s="1020">
        <v>334</v>
      </c>
      <c r="I34" s="1021"/>
      <c r="J34" s="122" t="s">
        <v>106</v>
      </c>
      <c r="K34" s="418">
        <v>30</v>
      </c>
      <c r="L34" s="124"/>
      <c r="M34" s="126">
        <v>3.3300000000000003E-2</v>
      </c>
      <c r="N34" s="460"/>
    </row>
    <row r="35" spans="7:14" x14ac:dyDescent="0.25">
      <c r="G35" s="460"/>
      <c r="H35" s="1020">
        <v>335</v>
      </c>
      <c r="I35" s="1021"/>
      <c r="J35" s="122" t="s">
        <v>105</v>
      </c>
      <c r="K35" s="418">
        <v>40</v>
      </c>
      <c r="L35" s="124"/>
      <c r="M35" s="126">
        <v>2.5000000000000001E-2</v>
      </c>
      <c r="N35" s="460"/>
    </row>
    <row r="36" spans="7:14" x14ac:dyDescent="0.25">
      <c r="G36" s="460"/>
      <c r="H36" s="1020"/>
      <c r="I36" s="1021"/>
      <c r="J36" s="122"/>
      <c r="K36" s="418"/>
      <c r="L36" s="124"/>
      <c r="M36" s="125"/>
      <c r="N36" s="460"/>
    </row>
    <row r="37" spans="7:14" x14ac:dyDescent="0.25">
      <c r="G37" s="460"/>
      <c r="H37" s="1020"/>
      <c r="I37" s="1021"/>
      <c r="J37" s="119" t="s">
        <v>104</v>
      </c>
      <c r="K37" s="418"/>
      <c r="L37" s="124"/>
      <c r="M37" s="125"/>
      <c r="N37" s="460"/>
    </row>
    <row r="38" spans="7:14" x14ac:dyDescent="0.25">
      <c r="G38" s="460"/>
      <c r="H38" s="1020">
        <v>304</v>
      </c>
      <c r="I38" s="1021"/>
      <c r="J38" s="122" t="s">
        <v>103</v>
      </c>
      <c r="K38" s="418">
        <v>35</v>
      </c>
      <c r="L38" s="124"/>
      <c r="M38" s="126">
        <v>2.86E-2</v>
      </c>
      <c r="N38" s="460"/>
    </row>
    <row r="39" spans="7:14" x14ac:dyDescent="0.25">
      <c r="G39" s="460"/>
      <c r="H39" s="1020">
        <v>339</v>
      </c>
      <c r="I39" s="1021"/>
      <c r="J39" s="122" t="s">
        <v>102</v>
      </c>
      <c r="K39" s="418">
        <v>40</v>
      </c>
      <c r="L39" s="124"/>
      <c r="M39" s="126">
        <v>2.5000000000000001E-2</v>
      </c>
      <c r="N39" s="460"/>
    </row>
    <row r="40" spans="7:14" x14ac:dyDescent="0.25">
      <c r="G40" s="460"/>
      <c r="H40" s="1020">
        <v>340</v>
      </c>
      <c r="I40" s="1021"/>
      <c r="J40" s="122" t="s">
        <v>101</v>
      </c>
      <c r="K40" s="418">
        <v>20</v>
      </c>
      <c r="L40" s="124"/>
      <c r="M40" s="126">
        <v>0.05</v>
      </c>
      <c r="N40" s="460"/>
    </row>
    <row r="41" spans="7:14" x14ac:dyDescent="0.25">
      <c r="G41" s="460"/>
      <c r="H41" s="1020">
        <v>340</v>
      </c>
      <c r="I41" s="1021"/>
      <c r="J41" s="122" t="s">
        <v>162</v>
      </c>
      <c r="K41" s="418">
        <v>5</v>
      </c>
      <c r="L41" s="124"/>
      <c r="M41" s="127">
        <v>0.2</v>
      </c>
      <c r="N41" s="460"/>
    </row>
    <row r="42" spans="7:14" x14ac:dyDescent="0.25">
      <c r="G42" s="460"/>
      <c r="H42" s="1020">
        <v>341</v>
      </c>
      <c r="I42" s="1021"/>
      <c r="J42" s="122" t="s">
        <v>100</v>
      </c>
      <c r="K42" s="418">
        <v>7</v>
      </c>
      <c r="L42" s="124"/>
      <c r="M42" s="127">
        <v>0.14299999999999999</v>
      </c>
      <c r="N42" s="460"/>
    </row>
    <row r="43" spans="7:14" x14ac:dyDescent="0.25">
      <c r="G43" s="460"/>
      <c r="H43" s="1020">
        <v>342</v>
      </c>
      <c r="I43" s="1021"/>
      <c r="J43" s="122" t="s">
        <v>99</v>
      </c>
      <c r="K43" s="418">
        <v>20</v>
      </c>
      <c r="L43" s="124"/>
      <c r="M43" s="127">
        <v>0.05</v>
      </c>
      <c r="N43" s="460"/>
    </row>
    <row r="44" spans="7:14" x14ac:dyDescent="0.25">
      <c r="G44" s="460"/>
      <c r="H44" s="1020">
        <v>343</v>
      </c>
      <c r="I44" s="1021"/>
      <c r="J44" s="122" t="s">
        <v>98</v>
      </c>
      <c r="K44" s="418">
        <v>15</v>
      </c>
      <c r="L44" s="124"/>
      <c r="M44" s="126">
        <v>6.6699999999999995E-2</v>
      </c>
      <c r="N44" s="460"/>
    </row>
    <row r="45" spans="7:14" x14ac:dyDescent="0.25">
      <c r="G45" s="460"/>
      <c r="H45" s="1020">
        <v>344</v>
      </c>
      <c r="I45" s="1021"/>
      <c r="J45" s="122" t="s">
        <v>97</v>
      </c>
      <c r="K45" s="418">
        <v>15</v>
      </c>
      <c r="L45" s="124"/>
      <c r="M45" s="126">
        <v>6.6699999999999995E-2</v>
      </c>
      <c r="N45" s="460"/>
    </row>
    <row r="46" spans="7:14" x14ac:dyDescent="0.25">
      <c r="G46" s="460"/>
      <c r="H46" s="1020">
        <v>345</v>
      </c>
      <c r="I46" s="1021"/>
      <c r="J46" s="122" t="s">
        <v>96</v>
      </c>
      <c r="K46" s="418">
        <v>10</v>
      </c>
      <c r="L46" s="124"/>
      <c r="M46" s="126">
        <v>0.1</v>
      </c>
      <c r="N46" s="460"/>
    </row>
    <row r="47" spans="7:14" x14ac:dyDescent="0.25">
      <c r="G47" s="460"/>
      <c r="H47" s="1020">
        <v>346</v>
      </c>
      <c r="I47" s="1021"/>
      <c r="J47" s="122" t="s">
        <v>95</v>
      </c>
      <c r="K47" s="418">
        <v>10</v>
      </c>
      <c r="L47" s="124"/>
      <c r="M47" s="127">
        <v>0.1</v>
      </c>
      <c r="N47" s="460"/>
    </row>
    <row r="48" spans="7:14" x14ac:dyDescent="0.25">
      <c r="G48" s="460"/>
      <c r="H48" s="1020">
        <v>347</v>
      </c>
      <c r="I48" s="1021"/>
      <c r="J48" s="122" t="s">
        <v>94</v>
      </c>
      <c r="K48" s="418">
        <v>10</v>
      </c>
      <c r="L48" s="124"/>
      <c r="M48" s="127">
        <v>0.1</v>
      </c>
      <c r="N48" s="460"/>
    </row>
    <row r="49" spans="7:14" x14ac:dyDescent="0.25">
      <c r="G49" s="460"/>
      <c r="H49" s="1020">
        <v>348</v>
      </c>
      <c r="I49" s="1021"/>
      <c r="J49" s="122" t="s">
        <v>93</v>
      </c>
      <c r="K49" s="418">
        <v>10</v>
      </c>
      <c r="L49" s="124"/>
      <c r="M49" s="127">
        <v>0.1</v>
      </c>
      <c r="N49" s="460"/>
    </row>
    <row r="50" spans="7:14" x14ac:dyDescent="0.25">
      <c r="G50" s="460"/>
      <c r="H50" s="1020">
        <v>348</v>
      </c>
      <c r="I50" s="1021"/>
      <c r="J50" s="122" t="s">
        <v>92</v>
      </c>
      <c r="K50" s="418">
        <v>6</v>
      </c>
      <c r="L50" s="124"/>
      <c r="M50" s="127">
        <v>0.16669999999999999</v>
      </c>
      <c r="N50" s="460"/>
    </row>
    <row r="51" spans="7:14" x14ac:dyDescent="0.25">
      <c r="G51" s="460"/>
      <c r="H51" s="1000"/>
      <c r="I51" s="1001"/>
      <c r="J51" s="128"/>
      <c r="K51" s="422"/>
      <c r="L51" s="129"/>
      <c r="M51" s="129"/>
      <c r="N51" s="460"/>
    </row>
    <row r="52" spans="7:14" x14ac:dyDescent="0.25">
      <c r="G52" s="460"/>
      <c r="H52" s="1002" t="s">
        <v>161</v>
      </c>
      <c r="I52" s="1003"/>
      <c r="J52" s="1003"/>
      <c r="K52" s="1003"/>
      <c r="L52" s="1003"/>
      <c r="M52" s="1004"/>
      <c r="N52" s="460"/>
    </row>
    <row r="53" spans="7:14" x14ac:dyDescent="0.25">
      <c r="G53" s="460"/>
      <c r="H53" s="1005"/>
      <c r="I53" s="1006"/>
      <c r="J53" s="1006"/>
      <c r="K53" s="1006"/>
      <c r="L53" s="1006"/>
      <c r="M53" s="1007"/>
      <c r="N53" s="460"/>
    </row>
    <row r="54" spans="7:14" x14ac:dyDescent="0.25">
      <c r="G54" s="460"/>
      <c r="H54" s="1008" t="s">
        <v>138</v>
      </c>
      <c r="I54" s="1009"/>
      <c r="J54" s="1009"/>
      <c r="K54" s="1009"/>
      <c r="L54" s="1009"/>
      <c r="M54" s="1010"/>
      <c r="N54" s="460"/>
    </row>
    <row r="55" spans="7:14" x14ac:dyDescent="0.25">
      <c r="G55" s="460"/>
      <c r="H55" s="1011"/>
      <c r="I55" s="1012"/>
      <c r="J55" s="1012"/>
      <c r="K55" s="1012"/>
      <c r="L55" s="1012"/>
      <c r="M55" s="1013"/>
      <c r="N55" s="460"/>
    </row>
    <row r="56" spans="7:14" x14ac:dyDescent="0.25">
      <c r="H56" s="420"/>
      <c r="I56" s="420"/>
      <c r="J56" s="420"/>
      <c r="K56" s="420"/>
      <c r="L56" s="420"/>
      <c r="M56" s="420"/>
    </row>
  </sheetData>
  <mergeCells count="55">
    <mergeCell ref="M4:M5"/>
    <mergeCell ref="H4:I5"/>
    <mergeCell ref="J4:J5"/>
    <mergeCell ref="K4:K5"/>
    <mergeCell ref="L4:L5"/>
    <mergeCell ref="H6:I6"/>
    <mergeCell ref="H7:I7"/>
    <mergeCell ref="H8:I8"/>
    <mergeCell ref="H9:I9"/>
    <mergeCell ref="H10:I10"/>
    <mergeCell ref="H11:I11"/>
    <mergeCell ref="H12:I12"/>
    <mergeCell ref="H13:I13"/>
    <mergeCell ref="H14:I14"/>
    <mergeCell ref="H15:I15"/>
    <mergeCell ref="H16:I16"/>
    <mergeCell ref="H17:I17"/>
    <mergeCell ref="H18:I18"/>
    <mergeCell ref="H19:I19"/>
    <mergeCell ref="H20:I20"/>
    <mergeCell ref="H31:I31"/>
    <mergeCell ref="H22:I22"/>
    <mergeCell ref="H23:I23"/>
    <mergeCell ref="H24:I24"/>
    <mergeCell ref="H25:I25"/>
    <mergeCell ref="H36:I36"/>
    <mergeCell ref="H37:I37"/>
    <mergeCell ref="H38:I38"/>
    <mergeCell ref="H39:I39"/>
    <mergeCell ref="H40:I40"/>
    <mergeCell ref="H46:I46"/>
    <mergeCell ref="H47:I47"/>
    <mergeCell ref="H48:I48"/>
    <mergeCell ref="H49:I49"/>
    <mergeCell ref="H41:I41"/>
    <mergeCell ref="H42:I42"/>
    <mergeCell ref="H43:I43"/>
    <mergeCell ref="H44:I44"/>
    <mergeCell ref="H45:I45"/>
    <mergeCell ref="O2:O3"/>
    <mergeCell ref="H51:I51"/>
    <mergeCell ref="H52:M53"/>
    <mergeCell ref="H54:M55"/>
    <mergeCell ref="H2:M3"/>
    <mergeCell ref="H50:I50"/>
    <mergeCell ref="H32:I32"/>
    <mergeCell ref="H33:I33"/>
    <mergeCell ref="H34:I34"/>
    <mergeCell ref="H35:I35"/>
    <mergeCell ref="H26:I26"/>
    <mergeCell ref="H27:I27"/>
    <mergeCell ref="H28:I28"/>
    <mergeCell ref="H29:I29"/>
    <mergeCell ref="H30:I30"/>
    <mergeCell ref="H21:I21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N31"/>
  <sheetViews>
    <sheetView topLeftCell="A13" workbookViewId="0">
      <selection activeCell="E28" sqref="E28"/>
    </sheetView>
  </sheetViews>
  <sheetFormatPr defaultColWidth="8.88671875" defaultRowHeight="15.75" x14ac:dyDescent="0.25"/>
  <cols>
    <col min="1" max="1" width="1.109375" style="886" customWidth="1"/>
    <col min="2" max="2" width="30.5546875" style="886" customWidth="1"/>
    <col min="3" max="7" width="11.109375" style="886" customWidth="1"/>
    <col min="8" max="8" width="16.6640625" style="924" customWidth="1"/>
    <col min="9" max="12" width="11.109375" style="886" customWidth="1"/>
    <col min="13" max="13" width="1.109375" style="886" customWidth="1"/>
    <col min="14" max="14" width="8.88671875" style="923"/>
    <col min="15" max="16384" width="8.88671875" style="886"/>
  </cols>
  <sheetData>
    <row r="1" spans="2:14" x14ac:dyDescent="0.25">
      <c r="D1" s="956"/>
    </row>
    <row r="2" spans="2:14" x14ac:dyDescent="0.25">
      <c r="B2" s="926" t="s">
        <v>2308</v>
      </c>
    </row>
    <row r="3" spans="2:14" ht="3.75" customHeight="1" x14ac:dyDescent="0.25"/>
    <row r="4" spans="2:14" ht="30.75" thickBot="1" x14ac:dyDescent="0.3">
      <c r="B4" s="955" t="s">
        <v>2307</v>
      </c>
      <c r="C4" s="954" t="s">
        <v>2306</v>
      </c>
      <c r="D4" s="954" t="s">
        <v>2305</v>
      </c>
      <c r="E4" s="953" t="s">
        <v>2300</v>
      </c>
      <c r="F4" s="953" t="s">
        <v>2299</v>
      </c>
      <c r="G4" s="954" t="s">
        <v>2304</v>
      </c>
      <c r="H4" s="954" t="s">
        <v>2303</v>
      </c>
      <c r="I4" s="954" t="s">
        <v>2302</v>
      </c>
      <c r="J4" s="954" t="s">
        <v>2301</v>
      </c>
      <c r="K4" s="953" t="s">
        <v>2300</v>
      </c>
      <c r="L4" s="953" t="s">
        <v>2299</v>
      </c>
    </row>
    <row r="5" spans="2:14" ht="3.75" customHeight="1" x14ac:dyDescent="0.25">
      <c r="B5" s="952"/>
      <c r="C5" s="951"/>
      <c r="D5" s="951"/>
      <c r="E5" s="924"/>
      <c r="F5" s="924"/>
      <c r="G5" s="951"/>
      <c r="H5" s="951"/>
      <c r="I5" s="951"/>
      <c r="J5" s="951"/>
      <c r="K5" s="924"/>
      <c r="L5" s="924"/>
    </row>
    <row r="6" spans="2:14" x14ac:dyDescent="0.25">
      <c r="B6" s="886" t="s">
        <v>2298</v>
      </c>
      <c r="C6" s="925">
        <v>23.6</v>
      </c>
      <c r="D6" s="925">
        <v>23.6</v>
      </c>
      <c r="E6" s="925">
        <f>D6-C6</f>
        <v>0</v>
      </c>
      <c r="F6" s="957">
        <f>E6/C6</f>
        <v>0</v>
      </c>
      <c r="G6" s="936">
        <v>213847.98559322034</v>
      </c>
      <c r="H6" s="924" t="s">
        <v>2297</v>
      </c>
      <c r="I6" s="950">
        <v>5046812.46</v>
      </c>
      <c r="J6" s="950">
        <f>D6*G6</f>
        <v>5046812.46</v>
      </c>
      <c r="K6" s="950">
        <f>J6-I6</f>
        <v>0</v>
      </c>
      <c r="L6" s="940">
        <f>K6/I6</f>
        <v>0</v>
      </c>
    </row>
    <row r="7" spans="2:14" x14ac:dyDescent="0.25">
      <c r="B7" s="886" t="s">
        <v>2296</v>
      </c>
      <c r="C7" s="939">
        <v>3.85</v>
      </c>
      <c r="D7" s="925">
        <v>3.5535500000000004</v>
      </c>
      <c r="E7" s="939">
        <f>D7-C7</f>
        <v>-0.29644999999999966</v>
      </c>
      <c r="F7" s="957">
        <f>E7/C7</f>
        <v>-7.6999999999999916E-2</v>
      </c>
      <c r="G7" s="936">
        <v>953041.38701298705</v>
      </c>
      <c r="H7" s="924" t="s">
        <v>2293</v>
      </c>
      <c r="I7" s="936">
        <f>C7*G7</f>
        <v>3669209.3400000003</v>
      </c>
      <c r="J7" s="936">
        <f>D7*G7</f>
        <v>3386680.2208200004</v>
      </c>
      <c r="K7" s="936">
        <f>J7-I7</f>
        <v>-282529.11917999992</v>
      </c>
      <c r="L7" s="940">
        <f>K7/I7</f>
        <v>-7.6999999999999971E-2</v>
      </c>
    </row>
    <row r="8" spans="2:14" x14ac:dyDescent="0.25">
      <c r="B8" s="886" t="s">
        <v>2295</v>
      </c>
      <c r="C8" s="939">
        <v>4.95</v>
      </c>
      <c r="D8" s="925">
        <v>4.5688500000000003</v>
      </c>
      <c r="E8" s="939">
        <f>D8-C8</f>
        <v>-0.38114999999999988</v>
      </c>
      <c r="F8" s="957">
        <f>E8/C8</f>
        <v>-7.6999999999999971E-2</v>
      </c>
      <c r="G8" s="936">
        <v>461681.09292929288</v>
      </c>
      <c r="H8" s="924" t="s">
        <v>2293</v>
      </c>
      <c r="I8" s="936">
        <f>C8*G8</f>
        <v>2285321.4099999997</v>
      </c>
      <c r="J8" s="936">
        <f>D8*G8</f>
        <v>2109351.6614299999</v>
      </c>
      <c r="K8" s="936">
        <f>J8-I8</f>
        <v>-175969.74856999982</v>
      </c>
      <c r="L8" s="940">
        <f>K8/I8</f>
        <v>-7.699999999999993E-2</v>
      </c>
    </row>
    <row r="9" spans="2:14" x14ac:dyDescent="0.25">
      <c r="B9" s="886" t="s">
        <v>2294</v>
      </c>
      <c r="C9" s="939">
        <v>6.1</v>
      </c>
      <c r="D9" s="925">
        <v>5.62</v>
      </c>
      <c r="E9" s="939">
        <f>D9-C9</f>
        <v>-0.47999999999999954</v>
      </c>
      <c r="F9" s="957">
        <f>E9/C9</f>
        <v>-7.8688524590163858E-2</v>
      </c>
      <c r="G9" s="936">
        <v>346445.80819672142</v>
      </c>
      <c r="H9" s="924" t="s">
        <v>2293</v>
      </c>
      <c r="I9" s="936">
        <f>C9*G9</f>
        <v>2113319.4300000006</v>
      </c>
      <c r="J9" s="936">
        <f>D9*G9</f>
        <v>1947025.4420655745</v>
      </c>
      <c r="K9" s="936">
        <f>J9-I9</f>
        <v>-166293.98793442617</v>
      </c>
      <c r="L9" s="940">
        <f>K9/I9</f>
        <v>-7.8688524590163886E-2</v>
      </c>
    </row>
    <row r="10" spans="2:14" x14ac:dyDescent="0.25">
      <c r="B10" s="886" t="s">
        <v>2292</v>
      </c>
      <c r="C10" s="949"/>
      <c r="D10" s="949"/>
      <c r="E10" s="949"/>
      <c r="F10" s="958"/>
      <c r="G10" s="948"/>
      <c r="H10" s="924" t="s">
        <v>2291</v>
      </c>
      <c r="I10" s="936">
        <f>PFIS!$I$9-SUM(I6:I9)</f>
        <v>158170.80000000075</v>
      </c>
      <c r="J10" s="936">
        <f>I10</f>
        <v>158170.80000000075</v>
      </c>
      <c r="K10" s="936">
        <f>J10-I10</f>
        <v>0</v>
      </c>
      <c r="L10" s="940">
        <f>K10/I10</f>
        <v>0</v>
      </c>
    </row>
    <row r="11" spans="2:14" ht="3.75" customHeight="1" x14ac:dyDescent="0.25">
      <c r="C11" s="947"/>
      <c r="D11" s="947"/>
      <c r="E11" s="947"/>
      <c r="F11" s="959"/>
      <c r="G11" s="933"/>
      <c r="H11" s="934"/>
      <c r="I11" s="933"/>
      <c r="J11" s="933"/>
      <c r="K11" s="933"/>
      <c r="L11" s="946"/>
      <c r="N11" s="886"/>
    </row>
    <row r="12" spans="2:14" s="926" customFormat="1" ht="15" x14ac:dyDescent="0.25">
      <c r="B12" s="926" t="s">
        <v>2290</v>
      </c>
      <c r="C12" s="945"/>
      <c r="D12" s="945"/>
      <c r="E12" s="945"/>
      <c r="F12" s="944"/>
      <c r="G12" s="943"/>
      <c r="H12" s="930"/>
      <c r="I12" s="943">
        <f>SUM(I6:I10)</f>
        <v>13272833.440000001</v>
      </c>
      <c r="J12" s="943">
        <f>SUM(J6:J10)</f>
        <v>12648040.584315574</v>
      </c>
      <c r="K12" s="943">
        <f>SUM(K6:K10)</f>
        <v>-624792.85568442591</v>
      </c>
      <c r="L12" s="942">
        <f>K12/I12</f>
        <v>-4.7073057799512763E-2</v>
      </c>
    </row>
    <row r="13" spans="2:14" ht="3.75" customHeight="1" x14ac:dyDescent="0.25">
      <c r="C13" s="939"/>
      <c r="D13" s="939"/>
      <c r="E13" s="939"/>
      <c r="F13" s="960"/>
      <c r="G13" s="936"/>
      <c r="I13" s="936"/>
      <c r="J13" s="936"/>
      <c r="K13" s="936"/>
      <c r="L13" s="941"/>
    </row>
    <row r="14" spans="2:14" x14ac:dyDescent="0.25">
      <c r="B14" s="886" t="s">
        <v>172</v>
      </c>
      <c r="C14" s="939">
        <v>60.52</v>
      </c>
      <c r="D14" s="939">
        <v>57.671138541973491</v>
      </c>
      <c r="E14" s="925">
        <f>D14-C14</f>
        <v>-2.8488614580265121</v>
      </c>
      <c r="F14" s="957">
        <f>E14/C14</f>
        <v>-4.7073057799512756E-2</v>
      </c>
      <c r="G14" s="936">
        <f>I14/C14</f>
        <v>107.99999999999999</v>
      </c>
      <c r="H14" s="924" t="s">
        <v>2288</v>
      </c>
      <c r="I14" s="936">
        <f>PFIS!$I$10</f>
        <v>6536.16</v>
      </c>
      <c r="J14" s="936">
        <f>D14*G14</f>
        <v>6228.4829625331358</v>
      </c>
      <c r="K14" s="936">
        <f t="shared" ref="K14:K19" si="0">J14-I14</f>
        <v>-307.67703746686402</v>
      </c>
      <c r="L14" s="940">
        <f t="shared" ref="L14:L19" si="1">K14/I14</f>
        <v>-4.7073057799512867E-2</v>
      </c>
    </row>
    <row r="15" spans="2:14" x14ac:dyDescent="0.25">
      <c r="B15" s="886" t="s">
        <v>2289</v>
      </c>
      <c r="C15" s="939">
        <f>C6</f>
        <v>23.6</v>
      </c>
      <c r="D15" s="939">
        <f>D6</f>
        <v>23.6</v>
      </c>
      <c r="E15" s="939">
        <f>D15-C15</f>
        <v>0</v>
      </c>
      <c r="F15" s="957">
        <f>E15/C15</f>
        <v>0</v>
      </c>
      <c r="G15" s="936">
        <f>I15/C15</f>
        <v>1840.8724576271184</v>
      </c>
      <c r="H15" s="924" t="s">
        <v>2288</v>
      </c>
      <c r="I15" s="936">
        <f>PFIS!$I$11</f>
        <v>43444.59</v>
      </c>
      <c r="J15" s="936">
        <f>D15*G15</f>
        <v>43444.59</v>
      </c>
      <c r="K15" s="936">
        <f t="shared" si="0"/>
        <v>0</v>
      </c>
      <c r="L15" s="935">
        <f t="shared" si="1"/>
        <v>0</v>
      </c>
    </row>
    <row r="16" spans="2:14" x14ac:dyDescent="0.25">
      <c r="B16" s="886" t="s">
        <v>2287</v>
      </c>
      <c r="C16" s="939">
        <v>7</v>
      </c>
      <c r="D16" s="939">
        <f>C16</f>
        <v>7</v>
      </c>
      <c r="E16" s="939">
        <f>D16-C16</f>
        <v>0</v>
      </c>
      <c r="F16" s="957">
        <f>E16/C16</f>
        <v>0</v>
      </c>
      <c r="G16" s="936">
        <f>I16/C16</f>
        <v>9160.68</v>
      </c>
      <c r="H16" s="924" t="s">
        <v>2286</v>
      </c>
      <c r="I16" s="936">
        <f>PFIS!$I$12</f>
        <v>64124.76</v>
      </c>
      <c r="J16" s="936">
        <f>G16*D16</f>
        <v>64124.76</v>
      </c>
      <c r="K16" s="936">
        <f t="shared" si="0"/>
        <v>0</v>
      </c>
      <c r="L16" s="935">
        <f t="shared" si="1"/>
        <v>0</v>
      </c>
    </row>
    <row r="17" spans="2:14" x14ac:dyDescent="0.25">
      <c r="B17" s="886" t="s">
        <v>2285</v>
      </c>
      <c r="C17" s="938"/>
      <c r="D17" s="938"/>
      <c r="E17" s="938"/>
      <c r="F17" s="938"/>
      <c r="G17" s="938"/>
      <c r="H17" s="937"/>
      <c r="I17" s="936">
        <v>3115</v>
      </c>
      <c r="J17" s="936">
        <f>I17</f>
        <v>3115</v>
      </c>
      <c r="K17" s="936">
        <f t="shared" si="0"/>
        <v>0</v>
      </c>
      <c r="L17" s="935">
        <f t="shared" si="1"/>
        <v>0</v>
      </c>
    </row>
    <row r="18" spans="2:14" x14ac:dyDescent="0.25">
      <c r="B18" s="886" t="s">
        <v>2284</v>
      </c>
      <c r="C18" s="938"/>
      <c r="D18" s="938"/>
      <c r="E18" s="938"/>
      <c r="F18" s="938"/>
      <c r="G18" s="938"/>
      <c r="H18" s="937"/>
      <c r="I18" s="936">
        <v>33862.5</v>
      </c>
      <c r="J18" s="936">
        <f>I18</f>
        <v>33862.5</v>
      </c>
      <c r="K18" s="936">
        <f t="shared" si="0"/>
        <v>0</v>
      </c>
      <c r="L18" s="935">
        <f t="shared" si="1"/>
        <v>0</v>
      </c>
    </row>
    <row r="19" spans="2:14" x14ac:dyDescent="0.25">
      <c r="B19" s="886" t="s">
        <v>2283</v>
      </c>
      <c r="C19" s="938"/>
      <c r="D19" s="938"/>
      <c r="E19" s="938"/>
      <c r="F19" s="938"/>
      <c r="G19" s="938"/>
      <c r="H19" s="937"/>
      <c r="I19" s="936">
        <v>4285</v>
      </c>
      <c r="J19" s="936">
        <f>I19</f>
        <v>4285</v>
      </c>
      <c r="K19" s="936">
        <f t="shared" si="0"/>
        <v>0</v>
      </c>
      <c r="L19" s="935">
        <f t="shared" si="1"/>
        <v>0</v>
      </c>
    </row>
    <row r="20" spans="2:14" ht="3.75" customHeight="1" x14ac:dyDescent="0.25">
      <c r="C20" s="932"/>
      <c r="D20" s="932"/>
      <c r="E20" s="932"/>
      <c r="F20" s="932"/>
      <c r="G20" s="932"/>
      <c r="H20" s="934"/>
      <c r="I20" s="933"/>
      <c r="J20" s="933"/>
      <c r="K20" s="932"/>
      <c r="L20" s="932"/>
      <c r="N20" s="931"/>
    </row>
    <row r="21" spans="2:14" s="926" customFormat="1" ht="15" x14ac:dyDescent="0.25">
      <c r="B21" s="926" t="s">
        <v>2282</v>
      </c>
      <c r="H21" s="930"/>
      <c r="I21" s="929">
        <f>SUM(I12:I19)</f>
        <v>13428201.450000001</v>
      </c>
      <c r="J21" s="929">
        <f>SUM(J12:J19)</f>
        <v>12803100.917278107</v>
      </c>
      <c r="K21" s="929">
        <f>SUM(K12:K16)</f>
        <v>-625100.53272189281</v>
      </c>
      <c r="L21" s="928">
        <f>K21/I21</f>
        <v>-4.6551322233990819E-2</v>
      </c>
      <c r="N21" s="927"/>
    </row>
    <row r="24" spans="2:14" x14ac:dyDescent="0.25">
      <c r="B24" s="886" t="s">
        <v>2281</v>
      </c>
    </row>
    <row r="25" spans="2:14" x14ac:dyDescent="0.25">
      <c r="B25" s="886" t="s">
        <v>2280</v>
      </c>
      <c r="C25" s="886">
        <v>1</v>
      </c>
      <c r="D25" s="925">
        <f t="shared" ref="D25:D31" si="2">C25*D$6</f>
        <v>23.6</v>
      </c>
    </row>
    <row r="26" spans="2:14" x14ac:dyDescent="0.25">
      <c r="B26" s="886" t="s">
        <v>2279</v>
      </c>
      <c r="C26" s="886">
        <v>1.6665254237288134</v>
      </c>
      <c r="D26" s="925">
        <f t="shared" si="2"/>
        <v>39.33</v>
      </c>
    </row>
    <row r="27" spans="2:14" x14ac:dyDescent="0.25">
      <c r="B27" s="886" t="s">
        <v>2278</v>
      </c>
      <c r="C27" s="886">
        <v>3.3334745762711862</v>
      </c>
      <c r="D27" s="925">
        <f t="shared" si="2"/>
        <v>78.67</v>
      </c>
    </row>
    <row r="28" spans="2:14" x14ac:dyDescent="0.25">
      <c r="B28" s="886" t="s">
        <v>2277</v>
      </c>
      <c r="C28" s="886">
        <v>5.3334745762711862</v>
      </c>
      <c r="D28" s="925">
        <f t="shared" si="2"/>
        <v>125.87</v>
      </c>
    </row>
    <row r="29" spans="2:14" x14ac:dyDescent="0.25">
      <c r="B29" s="886" t="s">
        <v>2276</v>
      </c>
      <c r="C29" s="886">
        <v>10</v>
      </c>
      <c r="D29" s="925">
        <f t="shared" si="2"/>
        <v>236</v>
      </c>
    </row>
    <row r="30" spans="2:14" x14ac:dyDescent="0.25">
      <c r="B30" s="886" t="s">
        <v>2275</v>
      </c>
      <c r="C30" s="886">
        <v>16.66652542372881</v>
      </c>
      <c r="D30" s="925">
        <f t="shared" si="2"/>
        <v>393.32999999999993</v>
      </c>
    </row>
    <row r="31" spans="2:14" x14ac:dyDescent="0.25">
      <c r="B31" s="886" t="s">
        <v>2274</v>
      </c>
      <c r="C31" s="886">
        <v>33.333474576271186</v>
      </c>
      <c r="D31" s="925">
        <f t="shared" si="2"/>
        <v>786.67000000000007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UW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160</IndustryCode>
    <CaseStatus xmlns="dc463f71-b30c-4ab2-9473-d307f9d35888">Closed</CaseStatus>
    <OpenedDate xmlns="dc463f71-b30c-4ab2-9473-d307f9d35888">2021-07-15T07:00:00+00:00</OpenedDate>
    <SignificantOrder xmlns="dc463f71-b30c-4ab2-9473-d307f9d35888">false</SignificantOrder>
    <Date1 xmlns="dc463f71-b30c-4ab2-9473-d307f9d35888">2021-07-15T07:00:00+00:00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 xsi:nil="true"/>
    <Nickname xmlns="http://schemas.microsoft.com/sharepoint/v3" xsi:nil="true"/>
    <DocketNumber xmlns="dc463f71-b30c-4ab2-9473-d307f9d35888">210560</DocketNumber>
    <DelegatedOrder xmlns="dc463f71-b30c-4ab2-9473-d307f9d35888">false</DelegatedOrder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2ACB43EAF26C7A46B3E747AE9B6D49E9" ma:contentTypeVersion="44" ma:contentTypeDescription="" ma:contentTypeScope="" ma:versionID="e4cd65e24056c81ba02f091ee68e1fbc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537E65DE-C481-429C-9BF6-7F767BB7527E}">
  <ds:schemaRefs>
    <ds:schemaRef ds:uri="http://schemas.openxmlformats.org/package/2006/metadata/core-properties"/>
    <ds:schemaRef ds:uri="http://schemas.microsoft.com/office/2006/metadata/properties"/>
    <ds:schemaRef ds:uri="http://purl.org/dc/terms/"/>
    <ds:schemaRef ds:uri="http://schemas.microsoft.com/sharepoint/v3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FA854B8-07DE-4FBF-A70C-839201DDFAC4}"/>
</file>

<file path=customXml/itemProps3.xml><?xml version="1.0" encoding="utf-8"?>
<ds:datastoreItem xmlns:ds="http://schemas.openxmlformats.org/officeDocument/2006/customXml" ds:itemID="{7A14D3D5-752A-43DE-8327-A822CC1F8D4C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4FB32E70-883D-43B4-998D-2C8648F85EE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Calculations</vt:lpstr>
      <vt:lpstr>Inputs</vt:lpstr>
      <vt:lpstr>Output</vt:lpstr>
      <vt:lpstr>PFIS</vt:lpstr>
      <vt:lpstr>Capital Structure</vt:lpstr>
      <vt:lpstr>Int Sync, NTG, Rev Req</vt:lpstr>
      <vt:lpstr>5A and 5B</vt:lpstr>
      <vt:lpstr>Resources</vt:lpstr>
      <vt:lpstr>Rate Design</vt:lpstr>
      <vt:lpstr>Bill Revised</vt:lpstr>
      <vt:lpstr>Bad_Debt_Percent</vt:lpstr>
      <vt:lpstr>BO_Tax_Rate</vt:lpstr>
      <vt:lpstr>Cost_of_Debt</vt:lpstr>
      <vt:lpstr>Endof_TestYear</vt:lpstr>
      <vt:lpstr>FIT_Rate</vt:lpstr>
      <vt:lpstr>'Capital Structure'!Print_Area</vt:lpstr>
      <vt:lpstr>'Int Sync, NTG, Rev Req'!Print_Area</vt:lpstr>
      <vt:lpstr>Output!Print_Area</vt:lpstr>
      <vt:lpstr>PFIS!Print_Area</vt:lpstr>
      <vt:lpstr>Prof_Int_Exp_Adj</vt:lpstr>
      <vt:lpstr>Proforma_Interest_Expense</vt:lpstr>
      <vt:lpstr>TestEOY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cp:lastModifiedBy/>
  <dcterms:created xsi:type="dcterms:W3CDTF">2019-10-22T18:43:48Z</dcterms:created>
  <dcterms:modified xsi:type="dcterms:W3CDTF">2021-07-14T18:16:55Z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0x0101006E56B4D1795A2E4DB2F0B01679ED314A002ACB43EAF26C7A46B3E747AE9B6D49E9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